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3820"/>
  <mc:AlternateContent xmlns:mc="http://schemas.openxmlformats.org/markup-compatibility/2006">
    <mc:Choice Requires="x15">
      <x15ac:absPath xmlns:x15ac="http://schemas.microsoft.com/office/spreadsheetml/2010/11/ac" url="M:\2023\2023 Depreciation Study\5) Avista Workpapers\"/>
    </mc:Choice>
  </mc:AlternateContent>
  <xr:revisionPtr revIDLastSave="0" documentId="13_ncr:1_{B720DB24-9CC8-49C6-873F-0EF93EE6252D}" xr6:coauthVersionLast="47" xr6:coauthVersionMax="47" xr10:uidLastSave="{00000000-0000-0000-0000-000000000000}"/>
  <bookViews>
    <workbookView xWindow="-120" yWindow="-120" windowWidth="29040" windowHeight="15840" tabRatio="729" xr2:uid="{B851E2B2-5B77-425C-BEE6-A1640146CB15}"/>
  </bookViews>
  <sheets>
    <sheet name="Attach B-1-Totals" sheetId="21" r:id="rId1"/>
    <sheet name="Att B-1Exist vs Pro &amp;Comp Rates" sheetId="25" r:id="rId2"/>
    <sheet name="Attach B-1-Alloctd-Plant" sheetId="23" r:id="rId3"/>
    <sheet name="Attach B-2 Rsrv Adj Amrt" sheetId="9" r:id="rId4"/>
    <sheet name="Tables" sheetId="22" r:id="rId5"/>
    <sheet name="2022-Allocations" sheetId="7" r:id="rId6"/>
    <sheet name="Additional Tables for Lookup" sheetId="8" r:id="rId7"/>
    <sheet name="Crosstab" sheetId="1" r:id="rId8"/>
    <sheet name="Data.Lookup - Do Not Print" sheetId="10" r:id="rId9"/>
  </sheets>
  <definedNames>
    <definedName name="_xlnm._FilterDatabase" localSheetId="5" hidden="1">'2022-Allocations'!$I$35:$L$128</definedName>
    <definedName name="_xlnm._FilterDatabase" localSheetId="6" hidden="1">'Additional Tables for Lookup'!$A$3:$C$128</definedName>
    <definedName name="_xlnm._FilterDatabase" localSheetId="7" hidden="1">Crosstab!$A$10:$BJ$679</definedName>
    <definedName name="_xlnm._FilterDatabase" localSheetId="8" hidden="1">'Data.Lookup - Do Not Print'!$M$2:$P$802</definedName>
    <definedName name="CAT">#REF!</definedName>
    <definedName name="Data">Crosstab!$A$10:$BJ$679</definedName>
    <definedName name="_xlnm.Print_Area" localSheetId="1">'Att B-1Exist vs Pro &amp;Comp Rates'!$Q$634:$BG$668</definedName>
    <definedName name="_xlnm.Print_Area" localSheetId="0">'Attach B-1-Totals'!$Q$3:$AG$668</definedName>
    <definedName name="_xlnm.Print_Titles" localSheetId="1">'Att B-1Exist vs Pro &amp;Comp Rates'!$B:$B,'Att B-1Exist vs Pro &amp;Comp Rates'!$2:$5</definedName>
    <definedName name="_xlnm.Print_Titles" localSheetId="0">'Attach B-1-Totals'!$B:$E,'Attach B-1-Totals'!$3:$5</definedName>
    <definedName name="wrn.All._.Sheets." localSheetId="5" hidden="1">{"IncSt",#N/A,FALSE,"IS";"BalSht",#N/A,FALSE,"BS";"IntCash",#N/A,FALSE,"Int. Cash";"Stats",#N/A,FALSE,"Stats"}</definedName>
    <definedName name="wrn.All._.Sheets." localSheetId="6" hidden="1">{"IncSt",#N/A,FALSE,"IS";"BalSht",#N/A,FALSE,"BS";"IntCash",#N/A,FALSE,"Int. Cash";"Stats",#N/A,FALSE,"Stats"}</definedName>
    <definedName name="wrn.All._.Sheets." localSheetId="3" hidden="1">{"IncSt",#N/A,FALSE,"IS";"BalSht",#N/A,FALSE,"BS";"IntCash",#N/A,FALSE,"Int. Cash";"Stats",#N/A,FALSE,"Stats"}</definedName>
    <definedName name="wrn.All._.Sheets." localSheetId="8" hidden="1">{"IncSt",#N/A,FALSE,"IS";"BalSht",#N/A,FALSE,"BS";"IntCash",#N/A,FALSE,"Int. Cash";"Stats",#N/A,FALSE,"Stats"}</definedName>
    <definedName name="wrn.All._.Sheets." localSheetId="4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</definedNames>
  <calcPr calcId="191029"/>
  <pivotCaches>
    <pivotCache cacheId="0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664" i="25" l="1"/>
  <c r="O649" i="25" l="1"/>
  <c r="N649" i="25"/>
  <c r="M649" i="25"/>
  <c r="L649" i="25"/>
  <c r="K649" i="25"/>
  <c r="J649" i="25"/>
  <c r="I649" i="25"/>
  <c r="H649" i="25"/>
  <c r="G649" i="25"/>
  <c r="F649" i="25"/>
  <c r="O647" i="25"/>
  <c r="N647" i="25"/>
  <c r="M647" i="25"/>
  <c r="L647" i="25"/>
  <c r="K647" i="25"/>
  <c r="J647" i="25"/>
  <c r="I647" i="25"/>
  <c r="H647" i="25"/>
  <c r="G647" i="25"/>
  <c r="F647" i="25"/>
  <c r="O646" i="25"/>
  <c r="N646" i="25"/>
  <c r="M646" i="25"/>
  <c r="L646" i="25"/>
  <c r="K646" i="25"/>
  <c r="J646" i="25"/>
  <c r="I646" i="25"/>
  <c r="H646" i="25"/>
  <c r="G646" i="25"/>
  <c r="F646" i="25"/>
  <c r="O644" i="25"/>
  <c r="N644" i="25"/>
  <c r="M644" i="25"/>
  <c r="L644" i="25"/>
  <c r="K644" i="25"/>
  <c r="J644" i="25"/>
  <c r="I644" i="25"/>
  <c r="H644" i="25"/>
  <c r="G644" i="25"/>
  <c r="F644" i="25"/>
  <c r="O643" i="25"/>
  <c r="N643" i="25"/>
  <c r="M643" i="25"/>
  <c r="L643" i="25"/>
  <c r="K643" i="25"/>
  <c r="J643" i="25"/>
  <c r="I643" i="25"/>
  <c r="H643" i="25"/>
  <c r="G643" i="25"/>
  <c r="F643" i="25"/>
  <c r="BB655" i="25" s="1"/>
  <c r="O641" i="25"/>
  <c r="N641" i="25"/>
  <c r="M641" i="25"/>
  <c r="L641" i="25"/>
  <c r="K641" i="25"/>
  <c r="J641" i="25"/>
  <c r="I641" i="25"/>
  <c r="H641" i="25"/>
  <c r="G641" i="25"/>
  <c r="F641" i="25"/>
  <c r="O639" i="25"/>
  <c r="N639" i="25"/>
  <c r="M639" i="25"/>
  <c r="L639" i="25"/>
  <c r="K639" i="25"/>
  <c r="J639" i="25"/>
  <c r="I639" i="25"/>
  <c r="H639" i="25"/>
  <c r="G639" i="25"/>
  <c r="F639" i="25"/>
  <c r="O637" i="25"/>
  <c r="N637" i="25"/>
  <c r="M637" i="25"/>
  <c r="L637" i="25"/>
  <c r="K637" i="25"/>
  <c r="J637" i="25"/>
  <c r="I637" i="25"/>
  <c r="H637" i="25"/>
  <c r="G637" i="25"/>
  <c r="F637" i="25"/>
  <c r="O636" i="25"/>
  <c r="N636" i="25"/>
  <c r="M636" i="25"/>
  <c r="L636" i="25"/>
  <c r="K636" i="25"/>
  <c r="J636" i="25"/>
  <c r="I636" i="25"/>
  <c r="H636" i="25"/>
  <c r="G636" i="25"/>
  <c r="F636" i="25"/>
  <c r="O635" i="25"/>
  <c r="N635" i="25"/>
  <c r="M635" i="25"/>
  <c r="L635" i="25"/>
  <c r="K635" i="25"/>
  <c r="J635" i="25"/>
  <c r="I635" i="25"/>
  <c r="H635" i="25"/>
  <c r="G635" i="25"/>
  <c r="F635" i="25"/>
  <c r="AO7" i="25"/>
  <c r="AP7" i="25"/>
  <c r="AQ7" i="25"/>
  <c r="AR7" i="25"/>
  <c r="AS7" i="25"/>
  <c r="AO8" i="25"/>
  <c r="AP8" i="25"/>
  <c r="AQ8" i="25"/>
  <c r="AR8" i="25"/>
  <c r="AS8" i="25"/>
  <c r="AO9" i="25"/>
  <c r="AP9" i="25"/>
  <c r="AQ9" i="25"/>
  <c r="AR9" i="25"/>
  <c r="AS9" i="25"/>
  <c r="AO10" i="25"/>
  <c r="AP10" i="25"/>
  <c r="AQ10" i="25"/>
  <c r="AR10" i="25"/>
  <c r="AS10" i="25"/>
  <c r="AO11" i="25"/>
  <c r="AP11" i="25"/>
  <c r="AQ11" i="25"/>
  <c r="AR11" i="25"/>
  <c r="AS11" i="25"/>
  <c r="AO12" i="25"/>
  <c r="AP12" i="25"/>
  <c r="AQ12" i="25"/>
  <c r="AR12" i="25"/>
  <c r="AS12" i="25"/>
  <c r="AO13" i="25"/>
  <c r="AP13" i="25"/>
  <c r="AQ13" i="25"/>
  <c r="AR13" i="25"/>
  <c r="AS13" i="25"/>
  <c r="AO14" i="25"/>
  <c r="AP14" i="25"/>
  <c r="AQ14" i="25"/>
  <c r="AR14" i="25"/>
  <c r="AS14" i="25"/>
  <c r="AO15" i="25"/>
  <c r="AP15" i="25"/>
  <c r="AQ15" i="25"/>
  <c r="AR15" i="25"/>
  <c r="AS15" i="25"/>
  <c r="AO16" i="25"/>
  <c r="AP16" i="25"/>
  <c r="AQ16" i="25"/>
  <c r="AR16" i="25"/>
  <c r="AS16" i="25"/>
  <c r="AO17" i="25"/>
  <c r="AP17" i="25"/>
  <c r="AQ17" i="25"/>
  <c r="AR17" i="25"/>
  <c r="AS17" i="25"/>
  <c r="AO18" i="25"/>
  <c r="AP18" i="25"/>
  <c r="AQ18" i="25"/>
  <c r="AR18" i="25"/>
  <c r="AS18" i="25"/>
  <c r="AO19" i="25"/>
  <c r="AP19" i="25"/>
  <c r="AQ19" i="25"/>
  <c r="AR19" i="25"/>
  <c r="AS19" i="25"/>
  <c r="AO20" i="25"/>
  <c r="AP20" i="25"/>
  <c r="AQ20" i="25"/>
  <c r="AR20" i="25"/>
  <c r="AS20" i="25"/>
  <c r="AO21" i="25"/>
  <c r="AP21" i="25"/>
  <c r="AQ21" i="25"/>
  <c r="AR21" i="25"/>
  <c r="AS21" i="25"/>
  <c r="AO22" i="25"/>
  <c r="AP22" i="25"/>
  <c r="AQ22" i="25"/>
  <c r="AR22" i="25"/>
  <c r="AS22" i="25"/>
  <c r="AO23" i="25"/>
  <c r="AP23" i="25"/>
  <c r="AQ23" i="25"/>
  <c r="AR23" i="25"/>
  <c r="AS23" i="25"/>
  <c r="AO24" i="25"/>
  <c r="AP24" i="25"/>
  <c r="AQ24" i="25"/>
  <c r="AR24" i="25"/>
  <c r="AS24" i="25"/>
  <c r="AO25" i="25"/>
  <c r="AP25" i="25"/>
  <c r="AQ25" i="25"/>
  <c r="AR25" i="25"/>
  <c r="AS25" i="25"/>
  <c r="AO26" i="25"/>
  <c r="AP26" i="25"/>
  <c r="AQ26" i="25"/>
  <c r="AR26" i="25"/>
  <c r="AS26" i="25"/>
  <c r="AO27" i="25"/>
  <c r="AP27" i="25"/>
  <c r="AQ27" i="25"/>
  <c r="AR27" i="25"/>
  <c r="AS27" i="25"/>
  <c r="AO28" i="25"/>
  <c r="AP28" i="25"/>
  <c r="AQ28" i="25"/>
  <c r="AR28" i="25"/>
  <c r="AS28" i="25"/>
  <c r="AO29" i="25"/>
  <c r="AP29" i="25"/>
  <c r="AQ29" i="25"/>
  <c r="AR29" i="25"/>
  <c r="AS29" i="25"/>
  <c r="AO30" i="25"/>
  <c r="AP30" i="25"/>
  <c r="AQ30" i="25"/>
  <c r="AR30" i="25"/>
  <c r="AS30" i="25"/>
  <c r="AO31" i="25"/>
  <c r="AP31" i="25"/>
  <c r="AQ31" i="25"/>
  <c r="AR31" i="25"/>
  <c r="AS31" i="25"/>
  <c r="AO32" i="25"/>
  <c r="AP32" i="25"/>
  <c r="AQ32" i="25"/>
  <c r="AR32" i="25"/>
  <c r="AS32" i="25"/>
  <c r="AO33" i="25"/>
  <c r="AP33" i="25"/>
  <c r="AQ33" i="25"/>
  <c r="AR33" i="25"/>
  <c r="AS33" i="25"/>
  <c r="AO34" i="25"/>
  <c r="AP34" i="25"/>
  <c r="AQ34" i="25"/>
  <c r="AR34" i="25"/>
  <c r="AS34" i="25"/>
  <c r="AO35" i="25"/>
  <c r="AP35" i="25"/>
  <c r="AQ35" i="25"/>
  <c r="AR35" i="25"/>
  <c r="AS35" i="25"/>
  <c r="AO36" i="25"/>
  <c r="AP36" i="25"/>
  <c r="AQ36" i="25"/>
  <c r="AR36" i="25"/>
  <c r="AS36" i="25"/>
  <c r="AO37" i="25"/>
  <c r="AP37" i="25"/>
  <c r="AQ37" i="25"/>
  <c r="AR37" i="25"/>
  <c r="AS37" i="25"/>
  <c r="AO38" i="25"/>
  <c r="AP38" i="25"/>
  <c r="AQ38" i="25"/>
  <c r="AR38" i="25"/>
  <c r="AS38" i="25"/>
  <c r="AO39" i="25"/>
  <c r="AP39" i="25"/>
  <c r="AQ39" i="25"/>
  <c r="AR39" i="25"/>
  <c r="AS39" i="25"/>
  <c r="AO40" i="25"/>
  <c r="AP40" i="25"/>
  <c r="AQ40" i="25"/>
  <c r="AR40" i="25"/>
  <c r="AS40" i="25"/>
  <c r="AO41" i="25"/>
  <c r="AP41" i="25"/>
  <c r="AQ41" i="25"/>
  <c r="AR41" i="25"/>
  <c r="AS41" i="25"/>
  <c r="AO42" i="25"/>
  <c r="AP42" i="25"/>
  <c r="AQ42" i="25"/>
  <c r="AR42" i="25"/>
  <c r="AS42" i="25"/>
  <c r="AO43" i="25"/>
  <c r="AP43" i="25"/>
  <c r="AQ43" i="25"/>
  <c r="AR43" i="25"/>
  <c r="AS43" i="25"/>
  <c r="AO44" i="25"/>
  <c r="AP44" i="25"/>
  <c r="AQ44" i="25"/>
  <c r="AR44" i="25"/>
  <c r="AS44" i="25"/>
  <c r="AO45" i="25"/>
  <c r="AP45" i="25"/>
  <c r="AQ45" i="25"/>
  <c r="AR45" i="25"/>
  <c r="AS45" i="25"/>
  <c r="AO46" i="25"/>
  <c r="AP46" i="25"/>
  <c r="AQ46" i="25"/>
  <c r="AR46" i="25"/>
  <c r="AS46" i="25"/>
  <c r="AO47" i="25"/>
  <c r="AP47" i="25"/>
  <c r="AQ47" i="25"/>
  <c r="AR47" i="25"/>
  <c r="AS47" i="25"/>
  <c r="AO48" i="25"/>
  <c r="AP48" i="25"/>
  <c r="AQ48" i="25"/>
  <c r="AR48" i="25"/>
  <c r="AS48" i="25"/>
  <c r="AO49" i="25"/>
  <c r="AP49" i="25"/>
  <c r="AQ49" i="25"/>
  <c r="AR49" i="25"/>
  <c r="AS49" i="25"/>
  <c r="AO50" i="25"/>
  <c r="AP50" i="25"/>
  <c r="AQ50" i="25"/>
  <c r="AR50" i="25"/>
  <c r="AS50" i="25"/>
  <c r="AO51" i="25"/>
  <c r="AP51" i="25"/>
  <c r="AQ51" i="25"/>
  <c r="AR51" i="25"/>
  <c r="AS51" i="25"/>
  <c r="AO52" i="25"/>
  <c r="AP52" i="25"/>
  <c r="AQ52" i="25"/>
  <c r="AR52" i="25"/>
  <c r="AS52" i="25"/>
  <c r="AO53" i="25"/>
  <c r="AP53" i="25"/>
  <c r="AQ53" i="25"/>
  <c r="AR53" i="25"/>
  <c r="AS53" i="25"/>
  <c r="AO54" i="25"/>
  <c r="AP54" i="25"/>
  <c r="AQ54" i="25"/>
  <c r="AR54" i="25"/>
  <c r="AS54" i="25"/>
  <c r="AO55" i="25"/>
  <c r="AP55" i="25"/>
  <c r="AQ55" i="25"/>
  <c r="AR55" i="25"/>
  <c r="AS55" i="25"/>
  <c r="AO56" i="25"/>
  <c r="AP56" i="25"/>
  <c r="AQ56" i="25"/>
  <c r="AR56" i="25"/>
  <c r="AS56" i="25"/>
  <c r="AO57" i="25"/>
  <c r="AP57" i="25"/>
  <c r="AQ57" i="25"/>
  <c r="AR57" i="25"/>
  <c r="AS57" i="25"/>
  <c r="AO58" i="25"/>
  <c r="AP58" i="25"/>
  <c r="AQ58" i="25"/>
  <c r="AR58" i="25"/>
  <c r="AS58" i="25"/>
  <c r="AO59" i="25"/>
  <c r="AP59" i="25"/>
  <c r="AQ59" i="25"/>
  <c r="AR59" i="25"/>
  <c r="AS59" i="25"/>
  <c r="AO60" i="25"/>
  <c r="AP60" i="25"/>
  <c r="AQ60" i="25"/>
  <c r="AR60" i="25"/>
  <c r="AS60" i="25"/>
  <c r="AO61" i="25"/>
  <c r="AP61" i="25"/>
  <c r="AQ61" i="25"/>
  <c r="AR61" i="25"/>
  <c r="AS61" i="25"/>
  <c r="AO62" i="25"/>
  <c r="AP62" i="25"/>
  <c r="AQ62" i="25"/>
  <c r="AR62" i="25"/>
  <c r="AS62" i="25"/>
  <c r="AO63" i="25"/>
  <c r="AP63" i="25"/>
  <c r="AQ63" i="25"/>
  <c r="AR63" i="25"/>
  <c r="AS63" i="25"/>
  <c r="AO64" i="25"/>
  <c r="AP64" i="25"/>
  <c r="AQ64" i="25"/>
  <c r="AR64" i="25"/>
  <c r="AS64" i="25"/>
  <c r="AO65" i="25"/>
  <c r="AP65" i="25"/>
  <c r="AQ65" i="25"/>
  <c r="AR65" i="25"/>
  <c r="AS65" i="25"/>
  <c r="AO66" i="25"/>
  <c r="AP66" i="25"/>
  <c r="AQ66" i="25"/>
  <c r="AR66" i="25"/>
  <c r="AS66" i="25"/>
  <c r="AO67" i="25"/>
  <c r="AP67" i="25"/>
  <c r="AQ67" i="25"/>
  <c r="AR67" i="25"/>
  <c r="AS67" i="25"/>
  <c r="AO68" i="25"/>
  <c r="AP68" i="25"/>
  <c r="AQ68" i="25"/>
  <c r="AR68" i="25"/>
  <c r="AS68" i="25"/>
  <c r="AO69" i="25"/>
  <c r="AP69" i="25"/>
  <c r="AQ69" i="25"/>
  <c r="AR69" i="25"/>
  <c r="AS69" i="25"/>
  <c r="AO70" i="25"/>
  <c r="AP70" i="25"/>
  <c r="AQ70" i="25"/>
  <c r="AR70" i="25"/>
  <c r="AS70" i="25"/>
  <c r="AO71" i="25"/>
  <c r="AP71" i="25"/>
  <c r="AQ71" i="25"/>
  <c r="AR71" i="25"/>
  <c r="AS71" i="25"/>
  <c r="AO72" i="25"/>
  <c r="AP72" i="25"/>
  <c r="AQ72" i="25"/>
  <c r="AR72" i="25"/>
  <c r="AS72" i="25"/>
  <c r="AO73" i="25"/>
  <c r="AP73" i="25"/>
  <c r="AQ73" i="25"/>
  <c r="AR73" i="25"/>
  <c r="AS73" i="25"/>
  <c r="AO74" i="25"/>
  <c r="AP74" i="25"/>
  <c r="AQ74" i="25"/>
  <c r="AR74" i="25"/>
  <c r="AS74" i="25"/>
  <c r="AO75" i="25"/>
  <c r="AP75" i="25"/>
  <c r="AQ75" i="25"/>
  <c r="AR75" i="25"/>
  <c r="AS75" i="25"/>
  <c r="AO76" i="25"/>
  <c r="AP76" i="25"/>
  <c r="AQ76" i="25"/>
  <c r="AR76" i="25"/>
  <c r="AS76" i="25"/>
  <c r="AO77" i="25"/>
  <c r="AP77" i="25"/>
  <c r="AQ77" i="25"/>
  <c r="AR77" i="25"/>
  <c r="AS77" i="25"/>
  <c r="AO78" i="25"/>
  <c r="AP78" i="25"/>
  <c r="AQ78" i="25"/>
  <c r="AR78" i="25"/>
  <c r="AS78" i="25"/>
  <c r="AO79" i="25"/>
  <c r="AP79" i="25"/>
  <c r="AQ79" i="25"/>
  <c r="AR79" i="25"/>
  <c r="AS79" i="25"/>
  <c r="AO80" i="25"/>
  <c r="AP80" i="25"/>
  <c r="AQ80" i="25"/>
  <c r="AR80" i="25"/>
  <c r="AS80" i="25"/>
  <c r="AO81" i="25"/>
  <c r="AP81" i="25"/>
  <c r="AQ81" i="25"/>
  <c r="AR81" i="25"/>
  <c r="AS81" i="25"/>
  <c r="AO82" i="25"/>
  <c r="AP82" i="25"/>
  <c r="AQ82" i="25"/>
  <c r="AR82" i="25"/>
  <c r="AS82" i="25"/>
  <c r="AO83" i="25"/>
  <c r="AP83" i="25"/>
  <c r="AQ83" i="25"/>
  <c r="AR83" i="25"/>
  <c r="AS83" i="25"/>
  <c r="AO84" i="25"/>
  <c r="AP84" i="25"/>
  <c r="AQ84" i="25"/>
  <c r="AR84" i="25"/>
  <c r="AS84" i="25"/>
  <c r="AO85" i="25"/>
  <c r="AP85" i="25"/>
  <c r="AQ85" i="25"/>
  <c r="AR85" i="25"/>
  <c r="AS85" i="25"/>
  <c r="AO86" i="25"/>
  <c r="AP86" i="25"/>
  <c r="AQ86" i="25"/>
  <c r="AR86" i="25"/>
  <c r="AS86" i="25"/>
  <c r="AO87" i="25"/>
  <c r="AP87" i="25"/>
  <c r="AQ87" i="25"/>
  <c r="AR87" i="25"/>
  <c r="AS87" i="25"/>
  <c r="AO88" i="25"/>
  <c r="AP88" i="25"/>
  <c r="AQ88" i="25"/>
  <c r="AR88" i="25"/>
  <c r="AS88" i="25"/>
  <c r="AO89" i="25"/>
  <c r="AP89" i="25"/>
  <c r="AQ89" i="25"/>
  <c r="AR89" i="25"/>
  <c r="AS89" i="25"/>
  <c r="AO90" i="25"/>
  <c r="AP90" i="25"/>
  <c r="AQ90" i="25"/>
  <c r="AR90" i="25"/>
  <c r="AS90" i="25"/>
  <c r="AO91" i="25"/>
  <c r="AP91" i="25"/>
  <c r="AQ91" i="25"/>
  <c r="AR91" i="25"/>
  <c r="AS91" i="25"/>
  <c r="AO92" i="25"/>
  <c r="AP92" i="25"/>
  <c r="AQ92" i="25"/>
  <c r="AR92" i="25"/>
  <c r="AS92" i="25"/>
  <c r="AO93" i="25"/>
  <c r="AP93" i="25"/>
  <c r="AQ93" i="25"/>
  <c r="AR93" i="25"/>
  <c r="AS93" i="25"/>
  <c r="AO94" i="25"/>
  <c r="AP94" i="25"/>
  <c r="AQ94" i="25"/>
  <c r="AR94" i="25"/>
  <c r="AS94" i="25"/>
  <c r="AO95" i="25"/>
  <c r="AP95" i="25"/>
  <c r="AQ95" i="25"/>
  <c r="AR95" i="25"/>
  <c r="AS95" i="25"/>
  <c r="AO96" i="25"/>
  <c r="AP96" i="25"/>
  <c r="AQ96" i="25"/>
  <c r="AR96" i="25"/>
  <c r="AS96" i="25"/>
  <c r="AO97" i="25"/>
  <c r="AP97" i="25"/>
  <c r="AQ97" i="25"/>
  <c r="AR97" i="25"/>
  <c r="AS97" i="25"/>
  <c r="AO98" i="25"/>
  <c r="AP98" i="25"/>
  <c r="AQ98" i="25"/>
  <c r="AR98" i="25"/>
  <c r="AS98" i="25"/>
  <c r="AO99" i="25"/>
  <c r="AP99" i="25"/>
  <c r="AQ99" i="25"/>
  <c r="AR99" i="25"/>
  <c r="AS99" i="25"/>
  <c r="AO100" i="25"/>
  <c r="AP100" i="25"/>
  <c r="AQ100" i="25"/>
  <c r="AR100" i="25"/>
  <c r="AS100" i="25"/>
  <c r="AO101" i="25"/>
  <c r="AP101" i="25"/>
  <c r="AQ101" i="25"/>
  <c r="AR101" i="25"/>
  <c r="AS101" i="25"/>
  <c r="AO102" i="25"/>
  <c r="AP102" i="25"/>
  <c r="AQ102" i="25"/>
  <c r="AR102" i="25"/>
  <c r="AS102" i="25"/>
  <c r="AO103" i="25"/>
  <c r="AP103" i="25"/>
  <c r="AQ103" i="25"/>
  <c r="AR103" i="25"/>
  <c r="AS103" i="25"/>
  <c r="AO104" i="25"/>
  <c r="AP104" i="25"/>
  <c r="AQ104" i="25"/>
  <c r="AR104" i="25"/>
  <c r="AS104" i="25"/>
  <c r="AO105" i="25"/>
  <c r="AP105" i="25"/>
  <c r="AQ105" i="25"/>
  <c r="AR105" i="25"/>
  <c r="AS105" i="25"/>
  <c r="AO106" i="25"/>
  <c r="AP106" i="25"/>
  <c r="AQ106" i="25"/>
  <c r="AR106" i="25"/>
  <c r="AS106" i="25"/>
  <c r="AO107" i="25"/>
  <c r="AP107" i="25"/>
  <c r="AQ107" i="25"/>
  <c r="AR107" i="25"/>
  <c r="AS107" i="25"/>
  <c r="AO108" i="25"/>
  <c r="AP108" i="25"/>
  <c r="AQ108" i="25"/>
  <c r="AR108" i="25"/>
  <c r="AS108" i="25"/>
  <c r="AO109" i="25"/>
  <c r="AP109" i="25"/>
  <c r="AQ109" i="25"/>
  <c r="AR109" i="25"/>
  <c r="AS109" i="25"/>
  <c r="AO110" i="25"/>
  <c r="AP110" i="25"/>
  <c r="AQ110" i="25"/>
  <c r="AR110" i="25"/>
  <c r="AS110" i="25"/>
  <c r="AO111" i="25"/>
  <c r="AP111" i="25"/>
  <c r="AQ111" i="25"/>
  <c r="AR111" i="25"/>
  <c r="AS111" i="25"/>
  <c r="AO112" i="25"/>
  <c r="AP112" i="25"/>
  <c r="AQ112" i="25"/>
  <c r="AR112" i="25"/>
  <c r="AS112" i="25"/>
  <c r="AO113" i="25"/>
  <c r="AP113" i="25"/>
  <c r="AQ113" i="25"/>
  <c r="AR113" i="25"/>
  <c r="AS113" i="25"/>
  <c r="AO114" i="25"/>
  <c r="AP114" i="25"/>
  <c r="AQ114" i="25"/>
  <c r="AR114" i="25"/>
  <c r="AS114" i="25"/>
  <c r="AO115" i="25"/>
  <c r="AP115" i="25"/>
  <c r="AQ115" i="25"/>
  <c r="AR115" i="25"/>
  <c r="AS115" i="25"/>
  <c r="AO116" i="25"/>
  <c r="AP116" i="25"/>
  <c r="AQ116" i="25"/>
  <c r="AR116" i="25"/>
  <c r="AS116" i="25"/>
  <c r="AO117" i="25"/>
  <c r="AP117" i="25"/>
  <c r="AQ117" i="25"/>
  <c r="AR117" i="25"/>
  <c r="AS117" i="25"/>
  <c r="AO118" i="25"/>
  <c r="AP118" i="25"/>
  <c r="AQ118" i="25"/>
  <c r="AR118" i="25"/>
  <c r="AS118" i="25"/>
  <c r="AO119" i="25"/>
  <c r="AP119" i="25"/>
  <c r="AQ119" i="25"/>
  <c r="AR119" i="25"/>
  <c r="AS119" i="25"/>
  <c r="AO120" i="25"/>
  <c r="AP120" i="25"/>
  <c r="AQ120" i="25"/>
  <c r="AR120" i="25"/>
  <c r="AS120" i="25"/>
  <c r="AO121" i="25"/>
  <c r="AP121" i="25"/>
  <c r="AQ121" i="25"/>
  <c r="AR121" i="25"/>
  <c r="AS121" i="25"/>
  <c r="AO122" i="25"/>
  <c r="AP122" i="25"/>
  <c r="AQ122" i="25"/>
  <c r="AR122" i="25"/>
  <c r="AS122" i="25"/>
  <c r="AO123" i="25"/>
  <c r="AP123" i="25"/>
  <c r="AQ123" i="25"/>
  <c r="AR123" i="25"/>
  <c r="AS123" i="25"/>
  <c r="AO124" i="25"/>
  <c r="AP124" i="25"/>
  <c r="AQ124" i="25"/>
  <c r="AR124" i="25"/>
  <c r="AS124" i="25"/>
  <c r="AO125" i="25"/>
  <c r="AP125" i="25"/>
  <c r="AQ125" i="25"/>
  <c r="AR125" i="25"/>
  <c r="AS125" i="25"/>
  <c r="AO126" i="25"/>
  <c r="AP126" i="25"/>
  <c r="AQ126" i="25"/>
  <c r="AR126" i="25"/>
  <c r="AS126" i="25"/>
  <c r="AO127" i="25"/>
  <c r="AP127" i="25"/>
  <c r="AQ127" i="25"/>
  <c r="AR127" i="25"/>
  <c r="AS127" i="25"/>
  <c r="AO128" i="25"/>
  <c r="AP128" i="25"/>
  <c r="AQ128" i="25"/>
  <c r="AR128" i="25"/>
  <c r="AS128" i="25"/>
  <c r="AO129" i="25"/>
  <c r="AP129" i="25"/>
  <c r="AQ129" i="25"/>
  <c r="AR129" i="25"/>
  <c r="AS129" i="25"/>
  <c r="AO130" i="25"/>
  <c r="AP130" i="25"/>
  <c r="AQ130" i="25"/>
  <c r="AR130" i="25"/>
  <c r="AS130" i="25"/>
  <c r="AO131" i="25"/>
  <c r="AP131" i="25"/>
  <c r="AQ131" i="25"/>
  <c r="AR131" i="25"/>
  <c r="AS131" i="25"/>
  <c r="AO132" i="25"/>
  <c r="AP132" i="25"/>
  <c r="AQ132" i="25"/>
  <c r="AR132" i="25"/>
  <c r="AS132" i="25"/>
  <c r="AO133" i="25"/>
  <c r="AP133" i="25"/>
  <c r="AQ133" i="25"/>
  <c r="AR133" i="25"/>
  <c r="AS133" i="25"/>
  <c r="AO134" i="25"/>
  <c r="AP134" i="25"/>
  <c r="AQ134" i="25"/>
  <c r="AR134" i="25"/>
  <c r="AS134" i="25"/>
  <c r="AO135" i="25"/>
  <c r="AP135" i="25"/>
  <c r="AQ135" i="25"/>
  <c r="AR135" i="25"/>
  <c r="AS135" i="25"/>
  <c r="AO136" i="25"/>
  <c r="AP136" i="25"/>
  <c r="AQ136" i="25"/>
  <c r="AR136" i="25"/>
  <c r="AS136" i="25"/>
  <c r="AO137" i="25"/>
  <c r="AP137" i="25"/>
  <c r="AQ137" i="25"/>
  <c r="AR137" i="25"/>
  <c r="AS137" i="25"/>
  <c r="AO138" i="25"/>
  <c r="AP138" i="25"/>
  <c r="AQ138" i="25"/>
  <c r="AR138" i="25"/>
  <c r="AS138" i="25"/>
  <c r="AO139" i="25"/>
  <c r="AP139" i="25"/>
  <c r="AQ139" i="25"/>
  <c r="AR139" i="25"/>
  <c r="AS139" i="25"/>
  <c r="AO140" i="25"/>
  <c r="AP140" i="25"/>
  <c r="AQ140" i="25"/>
  <c r="AR140" i="25"/>
  <c r="AS140" i="25"/>
  <c r="AO141" i="25"/>
  <c r="AP141" i="25"/>
  <c r="AQ141" i="25"/>
  <c r="AR141" i="25"/>
  <c r="AS141" i="25"/>
  <c r="AO142" i="25"/>
  <c r="AP142" i="25"/>
  <c r="AQ142" i="25"/>
  <c r="AR142" i="25"/>
  <c r="AS142" i="25"/>
  <c r="AO143" i="25"/>
  <c r="AP143" i="25"/>
  <c r="AQ143" i="25"/>
  <c r="AR143" i="25"/>
  <c r="AS143" i="25"/>
  <c r="AO144" i="25"/>
  <c r="AP144" i="25"/>
  <c r="AQ144" i="25"/>
  <c r="AR144" i="25"/>
  <c r="AS144" i="25"/>
  <c r="AO145" i="25"/>
  <c r="AP145" i="25"/>
  <c r="AQ145" i="25"/>
  <c r="AR145" i="25"/>
  <c r="AS145" i="25"/>
  <c r="AO146" i="25"/>
  <c r="AP146" i="25"/>
  <c r="AQ146" i="25"/>
  <c r="AR146" i="25"/>
  <c r="AS146" i="25"/>
  <c r="AO147" i="25"/>
  <c r="AP147" i="25"/>
  <c r="AQ147" i="25"/>
  <c r="AR147" i="25"/>
  <c r="AS147" i="25"/>
  <c r="AO148" i="25"/>
  <c r="AP148" i="25"/>
  <c r="AQ148" i="25"/>
  <c r="AR148" i="25"/>
  <c r="AS148" i="25"/>
  <c r="AO149" i="25"/>
  <c r="AP149" i="25"/>
  <c r="AQ149" i="25"/>
  <c r="AR149" i="25"/>
  <c r="AS149" i="25"/>
  <c r="AO150" i="25"/>
  <c r="AP150" i="25"/>
  <c r="AQ150" i="25"/>
  <c r="AR150" i="25"/>
  <c r="AS150" i="25"/>
  <c r="AO151" i="25"/>
  <c r="AP151" i="25"/>
  <c r="AQ151" i="25"/>
  <c r="AR151" i="25"/>
  <c r="AS151" i="25"/>
  <c r="AO152" i="25"/>
  <c r="AP152" i="25"/>
  <c r="AQ152" i="25"/>
  <c r="AR152" i="25"/>
  <c r="AS152" i="25"/>
  <c r="AO153" i="25"/>
  <c r="AP153" i="25"/>
  <c r="AQ153" i="25"/>
  <c r="AR153" i="25"/>
  <c r="AS153" i="25"/>
  <c r="AO154" i="25"/>
  <c r="AP154" i="25"/>
  <c r="AQ154" i="25"/>
  <c r="AR154" i="25"/>
  <c r="AS154" i="25"/>
  <c r="AO155" i="25"/>
  <c r="AP155" i="25"/>
  <c r="AQ155" i="25"/>
  <c r="AR155" i="25"/>
  <c r="AS155" i="25"/>
  <c r="AO156" i="25"/>
  <c r="AP156" i="25"/>
  <c r="AQ156" i="25"/>
  <c r="AR156" i="25"/>
  <c r="AS156" i="25"/>
  <c r="AO157" i="25"/>
  <c r="AP157" i="25"/>
  <c r="AQ157" i="25"/>
  <c r="AR157" i="25"/>
  <c r="AS157" i="25"/>
  <c r="AO158" i="25"/>
  <c r="AP158" i="25"/>
  <c r="AQ158" i="25"/>
  <c r="AR158" i="25"/>
  <c r="AS158" i="25"/>
  <c r="AO159" i="25"/>
  <c r="AP159" i="25"/>
  <c r="AQ159" i="25"/>
  <c r="AR159" i="25"/>
  <c r="AS159" i="25"/>
  <c r="AO160" i="25"/>
  <c r="AP160" i="25"/>
  <c r="AQ160" i="25"/>
  <c r="AR160" i="25"/>
  <c r="AS160" i="25"/>
  <c r="AO161" i="25"/>
  <c r="AP161" i="25"/>
  <c r="AQ161" i="25"/>
  <c r="AR161" i="25"/>
  <c r="AS161" i="25"/>
  <c r="AO162" i="25"/>
  <c r="AP162" i="25"/>
  <c r="AQ162" i="25"/>
  <c r="AR162" i="25"/>
  <c r="AS162" i="25"/>
  <c r="AO163" i="25"/>
  <c r="AP163" i="25"/>
  <c r="AQ163" i="25"/>
  <c r="AR163" i="25"/>
  <c r="AS163" i="25"/>
  <c r="AO164" i="25"/>
  <c r="AP164" i="25"/>
  <c r="AQ164" i="25"/>
  <c r="AR164" i="25"/>
  <c r="AS164" i="25"/>
  <c r="AO165" i="25"/>
  <c r="AP165" i="25"/>
  <c r="AQ165" i="25"/>
  <c r="AR165" i="25"/>
  <c r="AS165" i="25"/>
  <c r="AO166" i="25"/>
  <c r="AP166" i="25"/>
  <c r="AQ166" i="25"/>
  <c r="AR166" i="25"/>
  <c r="AS166" i="25"/>
  <c r="AO167" i="25"/>
  <c r="AP167" i="25"/>
  <c r="AQ167" i="25"/>
  <c r="AR167" i="25"/>
  <c r="AS167" i="25"/>
  <c r="AO168" i="25"/>
  <c r="AP168" i="25"/>
  <c r="AQ168" i="25"/>
  <c r="AR168" i="25"/>
  <c r="AS168" i="25"/>
  <c r="AO169" i="25"/>
  <c r="AP169" i="25"/>
  <c r="AQ169" i="25"/>
  <c r="AR169" i="25"/>
  <c r="AS169" i="25"/>
  <c r="AO170" i="25"/>
  <c r="AP170" i="25"/>
  <c r="AQ170" i="25"/>
  <c r="AR170" i="25"/>
  <c r="AS170" i="25"/>
  <c r="AO171" i="25"/>
  <c r="AP171" i="25"/>
  <c r="AQ171" i="25"/>
  <c r="AR171" i="25"/>
  <c r="AS171" i="25"/>
  <c r="AO172" i="25"/>
  <c r="AP172" i="25"/>
  <c r="AQ172" i="25"/>
  <c r="AR172" i="25"/>
  <c r="AS172" i="25"/>
  <c r="AO173" i="25"/>
  <c r="AP173" i="25"/>
  <c r="AQ173" i="25"/>
  <c r="AR173" i="25"/>
  <c r="AS173" i="25"/>
  <c r="AO174" i="25"/>
  <c r="AP174" i="25"/>
  <c r="AQ174" i="25"/>
  <c r="AR174" i="25"/>
  <c r="AS174" i="25"/>
  <c r="AO175" i="25"/>
  <c r="AP175" i="25"/>
  <c r="AQ175" i="25"/>
  <c r="AR175" i="25"/>
  <c r="AS175" i="25"/>
  <c r="AO176" i="25"/>
  <c r="AP176" i="25"/>
  <c r="AQ176" i="25"/>
  <c r="AR176" i="25"/>
  <c r="AS176" i="25"/>
  <c r="AO177" i="25"/>
  <c r="AP177" i="25"/>
  <c r="AQ177" i="25"/>
  <c r="AR177" i="25"/>
  <c r="AS177" i="25"/>
  <c r="AO178" i="25"/>
  <c r="AP178" i="25"/>
  <c r="AQ178" i="25"/>
  <c r="AR178" i="25"/>
  <c r="AS178" i="25"/>
  <c r="AO179" i="25"/>
  <c r="AP179" i="25"/>
  <c r="AQ179" i="25"/>
  <c r="AR179" i="25"/>
  <c r="AS179" i="25"/>
  <c r="AO180" i="25"/>
  <c r="AP180" i="25"/>
  <c r="AQ180" i="25"/>
  <c r="AR180" i="25"/>
  <c r="AS180" i="25"/>
  <c r="AO181" i="25"/>
  <c r="AP181" i="25"/>
  <c r="AQ181" i="25"/>
  <c r="AR181" i="25"/>
  <c r="AS181" i="25"/>
  <c r="AO182" i="25"/>
  <c r="AP182" i="25"/>
  <c r="AQ182" i="25"/>
  <c r="AR182" i="25"/>
  <c r="AS182" i="25"/>
  <c r="AO183" i="25"/>
  <c r="AP183" i="25"/>
  <c r="AQ183" i="25"/>
  <c r="AR183" i="25"/>
  <c r="AS183" i="25"/>
  <c r="AO184" i="25"/>
  <c r="AP184" i="25"/>
  <c r="AQ184" i="25"/>
  <c r="AR184" i="25"/>
  <c r="AS184" i="25"/>
  <c r="AO185" i="25"/>
  <c r="AP185" i="25"/>
  <c r="AQ185" i="25"/>
  <c r="AR185" i="25"/>
  <c r="AS185" i="25"/>
  <c r="AO186" i="25"/>
  <c r="AP186" i="25"/>
  <c r="AQ186" i="25"/>
  <c r="AR186" i="25"/>
  <c r="AS186" i="25"/>
  <c r="AO187" i="25"/>
  <c r="AP187" i="25"/>
  <c r="AQ187" i="25"/>
  <c r="AR187" i="25"/>
  <c r="AS187" i="25"/>
  <c r="AO188" i="25"/>
  <c r="AP188" i="25"/>
  <c r="AQ188" i="25"/>
  <c r="AR188" i="25"/>
  <c r="AS188" i="25"/>
  <c r="AO189" i="25"/>
  <c r="AP189" i="25"/>
  <c r="AQ189" i="25"/>
  <c r="AR189" i="25"/>
  <c r="AS189" i="25"/>
  <c r="AO190" i="25"/>
  <c r="AP190" i="25"/>
  <c r="AQ190" i="25"/>
  <c r="AR190" i="25"/>
  <c r="AS190" i="25"/>
  <c r="AO191" i="25"/>
  <c r="AP191" i="25"/>
  <c r="AQ191" i="25"/>
  <c r="AR191" i="25"/>
  <c r="AS191" i="25"/>
  <c r="AO192" i="25"/>
  <c r="AP192" i="25"/>
  <c r="AQ192" i="25"/>
  <c r="AR192" i="25"/>
  <c r="AS192" i="25"/>
  <c r="AO193" i="25"/>
  <c r="AP193" i="25"/>
  <c r="AQ193" i="25"/>
  <c r="AR193" i="25"/>
  <c r="AS193" i="25"/>
  <c r="AO194" i="25"/>
  <c r="AP194" i="25"/>
  <c r="AQ194" i="25"/>
  <c r="AR194" i="25"/>
  <c r="AS194" i="25"/>
  <c r="AO195" i="25"/>
  <c r="AP195" i="25"/>
  <c r="AQ195" i="25"/>
  <c r="AR195" i="25"/>
  <c r="AS195" i="25"/>
  <c r="AO196" i="25"/>
  <c r="AP196" i="25"/>
  <c r="AQ196" i="25"/>
  <c r="AR196" i="25"/>
  <c r="AS196" i="25"/>
  <c r="AO197" i="25"/>
  <c r="AP197" i="25"/>
  <c r="AQ197" i="25"/>
  <c r="AR197" i="25"/>
  <c r="AS197" i="25"/>
  <c r="AO198" i="25"/>
  <c r="AP198" i="25"/>
  <c r="AQ198" i="25"/>
  <c r="AR198" i="25"/>
  <c r="AS198" i="25"/>
  <c r="AO199" i="25"/>
  <c r="AP199" i="25"/>
  <c r="AQ199" i="25"/>
  <c r="AR199" i="25"/>
  <c r="AS199" i="25"/>
  <c r="AO200" i="25"/>
  <c r="AP200" i="25"/>
  <c r="AQ200" i="25"/>
  <c r="AR200" i="25"/>
  <c r="AS200" i="25"/>
  <c r="AO201" i="25"/>
  <c r="AP201" i="25"/>
  <c r="AQ201" i="25"/>
  <c r="AR201" i="25"/>
  <c r="AS201" i="25"/>
  <c r="AO202" i="25"/>
  <c r="AP202" i="25"/>
  <c r="AQ202" i="25"/>
  <c r="AR202" i="25"/>
  <c r="AS202" i="25"/>
  <c r="AO203" i="25"/>
  <c r="AP203" i="25"/>
  <c r="AQ203" i="25"/>
  <c r="AR203" i="25"/>
  <c r="AS203" i="25"/>
  <c r="AO204" i="25"/>
  <c r="AP204" i="25"/>
  <c r="AQ204" i="25"/>
  <c r="AR204" i="25"/>
  <c r="AS204" i="25"/>
  <c r="AO205" i="25"/>
  <c r="AP205" i="25"/>
  <c r="AQ205" i="25"/>
  <c r="AR205" i="25"/>
  <c r="AS205" i="25"/>
  <c r="AO206" i="25"/>
  <c r="AP206" i="25"/>
  <c r="AQ206" i="25"/>
  <c r="AR206" i="25"/>
  <c r="AS206" i="25"/>
  <c r="AO207" i="25"/>
  <c r="AP207" i="25"/>
  <c r="AQ207" i="25"/>
  <c r="AR207" i="25"/>
  <c r="AS207" i="25"/>
  <c r="AO208" i="25"/>
  <c r="AP208" i="25"/>
  <c r="AQ208" i="25"/>
  <c r="AR208" i="25"/>
  <c r="AS208" i="25"/>
  <c r="AO209" i="25"/>
  <c r="AP209" i="25"/>
  <c r="AQ209" i="25"/>
  <c r="AR209" i="25"/>
  <c r="AS209" i="25"/>
  <c r="AO210" i="25"/>
  <c r="AP210" i="25"/>
  <c r="AQ210" i="25"/>
  <c r="AR210" i="25"/>
  <c r="AS210" i="25"/>
  <c r="AO211" i="25"/>
  <c r="AP211" i="25"/>
  <c r="AQ211" i="25"/>
  <c r="AR211" i="25"/>
  <c r="AS211" i="25"/>
  <c r="AO212" i="25"/>
  <c r="AP212" i="25"/>
  <c r="AQ212" i="25"/>
  <c r="AR212" i="25"/>
  <c r="AS212" i="25"/>
  <c r="AO213" i="25"/>
  <c r="AP213" i="25"/>
  <c r="AQ213" i="25"/>
  <c r="AR213" i="25"/>
  <c r="AS213" i="25"/>
  <c r="AO214" i="25"/>
  <c r="AP214" i="25"/>
  <c r="AQ214" i="25"/>
  <c r="AR214" i="25"/>
  <c r="AS214" i="25"/>
  <c r="AO215" i="25"/>
  <c r="AP215" i="25"/>
  <c r="AQ215" i="25"/>
  <c r="AR215" i="25"/>
  <c r="AS215" i="25"/>
  <c r="AO216" i="25"/>
  <c r="AP216" i="25"/>
  <c r="AQ216" i="25"/>
  <c r="AR216" i="25"/>
  <c r="AS216" i="25"/>
  <c r="AO217" i="25"/>
  <c r="AP217" i="25"/>
  <c r="AQ217" i="25"/>
  <c r="AR217" i="25"/>
  <c r="AS217" i="25"/>
  <c r="AO218" i="25"/>
  <c r="AP218" i="25"/>
  <c r="AQ218" i="25"/>
  <c r="AR218" i="25"/>
  <c r="AS218" i="25"/>
  <c r="AO219" i="25"/>
  <c r="AP219" i="25"/>
  <c r="AQ219" i="25"/>
  <c r="AR219" i="25"/>
  <c r="AS219" i="25"/>
  <c r="AO220" i="25"/>
  <c r="AP220" i="25"/>
  <c r="AQ220" i="25"/>
  <c r="AR220" i="25"/>
  <c r="AS220" i="25"/>
  <c r="AO221" i="25"/>
  <c r="AP221" i="25"/>
  <c r="AQ221" i="25"/>
  <c r="AR221" i="25"/>
  <c r="AS221" i="25"/>
  <c r="AO222" i="25"/>
  <c r="AP222" i="25"/>
  <c r="AQ222" i="25"/>
  <c r="AR222" i="25"/>
  <c r="AS222" i="25"/>
  <c r="AO223" i="25"/>
  <c r="AP223" i="25"/>
  <c r="AQ223" i="25"/>
  <c r="AR223" i="25"/>
  <c r="AS223" i="25"/>
  <c r="AO224" i="25"/>
  <c r="AP224" i="25"/>
  <c r="AQ224" i="25"/>
  <c r="AR224" i="25"/>
  <c r="AS224" i="25"/>
  <c r="AO225" i="25"/>
  <c r="AP225" i="25"/>
  <c r="AQ225" i="25"/>
  <c r="AR225" i="25"/>
  <c r="AS225" i="25"/>
  <c r="AO226" i="25"/>
  <c r="AP226" i="25"/>
  <c r="AQ226" i="25"/>
  <c r="AR226" i="25"/>
  <c r="AS226" i="25"/>
  <c r="AO227" i="25"/>
  <c r="AP227" i="25"/>
  <c r="AQ227" i="25"/>
  <c r="AR227" i="25"/>
  <c r="AS227" i="25"/>
  <c r="AO228" i="25"/>
  <c r="AP228" i="25"/>
  <c r="AQ228" i="25"/>
  <c r="AR228" i="25"/>
  <c r="AS228" i="25"/>
  <c r="AO229" i="25"/>
  <c r="AP229" i="25"/>
  <c r="AQ229" i="25"/>
  <c r="AR229" i="25"/>
  <c r="AS229" i="25"/>
  <c r="AO230" i="25"/>
  <c r="AP230" i="25"/>
  <c r="AQ230" i="25"/>
  <c r="AR230" i="25"/>
  <c r="AS230" i="25"/>
  <c r="AO231" i="25"/>
  <c r="AP231" i="25"/>
  <c r="AQ231" i="25"/>
  <c r="AR231" i="25"/>
  <c r="AS231" i="25"/>
  <c r="AO232" i="25"/>
  <c r="AP232" i="25"/>
  <c r="AQ232" i="25"/>
  <c r="AR232" i="25"/>
  <c r="AS232" i="25"/>
  <c r="AO233" i="25"/>
  <c r="AP233" i="25"/>
  <c r="AQ233" i="25"/>
  <c r="AR233" i="25"/>
  <c r="AS233" i="25"/>
  <c r="AO234" i="25"/>
  <c r="AP234" i="25"/>
  <c r="AQ234" i="25"/>
  <c r="AR234" i="25"/>
  <c r="AS234" i="25"/>
  <c r="AO235" i="25"/>
  <c r="AP235" i="25"/>
  <c r="AQ235" i="25"/>
  <c r="AR235" i="25"/>
  <c r="AS235" i="25"/>
  <c r="AO236" i="25"/>
  <c r="AP236" i="25"/>
  <c r="AQ236" i="25"/>
  <c r="AR236" i="25"/>
  <c r="AS236" i="25"/>
  <c r="AO237" i="25"/>
  <c r="AP237" i="25"/>
  <c r="AQ237" i="25"/>
  <c r="AR237" i="25"/>
  <c r="AS237" i="25"/>
  <c r="AO238" i="25"/>
  <c r="AP238" i="25"/>
  <c r="AQ238" i="25"/>
  <c r="AR238" i="25"/>
  <c r="AS238" i="25"/>
  <c r="AO239" i="25"/>
  <c r="AP239" i="25"/>
  <c r="AQ239" i="25"/>
  <c r="AR239" i="25"/>
  <c r="AS239" i="25"/>
  <c r="AO240" i="25"/>
  <c r="AP240" i="25"/>
  <c r="AQ240" i="25"/>
  <c r="AR240" i="25"/>
  <c r="AS240" i="25"/>
  <c r="AO241" i="25"/>
  <c r="AP241" i="25"/>
  <c r="AQ241" i="25"/>
  <c r="AR241" i="25"/>
  <c r="AS241" i="25"/>
  <c r="AO242" i="25"/>
  <c r="AP242" i="25"/>
  <c r="AQ242" i="25"/>
  <c r="AR242" i="25"/>
  <c r="AS242" i="25"/>
  <c r="AO243" i="25"/>
  <c r="AP243" i="25"/>
  <c r="AQ243" i="25"/>
  <c r="AR243" i="25"/>
  <c r="AS243" i="25"/>
  <c r="AO244" i="25"/>
  <c r="AP244" i="25"/>
  <c r="AQ244" i="25"/>
  <c r="AR244" i="25"/>
  <c r="AS244" i="25"/>
  <c r="AO245" i="25"/>
  <c r="AP245" i="25"/>
  <c r="AQ245" i="25"/>
  <c r="AR245" i="25"/>
  <c r="AS245" i="25"/>
  <c r="AO246" i="25"/>
  <c r="AP246" i="25"/>
  <c r="AQ246" i="25"/>
  <c r="AR246" i="25"/>
  <c r="AS246" i="25"/>
  <c r="AO247" i="25"/>
  <c r="AP247" i="25"/>
  <c r="AQ247" i="25"/>
  <c r="AR247" i="25"/>
  <c r="AS247" i="25"/>
  <c r="AO248" i="25"/>
  <c r="AP248" i="25"/>
  <c r="AQ248" i="25"/>
  <c r="AR248" i="25"/>
  <c r="AS248" i="25"/>
  <c r="AO249" i="25"/>
  <c r="AP249" i="25"/>
  <c r="AQ249" i="25"/>
  <c r="AR249" i="25"/>
  <c r="AS249" i="25"/>
  <c r="AO250" i="25"/>
  <c r="AP250" i="25"/>
  <c r="AQ250" i="25"/>
  <c r="AR250" i="25"/>
  <c r="AS250" i="25"/>
  <c r="AO251" i="25"/>
  <c r="AP251" i="25"/>
  <c r="AQ251" i="25"/>
  <c r="AR251" i="25"/>
  <c r="AS251" i="25"/>
  <c r="AO252" i="25"/>
  <c r="AP252" i="25"/>
  <c r="AQ252" i="25"/>
  <c r="AR252" i="25"/>
  <c r="AS252" i="25"/>
  <c r="AO253" i="25"/>
  <c r="AP253" i="25"/>
  <c r="AQ253" i="25"/>
  <c r="AR253" i="25"/>
  <c r="AS253" i="25"/>
  <c r="AO254" i="25"/>
  <c r="AP254" i="25"/>
  <c r="AQ254" i="25"/>
  <c r="AR254" i="25"/>
  <c r="AS254" i="25"/>
  <c r="AO255" i="25"/>
  <c r="AP255" i="25"/>
  <c r="AQ255" i="25"/>
  <c r="AR255" i="25"/>
  <c r="AS255" i="25"/>
  <c r="AO256" i="25"/>
  <c r="AP256" i="25"/>
  <c r="AQ256" i="25"/>
  <c r="AR256" i="25"/>
  <c r="AS256" i="25"/>
  <c r="AO257" i="25"/>
  <c r="AP257" i="25"/>
  <c r="AQ257" i="25"/>
  <c r="AR257" i="25"/>
  <c r="AS257" i="25"/>
  <c r="AO258" i="25"/>
  <c r="AP258" i="25"/>
  <c r="AQ258" i="25"/>
  <c r="AR258" i="25"/>
  <c r="AS258" i="25"/>
  <c r="AO259" i="25"/>
  <c r="AP259" i="25"/>
  <c r="AQ259" i="25"/>
  <c r="AR259" i="25"/>
  <c r="AS259" i="25"/>
  <c r="AO260" i="25"/>
  <c r="AP260" i="25"/>
  <c r="AQ260" i="25"/>
  <c r="AR260" i="25"/>
  <c r="AS260" i="25"/>
  <c r="AO261" i="25"/>
  <c r="AP261" i="25"/>
  <c r="AQ261" i="25"/>
  <c r="AR261" i="25"/>
  <c r="AS261" i="25"/>
  <c r="AO262" i="25"/>
  <c r="AP262" i="25"/>
  <c r="AQ262" i="25"/>
  <c r="AR262" i="25"/>
  <c r="AS262" i="25"/>
  <c r="AO263" i="25"/>
  <c r="AP263" i="25"/>
  <c r="AQ263" i="25"/>
  <c r="AR263" i="25"/>
  <c r="AS263" i="25"/>
  <c r="AO264" i="25"/>
  <c r="AP264" i="25"/>
  <c r="AQ264" i="25"/>
  <c r="AR264" i="25"/>
  <c r="AS264" i="25"/>
  <c r="AO265" i="25"/>
  <c r="AP265" i="25"/>
  <c r="AQ265" i="25"/>
  <c r="AR265" i="25"/>
  <c r="AS265" i="25"/>
  <c r="AO266" i="25"/>
  <c r="AP266" i="25"/>
  <c r="AQ266" i="25"/>
  <c r="AR266" i="25"/>
  <c r="AS266" i="25"/>
  <c r="AO267" i="25"/>
  <c r="AP267" i="25"/>
  <c r="AQ267" i="25"/>
  <c r="AR267" i="25"/>
  <c r="AS267" i="25"/>
  <c r="AO268" i="25"/>
  <c r="AP268" i="25"/>
  <c r="AQ268" i="25"/>
  <c r="AR268" i="25"/>
  <c r="AS268" i="25"/>
  <c r="AO269" i="25"/>
  <c r="AP269" i="25"/>
  <c r="AQ269" i="25"/>
  <c r="AR269" i="25"/>
  <c r="AS269" i="25"/>
  <c r="AO270" i="25"/>
  <c r="AP270" i="25"/>
  <c r="AQ270" i="25"/>
  <c r="AR270" i="25"/>
  <c r="AS270" i="25"/>
  <c r="AO271" i="25"/>
  <c r="AP271" i="25"/>
  <c r="AQ271" i="25"/>
  <c r="AR271" i="25"/>
  <c r="AS271" i="25"/>
  <c r="AO272" i="25"/>
  <c r="AP272" i="25"/>
  <c r="AQ272" i="25"/>
  <c r="AR272" i="25"/>
  <c r="AS272" i="25"/>
  <c r="AO273" i="25"/>
  <c r="AP273" i="25"/>
  <c r="AQ273" i="25"/>
  <c r="AR273" i="25"/>
  <c r="AS273" i="25"/>
  <c r="AO274" i="25"/>
  <c r="AP274" i="25"/>
  <c r="AQ274" i="25"/>
  <c r="AR274" i="25"/>
  <c r="AS274" i="25"/>
  <c r="AO275" i="25"/>
  <c r="AP275" i="25"/>
  <c r="AQ275" i="25"/>
  <c r="AR275" i="25"/>
  <c r="AS275" i="25"/>
  <c r="AO276" i="25"/>
  <c r="AP276" i="25"/>
  <c r="AQ276" i="25"/>
  <c r="AR276" i="25"/>
  <c r="AS276" i="25"/>
  <c r="AO277" i="25"/>
  <c r="AP277" i="25"/>
  <c r="AQ277" i="25"/>
  <c r="AR277" i="25"/>
  <c r="AS277" i="25"/>
  <c r="AO278" i="25"/>
  <c r="AP278" i="25"/>
  <c r="AQ278" i="25"/>
  <c r="AR278" i="25"/>
  <c r="AS278" i="25"/>
  <c r="AO279" i="25"/>
  <c r="AP279" i="25"/>
  <c r="AQ279" i="25"/>
  <c r="AR279" i="25"/>
  <c r="AS279" i="25"/>
  <c r="AO280" i="25"/>
  <c r="AP280" i="25"/>
  <c r="AQ280" i="25"/>
  <c r="AR280" i="25"/>
  <c r="AS280" i="25"/>
  <c r="AO281" i="25"/>
  <c r="AP281" i="25"/>
  <c r="AQ281" i="25"/>
  <c r="AR281" i="25"/>
  <c r="AS281" i="25"/>
  <c r="AO282" i="25"/>
  <c r="AP282" i="25"/>
  <c r="AQ282" i="25"/>
  <c r="AR282" i="25"/>
  <c r="AS282" i="25"/>
  <c r="AO283" i="25"/>
  <c r="AP283" i="25"/>
  <c r="AQ283" i="25"/>
  <c r="AR283" i="25"/>
  <c r="AS283" i="25"/>
  <c r="AO284" i="25"/>
  <c r="AP284" i="25"/>
  <c r="AQ284" i="25"/>
  <c r="AR284" i="25"/>
  <c r="AS284" i="25"/>
  <c r="AO285" i="25"/>
  <c r="AP285" i="25"/>
  <c r="AQ285" i="25"/>
  <c r="AR285" i="25"/>
  <c r="AS285" i="25"/>
  <c r="AO286" i="25"/>
  <c r="AP286" i="25"/>
  <c r="AQ286" i="25"/>
  <c r="AR286" i="25"/>
  <c r="AS286" i="25"/>
  <c r="AO287" i="25"/>
  <c r="AP287" i="25"/>
  <c r="AQ287" i="25"/>
  <c r="AR287" i="25"/>
  <c r="AS287" i="25"/>
  <c r="AO288" i="25"/>
  <c r="AP288" i="25"/>
  <c r="AQ288" i="25"/>
  <c r="AR288" i="25"/>
  <c r="AS288" i="25"/>
  <c r="AO289" i="25"/>
  <c r="AP289" i="25"/>
  <c r="AQ289" i="25"/>
  <c r="AR289" i="25"/>
  <c r="AS289" i="25"/>
  <c r="AO290" i="25"/>
  <c r="AP290" i="25"/>
  <c r="AQ290" i="25"/>
  <c r="AR290" i="25"/>
  <c r="AS290" i="25"/>
  <c r="AO291" i="25"/>
  <c r="AP291" i="25"/>
  <c r="AQ291" i="25"/>
  <c r="AR291" i="25"/>
  <c r="AS291" i="25"/>
  <c r="AO292" i="25"/>
  <c r="AP292" i="25"/>
  <c r="AQ292" i="25"/>
  <c r="AR292" i="25"/>
  <c r="AS292" i="25"/>
  <c r="AO293" i="25"/>
  <c r="AP293" i="25"/>
  <c r="AQ293" i="25"/>
  <c r="AR293" i="25"/>
  <c r="AS293" i="25"/>
  <c r="AO294" i="25"/>
  <c r="AP294" i="25"/>
  <c r="AQ294" i="25"/>
  <c r="AR294" i="25"/>
  <c r="AS294" i="25"/>
  <c r="AO295" i="25"/>
  <c r="AP295" i="25"/>
  <c r="AQ295" i="25"/>
  <c r="AR295" i="25"/>
  <c r="AS295" i="25"/>
  <c r="AO296" i="25"/>
  <c r="AP296" i="25"/>
  <c r="AQ296" i="25"/>
  <c r="AR296" i="25"/>
  <c r="AS296" i="25"/>
  <c r="AO297" i="25"/>
  <c r="AP297" i="25"/>
  <c r="AQ297" i="25"/>
  <c r="AR297" i="25"/>
  <c r="AS297" i="25"/>
  <c r="AO298" i="25"/>
  <c r="AP298" i="25"/>
  <c r="AQ298" i="25"/>
  <c r="AR298" i="25"/>
  <c r="AS298" i="25"/>
  <c r="AO299" i="25"/>
  <c r="AP299" i="25"/>
  <c r="AQ299" i="25"/>
  <c r="AR299" i="25"/>
  <c r="AS299" i="25"/>
  <c r="AO300" i="25"/>
  <c r="AP300" i="25"/>
  <c r="AQ300" i="25"/>
  <c r="AR300" i="25"/>
  <c r="AS300" i="25"/>
  <c r="AO301" i="25"/>
  <c r="AP301" i="25"/>
  <c r="AQ301" i="25"/>
  <c r="AR301" i="25"/>
  <c r="AS301" i="25"/>
  <c r="AO302" i="25"/>
  <c r="AP302" i="25"/>
  <c r="AQ302" i="25"/>
  <c r="AR302" i="25"/>
  <c r="AS302" i="25"/>
  <c r="AO303" i="25"/>
  <c r="AP303" i="25"/>
  <c r="AQ303" i="25"/>
  <c r="AR303" i="25"/>
  <c r="AS303" i="25"/>
  <c r="AO304" i="25"/>
  <c r="AP304" i="25"/>
  <c r="AQ304" i="25"/>
  <c r="AR304" i="25"/>
  <c r="AS304" i="25"/>
  <c r="AO305" i="25"/>
  <c r="AP305" i="25"/>
  <c r="AQ305" i="25"/>
  <c r="AR305" i="25"/>
  <c r="AS305" i="25"/>
  <c r="AO306" i="25"/>
  <c r="AP306" i="25"/>
  <c r="AQ306" i="25"/>
  <c r="AR306" i="25"/>
  <c r="AS306" i="25"/>
  <c r="AO307" i="25"/>
  <c r="AP307" i="25"/>
  <c r="AQ307" i="25"/>
  <c r="AR307" i="25"/>
  <c r="AS307" i="25"/>
  <c r="AO308" i="25"/>
  <c r="AP308" i="25"/>
  <c r="AQ308" i="25"/>
  <c r="AR308" i="25"/>
  <c r="AS308" i="25"/>
  <c r="AO309" i="25"/>
  <c r="AP309" i="25"/>
  <c r="AQ309" i="25"/>
  <c r="AR309" i="25"/>
  <c r="AS309" i="25"/>
  <c r="AO310" i="25"/>
  <c r="AP310" i="25"/>
  <c r="AQ310" i="25"/>
  <c r="AR310" i="25"/>
  <c r="AS310" i="25"/>
  <c r="AO311" i="25"/>
  <c r="AP311" i="25"/>
  <c r="AQ311" i="25"/>
  <c r="AR311" i="25"/>
  <c r="AS311" i="25"/>
  <c r="AO312" i="25"/>
  <c r="AP312" i="25"/>
  <c r="AQ312" i="25"/>
  <c r="AR312" i="25"/>
  <c r="AS312" i="25"/>
  <c r="AO313" i="25"/>
  <c r="AP313" i="25"/>
  <c r="AQ313" i="25"/>
  <c r="AR313" i="25"/>
  <c r="AS313" i="25"/>
  <c r="AO314" i="25"/>
  <c r="AP314" i="25"/>
  <c r="AQ314" i="25"/>
  <c r="AR314" i="25"/>
  <c r="AS314" i="25"/>
  <c r="AO315" i="25"/>
  <c r="AP315" i="25"/>
  <c r="AQ315" i="25"/>
  <c r="AR315" i="25"/>
  <c r="AS315" i="25"/>
  <c r="AO316" i="25"/>
  <c r="AP316" i="25"/>
  <c r="AQ316" i="25"/>
  <c r="AR316" i="25"/>
  <c r="AS316" i="25"/>
  <c r="AO317" i="25"/>
  <c r="AP317" i="25"/>
  <c r="AQ317" i="25"/>
  <c r="AR317" i="25"/>
  <c r="AS317" i="25"/>
  <c r="AO318" i="25"/>
  <c r="AP318" i="25"/>
  <c r="AQ318" i="25"/>
  <c r="AR318" i="25"/>
  <c r="AS318" i="25"/>
  <c r="AO319" i="25"/>
  <c r="AP319" i="25"/>
  <c r="AQ319" i="25"/>
  <c r="AR319" i="25"/>
  <c r="AS319" i="25"/>
  <c r="AO320" i="25"/>
  <c r="AP320" i="25"/>
  <c r="AQ320" i="25"/>
  <c r="AR320" i="25"/>
  <c r="AS320" i="25"/>
  <c r="AO321" i="25"/>
  <c r="AP321" i="25"/>
  <c r="AQ321" i="25"/>
  <c r="AR321" i="25"/>
  <c r="AS321" i="25"/>
  <c r="AO322" i="25"/>
  <c r="AP322" i="25"/>
  <c r="AQ322" i="25"/>
  <c r="AR322" i="25"/>
  <c r="AS322" i="25"/>
  <c r="AO323" i="25"/>
  <c r="AP323" i="25"/>
  <c r="AQ323" i="25"/>
  <c r="AR323" i="25"/>
  <c r="AS323" i="25"/>
  <c r="AO324" i="25"/>
  <c r="AP324" i="25"/>
  <c r="AQ324" i="25"/>
  <c r="AR324" i="25"/>
  <c r="AS324" i="25"/>
  <c r="AO325" i="25"/>
  <c r="AP325" i="25"/>
  <c r="AQ325" i="25"/>
  <c r="AR325" i="25"/>
  <c r="AS325" i="25"/>
  <c r="AO326" i="25"/>
  <c r="AP326" i="25"/>
  <c r="AQ326" i="25"/>
  <c r="AR326" i="25"/>
  <c r="AS326" i="25"/>
  <c r="AO327" i="25"/>
  <c r="AP327" i="25"/>
  <c r="AQ327" i="25"/>
  <c r="AR327" i="25"/>
  <c r="AS327" i="25"/>
  <c r="AO328" i="25"/>
  <c r="AP328" i="25"/>
  <c r="AQ328" i="25"/>
  <c r="AR328" i="25"/>
  <c r="AS328" i="25"/>
  <c r="AO329" i="25"/>
  <c r="AP329" i="25"/>
  <c r="AQ329" i="25"/>
  <c r="AR329" i="25"/>
  <c r="AS329" i="25"/>
  <c r="AO330" i="25"/>
  <c r="AP330" i="25"/>
  <c r="AQ330" i="25"/>
  <c r="AR330" i="25"/>
  <c r="AS330" i="25"/>
  <c r="AO331" i="25"/>
  <c r="AP331" i="25"/>
  <c r="AQ331" i="25"/>
  <c r="AR331" i="25"/>
  <c r="AS331" i="25"/>
  <c r="AO332" i="25"/>
  <c r="AP332" i="25"/>
  <c r="AQ332" i="25"/>
  <c r="AR332" i="25"/>
  <c r="AS332" i="25"/>
  <c r="AO333" i="25"/>
  <c r="AP333" i="25"/>
  <c r="AQ333" i="25"/>
  <c r="AR333" i="25"/>
  <c r="AS333" i="25"/>
  <c r="AO334" i="25"/>
  <c r="AP334" i="25"/>
  <c r="AQ334" i="25"/>
  <c r="AR334" i="25"/>
  <c r="AS334" i="25"/>
  <c r="AO335" i="25"/>
  <c r="AP335" i="25"/>
  <c r="AQ335" i="25"/>
  <c r="AR335" i="25"/>
  <c r="AS335" i="25"/>
  <c r="AO336" i="25"/>
  <c r="AP336" i="25"/>
  <c r="AQ336" i="25"/>
  <c r="AR336" i="25"/>
  <c r="AS336" i="25"/>
  <c r="AO337" i="25"/>
  <c r="AP337" i="25"/>
  <c r="AQ337" i="25"/>
  <c r="AR337" i="25"/>
  <c r="AS337" i="25"/>
  <c r="AO338" i="25"/>
  <c r="AP338" i="25"/>
  <c r="AQ338" i="25"/>
  <c r="AR338" i="25"/>
  <c r="AS338" i="25"/>
  <c r="AO339" i="25"/>
  <c r="AP339" i="25"/>
  <c r="AQ339" i="25"/>
  <c r="AR339" i="25"/>
  <c r="AS339" i="25"/>
  <c r="AO340" i="25"/>
  <c r="AP340" i="25"/>
  <c r="AQ340" i="25"/>
  <c r="AR340" i="25"/>
  <c r="AS340" i="25"/>
  <c r="AO341" i="25"/>
  <c r="AP341" i="25"/>
  <c r="AQ341" i="25"/>
  <c r="AR341" i="25"/>
  <c r="AS341" i="25"/>
  <c r="AO342" i="25"/>
  <c r="AP342" i="25"/>
  <c r="AQ342" i="25"/>
  <c r="AR342" i="25"/>
  <c r="AS342" i="25"/>
  <c r="AO343" i="25"/>
  <c r="AP343" i="25"/>
  <c r="AQ343" i="25"/>
  <c r="AR343" i="25"/>
  <c r="AS343" i="25"/>
  <c r="AO344" i="25"/>
  <c r="AP344" i="25"/>
  <c r="AQ344" i="25"/>
  <c r="AR344" i="25"/>
  <c r="AS344" i="25"/>
  <c r="AO345" i="25"/>
  <c r="AP345" i="25"/>
  <c r="AQ345" i="25"/>
  <c r="AR345" i="25"/>
  <c r="AS345" i="25"/>
  <c r="AO346" i="25"/>
  <c r="AP346" i="25"/>
  <c r="AQ346" i="25"/>
  <c r="AR346" i="25"/>
  <c r="AS346" i="25"/>
  <c r="AO347" i="25"/>
  <c r="AP347" i="25"/>
  <c r="AQ347" i="25"/>
  <c r="AR347" i="25"/>
  <c r="AS347" i="25"/>
  <c r="AO348" i="25"/>
  <c r="AP348" i="25"/>
  <c r="AQ348" i="25"/>
  <c r="AR348" i="25"/>
  <c r="AS348" i="25"/>
  <c r="AO349" i="25"/>
  <c r="AP349" i="25"/>
  <c r="AQ349" i="25"/>
  <c r="AR349" i="25"/>
  <c r="AS349" i="25"/>
  <c r="AO350" i="25"/>
  <c r="AP350" i="25"/>
  <c r="AQ350" i="25"/>
  <c r="AR350" i="25"/>
  <c r="AS350" i="25"/>
  <c r="AO351" i="25"/>
  <c r="AP351" i="25"/>
  <c r="AQ351" i="25"/>
  <c r="AR351" i="25"/>
  <c r="AS351" i="25"/>
  <c r="AO352" i="25"/>
  <c r="AP352" i="25"/>
  <c r="AQ352" i="25"/>
  <c r="AR352" i="25"/>
  <c r="AS352" i="25"/>
  <c r="AO353" i="25"/>
  <c r="AP353" i="25"/>
  <c r="AQ353" i="25"/>
  <c r="AR353" i="25"/>
  <c r="AS353" i="25"/>
  <c r="AO354" i="25"/>
  <c r="AP354" i="25"/>
  <c r="AQ354" i="25"/>
  <c r="AR354" i="25"/>
  <c r="AS354" i="25"/>
  <c r="AO355" i="25"/>
  <c r="AP355" i="25"/>
  <c r="AQ355" i="25"/>
  <c r="AR355" i="25"/>
  <c r="AS355" i="25"/>
  <c r="AO356" i="25"/>
  <c r="AP356" i="25"/>
  <c r="AQ356" i="25"/>
  <c r="AR356" i="25"/>
  <c r="AS356" i="25"/>
  <c r="AO357" i="25"/>
  <c r="AP357" i="25"/>
  <c r="AQ357" i="25"/>
  <c r="AR357" i="25"/>
  <c r="AS357" i="25"/>
  <c r="AO358" i="25"/>
  <c r="AP358" i="25"/>
  <c r="AQ358" i="25"/>
  <c r="AR358" i="25"/>
  <c r="AS358" i="25"/>
  <c r="AO359" i="25"/>
  <c r="AP359" i="25"/>
  <c r="AQ359" i="25"/>
  <c r="AR359" i="25"/>
  <c r="AS359" i="25"/>
  <c r="AO360" i="25"/>
  <c r="AP360" i="25"/>
  <c r="AQ360" i="25"/>
  <c r="AR360" i="25"/>
  <c r="AS360" i="25"/>
  <c r="AO361" i="25"/>
  <c r="AP361" i="25"/>
  <c r="AQ361" i="25"/>
  <c r="AR361" i="25"/>
  <c r="AS361" i="25"/>
  <c r="AO362" i="25"/>
  <c r="AP362" i="25"/>
  <c r="AQ362" i="25"/>
  <c r="AR362" i="25"/>
  <c r="AS362" i="25"/>
  <c r="AO363" i="25"/>
  <c r="AP363" i="25"/>
  <c r="AQ363" i="25"/>
  <c r="AR363" i="25"/>
  <c r="AS363" i="25"/>
  <c r="AO364" i="25"/>
  <c r="AP364" i="25"/>
  <c r="AQ364" i="25"/>
  <c r="AR364" i="25"/>
  <c r="AS364" i="25"/>
  <c r="AO365" i="25"/>
  <c r="AP365" i="25"/>
  <c r="AQ365" i="25"/>
  <c r="AR365" i="25"/>
  <c r="AS365" i="25"/>
  <c r="AO366" i="25"/>
  <c r="AP366" i="25"/>
  <c r="AQ366" i="25"/>
  <c r="AR366" i="25"/>
  <c r="AS366" i="25"/>
  <c r="AO367" i="25"/>
  <c r="AP367" i="25"/>
  <c r="AQ367" i="25"/>
  <c r="AR367" i="25"/>
  <c r="AS367" i="25"/>
  <c r="AO368" i="25"/>
  <c r="AP368" i="25"/>
  <c r="AQ368" i="25"/>
  <c r="AR368" i="25"/>
  <c r="AS368" i="25"/>
  <c r="AO369" i="25"/>
  <c r="AP369" i="25"/>
  <c r="AQ369" i="25"/>
  <c r="AR369" i="25"/>
  <c r="AS369" i="25"/>
  <c r="AO370" i="25"/>
  <c r="AP370" i="25"/>
  <c r="AQ370" i="25"/>
  <c r="AR370" i="25"/>
  <c r="AS370" i="25"/>
  <c r="AO371" i="25"/>
  <c r="AP371" i="25"/>
  <c r="AQ371" i="25"/>
  <c r="AR371" i="25"/>
  <c r="AS371" i="25"/>
  <c r="AO372" i="25"/>
  <c r="AP372" i="25"/>
  <c r="AQ372" i="25"/>
  <c r="AR372" i="25"/>
  <c r="AS372" i="25"/>
  <c r="AO373" i="25"/>
  <c r="AP373" i="25"/>
  <c r="AQ373" i="25"/>
  <c r="AR373" i="25"/>
  <c r="AS373" i="25"/>
  <c r="AO374" i="25"/>
  <c r="AP374" i="25"/>
  <c r="AQ374" i="25"/>
  <c r="AR374" i="25"/>
  <c r="AS374" i="25"/>
  <c r="AO375" i="25"/>
  <c r="AP375" i="25"/>
  <c r="AQ375" i="25"/>
  <c r="AR375" i="25"/>
  <c r="AS375" i="25"/>
  <c r="AO376" i="25"/>
  <c r="AP376" i="25"/>
  <c r="AQ376" i="25"/>
  <c r="AR376" i="25"/>
  <c r="AS376" i="25"/>
  <c r="AO377" i="25"/>
  <c r="AP377" i="25"/>
  <c r="AQ377" i="25"/>
  <c r="AR377" i="25"/>
  <c r="AS377" i="25"/>
  <c r="AO378" i="25"/>
  <c r="AP378" i="25"/>
  <c r="AQ378" i="25"/>
  <c r="AR378" i="25"/>
  <c r="AS378" i="25"/>
  <c r="AO379" i="25"/>
  <c r="AP379" i="25"/>
  <c r="AQ379" i="25"/>
  <c r="AR379" i="25"/>
  <c r="AS379" i="25"/>
  <c r="AO380" i="25"/>
  <c r="AP380" i="25"/>
  <c r="AQ380" i="25"/>
  <c r="AR380" i="25"/>
  <c r="AS380" i="25"/>
  <c r="AO381" i="25"/>
  <c r="AP381" i="25"/>
  <c r="AQ381" i="25"/>
  <c r="AR381" i="25"/>
  <c r="AS381" i="25"/>
  <c r="AO382" i="25"/>
  <c r="AP382" i="25"/>
  <c r="AQ382" i="25"/>
  <c r="AR382" i="25"/>
  <c r="AS382" i="25"/>
  <c r="AO383" i="25"/>
  <c r="AP383" i="25"/>
  <c r="AQ383" i="25"/>
  <c r="AR383" i="25"/>
  <c r="AS383" i="25"/>
  <c r="AO384" i="25"/>
  <c r="AP384" i="25"/>
  <c r="AQ384" i="25"/>
  <c r="AR384" i="25"/>
  <c r="AS384" i="25"/>
  <c r="AO385" i="25"/>
  <c r="AP385" i="25"/>
  <c r="AQ385" i="25"/>
  <c r="AR385" i="25"/>
  <c r="AS385" i="25"/>
  <c r="AO386" i="25"/>
  <c r="AP386" i="25"/>
  <c r="AQ386" i="25"/>
  <c r="AR386" i="25"/>
  <c r="AS386" i="25"/>
  <c r="AO387" i="25"/>
  <c r="AP387" i="25"/>
  <c r="AQ387" i="25"/>
  <c r="AR387" i="25"/>
  <c r="AS387" i="25"/>
  <c r="AO388" i="25"/>
  <c r="AP388" i="25"/>
  <c r="AQ388" i="25"/>
  <c r="AR388" i="25"/>
  <c r="AS388" i="25"/>
  <c r="AO389" i="25"/>
  <c r="AP389" i="25"/>
  <c r="AQ389" i="25"/>
  <c r="AR389" i="25"/>
  <c r="AS389" i="25"/>
  <c r="AO390" i="25"/>
  <c r="AP390" i="25"/>
  <c r="AQ390" i="25"/>
  <c r="AR390" i="25"/>
  <c r="AS390" i="25"/>
  <c r="AO391" i="25"/>
  <c r="AP391" i="25"/>
  <c r="AQ391" i="25"/>
  <c r="AR391" i="25"/>
  <c r="AS391" i="25"/>
  <c r="AO392" i="25"/>
  <c r="AP392" i="25"/>
  <c r="AQ392" i="25"/>
  <c r="AR392" i="25"/>
  <c r="AS392" i="25"/>
  <c r="AO393" i="25"/>
  <c r="AP393" i="25"/>
  <c r="AQ393" i="25"/>
  <c r="AR393" i="25"/>
  <c r="AS393" i="25"/>
  <c r="AO394" i="25"/>
  <c r="AP394" i="25"/>
  <c r="AQ394" i="25"/>
  <c r="AR394" i="25"/>
  <c r="AS394" i="25"/>
  <c r="AO395" i="25"/>
  <c r="AP395" i="25"/>
  <c r="AQ395" i="25"/>
  <c r="AR395" i="25"/>
  <c r="AS395" i="25"/>
  <c r="AO396" i="25"/>
  <c r="AP396" i="25"/>
  <c r="AQ396" i="25"/>
  <c r="AR396" i="25"/>
  <c r="AS396" i="25"/>
  <c r="AO397" i="25"/>
  <c r="AP397" i="25"/>
  <c r="AQ397" i="25"/>
  <c r="AR397" i="25"/>
  <c r="AS397" i="25"/>
  <c r="AO398" i="25"/>
  <c r="AP398" i="25"/>
  <c r="AQ398" i="25"/>
  <c r="AR398" i="25"/>
  <c r="AS398" i="25"/>
  <c r="AO399" i="25"/>
  <c r="AP399" i="25"/>
  <c r="AQ399" i="25"/>
  <c r="AR399" i="25"/>
  <c r="AS399" i="25"/>
  <c r="AO400" i="25"/>
  <c r="AP400" i="25"/>
  <c r="AQ400" i="25"/>
  <c r="AR400" i="25"/>
  <c r="AS400" i="25"/>
  <c r="AO401" i="25"/>
  <c r="AP401" i="25"/>
  <c r="AQ401" i="25"/>
  <c r="AR401" i="25"/>
  <c r="AS401" i="25"/>
  <c r="AO402" i="25"/>
  <c r="AP402" i="25"/>
  <c r="AQ402" i="25"/>
  <c r="AR402" i="25"/>
  <c r="AS402" i="25"/>
  <c r="AO403" i="25"/>
  <c r="AP403" i="25"/>
  <c r="AQ403" i="25"/>
  <c r="AR403" i="25"/>
  <c r="AS403" i="25"/>
  <c r="AO404" i="25"/>
  <c r="AP404" i="25"/>
  <c r="AQ404" i="25"/>
  <c r="AR404" i="25"/>
  <c r="AS404" i="25"/>
  <c r="AO405" i="25"/>
  <c r="AP405" i="25"/>
  <c r="AQ405" i="25"/>
  <c r="AR405" i="25"/>
  <c r="AS405" i="25"/>
  <c r="AO406" i="25"/>
  <c r="AP406" i="25"/>
  <c r="AQ406" i="25"/>
  <c r="AR406" i="25"/>
  <c r="AS406" i="25"/>
  <c r="AO407" i="25"/>
  <c r="AP407" i="25"/>
  <c r="AQ407" i="25"/>
  <c r="AR407" i="25"/>
  <c r="AS407" i="25"/>
  <c r="AO408" i="25"/>
  <c r="AP408" i="25"/>
  <c r="AQ408" i="25"/>
  <c r="AR408" i="25"/>
  <c r="AS408" i="25"/>
  <c r="AO409" i="25"/>
  <c r="AP409" i="25"/>
  <c r="AQ409" i="25"/>
  <c r="AR409" i="25"/>
  <c r="AS409" i="25"/>
  <c r="AO410" i="25"/>
  <c r="AP410" i="25"/>
  <c r="AQ410" i="25"/>
  <c r="AR410" i="25"/>
  <c r="AS410" i="25"/>
  <c r="AO411" i="25"/>
  <c r="AP411" i="25"/>
  <c r="AQ411" i="25"/>
  <c r="AR411" i="25"/>
  <c r="AS411" i="25"/>
  <c r="AO412" i="25"/>
  <c r="AP412" i="25"/>
  <c r="AQ412" i="25"/>
  <c r="AR412" i="25"/>
  <c r="AS412" i="25"/>
  <c r="AO413" i="25"/>
  <c r="AP413" i="25"/>
  <c r="AQ413" i="25"/>
  <c r="AR413" i="25"/>
  <c r="AS413" i="25"/>
  <c r="AO414" i="25"/>
  <c r="AP414" i="25"/>
  <c r="AQ414" i="25"/>
  <c r="AR414" i="25"/>
  <c r="AS414" i="25"/>
  <c r="AO415" i="25"/>
  <c r="AP415" i="25"/>
  <c r="AQ415" i="25"/>
  <c r="AR415" i="25"/>
  <c r="AS415" i="25"/>
  <c r="AO416" i="25"/>
  <c r="AP416" i="25"/>
  <c r="AQ416" i="25"/>
  <c r="AR416" i="25"/>
  <c r="AS416" i="25"/>
  <c r="AO417" i="25"/>
  <c r="AP417" i="25"/>
  <c r="AQ417" i="25"/>
  <c r="AR417" i="25"/>
  <c r="AS417" i="25"/>
  <c r="AO418" i="25"/>
  <c r="AP418" i="25"/>
  <c r="AQ418" i="25"/>
  <c r="AR418" i="25"/>
  <c r="AS418" i="25"/>
  <c r="AO419" i="25"/>
  <c r="AP419" i="25"/>
  <c r="AQ419" i="25"/>
  <c r="AR419" i="25"/>
  <c r="AS419" i="25"/>
  <c r="AO420" i="25"/>
  <c r="AP420" i="25"/>
  <c r="AQ420" i="25"/>
  <c r="AR420" i="25"/>
  <c r="AS420" i="25"/>
  <c r="AO421" i="25"/>
  <c r="AP421" i="25"/>
  <c r="AQ421" i="25"/>
  <c r="AR421" i="25"/>
  <c r="AS421" i="25"/>
  <c r="AO422" i="25"/>
  <c r="AP422" i="25"/>
  <c r="AQ422" i="25"/>
  <c r="AR422" i="25"/>
  <c r="AS422" i="25"/>
  <c r="AO423" i="25"/>
  <c r="AP423" i="25"/>
  <c r="AQ423" i="25"/>
  <c r="AR423" i="25"/>
  <c r="AS423" i="25"/>
  <c r="AO424" i="25"/>
  <c r="AP424" i="25"/>
  <c r="AQ424" i="25"/>
  <c r="AR424" i="25"/>
  <c r="AS424" i="25"/>
  <c r="AO425" i="25"/>
  <c r="AP425" i="25"/>
  <c r="AQ425" i="25"/>
  <c r="AR425" i="25"/>
  <c r="AS425" i="25"/>
  <c r="AO426" i="25"/>
  <c r="AP426" i="25"/>
  <c r="AQ426" i="25"/>
  <c r="AR426" i="25"/>
  <c r="AS426" i="25"/>
  <c r="AO427" i="25"/>
  <c r="AP427" i="25"/>
  <c r="AQ427" i="25"/>
  <c r="AR427" i="25"/>
  <c r="AS427" i="25"/>
  <c r="AO428" i="25"/>
  <c r="AP428" i="25"/>
  <c r="AQ428" i="25"/>
  <c r="AR428" i="25"/>
  <c r="AS428" i="25"/>
  <c r="AO429" i="25"/>
  <c r="AP429" i="25"/>
  <c r="AQ429" i="25"/>
  <c r="AR429" i="25"/>
  <c r="AS429" i="25"/>
  <c r="AO430" i="25"/>
  <c r="AP430" i="25"/>
  <c r="AQ430" i="25"/>
  <c r="AR430" i="25"/>
  <c r="AS430" i="25"/>
  <c r="AO431" i="25"/>
  <c r="AP431" i="25"/>
  <c r="AQ431" i="25"/>
  <c r="AR431" i="25"/>
  <c r="AS431" i="25"/>
  <c r="AO432" i="25"/>
  <c r="AP432" i="25"/>
  <c r="AQ432" i="25"/>
  <c r="AR432" i="25"/>
  <c r="AS432" i="25"/>
  <c r="AO433" i="25"/>
  <c r="AP433" i="25"/>
  <c r="AQ433" i="25"/>
  <c r="AR433" i="25"/>
  <c r="AS433" i="25"/>
  <c r="AO434" i="25"/>
  <c r="AP434" i="25"/>
  <c r="AQ434" i="25"/>
  <c r="AR434" i="25"/>
  <c r="AS434" i="25"/>
  <c r="AO435" i="25"/>
  <c r="AP435" i="25"/>
  <c r="AQ435" i="25"/>
  <c r="AR435" i="25"/>
  <c r="AS435" i="25"/>
  <c r="AO436" i="25"/>
  <c r="AP436" i="25"/>
  <c r="AQ436" i="25"/>
  <c r="AR436" i="25"/>
  <c r="AS436" i="25"/>
  <c r="AO437" i="25"/>
  <c r="AP437" i="25"/>
  <c r="AQ437" i="25"/>
  <c r="AR437" i="25"/>
  <c r="AS437" i="25"/>
  <c r="AO438" i="25"/>
  <c r="AP438" i="25"/>
  <c r="AQ438" i="25"/>
  <c r="AR438" i="25"/>
  <c r="AS438" i="25"/>
  <c r="AO439" i="25"/>
  <c r="AP439" i="25"/>
  <c r="AQ439" i="25"/>
  <c r="AR439" i="25"/>
  <c r="AS439" i="25"/>
  <c r="AO440" i="25"/>
  <c r="AP440" i="25"/>
  <c r="AQ440" i="25"/>
  <c r="AR440" i="25"/>
  <c r="AS440" i="25"/>
  <c r="AO441" i="25"/>
  <c r="AP441" i="25"/>
  <c r="AQ441" i="25"/>
  <c r="AR441" i="25"/>
  <c r="AS441" i="25"/>
  <c r="AO442" i="25"/>
  <c r="AP442" i="25"/>
  <c r="AQ442" i="25"/>
  <c r="AR442" i="25"/>
  <c r="AS442" i="25"/>
  <c r="AO443" i="25"/>
  <c r="AP443" i="25"/>
  <c r="AQ443" i="25"/>
  <c r="AR443" i="25"/>
  <c r="AS443" i="25"/>
  <c r="AO444" i="25"/>
  <c r="AP444" i="25"/>
  <c r="AQ444" i="25"/>
  <c r="AR444" i="25"/>
  <c r="AS444" i="25"/>
  <c r="AO445" i="25"/>
  <c r="AP445" i="25"/>
  <c r="AQ445" i="25"/>
  <c r="AR445" i="25"/>
  <c r="AS445" i="25"/>
  <c r="AO446" i="25"/>
  <c r="AP446" i="25"/>
  <c r="AQ446" i="25"/>
  <c r="AR446" i="25"/>
  <c r="AS446" i="25"/>
  <c r="AO447" i="25"/>
  <c r="AP447" i="25"/>
  <c r="AQ447" i="25"/>
  <c r="AR447" i="25"/>
  <c r="AS447" i="25"/>
  <c r="AO448" i="25"/>
  <c r="AP448" i="25"/>
  <c r="AQ448" i="25"/>
  <c r="AR448" i="25"/>
  <c r="AS448" i="25"/>
  <c r="AO449" i="25"/>
  <c r="AP449" i="25"/>
  <c r="AQ449" i="25"/>
  <c r="AR449" i="25"/>
  <c r="AS449" i="25"/>
  <c r="AO450" i="25"/>
  <c r="AP450" i="25"/>
  <c r="AQ450" i="25"/>
  <c r="AR450" i="25"/>
  <c r="AS450" i="25"/>
  <c r="AO451" i="25"/>
  <c r="AP451" i="25"/>
  <c r="AQ451" i="25"/>
  <c r="AR451" i="25"/>
  <c r="AS451" i="25"/>
  <c r="AO452" i="25"/>
  <c r="AP452" i="25"/>
  <c r="AQ452" i="25"/>
  <c r="AR452" i="25"/>
  <c r="AS452" i="25"/>
  <c r="AO453" i="25"/>
  <c r="AP453" i="25"/>
  <c r="AQ453" i="25"/>
  <c r="AR453" i="25"/>
  <c r="AS453" i="25"/>
  <c r="AO454" i="25"/>
  <c r="AP454" i="25"/>
  <c r="AQ454" i="25"/>
  <c r="AR454" i="25"/>
  <c r="AS454" i="25"/>
  <c r="AO455" i="25"/>
  <c r="AP455" i="25"/>
  <c r="AQ455" i="25"/>
  <c r="AR455" i="25"/>
  <c r="AS455" i="25"/>
  <c r="AO456" i="25"/>
  <c r="AP456" i="25"/>
  <c r="AQ456" i="25"/>
  <c r="AR456" i="25"/>
  <c r="AS456" i="25"/>
  <c r="AO457" i="25"/>
  <c r="AP457" i="25"/>
  <c r="AQ457" i="25"/>
  <c r="AR457" i="25"/>
  <c r="AS457" i="25"/>
  <c r="AO458" i="25"/>
  <c r="AP458" i="25"/>
  <c r="AQ458" i="25"/>
  <c r="AR458" i="25"/>
  <c r="AS458" i="25"/>
  <c r="AO459" i="25"/>
  <c r="AP459" i="25"/>
  <c r="AQ459" i="25"/>
  <c r="AR459" i="25"/>
  <c r="AS459" i="25"/>
  <c r="AO460" i="25"/>
  <c r="AP460" i="25"/>
  <c r="AQ460" i="25"/>
  <c r="AR460" i="25"/>
  <c r="AS460" i="25"/>
  <c r="AO461" i="25"/>
  <c r="AP461" i="25"/>
  <c r="AQ461" i="25"/>
  <c r="AR461" i="25"/>
  <c r="AS461" i="25"/>
  <c r="AO462" i="25"/>
  <c r="AP462" i="25"/>
  <c r="AQ462" i="25"/>
  <c r="AR462" i="25"/>
  <c r="AS462" i="25"/>
  <c r="AO463" i="25"/>
  <c r="AP463" i="25"/>
  <c r="AQ463" i="25"/>
  <c r="AR463" i="25"/>
  <c r="AS463" i="25"/>
  <c r="AO464" i="25"/>
  <c r="AP464" i="25"/>
  <c r="AQ464" i="25"/>
  <c r="AR464" i="25"/>
  <c r="AS464" i="25"/>
  <c r="AO465" i="25"/>
  <c r="AP465" i="25"/>
  <c r="AQ465" i="25"/>
  <c r="AR465" i="25"/>
  <c r="AS465" i="25"/>
  <c r="AO466" i="25"/>
  <c r="AP466" i="25"/>
  <c r="AQ466" i="25"/>
  <c r="AR466" i="25"/>
  <c r="AS466" i="25"/>
  <c r="AO467" i="25"/>
  <c r="AP467" i="25"/>
  <c r="AQ467" i="25"/>
  <c r="AR467" i="25"/>
  <c r="AS467" i="25"/>
  <c r="AO468" i="25"/>
  <c r="AP468" i="25"/>
  <c r="AQ468" i="25"/>
  <c r="AR468" i="25"/>
  <c r="AS468" i="25"/>
  <c r="AO469" i="25"/>
  <c r="AP469" i="25"/>
  <c r="AQ469" i="25"/>
  <c r="AR469" i="25"/>
  <c r="AS469" i="25"/>
  <c r="AO470" i="25"/>
  <c r="AP470" i="25"/>
  <c r="AQ470" i="25"/>
  <c r="AR470" i="25"/>
  <c r="AS470" i="25"/>
  <c r="AO471" i="25"/>
  <c r="AP471" i="25"/>
  <c r="AQ471" i="25"/>
  <c r="AR471" i="25"/>
  <c r="AS471" i="25"/>
  <c r="AO472" i="25"/>
  <c r="AP472" i="25"/>
  <c r="AQ472" i="25"/>
  <c r="AR472" i="25"/>
  <c r="AS472" i="25"/>
  <c r="AO473" i="25"/>
  <c r="AP473" i="25"/>
  <c r="AQ473" i="25"/>
  <c r="AR473" i="25"/>
  <c r="AS473" i="25"/>
  <c r="AO474" i="25"/>
  <c r="AP474" i="25"/>
  <c r="AQ474" i="25"/>
  <c r="AR474" i="25"/>
  <c r="AS474" i="25"/>
  <c r="AO475" i="25"/>
  <c r="AP475" i="25"/>
  <c r="AQ475" i="25"/>
  <c r="AR475" i="25"/>
  <c r="AS475" i="25"/>
  <c r="AO476" i="25"/>
  <c r="AP476" i="25"/>
  <c r="AQ476" i="25"/>
  <c r="AR476" i="25"/>
  <c r="AS476" i="25"/>
  <c r="AO477" i="25"/>
  <c r="AP477" i="25"/>
  <c r="AQ477" i="25"/>
  <c r="AR477" i="25"/>
  <c r="AS477" i="25"/>
  <c r="AO478" i="25"/>
  <c r="AP478" i="25"/>
  <c r="AQ478" i="25"/>
  <c r="AR478" i="25"/>
  <c r="AS478" i="25"/>
  <c r="AO479" i="25"/>
  <c r="AP479" i="25"/>
  <c r="AQ479" i="25"/>
  <c r="AR479" i="25"/>
  <c r="AS479" i="25"/>
  <c r="AO480" i="25"/>
  <c r="AP480" i="25"/>
  <c r="AQ480" i="25"/>
  <c r="AR480" i="25"/>
  <c r="AS480" i="25"/>
  <c r="AO481" i="25"/>
  <c r="AP481" i="25"/>
  <c r="AQ481" i="25"/>
  <c r="AR481" i="25"/>
  <c r="AS481" i="25"/>
  <c r="AO482" i="25"/>
  <c r="AP482" i="25"/>
  <c r="AQ482" i="25"/>
  <c r="AR482" i="25"/>
  <c r="AS482" i="25"/>
  <c r="AO483" i="25"/>
  <c r="AP483" i="25"/>
  <c r="AQ483" i="25"/>
  <c r="AR483" i="25"/>
  <c r="AS483" i="25"/>
  <c r="AO484" i="25"/>
  <c r="AP484" i="25"/>
  <c r="AQ484" i="25"/>
  <c r="AR484" i="25"/>
  <c r="AS484" i="25"/>
  <c r="AO485" i="25"/>
  <c r="AP485" i="25"/>
  <c r="AQ485" i="25"/>
  <c r="AR485" i="25"/>
  <c r="AS485" i="25"/>
  <c r="AO486" i="25"/>
  <c r="AP486" i="25"/>
  <c r="AQ486" i="25"/>
  <c r="AR486" i="25"/>
  <c r="AS486" i="25"/>
  <c r="AO487" i="25"/>
  <c r="AP487" i="25"/>
  <c r="AQ487" i="25"/>
  <c r="AR487" i="25"/>
  <c r="AS487" i="25"/>
  <c r="AO488" i="25"/>
  <c r="AP488" i="25"/>
  <c r="AQ488" i="25"/>
  <c r="AR488" i="25"/>
  <c r="AS488" i="25"/>
  <c r="AO489" i="25"/>
  <c r="AP489" i="25"/>
  <c r="AQ489" i="25"/>
  <c r="AR489" i="25"/>
  <c r="AS489" i="25"/>
  <c r="AO490" i="25"/>
  <c r="AP490" i="25"/>
  <c r="AQ490" i="25"/>
  <c r="AR490" i="25"/>
  <c r="AS490" i="25"/>
  <c r="AO491" i="25"/>
  <c r="AP491" i="25"/>
  <c r="AQ491" i="25"/>
  <c r="AR491" i="25"/>
  <c r="AS491" i="25"/>
  <c r="AO492" i="25"/>
  <c r="AP492" i="25"/>
  <c r="AQ492" i="25"/>
  <c r="AR492" i="25"/>
  <c r="AS492" i="25"/>
  <c r="AO493" i="25"/>
  <c r="AP493" i="25"/>
  <c r="AQ493" i="25"/>
  <c r="AR493" i="25"/>
  <c r="AS493" i="25"/>
  <c r="AO494" i="25"/>
  <c r="AP494" i="25"/>
  <c r="AQ494" i="25"/>
  <c r="AR494" i="25"/>
  <c r="AS494" i="25"/>
  <c r="AO495" i="25"/>
  <c r="AP495" i="25"/>
  <c r="AQ495" i="25"/>
  <c r="AR495" i="25"/>
  <c r="AS495" i="25"/>
  <c r="AO496" i="25"/>
  <c r="AP496" i="25"/>
  <c r="AQ496" i="25"/>
  <c r="AR496" i="25"/>
  <c r="AS496" i="25"/>
  <c r="AO497" i="25"/>
  <c r="AP497" i="25"/>
  <c r="AQ497" i="25"/>
  <c r="AR497" i="25"/>
  <c r="AS497" i="25"/>
  <c r="AO498" i="25"/>
  <c r="AP498" i="25"/>
  <c r="AQ498" i="25"/>
  <c r="AR498" i="25"/>
  <c r="AS498" i="25"/>
  <c r="AO499" i="25"/>
  <c r="AP499" i="25"/>
  <c r="AQ499" i="25"/>
  <c r="AR499" i="25"/>
  <c r="AS499" i="25"/>
  <c r="AO500" i="25"/>
  <c r="AP500" i="25"/>
  <c r="AQ500" i="25"/>
  <c r="AR500" i="25"/>
  <c r="AS500" i="25"/>
  <c r="AO501" i="25"/>
  <c r="AP501" i="25"/>
  <c r="AQ501" i="25"/>
  <c r="AR501" i="25"/>
  <c r="AS501" i="25"/>
  <c r="AO502" i="25"/>
  <c r="AP502" i="25"/>
  <c r="AQ502" i="25"/>
  <c r="AR502" i="25"/>
  <c r="AS502" i="25"/>
  <c r="AO503" i="25"/>
  <c r="AP503" i="25"/>
  <c r="AQ503" i="25"/>
  <c r="AR503" i="25"/>
  <c r="AS503" i="25"/>
  <c r="AO504" i="25"/>
  <c r="AP504" i="25"/>
  <c r="AQ504" i="25"/>
  <c r="AR504" i="25"/>
  <c r="AS504" i="25"/>
  <c r="AO505" i="25"/>
  <c r="AP505" i="25"/>
  <c r="AQ505" i="25"/>
  <c r="AR505" i="25"/>
  <c r="AS505" i="25"/>
  <c r="AO506" i="25"/>
  <c r="AP506" i="25"/>
  <c r="AQ506" i="25"/>
  <c r="AR506" i="25"/>
  <c r="AS506" i="25"/>
  <c r="AO507" i="25"/>
  <c r="AP507" i="25"/>
  <c r="AQ507" i="25"/>
  <c r="AR507" i="25"/>
  <c r="AS507" i="25"/>
  <c r="AO508" i="25"/>
  <c r="AP508" i="25"/>
  <c r="AQ508" i="25"/>
  <c r="AR508" i="25"/>
  <c r="AS508" i="25"/>
  <c r="AO509" i="25"/>
  <c r="AP509" i="25"/>
  <c r="AQ509" i="25"/>
  <c r="AR509" i="25"/>
  <c r="AS509" i="25"/>
  <c r="AO510" i="25"/>
  <c r="AP510" i="25"/>
  <c r="AQ510" i="25"/>
  <c r="AR510" i="25"/>
  <c r="AS510" i="25"/>
  <c r="AO511" i="25"/>
  <c r="AP511" i="25"/>
  <c r="AQ511" i="25"/>
  <c r="AR511" i="25"/>
  <c r="AS511" i="25"/>
  <c r="AO512" i="25"/>
  <c r="AP512" i="25"/>
  <c r="AQ512" i="25"/>
  <c r="AR512" i="25"/>
  <c r="AS512" i="25"/>
  <c r="AO513" i="25"/>
  <c r="AP513" i="25"/>
  <c r="AQ513" i="25"/>
  <c r="AR513" i="25"/>
  <c r="AS513" i="25"/>
  <c r="AO514" i="25"/>
  <c r="AP514" i="25"/>
  <c r="AQ514" i="25"/>
  <c r="AR514" i="25"/>
  <c r="AS514" i="25"/>
  <c r="AO515" i="25"/>
  <c r="AP515" i="25"/>
  <c r="AQ515" i="25"/>
  <c r="AR515" i="25"/>
  <c r="AS515" i="25"/>
  <c r="AO516" i="25"/>
  <c r="AP516" i="25"/>
  <c r="AQ516" i="25"/>
  <c r="AR516" i="25"/>
  <c r="AS516" i="25"/>
  <c r="AO517" i="25"/>
  <c r="AP517" i="25"/>
  <c r="AQ517" i="25"/>
  <c r="AR517" i="25"/>
  <c r="AS517" i="25"/>
  <c r="AO518" i="25"/>
  <c r="AP518" i="25"/>
  <c r="AQ518" i="25"/>
  <c r="AR518" i="25"/>
  <c r="AS518" i="25"/>
  <c r="AO519" i="25"/>
  <c r="AP519" i="25"/>
  <c r="AQ519" i="25"/>
  <c r="AR519" i="25"/>
  <c r="AS519" i="25"/>
  <c r="AO520" i="25"/>
  <c r="AP520" i="25"/>
  <c r="AQ520" i="25"/>
  <c r="AR520" i="25"/>
  <c r="AS520" i="25"/>
  <c r="AO521" i="25"/>
  <c r="AP521" i="25"/>
  <c r="AQ521" i="25"/>
  <c r="AR521" i="25"/>
  <c r="AS521" i="25"/>
  <c r="AO522" i="25"/>
  <c r="AP522" i="25"/>
  <c r="AQ522" i="25"/>
  <c r="AR522" i="25"/>
  <c r="AS522" i="25"/>
  <c r="AO523" i="25"/>
  <c r="AP523" i="25"/>
  <c r="AQ523" i="25"/>
  <c r="AR523" i="25"/>
  <c r="AS523" i="25"/>
  <c r="AO524" i="25"/>
  <c r="AP524" i="25"/>
  <c r="AQ524" i="25"/>
  <c r="AR524" i="25"/>
  <c r="AS524" i="25"/>
  <c r="AO525" i="25"/>
  <c r="AP525" i="25"/>
  <c r="AQ525" i="25"/>
  <c r="AR525" i="25"/>
  <c r="AS525" i="25"/>
  <c r="AO526" i="25"/>
  <c r="AP526" i="25"/>
  <c r="AQ526" i="25"/>
  <c r="AR526" i="25"/>
  <c r="AS526" i="25"/>
  <c r="AO527" i="25"/>
  <c r="AP527" i="25"/>
  <c r="AQ527" i="25"/>
  <c r="AR527" i="25"/>
  <c r="AS527" i="25"/>
  <c r="AO528" i="25"/>
  <c r="AP528" i="25"/>
  <c r="AQ528" i="25"/>
  <c r="AR528" i="25"/>
  <c r="AS528" i="25"/>
  <c r="AO529" i="25"/>
  <c r="AP529" i="25"/>
  <c r="AQ529" i="25"/>
  <c r="AR529" i="25"/>
  <c r="AS529" i="25"/>
  <c r="AO530" i="25"/>
  <c r="AP530" i="25"/>
  <c r="AQ530" i="25"/>
  <c r="AR530" i="25"/>
  <c r="AS530" i="25"/>
  <c r="AO531" i="25"/>
  <c r="AP531" i="25"/>
  <c r="AQ531" i="25"/>
  <c r="AR531" i="25"/>
  <c r="AS531" i="25"/>
  <c r="AO532" i="25"/>
  <c r="AP532" i="25"/>
  <c r="AQ532" i="25"/>
  <c r="AR532" i="25"/>
  <c r="AS532" i="25"/>
  <c r="AO533" i="25"/>
  <c r="AP533" i="25"/>
  <c r="AQ533" i="25"/>
  <c r="AR533" i="25"/>
  <c r="AS533" i="25"/>
  <c r="AO534" i="25"/>
  <c r="AP534" i="25"/>
  <c r="AQ534" i="25"/>
  <c r="AR534" i="25"/>
  <c r="AS534" i="25"/>
  <c r="AO535" i="25"/>
  <c r="AP535" i="25"/>
  <c r="AQ535" i="25"/>
  <c r="AR535" i="25"/>
  <c r="AS535" i="25"/>
  <c r="AO536" i="25"/>
  <c r="AP536" i="25"/>
  <c r="AQ536" i="25"/>
  <c r="AR536" i="25"/>
  <c r="AS536" i="25"/>
  <c r="AO537" i="25"/>
  <c r="AP537" i="25"/>
  <c r="AQ537" i="25"/>
  <c r="AR537" i="25"/>
  <c r="AS537" i="25"/>
  <c r="AO538" i="25"/>
  <c r="AP538" i="25"/>
  <c r="AQ538" i="25"/>
  <c r="AR538" i="25"/>
  <c r="AS538" i="25"/>
  <c r="AO539" i="25"/>
  <c r="AP539" i="25"/>
  <c r="AQ539" i="25"/>
  <c r="AR539" i="25"/>
  <c r="AS539" i="25"/>
  <c r="AO540" i="25"/>
  <c r="AP540" i="25"/>
  <c r="AQ540" i="25"/>
  <c r="AR540" i="25"/>
  <c r="AS540" i="25"/>
  <c r="AO541" i="25"/>
  <c r="AP541" i="25"/>
  <c r="AQ541" i="25"/>
  <c r="AR541" i="25"/>
  <c r="AS541" i="25"/>
  <c r="AO542" i="25"/>
  <c r="AP542" i="25"/>
  <c r="AQ542" i="25"/>
  <c r="AR542" i="25"/>
  <c r="AS542" i="25"/>
  <c r="AO543" i="25"/>
  <c r="AP543" i="25"/>
  <c r="AQ543" i="25"/>
  <c r="AR543" i="25"/>
  <c r="AS543" i="25"/>
  <c r="AO544" i="25"/>
  <c r="AP544" i="25"/>
  <c r="AQ544" i="25"/>
  <c r="AR544" i="25"/>
  <c r="AS544" i="25"/>
  <c r="AO545" i="25"/>
  <c r="AP545" i="25"/>
  <c r="AQ545" i="25"/>
  <c r="AR545" i="25"/>
  <c r="AS545" i="25"/>
  <c r="AO546" i="25"/>
  <c r="AP546" i="25"/>
  <c r="AQ546" i="25"/>
  <c r="AR546" i="25"/>
  <c r="AS546" i="25"/>
  <c r="AO547" i="25"/>
  <c r="AP547" i="25"/>
  <c r="AQ547" i="25"/>
  <c r="AR547" i="25"/>
  <c r="AS547" i="25"/>
  <c r="AO548" i="25"/>
  <c r="AP548" i="25"/>
  <c r="AQ548" i="25"/>
  <c r="AR548" i="25"/>
  <c r="AS548" i="25"/>
  <c r="AO549" i="25"/>
  <c r="AP549" i="25"/>
  <c r="AQ549" i="25"/>
  <c r="AR549" i="25"/>
  <c r="AS549" i="25"/>
  <c r="AO550" i="25"/>
  <c r="AP550" i="25"/>
  <c r="AQ550" i="25"/>
  <c r="AR550" i="25"/>
  <c r="AS550" i="25"/>
  <c r="AO551" i="25"/>
  <c r="AP551" i="25"/>
  <c r="AQ551" i="25"/>
  <c r="AR551" i="25"/>
  <c r="AS551" i="25"/>
  <c r="AO552" i="25"/>
  <c r="AP552" i="25"/>
  <c r="AQ552" i="25"/>
  <c r="AR552" i="25"/>
  <c r="AS552" i="25"/>
  <c r="AO553" i="25"/>
  <c r="AP553" i="25"/>
  <c r="AQ553" i="25"/>
  <c r="AR553" i="25"/>
  <c r="AS553" i="25"/>
  <c r="AO554" i="25"/>
  <c r="AP554" i="25"/>
  <c r="AQ554" i="25"/>
  <c r="AR554" i="25"/>
  <c r="AS554" i="25"/>
  <c r="AO555" i="25"/>
  <c r="AP555" i="25"/>
  <c r="AQ555" i="25"/>
  <c r="AR555" i="25"/>
  <c r="AS555" i="25"/>
  <c r="AO556" i="25"/>
  <c r="AP556" i="25"/>
  <c r="AQ556" i="25"/>
  <c r="AR556" i="25"/>
  <c r="AS556" i="25"/>
  <c r="AO557" i="25"/>
  <c r="AP557" i="25"/>
  <c r="AQ557" i="25"/>
  <c r="AR557" i="25"/>
  <c r="AS557" i="25"/>
  <c r="AO558" i="25"/>
  <c r="AP558" i="25"/>
  <c r="AQ558" i="25"/>
  <c r="AR558" i="25"/>
  <c r="AS558" i="25"/>
  <c r="AO559" i="25"/>
  <c r="AP559" i="25"/>
  <c r="AQ559" i="25"/>
  <c r="AR559" i="25"/>
  <c r="AS559" i="25"/>
  <c r="AO560" i="25"/>
  <c r="AP560" i="25"/>
  <c r="AQ560" i="25"/>
  <c r="AR560" i="25"/>
  <c r="AS560" i="25"/>
  <c r="AO561" i="25"/>
  <c r="AP561" i="25"/>
  <c r="AQ561" i="25"/>
  <c r="AR561" i="25"/>
  <c r="AS561" i="25"/>
  <c r="AO562" i="25"/>
  <c r="AP562" i="25"/>
  <c r="AQ562" i="25"/>
  <c r="AR562" i="25"/>
  <c r="AS562" i="25"/>
  <c r="AO563" i="25"/>
  <c r="AP563" i="25"/>
  <c r="AQ563" i="25"/>
  <c r="AR563" i="25"/>
  <c r="AS563" i="25"/>
  <c r="AO564" i="25"/>
  <c r="AP564" i="25"/>
  <c r="AQ564" i="25"/>
  <c r="AR564" i="25"/>
  <c r="AS564" i="25"/>
  <c r="AO565" i="25"/>
  <c r="AP565" i="25"/>
  <c r="AQ565" i="25"/>
  <c r="AR565" i="25"/>
  <c r="AS565" i="25"/>
  <c r="AO566" i="25"/>
  <c r="AP566" i="25"/>
  <c r="AQ566" i="25"/>
  <c r="AR566" i="25"/>
  <c r="AS566" i="25"/>
  <c r="AO567" i="25"/>
  <c r="AP567" i="25"/>
  <c r="AQ567" i="25"/>
  <c r="AR567" i="25"/>
  <c r="AS567" i="25"/>
  <c r="AO568" i="25"/>
  <c r="AP568" i="25"/>
  <c r="AQ568" i="25"/>
  <c r="AR568" i="25"/>
  <c r="AS568" i="25"/>
  <c r="AO569" i="25"/>
  <c r="AP569" i="25"/>
  <c r="AQ569" i="25"/>
  <c r="AR569" i="25"/>
  <c r="AS569" i="25"/>
  <c r="AO570" i="25"/>
  <c r="AP570" i="25"/>
  <c r="AQ570" i="25"/>
  <c r="AR570" i="25"/>
  <c r="AS570" i="25"/>
  <c r="AO571" i="25"/>
  <c r="AP571" i="25"/>
  <c r="AQ571" i="25"/>
  <c r="AR571" i="25"/>
  <c r="AS571" i="25"/>
  <c r="AO572" i="25"/>
  <c r="AP572" i="25"/>
  <c r="AQ572" i="25"/>
  <c r="AR572" i="25"/>
  <c r="AS572" i="25"/>
  <c r="AO573" i="25"/>
  <c r="AP573" i="25"/>
  <c r="AQ573" i="25"/>
  <c r="AR573" i="25"/>
  <c r="AS573" i="25"/>
  <c r="AO574" i="25"/>
  <c r="AP574" i="25"/>
  <c r="AQ574" i="25"/>
  <c r="AR574" i="25"/>
  <c r="AS574" i="25"/>
  <c r="AO575" i="25"/>
  <c r="AP575" i="25"/>
  <c r="AQ575" i="25"/>
  <c r="AR575" i="25"/>
  <c r="AS575" i="25"/>
  <c r="AO576" i="25"/>
  <c r="AP576" i="25"/>
  <c r="AQ576" i="25"/>
  <c r="AR576" i="25"/>
  <c r="AS576" i="25"/>
  <c r="AO577" i="25"/>
  <c r="AP577" i="25"/>
  <c r="AQ577" i="25"/>
  <c r="AR577" i="25"/>
  <c r="AS577" i="25"/>
  <c r="AO578" i="25"/>
  <c r="AP578" i="25"/>
  <c r="AQ578" i="25"/>
  <c r="AR578" i="25"/>
  <c r="AS578" i="25"/>
  <c r="AO579" i="25"/>
  <c r="AP579" i="25"/>
  <c r="AQ579" i="25"/>
  <c r="AR579" i="25"/>
  <c r="AS579" i="25"/>
  <c r="AO580" i="25"/>
  <c r="AP580" i="25"/>
  <c r="AQ580" i="25"/>
  <c r="AR580" i="25"/>
  <c r="AS580" i="25"/>
  <c r="AO581" i="25"/>
  <c r="AP581" i="25"/>
  <c r="AQ581" i="25"/>
  <c r="AR581" i="25"/>
  <c r="AS581" i="25"/>
  <c r="AO582" i="25"/>
  <c r="AP582" i="25"/>
  <c r="AQ582" i="25"/>
  <c r="AR582" i="25"/>
  <c r="AS582" i="25"/>
  <c r="AO583" i="25"/>
  <c r="AP583" i="25"/>
  <c r="AQ583" i="25"/>
  <c r="AR583" i="25"/>
  <c r="AS583" i="25"/>
  <c r="AO584" i="25"/>
  <c r="AP584" i="25"/>
  <c r="AQ584" i="25"/>
  <c r="AR584" i="25"/>
  <c r="AS584" i="25"/>
  <c r="AO585" i="25"/>
  <c r="AP585" i="25"/>
  <c r="AQ585" i="25"/>
  <c r="AR585" i="25"/>
  <c r="AS585" i="25"/>
  <c r="AO586" i="25"/>
  <c r="AP586" i="25"/>
  <c r="AQ586" i="25"/>
  <c r="AR586" i="25"/>
  <c r="AS586" i="25"/>
  <c r="AO587" i="25"/>
  <c r="AP587" i="25"/>
  <c r="AQ587" i="25"/>
  <c r="AR587" i="25"/>
  <c r="AS587" i="25"/>
  <c r="AO588" i="25"/>
  <c r="AP588" i="25"/>
  <c r="AQ588" i="25"/>
  <c r="AR588" i="25"/>
  <c r="AS588" i="25"/>
  <c r="AO589" i="25"/>
  <c r="AP589" i="25"/>
  <c r="AQ589" i="25"/>
  <c r="AR589" i="25"/>
  <c r="AS589" i="25"/>
  <c r="AO590" i="25"/>
  <c r="AP590" i="25"/>
  <c r="AQ590" i="25"/>
  <c r="AR590" i="25"/>
  <c r="AS590" i="25"/>
  <c r="AO591" i="25"/>
  <c r="AP591" i="25"/>
  <c r="AQ591" i="25"/>
  <c r="AR591" i="25"/>
  <c r="AS591" i="25"/>
  <c r="AO592" i="25"/>
  <c r="AP592" i="25"/>
  <c r="AQ592" i="25"/>
  <c r="AR592" i="25"/>
  <c r="AS592" i="25"/>
  <c r="AO593" i="25"/>
  <c r="AP593" i="25"/>
  <c r="AQ593" i="25"/>
  <c r="AR593" i="25"/>
  <c r="AS593" i="25"/>
  <c r="AO594" i="25"/>
  <c r="AP594" i="25"/>
  <c r="AQ594" i="25"/>
  <c r="AR594" i="25"/>
  <c r="AS594" i="25"/>
  <c r="AO595" i="25"/>
  <c r="AP595" i="25"/>
  <c r="AQ595" i="25"/>
  <c r="AR595" i="25"/>
  <c r="AS595" i="25"/>
  <c r="AO596" i="25"/>
  <c r="AP596" i="25"/>
  <c r="AQ596" i="25"/>
  <c r="AR596" i="25"/>
  <c r="AS596" i="25"/>
  <c r="AO597" i="25"/>
  <c r="AP597" i="25"/>
  <c r="AQ597" i="25"/>
  <c r="AR597" i="25"/>
  <c r="AS597" i="25"/>
  <c r="AO598" i="25"/>
  <c r="AP598" i="25"/>
  <c r="AQ598" i="25"/>
  <c r="AR598" i="25"/>
  <c r="AS598" i="25"/>
  <c r="AO599" i="25"/>
  <c r="AP599" i="25"/>
  <c r="AQ599" i="25"/>
  <c r="AR599" i="25"/>
  <c r="AS599" i="25"/>
  <c r="AO600" i="25"/>
  <c r="AP600" i="25"/>
  <c r="AQ600" i="25"/>
  <c r="AR600" i="25"/>
  <c r="AS600" i="25"/>
  <c r="AO601" i="25"/>
  <c r="AP601" i="25"/>
  <c r="AQ601" i="25"/>
  <c r="AR601" i="25"/>
  <c r="AS601" i="25"/>
  <c r="AO602" i="25"/>
  <c r="AP602" i="25"/>
  <c r="AQ602" i="25"/>
  <c r="AR602" i="25"/>
  <c r="AS602" i="25"/>
  <c r="AO603" i="25"/>
  <c r="AP603" i="25"/>
  <c r="AQ603" i="25"/>
  <c r="AR603" i="25"/>
  <c r="AS603" i="25"/>
  <c r="AO604" i="25"/>
  <c r="AP604" i="25"/>
  <c r="AQ604" i="25"/>
  <c r="AR604" i="25"/>
  <c r="AS604" i="25"/>
  <c r="AO605" i="25"/>
  <c r="AP605" i="25"/>
  <c r="AQ605" i="25"/>
  <c r="AR605" i="25"/>
  <c r="AS605" i="25"/>
  <c r="AO606" i="25"/>
  <c r="AP606" i="25"/>
  <c r="AQ606" i="25"/>
  <c r="AR606" i="25"/>
  <c r="AS606" i="25"/>
  <c r="AO607" i="25"/>
  <c r="AP607" i="25"/>
  <c r="AQ607" i="25"/>
  <c r="AR607" i="25"/>
  <c r="AS607" i="25"/>
  <c r="AO608" i="25"/>
  <c r="AP608" i="25"/>
  <c r="AQ608" i="25"/>
  <c r="AR608" i="25"/>
  <c r="AS608" i="25"/>
  <c r="AO609" i="25"/>
  <c r="AP609" i="25"/>
  <c r="AQ609" i="25"/>
  <c r="AR609" i="25"/>
  <c r="AS609" i="25"/>
  <c r="AO610" i="25"/>
  <c r="AP610" i="25"/>
  <c r="AQ610" i="25"/>
  <c r="AR610" i="25"/>
  <c r="AS610" i="25"/>
  <c r="AO611" i="25"/>
  <c r="AP611" i="25"/>
  <c r="AQ611" i="25"/>
  <c r="AR611" i="25"/>
  <c r="AS611" i="25"/>
  <c r="AO612" i="25"/>
  <c r="AP612" i="25"/>
  <c r="AQ612" i="25"/>
  <c r="AR612" i="25"/>
  <c r="AS612" i="25"/>
  <c r="AO613" i="25"/>
  <c r="AP613" i="25"/>
  <c r="AQ613" i="25"/>
  <c r="AR613" i="25"/>
  <c r="AS613" i="25"/>
  <c r="AO614" i="25"/>
  <c r="AP614" i="25"/>
  <c r="AQ614" i="25"/>
  <c r="AR614" i="25"/>
  <c r="AS614" i="25"/>
  <c r="AO615" i="25"/>
  <c r="AP615" i="25"/>
  <c r="AQ615" i="25"/>
  <c r="AR615" i="25"/>
  <c r="AS615" i="25"/>
  <c r="AO616" i="25"/>
  <c r="AP616" i="25"/>
  <c r="AQ616" i="25"/>
  <c r="AR616" i="25"/>
  <c r="AS616" i="25"/>
  <c r="AO617" i="25"/>
  <c r="AP617" i="25"/>
  <c r="AQ617" i="25"/>
  <c r="AR617" i="25"/>
  <c r="AS617" i="25"/>
  <c r="AO618" i="25"/>
  <c r="AP618" i="25"/>
  <c r="AQ618" i="25"/>
  <c r="AR618" i="25"/>
  <c r="AS618" i="25"/>
  <c r="AO619" i="25"/>
  <c r="AP619" i="25"/>
  <c r="AQ619" i="25"/>
  <c r="AR619" i="25"/>
  <c r="AS619" i="25"/>
  <c r="AO620" i="25"/>
  <c r="AP620" i="25"/>
  <c r="AQ620" i="25"/>
  <c r="AR620" i="25"/>
  <c r="AS620" i="25"/>
  <c r="AO621" i="25"/>
  <c r="AP621" i="25"/>
  <c r="AQ621" i="25"/>
  <c r="AR621" i="25"/>
  <c r="AS621" i="25"/>
  <c r="AO622" i="25"/>
  <c r="AP622" i="25"/>
  <c r="AQ622" i="25"/>
  <c r="AR622" i="25"/>
  <c r="AS622" i="25"/>
  <c r="AO623" i="25"/>
  <c r="AP623" i="25"/>
  <c r="AQ623" i="25"/>
  <c r="AR623" i="25"/>
  <c r="AS623" i="25"/>
  <c r="AO624" i="25"/>
  <c r="AP624" i="25"/>
  <c r="AQ624" i="25"/>
  <c r="AR624" i="25"/>
  <c r="AS624" i="25"/>
  <c r="AO625" i="25"/>
  <c r="AP625" i="25"/>
  <c r="AQ625" i="25"/>
  <c r="AR625" i="25"/>
  <c r="AS625" i="25"/>
  <c r="AO626" i="25"/>
  <c r="AP626" i="25"/>
  <c r="AQ626" i="25"/>
  <c r="AR626" i="25"/>
  <c r="AS626" i="25"/>
  <c r="AO627" i="25"/>
  <c r="AP627" i="25"/>
  <c r="AQ627" i="25"/>
  <c r="AR627" i="25"/>
  <c r="AS627" i="25"/>
  <c r="AO628" i="25"/>
  <c r="AP628" i="25"/>
  <c r="AQ628" i="25"/>
  <c r="AR628" i="25"/>
  <c r="AS628" i="25"/>
  <c r="AO629" i="25"/>
  <c r="AP629" i="25"/>
  <c r="AQ629" i="25"/>
  <c r="AR629" i="25"/>
  <c r="AS629" i="25"/>
  <c r="AO630" i="25"/>
  <c r="AP630" i="25"/>
  <c r="AQ630" i="25"/>
  <c r="AR630" i="25"/>
  <c r="AS630" i="25"/>
  <c r="AP6" i="25"/>
  <c r="AQ6" i="25"/>
  <c r="AR6" i="25"/>
  <c r="AS6" i="25"/>
  <c r="AO6" i="25"/>
  <c r="AI7" i="25"/>
  <c r="AJ7" i="25"/>
  <c r="AK7" i="25"/>
  <c r="AL7" i="25"/>
  <c r="AM7" i="25"/>
  <c r="AI8" i="25"/>
  <c r="AJ8" i="25"/>
  <c r="AK8" i="25"/>
  <c r="AL8" i="25"/>
  <c r="AM8" i="25"/>
  <c r="AI9" i="25"/>
  <c r="AJ9" i="25"/>
  <c r="AK9" i="25"/>
  <c r="AL9" i="25"/>
  <c r="AM9" i="25"/>
  <c r="AI10" i="25"/>
  <c r="AJ10" i="25"/>
  <c r="AK10" i="25"/>
  <c r="AL10" i="25"/>
  <c r="AM10" i="25"/>
  <c r="AI11" i="25"/>
  <c r="AJ11" i="25"/>
  <c r="AK11" i="25"/>
  <c r="AL11" i="25"/>
  <c r="AM11" i="25"/>
  <c r="AI12" i="25"/>
  <c r="AJ12" i="25"/>
  <c r="AK12" i="25"/>
  <c r="AL12" i="25"/>
  <c r="AM12" i="25"/>
  <c r="AI13" i="25"/>
  <c r="AJ13" i="25"/>
  <c r="AK13" i="25"/>
  <c r="AL13" i="25"/>
  <c r="AM13" i="25"/>
  <c r="AI14" i="25"/>
  <c r="AJ14" i="25"/>
  <c r="AK14" i="25"/>
  <c r="AL14" i="25"/>
  <c r="AM14" i="25"/>
  <c r="AI15" i="25"/>
  <c r="AJ15" i="25"/>
  <c r="AK15" i="25"/>
  <c r="AL15" i="25"/>
  <c r="AM15" i="25"/>
  <c r="AI16" i="25"/>
  <c r="AJ16" i="25"/>
  <c r="AK16" i="25"/>
  <c r="AL16" i="25"/>
  <c r="AM16" i="25"/>
  <c r="AI17" i="25"/>
  <c r="AJ17" i="25"/>
  <c r="AK17" i="25"/>
  <c r="AL17" i="25"/>
  <c r="AM17" i="25"/>
  <c r="AI18" i="25"/>
  <c r="AJ18" i="25"/>
  <c r="AK18" i="25"/>
  <c r="AL18" i="25"/>
  <c r="AM18" i="25"/>
  <c r="AI19" i="25"/>
  <c r="AJ19" i="25"/>
  <c r="AK19" i="25"/>
  <c r="AL19" i="25"/>
  <c r="AM19" i="25"/>
  <c r="AI20" i="25"/>
  <c r="AJ20" i="25"/>
  <c r="AK20" i="25"/>
  <c r="AL20" i="25"/>
  <c r="AM20" i="25"/>
  <c r="AI21" i="25"/>
  <c r="AJ21" i="25"/>
  <c r="AK21" i="25"/>
  <c r="AL21" i="25"/>
  <c r="AM21" i="25"/>
  <c r="AI22" i="25"/>
  <c r="AJ22" i="25"/>
  <c r="AK22" i="25"/>
  <c r="AL22" i="25"/>
  <c r="AM22" i="25"/>
  <c r="AI23" i="25"/>
  <c r="AJ23" i="25"/>
  <c r="AK23" i="25"/>
  <c r="AL23" i="25"/>
  <c r="AM23" i="25"/>
  <c r="AI24" i="25"/>
  <c r="AJ24" i="25"/>
  <c r="AK24" i="25"/>
  <c r="AL24" i="25"/>
  <c r="AM24" i="25"/>
  <c r="AI25" i="25"/>
  <c r="AJ25" i="25"/>
  <c r="AK25" i="25"/>
  <c r="AL25" i="25"/>
  <c r="AM25" i="25"/>
  <c r="AI26" i="25"/>
  <c r="AJ26" i="25"/>
  <c r="AK26" i="25"/>
  <c r="AL26" i="25"/>
  <c r="AM26" i="25"/>
  <c r="AI27" i="25"/>
  <c r="AJ27" i="25"/>
  <c r="AK27" i="25"/>
  <c r="AL27" i="25"/>
  <c r="AM27" i="25"/>
  <c r="AI28" i="25"/>
  <c r="AJ28" i="25"/>
  <c r="AK28" i="25"/>
  <c r="AL28" i="25"/>
  <c r="AM28" i="25"/>
  <c r="AI29" i="25"/>
  <c r="AJ29" i="25"/>
  <c r="AK29" i="25"/>
  <c r="AL29" i="25"/>
  <c r="AM29" i="25"/>
  <c r="AI30" i="25"/>
  <c r="AJ30" i="25"/>
  <c r="AK30" i="25"/>
  <c r="AL30" i="25"/>
  <c r="AM30" i="25"/>
  <c r="AI31" i="25"/>
  <c r="AJ31" i="25"/>
  <c r="AK31" i="25"/>
  <c r="AL31" i="25"/>
  <c r="AM31" i="25"/>
  <c r="AI32" i="25"/>
  <c r="AJ32" i="25"/>
  <c r="AK32" i="25"/>
  <c r="AL32" i="25"/>
  <c r="AM32" i="25"/>
  <c r="AI33" i="25"/>
  <c r="AJ33" i="25"/>
  <c r="AK33" i="25"/>
  <c r="AL33" i="25"/>
  <c r="AM33" i="25"/>
  <c r="AI34" i="25"/>
  <c r="AJ34" i="25"/>
  <c r="AK34" i="25"/>
  <c r="AL34" i="25"/>
  <c r="AM34" i="25"/>
  <c r="AI35" i="25"/>
  <c r="AJ35" i="25"/>
  <c r="AK35" i="25"/>
  <c r="AL35" i="25"/>
  <c r="AM35" i="25"/>
  <c r="AI36" i="25"/>
  <c r="AJ36" i="25"/>
  <c r="AK36" i="25"/>
  <c r="AL36" i="25"/>
  <c r="AM36" i="25"/>
  <c r="AI37" i="25"/>
  <c r="AJ37" i="25"/>
  <c r="AK37" i="25"/>
  <c r="AL37" i="25"/>
  <c r="AM37" i="25"/>
  <c r="AI38" i="25"/>
  <c r="AJ38" i="25"/>
  <c r="AK38" i="25"/>
  <c r="AL38" i="25"/>
  <c r="AM38" i="25"/>
  <c r="AI39" i="25"/>
  <c r="AJ39" i="25"/>
  <c r="AK39" i="25"/>
  <c r="AL39" i="25"/>
  <c r="AM39" i="25"/>
  <c r="AI40" i="25"/>
  <c r="AJ40" i="25"/>
  <c r="AK40" i="25"/>
  <c r="AL40" i="25"/>
  <c r="AM40" i="25"/>
  <c r="AI41" i="25"/>
  <c r="AJ41" i="25"/>
  <c r="AK41" i="25"/>
  <c r="AL41" i="25"/>
  <c r="AM41" i="25"/>
  <c r="AI42" i="25"/>
  <c r="AJ42" i="25"/>
  <c r="AK42" i="25"/>
  <c r="AL42" i="25"/>
  <c r="AM42" i="25"/>
  <c r="AI43" i="25"/>
  <c r="AJ43" i="25"/>
  <c r="AK43" i="25"/>
  <c r="AL43" i="25"/>
  <c r="AM43" i="25"/>
  <c r="AI44" i="25"/>
  <c r="AJ44" i="25"/>
  <c r="AK44" i="25"/>
  <c r="AL44" i="25"/>
  <c r="AM44" i="25"/>
  <c r="AI45" i="25"/>
  <c r="AJ45" i="25"/>
  <c r="AK45" i="25"/>
  <c r="AL45" i="25"/>
  <c r="AM45" i="25"/>
  <c r="AI46" i="25"/>
  <c r="AJ46" i="25"/>
  <c r="AK46" i="25"/>
  <c r="AL46" i="25"/>
  <c r="AM46" i="25"/>
  <c r="AI47" i="25"/>
  <c r="AJ47" i="25"/>
  <c r="AK47" i="25"/>
  <c r="AL47" i="25"/>
  <c r="AM47" i="25"/>
  <c r="AI48" i="25"/>
  <c r="AJ48" i="25"/>
  <c r="AK48" i="25"/>
  <c r="AL48" i="25"/>
  <c r="AM48" i="25"/>
  <c r="AI49" i="25"/>
  <c r="AJ49" i="25"/>
  <c r="AK49" i="25"/>
  <c r="AL49" i="25"/>
  <c r="AM49" i="25"/>
  <c r="AI50" i="25"/>
  <c r="AJ50" i="25"/>
  <c r="AK50" i="25"/>
  <c r="AL50" i="25"/>
  <c r="AM50" i="25"/>
  <c r="AI51" i="25"/>
  <c r="AJ51" i="25"/>
  <c r="AK51" i="25"/>
  <c r="AL51" i="25"/>
  <c r="AM51" i="25"/>
  <c r="AI52" i="25"/>
  <c r="AJ52" i="25"/>
  <c r="AK52" i="25"/>
  <c r="AL52" i="25"/>
  <c r="AM52" i="25"/>
  <c r="AI53" i="25"/>
  <c r="AJ53" i="25"/>
  <c r="AK53" i="25"/>
  <c r="AL53" i="25"/>
  <c r="AM53" i="25"/>
  <c r="AI54" i="25"/>
  <c r="AJ54" i="25"/>
  <c r="AK54" i="25"/>
  <c r="AL54" i="25"/>
  <c r="AM54" i="25"/>
  <c r="AI55" i="25"/>
  <c r="AJ55" i="25"/>
  <c r="AK55" i="25"/>
  <c r="AL55" i="25"/>
  <c r="AM55" i="25"/>
  <c r="AI56" i="25"/>
  <c r="AJ56" i="25"/>
  <c r="AK56" i="25"/>
  <c r="AL56" i="25"/>
  <c r="AM56" i="25"/>
  <c r="AI57" i="25"/>
  <c r="AJ57" i="25"/>
  <c r="AK57" i="25"/>
  <c r="AL57" i="25"/>
  <c r="AM57" i="25"/>
  <c r="AI58" i="25"/>
  <c r="AJ58" i="25"/>
  <c r="AK58" i="25"/>
  <c r="AL58" i="25"/>
  <c r="AM58" i="25"/>
  <c r="AI59" i="25"/>
  <c r="AJ59" i="25"/>
  <c r="AK59" i="25"/>
  <c r="AL59" i="25"/>
  <c r="AM59" i="25"/>
  <c r="AI60" i="25"/>
  <c r="AJ60" i="25"/>
  <c r="AK60" i="25"/>
  <c r="AL60" i="25"/>
  <c r="AM60" i="25"/>
  <c r="AI61" i="25"/>
  <c r="AJ61" i="25"/>
  <c r="AK61" i="25"/>
  <c r="AL61" i="25"/>
  <c r="AM61" i="25"/>
  <c r="AI62" i="25"/>
  <c r="AJ62" i="25"/>
  <c r="AK62" i="25"/>
  <c r="AL62" i="25"/>
  <c r="AM62" i="25"/>
  <c r="AI63" i="25"/>
  <c r="AJ63" i="25"/>
  <c r="AK63" i="25"/>
  <c r="AL63" i="25"/>
  <c r="AM63" i="25"/>
  <c r="AI64" i="25"/>
  <c r="AJ64" i="25"/>
  <c r="AK64" i="25"/>
  <c r="AL64" i="25"/>
  <c r="AM64" i="25"/>
  <c r="AI65" i="25"/>
  <c r="AJ65" i="25"/>
  <c r="AK65" i="25"/>
  <c r="AL65" i="25"/>
  <c r="AM65" i="25"/>
  <c r="AI66" i="25"/>
  <c r="AJ66" i="25"/>
  <c r="AK66" i="25"/>
  <c r="AL66" i="25"/>
  <c r="AM66" i="25"/>
  <c r="AI67" i="25"/>
  <c r="AJ67" i="25"/>
  <c r="AK67" i="25"/>
  <c r="AL67" i="25"/>
  <c r="AM67" i="25"/>
  <c r="AI68" i="25"/>
  <c r="AJ68" i="25"/>
  <c r="AK68" i="25"/>
  <c r="AL68" i="25"/>
  <c r="AM68" i="25"/>
  <c r="AI69" i="25"/>
  <c r="AJ69" i="25"/>
  <c r="AK69" i="25"/>
  <c r="AL69" i="25"/>
  <c r="AM69" i="25"/>
  <c r="AI70" i="25"/>
  <c r="AJ70" i="25"/>
  <c r="AK70" i="25"/>
  <c r="AL70" i="25"/>
  <c r="AM70" i="25"/>
  <c r="AI71" i="25"/>
  <c r="AJ71" i="25"/>
  <c r="AK71" i="25"/>
  <c r="AL71" i="25"/>
  <c r="AM71" i="25"/>
  <c r="AI72" i="25"/>
  <c r="AJ72" i="25"/>
  <c r="AK72" i="25"/>
  <c r="AL72" i="25"/>
  <c r="AM72" i="25"/>
  <c r="AI73" i="25"/>
  <c r="AJ73" i="25"/>
  <c r="AK73" i="25"/>
  <c r="AL73" i="25"/>
  <c r="AM73" i="25"/>
  <c r="AI74" i="25"/>
  <c r="AJ74" i="25"/>
  <c r="AK74" i="25"/>
  <c r="AL74" i="25"/>
  <c r="AM74" i="25"/>
  <c r="AI75" i="25"/>
  <c r="AJ75" i="25"/>
  <c r="AK75" i="25"/>
  <c r="AL75" i="25"/>
  <c r="AM75" i="25"/>
  <c r="AI76" i="25"/>
  <c r="AJ76" i="25"/>
  <c r="AK76" i="25"/>
  <c r="AL76" i="25"/>
  <c r="AM76" i="25"/>
  <c r="AI77" i="25"/>
  <c r="AJ77" i="25"/>
  <c r="AK77" i="25"/>
  <c r="AL77" i="25"/>
  <c r="AM77" i="25"/>
  <c r="AI78" i="25"/>
  <c r="AJ78" i="25"/>
  <c r="AK78" i="25"/>
  <c r="AL78" i="25"/>
  <c r="AM78" i="25"/>
  <c r="AI79" i="25"/>
  <c r="AJ79" i="25"/>
  <c r="AK79" i="25"/>
  <c r="AL79" i="25"/>
  <c r="AM79" i="25"/>
  <c r="AI80" i="25"/>
  <c r="AJ80" i="25"/>
  <c r="AK80" i="25"/>
  <c r="AL80" i="25"/>
  <c r="AM80" i="25"/>
  <c r="AI81" i="25"/>
  <c r="AJ81" i="25"/>
  <c r="AK81" i="25"/>
  <c r="AL81" i="25"/>
  <c r="AM81" i="25"/>
  <c r="AI82" i="25"/>
  <c r="AJ82" i="25"/>
  <c r="AK82" i="25"/>
  <c r="AL82" i="25"/>
  <c r="AM82" i="25"/>
  <c r="AI83" i="25"/>
  <c r="AJ83" i="25"/>
  <c r="AK83" i="25"/>
  <c r="AL83" i="25"/>
  <c r="AM83" i="25"/>
  <c r="AI84" i="25"/>
  <c r="AJ84" i="25"/>
  <c r="AK84" i="25"/>
  <c r="AL84" i="25"/>
  <c r="AM84" i="25"/>
  <c r="AI85" i="25"/>
  <c r="AJ85" i="25"/>
  <c r="AK85" i="25"/>
  <c r="AL85" i="25"/>
  <c r="AM85" i="25"/>
  <c r="AI86" i="25"/>
  <c r="AJ86" i="25"/>
  <c r="AK86" i="25"/>
  <c r="AL86" i="25"/>
  <c r="AM86" i="25"/>
  <c r="AI87" i="25"/>
  <c r="AJ87" i="25"/>
  <c r="AK87" i="25"/>
  <c r="AL87" i="25"/>
  <c r="AM87" i="25"/>
  <c r="AI88" i="25"/>
  <c r="AJ88" i="25"/>
  <c r="AK88" i="25"/>
  <c r="AL88" i="25"/>
  <c r="AM88" i="25"/>
  <c r="AI89" i="25"/>
  <c r="AJ89" i="25"/>
  <c r="AK89" i="25"/>
  <c r="AL89" i="25"/>
  <c r="AM89" i="25"/>
  <c r="AI90" i="25"/>
  <c r="AJ90" i="25"/>
  <c r="AK90" i="25"/>
  <c r="AL90" i="25"/>
  <c r="AM90" i="25"/>
  <c r="AI91" i="25"/>
  <c r="AJ91" i="25"/>
  <c r="AK91" i="25"/>
  <c r="AL91" i="25"/>
  <c r="AM91" i="25"/>
  <c r="AI92" i="25"/>
  <c r="AJ92" i="25"/>
  <c r="AK92" i="25"/>
  <c r="AL92" i="25"/>
  <c r="AM92" i="25"/>
  <c r="AI93" i="25"/>
  <c r="AJ93" i="25"/>
  <c r="AK93" i="25"/>
  <c r="AL93" i="25"/>
  <c r="AM93" i="25"/>
  <c r="AI94" i="25"/>
  <c r="AJ94" i="25"/>
  <c r="AK94" i="25"/>
  <c r="AL94" i="25"/>
  <c r="AM94" i="25"/>
  <c r="AI95" i="25"/>
  <c r="AJ95" i="25"/>
  <c r="AK95" i="25"/>
  <c r="AL95" i="25"/>
  <c r="AM95" i="25"/>
  <c r="AI96" i="25"/>
  <c r="AJ96" i="25"/>
  <c r="AK96" i="25"/>
  <c r="AL96" i="25"/>
  <c r="AM96" i="25"/>
  <c r="AI97" i="25"/>
  <c r="AJ97" i="25"/>
  <c r="AK97" i="25"/>
  <c r="AL97" i="25"/>
  <c r="AM97" i="25"/>
  <c r="AI98" i="25"/>
  <c r="AJ98" i="25"/>
  <c r="AK98" i="25"/>
  <c r="AL98" i="25"/>
  <c r="AM98" i="25"/>
  <c r="AI99" i="25"/>
  <c r="AJ99" i="25"/>
  <c r="AK99" i="25"/>
  <c r="AL99" i="25"/>
  <c r="AM99" i="25"/>
  <c r="AI100" i="25"/>
  <c r="AJ100" i="25"/>
  <c r="AK100" i="25"/>
  <c r="AL100" i="25"/>
  <c r="AM100" i="25"/>
  <c r="AI101" i="25"/>
  <c r="AJ101" i="25"/>
  <c r="AK101" i="25"/>
  <c r="AL101" i="25"/>
  <c r="AM101" i="25"/>
  <c r="AI102" i="25"/>
  <c r="AJ102" i="25"/>
  <c r="AK102" i="25"/>
  <c r="AL102" i="25"/>
  <c r="AM102" i="25"/>
  <c r="AI103" i="25"/>
  <c r="AJ103" i="25"/>
  <c r="AK103" i="25"/>
  <c r="AL103" i="25"/>
  <c r="AM103" i="25"/>
  <c r="AI104" i="25"/>
  <c r="AJ104" i="25"/>
  <c r="AK104" i="25"/>
  <c r="AL104" i="25"/>
  <c r="AM104" i="25"/>
  <c r="AI105" i="25"/>
  <c r="AJ105" i="25"/>
  <c r="AK105" i="25"/>
  <c r="AL105" i="25"/>
  <c r="AM105" i="25"/>
  <c r="AI106" i="25"/>
  <c r="AJ106" i="25"/>
  <c r="AK106" i="25"/>
  <c r="AL106" i="25"/>
  <c r="AM106" i="25"/>
  <c r="AI107" i="25"/>
  <c r="AJ107" i="25"/>
  <c r="AK107" i="25"/>
  <c r="AL107" i="25"/>
  <c r="AM107" i="25"/>
  <c r="AI108" i="25"/>
  <c r="AJ108" i="25"/>
  <c r="AK108" i="25"/>
  <c r="AL108" i="25"/>
  <c r="AM108" i="25"/>
  <c r="AI109" i="25"/>
  <c r="AJ109" i="25"/>
  <c r="AK109" i="25"/>
  <c r="AL109" i="25"/>
  <c r="AM109" i="25"/>
  <c r="AI110" i="25"/>
  <c r="AJ110" i="25"/>
  <c r="AK110" i="25"/>
  <c r="AL110" i="25"/>
  <c r="AM110" i="25"/>
  <c r="AI111" i="25"/>
  <c r="AJ111" i="25"/>
  <c r="AK111" i="25"/>
  <c r="AL111" i="25"/>
  <c r="AM111" i="25"/>
  <c r="AI112" i="25"/>
  <c r="AJ112" i="25"/>
  <c r="AK112" i="25"/>
  <c r="AL112" i="25"/>
  <c r="AM112" i="25"/>
  <c r="AI113" i="25"/>
  <c r="AJ113" i="25"/>
  <c r="AK113" i="25"/>
  <c r="AL113" i="25"/>
  <c r="AM113" i="25"/>
  <c r="AI114" i="25"/>
  <c r="AJ114" i="25"/>
  <c r="AK114" i="25"/>
  <c r="AL114" i="25"/>
  <c r="AM114" i="25"/>
  <c r="AI115" i="25"/>
  <c r="AJ115" i="25"/>
  <c r="AK115" i="25"/>
  <c r="AL115" i="25"/>
  <c r="AM115" i="25"/>
  <c r="AI116" i="25"/>
  <c r="AJ116" i="25"/>
  <c r="AK116" i="25"/>
  <c r="AL116" i="25"/>
  <c r="AM116" i="25"/>
  <c r="AI117" i="25"/>
  <c r="AJ117" i="25"/>
  <c r="AK117" i="25"/>
  <c r="AL117" i="25"/>
  <c r="AM117" i="25"/>
  <c r="AI118" i="25"/>
  <c r="AJ118" i="25"/>
  <c r="AK118" i="25"/>
  <c r="AL118" i="25"/>
  <c r="AM118" i="25"/>
  <c r="AI119" i="25"/>
  <c r="AJ119" i="25"/>
  <c r="AK119" i="25"/>
  <c r="AL119" i="25"/>
  <c r="AM119" i="25"/>
  <c r="AI120" i="25"/>
  <c r="AJ120" i="25"/>
  <c r="AK120" i="25"/>
  <c r="AL120" i="25"/>
  <c r="AM120" i="25"/>
  <c r="AI121" i="25"/>
  <c r="AJ121" i="25"/>
  <c r="AK121" i="25"/>
  <c r="AL121" i="25"/>
  <c r="AM121" i="25"/>
  <c r="AI122" i="25"/>
  <c r="AJ122" i="25"/>
  <c r="AK122" i="25"/>
  <c r="AL122" i="25"/>
  <c r="AM122" i="25"/>
  <c r="AI123" i="25"/>
  <c r="AJ123" i="25"/>
  <c r="AK123" i="25"/>
  <c r="AL123" i="25"/>
  <c r="AM123" i="25"/>
  <c r="AI124" i="25"/>
  <c r="AJ124" i="25"/>
  <c r="AK124" i="25"/>
  <c r="AL124" i="25"/>
  <c r="AM124" i="25"/>
  <c r="AI125" i="25"/>
  <c r="AJ125" i="25"/>
  <c r="AK125" i="25"/>
  <c r="AL125" i="25"/>
  <c r="AM125" i="25"/>
  <c r="AI126" i="25"/>
  <c r="AJ126" i="25"/>
  <c r="AK126" i="25"/>
  <c r="AL126" i="25"/>
  <c r="AM126" i="25"/>
  <c r="AI127" i="25"/>
  <c r="AJ127" i="25"/>
  <c r="AK127" i="25"/>
  <c r="AL127" i="25"/>
  <c r="AM127" i="25"/>
  <c r="AI128" i="25"/>
  <c r="AJ128" i="25"/>
  <c r="AK128" i="25"/>
  <c r="AL128" i="25"/>
  <c r="AM128" i="25"/>
  <c r="AI129" i="25"/>
  <c r="AJ129" i="25"/>
  <c r="AK129" i="25"/>
  <c r="AL129" i="25"/>
  <c r="AM129" i="25"/>
  <c r="AI130" i="25"/>
  <c r="AJ130" i="25"/>
  <c r="AK130" i="25"/>
  <c r="AL130" i="25"/>
  <c r="AM130" i="25"/>
  <c r="AI131" i="25"/>
  <c r="AJ131" i="25"/>
  <c r="AK131" i="25"/>
  <c r="AL131" i="25"/>
  <c r="AM131" i="25"/>
  <c r="AI132" i="25"/>
  <c r="AJ132" i="25"/>
  <c r="AK132" i="25"/>
  <c r="AL132" i="25"/>
  <c r="AM132" i="25"/>
  <c r="AI133" i="25"/>
  <c r="AJ133" i="25"/>
  <c r="AK133" i="25"/>
  <c r="AL133" i="25"/>
  <c r="AM133" i="25"/>
  <c r="AI134" i="25"/>
  <c r="AJ134" i="25"/>
  <c r="AK134" i="25"/>
  <c r="AL134" i="25"/>
  <c r="AM134" i="25"/>
  <c r="AI135" i="25"/>
  <c r="AJ135" i="25"/>
  <c r="AK135" i="25"/>
  <c r="AL135" i="25"/>
  <c r="AM135" i="25"/>
  <c r="AI136" i="25"/>
  <c r="AJ136" i="25"/>
  <c r="AK136" i="25"/>
  <c r="AL136" i="25"/>
  <c r="AM136" i="25"/>
  <c r="AI137" i="25"/>
  <c r="AJ137" i="25"/>
  <c r="AK137" i="25"/>
  <c r="AL137" i="25"/>
  <c r="AM137" i="25"/>
  <c r="AI138" i="25"/>
  <c r="AJ138" i="25"/>
  <c r="AK138" i="25"/>
  <c r="AL138" i="25"/>
  <c r="AM138" i="25"/>
  <c r="AI139" i="25"/>
  <c r="AJ139" i="25"/>
  <c r="AK139" i="25"/>
  <c r="AL139" i="25"/>
  <c r="AM139" i="25"/>
  <c r="AI140" i="25"/>
  <c r="AJ140" i="25"/>
  <c r="AK140" i="25"/>
  <c r="AL140" i="25"/>
  <c r="AM140" i="25"/>
  <c r="AI141" i="25"/>
  <c r="AJ141" i="25"/>
  <c r="AK141" i="25"/>
  <c r="AL141" i="25"/>
  <c r="AM141" i="25"/>
  <c r="AI142" i="25"/>
  <c r="AJ142" i="25"/>
  <c r="AK142" i="25"/>
  <c r="AL142" i="25"/>
  <c r="AM142" i="25"/>
  <c r="AI143" i="25"/>
  <c r="AJ143" i="25"/>
  <c r="AK143" i="25"/>
  <c r="AL143" i="25"/>
  <c r="AM143" i="25"/>
  <c r="AI144" i="25"/>
  <c r="AJ144" i="25"/>
  <c r="AK144" i="25"/>
  <c r="AL144" i="25"/>
  <c r="AM144" i="25"/>
  <c r="AI145" i="25"/>
  <c r="AJ145" i="25"/>
  <c r="AK145" i="25"/>
  <c r="AL145" i="25"/>
  <c r="AM145" i="25"/>
  <c r="AI146" i="25"/>
  <c r="AJ146" i="25"/>
  <c r="AK146" i="25"/>
  <c r="AL146" i="25"/>
  <c r="AM146" i="25"/>
  <c r="AI147" i="25"/>
  <c r="AJ147" i="25"/>
  <c r="AK147" i="25"/>
  <c r="AL147" i="25"/>
  <c r="AM147" i="25"/>
  <c r="AI148" i="25"/>
  <c r="AJ148" i="25"/>
  <c r="AK148" i="25"/>
  <c r="AL148" i="25"/>
  <c r="AM148" i="25"/>
  <c r="AI149" i="25"/>
  <c r="AJ149" i="25"/>
  <c r="AK149" i="25"/>
  <c r="AL149" i="25"/>
  <c r="AM149" i="25"/>
  <c r="AI150" i="25"/>
  <c r="AJ150" i="25"/>
  <c r="AK150" i="25"/>
  <c r="AL150" i="25"/>
  <c r="AM150" i="25"/>
  <c r="AI151" i="25"/>
  <c r="AJ151" i="25"/>
  <c r="AK151" i="25"/>
  <c r="AL151" i="25"/>
  <c r="AM151" i="25"/>
  <c r="AI152" i="25"/>
  <c r="AJ152" i="25"/>
  <c r="AK152" i="25"/>
  <c r="AL152" i="25"/>
  <c r="AM152" i="25"/>
  <c r="AI153" i="25"/>
  <c r="AJ153" i="25"/>
  <c r="AK153" i="25"/>
  <c r="AL153" i="25"/>
  <c r="AM153" i="25"/>
  <c r="AI154" i="25"/>
  <c r="AJ154" i="25"/>
  <c r="AK154" i="25"/>
  <c r="AL154" i="25"/>
  <c r="AM154" i="25"/>
  <c r="AI155" i="25"/>
  <c r="AJ155" i="25"/>
  <c r="AK155" i="25"/>
  <c r="AL155" i="25"/>
  <c r="AM155" i="25"/>
  <c r="AI156" i="25"/>
  <c r="AJ156" i="25"/>
  <c r="AK156" i="25"/>
  <c r="AL156" i="25"/>
  <c r="AM156" i="25"/>
  <c r="AI157" i="25"/>
  <c r="AJ157" i="25"/>
  <c r="AK157" i="25"/>
  <c r="AL157" i="25"/>
  <c r="AM157" i="25"/>
  <c r="AI158" i="25"/>
  <c r="AJ158" i="25"/>
  <c r="AK158" i="25"/>
  <c r="AL158" i="25"/>
  <c r="AM158" i="25"/>
  <c r="AI159" i="25"/>
  <c r="AJ159" i="25"/>
  <c r="AK159" i="25"/>
  <c r="AL159" i="25"/>
  <c r="AM159" i="25"/>
  <c r="AI160" i="25"/>
  <c r="AJ160" i="25"/>
  <c r="AK160" i="25"/>
  <c r="AL160" i="25"/>
  <c r="AM160" i="25"/>
  <c r="AI161" i="25"/>
  <c r="AJ161" i="25"/>
  <c r="AK161" i="25"/>
  <c r="AL161" i="25"/>
  <c r="AM161" i="25"/>
  <c r="AI162" i="25"/>
  <c r="AJ162" i="25"/>
  <c r="AK162" i="25"/>
  <c r="AL162" i="25"/>
  <c r="AM162" i="25"/>
  <c r="AI163" i="25"/>
  <c r="AJ163" i="25"/>
  <c r="AK163" i="25"/>
  <c r="AL163" i="25"/>
  <c r="AM163" i="25"/>
  <c r="AI164" i="25"/>
  <c r="AJ164" i="25"/>
  <c r="AK164" i="25"/>
  <c r="AL164" i="25"/>
  <c r="AM164" i="25"/>
  <c r="AI165" i="25"/>
  <c r="AJ165" i="25"/>
  <c r="AK165" i="25"/>
  <c r="AL165" i="25"/>
  <c r="AM165" i="25"/>
  <c r="AI166" i="25"/>
  <c r="AJ166" i="25"/>
  <c r="AK166" i="25"/>
  <c r="AL166" i="25"/>
  <c r="AM166" i="25"/>
  <c r="AI167" i="25"/>
  <c r="AJ167" i="25"/>
  <c r="AK167" i="25"/>
  <c r="AL167" i="25"/>
  <c r="AM167" i="25"/>
  <c r="AI168" i="25"/>
  <c r="AJ168" i="25"/>
  <c r="AK168" i="25"/>
  <c r="AL168" i="25"/>
  <c r="AM168" i="25"/>
  <c r="AI169" i="25"/>
  <c r="AJ169" i="25"/>
  <c r="AK169" i="25"/>
  <c r="AL169" i="25"/>
  <c r="AM169" i="25"/>
  <c r="AI170" i="25"/>
  <c r="AJ170" i="25"/>
  <c r="AK170" i="25"/>
  <c r="AL170" i="25"/>
  <c r="AM170" i="25"/>
  <c r="AI171" i="25"/>
  <c r="AJ171" i="25"/>
  <c r="AK171" i="25"/>
  <c r="AL171" i="25"/>
  <c r="AM171" i="25"/>
  <c r="AI172" i="25"/>
  <c r="AJ172" i="25"/>
  <c r="AK172" i="25"/>
  <c r="AL172" i="25"/>
  <c r="AM172" i="25"/>
  <c r="AI173" i="25"/>
  <c r="AJ173" i="25"/>
  <c r="AK173" i="25"/>
  <c r="AL173" i="25"/>
  <c r="AM173" i="25"/>
  <c r="AI174" i="25"/>
  <c r="AJ174" i="25"/>
  <c r="AK174" i="25"/>
  <c r="AL174" i="25"/>
  <c r="AM174" i="25"/>
  <c r="AI175" i="25"/>
  <c r="AJ175" i="25"/>
  <c r="AK175" i="25"/>
  <c r="AL175" i="25"/>
  <c r="AM175" i="25"/>
  <c r="AI176" i="25"/>
  <c r="AJ176" i="25"/>
  <c r="AK176" i="25"/>
  <c r="AL176" i="25"/>
  <c r="AM176" i="25"/>
  <c r="AI177" i="25"/>
  <c r="AJ177" i="25"/>
  <c r="AK177" i="25"/>
  <c r="AL177" i="25"/>
  <c r="AM177" i="25"/>
  <c r="AI178" i="25"/>
  <c r="AJ178" i="25"/>
  <c r="AK178" i="25"/>
  <c r="AL178" i="25"/>
  <c r="AM178" i="25"/>
  <c r="AI179" i="25"/>
  <c r="AJ179" i="25"/>
  <c r="AK179" i="25"/>
  <c r="AL179" i="25"/>
  <c r="AM179" i="25"/>
  <c r="AI180" i="25"/>
  <c r="AJ180" i="25"/>
  <c r="AK180" i="25"/>
  <c r="AL180" i="25"/>
  <c r="AM180" i="25"/>
  <c r="AI181" i="25"/>
  <c r="AJ181" i="25"/>
  <c r="AK181" i="25"/>
  <c r="AL181" i="25"/>
  <c r="AM181" i="25"/>
  <c r="AI182" i="25"/>
  <c r="AJ182" i="25"/>
  <c r="AK182" i="25"/>
  <c r="AL182" i="25"/>
  <c r="AM182" i="25"/>
  <c r="AI183" i="25"/>
  <c r="AJ183" i="25"/>
  <c r="AK183" i="25"/>
  <c r="AL183" i="25"/>
  <c r="AM183" i="25"/>
  <c r="AI184" i="25"/>
  <c r="AJ184" i="25"/>
  <c r="AK184" i="25"/>
  <c r="AL184" i="25"/>
  <c r="AM184" i="25"/>
  <c r="AI185" i="25"/>
  <c r="AJ185" i="25"/>
  <c r="AK185" i="25"/>
  <c r="AL185" i="25"/>
  <c r="AM185" i="25"/>
  <c r="AI186" i="25"/>
  <c r="AJ186" i="25"/>
  <c r="AK186" i="25"/>
  <c r="AL186" i="25"/>
  <c r="AM186" i="25"/>
  <c r="AI187" i="25"/>
  <c r="AJ187" i="25"/>
  <c r="AK187" i="25"/>
  <c r="AL187" i="25"/>
  <c r="AM187" i="25"/>
  <c r="AI188" i="25"/>
  <c r="AJ188" i="25"/>
  <c r="AK188" i="25"/>
  <c r="AL188" i="25"/>
  <c r="AM188" i="25"/>
  <c r="AI189" i="25"/>
  <c r="AJ189" i="25"/>
  <c r="AK189" i="25"/>
  <c r="AL189" i="25"/>
  <c r="AM189" i="25"/>
  <c r="AI190" i="25"/>
  <c r="AJ190" i="25"/>
  <c r="AK190" i="25"/>
  <c r="AL190" i="25"/>
  <c r="AM190" i="25"/>
  <c r="AI191" i="25"/>
  <c r="AJ191" i="25"/>
  <c r="AK191" i="25"/>
  <c r="AL191" i="25"/>
  <c r="AM191" i="25"/>
  <c r="AI192" i="25"/>
  <c r="AJ192" i="25"/>
  <c r="AK192" i="25"/>
  <c r="AL192" i="25"/>
  <c r="AM192" i="25"/>
  <c r="AI193" i="25"/>
  <c r="AJ193" i="25"/>
  <c r="AK193" i="25"/>
  <c r="AL193" i="25"/>
  <c r="AM193" i="25"/>
  <c r="AI194" i="25"/>
  <c r="AJ194" i="25"/>
  <c r="AK194" i="25"/>
  <c r="AL194" i="25"/>
  <c r="AM194" i="25"/>
  <c r="AI195" i="25"/>
  <c r="AJ195" i="25"/>
  <c r="AK195" i="25"/>
  <c r="AL195" i="25"/>
  <c r="AM195" i="25"/>
  <c r="AI196" i="25"/>
  <c r="AJ196" i="25"/>
  <c r="AK196" i="25"/>
  <c r="AL196" i="25"/>
  <c r="AM196" i="25"/>
  <c r="AI197" i="25"/>
  <c r="AJ197" i="25"/>
  <c r="AK197" i="25"/>
  <c r="AL197" i="25"/>
  <c r="AM197" i="25"/>
  <c r="AI198" i="25"/>
  <c r="AJ198" i="25"/>
  <c r="AK198" i="25"/>
  <c r="AL198" i="25"/>
  <c r="AM198" i="25"/>
  <c r="AI199" i="25"/>
  <c r="AJ199" i="25"/>
  <c r="AK199" i="25"/>
  <c r="AL199" i="25"/>
  <c r="AM199" i="25"/>
  <c r="AI200" i="25"/>
  <c r="AJ200" i="25"/>
  <c r="AK200" i="25"/>
  <c r="AL200" i="25"/>
  <c r="AM200" i="25"/>
  <c r="AI201" i="25"/>
  <c r="AJ201" i="25"/>
  <c r="AK201" i="25"/>
  <c r="AL201" i="25"/>
  <c r="AM201" i="25"/>
  <c r="AI202" i="25"/>
  <c r="AJ202" i="25"/>
  <c r="AK202" i="25"/>
  <c r="AL202" i="25"/>
  <c r="AM202" i="25"/>
  <c r="AI203" i="25"/>
  <c r="AJ203" i="25"/>
  <c r="AK203" i="25"/>
  <c r="AL203" i="25"/>
  <c r="AM203" i="25"/>
  <c r="AI204" i="25"/>
  <c r="AJ204" i="25"/>
  <c r="AK204" i="25"/>
  <c r="AL204" i="25"/>
  <c r="AM204" i="25"/>
  <c r="AI205" i="25"/>
  <c r="AJ205" i="25"/>
  <c r="AK205" i="25"/>
  <c r="AL205" i="25"/>
  <c r="AM205" i="25"/>
  <c r="AI206" i="25"/>
  <c r="AJ206" i="25"/>
  <c r="AK206" i="25"/>
  <c r="AL206" i="25"/>
  <c r="AM206" i="25"/>
  <c r="AI207" i="25"/>
  <c r="AJ207" i="25"/>
  <c r="AK207" i="25"/>
  <c r="AL207" i="25"/>
  <c r="AM207" i="25"/>
  <c r="AI208" i="25"/>
  <c r="AJ208" i="25"/>
  <c r="AK208" i="25"/>
  <c r="AL208" i="25"/>
  <c r="AM208" i="25"/>
  <c r="AI209" i="25"/>
  <c r="AJ209" i="25"/>
  <c r="AK209" i="25"/>
  <c r="AL209" i="25"/>
  <c r="AM209" i="25"/>
  <c r="AI210" i="25"/>
  <c r="AJ210" i="25"/>
  <c r="AK210" i="25"/>
  <c r="AL210" i="25"/>
  <c r="AM210" i="25"/>
  <c r="AI211" i="25"/>
  <c r="AJ211" i="25"/>
  <c r="AK211" i="25"/>
  <c r="AL211" i="25"/>
  <c r="AM211" i="25"/>
  <c r="AI212" i="25"/>
  <c r="AJ212" i="25"/>
  <c r="AK212" i="25"/>
  <c r="AL212" i="25"/>
  <c r="AM212" i="25"/>
  <c r="AI213" i="25"/>
  <c r="AJ213" i="25"/>
  <c r="AK213" i="25"/>
  <c r="AL213" i="25"/>
  <c r="AM213" i="25"/>
  <c r="AI214" i="25"/>
  <c r="AJ214" i="25"/>
  <c r="AK214" i="25"/>
  <c r="AL214" i="25"/>
  <c r="AM214" i="25"/>
  <c r="AI215" i="25"/>
  <c r="AJ215" i="25"/>
  <c r="AK215" i="25"/>
  <c r="AL215" i="25"/>
  <c r="AM215" i="25"/>
  <c r="AI216" i="25"/>
  <c r="AJ216" i="25"/>
  <c r="AK216" i="25"/>
  <c r="AL216" i="25"/>
  <c r="AM216" i="25"/>
  <c r="AI217" i="25"/>
  <c r="AJ217" i="25"/>
  <c r="AK217" i="25"/>
  <c r="AL217" i="25"/>
  <c r="AM217" i="25"/>
  <c r="AI218" i="25"/>
  <c r="AJ218" i="25"/>
  <c r="AK218" i="25"/>
  <c r="AL218" i="25"/>
  <c r="AM218" i="25"/>
  <c r="AI219" i="25"/>
  <c r="AJ219" i="25"/>
  <c r="AK219" i="25"/>
  <c r="AL219" i="25"/>
  <c r="AM219" i="25"/>
  <c r="AI220" i="25"/>
  <c r="AJ220" i="25"/>
  <c r="AK220" i="25"/>
  <c r="AL220" i="25"/>
  <c r="AM220" i="25"/>
  <c r="AI221" i="25"/>
  <c r="AJ221" i="25"/>
  <c r="AK221" i="25"/>
  <c r="AL221" i="25"/>
  <c r="AM221" i="25"/>
  <c r="AI222" i="25"/>
  <c r="AJ222" i="25"/>
  <c r="AK222" i="25"/>
  <c r="AL222" i="25"/>
  <c r="AM222" i="25"/>
  <c r="AI223" i="25"/>
  <c r="AJ223" i="25"/>
  <c r="AK223" i="25"/>
  <c r="AL223" i="25"/>
  <c r="AM223" i="25"/>
  <c r="AI224" i="25"/>
  <c r="AJ224" i="25"/>
  <c r="AK224" i="25"/>
  <c r="AL224" i="25"/>
  <c r="AM224" i="25"/>
  <c r="AI225" i="25"/>
  <c r="AJ225" i="25"/>
  <c r="AK225" i="25"/>
  <c r="AL225" i="25"/>
  <c r="AM225" i="25"/>
  <c r="AI226" i="25"/>
  <c r="AJ226" i="25"/>
  <c r="AK226" i="25"/>
  <c r="AL226" i="25"/>
  <c r="AM226" i="25"/>
  <c r="AI227" i="25"/>
  <c r="AJ227" i="25"/>
  <c r="AK227" i="25"/>
  <c r="AL227" i="25"/>
  <c r="AM227" i="25"/>
  <c r="AI228" i="25"/>
  <c r="AJ228" i="25"/>
  <c r="AK228" i="25"/>
  <c r="AL228" i="25"/>
  <c r="AM228" i="25"/>
  <c r="AI229" i="25"/>
  <c r="AJ229" i="25"/>
  <c r="AK229" i="25"/>
  <c r="AL229" i="25"/>
  <c r="AM229" i="25"/>
  <c r="AI230" i="25"/>
  <c r="AJ230" i="25"/>
  <c r="AK230" i="25"/>
  <c r="AL230" i="25"/>
  <c r="AM230" i="25"/>
  <c r="AI231" i="25"/>
  <c r="AJ231" i="25"/>
  <c r="AK231" i="25"/>
  <c r="AL231" i="25"/>
  <c r="AM231" i="25"/>
  <c r="AI232" i="25"/>
  <c r="AJ232" i="25"/>
  <c r="AK232" i="25"/>
  <c r="AL232" i="25"/>
  <c r="AM232" i="25"/>
  <c r="AI233" i="25"/>
  <c r="AJ233" i="25"/>
  <c r="AK233" i="25"/>
  <c r="AL233" i="25"/>
  <c r="AM233" i="25"/>
  <c r="AI234" i="25"/>
  <c r="AJ234" i="25"/>
  <c r="AK234" i="25"/>
  <c r="AL234" i="25"/>
  <c r="AM234" i="25"/>
  <c r="AI235" i="25"/>
  <c r="AJ235" i="25"/>
  <c r="AK235" i="25"/>
  <c r="AL235" i="25"/>
  <c r="AM235" i="25"/>
  <c r="AI236" i="25"/>
  <c r="AJ236" i="25"/>
  <c r="AK236" i="25"/>
  <c r="AL236" i="25"/>
  <c r="AM236" i="25"/>
  <c r="AI237" i="25"/>
  <c r="AJ237" i="25"/>
  <c r="AK237" i="25"/>
  <c r="AL237" i="25"/>
  <c r="AM237" i="25"/>
  <c r="AI238" i="25"/>
  <c r="AJ238" i="25"/>
  <c r="AK238" i="25"/>
  <c r="AL238" i="25"/>
  <c r="AM238" i="25"/>
  <c r="AI239" i="25"/>
  <c r="AJ239" i="25"/>
  <c r="AK239" i="25"/>
  <c r="AL239" i="25"/>
  <c r="AM239" i="25"/>
  <c r="AI240" i="25"/>
  <c r="AJ240" i="25"/>
  <c r="AK240" i="25"/>
  <c r="AL240" i="25"/>
  <c r="AM240" i="25"/>
  <c r="AI241" i="25"/>
  <c r="AJ241" i="25"/>
  <c r="AK241" i="25"/>
  <c r="AL241" i="25"/>
  <c r="AM241" i="25"/>
  <c r="AI242" i="25"/>
  <c r="AJ242" i="25"/>
  <c r="AK242" i="25"/>
  <c r="AL242" i="25"/>
  <c r="AM242" i="25"/>
  <c r="AI243" i="25"/>
  <c r="AJ243" i="25"/>
  <c r="AK243" i="25"/>
  <c r="AL243" i="25"/>
  <c r="AM243" i="25"/>
  <c r="AI244" i="25"/>
  <c r="AJ244" i="25"/>
  <c r="AK244" i="25"/>
  <c r="AL244" i="25"/>
  <c r="AM244" i="25"/>
  <c r="AI245" i="25"/>
  <c r="AJ245" i="25"/>
  <c r="AK245" i="25"/>
  <c r="AL245" i="25"/>
  <c r="AM245" i="25"/>
  <c r="AI246" i="25"/>
  <c r="AJ246" i="25"/>
  <c r="AK246" i="25"/>
  <c r="AL246" i="25"/>
  <c r="AM246" i="25"/>
  <c r="AI247" i="25"/>
  <c r="AJ247" i="25"/>
  <c r="AK247" i="25"/>
  <c r="AL247" i="25"/>
  <c r="AM247" i="25"/>
  <c r="AI248" i="25"/>
  <c r="AJ248" i="25"/>
  <c r="AK248" i="25"/>
  <c r="AL248" i="25"/>
  <c r="AM248" i="25"/>
  <c r="AI249" i="25"/>
  <c r="AJ249" i="25"/>
  <c r="AK249" i="25"/>
  <c r="AL249" i="25"/>
  <c r="AM249" i="25"/>
  <c r="AI250" i="25"/>
  <c r="AJ250" i="25"/>
  <c r="AK250" i="25"/>
  <c r="AL250" i="25"/>
  <c r="AM250" i="25"/>
  <c r="AI251" i="25"/>
  <c r="AJ251" i="25"/>
  <c r="AK251" i="25"/>
  <c r="AL251" i="25"/>
  <c r="AM251" i="25"/>
  <c r="AI252" i="25"/>
  <c r="AJ252" i="25"/>
  <c r="AK252" i="25"/>
  <c r="AL252" i="25"/>
  <c r="AM252" i="25"/>
  <c r="AI253" i="25"/>
  <c r="AJ253" i="25"/>
  <c r="AK253" i="25"/>
  <c r="AL253" i="25"/>
  <c r="AM253" i="25"/>
  <c r="AI254" i="25"/>
  <c r="AJ254" i="25"/>
  <c r="AK254" i="25"/>
  <c r="AL254" i="25"/>
  <c r="AM254" i="25"/>
  <c r="AI255" i="25"/>
  <c r="AJ255" i="25"/>
  <c r="AK255" i="25"/>
  <c r="AL255" i="25"/>
  <c r="AM255" i="25"/>
  <c r="AI256" i="25"/>
  <c r="AJ256" i="25"/>
  <c r="AK256" i="25"/>
  <c r="AL256" i="25"/>
  <c r="AM256" i="25"/>
  <c r="AI257" i="25"/>
  <c r="AJ257" i="25"/>
  <c r="AK257" i="25"/>
  <c r="AL257" i="25"/>
  <c r="AM257" i="25"/>
  <c r="AI258" i="25"/>
  <c r="AJ258" i="25"/>
  <c r="AK258" i="25"/>
  <c r="AL258" i="25"/>
  <c r="AM258" i="25"/>
  <c r="AI259" i="25"/>
  <c r="AJ259" i="25"/>
  <c r="AK259" i="25"/>
  <c r="AL259" i="25"/>
  <c r="AM259" i="25"/>
  <c r="AI260" i="25"/>
  <c r="AJ260" i="25"/>
  <c r="AK260" i="25"/>
  <c r="AL260" i="25"/>
  <c r="AM260" i="25"/>
  <c r="AI261" i="25"/>
  <c r="AJ261" i="25"/>
  <c r="AK261" i="25"/>
  <c r="AL261" i="25"/>
  <c r="AM261" i="25"/>
  <c r="AI262" i="25"/>
  <c r="AJ262" i="25"/>
  <c r="AK262" i="25"/>
  <c r="AL262" i="25"/>
  <c r="AM262" i="25"/>
  <c r="AI263" i="25"/>
  <c r="AJ263" i="25"/>
  <c r="AK263" i="25"/>
  <c r="AL263" i="25"/>
  <c r="AM263" i="25"/>
  <c r="AI264" i="25"/>
  <c r="AJ264" i="25"/>
  <c r="AK264" i="25"/>
  <c r="AL264" i="25"/>
  <c r="AM264" i="25"/>
  <c r="AI265" i="25"/>
  <c r="AJ265" i="25"/>
  <c r="AK265" i="25"/>
  <c r="AL265" i="25"/>
  <c r="AM265" i="25"/>
  <c r="AI266" i="25"/>
  <c r="AJ266" i="25"/>
  <c r="AK266" i="25"/>
  <c r="AL266" i="25"/>
  <c r="AM266" i="25"/>
  <c r="AI267" i="25"/>
  <c r="AJ267" i="25"/>
  <c r="AK267" i="25"/>
  <c r="AL267" i="25"/>
  <c r="AM267" i="25"/>
  <c r="AI268" i="25"/>
  <c r="AJ268" i="25"/>
  <c r="AK268" i="25"/>
  <c r="AL268" i="25"/>
  <c r="AM268" i="25"/>
  <c r="AI269" i="25"/>
  <c r="AJ269" i="25"/>
  <c r="AK269" i="25"/>
  <c r="AL269" i="25"/>
  <c r="AM269" i="25"/>
  <c r="AI270" i="25"/>
  <c r="AJ270" i="25"/>
  <c r="AK270" i="25"/>
  <c r="AL270" i="25"/>
  <c r="AM270" i="25"/>
  <c r="AI271" i="25"/>
  <c r="AJ271" i="25"/>
  <c r="AK271" i="25"/>
  <c r="AL271" i="25"/>
  <c r="AM271" i="25"/>
  <c r="AI272" i="25"/>
  <c r="AJ272" i="25"/>
  <c r="AK272" i="25"/>
  <c r="AL272" i="25"/>
  <c r="AM272" i="25"/>
  <c r="AI273" i="25"/>
  <c r="AJ273" i="25"/>
  <c r="AK273" i="25"/>
  <c r="AL273" i="25"/>
  <c r="AM273" i="25"/>
  <c r="AI274" i="25"/>
  <c r="AJ274" i="25"/>
  <c r="AK274" i="25"/>
  <c r="AL274" i="25"/>
  <c r="AM274" i="25"/>
  <c r="AI275" i="25"/>
  <c r="AJ275" i="25"/>
  <c r="AK275" i="25"/>
  <c r="AL275" i="25"/>
  <c r="AM275" i="25"/>
  <c r="AI276" i="25"/>
  <c r="AJ276" i="25"/>
  <c r="AK276" i="25"/>
  <c r="AL276" i="25"/>
  <c r="AM276" i="25"/>
  <c r="AI277" i="25"/>
  <c r="AJ277" i="25"/>
  <c r="AK277" i="25"/>
  <c r="AL277" i="25"/>
  <c r="AM277" i="25"/>
  <c r="AI278" i="25"/>
  <c r="AJ278" i="25"/>
  <c r="AK278" i="25"/>
  <c r="AL278" i="25"/>
  <c r="AM278" i="25"/>
  <c r="AI279" i="25"/>
  <c r="AJ279" i="25"/>
  <c r="AK279" i="25"/>
  <c r="AL279" i="25"/>
  <c r="AM279" i="25"/>
  <c r="AI280" i="25"/>
  <c r="AJ280" i="25"/>
  <c r="AK280" i="25"/>
  <c r="AL280" i="25"/>
  <c r="AM280" i="25"/>
  <c r="AI281" i="25"/>
  <c r="AJ281" i="25"/>
  <c r="AK281" i="25"/>
  <c r="AL281" i="25"/>
  <c r="AM281" i="25"/>
  <c r="AI282" i="25"/>
  <c r="AJ282" i="25"/>
  <c r="AK282" i="25"/>
  <c r="AL282" i="25"/>
  <c r="AM282" i="25"/>
  <c r="AI283" i="25"/>
  <c r="AJ283" i="25"/>
  <c r="AK283" i="25"/>
  <c r="AL283" i="25"/>
  <c r="AM283" i="25"/>
  <c r="AI284" i="25"/>
  <c r="AJ284" i="25"/>
  <c r="AK284" i="25"/>
  <c r="AL284" i="25"/>
  <c r="AM284" i="25"/>
  <c r="AI285" i="25"/>
  <c r="AJ285" i="25"/>
  <c r="AK285" i="25"/>
  <c r="AL285" i="25"/>
  <c r="AM285" i="25"/>
  <c r="AI286" i="25"/>
  <c r="AJ286" i="25"/>
  <c r="AK286" i="25"/>
  <c r="AL286" i="25"/>
  <c r="AM286" i="25"/>
  <c r="AI287" i="25"/>
  <c r="AJ287" i="25"/>
  <c r="AK287" i="25"/>
  <c r="AL287" i="25"/>
  <c r="AM287" i="25"/>
  <c r="AI288" i="25"/>
  <c r="AJ288" i="25"/>
  <c r="AK288" i="25"/>
  <c r="AL288" i="25"/>
  <c r="AM288" i="25"/>
  <c r="AI289" i="25"/>
  <c r="AJ289" i="25"/>
  <c r="AK289" i="25"/>
  <c r="AL289" i="25"/>
  <c r="AM289" i="25"/>
  <c r="AI290" i="25"/>
  <c r="AJ290" i="25"/>
  <c r="AK290" i="25"/>
  <c r="AL290" i="25"/>
  <c r="AM290" i="25"/>
  <c r="AI291" i="25"/>
  <c r="AJ291" i="25"/>
  <c r="AK291" i="25"/>
  <c r="AL291" i="25"/>
  <c r="AM291" i="25"/>
  <c r="AI292" i="25"/>
  <c r="AJ292" i="25"/>
  <c r="AK292" i="25"/>
  <c r="AL292" i="25"/>
  <c r="AM292" i="25"/>
  <c r="AI293" i="25"/>
  <c r="AJ293" i="25"/>
  <c r="AK293" i="25"/>
  <c r="AL293" i="25"/>
  <c r="AM293" i="25"/>
  <c r="AI294" i="25"/>
  <c r="AJ294" i="25"/>
  <c r="AK294" i="25"/>
  <c r="AL294" i="25"/>
  <c r="AM294" i="25"/>
  <c r="AI295" i="25"/>
  <c r="AJ295" i="25"/>
  <c r="AK295" i="25"/>
  <c r="AL295" i="25"/>
  <c r="AM295" i="25"/>
  <c r="AI296" i="25"/>
  <c r="AJ296" i="25"/>
  <c r="AK296" i="25"/>
  <c r="AL296" i="25"/>
  <c r="AM296" i="25"/>
  <c r="AI297" i="25"/>
  <c r="AJ297" i="25"/>
  <c r="AK297" i="25"/>
  <c r="AL297" i="25"/>
  <c r="AM297" i="25"/>
  <c r="AI298" i="25"/>
  <c r="AJ298" i="25"/>
  <c r="AK298" i="25"/>
  <c r="AL298" i="25"/>
  <c r="AM298" i="25"/>
  <c r="AI299" i="25"/>
  <c r="AJ299" i="25"/>
  <c r="AK299" i="25"/>
  <c r="AL299" i="25"/>
  <c r="AM299" i="25"/>
  <c r="AI300" i="25"/>
  <c r="AJ300" i="25"/>
  <c r="AK300" i="25"/>
  <c r="AL300" i="25"/>
  <c r="AM300" i="25"/>
  <c r="AI301" i="25"/>
  <c r="AJ301" i="25"/>
  <c r="AK301" i="25"/>
  <c r="AL301" i="25"/>
  <c r="AM301" i="25"/>
  <c r="AI302" i="25"/>
  <c r="AJ302" i="25"/>
  <c r="AK302" i="25"/>
  <c r="AL302" i="25"/>
  <c r="AM302" i="25"/>
  <c r="AI303" i="25"/>
  <c r="AJ303" i="25"/>
  <c r="AK303" i="25"/>
  <c r="AL303" i="25"/>
  <c r="AM303" i="25"/>
  <c r="AI304" i="25"/>
  <c r="AJ304" i="25"/>
  <c r="AK304" i="25"/>
  <c r="AL304" i="25"/>
  <c r="AM304" i="25"/>
  <c r="AI305" i="25"/>
  <c r="AJ305" i="25"/>
  <c r="AK305" i="25"/>
  <c r="AL305" i="25"/>
  <c r="AM305" i="25"/>
  <c r="AI306" i="25"/>
  <c r="AJ306" i="25"/>
  <c r="AK306" i="25"/>
  <c r="AL306" i="25"/>
  <c r="AM306" i="25"/>
  <c r="AI307" i="25"/>
  <c r="AJ307" i="25"/>
  <c r="AK307" i="25"/>
  <c r="AL307" i="25"/>
  <c r="AM307" i="25"/>
  <c r="AI308" i="25"/>
  <c r="AJ308" i="25"/>
  <c r="AK308" i="25"/>
  <c r="AL308" i="25"/>
  <c r="AM308" i="25"/>
  <c r="AI309" i="25"/>
  <c r="AJ309" i="25"/>
  <c r="AK309" i="25"/>
  <c r="AL309" i="25"/>
  <c r="AM309" i="25"/>
  <c r="AI310" i="25"/>
  <c r="AJ310" i="25"/>
  <c r="AK310" i="25"/>
  <c r="AL310" i="25"/>
  <c r="AM310" i="25"/>
  <c r="AI311" i="25"/>
  <c r="AJ311" i="25"/>
  <c r="AK311" i="25"/>
  <c r="AL311" i="25"/>
  <c r="AM311" i="25"/>
  <c r="AI312" i="25"/>
  <c r="AJ312" i="25"/>
  <c r="AK312" i="25"/>
  <c r="AL312" i="25"/>
  <c r="AM312" i="25"/>
  <c r="AI313" i="25"/>
  <c r="AJ313" i="25"/>
  <c r="AK313" i="25"/>
  <c r="AL313" i="25"/>
  <c r="AM313" i="25"/>
  <c r="AI314" i="25"/>
  <c r="AJ314" i="25"/>
  <c r="AK314" i="25"/>
  <c r="AL314" i="25"/>
  <c r="AM314" i="25"/>
  <c r="AI315" i="25"/>
  <c r="AJ315" i="25"/>
  <c r="AK315" i="25"/>
  <c r="AL315" i="25"/>
  <c r="AM315" i="25"/>
  <c r="AI316" i="25"/>
  <c r="AJ316" i="25"/>
  <c r="AK316" i="25"/>
  <c r="AL316" i="25"/>
  <c r="AM316" i="25"/>
  <c r="AI317" i="25"/>
  <c r="AJ317" i="25"/>
  <c r="AK317" i="25"/>
  <c r="AL317" i="25"/>
  <c r="AM317" i="25"/>
  <c r="AI318" i="25"/>
  <c r="AJ318" i="25"/>
  <c r="AK318" i="25"/>
  <c r="AL318" i="25"/>
  <c r="AM318" i="25"/>
  <c r="AI319" i="25"/>
  <c r="AJ319" i="25"/>
  <c r="AK319" i="25"/>
  <c r="AL319" i="25"/>
  <c r="AM319" i="25"/>
  <c r="AI320" i="25"/>
  <c r="AJ320" i="25"/>
  <c r="AK320" i="25"/>
  <c r="AL320" i="25"/>
  <c r="AM320" i="25"/>
  <c r="AI321" i="25"/>
  <c r="AJ321" i="25"/>
  <c r="AK321" i="25"/>
  <c r="AL321" i="25"/>
  <c r="AM321" i="25"/>
  <c r="AI322" i="25"/>
  <c r="AJ322" i="25"/>
  <c r="AK322" i="25"/>
  <c r="AL322" i="25"/>
  <c r="AM322" i="25"/>
  <c r="AI323" i="25"/>
  <c r="AJ323" i="25"/>
  <c r="AK323" i="25"/>
  <c r="AL323" i="25"/>
  <c r="AM323" i="25"/>
  <c r="AI324" i="25"/>
  <c r="AJ324" i="25"/>
  <c r="AK324" i="25"/>
  <c r="AL324" i="25"/>
  <c r="AM324" i="25"/>
  <c r="AI325" i="25"/>
  <c r="AJ325" i="25"/>
  <c r="AK325" i="25"/>
  <c r="AL325" i="25"/>
  <c r="AM325" i="25"/>
  <c r="AI326" i="25"/>
  <c r="AJ326" i="25"/>
  <c r="AK326" i="25"/>
  <c r="AL326" i="25"/>
  <c r="AM326" i="25"/>
  <c r="AI327" i="25"/>
  <c r="AJ327" i="25"/>
  <c r="AK327" i="25"/>
  <c r="AL327" i="25"/>
  <c r="AM327" i="25"/>
  <c r="AI328" i="25"/>
  <c r="AJ328" i="25"/>
  <c r="AK328" i="25"/>
  <c r="AL328" i="25"/>
  <c r="AM328" i="25"/>
  <c r="AI329" i="25"/>
  <c r="AJ329" i="25"/>
  <c r="AK329" i="25"/>
  <c r="AL329" i="25"/>
  <c r="AM329" i="25"/>
  <c r="AI330" i="25"/>
  <c r="AJ330" i="25"/>
  <c r="AK330" i="25"/>
  <c r="AL330" i="25"/>
  <c r="AM330" i="25"/>
  <c r="AI331" i="25"/>
  <c r="AJ331" i="25"/>
  <c r="AK331" i="25"/>
  <c r="AL331" i="25"/>
  <c r="AM331" i="25"/>
  <c r="AI332" i="25"/>
  <c r="AJ332" i="25"/>
  <c r="AK332" i="25"/>
  <c r="AL332" i="25"/>
  <c r="AM332" i="25"/>
  <c r="AI333" i="25"/>
  <c r="AJ333" i="25"/>
  <c r="AK333" i="25"/>
  <c r="AL333" i="25"/>
  <c r="AM333" i="25"/>
  <c r="AI334" i="25"/>
  <c r="AJ334" i="25"/>
  <c r="AK334" i="25"/>
  <c r="AL334" i="25"/>
  <c r="AM334" i="25"/>
  <c r="AI335" i="25"/>
  <c r="AJ335" i="25"/>
  <c r="AK335" i="25"/>
  <c r="AL335" i="25"/>
  <c r="AM335" i="25"/>
  <c r="AI336" i="25"/>
  <c r="AJ336" i="25"/>
  <c r="AK336" i="25"/>
  <c r="AL336" i="25"/>
  <c r="AM336" i="25"/>
  <c r="AI337" i="25"/>
  <c r="AJ337" i="25"/>
  <c r="AK337" i="25"/>
  <c r="AL337" i="25"/>
  <c r="AM337" i="25"/>
  <c r="AI338" i="25"/>
  <c r="AJ338" i="25"/>
  <c r="AK338" i="25"/>
  <c r="AL338" i="25"/>
  <c r="AM338" i="25"/>
  <c r="AI339" i="25"/>
  <c r="AJ339" i="25"/>
  <c r="AK339" i="25"/>
  <c r="AL339" i="25"/>
  <c r="AM339" i="25"/>
  <c r="AI340" i="25"/>
  <c r="AJ340" i="25"/>
  <c r="AK340" i="25"/>
  <c r="AL340" i="25"/>
  <c r="AM340" i="25"/>
  <c r="AI341" i="25"/>
  <c r="AJ341" i="25"/>
  <c r="AK341" i="25"/>
  <c r="AL341" i="25"/>
  <c r="AM341" i="25"/>
  <c r="AI342" i="25"/>
  <c r="AJ342" i="25"/>
  <c r="AK342" i="25"/>
  <c r="AL342" i="25"/>
  <c r="AM342" i="25"/>
  <c r="AI343" i="25"/>
  <c r="AJ343" i="25"/>
  <c r="AK343" i="25"/>
  <c r="AL343" i="25"/>
  <c r="AM343" i="25"/>
  <c r="AI344" i="25"/>
  <c r="AJ344" i="25"/>
  <c r="AK344" i="25"/>
  <c r="AL344" i="25"/>
  <c r="AM344" i="25"/>
  <c r="AI345" i="25"/>
  <c r="AJ345" i="25"/>
  <c r="AK345" i="25"/>
  <c r="AL345" i="25"/>
  <c r="AM345" i="25"/>
  <c r="AI346" i="25"/>
  <c r="AJ346" i="25"/>
  <c r="AK346" i="25"/>
  <c r="AL346" i="25"/>
  <c r="AM346" i="25"/>
  <c r="AI347" i="25"/>
  <c r="AJ347" i="25"/>
  <c r="AK347" i="25"/>
  <c r="AL347" i="25"/>
  <c r="AM347" i="25"/>
  <c r="AI348" i="25"/>
  <c r="AJ348" i="25"/>
  <c r="AK348" i="25"/>
  <c r="AL348" i="25"/>
  <c r="AM348" i="25"/>
  <c r="AI349" i="25"/>
  <c r="AJ349" i="25"/>
  <c r="AK349" i="25"/>
  <c r="AL349" i="25"/>
  <c r="AM349" i="25"/>
  <c r="AI350" i="25"/>
  <c r="AJ350" i="25"/>
  <c r="AK350" i="25"/>
  <c r="AL350" i="25"/>
  <c r="AM350" i="25"/>
  <c r="AI351" i="25"/>
  <c r="AJ351" i="25"/>
  <c r="AK351" i="25"/>
  <c r="AL351" i="25"/>
  <c r="AM351" i="25"/>
  <c r="AI352" i="25"/>
  <c r="AJ352" i="25"/>
  <c r="AK352" i="25"/>
  <c r="AL352" i="25"/>
  <c r="AM352" i="25"/>
  <c r="AI353" i="25"/>
  <c r="AJ353" i="25"/>
  <c r="AK353" i="25"/>
  <c r="AL353" i="25"/>
  <c r="AM353" i="25"/>
  <c r="AI354" i="25"/>
  <c r="AJ354" i="25"/>
  <c r="AK354" i="25"/>
  <c r="AL354" i="25"/>
  <c r="AM354" i="25"/>
  <c r="AI355" i="25"/>
  <c r="AJ355" i="25"/>
  <c r="AK355" i="25"/>
  <c r="AL355" i="25"/>
  <c r="AM355" i="25"/>
  <c r="AI356" i="25"/>
  <c r="AJ356" i="25"/>
  <c r="AK356" i="25"/>
  <c r="AL356" i="25"/>
  <c r="AM356" i="25"/>
  <c r="AI357" i="25"/>
  <c r="AJ357" i="25"/>
  <c r="AK357" i="25"/>
  <c r="AL357" i="25"/>
  <c r="AM357" i="25"/>
  <c r="AI358" i="25"/>
  <c r="AJ358" i="25"/>
  <c r="AK358" i="25"/>
  <c r="AL358" i="25"/>
  <c r="AM358" i="25"/>
  <c r="AI359" i="25"/>
  <c r="AJ359" i="25"/>
  <c r="AK359" i="25"/>
  <c r="AL359" i="25"/>
  <c r="AM359" i="25"/>
  <c r="AI360" i="25"/>
  <c r="AJ360" i="25"/>
  <c r="AK360" i="25"/>
  <c r="AL360" i="25"/>
  <c r="AM360" i="25"/>
  <c r="AI361" i="25"/>
  <c r="AJ361" i="25"/>
  <c r="AK361" i="25"/>
  <c r="AL361" i="25"/>
  <c r="AM361" i="25"/>
  <c r="AI362" i="25"/>
  <c r="AJ362" i="25"/>
  <c r="AK362" i="25"/>
  <c r="AL362" i="25"/>
  <c r="AM362" i="25"/>
  <c r="AI363" i="25"/>
  <c r="AJ363" i="25"/>
  <c r="AK363" i="25"/>
  <c r="AL363" i="25"/>
  <c r="AM363" i="25"/>
  <c r="AI364" i="25"/>
  <c r="AJ364" i="25"/>
  <c r="AK364" i="25"/>
  <c r="AL364" i="25"/>
  <c r="AM364" i="25"/>
  <c r="AI365" i="25"/>
  <c r="AJ365" i="25"/>
  <c r="AK365" i="25"/>
  <c r="AL365" i="25"/>
  <c r="AM365" i="25"/>
  <c r="AI366" i="25"/>
  <c r="AJ366" i="25"/>
  <c r="AK366" i="25"/>
  <c r="AL366" i="25"/>
  <c r="AM366" i="25"/>
  <c r="AI367" i="25"/>
  <c r="AJ367" i="25"/>
  <c r="AK367" i="25"/>
  <c r="AL367" i="25"/>
  <c r="AM367" i="25"/>
  <c r="AI368" i="25"/>
  <c r="AJ368" i="25"/>
  <c r="AK368" i="25"/>
  <c r="AL368" i="25"/>
  <c r="AM368" i="25"/>
  <c r="AI369" i="25"/>
  <c r="AJ369" i="25"/>
  <c r="AK369" i="25"/>
  <c r="AL369" i="25"/>
  <c r="AM369" i="25"/>
  <c r="AI370" i="25"/>
  <c r="AJ370" i="25"/>
  <c r="AK370" i="25"/>
  <c r="AL370" i="25"/>
  <c r="AM370" i="25"/>
  <c r="AI371" i="25"/>
  <c r="AJ371" i="25"/>
  <c r="AK371" i="25"/>
  <c r="AL371" i="25"/>
  <c r="AM371" i="25"/>
  <c r="AI372" i="25"/>
  <c r="AJ372" i="25"/>
  <c r="AK372" i="25"/>
  <c r="AL372" i="25"/>
  <c r="AM372" i="25"/>
  <c r="AI373" i="25"/>
  <c r="AJ373" i="25"/>
  <c r="AK373" i="25"/>
  <c r="AL373" i="25"/>
  <c r="AM373" i="25"/>
  <c r="AI374" i="25"/>
  <c r="AJ374" i="25"/>
  <c r="AK374" i="25"/>
  <c r="AL374" i="25"/>
  <c r="AM374" i="25"/>
  <c r="AI375" i="25"/>
  <c r="AJ375" i="25"/>
  <c r="AK375" i="25"/>
  <c r="AL375" i="25"/>
  <c r="AM375" i="25"/>
  <c r="AI376" i="25"/>
  <c r="AJ376" i="25"/>
  <c r="AK376" i="25"/>
  <c r="AL376" i="25"/>
  <c r="AM376" i="25"/>
  <c r="AI377" i="25"/>
  <c r="AJ377" i="25"/>
  <c r="AK377" i="25"/>
  <c r="AL377" i="25"/>
  <c r="AM377" i="25"/>
  <c r="AI378" i="25"/>
  <c r="AJ378" i="25"/>
  <c r="AK378" i="25"/>
  <c r="AL378" i="25"/>
  <c r="AM378" i="25"/>
  <c r="AI379" i="25"/>
  <c r="AJ379" i="25"/>
  <c r="AK379" i="25"/>
  <c r="AL379" i="25"/>
  <c r="AM379" i="25"/>
  <c r="AI380" i="25"/>
  <c r="AJ380" i="25"/>
  <c r="AK380" i="25"/>
  <c r="AL380" i="25"/>
  <c r="AM380" i="25"/>
  <c r="AI381" i="25"/>
  <c r="AJ381" i="25"/>
  <c r="AK381" i="25"/>
  <c r="AL381" i="25"/>
  <c r="AM381" i="25"/>
  <c r="AI382" i="25"/>
  <c r="AJ382" i="25"/>
  <c r="AK382" i="25"/>
  <c r="AL382" i="25"/>
  <c r="AM382" i="25"/>
  <c r="AI383" i="25"/>
  <c r="AJ383" i="25"/>
  <c r="AK383" i="25"/>
  <c r="AL383" i="25"/>
  <c r="AM383" i="25"/>
  <c r="AI384" i="25"/>
  <c r="AJ384" i="25"/>
  <c r="AK384" i="25"/>
  <c r="AL384" i="25"/>
  <c r="AM384" i="25"/>
  <c r="AI385" i="25"/>
  <c r="AJ385" i="25"/>
  <c r="AK385" i="25"/>
  <c r="AL385" i="25"/>
  <c r="AM385" i="25"/>
  <c r="AI386" i="25"/>
  <c r="AJ386" i="25"/>
  <c r="AK386" i="25"/>
  <c r="AL386" i="25"/>
  <c r="AM386" i="25"/>
  <c r="AI387" i="25"/>
  <c r="AJ387" i="25"/>
  <c r="AK387" i="25"/>
  <c r="AL387" i="25"/>
  <c r="AM387" i="25"/>
  <c r="AI388" i="25"/>
  <c r="AJ388" i="25"/>
  <c r="AK388" i="25"/>
  <c r="AL388" i="25"/>
  <c r="AM388" i="25"/>
  <c r="AI389" i="25"/>
  <c r="AJ389" i="25"/>
  <c r="AK389" i="25"/>
  <c r="AL389" i="25"/>
  <c r="AM389" i="25"/>
  <c r="AI390" i="25"/>
  <c r="AJ390" i="25"/>
  <c r="AK390" i="25"/>
  <c r="AL390" i="25"/>
  <c r="AM390" i="25"/>
  <c r="AI391" i="25"/>
  <c r="AJ391" i="25"/>
  <c r="AK391" i="25"/>
  <c r="AL391" i="25"/>
  <c r="AM391" i="25"/>
  <c r="AI392" i="25"/>
  <c r="AJ392" i="25"/>
  <c r="AK392" i="25"/>
  <c r="AL392" i="25"/>
  <c r="AM392" i="25"/>
  <c r="AI393" i="25"/>
  <c r="AJ393" i="25"/>
  <c r="AK393" i="25"/>
  <c r="AL393" i="25"/>
  <c r="AM393" i="25"/>
  <c r="AI394" i="25"/>
  <c r="AJ394" i="25"/>
  <c r="AK394" i="25"/>
  <c r="AL394" i="25"/>
  <c r="AM394" i="25"/>
  <c r="AI395" i="25"/>
  <c r="AJ395" i="25"/>
  <c r="AK395" i="25"/>
  <c r="AL395" i="25"/>
  <c r="AM395" i="25"/>
  <c r="AI396" i="25"/>
  <c r="AJ396" i="25"/>
  <c r="AK396" i="25"/>
  <c r="AL396" i="25"/>
  <c r="AM396" i="25"/>
  <c r="AI397" i="25"/>
  <c r="AJ397" i="25"/>
  <c r="AK397" i="25"/>
  <c r="AL397" i="25"/>
  <c r="AM397" i="25"/>
  <c r="AI398" i="25"/>
  <c r="AJ398" i="25"/>
  <c r="AK398" i="25"/>
  <c r="AL398" i="25"/>
  <c r="AM398" i="25"/>
  <c r="AI399" i="25"/>
  <c r="AJ399" i="25"/>
  <c r="AK399" i="25"/>
  <c r="AL399" i="25"/>
  <c r="AM399" i="25"/>
  <c r="AI400" i="25"/>
  <c r="AJ400" i="25"/>
  <c r="AK400" i="25"/>
  <c r="AL400" i="25"/>
  <c r="AM400" i="25"/>
  <c r="AI401" i="25"/>
  <c r="AJ401" i="25"/>
  <c r="AK401" i="25"/>
  <c r="AL401" i="25"/>
  <c r="AM401" i="25"/>
  <c r="AI402" i="25"/>
  <c r="AJ402" i="25"/>
  <c r="AK402" i="25"/>
  <c r="AL402" i="25"/>
  <c r="AM402" i="25"/>
  <c r="AI403" i="25"/>
  <c r="AJ403" i="25"/>
  <c r="AK403" i="25"/>
  <c r="AL403" i="25"/>
  <c r="AM403" i="25"/>
  <c r="AI404" i="25"/>
  <c r="AJ404" i="25"/>
  <c r="AK404" i="25"/>
  <c r="AL404" i="25"/>
  <c r="AM404" i="25"/>
  <c r="AI405" i="25"/>
  <c r="AJ405" i="25"/>
  <c r="AK405" i="25"/>
  <c r="AL405" i="25"/>
  <c r="AM405" i="25"/>
  <c r="AI406" i="25"/>
  <c r="AJ406" i="25"/>
  <c r="AK406" i="25"/>
  <c r="AL406" i="25"/>
  <c r="AM406" i="25"/>
  <c r="AI407" i="25"/>
  <c r="AJ407" i="25"/>
  <c r="AK407" i="25"/>
  <c r="AL407" i="25"/>
  <c r="AM407" i="25"/>
  <c r="AI408" i="25"/>
  <c r="AJ408" i="25"/>
  <c r="AK408" i="25"/>
  <c r="AL408" i="25"/>
  <c r="AM408" i="25"/>
  <c r="AI409" i="25"/>
  <c r="AJ409" i="25"/>
  <c r="AK409" i="25"/>
  <c r="AL409" i="25"/>
  <c r="AM409" i="25"/>
  <c r="AI410" i="25"/>
  <c r="AJ410" i="25"/>
  <c r="AK410" i="25"/>
  <c r="AL410" i="25"/>
  <c r="AM410" i="25"/>
  <c r="AI411" i="25"/>
  <c r="AJ411" i="25"/>
  <c r="AK411" i="25"/>
  <c r="AL411" i="25"/>
  <c r="AM411" i="25"/>
  <c r="AI412" i="25"/>
  <c r="AJ412" i="25"/>
  <c r="AK412" i="25"/>
  <c r="AL412" i="25"/>
  <c r="AM412" i="25"/>
  <c r="AI413" i="25"/>
  <c r="AJ413" i="25"/>
  <c r="AK413" i="25"/>
  <c r="AL413" i="25"/>
  <c r="AM413" i="25"/>
  <c r="AI414" i="25"/>
  <c r="AJ414" i="25"/>
  <c r="AK414" i="25"/>
  <c r="AL414" i="25"/>
  <c r="AM414" i="25"/>
  <c r="AI415" i="25"/>
  <c r="AJ415" i="25"/>
  <c r="AK415" i="25"/>
  <c r="AL415" i="25"/>
  <c r="AM415" i="25"/>
  <c r="AI416" i="25"/>
  <c r="AJ416" i="25"/>
  <c r="AK416" i="25"/>
  <c r="AL416" i="25"/>
  <c r="AM416" i="25"/>
  <c r="AI417" i="25"/>
  <c r="AJ417" i="25"/>
  <c r="AK417" i="25"/>
  <c r="AL417" i="25"/>
  <c r="AM417" i="25"/>
  <c r="AI418" i="25"/>
  <c r="AJ418" i="25"/>
  <c r="AK418" i="25"/>
  <c r="AL418" i="25"/>
  <c r="AM418" i="25"/>
  <c r="AI419" i="25"/>
  <c r="AJ419" i="25"/>
  <c r="AK419" i="25"/>
  <c r="AL419" i="25"/>
  <c r="AM419" i="25"/>
  <c r="AI420" i="25"/>
  <c r="AJ420" i="25"/>
  <c r="AK420" i="25"/>
  <c r="AL420" i="25"/>
  <c r="AM420" i="25"/>
  <c r="AI421" i="25"/>
  <c r="AJ421" i="25"/>
  <c r="AK421" i="25"/>
  <c r="AL421" i="25"/>
  <c r="AM421" i="25"/>
  <c r="AI422" i="25"/>
  <c r="AJ422" i="25"/>
  <c r="AK422" i="25"/>
  <c r="AL422" i="25"/>
  <c r="AM422" i="25"/>
  <c r="AI423" i="25"/>
  <c r="AJ423" i="25"/>
  <c r="AK423" i="25"/>
  <c r="AL423" i="25"/>
  <c r="AM423" i="25"/>
  <c r="AI424" i="25"/>
  <c r="AJ424" i="25"/>
  <c r="AK424" i="25"/>
  <c r="AL424" i="25"/>
  <c r="AM424" i="25"/>
  <c r="AI425" i="25"/>
  <c r="AJ425" i="25"/>
  <c r="AK425" i="25"/>
  <c r="AL425" i="25"/>
  <c r="AM425" i="25"/>
  <c r="AI426" i="25"/>
  <c r="AJ426" i="25"/>
  <c r="AK426" i="25"/>
  <c r="AL426" i="25"/>
  <c r="AM426" i="25"/>
  <c r="AI427" i="25"/>
  <c r="AJ427" i="25"/>
  <c r="AK427" i="25"/>
  <c r="AL427" i="25"/>
  <c r="AM427" i="25"/>
  <c r="AI428" i="25"/>
  <c r="AJ428" i="25"/>
  <c r="AK428" i="25"/>
  <c r="AL428" i="25"/>
  <c r="AM428" i="25"/>
  <c r="AI429" i="25"/>
  <c r="AJ429" i="25"/>
  <c r="AK429" i="25"/>
  <c r="AL429" i="25"/>
  <c r="AM429" i="25"/>
  <c r="AI430" i="25"/>
  <c r="AJ430" i="25"/>
  <c r="AK430" i="25"/>
  <c r="AL430" i="25"/>
  <c r="AM430" i="25"/>
  <c r="AI431" i="25"/>
  <c r="AJ431" i="25"/>
  <c r="AK431" i="25"/>
  <c r="AL431" i="25"/>
  <c r="AM431" i="25"/>
  <c r="AI432" i="25"/>
  <c r="AJ432" i="25"/>
  <c r="AK432" i="25"/>
  <c r="AL432" i="25"/>
  <c r="AM432" i="25"/>
  <c r="AI433" i="25"/>
  <c r="AJ433" i="25"/>
  <c r="AK433" i="25"/>
  <c r="AL433" i="25"/>
  <c r="AM433" i="25"/>
  <c r="AI434" i="25"/>
  <c r="AJ434" i="25"/>
  <c r="AK434" i="25"/>
  <c r="AL434" i="25"/>
  <c r="AM434" i="25"/>
  <c r="AI435" i="25"/>
  <c r="AJ435" i="25"/>
  <c r="AK435" i="25"/>
  <c r="AL435" i="25"/>
  <c r="AM435" i="25"/>
  <c r="AI436" i="25"/>
  <c r="AJ436" i="25"/>
  <c r="AK436" i="25"/>
  <c r="AL436" i="25"/>
  <c r="AM436" i="25"/>
  <c r="AI437" i="25"/>
  <c r="AJ437" i="25"/>
  <c r="AK437" i="25"/>
  <c r="AL437" i="25"/>
  <c r="AM437" i="25"/>
  <c r="AI438" i="25"/>
  <c r="AJ438" i="25"/>
  <c r="AK438" i="25"/>
  <c r="AL438" i="25"/>
  <c r="AM438" i="25"/>
  <c r="AI439" i="25"/>
  <c r="AJ439" i="25"/>
  <c r="AK439" i="25"/>
  <c r="AL439" i="25"/>
  <c r="AM439" i="25"/>
  <c r="AI440" i="25"/>
  <c r="AJ440" i="25"/>
  <c r="AK440" i="25"/>
  <c r="AL440" i="25"/>
  <c r="AM440" i="25"/>
  <c r="AI441" i="25"/>
  <c r="AJ441" i="25"/>
  <c r="AK441" i="25"/>
  <c r="AL441" i="25"/>
  <c r="AM441" i="25"/>
  <c r="AI442" i="25"/>
  <c r="AJ442" i="25"/>
  <c r="AK442" i="25"/>
  <c r="AL442" i="25"/>
  <c r="AM442" i="25"/>
  <c r="AI443" i="25"/>
  <c r="AJ443" i="25"/>
  <c r="AK443" i="25"/>
  <c r="AL443" i="25"/>
  <c r="AM443" i="25"/>
  <c r="AI444" i="25"/>
  <c r="AJ444" i="25"/>
  <c r="AK444" i="25"/>
  <c r="AL444" i="25"/>
  <c r="AM444" i="25"/>
  <c r="AI445" i="25"/>
  <c r="AJ445" i="25"/>
  <c r="AK445" i="25"/>
  <c r="AL445" i="25"/>
  <c r="AM445" i="25"/>
  <c r="AI446" i="25"/>
  <c r="AJ446" i="25"/>
  <c r="AK446" i="25"/>
  <c r="AL446" i="25"/>
  <c r="AM446" i="25"/>
  <c r="AI447" i="25"/>
  <c r="AJ447" i="25"/>
  <c r="AK447" i="25"/>
  <c r="AL447" i="25"/>
  <c r="AM447" i="25"/>
  <c r="AI448" i="25"/>
  <c r="AJ448" i="25"/>
  <c r="AK448" i="25"/>
  <c r="AL448" i="25"/>
  <c r="AM448" i="25"/>
  <c r="AI449" i="25"/>
  <c r="AJ449" i="25"/>
  <c r="AK449" i="25"/>
  <c r="AL449" i="25"/>
  <c r="AM449" i="25"/>
  <c r="AI450" i="25"/>
  <c r="AJ450" i="25"/>
  <c r="AK450" i="25"/>
  <c r="AL450" i="25"/>
  <c r="AM450" i="25"/>
  <c r="AI451" i="25"/>
  <c r="AJ451" i="25"/>
  <c r="AK451" i="25"/>
  <c r="AL451" i="25"/>
  <c r="AM451" i="25"/>
  <c r="AI452" i="25"/>
  <c r="AJ452" i="25"/>
  <c r="AK452" i="25"/>
  <c r="AL452" i="25"/>
  <c r="AM452" i="25"/>
  <c r="AI453" i="25"/>
  <c r="AJ453" i="25"/>
  <c r="AK453" i="25"/>
  <c r="AL453" i="25"/>
  <c r="AM453" i="25"/>
  <c r="AI454" i="25"/>
  <c r="AJ454" i="25"/>
  <c r="AK454" i="25"/>
  <c r="AL454" i="25"/>
  <c r="AM454" i="25"/>
  <c r="AI455" i="25"/>
  <c r="AJ455" i="25"/>
  <c r="AK455" i="25"/>
  <c r="AL455" i="25"/>
  <c r="AM455" i="25"/>
  <c r="AI456" i="25"/>
  <c r="AJ456" i="25"/>
  <c r="AK456" i="25"/>
  <c r="AL456" i="25"/>
  <c r="AM456" i="25"/>
  <c r="AI457" i="25"/>
  <c r="AJ457" i="25"/>
  <c r="AK457" i="25"/>
  <c r="AL457" i="25"/>
  <c r="AM457" i="25"/>
  <c r="AI458" i="25"/>
  <c r="AJ458" i="25"/>
  <c r="AK458" i="25"/>
  <c r="AL458" i="25"/>
  <c r="AM458" i="25"/>
  <c r="AI459" i="25"/>
  <c r="AJ459" i="25"/>
  <c r="AK459" i="25"/>
  <c r="AL459" i="25"/>
  <c r="AM459" i="25"/>
  <c r="AI460" i="25"/>
  <c r="AJ460" i="25"/>
  <c r="AK460" i="25"/>
  <c r="AL460" i="25"/>
  <c r="AM460" i="25"/>
  <c r="AI461" i="25"/>
  <c r="AJ461" i="25"/>
  <c r="AK461" i="25"/>
  <c r="AL461" i="25"/>
  <c r="AM461" i="25"/>
  <c r="AI462" i="25"/>
  <c r="AJ462" i="25"/>
  <c r="AK462" i="25"/>
  <c r="AL462" i="25"/>
  <c r="AM462" i="25"/>
  <c r="AI463" i="25"/>
  <c r="AJ463" i="25"/>
  <c r="AK463" i="25"/>
  <c r="AL463" i="25"/>
  <c r="AM463" i="25"/>
  <c r="AI464" i="25"/>
  <c r="AJ464" i="25"/>
  <c r="AK464" i="25"/>
  <c r="AL464" i="25"/>
  <c r="AM464" i="25"/>
  <c r="AI465" i="25"/>
  <c r="AJ465" i="25"/>
  <c r="AK465" i="25"/>
  <c r="AL465" i="25"/>
  <c r="AM465" i="25"/>
  <c r="AI466" i="25"/>
  <c r="AJ466" i="25"/>
  <c r="AK466" i="25"/>
  <c r="AL466" i="25"/>
  <c r="AM466" i="25"/>
  <c r="AI467" i="25"/>
  <c r="AJ467" i="25"/>
  <c r="AK467" i="25"/>
  <c r="AL467" i="25"/>
  <c r="AM467" i="25"/>
  <c r="AI468" i="25"/>
  <c r="AJ468" i="25"/>
  <c r="AK468" i="25"/>
  <c r="AL468" i="25"/>
  <c r="AM468" i="25"/>
  <c r="AI469" i="25"/>
  <c r="AJ469" i="25"/>
  <c r="AK469" i="25"/>
  <c r="AL469" i="25"/>
  <c r="AM469" i="25"/>
  <c r="AI470" i="25"/>
  <c r="AJ470" i="25"/>
  <c r="AK470" i="25"/>
  <c r="AL470" i="25"/>
  <c r="AM470" i="25"/>
  <c r="AI471" i="25"/>
  <c r="AJ471" i="25"/>
  <c r="AK471" i="25"/>
  <c r="AL471" i="25"/>
  <c r="AM471" i="25"/>
  <c r="AI472" i="25"/>
  <c r="AJ472" i="25"/>
  <c r="AK472" i="25"/>
  <c r="AL472" i="25"/>
  <c r="AM472" i="25"/>
  <c r="AI473" i="25"/>
  <c r="AJ473" i="25"/>
  <c r="AK473" i="25"/>
  <c r="AL473" i="25"/>
  <c r="AM473" i="25"/>
  <c r="AI474" i="25"/>
  <c r="AJ474" i="25"/>
  <c r="AK474" i="25"/>
  <c r="AL474" i="25"/>
  <c r="AM474" i="25"/>
  <c r="AI475" i="25"/>
  <c r="AJ475" i="25"/>
  <c r="AK475" i="25"/>
  <c r="AL475" i="25"/>
  <c r="AM475" i="25"/>
  <c r="AI476" i="25"/>
  <c r="AJ476" i="25"/>
  <c r="AK476" i="25"/>
  <c r="AL476" i="25"/>
  <c r="AM476" i="25"/>
  <c r="AI477" i="25"/>
  <c r="AJ477" i="25"/>
  <c r="AK477" i="25"/>
  <c r="AL477" i="25"/>
  <c r="AM477" i="25"/>
  <c r="AI478" i="25"/>
  <c r="AJ478" i="25"/>
  <c r="AK478" i="25"/>
  <c r="AL478" i="25"/>
  <c r="AM478" i="25"/>
  <c r="AI479" i="25"/>
  <c r="AJ479" i="25"/>
  <c r="AK479" i="25"/>
  <c r="AL479" i="25"/>
  <c r="AM479" i="25"/>
  <c r="AI480" i="25"/>
  <c r="AJ480" i="25"/>
  <c r="AK480" i="25"/>
  <c r="AL480" i="25"/>
  <c r="AM480" i="25"/>
  <c r="AI481" i="25"/>
  <c r="AJ481" i="25"/>
  <c r="AK481" i="25"/>
  <c r="AL481" i="25"/>
  <c r="AM481" i="25"/>
  <c r="AI482" i="25"/>
  <c r="AJ482" i="25"/>
  <c r="AK482" i="25"/>
  <c r="AL482" i="25"/>
  <c r="AM482" i="25"/>
  <c r="AI483" i="25"/>
  <c r="AJ483" i="25"/>
  <c r="AK483" i="25"/>
  <c r="AL483" i="25"/>
  <c r="AM483" i="25"/>
  <c r="AI484" i="25"/>
  <c r="AJ484" i="25"/>
  <c r="AK484" i="25"/>
  <c r="AL484" i="25"/>
  <c r="AM484" i="25"/>
  <c r="AI485" i="25"/>
  <c r="AJ485" i="25"/>
  <c r="AK485" i="25"/>
  <c r="AL485" i="25"/>
  <c r="AM485" i="25"/>
  <c r="AI486" i="25"/>
  <c r="AJ486" i="25"/>
  <c r="AK486" i="25"/>
  <c r="AL486" i="25"/>
  <c r="AM486" i="25"/>
  <c r="AI487" i="25"/>
  <c r="AJ487" i="25"/>
  <c r="AK487" i="25"/>
  <c r="AL487" i="25"/>
  <c r="AM487" i="25"/>
  <c r="AI488" i="25"/>
  <c r="AJ488" i="25"/>
  <c r="AK488" i="25"/>
  <c r="AL488" i="25"/>
  <c r="AM488" i="25"/>
  <c r="AI489" i="25"/>
  <c r="AJ489" i="25"/>
  <c r="AK489" i="25"/>
  <c r="AL489" i="25"/>
  <c r="AM489" i="25"/>
  <c r="AI490" i="25"/>
  <c r="AJ490" i="25"/>
  <c r="AK490" i="25"/>
  <c r="AL490" i="25"/>
  <c r="AM490" i="25"/>
  <c r="AI491" i="25"/>
  <c r="AJ491" i="25"/>
  <c r="AK491" i="25"/>
  <c r="AL491" i="25"/>
  <c r="AM491" i="25"/>
  <c r="AI492" i="25"/>
  <c r="AJ492" i="25"/>
  <c r="AK492" i="25"/>
  <c r="AL492" i="25"/>
  <c r="AM492" i="25"/>
  <c r="AI493" i="25"/>
  <c r="AJ493" i="25"/>
  <c r="AK493" i="25"/>
  <c r="AL493" i="25"/>
  <c r="AM493" i="25"/>
  <c r="AI494" i="25"/>
  <c r="AJ494" i="25"/>
  <c r="AK494" i="25"/>
  <c r="AL494" i="25"/>
  <c r="AM494" i="25"/>
  <c r="AI495" i="25"/>
  <c r="AJ495" i="25"/>
  <c r="AK495" i="25"/>
  <c r="AL495" i="25"/>
  <c r="AM495" i="25"/>
  <c r="AI496" i="25"/>
  <c r="AJ496" i="25"/>
  <c r="AK496" i="25"/>
  <c r="AL496" i="25"/>
  <c r="AM496" i="25"/>
  <c r="AI497" i="25"/>
  <c r="AJ497" i="25"/>
  <c r="AK497" i="25"/>
  <c r="AL497" i="25"/>
  <c r="AM497" i="25"/>
  <c r="AI498" i="25"/>
  <c r="AJ498" i="25"/>
  <c r="AK498" i="25"/>
  <c r="AL498" i="25"/>
  <c r="AM498" i="25"/>
  <c r="AI499" i="25"/>
  <c r="AJ499" i="25"/>
  <c r="AK499" i="25"/>
  <c r="AL499" i="25"/>
  <c r="AM499" i="25"/>
  <c r="AI500" i="25"/>
  <c r="AJ500" i="25"/>
  <c r="AK500" i="25"/>
  <c r="AL500" i="25"/>
  <c r="AM500" i="25"/>
  <c r="AI501" i="25"/>
  <c r="AJ501" i="25"/>
  <c r="AK501" i="25"/>
  <c r="AL501" i="25"/>
  <c r="AM501" i="25"/>
  <c r="AI502" i="25"/>
  <c r="AJ502" i="25"/>
  <c r="AK502" i="25"/>
  <c r="AL502" i="25"/>
  <c r="AM502" i="25"/>
  <c r="AI503" i="25"/>
  <c r="AJ503" i="25"/>
  <c r="AK503" i="25"/>
  <c r="AL503" i="25"/>
  <c r="AM503" i="25"/>
  <c r="AI504" i="25"/>
  <c r="AJ504" i="25"/>
  <c r="AK504" i="25"/>
  <c r="AL504" i="25"/>
  <c r="AM504" i="25"/>
  <c r="AI505" i="25"/>
  <c r="AJ505" i="25"/>
  <c r="AK505" i="25"/>
  <c r="AL505" i="25"/>
  <c r="AM505" i="25"/>
  <c r="AI506" i="25"/>
  <c r="AJ506" i="25"/>
  <c r="AK506" i="25"/>
  <c r="AL506" i="25"/>
  <c r="AM506" i="25"/>
  <c r="AI507" i="25"/>
  <c r="AJ507" i="25"/>
  <c r="AK507" i="25"/>
  <c r="AL507" i="25"/>
  <c r="AM507" i="25"/>
  <c r="AI508" i="25"/>
  <c r="AJ508" i="25"/>
  <c r="AK508" i="25"/>
  <c r="AL508" i="25"/>
  <c r="AM508" i="25"/>
  <c r="AI509" i="25"/>
  <c r="AJ509" i="25"/>
  <c r="AK509" i="25"/>
  <c r="AL509" i="25"/>
  <c r="AM509" i="25"/>
  <c r="AI510" i="25"/>
  <c r="AJ510" i="25"/>
  <c r="AK510" i="25"/>
  <c r="AL510" i="25"/>
  <c r="AM510" i="25"/>
  <c r="AI511" i="25"/>
  <c r="AJ511" i="25"/>
  <c r="AK511" i="25"/>
  <c r="AL511" i="25"/>
  <c r="AM511" i="25"/>
  <c r="AI512" i="25"/>
  <c r="AJ512" i="25"/>
  <c r="AK512" i="25"/>
  <c r="AL512" i="25"/>
  <c r="AM512" i="25"/>
  <c r="AI513" i="25"/>
  <c r="AJ513" i="25"/>
  <c r="AK513" i="25"/>
  <c r="AL513" i="25"/>
  <c r="AM513" i="25"/>
  <c r="AI514" i="25"/>
  <c r="AJ514" i="25"/>
  <c r="AK514" i="25"/>
  <c r="AL514" i="25"/>
  <c r="AM514" i="25"/>
  <c r="AI515" i="25"/>
  <c r="AJ515" i="25"/>
  <c r="AK515" i="25"/>
  <c r="AL515" i="25"/>
  <c r="AM515" i="25"/>
  <c r="AI516" i="25"/>
  <c r="AJ516" i="25"/>
  <c r="AK516" i="25"/>
  <c r="AL516" i="25"/>
  <c r="AM516" i="25"/>
  <c r="AI517" i="25"/>
  <c r="AJ517" i="25"/>
  <c r="AK517" i="25"/>
  <c r="AL517" i="25"/>
  <c r="AM517" i="25"/>
  <c r="AI518" i="25"/>
  <c r="AJ518" i="25"/>
  <c r="AK518" i="25"/>
  <c r="AL518" i="25"/>
  <c r="AM518" i="25"/>
  <c r="AI519" i="25"/>
  <c r="AJ519" i="25"/>
  <c r="AK519" i="25"/>
  <c r="AL519" i="25"/>
  <c r="AM519" i="25"/>
  <c r="AI520" i="25"/>
  <c r="AJ520" i="25"/>
  <c r="AK520" i="25"/>
  <c r="AL520" i="25"/>
  <c r="AM520" i="25"/>
  <c r="AI521" i="25"/>
  <c r="AJ521" i="25"/>
  <c r="AK521" i="25"/>
  <c r="AL521" i="25"/>
  <c r="AM521" i="25"/>
  <c r="AI522" i="25"/>
  <c r="AJ522" i="25"/>
  <c r="AK522" i="25"/>
  <c r="AL522" i="25"/>
  <c r="AM522" i="25"/>
  <c r="AI523" i="25"/>
  <c r="AJ523" i="25"/>
  <c r="AK523" i="25"/>
  <c r="AL523" i="25"/>
  <c r="AM523" i="25"/>
  <c r="AI524" i="25"/>
  <c r="AJ524" i="25"/>
  <c r="AK524" i="25"/>
  <c r="AL524" i="25"/>
  <c r="AM524" i="25"/>
  <c r="AI525" i="25"/>
  <c r="AJ525" i="25"/>
  <c r="AK525" i="25"/>
  <c r="AL525" i="25"/>
  <c r="AM525" i="25"/>
  <c r="AI526" i="25"/>
  <c r="AJ526" i="25"/>
  <c r="AK526" i="25"/>
  <c r="AL526" i="25"/>
  <c r="AM526" i="25"/>
  <c r="AI527" i="25"/>
  <c r="AJ527" i="25"/>
  <c r="AK527" i="25"/>
  <c r="AL527" i="25"/>
  <c r="AM527" i="25"/>
  <c r="AI528" i="25"/>
  <c r="AJ528" i="25"/>
  <c r="AK528" i="25"/>
  <c r="AL528" i="25"/>
  <c r="AM528" i="25"/>
  <c r="AI529" i="25"/>
  <c r="AJ529" i="25"/>
  <c r="AK529" i="25"/>
  <c r="AL529" i="25"/>
  <c r="AM529" i="25"/>
  <c r="AI530" i="25"/>
  <c r="AJ530" i="25"/>
  <c r="AK530" i="25"/>
  <c r="AL530" i="25"/>
  <c r="AM530" i="25"/>
  <c r="AI531" i="25"/>
  <c r="AJ531" i="25"/>
  <c r="AK531" i="25"/>
  <c r="AL531" i="25"/>
  <c r="AM531" i="25"/>
  <c r="AI532" i="25"/>
  <c r="AJ532" i="25"/>
  <c r="AK532" i="25"/>
  <c r="AL532" i="25"/>
  <c r="AM532" i="25"/>
  <c r="AI533" i="25"/>
  <c r="AJ533" i="25"/>
  <c r="AK533" i="25"/>
  <c r="AL533" i="25"/>
  <c r="AM533" i="25"/>
  <c r="AI534" i="25"/>
  <c r="AJ534" i="25"/>
  <c r="AK534" i="25"/>
  <c r="AL534" i="25"/>
  <c r="AM534" i="25"/>
  <c r="AI535" i="25"/>
  <c r="AJ535" i="25"/>
  <c r="AK535" i="25"/>
  <c r="AL535" i="25"/>
  <c r="AM535" i="25"/>
  <c r="AI536" i="25"/>
  <c r="AJ536" i="25"/>
  <c r="AK536" i="25"/>
  <c r="AL536" i="25"/>
  <c r="AM536" i="25"/>
  <c r="AI537" i="25"/>
  <c r="AJ537" i="25"/>
  <c r="AK537" i="25"/>
  <c r="AL537" i="25"/>
  <c r="AM537" i="25"/>
  <c r="AI538" i="25"/>
  <c r="AJ538" i="25"/>
  <c r="AK538" i="25"/>
  <c r="AL538" i="25"/>
  <c r="AM538" i="25"/>
  <c r="AI539" i="25"/>
  <c r="AJ539" i="25"/>
  <c r="AK539" i="25"/>
  <c r="AL539" i="25"/>
  <c r="AM539" i="25"/>
  <c r="AI540" i="25"/>
  <c r="AJ540" i="25"/>
  <c r="AK540" i="25"/>
  <c r="AL540" i="25"/>
  <c r="AM540" i="25"/>
  <c r="AI541" i="25"/>
  <c r="AJ541" i="25"/>
  <c r="AK541" i="25"/>
  <c r="AL541" i="25"/>
  <c r="AM541" i="25"/>
  <c r="AI542" i="25"/>
  <c r="AJ542" i="25"/>
  <c r="AK542" i="25"/>
  <c r="AL542" i="25"/>
  <c r="AM542" i="25"/>
  <c r="AI543" i="25"/>
  <c r="AJ543" i="25"/>
  <c r="AK543" i="25"/>
  <c r="AL543" i="25"/>
  <c r="AM543" i="25"/>
  <c r="AI544" i="25"/>
  <c r="AJ544" i="25"/>
  <c r="AK544" i="25"/>
  <c r="AL544" i="25"/>
  <c r="AM544" i="25"/>
  <c r="AI545" i="25"/>
  <c r="AJ545" i="25"/>
  <c r="AK545" i="25"/>
  <c r="AL545" i="25"/>
  <c r="AM545" i="25"/>
  <c r="AI546" i="25"/>
  <c r="AJ546" i="25"/>
  <c r="AK546" i="25"/>
  <c r="AL546" i="25"/>
  <c r="AM546" i="25"/>
  <c r="AI547" i="25"/>
  <c r="AJ547" i="25"/>
  <c r="AK547" i="25"/>
  <c r="AL547" i="25"/>
  <c r="AM547" i="25"/>
  <c r="AI548" i="25"/>
  <c r="AJ548" i="25"/>
  <c r="AK548" i="25"/>
  <c r="AL548" i="25"/>
  <c r="AM548" i="25"/>
  <c r="AI549" i="25"/>
  <c r="AJ549" i="25"/>
  <c r="AK549" i="25"/>
  <c r="AL549" i="25"/>
  <c r="AM549" i="25"/>
  <c r="AI550" i="25"/>
  <c r="AJ550" i="25"/>
  <c r="AK550" i="25"/>
  <c r="AL550" i="25"/>
  <c r="AM550" i="25"/>
  <c r="AI551" i="25"/>
  <c r="AJ551" i="25"/>
  <c r="AK551" i="25"/>
  <c r="AL551" i="25"/>
  <c r="AM551" i="25"/>
  <c r="AI552" i="25"/>
  <c r="AJ552" i="25"/>
  <c r="AK552" i="25"/>
  <c r="AL552" i="25"/>
  <c r="AM552" i="25"/>
  <c r="AI553" i="25"/>
  <c r="AJ553" i="25"/>
  <c r="AK553" i="25"/>
  <c r="AL553" i="25"/>
  <c r="AM553" i="25"/>
  <c r="AI554" i="25"/>
  <c r="AJ554" i="25"/>
  <c r="AK554" i="25"/>
  <c r="AL554" i="25"/>
  <c r="AM554" i="25"/>
  <c r="AI555" i="25"/>
  <c r="AJ555" i="25"/>
  <c r="AK555" i="25"/>
  <c r="AL555" i="25"/>
  <c r="AM555" i="25"/>
  <c r="AI556" i="25"/>
  <c r="AJ556" i="25"/>
  <c r="AK556" i="25"/>
  <c r="AL556" i="25"/>
  <c r="AM556" i="25"/>
  <c r="AI557" i="25"/>
  <c r="AJ557" i="25"/>
  <c r="AK557" i="25"/>
  <c r="AL557" i="25"/>
  <c r="AM557" i="25"/>
  <c r="AI558" i="25"/>
  <c r="AJ558" i="25"/>
  <c r="AK558" i="25"/>
  <c r="AL558" i="25"/>
  <c r="AM558" i="25"/>
  <c r="AI559" i="25"/>
  <c r="AJ559" i="25"/>
  <c r="AK559" i="25"/>
  <c r="AL559" i="25"/>
  <c r="AM559" i="25"/>
  <c r="AI560" i="25"/>
  <c r="AJ560" i="25"/>
  <c r="AK560" i="25"/>
  <c r="AL560" i="25"/>
  <c r="AM560" i="25"/>
  <c r="AI561" i="25"/>
  <c r="AJ561" i="25"/>
  <c r="AK561" i="25"/>
  <c r="AL561" i="25"/>
  <c r="AM561" i="25"/>
  <c r="AI562" i="25"/>
  <c r="AJ562" i="25"/>
  <c r="AK562" i="25"/>
  <c r="AL562" i="25"/>
  <c r="AM562" i="25"/>
  <c r="AI563" i="25"/>
  <c r="AJ563" i="25"/>
  <c r="AK563" i="25"/>
  <c r="AL563" i="25"/>
  <c r="AM563" i="25"/>
  <c r="AI564" i="25"/>
  <c r="AJ564" i="25"/>
  <c r="AK564" i="25"/>
  <c r="AL564" i="25"/>
  <c r="AM564" i="25"/>
  <c r="AI565" i="25"/>
  <c r="AJ565" i="25"/>
  <c r="AK565" i="25"/>
  <c r="AL565" i="25"/>
  <c r="AM565" i="25"/>
  <c r="AI566" i="25"/>
  <c r="AJ566" i="25"/>
  <c r="AK566" i="25"/>
  <c r="AL566" i="25"/>
  <c r="AM566" i="25"/>
  <c r="AI567" i="25"/>
  <c r="AJ567" i="25"/>
  <c r="AK567" i="25"/>
  <c r="AL567" i="25"/>
  <c r="AM567" i="25"/>
  <c r="AI568" i="25"/>
  <c r="AJ568" i="25"/>
  <c r="AK568" i="25"/>
  <c r="AL568" i="25"/>
  <c r="AM568" i="25"/>
  <c r="AI569" i="25"/>
  <c r="AJ569" i="25"/>
  <c r="AK569" i="25"/>
  <c r="AL569" i="25"/>
  <c r="AM569" i="25"/>
  <c r="AI570" i="25"/>
  <c r="AJ570" i="25"/>
  <c r="AK570" i="25"/>
  <c r="AL570" i="25"/>
  <c r="AM570" i="25"/>
  <c r="AI571" i="25"/>
  <c r="AJ571" i="25"/>
  <c r="AK571" i="25"/>
  <c r="AL571" i="25"/>
  <c r="AM571" i="25"/>
  <c r="AI572" i="25"/>
  <c r="AJ572" i="25"/>
  <c r="AK572" i="25"/>
  <c r="AL572" i="25"/>
  <c r="AM572" i="25"/>
  <c r="AI573" i="25"/>
  <c r="AJ573" i="25"/>
  <c r="AK573" i="25"/>
  <c r="AL573" i="25"/>
  <c r="AM573" i="25"/>
  <c r="AI574" i="25"/>
  <c r="AJ574" i="25"/>
  <c r="AK574" i="25"/>
  <c r="AL574" i="25"/>
  <c r="AM574" i="25"/>
  <c r="AI575" i="25"/>
  <c r="AJ575" i="25"/>
  <c r="AK575" i="25"/>
  <c r="AL575" i="25"/>
  <c r="AM575" i="25"/>
  <c r="AI576" i="25"/>
  <c r="AJ576" i="25"/>
  <c r="AK576" i="25"/>
  <c r="AL576" i="25"/>
  <c r="AM576" i="25"/>
  <c r="AI577" i="25"/>
  <c r="AJ577" i="25"/>
  <c r="AK577" i="25"/>
  <c r="AL577" i="25"/>
  <c r="AM577" i="25"/>
  <c r="AI578" i="25"/>
  <c r="AJ578" i="25"/>
  <c r="AK578" i="25"/>
  <c r="AL578" i="25"/>
  <c r="AM578" i="25"/>
  <c r="AI579" i="25"/>
  <c r="AJ579" i="25"/>
  <c r="AK579" i="25"/>
  <c r="AL579" i="25"/>
  <c r="AM579" i="25"/>
  <c r="AI580" i="25"/>
  <c r="AJ580" i="25"/>
  <c r="AK580" i="25"/>
  <c r="AL580" i="25"/>
  <c r="AM580" i="25"/>
  <c r="AI581" i="25"/>
  <c r="AJ581" i="25"/>
  <c r="AK581" i="25"/>
  <c r="AL581" i="25"/>
  <c r="AM581" i="25"/>
  <c r="AI582" i="25"/>
  <c r="AJ582" i="25"/>
  <c r="AK582" i="25"/>
  <c r="AL582" i="25"/>
  <c r="AM582" i="25"/>
  <c r="AI583" i="25"/>
  <c r="AJ583" i="25"/>
  <c r="AK583" i="25"/>
  <c r="AL583" i="25"/>
  <c r="AM583" i="25"/>
  <c r="AI584" i="25"/>
  <c r="AJ584" i="25"/>
  <c r="AK584" i="25"/>
  <c r="AL584" i="25"/>
  <c r="AM584" i="25"/>
  <c r="AI585" i="25"/>
  <c r="AJ585" i="25"/>
  <c r="AK585" i="25"/>
  <c r="AL585" i="25"/>
  <c r="AM585" i="25"/>
  <c r="AI586" i="25"/>
  <c r="AJ586" i="25"/>
  <c r="AK586" i="25"/>
  <c r="AL586" i="25"/>
  <c r="AM586" i="25"/>
  <c r="AI587" i="25"/>
  <c r="AJ587" i="25"/>
  <c r="AK587" i="25"/>
  <c r="AL587" i="25"/>
  <c r="AM587" i="25"/>
  <c r="AI588" i="25"/>
  <c r="AJ588" i="25"/>
  <c r="AK588" i="25"/>
  <c r="AL588" i="25"/>
  <c r="AM588" i="25"/>
  <c r="AI589" i="25"/>
  <c r="AJ589" i="25"/>
  <c r="AK589" i="25"/>
  <c r="AL589" i="25"/>
  <c r="AM589" i="25"/>
  <c r="AI590" i="25"/>
  <c r="AJ590" i="25"/>
  <c r="AK590" i="25"/>
  <c r="AL590" i="25"/>
  <c r="AM590" i="25"/>
  <c r="AI591" i="25"/>
  <c r="AJ591" i="25"/>
  <c r="AK591" i="25"/>
  <c r="AL591" i="25"/>
  <c r="AM591" i="25"/>
  <c r="AI592" i="25"/>
  <c r="AJ592" i="25"/>
  <c r="AK592" i="25"/>
  <c r="AL592" i="25"/>
  <c r="AM592" i="25"/>
  <c r="AI593" i="25"/>
  <c r="AJ593" i="25"/>
  <c r="AK593" i="25"/>
  <c r="AL593" i="25"/>
  <c r="AM593" i="25"/>
  <c r="AI594" i="25"/>
  <c r="AJ594" i="25"/>
  <c r="AK594" i="25"/>
  <c r="AL594" i="25"/>
  <c r="AM594" i="25"/>
  <c r="AI595" i="25"/>
  <c r="AJ595" i="25"/>
  <c r="AK595" i="25"/>
  <c r="AL595" i="25"/>
  <c r="AM595" i="25"/>
  <c r="AI596" i="25"/>
  <c r="AJ596" i="25"/>
  <c r="AK596" i="25"/>
  <c r="AL596" i="25"/>
  <c r="AM596" i="25"/>
  <c r="AI597" i="25"/>
  <c r="AJ597" i="25"/>
  <c r="AK597" i="25"/>
  <c r="AL597" i="25"/>
  <c r="AM597" i="25"/>
  <c r="AI598" i="25"/>
  <c r="AJ598" i="25"/>
  <c r="AK598" i="25"/>
  <c r="AL598" i="25"/>
  <c r="AM598" i="25"/>
  <c r="AI599" i="25"/>
  <c r="AJ599" i="25"/>
  <c r="AK599" i="25"/>
  <c r="AL599" i="25"/>
  <c r="AM599" i="25"/>
  <c r="AI600" i="25"/>
  <c r="AJ600" i="25"/>
  <c r="AK600" i="25"/>
  <c r="AL600" i="25"/>
  <c r="AM600" i="25"/>
  <c r="AI601" i="25"/>
  <c r="AJ601" i="25"/>
  <c r="AK601" i="25"/>
  <c r="AL601" i="25"/>
  <c r="AM601" i="25"/>
  <c r="AI602" i="25"/>
  <c r="AJ602" i="25"/>
  <c r="AK602" i="25"/>
  <c r="AL602" i="25"/>
  <c r="AM602" i="25"/>
  <c r="AI603" i="25"/>
  <c r="AJ603" i="25"/>
  <c r="AK603" i="25"/>
  <c r="AL603" i="25"/>
  <c r="AM603" i="25"/>
  <c r="AI604" i="25"/>
  <c r="AJ604" i="25"/>
  <c r="AK604" i="25"/>
  <c r="AL604" i="25"/>
  <c r="AM604" i="25"/>
  <c r="AI605" i="25"/>
  <c r="AJ605" i="25"/>
  <c r="AK605" i="25"/>
  <c r="AL605" i="25"/>
  <c r="AM605" i="25"/>
  <c r="AI606" i="25"/>
  <c r="AJ606" i="25"/>
  <c r="AK606" i="25"/>
  <c r="AL606" i="25"/>
  <c r="AM606" i="25"/>
  <c r="AI607" i="25"/>
  <c r="AJ607" i="25"/>
  <c r="AK607" i="25"/>
  <c r="AL607" i="25"/>
  <c r="AM607" i="25"/>
  <c r="AI608" i="25"/>
  <c r="AJ608" i="25"/>
  <c r="AK608" i="25"/>
  <c r="AL608" i="25"/>
  <c r="AM608" i="25"/>
  <c r="AI609" i="25"/>
  <c r="AJ609" i="25"/>
  <c r="AK609" i="25"/>
  <c r="AL609" i="25"/>
  <c r="AM609" i="25"/>
  <c r="AI610" i="25"/>
  <c r="AJ610" i="25"/>
  <c r="AK610" i="25"/>
  <c r="AL610" i="25"/>
  <c r="AM610" i="25"/>
  <c r="AI611" i="25"/>
  <c r="AJ611" i="25"/>
  <c r="AK611" i="25"/>
  <c r="AL611" i="25"/>
  <c r="AM611" i="25"/>
  <c r="AI612" i="25"/>
  <c r="AJ612" i="25"/>
  <c r="AK612" i="25"/>
  <c r="AL612" i="25"/>
  <c r="AM612" i="25"/>
  <c r="AI613" i="25"/>
  <c r="AJ613" i="25"/>
  <c r="AK613" i="25"/>
  <c r="AL613" i="25"/>
  <c r="AM613" i="25"/>
  <c r="AI614" i="25"/>
  <c r="AJ614" i="25"/>
  <c r="AK614" i="25"/>
  <c r="AL614" i="25"/>
  <c r="AM614" i="25"/>
  <c r="AI615" i="25"/>
  <c r="AJ615" i="25"/>
  <c r="AK615" i="25"/>
  <c r="AL615" i="25"/>
  <c r="AM615" i="25"/>
  <c r="AI616" i="25"/>
  <c r="AJ616" i="25"/>
  <c r="AK616" i="25"/>
  <c r="AL616" i="25"/>
  <c r="AM616" i="25"/>
  <c r="AI617" i="25"/>
  <c r="AJ617" i="25"/>
  <c r="AK617" i="25"/>
  <c r="AL617" i="25"/>
  <c r="AM617" i="25"/>
  <c r="AI618" i="25"/>
  <c r="AJ618" i="25"/>
  <c r="AK618" i="25"/>
  <c r="AL618" i="25"/>
  <c r="AM618" i="25"/>
  <c r="AI619" i="25"/>
  <c r="AJ619" i="25"/>
  <c r="AK619" i="25"/>
  <c r="AL619" i="25"/>
  <c r="AM619" i="25"/>
  <c r="AI620" i="25"/>
  <c r="AJ620" i="25"/>
  <c r="AK620" i="25"/>
  <c r="AL620" i="25"/>
  <c r="AM620" i="25"/>
  <c r="AI621" i="25"/>
  <c r="AJ621" i="25"/>
  <c r="AK621" i="25"/>
  <c r="AL621" i="25"/>
  <c r="AM621" i="25"/>
  <c r="AI622" i="25"/>
  <c r="AJ622" i="25"/>
  <c r="AK622" i="25"/>
  <c r="AL622" i="25"/>
  <c r="AM622" i="25"/>
  <c r="AI623" i="25"/>
  <c r="AJ623" i="25"/>
  <c r="AK623" i="25"/>
  <c r="AL623" i="25"/>
  <c r="AM623" i="25"/>
  <c r="AI624" i="25"/>
  <c r="AJ624" i="25"/>
  <c r="AK624" i="25"/>
  <c r="AL624" i="25"/>
  <c r="AM624" i="25"/>
  <c r="AI625" i="25"/>
  <c r="AJ625" i="25"/>
  <c r="AK625" i="25"/>
  <c r="AL625" i="25"/>
  <c r="AM625" i="25"/>
  <c r="AI626" i="25"/>
  <c r="AJ626" i="25"/>
  <c r="AK626" i="25"/>
  <c r="AL626" i="25"/>
  <c r="AM626" i="25"/>
  <c r="AI627" i="25"/>
  <c r="AJ627" i="25"/>
  <c r="AK627" i="25"/>
  <c r="AL627" i="25"/>
  <c r="AM627" i="25"/>
  <c r="AI628" i="25"/>
  <c r="AJ628" i="25"/>
  <c r="AK628" i="25"/>
  <c r="AL628" i="25"/>
  <c r="AM628" i="25"/>
  <c r="AI629" i="25"/>
  <c r="AJ629" i="25"/>
  <c r="AK629" i="25"/>
  <c r="AL629" i="25"/>
  <c r="AM629" i="25"/>
  <c r="AI630" i="25"/>
  <c r="AJ630" i="25"/>
  <c r="AK630" i="25"/>
  <c r="AL630" i="25"/>
  <c r="AM630" i="25"/>
  <c r="AJ6" i="25"/>
  <c r="AK6" i="25"/>
  <c r="AL6" i="25"/>
  <c r="AM6" i="25"/>
  <c r="AI6" i="25"/>
  <c r="Q7" i="25"/>
  <c r="R7" i="25"/>
  <c r="S7" i="25"/>
  <c r="T7" i="25"/>
  <c r="U7" i="25"/>
  <c r="W7" i="25"/>
  <c r="X7" i="25"/>
  <c r="Y7" i="25"/>
  <c r="Z7" i="25"/>
  <c r="AA7" i="25"/>
  <c r="Q8" i="25"/>
  <c r="R8" i="25"/>
  <c r="S8" i="25"/>
  <c r="T8" i="25"/>
  <c r="U8" i="25"/>
  <c r="W8" i="25"/>
  <c r="X8" i="25"/>
  <c r="Y8" i="25"/>
  <c r="Z8" i="25"/>
  <c r="AA8" i="25"/>
  <c r="Q9" i="25"/>
  <c r="R9" i="25"/>
  <c r="S9" i="25"/>
  <c r="T9" i="25"/>
  <c r="U9" i="25"/>
  <c r="W9" i="25"/>
  <c r="X9" i="25"/>
  <c r="Y9" i="25"/>
  <c r="Z9" i="25"/>
  <c r="AA9" i="25"/>
  <c r="Q10" i="25"/>
  <c r="R10" i="25"/>
  <c r="S10" i="25"/>
  <c r="T10" i="25"/>
  <c r="U10" i="25"/>
  <c r="W10" i="25"/>
  <c r="X10" i="25"/>
  <c r="Y10" i="25"/>
  <c r="Z10" i="25"/>
  <c r="AA10" i="25"/>
  <c r="Q11" i="25"/>
  <c r="R11" i="25"/>
  <c r="S11" i="25"/>
  <c r="T11" i="25"/>
  <c r="U11" i="25"/>
  <c r="W11" i="25"/>
  <c r="X11" i="25"/>
  <c r="Y11" i="25"/>
  <c r="Z11" i="25"/>
  <c r="AA11" i="25"/>
  <c r="Q12" i="25"/>
  <c r="R12" i="25"/>
  <c r="S12" i="25"/>
  <c r="T12" i="25"/>
  <c r="U12" i="25"/>
  <c r="W12" i="25"/>
  <c r="X12" i="25"/>
  <c r="Y12" i="25"/>
  <c r="Z12" i="25"/>
  <c r="AA12" i="25"/>
  <c r="Q13" i="25"/>
  <c r="R13" i="25"/>
  <c r="S13" i="25"/>
  <c r="T13" i="25"/>
  <c r="U13" i="25"/>
  <c r="W13" i="25"/>
  <c r="X13" i="25"/>
  <c r="Y13" i="25"/>
  <c r="Z13" i="25"/>
  <c r="AA13" i="25"/>
  <c r="Q14" i="25"/>
  <c r="R14" i="25"/>
  <c r="S14" i="25"/>
  <c r="T14" i="25"/>
  <c r="U14" i="25"/>
  <c r="W14" i="25"/>
  <c r="X14" i="25"/>
  <c r="Y14" i="25"/>
  <c r="Z14" i="25"/>
  <c r="AA14" i="25"/>
  <c r="Q15" i="25"/>
  <c r="R15" i="25"/>
  <c r="S15" i="25"/>
  <c r="T15" i="25"/>
  <c r="U15" i="25"/>
  <c r="W15" i="25"/>
  <c r="X15" i="25"/>
  <c r="Y15" i="25"/>
  <c r="Z15" i="25"/>
  <c r="AA15" i="25"/>
  <c r="Q16" i="25"/>
  <c r="R16" i="25"/>
  <c r="S16" i="25"/>
  <c r="T16" i="25"/>
  <c r="U16" i="25"/>
  <c r="W16" i="25"/>
  <c r="X16" i="25"/>
  <c r="Y16" i="25"/>
  <c r="Z16" i="25"/>
  <c r="AA16" i="25"/>
  <c r="Q17" i="25"/>
  <c r="R17" i="25"/>
  <c r="S17" i="25"/>
  <c r="T17" i="25"/>
  <c r="U17" i="25"/>
  <c r="W17" i="25"/>
  <c r="X17" i="25"/>
  <c r="Y17" i="25"/>
  <c r="Z17" i="25"/>
  <c r="AA17" i="25"/>
  <c r="Q18" i="25"/>
  <c r="R18" i="25"/>
  <c r="S18" i="25"/>
  <c r="T18" i="25"/>
  <c r="U18" i="25"/>
  <c r="W18" i="25"/>
  <c r="X18" i="25"/>
  <c r="Y18" i="25"/>
  <c r="Z18" i="25"/>
  <c r="AA18" i="25"/>
  <c r="Q19" i="25"/>
  <c r="R19" i="25"/>
  <c r="S19" i="25"/>
  <c r="T19" i="25"/>
  <c r="U19" i="25"/>
  <c r="W19" i="25"/>
  <c r="X19" i="25"/>
  <c r="Y19" i="25"/>
  <c r="Z19" i="25"/>
  <c r="AA19" i="25"/>
  <c r="Q20" i="25"/>
  <c r="R20" i="25"/>
  <c r="S20" i="25"/>
  <c r="T20" i="25"/>
  <c r="U20" i="25"/>
  <c r="W20" i="25"/>
  <c r="X20" i="25"/>
  <c r="Y20" i="25"/>
  <c r="Z20" i="25"/>
  <c r="AA20" i="25"/>
  <c r="Q21" i="25"/>
  <c r="R21" i="25"/>
  <c r="S21" i="25"/>
  <c r="T21" i="25"/>
  <c r="U21" i="25"/>
  <c r="W21" i="25"/>
  <c r="X21" i="25"/>
  <c r="Y21" i="25"/>
  <c r="Z21" i="25"/>
  <c r="AA21" i="25"/>
  <c r="Q22" i="25"/>
  <c r="R22" i="25"/>
  <c r="S22" i="25"/>
  <c r="T22" i="25"/>
  <c r="U22" i="25"/>
  <c r="W22" i="25"/>
  <c r="X22" i="25"/>
  <c r="Y22" i="25"/>
  <c r="Z22" i="25"/>
  <c r="AA22" i="25"/>
  <c r="Q23" i="25"/>
  <c r="R23" i="25"/>
  <c r="S23" i="25"/>
  <c r="T23" i="25"/>
  <c r="U23" i="25"/>
  <c r="W23" i="25"/>
  <c r="X23" i="25"/>
  <c r="Y23" i="25"/>
  <c r="Z23" i="25"/>
  <c r="AA23" i="25"/>
  <c r="Q24" i="25"/>
  <c r="R24" i="25"/>
  <c r="S24" i="25"/>
  <c r="T24" i="25"/>
  <c r="U24" i="25"/>
  <c r="W24" i="25"/>
  <c r="X24" i="25"/>
  <c r="Y24" i="25"/>
  <c r="Z24" i="25"/>
  <c r="AA24" i="25"/>
  <c r="Q25" i="25"/>
  <c r="R25" i="25"/>
  <c r="S25" i="25"/>
  <c r="T25" i="25"/>
  <c r="U25" i="25"/>
  <c r="W25" i="25"/>
  <c r="X25" i="25"/>
  <c r="Y25" i="25"/>
  <c r="Z25" i="25"/>
  <c r="AA25" i="25"/>
  <c r="Q26" i="25"/>
  <c r="R26" i="25"/>
  <c r="S26" i="25"/>
  <c r="T26" i="25"/>
  <c r="U26" i="25"/>
  <c r="W26" i="25"/>
  <c r="X26" i="25"/>
  <c r="Y26" i="25"/>
  <c r="Z26" i="25"/>
  <c r="AA26" i="25"/>
  <c r="Q27" i="25"/>
  <c r="R27" i="25"/>
  <c r="S27" i="25"/>
  <c r="T27" i="25"/>
  <c r="U27" i="25"/>
  <c r="W27" i="25"/>
  <c r="X27" i="25"/>
  <c r="Y27" i="25"/>
  <c r="Z27" i="25"/>
  <c r="AA27" i="25"/>
  <c r="Q28" i="25"/>
  <c r="R28" i="25"/>
  <c r="S28" i="25"/>
  <c r="T28" i="25"/>
  <c r="U28" i="25"/>
  <c r="W28" i="25"/>
  <c r="X28" i="25"/>
  <c r="Y28" i="25"/>
  <c r="Z28" i="25"/>
  <c r="AA28" i="25"/>
  <c r="Q29" i="25"/>
  <c r="R29" i="25"/>
  <c r="S29" i="25"/>
  <c r="T29" i="25"/>
  <c r="U29" i="25"/>
  <c r="W29" i="25"/>
  <c r="X29" i="25"/>
  <c r="Y29" i="25"/>
  <c r="Z29" i="25"/>
  <c r="AA29" i="25"/>
  <c r="Q30" i="25"/>
  <c r="R30" i="25"/>
  <c r="S30" i="25"/>
  <c r="T30" i="25"/>
  <c r="U30" i="25"/>
  <c r="W30" i="25"/>
  <c r="X30" i="25"/>
  <c r="Y30" i="25"/>
  <c r="Z30" i="25"/>
  <c r="AA30" i="25"/>
  <c r="Q31" i="25"/>
  <c r="R31" i="25"/>
  <c r="S31" i="25"/>
  <c r="T31" i="25"/>
  <c r="U31" i="25"/>
  <c r="W31" i="25"/>
  <c r="X31" i="25"/>
  <c r="Y31" i="25"/>
  <c r="Z31" i="25"/>
  <c r="AA31" i="25"/>
  <c r="Q32" i="25"/>
  <c r="R32" i="25"/>
  <c r="S32" i="25"/>
  <c r="T32" i="25"/>
  <c r="U32" i="25"/>
  <c r="W32" i="25"/>
  <c r="X32" i="25"/>
  <c r="Y32" i="25"/>
  <c r="Z32" i="25"/>
  <c r="AA32" i="25"/>
  <c r="Q33" i="25"/>
  <c r="R33" i="25"/>
  <c r="S33" i="25"/>
  <c r="T33" i="25"/>
  <c r="U33" i="25"/>
  <c r="W33" i="25"/>
  <c r="X33" i="25"/>
  <c r="Y33" i="25"/>
  <c r="Z33" i="25"/>
  <c r="AA33" i="25"/>
  <c r="Q34" i="25"/>
  <c r="R34" i="25"/>
  <c r="S34" i="25"/>
  <c r="T34" i="25"/>
  <c r="U34" i="25"/>
  <c r="W34" i="25"/>
  <c r="X34" i="25"/>
  <c r="Y34" i="25"/>
  <c r="Z34" i="25"/>
  <c r="AA34" i="25"/>
  <c r="Q35" i="25"/>
  <c r="R35" i="25"/>
  <c r="S35" i="25"/>
  <c r="T35" i="25"/>
  <c r="U35" i="25"/>
  <c r="W35" i="25"/>
  <c r="X35" i="25"/>
  <c r="Y35" i="25"/>
  <c r="Z35" i="25"/>
  <c r="AA35" i="25"/>
  <c r="Q36" i="25"/>
  <c r="R36" i="25"/>
  <c r="S36" i="25"/>
  <c r="T36" i="25"/>
  <c r="U36" i="25"/>
  <c r="W36" i="25"/>
  <c r="X36" i="25"/>
  <c r="Y36" i="25"/>
  <c r="Z36" i="25"/>
  <c r="AA36" i="25"/>
  <c r="Q37" i="25"/>
  <c r="R37" i="25"/>
  <c r="S37" i="25"/>
  <c r="T37" i="25"/>
  <c r="U37" i="25"/>
  <c r="W37" i="25"/>
  <c r="X37" i="25"/>
  <c r="Y37" i="25"/>
  <c r="Z37" i="25"/>
  <c r="AA37" i="25"/>
  <c r="Q38" i="25"/>
  <c r="R38" i="25"/>
  <c r="S38" i="25"/>
  <c r="T38" i="25"/>
  <c r="U38" i="25"/>
  <c r="W38" i="25"/>
  <c r="X38" i="25"/>
  <c r="Y38" i="25"/>
  <c r="Z38" i="25"/>
  <c r="AA38" i="25"/>
  <c r="Q39" i="25"/>
  <c r="R39" i="25"/>
  <c r="S39" i="25"/>
  <c r="T39" i="25"/>
  <c r="U39" i="25"/>
  <c r="W39" i="25"/>
  <c r="X39" i="25"/>
  <c r="Y39" i="25"/>
  <c r="Z39" i="25"/>
  <c r="AA39" i="25"/>
  <c r="Q40" i="25"/>
  <c r="R40" i="25"/>
  <c r="S40" i="25"/>
  <c r="T40" i="25"/>
  <c r="U40" i="25"/>
  <c r="W40" i="25"/>
  <c r="X40" i="25"/>
  <c r="Y40" i="25"/>
  <c r="Z40" i="25"/>
  <c r="AA40" i="25"/>
  <c r="Q41" i="25"/>
  <c r="R41" i="25"/>
  <c r="S41" i="25"/>
  <c r="T41" i="25"/>
  <c r="U41" i="25"/>
  <c r="W41" i="25"/>
  <c r="X41" i="25"/>
  <c r="Y41" i="25"/>
  <c r="Z41" i="25"/>
  <c r="AA41" i="25"/>
  <c r="Q42" i="25"/>
  <c r="R42" i="25"/>
  <c r="S42" i="25"/>
  <c r="T42" i="25"/>
  <c r="U42" i="25"/>
  <c r="W42" i="25"/>
  <c r="X42" i="25"/>
  <c r="Y42" i="25"/>
  <c r="Z42" i="25"/>
  <c r="AA42" i="25"/>
  <c r="Q43" i="25"/>
  <c r="R43" i="25"/>
  <c r="S43" i="25"/>
  <c r="T43" i="25"/>
  <c r="U43" i="25"/>
  <c r="W43" i="25"/>
  <c r="X43" i="25"/>
  <c r="Y43" i="25"/>
  <c r="Z43" i="25"/>
  <c r="AA43" i="25"/>
  <c r="Q44" i="25"/>
  <c r="R44" i="25"/>
  <c r="S44" i="25"/>
  <c r="T44" i="25"/>
  <c r="U44" i="25"/>
  <c r="W44" i="25"/>
  <c r="X44" i="25"/>
  <c r="Y44" i="25"/>
  <c r="Z44" i="25"/>
  <c r="AA44" i="25"/>
  <c r="Q45" i="25"/>
  <c r="R45" i="25"/>
  <c r="S45" i="25"/>
  <c r="T45" i="25"/>
  <c r="U45" i="25"/>
  <c r="W45" i="25"/>
  <c r="X45" i="25"/>
  <c r="Y45" i="25"/>
  <c r="Z45" i="25"/>
  <c r="AA45" i="25"/>
  <c r="Q46" i="25"/>
  <c r="R46" i="25"/>
  <c r="S46" i="25"/>
  <c r="T46" i="25"/>
  <c r="U46" i="25"/>
  <c r="W46" i="25"/>
  <c r="X46" i="25"/>
  <c r="Y46" i="25"/>
  <c r="Z46" i="25"/>
  <c r="AA46" i="25"/>
  <c r="Q47" i="25"/>
  <c r="R47" i="25"/>
  <c r="S47" i="25"/>
  <c r="T47" i="25"/>
  <c r="U47" i="25"/>
  <c r="W47" i="25"/>
  <c r="X47" i="25"/>
  <c r="Y47" i="25"/>
  <c r="Z47" i="25"/>
  <c r="AA47" i="25"/>
  <c r="Q48" i="25"/>
  <c r="R48" i="25"/>
  <c r="S48" i="25"/>
  <c r="T48" i="25"/>
  <c r="U48" i="25"/>
  <c r="W48" i="25"/>
  <c r="X48" i="25"/>
  <c r="Y48" i="25"/>
  <c r="Z48" i="25"/>
  <c r="AA48" i="25"/>
  <c r="Q49" i="25"/>
  <c r="R49" i="25"/>
  <c r="S49" i="25"/>
  <c r="T49" i="25"/>
  <c r="U49" i="25"/>
  <c r="W49" i="25"/>
  <c r="X49" i="25"/>
  <c r="Y49" i="25"/>
  <c r="Z49" i="25"/>
  <c r="AA49" i="25"/>
  <c r="Q50" i="25"/>
  <c r="R50" i="25"/>
  <c r="S50" i="25"/>
  <c r="T50" i="25"/>
  <c r="U50" i="25"/>
  <c r="W50" i="25"/>
  <c r="X50" i="25"/>
  <c r="Y50" i="25"/>
  <c r="Z50" i="25"/>
  <c r="AA50" i="25"/>
  <c r="Q51" i="25"/>
  <c r="R51" i="25"/>
  <c r="S51" i="25"/>
  <c r="T51" i="25"/>
  <c r="U51" i="25"/>
  <c r="W51" i="25"/>
  <c r="X51" i="25"/>
  <c r="Y51" i="25"/>
  <c r="Z51" i="25"/>
  <c r="AA51" i="25"/>
  <c r="Q52" i="25"/>
  <c r="R52" i="25"/>
  <c r="S52" i="25"/>
  <c r="T52" i="25"/>
  <c r="U52" i="25"/>
  <c r="W52" i="25"/>
  <c r="X52" i="25"/>
  <c r="Y52" i="25"/>
  <c r="Z52" i="25"/>
  <c r="AA52" i="25"/>
  <c r="Q53" i="25"/>
  <c r="R53" i="25"/>
  <c r="S53" i="25"/>
  <c r="T53" i="25"/>
  <c r="U53" i="25"/>
  <c r="W53" i="25"/>
  <c r="X53" i="25"/>
  <c r="Y53" i="25"/>
  <c r="Z53" i="25"/>
  <c r="AA53" i="25"/>
  <c r="Q54" i="25"/>
  <c r="R54" i="25"/>
  <c r="S54" i="25"/>
  <c r="T54" i="25"/>
  <c r="U54" i="25"/>
  <c r="W54" i="25"/>
  <c r="X54" i="25"/>
  <c r="Y54" i="25"/>
  <c r="Z54" i="25"/>
  <c r="AA54" i="25"/>
  <c r="Q55" i="25"/>
  <c r="R55" i="25"/>
  <c r="S55" i="25"/>
  <c r="T55" i="25"/>
  <c r="U55" i="25"/>
  <c r="W55" i="25"/>
  <c r="X55" i="25"/>
  <c r="Y55" i="25"/>
  <c r="Z55" i="25"/>
  <c r="AA55" i="25"/>
  <c r="Q56" i="25"/>
  <c r="R56" i="25"/>
  <c r="S56" i="25"/>
  <c r="T56" i="25"/>
  <c r="U56" i="25"/>
  <c r="W56" i="25"/>
  <c r="X56" i="25"/>
  <c r="Y56" i="25"/>
  <c r="Z56" i="25"/>
  <c r="AA56" i="25"/>
  <c r="Q57" i="25"/>
  <c r="R57" i="25"/>
  <c r="S57" i="25"/>
  <c r="T57" i="25"/>
  <c r="U57" i="25"/>
  <c r="W57" i="25"/>
  <c r="X57" i="25"/>
  <c r="Y57" i="25"/>
  <c r="Z57" i="25"/>
  <c r="AA57" i="25"/>
  <c r="Q58" i="25"/>
  <c r="R58" i="25"/>
  <c r="S58" i="25"/>
  <c r="T58" i="25"/>
  <c r="U58" i="25"/>
  <c r="W58" i="25"/>
  <c r="X58" i="25"/>
  <c r="Y58" i="25"/>
  <c r="Z58" i="25"/>
  <c r="AA58" i="25"/>
  <c r="Q59" i="25"/>
  <c r="R59" i="25"/>
  <c r="S59" i="25"/>
  <c r="T59" i="25"/>
  <c r="U59" i="25"/>
  <c r="W59" i="25"/>
  <c r="X59" i="25"/>
  <c r="Y59" i="25"/>
  <c r="Z59" i="25"/>
  <c r="AA59" i="25"/>
  <c r="Q60" i="25"/>
  <c r="R60" i="25"/>
  <c r="S60" i="25"/>
  <c r="T60" i="25"/>
  <c r="U60" i="25"/>
  <c r="W60" i="25"/>
  <c r="X60" i="25"/>
  <c r="Y60" i="25"/>
  <c r="Z60" i="25"/>
  <c r="AA60" i="25"/>
  <c r="Q61" i="25"/>
  <c r="R61" i="25"/>
  <c r="S61" i="25"/>
  <c r="T61" i="25"/>
  <c r="U61" i="25"/>
  <c r="W61" i="25"/>
  <c r="X61" i="25"/>
  <c r="Y61" i="25"/>
  <c r="Z61" i="25"/>
  <c r="AA61" i="25"/>
  <c r="Q62" i="25"/>
  <c r="R62" i="25"/>
  <c r="S62" i="25"/>
  <c r="T62" i="25"/>
  <c r="U62" i="25"/>
  <c r="W62" i="25"/>
  <c r="X62" i="25"/>
  <c r="Y62" i="25"/>
  <c r="Z62" i="25"/>
  <c r="AA62" i="25"/>
  <c r="Q63" i="25"/>
  <c r="R63" i="25"/>
  <c r="S63" i="25"/>
  <c r="T63" i="25"/>
  <c r="U63" i="25"/>
  <c r="W63" i="25"/>
  <c r="X63" i="25"/>
  <c r="Y63" i="25"/>
  <c r="Z63" i="25"/>
  <c r="AA63" i="25"/>
  <c r="Q64" i="25"/>
  <c r="R64" i="25"/>
  <c r="S64" i="25"/>
  <c r="T64" i="25"/>
  <c r="U64" i="25"/>
  <c r="W64" i="25"/>
  <c r="X64" i="25"/>
  <c r="Y64" i="25"/>
  <c r="Z64" i="25"/>
  <c r="AA64" i="25"/>
  <c r="Q65" i="25"/>
  <c r="R65" i="25"/>
  <c r="S65" i="25"/>
  <c r="T65" i="25"/>
  <c r="U65" i="25"/>
  <c r="W65" i="25"/>
  <c r="X65" i="25"/>
  <c r="Y65" i="25"/>
  <c r="Z65" i="25"/>
  <c r="AA65" i="25"/>
  <c r="Q66" i="25"/>
  <c r="R66" i="25"/>
  <c r="S66" i="25"/>
  <c r="T66" i="25"/>
  <c r="U66" i="25"/>
  <c r="W66" i="25"/>
  <c r="X66" i="25"/>
  <c r="Y66" i="25"/>
  <c r="Z66" i="25"/>
  <c r="AA66" i="25"/>
  <c r="Q67" i="25"/>
  <c r="R67" i="25"/>
  <c r="S67" i="25"/>
  <c r="T67" i="25"/>
  <c r="U67" i="25"/>
  <c r="W67" i="25"/>
  <c r="X67" i="25"/>
  <c r="Y67" i="25"/>
  <c r="Z67" i="25"/>
  <c r="AA67" i="25"/>
  <c r="Q68" i="25"/>
  <c r="R68" i="25"/>
  <c r="S68" i="25"/>
  <c r="T68" i="25"/>
  <c r="U68" i="25"/>
  <c r="W68" i="25"/>
  <c r="X68" i="25"/>
  <c r="Y68" i="25"/>
  <c r="Z68" i="25"/>
  <c r="AA68" i="25"/>
  <c r="Q69" i="25"/>
  <c r="R69" i="25"/>
  <c r="S69" i="25"/>
  <c r="T69" i="25"/>
  <c r="U69" i="25"/>
  <c r="W69" i="25"/>
  <c r="X69" i="25"/>
  <c r="Y69" i="25"/>
  <c r="Z69" i="25"/>
  <c r="AA69" i="25"/>
  <c r="Q70" i="25"/>
  <c r="R70" i="25"/>
  <c r="S70" i="25"/>
  <c r="T70" i="25"/>
  <c r="U70" i="25"/>
  <c r="W70" i="25"/>
  <c r="X70" i="25"/>
  <c r="Y70" i="25"/>
  <c r="Z70" i="25"/>
  <c r="AA70" i="25"/>
  <c r="Q71" i="25"/>
  <c r="R71" i="25"/>
  <c r="S71" i="25"/>
  <c r="T71" i="25"/>
  <c r="U71" i="25"/>
  <c r="W71" i="25"/>
  <c r="X71" i="25"/>
  <c r="Y71" i="25"/>
  <c r="Z71" i="25"/>
  <c r="AA71" i="25"/>
  <c r="Q72" i="25"/>
  <c r="R72" i="25"/>
  <c r="S72" i="25"/>
  <c r="T72" i="25"/>
  <c r="U72" i="25"/>
  <c r="W72" i="25"/>
  <c r="X72" i="25"/>
  <c r="Y72" i="25"/>
  <c r="Z72" i="25"/>
  <c r="AA72" i="25"/>
  <c r="Q73" i="25"/>
  <c r="R73" i="25"/>
  <c r="S73" i="25"/>
  <c r="T73" i="25"/>
  <c r="U73" i="25"/>
  <c r="W73" i="25"/>
  <c r="X73" i="25"/>
  <c r="Y73" i="25"/>
  <c r="Z73" i="25"/>
  <c r="AA73" i="25"/>
  <c r="Q74" i="25"/>
  <c r="R74" i="25"/>
  <c r="S74" i="25"/>
  <c r="T74" i="25"/>
  <c r="U74" i="25"/>
  <c r="W74" i="25"/>
  <c r="X74" i="25"/>
  <c r="Y74" i="25"/>
  <c r="Z74" i="25"/>
  <c r="AA74" i="25"/>
  <c r="Q75" i="25"/>
  <c r="R75" i="25"/>
  <c r="S75" i="25"/>
  <c r="T75" i="25"/>
  <c r="U75" i="25"/>
  <c r="W75" i="25"/>
  <c r="X75" i="25"/>
  <c r="Y75" i="25"/>
  <c r="Z75" i="25"/>
  <c r="AA75" i="25"/>
  <c r="Q76" i="25"/>
  <c r="R76" i="25"/>
  <c r="S76" i="25"/>
  <c r="T76" i="25"/>
  <c r="U76" i="25"/>
  <c r="W76" i="25"/>
  <c r="X76" i="25"/>
  <c r="Y76" i="25"/>
  <c r="Z76" i="25"/>
  <c r="AA76" i="25"/>
  <c r="Q77" i="25"/>
  <c r="R77" i="25"/>
  <c r="S77" i="25"/>
  <c r="T77" i="25"/>
  <c r="U77" i="25"/>
  <c r="W77" i="25"/>
  <c r="X77" i="25"/>
  <c r="Y77" i="25"/>
  <c r="Z77" i="25"/>
  <c r="AA77" i="25"/>
  <c r="Q78" i="25"/>
  <c r="R78" i="25"/>
  <c r="S78" i="25"/>
  <c r="T78" i="25"/>
  <c r="U78" i="25"/>
  <c r="W78" i="25"/>
  <c r="X78" i="25"/>
  <c r="Y78" i="25"/>
  <c r="Z78" i="25"/>
  <c r="AA78" i="25"/>
  <c r="Q79" i="25"/>
  <c r="R79" i="25"/>
  <c r="S79" i="25"/>
  <c r="T79" i="25"/>
  <c r="U79" i="25"/>
  <c r="W79" i="25"/>
  <c r="X79" i="25"/>
  <c r="Y79" i="25"/>
  <c r="Z79" i="25"/>
  <c r="AA79" i="25"/>
  <c r="Q80" i="25"/>
  <c r="R80" i="25"/>
  <c r="S80" i="25"/>
  <c r="T80" i="25"/>
  <c r="U80" i="25"/>
  <c r="W80" i="25"/>
  <c r="X80" i="25"/>
  <c r="Y80" i="25"/>
  <c r="Z80" i="25"/>
  <c r="AA80" i="25"/>
  <c r="Q81" i="25"/>
  <c r="R81" i="25"/>
  <c r="S81" i="25"/>
  <c r="T81" i="25"/>
  <c r="U81" i="25"/>
  <c r="W81" i="25"/>
  <c r="X81" i="25"/>
  <c r="Y81" i="25"/>
  <c r="Z81" i="25"/>
  <c r="AA81" i="25"/>
  <c r="Q82" i="25"/>
  <c r="R82" i="25"/>
  <c r="S82" i="25"/>
  <c r="T82" i="25"/>
  <c r="U82" i="25"/>
  <c r="W82" i="25"/>
  <c r="X82" i="25"/>
  <c r="Y82" i="25"/>
  <c r="Z82" i="25"/>
  <c r="AA82" i="25"/>
  <c r="Q83" i="25"/>
  <c r="R83" i="25"/>
  <c r="S83" i="25"/>
  <c r="T83" i="25"/>
  <c r="U83" i="25"/>
  <c r="W83" i="25"/>
  <c r="X83" i="25"/>
  <c r="Y83" i="25"/>
  <c r="Z83" i="25"/>
  <c r="AA83" i="25"/>
  <c r="Q84" i="25"/>
  <c r="R84" i="25"/>
  <c r="S84" i="25"/>
  <c r="T84" i="25"/>
  <c r="U84" i="25"/>
  <c r="W84" i="25"/>
  <c r="X84" i="25"/>
  <c r="Y84" i="25"/>
  <c r="Z84" i="25"/>
  <c r="AA84" i="25"/>
  <c r="Q85" i="25"/>
  <c r="R85" i="25"/>
  <c r="S85" i="25"/>
  <c r="T85" i="25"/>
  <c r="U85" i="25"/>
  <c r="W85" i="25"/>
  <c r="X85" i="25"/>
  <c r="Y85" i="25"/>
  <c r="Z85" i="25"/>
  <c r="AA85" i="25"/>
  <c r="Q86" i="25"/>
  <c r="R86" i="25"/>
  <c r="S86" i="25"/>
  <c r="T86" i="25"/>
  <c r="U86" i="25"/>
  <c r="W86" i="25"/>
  <c r="X86" i="25"/>
  <c r="Y86" i="25"/>
  <c r="Z86" i="25"/>
  <c r="AA86" i="25"/>
  <c r="Q87" i="25"/>
  <c r="R87" i="25"/>
  <c r="S87" i="25"/>
  <c r="T87" i="25"/>
  <c r="U87" i="25"/>
  <c r="W87" i="25"/>
  <c r="X87" i="25"/>
  <c r="Y87" i="25"/>
  <c r="Z87" i="25"/>
  <c r="AA87" i="25"/>
  <c r="Q88" i="25"/>
  <c r="R88" i="25"/>
  <c r="S88" i="25"/>
  <c r="T88" i="25"/>
  <c r="U88" i="25"/>
  <c r="W88" i="25"/>
  <c r="X88" i="25"/>
  <c r="Y88" i="25"/>
  <c r="Z88" i="25"/>
  <c r="AA88" i="25"/>
  <c r="Q89" i="25"/>
  <c r="R89" i="25"/>
  <c r="S89" i="25"/>
  <c r="T89" i="25"/>
  <c r="U89" i="25"/>
  <c r="W89" i="25"/>
  <c r="X89" i="25"/>
  <c r="Y89" i="25"/>
  <c r="Z89" i="25"/>
  <c r="AA89" i="25"/>
  <c r="Q90" i="25"/>
  <c r="R90" i="25"/>
  <c r="S90" i="25"/>
  <c r="T90" i="25"/>
  <c r="U90" i="25"/>
  <c r="W90" i="25"/>
  <c r="X90" i="25"/>
  <c r="Y90" i="25"/>
  <c r="Z90" i="25"/>
  <c r="AA90" i="25"/>
  <c r="Q91" i="25"/>
  <c r="R91" i="25"/>
  <c r="S91" i="25"/>
  <c r="T91" i="25"/>
  <c r="U91" i="25"/>
  <c r="W91" i="25"/>
  <c r="X91" i="25"/>
  <c r="Y91" i="25"/>
  <c r="Z91" i="25"/>
  <c r="AA91" i="25"/>
  <c r="Q92" i="25"/>
  <c r="R92" i="25"/>
  <c r="S92" i="25"/>
  <c r="T92" i="25"/>
  <c r="U92" i="25"/>
  <c r="W92" i="25"/>
  <c r="X92" i="25"/>
  <c r="Y92" i="25"/>
  <c r="Z92" i="25"/>
  <c r="AA92" i="25"/>
  <c r="Q93" i="25"/>
  <c r="R93" i="25"/>
  <c r="S93" i="25"/>
  <c r="T93" i="25"/>
  <c r="U93" i="25"/>
  <c r="W93" i="25"/>
  <c r="X93" i="25"/>
  <c r="Y93" i="25"/>
  <c r="Z93" i="25"/>
  <c r="AA93" i="25"/>
  <c r="Q94" i="25"/>
  <c r="R94" i="25"/>
  <c r="S94" i="25"/>
  <c r="T94" i="25"/>
  <c r="U94" i="25"/>
  <c r="W94" i="25"/>
  <c r="X94" i="25"/>
  <c r="Y94" i="25"/>
  <c r="Z94" i="25"/>
  <c r="AA94" i="25"/>
  <c r="Q95" i="25"/>
  <c r="R95" i="25"/>
  <c r="S95" i="25"/>
  <c r="T95" i="25"/>
  <c r="U95" i="25"/>
  <c r="W95" i="25"/>
  <c r="X95" i="25"/>
  <c r="Y95" i="25"/>
  <c r="Z95" i="25"/>
  <c r="AA95" i="25"/>
  <c r="Q96" i="25"/>
  <c r="R96" i="25"/>
  <c r="S96" i="25"/>
  <c r="T96" i="25"/>
  <c r="U96" i="25"/>
  <c r="W96" i="25"/>
  <c r="X96" i="25"/>
  <c r="Y96" i="25"/>
  <c r="Z96" i="25"/>
  <c r="AA96" i="25"/>
  <c r="Q97" i="25"/>
  <c r="R97" i="25"/>
  <c r="S97" i="25"/>
  <c r="T97" i="25"/>
  <c r="U97" i="25"/>
  <c r="W97" i="25"/>
  <c r="X97" i="25"/>
  <c r="Y97" i="25"/>
  <c r="Z97" i="25"/>
  <c r="AA97" i="25"/>
  <c r="Q98" i="25"/>
  <c r="R98" i="25"/>
  <c r="S98" i="25"/>
  <c r="T98" i="25"/>
  <c r="U98" i="25"/>
  <c r="W98" i="25"/>
  <c r="X98" i="25"/>
  <c r="Y98" i="25"/>
  <c r="Z98" i="25"/>
  <c r="AA98" i="25"/>
  <c r="Q99" i="25"/>
  <c r="R99" i="25"/>
  <c r="S99" i="25"/>
  <c r="T99" i="25"/>
  <c r="U99" i="25"/>
  <c r="W99" i="25"/>
  <c r="X99" i="25"/>
  <c r="Y99" i="25"/>
  <c r="Z99" i="25"/>
  <c r="AA99" i="25"/>
  <c r="Q100" i="25"/>
  <c r="R100" i="25"/>
  <c r="S100" i="25"/>
  <c r="T100" i="25"/>
  <c r="U100" i="25"/>
  <c r="W100" i="25"/>
  <c r="X100" i="25"/>
  <c r="Y100" i="25"/>
  <c r="Z100" i="25"/>
  <c r="AA100" i="25"/>
  <c r="Q101" i="25"/>
  <c r="R101" i="25"/>
  <c r="S101" i="25"/>
  <c r="T101" i="25"/>
  <c r="U101" i="25"/>
  <c r="W101" i="25"/>
  <c r="X101" i="25"/>
  <c r="Y101" i="25"/>
  <c r="Z101" i="25"/>
  <c r="AA101" i="25"/>
  <c r="Q102" i="25"/>
  <c r="R102" i="25"/>
  <c r="S102" i="25"/>
  <c r="T102" i="25"/>
  <c r="U102" i="25"/>
  <c r="W102" i="25"/>
  <c r="X102" i="25"/>
  <c r="Y102" i="25"/>
  <c r="Z102" i="25"/>
  <c r="AA102" i="25"/>
  <c r="Q103" i="25"/>
  <c r="R103" i="25"/>
  <c r="S103" i="25"/>
  <c r="T103" i="25"/>
  <c r="U103" i="25"/>
  <c r="W103" i="25"/>
  <c r="X103" i="25"/>
  <c r="Y103" i="25"/>
  <c r="Z103" i="25"/>
  <c r="AA103" i="25"/>
  <c r="Q104" i="25"/>
  <c r="R104" i="25"/>
  <c r="S104" i="25"/>
  <c r="T104" i="25"/>
  <c r="U104" i="25"/>
  <c r="W104" i="25"/>
  <c r="X104" i="25"/>
  <c r="Y104" i="25"/>
  <c r="Z104" i="25"/>
  <c r="AA104" i="25"/>
  <c r="Q105" i="25"/>
  <c r="R105" i="25"/>
  <c r="S105" i="25"/>
  <c r="T105" i="25"/>
  <c r="U105" i="25"/>
  <c r="W105" i="25"/>
  <c r="X105" i="25"/>
  <c r="Y105" i="25"/>
  <c r="Z105" i="25"/>
  <c r="AA105" i="25"/>
  <c r="Q106" i="25"/>
  <c r="R106" i="25"/>
  <c r="S106" i="25"/>
  <c r="T106" i="25"/>
  <c r="U106" i="25"/>
  <c r="W106" i="25"/>
  <c r="X106" i="25"/>
  <c r="Y106" i="25"/>
  <c r="Z106" i="25"/>
  <c r="AA106" i="25"/>
  <c r="Q107" i="25"/>
  <c r="R107" i="25"/>
  <c r="S107" i="25"/>
  <c r="T107" i="25"/>
  <c r="U107" i="25"/>
  <c r="W107" i="25"/>
  <c r="X107" i="25"/>
  <c r="Y107" i="25"/>
  <c r="Z107" i="25"/>
  <c r="AA107" i="25"/>
  <c r="Q108" i="25"/>
  <c r="R108" i="25"/>
  <c r="S108" i="25"/>
  <c r="T108" i="25"/>
  <c r="U108" i="25"/>
  <c r="W108" i="25"/>
  <c r="X108" i="25"/>
  <c r="Y108" i="25"/>
  <c r="Z108" i="25"/>
  <c r="AA108" i="25"/>
  <c r="Q109" i="25"/>
  <c r="R109" i="25"/>
  <c r="S109" i="25"/>
  <c r="T109" i="25"/>
  <c r="U109" i="25"/>
  <c r="W109" i="25"/>
  <c r="X109" i="25"/>
  <c r="Y109" i="25"/>
  <c r="Z109" i="25"/>
  <c r="AA109" i="25"/>
  <c r="Q110" i="25"/>
  <c r="R110" i="25"/>
  <c r="S110" i="25"/>
  <c r="T110" i="25"/>
  <c r="U110" i="25"/>
  <c r="W110" i="25"/>
  <c r="X110" i="25"/>
  <c r="Y110" i="25"/>
  <c r="Z110" i="25"/>
  <c r="AA110" i="25"/>
  <c r="Q111" i="25"/>
  <c r="R111" i="25"/>
  <c r="S111" i="25"/>
  <c r="T111" i="25"/>
  <c r="U111" i="25"/>
  <c r="W111" i="25"/>
  <c r="X111" i="25"/>
  <c r="Y111" i="25"/>
  <c r="Z111" i="25"/>
  <c r="AA111" i="25"/>
  <c r="Q112" i="25"/>
  <c r="R112" i="25"/>
  <c r="S112" i="25"/>
  <c r="T112" i="25"/>
  <c r="U112" i="25"/>
  <c r="W112" i="25"/>
  <c r="X112" i="25"/>
  <c r="Y112" i="25"/>
  <c r="Z112" i="25"/>
  <c r="AA112" i="25"/>
  <c r="Q113" i="25"/>
  <c r="R113" i="25"/>
  <c r="S113" i="25"/>
  <c r="T113" i="25"/>
  <c r="U113" i="25"/>
  <c r="W113" i="25"/>
  <c r="X113" i="25"/>
  <c r="Y113" i="25"/>
  <c r="Z113" i="25"/>
  <c r="AA113" i="25"/>
  <c r="Q114" i="25"/>
  <c r="R114" i="25"/>
  <c r="S114" i="25"/>
  <c r="T114" i="25"/>
  <c r="U114" i="25"/>
  <c r="W114" i="25"/>
  <c r="X114" i="25"/>
  <c r="Y114" i="25"/>
  <c r="Z114" i="25"/>
  <c r="AA114" i="25"/>
  <c r="Q115" i="25"/>
  <c r="R115" i="25"/>
  <c r="S115" i="25"/>
  <c r="T115" i="25"/>
  <c r="U115" i="25"/>
  <c r="W115" i="25"/>
  <c r="X115" i="25"/>
  <c r="Y115" i="25"/>
  <c r="Z115" i="25"/>
  <c r="AA115" i="25"/>
  <c r="Q116" i="25"/>
  <c r="R116" i="25"/>
  <c r="S116" i="25"/>
  <c r="T116" i="25"/>
  <c r="U116" i="25"/>
  <c r="W116" i="25"/>
  <c r="X116" i="25"/>
  <c r="Y116" i="25"/>
  <c r="Z116" i="25"/>
  <c r="AA116" i="25"/>
  <c r="Q117" i="25"/>
  <c r="R117" i="25"/>
  <c r="S117" i="25"/>
  <c r="T117" i="25"/>
  <c r="U117" i="25"/>
  <c r="W117" i="25"/>
  <c r="X117" i="25"/>
  <c r="Y117" i="25"/>
  <c r="Z117" i="25"/>
  <c r="AA117" i="25"/>
  <c r="Q118" i="25"/>
  <c r="R118" i="25"/>
  <c r="S118" i="25"/>
  <c r="T118" i="25"/>
  <c r="U118" i="25"/>
  <c r="W118" i="25"/>
  <c r="X118" i="25"/>
  <c r="Y118" i="25"/>
  <c r="Z118" i="25"/>
  <c r="AA118" i="25"/>
  <c r="Q119" i="25"/>
  <c r="R119" i="25"/>
  <c r="S119" i="25"/>
  <c r="T119" i="25"/>
  <c r="U119" i="25"/>
  <c r="W119" i="25"/>
  <c r="X119" i="25"/>
  <c r="Y119" i="25"/>
  <c r="Z119" i="25"/>
  <c r="AA119" i="25"/>
  <c r="Q120" i="25"/>
  <c r="R120" i="25"/>
  <c r="S120" i="25"/>
  <c r="T120" i="25"/>
  <c r="U120" i="25"/>
  <c r="W120" i="25"/>
  <c r="X120" i="25"/>
  <c r="Y120" i="25"/>
  <c r="Z120" i="25"/>
  <c r="AA120" i="25"/>
  <c r="Q121" i="25"/>
  <c r="R121" i="25"/>
  <c r="S121" i="25"/>
  <c r="T121" i="25"/>
  <c r="U121" i="25"/>
  <c r="W121" i="25"/>
  <c r="X121" i="25"/>
  <c r="Y121" i="25"/>
  <c r="Z121" i="25"/>
  <c r="AA121" i="25"/>
  <c r="Q122" i="25"/>
  <c r="R122" i="25"/>
  <c r="S122" i="25"/>
  <c r="T122" i="25"/>
  <c r="U122" i="25"/>
  <c r="W122" i="25"/>
  <c r="X122" i="25"/>
  <c r="Y122" i="25"/>
  <c r="Z122" i="25"/>
  <c r="AA122" i="25"/>
  <c r="Q123" i="25"/>
  <c r="R123" i="25"/>
  <c r="S123" i="25"/>
  <c r="T123" i="25"/>
  <c r="U123" i="25"/>
  <c r="W123" i="25"/>
  <c r="X123" i="25"/>
  <c r="Y123" i="25"/>
  <c r="Z123" i="25"/>
  <c r="AA123" i="25"/>
  <c r="Q124" i="25"/>
  <c r="R124" i="25"/>
  <c r="S124" i="25"/>
  <c r="T124" i="25"/>
  <c r="U124" i="25"/>
  <c r="W124" i="25"/>
  <c r="X124" i="25"/>
  <c r="Y124" i="25"/>
  <c r="Z124" i="25"/>
  <c r="AA124" i="25"/>
  <c r="Q125" i="25"/>
  <c r="R125" i="25"/>
  <c r="S125" i="25"/>
  <c r="T125" i="25"/>
  <c r="U125" i="25"/>
  <c r="W125" i="25"/>
  <c r="X125" i="25"/>
  <c r="Y125" i="25"/>
  <c r="Z125" i="25"/>
  <c r="AA125" i="25"/>
  <c r="Q126" i="25"/>
  <c r="R126" i="25"/>
  <c r="S126" i="25"/>
  <c r="T126" i="25"/>
  <c r="U126" i="25"/>
  <c r="W126" i="25"/>
  <c r="X126" i="25"/>
  <c r="Y126" i="25"/>
  <c r="Z126" i="25"/>
  <c r="AA126" i="25"/>
  <c r="Q127" i="25"/>
  <c r="R127" i="25"/>
  <c r="S127" i="25"/>
  <c r="T127" i="25"/>
  <c r="U127" i="25"/>
  <c r="W127" i="25"/>
  <c r="X127" i="25"/>
  <c r="Y127" i="25"/>
  <c r="Z127" i="25"/>
  <c r="AA127" i="25"/>
  <c r="Q128" i="25"/>
  <c r="R128" i="25"/>
  <c r="S128" i="25"/>
  <c r="T128" i="25"/>
  <c r="U128" i="25"/>
  <c r="W128" i="25"/>
  <c r="X128" i="25"/>
  <c r="Y128" i="25"/>
  <c r="Z128" i="25"/>
  <c r="AA128" i="25"/>
  <c r="Q129" i="25"/>
  <c r="R129" i="25"/>
  <c r="S129" i="25"/>
  <c r="T129" i="25"/>
  <c r="U129" i="25"/>
  <c r="W129" i="25"/>
  <c r="X129" i="25"/>
  <c r="Y129" i="25"/>
  <c r="Z129" i="25"/>
  <c r="AA129" i="25"/>
  <c r="Q130" i="25"/>
  <c r="R130" i="25"/>
  <c r="S130" i="25"/>
  <c r="T130" i="25"/>
  <c r="U130" i="25"/>
  <c r="W130" i="25"/>
  <c r="X130" i="25"/>
  <c r="Y130" i="25"/>
  <c r="Z130" i="25"/>
  <c r="AA130" i="25"/>
  <c r="Q131" i="25"/>
  <c r="R131" i="25"/>
  <c r="S131" i="25"/>
  <c r="T131" i="25"/>
  <c r="U131" i="25"/>
  <c r="W131" i="25"/>
  <c r="X131" i="25"/>
  <c r="Y131" i="25"/>
  <c r="Z131" i="25"/>
  <c r="AA131" i="25"/>
  <c r="Q132" i="25"/>
  <c r="R132" i="25"/>
  <c r="S132" i="25"/>
  <c r="T132" i="25"/>
  <c r="U132" i="25"/>
  <c r="W132" i="25"/>
  <c r="X132" i="25"/>
  <c r="Y132" i="25"/>
  <c r="Z132" i="25"/>
  <c r="AA132" i="25"/>
  <c r="Q133" i="25"/>
  <c r="R133" i="25"/>
  <c r="S133" i="25"/>
  <c r="T133" i="25"/>
  <c r="U133" i="25"/>
  <c r="W133" i="25"/>
  <c r="X133" i="25"/>
  <c r="Y133" i="25"/>
  <c r="Z133" i="25"/>
  <c r="AA133" i="25"/>
  <c r="Q134" i="25"/>
  <c r="R134" i="25"/>
  <c r="S134" i="25"/>
  <c r="T134" i="25"/>
  <c r="U134" i="25"/>
  <c r="W134" i="25"/>
  <c r="X134" i="25"/>
  <c r="Y134" i="25"/>
  <c r="Z134" i="25"/>
  <c r="AA134" i="25"/>
  <c r="Q135" i="25"/>
  <c r="R135" i="25"/>
  <c r="S135" i="25"/>
  <c r="T135" i="25"/>
  <c r="U135" i="25"/>
  <c r="W135" i="25"/>
  <c r="X135" i="25"/>
  <c r="Y135" i="25"/>
  <c r="Z135" i="25"/>
  <c r="AA135" i="25"/>
  <c r="Q136" i="25"/>
  <c r="R136" i="25"/>
  <c r="S136" i="25"/>
  <c r="T136" i="25"/>
  <c r="U136" i="25"/>
  <c r="W136" i="25"/>
  <c r="X136" i="25"/>
  <c r="Y136" i="25"/>
  <c r="Z136" i="25"/>
  <c r="AA136" i="25"/>
  <c r="Q137" i="25"/>
  <c r="R137" i="25"/>
  <c r="S137" i="25"/>
  <c r="T137" i="25"/>
  <c r="U137" i="25"/>
  <c r="W137" i="25"/>
  <c r="X137" i="25"/>
  <c r="Y137" i="25"/>
  <c r="Z137" i="25"/>
  <c r="AA137" i="25"/>
  <c r="Q138" i="25"/>
  <c r="R138" i="25"/>
  <c r="S138" i="25"/>
  <c r="T138" i="25"/>
  <c r="U138" i="25"/>
  <c r="W138" i="25"/>
  <c r="X138" i="25"/>
  <c r="Y138" i="25"/>
  <c r="Z138" i="25"/>
  <c r="AA138" i="25"/>
  <c r="Q139" i="25"/>
  <c r="R139" i="25"/>
  <c r="S139" i="25"/>
  <c r="T139" i="25"/>
  <c r="U139" i="25"/>
  <c r="W139" i="25"/>
  <c r="X139" i="25"/>
  <c r="Y139" i="25"/>
  <c r="Z139" i="25"/>
  <c r="AA139" i="25"/>
  <c r="Q140" i="25"/>
  <c r="R140" i="25"/>
  <c r="S140" i="25"/>
  <c r="T140" i="25"/>
  <c r="U140" i="25"/>
  <c r="W140" i="25"/>
  <c r="X140" i="25"/>
  <c r="Y140" i="25"/>
  <c r="Z140" i="25"/>
  <c r="AA140" i="25"/>
  <c r="Q141" i="25"/>
  <c r="R141" i="25"/>
  <c r="S141" i="25"/>
  <c r="T141" i="25"/>
  <c r="U141" i="25"/>
  <c r="W141" i="25"/>
  <c r="X141" i="25"/>
  <c r="Y141" i="25"/>
  <c r="Z141" i="25"/>
  <c r="AA141" i="25"/>
  <c r="Q142" i="25"/>
  <c r="R142" i="25"/>
  <c r="S142" i="25"/>
  <c r="T142" i="25"/>
  <c r="U142" i="25"/>
  <c r="W142" i="25"/>
  <c r="X142" i="25"/>
  <c r="Y142" i="25"/>
  <c r="Z142" i="25"/>
  <c r="AA142" i="25"/>
  <c r="Q143" i="25"/>
  <c r="R143" i="25"/>
  <c r="S143" i="25"/>
  <c r="T143" i="25"/>
  <c r="U143" i="25"/>
  <c r="W143" i="25"/>
  <c r="X143" i="25"/>
  <c r="Y143" i="25"/>
  <c r="Z143" i="25"/>
  <c r="AA143" i="25"/>
  <c r="Q144" i="25"/>
  <c r="R144" i="25"/>
  <c r="S144" i="25"/>
  <c r="T144" i="25"/>
  <c r="U144" i="25"/>
  <c r="W144" i="25"/>
  <c r="X144" i="25"/>
  <c r="Y144" i="25"/>
  <c r="Z144" i="25"/>
  <c r="AA144" i="25"/>
  <c r="Q145" i="25"/>
  <c r="R145" i="25"/>
  <c r="S145" i="25"/>
  <c r="T145" i="25"/>
  <c r="U145" i="25"/>
  <c r="W145" i="25"/>
  <c r="X145" i="25"/>
  <c r="Y145" i="25"/>
  <c r="Z145" i="25"/>
  <c r="AA145" i="25"/>
  <c r="Q146" i="25"/>
  <c r="R146" i="25"/>
  <c r="S146" i="25"/>
  <c r="T146" i="25"/>
  <c r="U146" i="25"/>
  <c r="W146" i="25"/>
  <c r="X146" i="25"/>
  <c r="Y146" i="25"/>
  <c r="Z146" i="25"/>
  <c r="AA146" i="25"/>
  <c r="Q147" i="25"/>
  <c r="R147" i="25"/>
  <c r="S147" i="25"/>
  <c r="T147" i="25"/>
  <c r="U147" i="25"/>
  <c r="W147" i="25"/>
  <c r="X147" i="25"/>
  <c r="Y147" i="25"/>
  <c r="Z147" i="25"/>
  <c r="AA147" i="25"/>
  <c r="Q148" i="25"/>
  <c r="R148" i="25"/>
  <c r="S148" i="25"/>
  <c r="T148" i="25"/>
  <c r="U148" i="25"/>
  <c r="W148" i="25"/>
  <c r="X148" i="25"/>
  <c r="Y148" i="25"/>
  <c r="Z148" i="25"/>
  <c r="AA148" i="25"/>
  <c r="Q149" i="25"/>
  <c r="R149" i="25"/>
  <c r="S149" i="25"/>
  <c r="T149" i="25"/>
  <c r="U149" i="25"/>
  <c r="W149" i="25"/>
  <c r="X149" i="25"/>
  <c r="Y149" i="25"/>
  <c r="Z149" i="25"/>
  <c r="AA149" i="25"/>
  <c r="Q150" i="25"/>
  <c r="R150" i="25"/>
  <c r="S150" i="25"/>
  <c r="T150" i="25"/>
  <c r="U150" i="25"/>
  <c r="W150" i="25"/>
  <c r="X150" i="25"/>
  <c r="Y150" i="25"/>
  <c r="Z150" i="25"/>
  <c r="AA150" i="25"/>
  <c r="Q151" i="25"/>
  <c r="R151" i="25"/>
  <c r="S151" i="25"/>
  <c r="T151" i="25"/>
  <c r="U151" i="25"/>
  <c r="W151" i="25"/>
  <c r="X151" i="25"/>
  <c r="Y151" i="25"/>
  <c r="Z151" i="25"/>
  <c r="AA151" i="25"/>
  <c r="Q152" i="25"/>
  <c r="R152" i="25"/>
  <c r="S152" i="25"/>
  <c r="T152" i="25"/>
  <c r="U152" i="25"/>
  <c r="W152" i="25"/>
  <c r="X152" i="25"/>
  <c r="Y152" i="25"/>
  <c r="Z152" i="25"/>
  <c r="AA152" i="25"/>
  <c r="Q153" i="25"/>
  <c r="R153" i="25"/>
  <c r="S153" i="25"/>
  <c r="T153" i="25"/>
  <c r="U153" i="25"/>
  <c r="W153" i="25"/>
  <c r="X153" i="25"/>
  <c r="Y153" i="25"/>
  <c r="Z153" i="25"/>
  <c r="AA153" i="25"/>
  <c r="Q154" i="25"/>
  <c r="R154" i="25"/>
  <c r="S154" i="25"/>
  <c r="T154" i="25"/>
  <c r="U154" i="25"/>
  <c r="W154" i="25"/>
  <c r="X154" i="25"/>
  <c r="Y154" i="25"/>
  <c r="Z154" i="25"/>
  <c r="AA154" i="25"/>
  <c r="Q155" i="25"/>
  <c r="R155" i="25"/>
  <c r="S155" i="25"/>
  <c r="T155" i="25"/>
  <c r="U155" i="25"/>
  <c r="W155" i="25"/>
  <c r="X155" i="25"/>
  <c r="Y155" i="25"/>
  <c r="Z155" i="25"/>
  <c r="AA155" i="25"/>
  <c r="Q156" i="25"/>
  <c r="R156" i="25"/>
  <c r="S156" i="25"/>
  <c r="T156" i="25"/>
  <c r="U156" i="25"/>
  <c r="W156" i="25"/>
  <c r="X156" i="25"/>
  <c r="Y156" i="25"/>
  <c r="Z156" i="25"/>
  <c r="AA156" i="25"/>
  <c r="Q157" i="25"/>
  <c r="R157" i="25"/>
  <c r="S157" i="25"/>
  <c r="T157" i="25"/>
  <c r="U157" i="25"/>
  <c r="W157" i="25"/>
  <c r="X157" i="25"/>
  <c r="Y157" i="25"/>
  <c r="Z157" i="25"/>
  <c r="AA157" i="25"/>
  <c r="Q158" i="25"/>
  <c r="R158" i="25"/>
  <c r="S158" i="25"/>
  <c r="T158" i="25"/>
  <c r="U158" i="25"/>
  <c r="W158" i="25"/>
  <c r="X158" i="25"/>
  <c r="Y158" i="25"/>
  <c r="Z158" i="25"/>
  <c r="AA158" i="25"/>
  <c r="Q159" i="25"/>
  <c r="R159" i="25"/>
  <c r="S159" i="25"/>
  <c r="T159" i="25"/>
  <c r="U159" i="25"/>
  <c r="W159" i="25"/>
  <c r="X159" i="25"/>
  <c r="Y159" i="25"/>
  <c r="Z159" i="25"/>
  <c r="AA159" i="25"/>
  <c r="Q160" i="25"/>
  <c r="R160" i="25"/>
  <c r="S160" i="25"/>
  <c r="T160" i="25"/>
  <c r="U160" i="25"/>
  <c r="W160" i="25"/>
  <c r="X160" i="25"/>
  <c r="Y160" i="25"/>
  <c r="Z160" i="25"/>
  <c r="AA160" i="25"/>
  <c r="Q161" i="25"/>
  <c r="R161" i="25"/>
  <c r="S161" i="25"/>
  <c r="T161" i="25"/>
  <c r="U161" i="25"/>
  <c r="W161" i="25"/>
  <c r="X161" i="25"/>
  <c r="Y161" i="25"/>
  <c r="Z161" i="25"/>
  <c r="AA161" i="25"/>
  <c r="Q162" i="25"/>
  <c r="R162" i="25"/>
  <c r="S162" i="25"/>
  <c r="T162" i="25"/>
  <c r="U162" i="25"/>
  <c r="W162" i="25"/>
  <c r="X162" i="25"/>
  <c r="Y162" i="25"/>
  <c r="Z162" i="25"/>
  <c r="AA162" i="25"/>
  <c r="Q163" i="25"/>
  <c r="R163" i="25"/>
  <c r="S163" i="25"/>
  <c r="T163" i="25"/>
  <c r="U163" i="25"/>
  <c r="W163" i="25"/>
  <c r="X163" i="25"/>
  <c r="Y163" i="25"/>
  <c r="Z163" i="25"/>
  <c r="AA163" i="25"/>
  <c r="Q164" i="25"/>
  <c r="R164" i="25"/>
  <c r="S164" i="25"/>
  <c r="T164" i="25"/>
  <c r="U164" i="25"/>
  <c r="W164" i="25"/>
  <c r="X164" i="25"/>
  <c r="Y164" i="25"/>
  <c r="Z164" i="25"/>
  <c r="AA164" i="25"/>
  <c r="Q165" i="25"/>
  <c r="R165" i="25"/>
  <c r="S165" i="25"/>
  <c r="T165" i="25"/>
  <c r="U165" i="25"/>
  <c r="W165" i="25"/>
  <c r="X165" i="25"/>
  <c r="Y165" i="25"/>
  <c r="Z165" i="25"/>
  <c r="AA165" i="25"/>
  <c r="Q166" i="25"/>
  <c r="R166" i="25"/>
  <c r="S166" i="25"/>
  <c r="T166" i="25"/>
  <c r="U166" i="25"/>
  <c r="W166" i="25"/>
  <c r="X166" i="25"/>
  <c r="Y166" i="25"/>
  <c r="Z166" i="25"/>
  <c r="AA166" i="25"/>
  <c r="Q167" i="25"/>
  <c r="R167" i="25"/>
  <c r="S167" i="25"/>
  <c r="T167" i="25"/>
  <c r="U167" i="25"/>
  <c r="W167" i="25"/>
  <c r="X167" i="25"/>
  <c r="Y167" i="25"/>
  <c r="Z167" i="25"/>
  <c r="AA167" i="25"/>
  <c r="Q168" i="25"/>
  <c r="R168" i="25"/>
  <c r="S168" i="25"/>
  <c r="T168" i="25"/>
  <c r="U168" i="25"/>
  <c r="W168" i="25"/>
  <c r="X168" i="25"/>
  <c r="Y168" i="25"/>
  <c r="Z168" i="25"/>
  <c r="AA168" i="25"/>
  <c r="Q169" i="25"/>
  <c r="R169" i="25"/>
  <c r="S169" i="25"/>
  <c r="T169" i="25"/>
  <c r="U169" i="25"/>
  <c r="W169" i="25"/>
  <c r="X169" i="25"/>
  <c r="Y169" i="25"/>
  <c r="Z169" i="25"/>
  <c r="AA169" i="25"/>
  <c r="Q170" i="25"/>
  <c r="R170" i="25"/>
  <c r="S170" i="25"/>
  <c r="T170" i="25"/>
  <c r="U170" i="25"/>
  <c r="W170" i="25"/>
  <c r="X170" i="25"/>
  <c r="Y170" i="25"/>
  <c r="Z170" i="25"/>
  <c r="AA170" i="25"/>
  <c r="Q171" i="25"/>
  <c r="R171" i="25"/>
  <c r="S171" i="25"/>
  <c r="T171" i="25"/>
  <c r="U171" i="25"/>
  <c r="W171" i="25"/>
  <c r="X171" i="25"/>
  <c r="Y171" i="25"/>
  <c r="Z171" i="25"/>
  <c r="AA171" i="25"/>
  <c r="Q172" i="25"/>
  <c r="R172" i="25"/>
  <c r="S172" i="25"/>
  <c r="T172" i="25"/>
  <c r="U172" i="25"/>
  <c r="W172" i="25"/>
  <c r="X172" i="25"/>
  <c r="Y172" i="25"/>
  <c r="Z172" i="25"/>
  <c r="AA172" i="25"/>
  <c r="Q173" i="25"/>
  <c r="R173" i="25"/>
  <c r="S173" i="25"/>
  <c r="T173" i="25"/>
  <c r="U173" i="25"/>
  <c r="W173" i="25"/>
  <c r="X173" i="25"/>
  <c r="Y173" i="25"/>
  <c r="Z173" i="25"/>
  <c r="AA173" i="25"/>
  <c r="Q174" i="25"/>
  <c r="R174" i="25"/>
  <c r="S174" i="25"/>
  <c r="T174" i="25"/>
  <c r="U174" i="25"/>
  <c r="W174" i="25"/>
  <c r="X174" i="25"/>
  <c r="Y174" i="25"/>
  <c r="Z174" i="25"/>
  <c r="AA174" i="25"/>
  <c r="Q175" i="25"/>
  <c r="R175" i="25"/>
  <c r="S175" i="25"/>
  <c r="T175" i="25"/>
  <c r="U175" i="25"/>
  <c r="W175" i="25"/>
  <c r="X175" i="25"/>
  <c r="Y175" i="25"/>
  <c r="Z175" i="25"/>
  <c r="AA175" i="25"/>
  <c r="Q176" i="25"/>
  <c r="R176" i="25"/>
  <c r="S176" i="25"/>
  <c r="T176" i="25"/>
  <c r="U176" i="25"/>
  <c r="W176" i="25"/>
  <c r="X176" i="25"/>
  <c r="Y176" i="25"/>
  <c r="Z176" i="25"/>
  <c r="AA176" i="25"/>
  <c r="Q177" i="25"/>
  <c r="R177" i="25"/>
  <c r="S177" i="25"/>
  <c r="T177" i="25"/>
  <c r="U177" i="25"/>
  <c r="W177" i="25"/>
  <c r="X177" i="25"/>
  <c r="Y177" i="25"/>
  <c r="Z177" i="25"/>
  <c r="AA177" i="25"/>
  <c r="Q178" i="25"/>
  <c r="R178" i="25"/>
  <c r="S178" i="25"/>
  <c r="T178" i="25"/>
  <c r="U178" i="25"/>
  <c r="W178" i="25"/>
  <c r="X178" i="25"/>
  <c r="Y178" i="25"/>
  <c r="Z178" i="25"/>
  <c r="AA178" i="25"/>
  <c r="Q179" i="25"/>
  <c r="R179" i="25"/>
  <c r="S179" i="25"/>
  <c r="T179" i="25"/>
  <c r="U179" i="25"/>
  <c r="W179" i="25"/>
  <c r="X179" i="25"/>
  <c r="Y179" i="25"/>
  <c r="Z179" i="25"/>
  <c r="AA179" i="25"/>
  <c r="Q180" i="25"/>
  <c r="R180" i="25"/>
  <c r="S180" i="25"/>
  <c r="T180" i="25"/>
  <c r="U180" i="25"/>
  <c r="W180" i="25"/>
  <c r="X180" i="25"/>
  <c r="Y180" i="25"/>
  <c r="Z180" i="25"/>
  <c r="AA180" i="25"/>
  <c r="Q181" i="25"/>
  <c r="R181" i="25"/>
  <c r="S181" i="25"/>
  <c r="T181" i="25"/>
  <c r="U181" i="25"/>
  <c r="W181" i="25"/>
  <c r="X181" i="25"/>
  <c r="Y181" i="25"/>
  <c r="Z181" i="25"/>
  <c r="AA181" i="25"/>
  <c r="Q182" i="25"/>
  <c r="R182" i="25"/>
  <c r="S182" i="25"/>
  <c r="T182" i="25"/>
  <c r="U182" i="25"/>
  <c r="W182" i="25"/>
  <c r="X182" i="25"/>
  <c r="Y182" i="25"/>
  <c r="Z182" i="25"/>
  <c r="AA182" i="25"/>
  <c r="Q183" i="25"/>
  <c r="R183" i="25"/>
  <c r="S183" i="25"/>
  <c r="T183" i="25"/>
  <c r="U183" i="25"/>
  <c r="W183" i="25"/>
  <c r="X183" i="25"/>
  <c r="Y183" i="25"/>
  <c r="Z183" i="25"/>
  <c r="AA183" i="25"/>
  <c r="Q184" i="25"/>
  <c r="R184" i="25"/>
  <c r="S184" i="25"/>
  <c r="T184" i="25"/>
  <c r="U184" i="25"/>
  <c r="W184" i="25"/>
  <c r="X184" i="25"/>
  <c r="Y184" i="25"/>
  <c r="Z184" i="25"/>
  <c r="AA184" i="25"/>
  <c r="Q185" i="25"/>
  <c r="R185" i="25"/>
  <c r="S185" i="25"/>
  <c r="T185" i="25"/>
  <c r="U185" i="25"/>
  <c r="W185" i="25"/>
  <c r="X185" i="25"/>
  <c r="Y185" i="25"/>
  <c r="Z185" i="25"/>
  <c r="AA185" i="25"/>
  <c r="Q186" i="25"/>
  <c r="R186" i="25"/>
  <c r="S186" i="25"/>
  <c r="T186" i="25"/>
  <c r="U186" i="25"/>
  <c r="W186" i="25"/>
  <c r="X186" i="25"/>
  <c r="Y186" i="25"/>
  <c r="Z186" i="25"/>
  <c r="AA186" i="25"/>
  <c r="Q187" i="25"/>
  <c r="R187" i="25"/>
  <c r="S187" i="25"/>
  <c r="T187" i="25"/>
  <c r="U187" i="25"/>
  <c r="W187" i="25"/>
  <c r="X187" i="25"/>
  <c r="Y187" i="25"/>
  <c r="Z187" i="25"/>
  <c r="AA187" i="25"/>
  <c r="Q188" i="25"/>
  <c r="R188" i="25"/>
  <c r="S188" i="25"/>
  <c r="T188" i="25"/>
  <c r="U188" i="25"/>
  <c r="W188" i="25"/>
  <c r="X188" i="25"/>
  <c r="Y188" i="25"/>
  <c r="Z188" i="25"/>
  <c r="AA188" i="25"/>
  <c r="Q189" i="25"/>
  <c r="R189" i="25"/>
  <c r="S189" i="25"/>
  <c r="T189" i="25"/>
  <c r="U189" i="25"/>
  <c r="W189" i="25"/>
  <c r="X189" i="25"/>
  <c r="Y189" i="25"/>
  <c r="Z189" i="25"/>
  <c r="AA189" i="25"/>
  <c r="Q190" i="25"/>
  <c r="R190" i="25"/>
  <c r="S190" i="25"/>
  <c r="T190" i="25"/>
  <c r="U190" i="25"/>
  <c r="W190" i="25"/>
  <c r="X190" i="25"/>
  <c r="Y190" i="25"/>
  <c r="Z190" i="25"/>
  <c r="AA190" i="25"/>
  <c r="Q191" i="25"/>
  <c r="R191" i="25"/>
  <c r="S191" i="25"/>
  <c r="T191" i="25"/>
  <c r="U191" i="25"/>
  <c r="W191" i="25"/>
  <c r="X191" i="25"/>
  <c r="Y191" i="25"/>
  <c r="Z191" i="25"/>
  <c r="AA191" i="25"/>
  <c r="Q192" i="25"/>
  <c r="R192" i="25"/>
  <c r="S192" i="25"/>
  <c r="T192" i="25"/>
  <c r="U192" i="25"/>
  <c r="W192" i="25"/>
  <c r="X192" i="25"/>
  <c r="Y192" i="25"/>
  <c r="Z192" i="25"/>
  <c r="AA192" i="25"/>
  <c r="Q193" i="25"/>
  <c r="R193" i="25"/>
  <c r="S193" i="25"/>
  <c r="T193" i="25"/>
  <c r="U193" i="25"/>
  <c r="W193" i="25"/>
  <c r="X193" i="25"/>
  <c r="Y193" i="25"/>
  <c r="Z193" i="25"/>
  <c r="AA193" i="25"/>
  <c r="Q194" i="25"/>
  <c r="R194" i="25"/>
  <c r="S194" i="25"/>
  <c r="T194" i="25"/>
  <c r="U194" i="25"/>
  <c r="W194" i="25"/>
  <c r="X194" i="25"/>
  <c r="Y194" i="25"/>
  <c r="Z194" i="25"/>
  <c r="AA194" i="25"/>
  <c r="Q195" i="25"/>
  <c r="R195" i="25"/>
  <c r="S195" i="25"/>
  <c r="T195" i="25"/>
  <c r="U195" i="25"/>
  <c r="W195" i="25"/>
  <c r="X195" i="25"/>
  <c r="Y195" i="25"/>
  <c r="Z195" i="25"/>
  <c r="AA195" i="25"/>
  <c r="Q196" i="25"/>
  <c r="R196" i="25"/>
  <c r="S196" i="25"/>
  <c r="T196" i="25"/>
  <c r="U196" i="25"/>
  <c r="W196" i="25"/>
  <c r="X196" i="25"/>
  <c r="Y196" i="25"/>
  <c r="Z196" i="25"/>
  <c r="AA196" i="25"/>
  <c r="Q197" i="25"/>
  <c r="R197" i="25"/>
  <c r="S197" i="25"/>
  <c r="T197" i="25"/>
  <c r="U197" i="25"/>
  <c r="W197" i="25"/>
  <c r="X197" i="25"/>
  <c r="Y197" i="25"/>
  <c r="Z197" i="25"/>
  <c r="AA197" i="25"/>
  <c r="Q198" i="25"/>
  <c r="R198" i="25"/>
  <c r="S198" i="25"/>
  <c r="T198" i="25"/>
  <c r="U198" i="25"/>
  <c r="W198" i="25"/>
  <c r="X198" i="25"/>
  <c r="Y198" i="25"/>
  <c r="Z198" i="25"/>
  <c r="AA198" i="25"/>
  <c r="Q199" i="25"/>
  <c r="R199" i="25"/>
  <c r="S199" i="25"/>
  <c r="T199" i="25"/>
  <c r="U199" i="25"/>
  <c r="W199" i="25"/>
  <c r="X199" i="25"/>
  <c r="Y199" i="25"/>
  <c r="Z199" i="25"/>
  <c r="AA199" i="25"/>
  <c r="Q200" i="25"/>
  <c r="R200" i="25"/>
  <c r="S200" i="25"/>
  <c r="T200" i="25"/>
  <c r="U200" i="25"/>
  <c r="W200" i="25"/>
  <c r="X200" i="25"/>
  <c r="Y200" i="25"/>
  <c r="Z200" i="25"/>
  <c r="AA200" i="25"/>
  <c r="Q201" i="25"/>
  <c r="R201" i="25"/>
  <c r="S201" i="25"/>
  <c r="T201" i="25"/>
  <c r="U201" i="25"/>
  <c r="W201" i="25"/>
  <c r="X201" i="25"/>
  <c r="Y201" i="25"/>
  <c r="Z201" i="25"/>
  <c r="AA201" i="25"/>
  <c r="Q202" i="25"/>
  <c r="R202" i="25"/>
  <c r="S202" i="25"/>
  <c r="T202" i="25"/>
  <c r="U202" i="25"/>
  <c r="W202" i="25"/>
  <c r="X202" i="25"/>
  <c r="Y202" i="25"/>
  <c r="Z202" i="25"/>
  <c r="AA202" i="25"/>
  <c r="Q203" i="25"/>
  <c r="R203" i="25"/>
  <c r="S203" i="25"/>
  <c r="T203" i="25"/>
  <c r="U203" i="25"/>
  <c r="W203" i="25"/>
  <c r="X203" i="25"/>
  <c r="Y203" i="25"/>
  <c r="Z203" i="25"/>
  <c r="AA203" i="25"/>
  <c r="Q204" i="25"/>
  <c r="R204" i="25"/>
  <c r="S204" i="25"/>
  <c r="T204" i="25"/>
  <c r="U204" i="25"/>
  <c r="W204" i="25"/>
  <c r="X204" i="25"/>
  <c r="Y204" i="25"/>
  <c r="Z204" i="25"/>
  <c r="AA204" i="25"/>
  <c r="Q205" i="25"/>
  <c r="R205" i="25"/>
  <c r="S205" i="25"/>
  <c r="T205" i="25"/>
  <c r="U205" i="25"/>
  <c r="W205" i="25"/>
  <c r="X205" i="25"/>
  <c r="Y205" i="25"/>
  <c r="Z205" i="25"/>
  <c r="AA205" i="25"/>
  <c r="Q206" i="25"/>
  <c r="R206" i="25"/>
  <c r="S206" i="25"/>
  <c r="T206" i="25"/>
  <c r="U206" i="25"/>
  <c r="W206" i="25"/>
  <c r="X206" i="25"/>
  <c r="Y206" i="25"/>
  <c r="Z206" i="25"/>
  <c r="AA206" i="25"/>
  <c r="Q207" i="25"/>
  <c r="R207" i="25"/>
  <c r="S207" i="25"/>
  <c r="T207" i="25"/>
  <c r="U207" i="25"/>
  <c r="W207" i="25"/>
  <c r="X207" i="25"/>
  <c r="Y207" i="25"/>
  <c r="Z207" i="25"/>
  <c r="AA207" i="25"/>
  <c r="Q208" i="25"/>
  <c r="R208" i="25"/>
  <c r="S208" i="25"/>
  <c r="T208" i="25"/>
  <c r="U208" i="25"/>
  <c r="W208" i="25"/>
  <c r="X208" i="25"/>
  <c r="Y208" i="25"/>
  <c r="Z208" i="25"/>
  <c r="AA208" i="25"/>
  <c r="Q209" i="25"/>
  <c r="R209" i="25"/>
  <c r="S209" i="25"/>
  <c r="T209" i="25"/>
  <c r="U209" i="25"/>
  <c r="W209" i="25"/>
  <c r="X209" i="25"/>
  <c r="Y209" i="25"/>
  <c r="Z209" i="25"/>
  <c r="AA209" i="25"/>
  <c r="Q210" i="25"/>
  <c r="R210" i="25"/>
  <c r="S210" i="25"/>
  <c r="T210" i="25"/>
  <c r="U210" i="25"/>
  <c r="W210" i="25"/>
  <c r="X210" i="25"/>
  <c r="Y210" i="25"/>
  <c r="Z210" i="25"/>
  <c r="AA210" i="25"/>
  <c r="Q211" i="25"/>
  <c r="R211" i="25"/>
  <c r="S211" i="25"/>
  <c r="T211" i="25"/>
  <c r="U211" i="25"/>
  <c r="W211" i="25"/>
  <c r="X211" i="25"/>
  <c r="Y211" i="25"/>
  <c r="Z211" i="25"/>
  <c r="AA211" i="25"/>
  <c r="Q212" i="25"/>
  <c r="R212" i="25"/>
  <c r="S212" i="25"/>
  <c r="T212" i="25"/>
  <c r="U212" i="25"/>
  <c r="W212" i="25"/>
  <c r="X212" i="25"/>
  <c r="Y212" i="25"/>
  <c r="Z212" i="25"/>
  <c r="AA212" i="25"/>
  <c r="Q213" i="25"/>
  <c r="R213" i="25"/>
  <c r="S213" i="25"/>
  <c r="T213" i="25"/>
  <c r="U213" i="25"/>
  <c r="W213" i="25"/>
  <c r="X213" i="25"/>
  <c r="Y213" i="25"/>
  <c r="Z213" i="25"/>
  <c r="AA213" i="25"/>
  <c r="Q214" i="25"/>
  <c r="R214" i="25"/>
  <c r="S214" i="25"/>
  <c r="T214" i="25"/>
  <c r="U214" i="25"/>
  <c r="W214" i="25"/>
  <c r="X214" i="25"/>
  <c r="Y214" i="25"/>
  <c r="Z214" i="25"/>
  <c r="AA214" i="25"/>
  <c r="Q215" i="25"/>
  <c r="R215" i="25"/>
  <c r="S215" i="25"/>
  <c r="T215" i="25"/>
  <c r="U215" i="25"/>
  <c r="W215" i="25"/>
  <c r="X215" i="25"/>
  <c r="Y215" i="25"/>
  <c r="Z215" i="25"/>
  <c r="AA215" i="25"/>
  <c r="Q216" i="25"/>
  <c r="R216" i="25"/>
  <c r="S216" i="25"/>
  <c r="T216" i="25"/>
  <c r="U216" i="25"/>
  <c r="W216" i="25"/>
  <c r="X216" i="25"/>
  <c r="Y216" i="25"/>
  <c r="Z216" i="25"/>
  <c r="AA216" i="25"/>
  <c r="Q217" i="25"/>
  <c r="R217" i="25"/>
  <c r="S217" i="25"/>
  <c r="T217" i="25"/>
  <c r="U217" i="25"/>
  <c r="W217" i="25"/>
  <c r="X217" i="25"/>
  <c r="Y217" i="25"/>
  <c r="Z217" i="25"/>
  <c r="AA217" i="25"/>
  <c r="Q218" i="25"/>
  <c r="R218" i="25"/>
  <c r="S218" i="25"/>
  <c r="T218" i="25"/>
  <c r="U218" i="25"/>
  <c r="W218" i="25"/>
  <c r="X218" i="25"/>
  <c r="Y218" i="25"/>
  <c r="Z218" i="25"/>
  <c r="AA218" i="25"/>
  <c r="Q219" i="25"/>
  <c r="R219" i="25"/>
  <c r="S219" i="25"/>
  <c r="T219" i="25"/>
  <c r="U219" i="25"/>
  <c r="W219" i="25"/>
  <c r="X219" i="25"/>
  <c r="Y219" i="25"/>
  <c r="Z219" i="25"/>
  <c r="AA219" i="25"/>
  <c r="Q220" i="25"/>
  <c r="R220" i="25"/>
  <c r="S220" i="25"/>
  <c r="T220" i="25"/>
  <c r="U220" i="25"/>
  <c r="W220" i="25"/>
  <c r="X220" i="25"/>
  <c r="Y220" i="25"/>
  <c r="Z220" i="25"/>
  <c r="AA220" i="25"/>
  <c r="Q221" i="25"/>
  <c r="R221" i="25"/>
  <c r="S221" i="25"/>
  <c r="T221" i="25"/>
  <c r="U221" i="25"/>
  <c r="W221" i="25"/>
  <c r="X221" i="25"/>
  <c r="Y221" i="25"/>
  <c r="Z221" i="25"/>
  <c r="AA221" i="25"/>
  <c r="Q222" i="25"/>
  <c r="R222" i="25"/>
  <c r="S222" i="25"/>
  <c r="T222" i="25"/>
  <c r="U222" i="25"/>
  <c r="W222" i="25"/>
  <c r="X222" i="25"/>
  <c r="Y222" i="25"/>
  <c r="Z222" i="25"/>
  <c r="AA222" i="25"/>
  <c r="Q223" i="25"/>
  <c r="R223" i="25"/>
  <c r="S223" i="25"/>
  <c r="T223" i="25"/>
  <c r="U223" i="25"/>
  <c r="W223" i="25"/>
  <c r="X223" i="25"/>
  <c r="Y223" i="25"/>
  <c r="Z223" i="25"/>
  <c r="AA223" i="25"/>
  <c r="Q224" i="25"/>
  <c r="R224" i="25"/>
  <c r="S224" i="25"/>
  <c r="T224" i="25"/>
  <c r="U224" i="25"/>
  <c r="W224" i="25"/>
  <c r="X224" i="25"/>
  <c r="Y224" i="25"/>
  <c r="Z224" i="25"/>
  <c r="AA224" i="25"/>
  <c r="Q225" i="25"/>
  <c r="R225" i="25"/>
  <c r="S225" i="25"/>
  <c r="T225" i="25"/>
  <c r="U225" i="25"/>
  <c r="W225" i="25"/>
  <c r="X225" i="25"/>
  <c r="Y225" i="25"/>
  <c r="Z225" i="25"/>
  <c r="AA225" i="25"/>
  <c r="Q226" i="25"/>
  <c r="R226" i="25"/>
  <c r="S226" i="25"/>
  <c r="T226" i="25"/>
  <c r="U226" i="25"/>
  <c r="W226" i="25"/>
  <c r="X226" i="25"/>
  <c r="Y226" i="25"/>
  <c r="Z226" i="25"/>
  <c r="AA226" i="25"/>
  <c r="Q227" i="25"/>
  <c r="R227" i="25"/>
  <c r="S227" i="25"/>
  <c r="T227" i="25"/>
  <c r="U227" i="25"/>
  <c r="W227" i="25"/>
  <c r="X227" i="25"/>
  <c r="Y227" i="25"/>
  <c r="Z227" i="25"/>
  <c r="AA227" i="25"/>
  <c r="Q228" i="25"/>
  <c r="R228" i="25"/>
  <c r="S228" i="25"/>
  <c r="T228" i="25"/>
  <c r="U228" i="25"/>
  <c r="W228" i="25"/>
  <c r="X228" i="25"/>
  <c r="Y228" i="25"/>
  <c r="Z228" i="25"/>
  <c r="AA228" i="25"/>
  <c r="Q229" i="25"/>
  <c r="R229" i="25"/>
  <c r="S229" i="25"/>
  <c r="T229" i="25"/>
  <c r="U229" i="25"/>
  <c r="W229" i="25"/>
  <c r="X229" i="25"/>
  <c r="Y229" i="25"/>
  <c r="Z229" i="25"/>
  <c r="AA229" i="25"/>
  <c r="Q230" i="25"/>
  <c r="R230" i="25"/>
  <c r="S230" i="25"/>
  <c r="T230" i="25"/>
  <c r="U230" i="25"/>
  <c r="W230" i="25"/>
  <c r="X230" i="25"/>
  <c r="Y230" i="25"/>
  <c r="Z230" i="25"/>
  <c r="AA230" i="25"/>
  <c r="Q231" i="25"/>
  <c r="R231" i="25"/>
  <c r="S231" i="25"/>
  <c r="T231" i="25"/>
  <c r="U231" i="25"/>
  <c r="W231" i="25"/>
  <c r="X231" i="25"/>
  <c r="Y231" i="25"/>
  <c r="Z231" i="25"/>
  <c r="AA231" i="25"/>
  <c r="Q232" i="25"/>
  <c r="R232" i="25"/>
  <c r="S232" i="25"/>
  <c r="T232" i="25"/>
  <c r="U232" i="25"/>
  <c r="W232" i="25"/>
  <c r="X232" i="25"/>
  <c r="Y232" i="25"/>
  <c r="Z232" i="25"/>
  <c r="AA232" i="25"/>
  <c r="Q233" i="25"/>
  <c r="R233" i="25"/>
  <c r="S233" i="25"/>
  <c r="T233" i="25"/>
  <c r="U233" i="25"/>
  <c r="W233" i="25"/>
  <c r="X233" i="25"/>
  <c r="Y233" i="25"/>
  <c r="Z233" i="25"/>
  <c r="AA233" i="25"/>
  <c r="Q234" i="25"/>
  <c r="R234" i="25"/>
  <c r="S234" i="25"/>
  <c r="T234" i="25"/>
  <c r="U234" i="25"/>
  <c r="W234" i="25"/>
  <c r="X234" i="25"/>
  <c r="Y234" i="25"/>
  <c r="Z234" i="25"/>
  <c r="AA234" i="25"/>
  <c r="Q235" i="25"/>
  <c r="R235" i="25"/>
  <c r="S235" i="25"/>
  <c r="T235" i="25"/>
  <c r="U235" i="25"/>
  <c r="W235" i="25"/>
  <c r="X235" i="25"/>
  <c r="Y235" i="25"/>
  <c r="Z235" i="25"/>
  <c r="AA235" i="25"/>
  <c r="Q236" i="25"/>
  <c r="R236" i="25"/>
  <c r="S236" i="25"/>
  <c r="T236" i="25"/>
  <c r="U236" i="25"/>
  <c r="W236" i="25"/>
  <c r="X236" i="25"/>
  <c r="Y236" i="25"/>
  <c r="Z236" i="25"/>
  <c r="AA236" i="25"/>
  <c r="Q237" i="25"/>
  <c r="R237" i="25"/>
  <c r="S237" i="25"/>
  <c r="T237" i="25"/>
  <c r="U237" i="25"/>
  <c r="W237" i="25"/>
  <c r="X237" i="25"/>
  <c r="Y237" i="25"/>
  <c r="Z237" i="25"/>
  <c r="AA237" i="25"/>
  <c r="Q238" i="25"/>
  <c r="R238" i="25"/>
  <c r="S238" i="25"/>
  <c r="T238" i="25"/>
  <c r="U238" i="25"/>
  <c r="W238" i="25"/>
  <c r="X238" i="25"/>
  <c r="Y238" i="25"/>
  <c r="Z238" i="25"/>
  <c r="AA238" i="25"/>
  <c r="Q239" i="25"/>
  <c r="R239" i="25"/>
  <c r="S239" i="25"/>
  <c r="T239" i="25"/>
  <c r="U239" i="25"/>
  <c r="W239" i="25"/>
  <c r="X239" i="25"/>
  <c r="Y239" i="25"/>
  <c r="Z239" i="25"/>
  <c r="AA239" i="25"/>
  <c r="Q240" i="25"/>
  <c r="R240" i="25"/>
  <c r="S240" i="25"/>
  <c r="T240" i="25"/>
  <c r="U240" i="25"/>
  <c r="W240" i="25"/>
  <c r="X240" i="25"/>
  <c r="Y240" i="25"/>
  <c r="Z240" i="25"/>
  <c r="AA240" i="25"/>
  <c r="Q241" i="25"/>
  <c r="R241" i="25"/>
  <c r="S241" i="25"/>
  <c r="T241" i="25"/>
  <c r="U241" i="25"/>
  <c r="W241" i="25"/>
  <c r="X241" i="25"/>
  <c r="Y241" i="25"/>
  <c r="Z241" i="25"/>
  <c r="AA241" i="25"/>
  <c r="Q242" i="25"/>
  <c r="R242" i="25"/>
  <c r="S242" i="25"/>
  <c r="T242" i="25"/>
  <c r="U242" i="25"/>
  <c r="W242" i="25"/>
  <c r="X242" i="25"/>
  <c r="Y242" i="25"/>
  <c r="Z242" i="25"/>
  <c r="AA242" i="25"/>
  <c r="Q243" i="25"/>
  <c r="R243" i="25"/>
  <c r="S243" i="25"/>
  <c r="T243" i="25"/>
  <c r="U243" i="25"/>
  <c r="W243" i="25"/>
  <c r="X243" i="25"/>
  <c r="Y243" i="25"/>
  <c r="Z243" i="25"/>
  <c r="AA243" i="25"/>
  <c r="Q244" i="25"/>
  <c r="R244" i="25"/>
  <c r="S244" i="25"/>
  <c r="T244" i="25"/>
  <c r="U244" i="25"/>
  <c r="W244" i="25"/>
  <c r="X244" i="25"/>
  <c r="Y244" i="25"/>
  <c r="Z244" i="25"/>
  <c r="AA244" i="25"/>
  <c r="Q245" i="25"/>
  <c r="R245" i="25"/>
  <c r="S245" i="25"/>
  <c r="T245" i="25"/>
  <c r="U245" i="25"/>
  <c r="W245" i="25"/>
  <c r="X245" i="25"/>
  <c r="Y245" i="25"/>
  <c r="Z245" i="25"/>
  <c r="AA245" i="25"/>
  <c r="Q246" i="25"/>
  <c r="R246" i="25"/>
  <c r="S246" i="25"/>
  <c r="T246" i="25"/>
  <c r="U246" i="25"/>
  <c r="W246" i="25"/>
  <c r="X246" i="25"/>
  <c r="Y246" i="25"/>
  <c r="Z246" i="25"/>
  <c r="AA246" i="25"/>
  <c r="Q247" i="25"/>
  <c r="R247" i="25"/>
  <c r="S247" i="25"/>
  <c r="T247" i="25"/>
  <c r="U247" i="25"/>
  <c r="W247" i="25"/>
  <c r="X247" i="25"/>
  <c r="Y247" i="25"/>
  <c r="Z247" i="25"/>
  <c r="AA247" i="25"/>
  <c r="Q248" i="25"/>
  <c r="R248" i="25"/>
  <c r="S248" i="25"/>
  <c r="T248" i="25"/>
  <c r="U248" i="25"/>
  <c r="W248" i="25"/>
  <c r="X248" i="25"/>
  <c r="Y248" i="25"/>
  <c r="Z248" i="25"/>
  <c r="AA248" i="25"/>
  <c r="Q249" i="25"/>
  <c r="R249" i="25"/>
  <c r="S249" i="25"/>
  <c r="T249" i="25"/>
  <c r="U249" i="25"/>
  <c r="W249" i="25"/>
  <c r="X249" i="25"/>
  <c r="Y249" i="25"/>
  <c r="Z249" i="25"/>
  <c r="AA249" i="25"/>
  <c r="Q250" i="25"/>
  <c r="R250" i="25"/>
  <c r="S250" i="25"/>
  <c r="T250" i="25"/>
  <c r="U250" i="25"/>
  <c r="W250" i="25"/>
  <c r="X250" i="25"/>
  <c r="Y250" i="25"/>
  <c r="Z250" i="25"/>
  <c r="AA250" i="25"/>
  <c r="Q251" i="25"/>
  <c r="R251" i="25"/>
  <c r="S251" i="25"/>
  <c r="T251" i="25"/>
  <c r="U251" i="25"/>
  <c r="W251" i="25"/>
  <c r="X251" i="25"/>
  <c r="Y251" i="25"/>
  <c r="Z251" i="25"/>
  <c r="AA251" i="25"/>
  <c r="Q252" i="25"/>
  <c r="R252" i="25"/>
  <c r="S252" i="25"/>
  <c r="T252" i="25"/>
  <c r="U252" i="25"/>
  <c r="W252" i="25"/>
  <c r="X252" i="25"/>
  <c r="Y252" i="25"/>
  <c r="Z252" i="25"/>
  <c r="AA252" i="25"/>
  <c r="Q253" i="25"/>
  <c r="R253" i="25"/>
  <c r="S253" i="25"/>
  <c r="T253" i="25"/>
  <c r="U253" i="25"/>
  <c r="W253" i="25"/>
  <c r="X253" i="25"/>
  <c r="Y253" i="25"/>
  <c r="Z253" i="25"/>
  <c r="AA253" i="25"/>
  <c r="Q254" i="25"/>
  <c r="R254" i="25"/>
  <c r="S254" i="25"/>
  <c r="T254" i="25"/>
  <c r="U254" i="25"/>
  <c r="W254" i="25"/>
  <c r="X254" i="25"/>
  <c r="Y254" i="25"/>
  <c r="Z254" i="25"/>
  <c r="AA254" i="25"/>
  <c r="Q255" i="25"/>
  <c r="R255" i="25"/>
  <c r="S255" i="25"/>
  <c r="T255" i="25"/>
  <c r="U255" i="25"/>
  <c r="W255" i="25"/>
  <c r="X255" i="25"/>
  <c r="Y255" i="25"/>
  <c r="Z255" i="25"/>
  <c r="AA255" i="25"/>
  <c r="Q256" i="25"/>
  <c r="R256" i="25"/>
  <c r="S256" i="25"/>
  <c r="T256" i="25"/>
  <c r="U256" i="25"/>
  <c r="W256" i="25"/>
  <c r="X256" i="25"/>
  <c r="Y256" i="25"/>
  <c r="Z256" i="25"/>
  <c r="AA256" i="25"/>
  <c r="Q257" i="25"/>
  <c r="R257" i="25"/>
  <c r="S257" i="25"/>
  <c r="T257" i="25"/>
  <c r="U257" i="25"/>
  <c r="W257" i="25"/>
  <c r="X257" i="25"/>
  <c r="Y257" i="25"/>
  <c r="Z257" i="25"/>
  <c r="AA257" i="25"/>
  <c r="Q258" i="25"/>
  <c r="R258" i="25"/>
  <c r="S258" i="25"/>
  <c r="T258" i="25"/>
  <c r="U258" i="25"/>
  <c r="W258" i="25"/>
  <c r="X258" i="25"/>
  <c r="Y258" i="25"/>
  <c r="Z258" i="25"/>
  <c r="AA258" i="25"/>
  <c r="Q259" i="25"/>
  <c r="R259" i="25"/>
  <c r="S259" i="25"/>
  <c r="T259" i="25"/>
  <c r="U259" i="25"/>
  <c r="W259" i="25"/>
  <c r="X259" i="25"/>
  <c r="Y259" i="25"/>
  <c r="Z259" i="25"/>
  <c r="AA259" i="25"/>
  <c r="Q260" i="25"/>
  <c r="R260" i="25"/>
  <c r="S260" i="25"/>
  <c r="T260" i="25"/>
  <c r="U260" i="25"/>
  <c r="W260" i="25"/>
  <c r="X260" i="25"/>
  <c r="Y260" i="25"/>
  <c r="Z260" i="25"/>
  <c r="AA260" i="25"/>
  <c r="Q261" i="25"/>
  <c r="R261" i="25"/>
  <c r="S261" i="25"/>
  <c r="T261" i="25"/>
  <c r="U261" i="25"/>
  <c r="W261" i="25"/>
  <c r="X261" i="25"/>
  <c r="Y261" i="25"/>
  <c r="Z261" i="25"/>
  <c r="AA261" i="25"/>
  <c r="Q262" i="25"/>
  <c r="R262" i="25"/>
  <c r="S262" i="25"/>
  <c r="T262" i="25"/>
  <c r="U262" i="25"/>
  <c r="W262" i="25"/>
  <c r="X262" i="25"/>
  <c r="Y262" i="25"/>
  <c r="Z262" i="25"/>
  <c r="AA262" i="25"/>
  <c r="Q263" i="25"/>
  <c r="R263" i="25"/>
  <c r="S263" i="25"/>
  <c r="T263" i="25"/>
  <c r="U263" i="25"/>
  <c r="W263" i="25"/>
  <c r="X263" i="25"/>
  <c r="Y263" i="25"/>
  <c r="Z263" i="25"/>
  <c r="AA263" i="25"/>
  <c r="Q264" i="25"/>
  <c r="R264" i="25"/>
  <c r="S264" i="25"/>
  <c r="T264" i="25"/>
  <c r="U264" i="25"/>
  <c r="W264" i="25"/>
  <c r="X264" i="25"/>
  <c r="Y264" i="25"/>
  <c r="Z264" i="25"/>
  <c r="AA264" i="25"/>
  <c r="Q265" i="25"/>
  <c r="R265" i="25"/>
  <c r="S265" i="25"/>
  <c r="T265" i="25"/>
  <c r="U265" i="25"/>
  <c r="W265" i="25"/>
  <c r="X265" i="25"/>
  <c r="Y265" i="25"/>
  <c r="Z265" i="25"/>
  <c r="AA265" i="25"/>
  <c r="Q266" i="25"/>
  <c r="R266" i="25"/>
  <c r="S266" i="25"/>
  <c r="T266" i="25"/>
  <c r="U266" i="25"/>
  <c r="W266" i="25"/>
  <c r="X266" i="25"/>
  <c r="Y266" i="25"/>
  <c r="Z266" i="25"/>
  <c r="AA266" i="25"/>
  <c r="Q267" i="25"/>
  <c r="R267" i="25"/>
  <c r="S267" i="25"/>
  <c r="T267" i="25"/>
  <c r="U267" i="25"/>
  <c r="W267" i="25"/>
  <c r="X267" i="25"/>
  <c r="Y267" i="25"/>
  <c r="Z267" i="25"/>
  <c r="AA267" i="25"/>
  <c r="Q268" i="25"/>
  <c r="R268" i="25"/>
  <c r="S268" i="25"/>
  <c r="T268" i="25"/>
  <c r="U268" i="25"/>
  <c r="W268" i="25"/>
  <c r="X268" i="25"/>
  <c r="Y268" i="25"/>
  <c r="Z268" i="25"/>
  <c r="AA268" i="25"/>
  <c r="Q269" i="25"/>
  <c r="R269" i="25"/>
  <c r="S269" i="25"/>
  <c r="T269" i="25"/>
  <c r="U269" i="25"/>
  <c r="W269" i="25"/>
  <c r="X269" i="25"/>
  <c r="Y269" i="25"/>
  <c r="Z269" i="25"/>
  <c r="AA269" i="25"/>
  <c r="Q270" i="25"/>
  <c r="R270" i="25"/>
  <c r="S270" i="25"/>
  <c r="T270" i="25"/>
  <c r="U270" i="25"/>
  <c r="W270" i="25"/>
  <c r="X270" i="25"/>
  <c r="Y270" i="25"/>
  <c r="Z270" i="25"/>
  <c r="AA270" i="25"/>
  <c r="Q271" i="25"/>
  <c r="R271" i="25"/>
  <c r="S271" i="25"/>
  <c r="T271" i="25"/>
  <c r="U271" i="25"/>
  <c r="W271" i="25"/>
  <c r="X271" i="25"/>
  <c r="Y271" i="25"/>
  <c r="Z271" i="25"/>
  <c r="AA271" i="25"/>
  <c r="Q272" i="25"/>
  <c r="R272" i="25"/>
  <c r="S272" i="25"/>
  <c r="T272" i="25"/>
  <c r="U272" i="25"/>
  <c r="W272" i="25"/>
  <c r="X272" i="25"/>
  <c r="Y272" i="25"/>
  <c r="Z272" i="25"/>
  <c r="AA272" i="25"/>
  <c r="Q273" i="25"/>
  <c r="R273" i="25"/>
  <c r="S273" i="25"/>
  <c r="T273" i="25"/>
  <c r="U273" i="25"/>
  <c r="W273" i="25"/>
  <c r="X273" i="25"/>
  <c r="Y273" i="25"/>
  <c r="Z273" i="25"/>
  <c r="AA273" i="25"/>
  <c r="Q274" i="25"/>
  <c r="R274" i="25"/>
  <c r="S274" i="25"/>
  <c r="T274" i="25"/>
  <c r="U274" i="25"/>
  <c r="W274" i="25"/>
  <c r="X274" i="25"/>
  <c r="Y274" i="25"/>
  <c r="Z274" i="25"/>
  <c r="AA274" i="25"/>
  <c r="Q275" i="25"/>
  <c r="R275" i="25"/>
  <c r="S275" i="25"/>
  <c r="T275" i="25"/>
  <c r="U275" i="25"/>
  <c r="W275" i="25"/>
  <c r="X275" i="25"/>
  <c r="Y275" i="25"/>
  <c r="Z275" i="25"/>
  <c r="AA275" i="25"/>
  <c r="Q276" i="25"/>
  <c r="R276" i="25"/>
  <c r="S276" i="25"/>
  <c r="T276" i="25"/>
  <c r="U276" i="25"/>
  <c r="W276" i="25"/>
  <c r="X276" i="25"/>
  <c r="Y276" i="25"/>
  <c r="Z276" i="25"/>
  <c r="AA276" i="25"/>
  <c r="Q277" i="25"/>
  <c r="R277" i="25"/>
  <c r="S277" i="25"/>
  <c r="T277" i="25"/>
  <c r="U277" i="25"/>
  <c r="W277" i="25"/>
  <c r="X277" i="25"/>
  <c r="Y277" i="25"/>
  <c r="Z277" i="25"/>
  <c r="AA277" i="25"/>
  <c r="Q278" i="25"/>
  <c r="R278" i="25"/>
  <c r="S278" i="25"/>
  <c r="T278" i="25"/>
  <c r="U278" i="25"/>
  <c r="W278" i="25"/>
  <c r="X278" i="25"/>
  <c r="Y278" i="25"/>
  <c r="Z278" i="25"/>
  <c r="AA278" i="25"/>
  <c r="Q279" i="25"/>
  <c r="R279" i="25"/>
  <c r="S279" i="25"/>
  <c r="T279" i="25"/>
  <c r="U279" i="25"/>
  <c r="W279" i="25"/>
  <c r="X279" i="25"/>
  <c r="Y279" i="25"/>
  <c r="Z279" i="25"/>
  <c r="AA279" i="25"/>
  <c r="Q280" i="25"/>
  <c r="R280" i="25"/>
  <c r="S280" i="25"/>
  <c r="T280" i="25"/>
  <c r="U280" i="25"/>
  <c r="W280" i="25"/>
  <c r="X280" i="25"/>
  <c r="Y280" i="25"/>
  <c r="Z280" i="25"/>
  <c r="AA280" i="25"/>
  <c r="Q281" i="25"/>
  <c r="R281" i="25"/>
  <c r="S281" i="25"/>
  <c r="T281" i="25"/>
  <c r="U281" i="25"/>
  <c r="W281" i="25"/>
  <c r="X281" i="25"/>
  <c r="Y281" i="25"/>
  <c r="Z281" i="25"/>
  <c r="AA281" i="25"/>
  <c r="Q282" i="25"/>
  <c r="R282" i="25"/>
  <c r="S282" i="25"/>
  <c r="T282" i="25"/>
  <c r="U282" i="25"/>
  <c r="W282" i="25"/>
  <c r="X282" i="25"/>
  <c r="Y282" i="25"/>
  <c r="Z282" i="25"/>
  <c r="AA282" i="25"/>
  <c r="Q283" i="25"/>
  <c r="R283" i="25"/>
  <c r="S283" i="25"/>
  <c r="T283" i="25"/>
  <c r="U283" i="25"/>
  <c r="W283" i="25"/>
  <c r="X283" i="25"/>
  <c r="Y283" i="25"/>
  <c r="Z283" i="25"/>
  <c r="AA283" i="25"/>
  <c r="Q284" i="25"/>
  <c r="R284" i="25"/>
  <c r="S284" i="25"/>
  <c r="T284" i="25"/>
  <c r="U284" i="25"/>
  <c r="W284" i="25"/>
  <c r="X284" i="25"/>
  <c r="Y284" i="25"/>
  <c r="Z284" i="25"/>
  <c r="AA284" i="25"/>
  <c r="Q285" i="25"/>
  <c r="R285" i="25"/>
  <c r="S285" i="25"/>
  <c r="T285" i="25"/>
  <c r="U285" i="25"/>
  <c r="W285" i="25"/>
  <c r="X285" i="25"/>
  <c r="Y285" i="25"/>
  <c r="Z285" i="25"/>
  <c r="AA285" i="25"/>
  <c r="Q286" i="25"/>
  <c r="R286" i="25"/>
  <c r="S286" i="25"/>
  <c r="T286" i="25"/>
  <c r="U286" i="25"/>
  <c r="W286" i="25"/>
  <c r="X286" i="25"/>
  <c r="Y286" i="25"/>
  <c r="Z286" i="25"/>
  <c r="AA286" i="25"/>
  <c r="Q287" i="25"/>
  <c r="R287" i="25"/>
  <c r="S287" i="25"/>
  <c r="T287" i="25"/>
  <c r="U287" i="25"/>
  <c r="W287" i="25"/>
  <c r="X287" i="25"/>
  <c r="Y287" i="25"/>
  <c r="Z287" i="25"/>
  <c r="AA287" i="25"/>
  <c r="Q288" i="25"/>
  <c r="R288" i="25"/>
  <c r="S288" i="25"/>
  <c r="T288" i="25"/>
  <c r="U288" i="25"/>
  <c r="W288" i="25"/>
  <c r="X288" i="25"/>
  <c r="Y288" i="25"/>
  <c r="Z288" i="25"/>
  <c r="AA288" i="25"/>
  <c r="Q289" i="25"/>
  <c r="R289" i="25"/>
  <c r="S289" i="25"/>
  <c r="T289" i="25"/>
  <c r="U289" i="25"/>
  <c r="W289" i="25"/>
  <c r="X289" i="25"/>
  <c r="Y289" i="25"/>
  <c r="Z289" i="25"/>
  <c r="AA289" i="25"/>
  <c r="Q290" i="25"/>
  <c r="R290" i="25"/>
  <c r="S290" i="25"/>
  <c r="T290" i="25"/>
  <c r="U290" i="25"/>
  <c r="W290" i="25"/>
  <c r="X290" i="25"/>
  <c r="Y290" i="25"/>
  <c r="Z290" i="25"/>
  <c r="AA290" i="25"/>
  <c r="Q291" i="25"/>
  <c r="R291" i="25"/>
  <c r="S291" i="25"/>
  <c r="T291" i="25"/>
  <c r="U291" i="25"/>
  <c r="W291" i="25"/>
  <c r="X291" i="25"/>
  <c r="Y291" i="25"/>
  <c r="Z291" i="25"/>
  <c r="AA291" i="25"/>
  <c r="Q292" i="25"/>
  <c r="R292" i="25"/>
  <c r="S292" i="25"/>
  <c r="T292" i="25"/>
  <c r="U292" i="25"/>
  <c r="W292" i="25"/>
  <c r="X292" i="25"/>
  <c r="Y292" i="25"/>
  <c r="Z292" i="25"/>
  <c r="AA292" i="25"/>
  <c r="Q293" i="25"/>
  <c r="R293" i="25"/>
  <c r="S293" i="25"/>
  <c r="T293" i="25"/>
  <c r="U293" i="25"/>
  <c r="W293" i="25"/>
  <c r="X293" i="25"/>
  <c r="Y293" i="25"/>
  <c r="Z293" i="25"/>
  <c r="AA293" i="25"/>
  <c r="Q294" i="25"/>
  <c r="R294" i="25"/>
  <c r="S294" i="25"/>
  <c r="T294" i="25"/>
  <c r="U294" i="25"/>
  <c r="W294" i="25"/>
  <c r="X294" i="25"/>
  <c r="Y294" i="25"/>
  <c r="Z294" i="25"/>
  <c r="AA294" i="25"/>
  <c r="Q295" i="25"/>
  <c r="R295" i="25"/>
  <c r="S295" i="25"/>
  <c r="T295" i="25"/>
  <c r="U295" i="25"/>
  <c r="W295" i="25"/>
  <c r="X295" i="25"/>
  <c r="Y295" i="25"/>
  <c r="Z295" i="25"/>
  <c r="AA295" i="25"/>
  <c r="Q296" i="25"/>
  <c r="R296" i="25"/>
  <c r="S296" i="25"/>
  <c r="T296" i="25"/>
  <c r="U296" i="25"/>
  <c r="W296" i="25"/>
  <c r="X296" i="25"/>
  <c r="Y296" i="25"/>
  <c r="Z296" i="25"/>
  <c r="AA296" i="25"/>
  <c r="Q297" i="25"/>
  <c r="R297" i="25"/>
  <c r="S297" i="25"/>
  <c r="T297" i="25"/>
  <c r="U297" i="25"/>
  <c r="W297" i="25"/>
  <c r="X297" i="25"/>
  <c r="Y297" i="25"/>
  <c r="Z297" i="25"/>
  <c r="AA297" i="25"/>
  <c r="Q298" i="25"/>
  <c r="R298" i="25"/>
  <c r="S298" i="25"/>
  <c r="T298" i="25"/>
  <c r="U298" i="25"/>
  <c r="W298" i="25"/>
  <c r="X298" i="25"/>
  <c r="Y298" i="25"/>
  <c r="Z298" i="25"/>
  <c r="AA298" i="25"/>
  <c r="Q299" i="25"/>
  <c r="R299" i="25"/>
  <c r="S299" i="25"/>
  <c r="T299" i="25"/>
  <c r="U299" i="25"/>
  <c r="W299" i="25"/>
  <c r="X299" i="25"/>
  <c r="Y299" i="25"/>
  <c r="Z299" i="25"/>
  <c r="AA299" i="25"/>
  <c r="Q300" i="25"/>
  <c r="R300" i="25"/>
  <c r="S300" i="25"/>
  <c r="T300" i="25"/>
  <c r="U300" i="25"/>
  <c r="W300" i="25"/>
  <c r="X300" i="25"/>
  <c r="Y300" i="25"/>
  <c r="Z300" i="25"/>
  <c r="AA300" i="25"/>
  <c r="Q301" i="25"/>
  <c r="R301" i="25"/>
  <c r="S301" i="25"/>
  <c r="T301" i="25"/>
  <c r="U301" i="25"/>
  <c r="W301" i="25"/>
  <c r="X301" i="25"/>
  <c r="Y301" i="25"/>
  <c r="Z301" i="25"/>
  <c r="AA301" i="25"/>
  <c r="Q302" i="25"/>
  <c r="R302" i="25"/>
  <c r="S302" i="25"/>
  <c r="T302" i="25"/>
  <c r="U302" i="25"/>
  <c r="W302" i="25"/>
  <c r="X302" i="25"/>
  <c r="Y302" i="25"/>
  <c r="Z302" i="25"/>
  <c r="AA302" i="25"/>
  <c r="Q303" i="25"/>
  <c r="R303" i="25"/>
  <c r="S303" i="25"/>
  <c r="T303" i="25"/>
  <c r="U303" i="25"/>
  <c r="W303" i="25"/>
  <c r="X303" i="25"/>
  <c r="Y303" i="25"/>
  <c r="Z303" i="25"/>
  <c r="AA303" i="25"/>
  <c r="Q304" i="25"/>
  <c r="R304" i="25"/>
  <c r="S304" i="25"/>
  <c r="T304" i="25"/>
  <c r="U304" i="25"/>
  <c r="W304" i="25"/>
  <c r="X304" i="25"/>
  <c r="Y304" i="25"/>
  <c r="Z304" i="25"/>
  <c r="AA304" i="25"/>
  <c r="Q305" i="25"/>
  <c r="R305" i="25"/>
  <c r="S305" i="25"/>
  <c r="T305" i="25"/>
  <c r="U305" i="25"/>
  <c r="W305" i="25"/>
  <c r="X305" i="25"/>
  <c r="Y305" i="25"/>
  <c r="Z305" i="25"/>
  <c r="AA305" i="25"/>
  <c r="Q306" i="25"/>
  <c r="R306" i="25"/>
  <c r="S306" i="25"/>
  <c r="T306" i="25"/>
  <c r="U306" i="25"/>
  <c r="W306" i="25"/>
  <c r="X306" i="25"/>
  <c r="Y306" i="25"/>
  <c r="Z306" i="25"/>
  <c r="AA306" i="25"/>
  <c r="Q307" i="25"/>
  <c r="R307" i="25"/>
  <c r="S307" i="25"/>
  <c r="T307" i="25"/>
  <c r="U307" i="25"/>
  <c r="W307" i="25"/>
  <c r="X307" i="25"/>
  <c r="Y307" i="25"/>
  <c r="Z307" i="25"/>
  <c r="AA307" i="25"/>
  <c r="Q308" i="25"/>
  <c r="R308" i="25"/>
  <c r="S308" i="25"/>
  <c r="T308" i="25"/>
  <c r="U308" i="25"/>
  <c r="W308" i="25"/>
  <c r="X308" i="25"/>
  <c r="Y308" i="25"/>
  <c r="Z308" i="25"/>
  <c r="AA308" i="25"/>
  <c r="Q309" i="25"/>
  <c r="R309" i="25"/>
  <c r="S309" i="25"/>
  <c r="T309" i="25"/>
  <c r="U309" i="25"/>
  <c r="W309" i="25"/>
  <c r="X309" i="25"/>
  <c r="Y309" i="25"/>
  <c r="Z309" i="25"/>
  <c r="AA309" i="25"/>
  <c r="Q310" i="25"/>
  <c r="R310" i="25"/>
  <c r="S310" i="25"/>
  <c r="T310" i="25"/>
  <c r="U310" i="25"/>
  <c r="W310" i="25"/>
  <c r="X310" i="25"/>
  <c r="Y310" i="25"/>
  <c r="Z310" i="25"/>
  <c r="AA310" i="25"/>
  <c r="Q311" i="25"/>
  <c r="R311" i="25"/>
  <c r="S311" i="25"/>
  <c r="T311" i="25"/>
  <c r="U311" i="25"/>
  <c r="W311" i="25"/>
  <c r="X311" i="25"/>
  <c r="Y311" i="25"/>
  <c r="Z311" i="25"/>
  <c r="AA311" i="25"/>
  <c r="Q312" i="25"/>
  <c r="R312" i="25"/>
  <c r="S312" i="25"/>
  <c r="T312" i="25"/>
  <c r="U312" i="25"/>
  <c r="W312" i="25"/>
  <c r="X312" i="25"/>
  <c r="Y312" i="25"/>
  <c r="Z312" i="25"/>
  <c r="AA312" i="25"/>
  <c r="Q313" i="25"/>
  <c r="R313" i="25"/>
  <c r="S313" i="25"/>
  <c r="T313" i="25"/>
  <c r="U313" i="25"/>
  <c r="W313" i="25"/>
  <c r="X313" i="25"/>
  <c r="Y313" i="25"/>
  <c r="Z313" i="25"/>
  <c r="AA313" i="25"/>
  <c r="Q314" i="25"/>
  <c r="R314" i="25"/>
  <c r="S314" i="25"/>
  <c r="T314" i="25"/>
  <c r="U314" i="25"/>
  <c r="W314" i="25"/>
  <c r="X314" i="25"/>
  <c r="Y314" i="25"/>
  <c r="Z314" i="25"/>
  <c r="AA314" i="25"/>
  <c r="Q315" i="25"/>
  <c r="R315" i="25"/>
  <c r="S315" i="25"/>
  <c r="T315" i="25"/>
  <c r="U315" i="25"/>
  <c r="W315" i="25"/>
  <c r="X315" i="25"/>
  <c r="Y315" i="25"/>
  <c r="Z315" i="25"/>
  <c r="AA315" i="25"/>
  <c r="Q316" i="25"/>
  <c r="R316" i="25"/>
  <c r="S316" i="25"/>
  <c r="T316" i="25"/>
  <c r="U316" i="25"/>
  <c r="W316" i="25"/>
  <c r="X316" i="25"/>
  <c r="Y316" i="25"/>
  <c r="Z316" i="25"/>
  <c r="AA316" i="25"/>
  <c r="Q317" i="25"/>
  <c r="R317" i="25"/>
  <c r="S317" i="25"/>
  <c r="T317" i="25"/>
  <c r="U317" i="25"/>
  <c r="W317" i="25"/>
  <c r="X317" i="25"/>
  <c r="Y317" i="25"/>
  <c r="Z317" i="25"/>
  <c r="AA317" i="25"/>
  <c r="Q318" i="25"/>
  <c r="R318" i="25"/>
  <c r="S318" i="25"/>
  <c r="T318" i="25"/>
  <c r="U318" i="25"/>
  <c r="W318" i="25"/>
  <c r="X318" i="25"/>
  <c r="Y318" i="25"/>
  <c r="Z318" i="25"/>
  <c r="AA318" i="25"/>
  <c r="Q319" i="25"/>
  <c r="R319" i="25"/>
  <c r="S319" i="25"/>
  <c r="T319" i="25"/>
  <c r="U319" i="25"/>
  <c r="W319" i="25"/>
  <c r="X319" i="25"/>
  <c r="Y319" i="25"/>
  <c r="Z319" i="25"/>
  <c r="AA319" i="25"/>
  <c r="Q320" i="25"/>
  <c r="R320" i="25"/>
  <c r="S320" i="25"/>
  <c r="T320" i="25"/>
  <c r="U320" i="25"/>
  <c r="W320" i="25"/>
  <c r="X320" i="25"/>
  <c r="Y320" i="25"/>
  <c r="Z320" i="25"/>
  <c r="AA320" i="25"/>
  <c r="Q321" i="25"/>
  <c r="R321" i="25"/>
  <c r="S321" i="25"/>
  <c r="T321" i="25"/>
  <c r="U321" i="25"/>
  <c r="W321" i="25"/>
  <c r="X321" i="25"/>
  <c r="Y321" i="25"/>
  <c r="Z321" i="25"/>
  <c r="AA321" i="25"/>
  <c r="Q322" i="25"/>
  <c r="R322" i="25"/>
  <c r="S322" i="25"/>
  <c r="T322" i="25"/>
  <c r="U322" i="25"/>
  <c r="W322" i="25"/>
  <c r="X322" i="25"/>
  <c r="Y322" i="25"/>
  <c r="Z322" i="25"/>
  <c r="AA322" i="25"/>
  <c r="Q323" i="25"/>
  <c r="R323" i="25"/>
  <c r="S323" i="25"/>
  <c r="T323" i="25"/>
  <c r="U323" i="25"/>
  <c r="W323" i="25"/>
  <c r="X323" i="25"/>
  <c r="Y323" i="25"/>
  <c r="Z323" i="25"/>
  <c r="AA323" i="25"/>
  <c r="Q324" i="25"/>
  <c r="R324" i="25"/>
  <c r="S324" i="25"/>
  <c r="T324" i="25"/>
  <c r="U324" i="25"/>
  <c r="W324" i="25"/>
  <c r="X324" i="25"/>
  <c r="Y324" i="25"/>
  <c r="Z324" i="25"/>
  <c r="AA324" i="25"/>
  <c r="Q325" i="25"/>
  <c r="R325" i="25"/>
  <c r="S325" i="25"/>
  <c r="T325" i="25"/>
  <c r="U325" i="25"/>
  <c r="W325" i="25"/>
  <c r="X325" i="25"/>
  <c r="Y325" i="25"/>
  <c r="Z325" i="25"/>
  <c r="AA325" i="25"/>
  <c r="Q326" i="25"/>
  <c r="R326" i="25"/>
  <c r="S326" i="25"/>
  <c r="T326" i="25"/>
  <c r="U326" i="25"/>
  <c r="W326" i="25"/>
  <c r="X326" i="25"/>
  <c r="Y326" i="25"/>
  <c r="Z326" i="25"/>
  <c r="AA326" i="25"/>
  <c r="Q327" i="25"/>
  <c r="R327" i="25"/>
  <c r="S327" i="25"/>
  <c r="T327" i="25"/>
  <c r="U327" i="25"/>
  <c r="W327" i="25"/>
  <c r="X327" i="25"/>
  <c r="Y327" i="25"/>
  <c r="Z327" i="25"/>
  <c r="AA327" i="25"/>
  <c r="Q328" i="25"/>
  <c r="R328" i="25"/>
  <c r="S328" i="25"/>
  <c r="T328" i="25"/>
  <c r="U328" i="25"/>
  <c r="W328" i="25"/>
  <c r="X328" i="25"/>
  <c r="Y328" i="25"/>
  <c r="Z328" i="25"/>
  <c r="AA328" i="25"/>
  <c r="Q329" i="25"/>
  <c r="R329" i="25"/>
  <c r="S329" i="25"/>
  <c r="T329" i="25"/>
  <c r="U329" i="25"/>
  <c r="W329" i="25"/>
  <c r="X329" i="25"/>
  <c r="Y329" i="25"/>
  <c r="Z329" i="25"/>
  <c r="AA329" i="25"/>
  <c r="Q330" i="25"/>
  <c r="R330" i="25"/>
  <c r="S330" i="25"/>
  <c r="T330" i="25"/>
  <c r="U330" i="25"/>
  <c r="W330" i="25"/>
  <c r="X330" i="25"/>
  <c r="Y330" i="25"/>
  <c r="Z330" i="25"/>
  <c r="AA330" i="25"/>
  <c r="Q331" i="25"/>
  <c r="R331" i="25"/>
  <c r="S331" i="25"/>
  <c r="T331" i="25"/>
  <c r="U331" i="25"/>
  <c r="W331" i="25"/>
  <c r="X331" i="25"/>
  <c r="Y331" i="25"/>
  <c r="Z331" i="25"/>
  <c r="AA331" i="25"/>
  <c r="Q332" i="25"/>
  <c r="R332" i="25"/>
  <c r="S332" i="25"/>
  <c r="T332" i="25"/>
  <c r="U332" i="25"/>
  <c r="W332" i="25"/>
  <c r="X332" i="25"/>
  <c r="Y332" i="25"/>
  <c r="Z332" i="25"/>
  <c r="AA332" i="25"/>
  <c r="Q333" i="25"/>
  <c r="R333" i="25"/>
  <c r="S333" i="25"/>
  <c r="T333" i="25"/>
  <c r="U333" i="25"/>
  <c r="W333" i="25"/>
  <c r="X333" i="25"/>
  <c r="Y333" i="25"/>
  <c r="Z333" i="25"/>
  <c r="AA333" i="25"/>
  <c r="Q334" i="25"/>
  <c r="R334" i="25"/>
  <c r="S334" i="25"/>
  <c r="T334" i="25"/>
  <c r="U334" i="25"/>
  <c r="W334" i="25"/>
  <c r="X334" i="25"/>
  <c r="Y334" i="25"/>
  <c r="Z334" i="25"/>
  <c r="AA334" i="25"/>
  <c r="Q335" i="25"/>
  <c r="R335" i="25"/>
  <c r="S335" i="25"/>
  <c r="T335" i="25"/>
  <c r="U335" i="25"/>
  <c r="W335" i="25"/>
  <c r="X335" i="25"/>
  <c r="Y335" i="25"/>
  <c r="Z335" i="25"/>
  <c r="AA335" i="25"/>
  <c r="Q336" i="25"/>
  <c r="R336" i="25"/>
  <c r="S336" i="25"/>
  <c r="T336" i="25"/>
  <c r="U336" i="25"/>
  <c r="W336" i="25"/>
  <c r="X336" i="25"/>
  <c r="Y336" i="25"/>
  <c r="Z336" i="25"/>
  <c r="AA336" i="25"/>
  <c r="Q337" i="25"/>
  <c r="R337" i="25"/>
  <c r="S337" i="25"/>
  <c r="T337" i="25"/>
  <c r="U337" i="25"/>
  <c r="W337" i="25"/>
  <c r="X337" i="25"/>
  <c r="Y337" i="25"/>
  <c r="Z337" i="25"/>
  <c r="AA337" i="25"/>
  <c r="Q338" i="25"/>
  <c r="R338" i="25"/>
  <c r="S338" i="25"/>
  <c r="T338" i="25"/>
  <c r="U338" i="25"/>
  <c r="W338" i="25"/>
  <c r="X338" i="25"/>
  <c r="Y338" i="25"/>
  <c r="Z338" i="25"/>
  <c r="AA338" i="25"/>
  <c r="Q339" i="25"/>
  <c r="R339" i="25"/>
  <c r="S339" i="25"/>
  <c r="T339" i="25"/>
  <c r="U339" i="25"/>
  <c r="W339" i="25"/>
  <c r="X339" i="25"/>
  <c r="Y339" i="25"/>
  <c r="Z339" i="25"/>
  <c r="AA339" i="25"/>
  <c r="Q340" i="25"/>
  <c r="R340" i="25"/>
  <c r="S340" i="25"/>
  <c r="T340" i="25"/>
  <c r="U340" i="25"/>
  <c r="W340" i="25"/>
  <c r="X340" i="25"/>
  <c r="Y340" i="25"/>
  <c r="Z340" i="25"/>
  <c r="AA340" i="25"/>
  <c r="Q341" i="25"/>
  <c r="R341" i="25"/>
  <c r="S341" i="25"/>
  <c r="T341" i="25"/>
  <c r="U341" i="25"/>
  <c r="W341" i="25"/>
  <c r="X341" i="25"/>
  <c r="Y341" i="25"/>
  <c r="Z341" i="25"/>
  <c r="AA341" i="25"/>
  <c r="Q342" i="25"/>
  <c r="R342" i="25"/>
  <c r="S342" i="25"/>
  <c r="T342" i="25"/>
  <c r="U342" i="25"/>
  <c r="W342" i="25"/>
  <c r="X342" i="25"/>
  <c r="Y342" i="25"/>
  <c r="Z342" i="25"/>
  <c r="AA342" i="25"/>
  <c r="Q343" i="25"/>
  <c r="R343" i="25"/>
  <c r="S343" i="25"/>
  <c r="T343" i="25"/>
  <c r="U343" i="25"/>
  <c r="W343" i="25"/>
  <c r="X343" i="25"/>
  <c r="Y343" i="25"/>
  <c r="Z343" i="25"/>
  <c r="AA343" i="25"/>
  <c r="Q344" i="25"/>
  <c r="R344" i="25"/>
  <c r="S344" i="25"/>
  <c r="T344" i="25"/>
  <c r="U344" i="25"/>
  <c r="W344" i="25"/>
  <c r="X344" i="25"/>
  <c r="Y344" i="25"/>
  <c r="Z344" i="25"/>
  <c r="AA344" i="25"/>
  <c r="Q345" i="25"/>
  <c r="R345" i="25"/>
  <c r="S345" i="25"/>
  <c r="T345" i="25"/>
  <c r="U345" i="25"/>
  <c r="W345" i="25"/>
  <c r="X345" i="25"/>
  <c r="Y345" i="25"/>
  <c r="Z345" i="25"/>
  <c r="AA345" i="25"/>
  <c r="Q346" i="25"/>
  <c r="R346" i="25"/>
  <c r="S346" i="25"/>
  <c r="T346" i="25"/>
  <c r="U346" i="25"/>
  <c r="W346" i="25"/>
  <c r="X346" i="25"/>
  <c r="Y346" i="25"/>
  <c r="Z346" i="25"/>
  <c r="AA346" i="25"/>
  <c r="Q347" i="25"/>
  <c r="R347" i="25"/>
  <c r="S347" i="25"/>
  <c r="T347" i="25"/>
  <c r="U347" i="25"/>
  <c r="W347" i="25"/>
  <c r="X347" i="25"/>
  <c r="Y347" i="25"/>
  <c r="Z347" i="25"/>
  <c r="AA347" i="25"/>
  <c r="Q348" i="25"/>
  <c r="R348" i="25"/>
  <c r="S348" i="25"/>
  <c r="T348" i="25"/>
  <c r="U348" i="25"/>
  <c r="W348" i="25"/>
  <c r="X348" i="25"/>
  <c r="Y348" i="25"/>
  <c r="Z348" i="25"/>
  <c r="AA348" i="25"/>
  <c r="Q349" i="25"/>
  <c r="R349" i="25"/>
  <c r="S349" i="25"/>
  <c r="T349" i="25"/>
  <c r="U349" i="25"/>
  <c r="W349" i="25"/>
  <c r="X349" i="25"/>
  <c r="Y349" i="25"/>
  <c r="Z349" i="25"/>
  <c r="AA349" i="25"/>
  <c r="Q350" i="25"/>
  <c r="R350" i="25"/>
  <c r="S350" i="25"/>
  <c r="T350" i="25"/>
  <c r="U350" i="25"/>
  <c r="W350" i="25"/>
  <c r="X350" i="25"/>
  <c r="Y350" i="25"/>
  <c r="Z350" i="25"/>
  <c r="AA350" i="25"/>
  <c r="Q351" i="25"/>
  <c r="R351" i="25"/>
  <c r="S351" i="25"/>
  <c r="T351" i="25"/>
  <c r="U351" i="25"/>
  <c r="W351" i="25"/>
  <c r="X351" i="25"/>
  <c r="Y351" i="25"/>
  <c r="Z351" i="25"/>
  <c r="AA351" i="25"/>
  <c r="Q352" i="25"/>
  <c r="R352" i="25"/>
  <c r="S352" i="25"/>
  <c r="T352" i="25"/>
  <c r="U352" i="25"/>
  <c r="W352" i="25"/>
  <c r="X352" i="25"/>
  <c r="Y352" i="25"/>
  <c r="Z352" i="25"/>
  <c r="AA352" i="25"/>
  <c r="Q353" i="25"/>
  <c r="R353" i="25"/>
  <c r="S353" i="25"/>
  <c r="T353" i="25"/>
  <c r="U353" i="25"/>
  <c r="W353" i="25"/>
  <c r="X353" i="25"/>
  <c r="Y353" i="25"/>
  <c r="Z353" i="25"/>
  <c r="AA353" i="25"/>
  <c r="Q354" i="25"/>
  <c r="R354" i="25"/>
  <c r="S354" i="25"/>
  <c r="T354" i="25"/>
  <c r="U354" i="25"/>
  <c r="W354" i="25"/>
  <c r="X354" i="25"/>
  <c r="Y354" i="25"/>
  <c r="Z354" i="25"/>
  <c r="AA354" i="25"/>
  <c r="Q355" i="25"/>
  <c r="R355" i="25"/>
  <c r="S355" i="25"/>
  <c r="T355" i="25"/>
  <c r="U355" i="25"/>
  <c r="W355" i="25"/>
  <c r="X355" i="25"/>
  <c r="Y355" i="25"/>
  <c r="Z355" i="25"/>
  <c r="AA355" i="25"/>
  <c r="Q356" i="25"/>
  <c r="R356" i="25"/>
  <c r="S356" i="25"/>
  <c r="T356" i="25"/>
  <c r="U356" i="25"/>
  <c r="W356" i="25"/>
  <c r="X356" i="25"/>
  <c r="Y356" i="25"/>
  <c r="Z356" i="25"/>
  <c r="AA356" i="25"/>
  <c r="Q357" i="25"/>
  <c r="R357" i="25"/>
  <c r="S357" i="25"/>
  <c r="T357" i="25"/>
  <c r="U357" i="25"/>
  <c r="W357" i="25"/>
  <c r="X357" i="25"/>
  <c r="Y357" i="25"/>
  <c r="Z357" i="25"/>
  <c r="AA357" i="25"/>
  <c r="Q358" i="25"/>
  <c r="R358" i="25"/>
  <c r="S358" i="25"/>
  <c r="T358" i="25"/>
  <c r="U358" i="25"/>
  <c r="W358" i="25"/>
  <c r="X358" i="25"/>
  <c r="Y358" i="25"/>
  <c r="Z358" i="25"/>
  <c r="AA358" i="25"/>
  <c r="Q359" i="25"/>
  <c r="R359" i="25"/>
  <c r="S359" i="25"/>
  <c r="T359" i="25"/>
  <c r="U359" i="25"/>
  <c r="W359" i="25"/>
  <c r="X359" i="25"/>
  <c r="Y359" i="25"/>
  <c r="Z359" i="25"/>
  <c r="AA359" i="25"/>
  <c r="Q360" i="25"/>
  <c r="R360" i="25"/>
  <c r="S360" i="25"/>
  <c r="T360" i="25"/>
  <c r="U360" i="25"/>
  <c r="W360" i="25"/>
  <c r="X360" i="25"/>
  <c r="Y360" i="25"/>
  <c r="Z360" i="25"/>
  <c r="AA360" i="25"/>
  <c r="Q361" i="25"/>
  <c r="R361" i="25"/>
  <c r="S361" i="25"/>
  <c r="T361" i="25"/>
  <c r="U361" i="25"/>
  <c r="W361" i="25"/>
  <c r="X361" i="25"/>
  <c r="Y361" i="25"/>
  <c r="Z361" i="25"/>
  <c r="AA361" i="25"/>
  <c r="Q362" i="25"/>
  <c r="R362" i="25"/>
  <c r="S362" i="25"/>
  <c r="T362" i="25"/>
  <c r="U362" i="25"/>
  <c r="W362" i="25"/>
  <c r="X362" i="25"/>
  <c r="Y362" i="25"/>
  <c r="Z362" i="25"/>
  <c r="AA362" i="25"/>
  <c r="Q363" i="25"/>
  <c r="R363" i="25"/>
  <c r="S363" i="25"/>
  <c r="T363" i="25"/>
  <c r="U363" i="25"/>
  <c r="W363" i="25"/>
  <c r="X363" i="25"/>
  <c r="Y363" i="25"/>
  <c r="Z363" i="25"/>
  <c r="AA363" i="25"/>
  <c r="Q364" i="25"/>
  <c r="R364" i="25"/>
  <c r="S364" i="25"/>
  <c r="T364" i="25"/>
  <c r="U364" i="25"/>
  <c r="W364" i="25"/>
  <c r="X364" i="25"/>
  <c r="Y364" i="25"/>
  <c r="Z364" i="25"/>
  <c r="AA364" i="25"/>
  <c r="Q365" i="25"/>
  <c r="R365" i="25"/>
  <c r="S365" i="25"/>
  <c r="T365" i="25"/>
  <c r="U365" i="25"/>
  <c r="W365" i="25"/>
  <c r="X365" i="25"/>
  <c r="Y365" i="25"/>
  <c r="Z365" i="25"/>
  <c r="AA365" i="25"/>
  <c r="Q366" i="25"/>
  <c r="R366" i="25"/>
  <c r="S366" i="25"/>
  <c r="T366" i="25"/>
  <c r="U366" i="25"/>
  <c r="W366" i="25"/>
  <c r="X366" i="25"/>
  <c r="Y366" i="25"/>
  <c r="Z366" i="25"/>
  <c r="AA366" i="25"/>
  <c r="Q367" i="25"/>
  <c r="R367" i="25"/>
  <c r="S367" i="25"/>
  <c r="T367" i="25"/>
  <c r="U367" i="25"/>
  <c r="W367" i="25"/>
  <c r="X367" i="25"/>
  <c r="Y367" i="25"/>
  <c r="Z367" i="25"/>
  <c r="AA367" i="25"/>
  <c r="Q368" i="25"/>
  <c r="R368" i="25"/>
  <c r="S368" i="25"/>
  <c r="T368" i="25"/>
  <c r="U368" i="25"/>
  <c r="W368" i="25"/>
  <c r="X368" i="25"/>
  <c r="Y368" i="25"/>
  <c r="Z368" i="25"/>
  <c r="AA368" i="25"/>
  <c r="Q369" i="25"/>
  <c r="R369" i="25"/>
  <c r="S369" i="25"/>
  <c r="T369" i="25"/>
  <c r="U369" i="25"/>
  <c r="W369" i="25"/>
  <c r="X369" i="25"/>
  <c r="Y369" i="25"/>
  <c r="Z369" i="25"/>
  <c r="AA369" i="25"/>
  <c r="Q370" i="25"/>
  <c r="R370" i="25"/>
  <c r="S370" i="25"/>
  <c r="T370" i="25"/>
  <c r="U370" i="25"/>
  <c r="W370" i="25"/>
  <c r="X370" i="25"/>
  <c r="Y370" i="25"/>
  <c r="Z370" i="25"/>
  <c r="AA370" i="25"/>
  <c r="Q371" i="25"/>
  <c r="R371" i="25"/>
  <c r="S371" i="25"/>
  <c r="T371" i="25"/>
  <c r="U371" i="25"/>
  <c r="W371" i="25"/>
  <c r="X371" i="25"/>
  <c r="Y371" i="25"/>
  <c r="Z371" i="25"/>
  <c r="AA371" i="25"/>
  <c r="Q372" i="25"/>
  <c r="R372" i="25"/>
  <c r="S372" i="25"/>
  <c r="T372" i="25"/>
  <c r="U372" i="25"/>
  <c r="W372" i="25"/>
  <c r="X372" i="25"/>
  <c r="Y372" i="25"/>
  <c r="Z372" i="25"/>
  <c r="AA372" i="25"/>
  <c r="Q373" i="25"/>
  <c r="R373" i="25"/>
  <c r="S373" i="25"/>
  <c r="T373" i="25"/>
  <c r="U373" i="25"/>
  <c r="W373" i="25"/>
  <c r="X373" i="25"/>
  <c r="Y373" i="25"/>
  <c r="Z373" i="25"/>
  <c r="AA373" i="25"/>
  <c r="Q374" i="25"/>
  <c r="R374" i="25"/>
  <c r="S374" i="25"/>
  <c r="T374" i="25"/>
  <c r="U374" i="25"/>
  <c r="W374" i="25"/>
  <c r="X374" i="25"/>
  <c r="Y374" i="25"/>
  <c r="Z374" i="25"/>
  <c r="AA374" i="25"/>
  <c r="Q375" i="25"/>
  <c r="R375" i="25"/>
  <c r="S375" i="25"/>
  <c r="T375" i="25"/>
  <c r="U375" i="25"/>
  <c r="W375" i="25"/>
  <c r="X375" i="25"/>
  <c r="Y375" i="25"/>
  <c r="Z375" i="25"/>
  <c r="AA375" i="25"/>
  <c r="Q376" i="25"/>
  <c r="R376" i="25"/>
  <c r="S376" i="25"/>
  <c r="T376" i="25"/>
  <c r="U376" i="25"/>
  <c r="W376" i="25"/>
  <c r="X376" i="25"/>
  <c r="Y376" i="25"/>
  <c r="Z376" i="25"/>
  <c r="AA376" i="25"/>
  <c r="Q377" i="25"/>
  <c r="R377" i="25"/>
  <c r="S377" i="25"/>
  <c r="T377" i="25"/>
  <c r="U377" i="25"/>
  <c r="W377" i="25"/>
  <c r="X377" i="25"/>
  <c r="Y377" i="25"/>
  <c r="Z377" i="25"/>
  <c r="AA377" i="25"/>
  <c r="Q378" i="25"/>
  <c r="R378" i="25"/>
  <c r="S378" i="25"/>
  <c r="T378" i="25"/>
  <c r="U378" i="25"/>
  <c r="W378" i="25"/>
  <c r="X378" i="25"/>
  <c r="Y378" i="25"/>
  <c r="Z378" i="25"/>
  <c r="AA378" i="25"/>
  <c r="Q379" i="25"/>
  <c r="R379" i="25"/>
  <c r="S379" i="25"/>
  <c r="T379" i="25"/>
  <c r="U379" i="25"/>
  <c r="W379" i="25"/>
  <c r="X379" i="25"/>
  <c r="Y379" i="25"/>
  <c r="Z379" i="25"/>
  <c r="AA379" i="25"/>
  <c r="Q380" i="25"/>
  <c r="R380" i="25"/>
  <c r="S380" i="25"/>
  <c r="T380" i="25"/>
  <c r="U380" i="25"/>
  <c r="W380" i="25"/>
  <c r="X380" i="25"/>
  <c r="Y380" i="25"/>
  <c r="Z380" i="25"/>
  <c r="AA380" i="25"/>
  <c r="Q381" i="25"/>
  <c r="R381" i="25"/>
  <c r="S381" i="25"/>
  <c r="T381" i="25"/>
  <c r="U381" i="25"/>
  <c r="W381" i="25"/>
  <c r="X381" i="25"/>
  <c r="Y381" i="25"/>
  <c r="Z381" i="25"/>
  <c r="AA381" i="25"/>
  <c r="Q382" i="25"/>
  <c r="R382" i="25"/>
  <c r="S382" i="25"/>
  <c r="T382" i="25"/>
  <c r="U382" i="25"/>
  <c r="W382" i="25"/>
  <c r="X382" i="25"/>
  <c r="Y382" i="25"/>
  <c r="Z382" i="25"/>
  <c r="AA382" i="25"/>
  <c r="Q383" i="25"/>
  <c r="R383" i="25"/>
  <c r="S383" i="25"/>
  <c r="T383" i="25"/>
  <c r="U383" i="25"/>
  <c r="W383" i="25"/>
  <c r="X383" i="25"/>
  <c r="Y383" i="25"/>
  <c r="Z383" i="25"/>
  <c r="AA383" i="25"/>
  <c r="Q384" i="25"/>
  <c r="R384" i="25"/>
  <c r="S384" i="25"/>
  <c r="T384" i="25"/>
  <c r="U384" i="25"/>
  <c r="W384" i="25"/>
  <c r="X384" i="25"/>
  <c r="Y384" i="25"/>
  <c r="Z384" i="25"/>
  <c r="AA384" i="25"/>
  <c r="Q385" i="25"/>
  <c r="R385" i="25"/>
  <c r="S385" i="25"/>
  <c r="T385" i="25"/>
  <c r="U385" i="25"/>
  <c r="W385" i="25"/>
  <c r="X385" i="25"/>
  <c r="Y385" i="25"/>
  <c r="Z385" i="25"/>
  <c r="AA385" i="25"/>
  <c r="Q386" i="25"/>
  <c r="R386" i="25"/>
  <c r="S386" i="25"/>
  <c r="T386" i="25"/>
  <c r="U386" i="25"/>
  <c r="W386" i="25"/>
  <c r="X386" i="25"/>
  <c r="Y386" i="25"/>
  <c r="Z386" i="25"/>
  <c r="AA386" i="25"/>
  <c r="Q387" i="25"/>
  <c r="R387" i="25"/>
  <c r="S387" i="25"/>
  <c r="T387" i="25"/>
  <c r="U387" i="25"/>
  <c r="W387" i="25"/>
  <c r="X387" i="25"/>
  <c r="Y387" i="25"/>
  <c r="Z387" i="25"/>
  <c r="AA387" i="25"/>
  <c r="Q388" i="25"/>
  <c r="R388" i="25"/>
  <c r="S388" i="25"/>
  <c r="T388" i="25"/>
  <c r="U388" i="25"/>
  <c r="W388" i="25"/>
  <c r="X388" i="25"/>
  <c r="Y388" i="25"/>
  <c r="Z388" i="25"/>
  <c r="AA388" i="25"/>
  <c r="Q389" i="25"/>
  <c r="R389" i="25"/>
  <c r="S389" i="25"/>
  <c r="T389" i="25"/>
  <c r="U389" i="25"/>
  <c r="W389" i="25"/>
  <c r="X389" i="25"/>
  <c r="Y389" i="25"/>
  <c r="Z389" i="25"/>
  <c r="AA389" i="25"/>
  <c r="Q390" i="25"/>
  <c r="R390" i="25"/>
  <c r="S390" i="25"/>
  <c r="T390" i="25"/>
  <c r="U390" i="25"/>
  <c r="W390" i="25"/>
  <c r="X390" i="25"/>
  <c r="Y390" i="25"/>
  <c r="Z390" i="25"/>
  <c r="AA390" i="25"/>
  <c r="Q391" i="25"/>
  <c r="R391" i="25"/>
  <c r="S391" i="25"/>
  <c r="T391" i="25"/>
  <c r="U391" i="25"/>
  <c r="W391" i="25"/>
  <c r="X391" i="25"/>
  <c r="Y391" i="25"/>
  <c r="Z391" i="25"/>
  <c r="AA391" i="25"/>
  <c r="Q392" i="25"/>
  <c r="R392" i="25"/>
  <c r="S392" i="25"/>
  <c r="T392" i="25"/>
  <c r="U392" i="25"/>
  <c r="W392" i="25"/>
  <c r="X392" i="25"/>
  <c r="Y392" i="25"/>
  <c r="Z392" i="25"/>
  <c r="AA392" i="25"/>
  <c r="Q393" i="25"/>
  <c r="R393" i="25"/>
  <c r="S393" i="25"/>
  <c r="T393" i="25"/>
  <c r="U393" i="25"/>
  <c r="W393" i="25"/>
  <c r="X393" i="25"/>
  <c r="Y393" i="25"/>
  <c r="Z393" i="25"/>
  <c r="AA393" i="25"/>
  <c r="Q394" i="25"/>
  <c r="R394" i="25"/>
  <c r="S394" i="25"/>
  <c r="T394" i="25"/>
  <c r="U394" i="25"/>
  <c r="W394" i="25"/>
  <c r="X394" i="25"/>
  <c r="Y394" i="25"/>
  <c r="Z394" i="25"/>
  <c r="AA394" i="25"/>
  <c r="Q395" i="25"/>
  <c r="R395" i="25"/>
  <c r="S395" i="25"/>
  <c r="T395" i="25"/>
  <c r="U395" i="25"/>
  <c r="W395" i="25"/>
  <c r="X395" i="25"/>
  <c r="Y395" i="25"/>
  <c r="Z395" i="25"/>
  <c r="AA395" i="25"/>
  <c r="Q396" i="25"/>
  <c r="R396" i="25"/>
  <c r="S396" i="25"/>
  <c r="T396" i="25"/>
  <c r="U396" i="25"/>
  <c r="W396" i="25"/>
  <c r="X396" i="25"/>
  <c r="Y396" i="25"/>
  <c r="Z396" i="25"/>
  <c r="AA396" i="25"/>
  <c r="Q397" i="25"/>
  <c r="R397" i="25"/>
  <c r="S397" i="25"/>
  <c r="T397" i="25"/>
  <c r="U397" i="25"/>
  <c r="W397" i="25"/>
  <c r="X397" i="25"/>
  <c r="Y397" i="25"/>
  <c r="Z397" i="25"/>
  <c r="AA397" i="25"/>
  <c r="Q398" i="25"/>
  <c r="R398" i="25"/>
  <c r="S398" i="25"/>
  <c r="T398" i="25"/>
  <c r="U398" i="25"/>
  <c r="W398" i="25"/>
  <c r="X398" i="25"/>
  <c r="Y398" i="25"/>
  <c r="Z398" i="25"/>
  <c r="AA398" i="25"/>
  <c r="Q399" i="25"/>
  <c r="R399" i="25"/>
  <c r="S399" i="25"/>
  <c r="T399" i="25"/>
  <c r="U399" i="25"/>
  <c r="W399" i="25"/>
  <c r="X399" i="25"/>
  <c r="Y399" i="25"/>
  <c r="Z399" i="25"/>
  <c r="AA399" i="25"/>
  <c r="Q400" i="25"/>
  <c r="R400" i="25"/>
  <c r="S400" i="25"/>
  <c r="T400" i="25"/>
  <c r="U400" i="25"/>
  <c r="W400" i="25"/>
  <c r="X400" i="25"/>
  <c r="Y400" i="25"/>
  <c r="Z400" i="25"/>
  <c r="AA400" i="25"/>
  <c r="Q401" i="25"/>
  <c r="R401" i="25"/>
  <c r="S401" i="25"/>
  <c r="T401" i="25"/>
  <c r="U401" i="25"/>
  <c r="W401" i="25"/>
  <c r="X401" i="25"/>
  <c r="Y401" i="25"/>
  <c r="Z401" i="25"/>
  <c r="AA401" i="25"/>
  <c r="Q402" i="25"/>
  <c r="R402" i="25"/>
  <c r="S402" i="25"/>
  <c r="T402" i="25"/>
  <c r="U402" i="25"/>
  <c r="W402" i="25"/>
  <c r="X402" i="25"/>
  <c r="Y402" i="25"/>
  <c r="Z402" i="25"/>
  <c r="AA402" i="25"/>
  <c r="Q403" i="25"/>
  <c r="R403" i="25"/>
  <c r="S403" i="25"/>
  <c r="T403" i="25"/>
  <c r="U403" i="25"/>
  <c r="W403" i="25"/>
  <c r="X403" i="25"/>
  <c r="Y403" i="25"/>
  <c r="Z403" i="25"/>
  <c r="AA403" i="25"/>
  <c r="Q404" i="25"/>
  <c r="R404" i="25"/>
  <c r="S404" i="25"/>
  <c r="T404" i="25"/>
  <c r="U404" i="25"/>
  <c r="W404" i="25"/>
  <c r="X404" i="25"/>
  <c r="Y404" i="25"/>
  <c r="Z404" i="25"/>
  <c r="AA404" i="25"/>
  <c r="Q405" i="25"/>
  <c r="R405" i="25"/>
  <c r="S405" i="25"/>
  <c r="T405" i="25"/>
  <c r="U405" i="25"/>
  <c r="W405" i="25"/>
  <c r="X405" i="25"/>
  <c r="Y405" i="25"/>
  <c r="Z405" i="25"/>
  <c r="AA405" i="25"/>
  <c r="Q406" i="25"/>
  <c r="R406" i="25"/>
  <c r="S406" i="25"/>
  <c r="T406" i="25"/>
  <c r="U406" i="25"/>
  <c r="W406" i="25"/>
  <c r="X406" i="25"/>
  <c r="Y406" i="25"/>
  <c r="Z406" i="25"/>
  <c r="AA406" i="25"/>
  <c r="Q407" i="25"/>
  <c r="R407" i="25"/>
  <c r="S407" i="25"/>
  <c r="T407" i="25"/>
  <c r="U407" i="25"/>
  <c r="W407" i="25"/>
  <c r="X407" i="25"/>
  <c r="Y407" i="25"/>
  <c r="Z407" i="25"/>
  <c r="AA407" i="25"/>
  <c r="Q408" i="25"/>
  <c r="R408" i="25"/>
  <c r="S408" i="25"/>
  <c r="T408" i="25"/>
  <c r="U408" i="25"/>
  <c r="W408" i="25"/>
  <c r="X408" i="25"/>
  <c r="Y408" i="25"/>
  <c r="Z408" i="25"/>
  <c r="AA408" i="25"/>
  <c r="Q409" i="25"/>
  <c r="R409" i="25"/>
  <c r="S409" i="25"/>
  <c r="T409" i="25"/>
  <c r="U409" i="25"/>
  <c r="W409" i="25"/>
  <c r="X409" i="25"/>
  <c r="Y409" i="25"/>
  <c r="Z409" i="25"/>
  <c r="AA409" i="25"/>
  <c r="Q410" i="25"/>
  <c r="R410" i="25"/>
  <c r="S410" i="25"/>
  <c r="T410" i="25"/>
  <c r="U410" i="25"/>
  <c r="W410" i="25"/>
  <c r="X410" i="25"/>
  <c r="Y410" i="25"/>
  <c r="Z410" i="25"/>
  <c r="AA410" i="25"/>
  <c r="Q411" i="25"/>
  <c r="R411" i="25"/>
  <c r="S411" i="25"/>
  <c r="T411" i="25"/>
  <c r="U411" i="25"/>
  <c r="W411" i="25"/>
  <c r="X411" i="25"/>
  <c r="Y411" i="25"/>
  <c r="Z411" i="25"/>
  <c r="AA411" i="25"/>
  <c r="Q412" i="25"/>
  <c r="R412" i="25"/>
  <c r="S412" i="25"/>
  <c r="T412" i="25"/>
  <c r="U412" i="25"/>
  <c r="W412" i="25"/>
  <c r="X412" i="25"/>
  <c r="Y412" i="25"/>
  <c r="Z412" i="25"/>
  <c r="AA412" i="25"/>
  <c r="Q413" i="25"/>
  <c r="R413" i="25"/>
  <c r="S413" i="25"/>
  <c r="T413" i="25"/>
  <c r="U413" i="25"/>
  <c r="W413" i="25"/>
  <c r="X413" i="25"/>
  <c r="Y413" i="25"/>
  <c r="Z413" i="25"/>
  <c r="AA413" i="25"/>
  <c r="Q414" i="25"/>
  <c r="R414" i="25"/>
  <c r="S414" i="25"/>
  <c r="T414" i="25"/>
  <c r="U414" i="25"/>
  <c r="W414" i="25"/>
  <c r="X414" i="25"/>
  <c r="Y414" i="25"/>
  <c r="Z414" i="25"/>
  <c r="AA414" i="25"/>
  <c r="Q415" i="25"/>
  <c r="R415" i="25"/>
  <c r="S415" i="25"/>
  <c r="T415" i="25"/>
  <c r="U415" i="25"/>
  <c r="W415" i="25"/>
  <c r="X415" i="25"/>
  <c r="Y415" i="25"/>
  <c r="Z415" i="25"/>
  <c r="AA415" i="25"/>
  <c r="Q416" i="25"/>
  <c r="R416" i="25"/>
  <c r="S416" i="25"/>
  <c r="T416" i="25"/>
  <c r="U416" i="25"/>
  <c r="W416" i="25"/>
  <c r="X416" i="25"/>
  <c r="Y416" i="25"/>
  <c r="Z416" i="25"/>
  <c r="AA416" i="25"/>
  <c r="Q417" i="25"/>
  <c r="R417" i="25"/>
  <c r="S417" i="25"/>
  <c r="T417" i="25"/>
  <c r="U417" i="25"/>
  <c r="W417" i="25"/>
  <c r="X417" i="25"/>
  <c r="Y417" i="25"/>
  <c r="Z417" i="25"/>
  <c r="AA417" i="25"/>
  <c r="Q418" i="25"/>
  <c r="R418" i="25"/>
  <c r="S418" i="25"/>
  <c r="T418" i="25"/>
  <c r="U418" i="25"/>
  <c r="W418" i="25"/>
  <c r="X418" i="25"/>
  <c r="Y418" i="25"/>
  <c r="Z418" i="25"/>
  <c r="AA418" i="25"/>
  <c r="Q419" i="25"/>
  <c r="R419" i="25"/>
  <c r="S419" i="25"/>
  <c r="T419" i="25"/>
  <c r="U419" i="25"/>
  <c r="W419" i="25"/>
  <c r="X419" i="25"/>
  <c r="Y419" i="25"/>
  <c r="Z419" i="25"/>
  <c r="AA419" i="25"/>
  <c r="Q420" i="25"/>
  <c r="R420" i="25"/>
  <c r="S420" i="25"/>
  <c r="T420" i="25"/>
  <c r="U420" i="25"/>
  <c r="W420" i="25"/>
  <c r="X420" i="25"/>
  <c r="Y420" i="25"/>
  <c r="Z420" i="25"/>
  <c r="AA420" i="25"/>
  <c r="Q421" i="25"/>
  <c r="R421" i="25"/>
  <c r="S421" i="25"/>
  <c r="T421" i="25"/>
  <c r="U421" i="25"/>
  <c r="W421" i="25"/>
  <c r="X421" i="25"/>
  <c r="Y421" i="25"/>
  <c r="Z421" i="25"/>
  <c r="AA421" i="25"/>
  <c r="Q422" i="25"/>
  <c r="R422" i="25"/>
  <c r="S422" i="25"/>
  <c r="T422" i="25"/>
  <c r="U422" i="25"/>
  <c r="W422" i="25"/>
  <c r="X422" i="25"/>
  <c r="Y422" i="25"/>
  <c r="Z422" i="25"/>
  <c r="AA422" i="25"/>
  <c r="Q423" i="25"/>
  <c r="R423" i="25"/>
  <c r="S423" i="25"/>
  <c r="T423" i="25"/>
  <c r="U423" i="25"/>
  <c r="W423" i="25"/>
  <c r="X423" i="25"/>
  <c r="Y423" i="25"/>
  <c r="Z423" i="25"/>
  <c r="AA423" i="25"/>
  <c r="Q424" i="25"/>
  <c r="R424" i="25"/>
  <c r="S424" i="25"/>
  <c r="T424" i="25"/>
  <c r="U424" i="25"/>
  <c r="W424" i="25"/>
  <c r="X424" i="25"/>
  <c r="Y424" i="25"/>
  <c r="Z424" i="25"/>
  <c r="AA424" i="25"/>
  <c r="Q425" i="25"/>
  <c r="R425" i="25"/>
  <c r="S425" i="25"/>
  <c r="T425" i="25"/>
  <c r="U425" i="25"/>
  <c r="W425" i="25"/>
  <c r="X425" i="25"/>
  <c r="Y425" i="25"/>
  <c r="Z425" i="25"/>
  <c r="AA425" i="25"/>
  <c r="Q426" i="25"/>
  <c r="R426" i="25"/>
  <c r="S426" i="25"/>
  <c r="T426" i="25"/>
  <c r="U426" i="25"/>
  <c r="W426" i="25"/>
  <c r="X426" i="25"/>
  <c r="Y426" i="25"/>
  <c r="Z426" i="25"/>
  <c r="AA426" i="25"/>
  <c r="Q427" i="25"/>
  <c r="R427" i="25"/>
  <c r="S427" i="25"/>
  <c r="T427" i="25"/>
  <c r="U427" i="25"/>
  <c r="W427" i="25"/>
  <c r="X427" i="25"/>
  <c r="Y427" i="25"/>
  <c r="Z427" i="25"/>
  <c r="AA427" i="25"/>
  <c r="Q428" i="25"/>
  <c r="R428" i="25"/>
  <c r="S428" i="25"/>
  <c r="T428" i="25"/>
  <c r="U428" i="25"/>
  <c r="W428" i="25"/>
  <c r="X428" i="25"/>
  <c r="Y428" i="25"/>
  <c r="Z428" i="25"/>
  <c r="AA428" i="25"/>
  <c r="Q429" i="25"/>
  <c r="R429" i="25"/>
  <c r="S429" i="25"/>
  <c r="T429" i="25"/>
  <c r="U429" i="25"/>
  <c r="W429" i="25"/>
  <c r="X429" i="25"/>
  <c r="Y429" i="25"/>
  <c r="Z429" i="25"/>
  <c r="AA429" i="25"/>
  <c r="Q430" i="25"/>
  <c r="R430" i="25"/>
  <c r="S430" i="25"/>
  <c r="T430" i="25"/>
  <c r="U430" i="25"/>
  <c r="W430" i="25"/>
  <c r="X430" i="25"/>
  <c r="Y430" i="25"/>
  <c r="Z430" i="25"/>
  <c r="AA430" i="25"/>
  <c r="Q431" i="25"/>
  <c r="R431" i="25"/>
  <c r="S431" i="25"/>
  <c r="T431" i="25"/>
  <c r="U431" i="25"/>
  <c r="W431" i="25"/>
  <c r="X431" i="25"/>
  <c r="Y431" i="25"/>
  <c r="Z431" i="25"/>
  <c r="AA431" i="25"/>
  <c r="Q432" i="25"/>
  <c r="R432" i="25"/>
  <c r="S432" i="25"/>
  <c r="T432" i="25"/>
  <c r="U432" i="25"/>
  <c r="W432" i="25"/>
  <c r="X432" i="25"/>
  <c r="Y432" i="25"/>
  <c r="Z432" i="25"/>
  <c r="AA432" i="25"/>
  <c r="Q433" i="25"/>
  <c r="R433" i="25"/>
  <c r="S433" i="25"/>
  <c r="T433" i="25"/>
  <c r="U433" i="25"/>
  <c r="W433" i="25"/>
  <c r="X433" i="25"/>
  <c r="Y433" i="25"/>
  <c r="Z433" i="25"/>
  <c r="AA433" i="25"/>
  <c r="Q434" i="25"/>
  <c r="R434" i="25"/>
  <c r="S434" i="25"/>
  <c r="T434" i="25"/>
  <c r="U434" i="25"/>
  <c r="W434" i="25"/>
  <c r="X434" i="25"/>
  <c r="Y434" i="25"/>
  <c r="Z434" i="25"/>
  <c r="AA434" i="25"/>
  <c r="Q435" i="25"/>
  <c r="R435" i="25"/>
  <c r="S435" i="25"/>
  <c r="T435" i="25"/>
  <c r="U435" i="25"/>
  <c r="W435" i="25"/>
  <c r="X435" i="25"/>
  <c r="Y435" i="25"/>
  <c r="Z435" i="25"/>
  <c r="AA435" i="25"/>
  <c r="Q436" i="25"/>
  <c r="R436" i="25"/>
  <c r="S436" i="25"/>
  <c r="T436" i="25"/>
  <c r="U436" i="25"/>
  <c r="W436" i="25"/>
  <c r="X436" i="25"/>
  <c r="Y436" i="25"/>
  <c r="Z436" i="25"/>
  <c r="AA436" i="25"/>
  <c r="Q437" i="25"/>
  <c r="R437" i="25"/>
  <c r="S437" i="25"/>
  <c r="T437" i="25"/>
  <c r="U437" i="25"/>
  <c r="W437" i="25"/>
  <c r="X437" i="25"/>
  <c r="Y437" i="25"/>
  <c r="Z437" i="25"/>
  <c r="AA437" i="25"/>
  <c r="Q438" i="25"/>
  <c r="R438" i="25"/>
  <c r="S438" i="25"/>
  <c r="T438" i="25"/>
  <c r="U438" i="25"/>
  <c r="W438" i="25"/>
  <c r="X438" i="25"/>
  <c r="Y438" i="25"/>
  <c r="Z438" i="25"/>
  <c r="AA438" i="25"/>
  <c r="Q439" i="25"/>
  <c r="R439" i="25"/>
  <c r="S439" i="25"/>
  <c r="T439" i="25"/>
  <c r="U439" i="25"/>
  <c r="W439" i="25"/>
  <c r="X439" i="25"/>
  <c r="Y439" i="25"/>
  <c r="Z439" i="25"/>
  <c r="AA439" i="25"/>
  <c r="Q440" i="25"/>
  <c r="R440" i="25"/>
  <c r="S440" i="25"/>
  <c r="T440" i="25"/>
  <c r="U440" i="25"/>
  <c r="W440" i="25"/>
  <c r="X440" i="25"/>
  <c r="Y440" i="25"/>
  <c r="Z440" i="25"/>
  <c r="AA440" i="25"/>
  <c r="Q441" i="25"/>
  <c r="R441" i="25"/>
  <c r="S441" i="25"/>
  <c r="T441" i="25"/>
  <c r="U441" i="25"/>
  <c r="W441" i="25"/>
  <c r="X441" i="25"/>
  <c r="Y441" i="25"/>
  <c r="Z441" i="25"/>
  <c r="AA441" i="25"/>
  <c r="Q442" i="25"/>
  <c r="R442" i="25"/>
  <c r="S442" i="25"/>
  <c r="T442" i="25"/>
  <c r="U442" i="25"/>
  <c r="W442" i="25"/>
  <c r="X442" i="25"/>
  <c r="Y442" i="25"/>
  <c r="Z442" i="25"/>
  <c r="AA442" i="25"/>
  <c r="Q443" i="25"/>
  <c r="R443" i="25"/>
  <c r="S443" i="25"/>
  <c r="T443" i="25"/>
  <c r="U443" i="25"/>
  <c r="W443" i="25"/>
  <c r="X443" i="25"/>
  <c r="Y443" i="25"/>
  <c r="Z443" i="25"/>
  <c r="AA443" i="25"/>
  <c r="Q444" i="25"/>
  <c r="R444" i="25"/>
  <c r="S444" i="25"/>
  <c r="T444" i="25"/>
  <c r="U444" i="25"/>
  <c r="W444" i="25"/>
  <c r="X444" i="25"/>
  <c r="Y444" i="25"/>
  <c r="Z444" i="25"/>
  <c r="AA444" i="25"/>
  <c r="Q445" i="25"/>
  <c r="R445" i="25"/>
  <c r="S445" i="25"/>
  <c r="T445" i="25"/>
  <c r="U445" i="25"/>
  <c r="W445" i="25"/>
  <c r="X445" i="25"/>
  <c r="Y445" i="25"/>
  <c r="Z445" i="25"/>
  <c r="AA445" i="25"/>
  <c r="Q446" i="25"/>
  <c r="R446" i="25"/>
  <c r="S446" i="25"/>
  <c r="T446" i="25"/>
  <c r="U446" i="25"/>
  <c r="W446" i="25"/>
  <c r="X446" i="25"/>
  <c r="Y446" i="25"/>
  <c r="Z446" i="25"/>
  <c r="AA446" i="25"/>
  <c r="Q447" i="25"/>
  <c r="R447" i="25"/>
  <c r="S447" i="25"/>
  <c r="T447" i="25"/>
  <c r="U447" i="25"/>
  <c r="W447" i="25"/>
  <c r="X447" i="25"/>
  <c r="Y447" i="25"/>
  <c r="Z447" i="25"/>
  <c r="AA447" i="25"/>
  <c r="Q448" i="25"/>
  <c r="R448" i="25"/>
  <c r="S448" i="25"/>
  <c r="T448" i="25"/>
  <c r="U448" i="25"/>
  <c r="W448" i="25"/>
  <c r="X448" i="25"/>
  <c r="Y448" i="25"/>
  <c r="Z448" i="25"/>
  <c r="AA448" i="25"/>
  <c r="Q449" i="25"/>
  <c r="R449" i="25"/>
  <c r="S449" i="25"/>
  <c r="T449" i="25"/>
  <c r="U449" i="25"/>
  <c r="W449" i="25"/>
  <c r="X449" i="25"/>
  <c r="Y449" i="25"/>
  <c r="Z449" i="25"/>
  <c r="AA449" i="25"/>
  <c r="Q450" i="25"/>
  <c r="R450" i="25"/>
  <c r="S450" i="25"/>
  <c r="T450" i="25"/>
  <c r="U450" i="25"/>
  <c r="W450" i="25"/>
  <c r="X450" i="25"/>
  <c r="Y450" i="25"/>
  <c r="Z450" i="25"/>
  <c r="AA450" i="25"/>
  <c r="Q451" i="25"/>
  <c r="R451" i="25"/>
  <c r="S451" i="25"/>
  <c r="T451" i="25"/>
  <c r="U451" i="25"/>
  <c r="W451" i="25"/>
  <c r="X451" i="25"/>
  <c r="Y451" i="25"/>
  <c r="Z451" i="25"/>
  <c r="AA451" i="25"/>
  <c r="Q452" i="25"/>
  <c r="R452" i="25"/>
  <c r="S452" i="25"/>
  <c r="T452" i="25"/>
  <c r="U452" i="25"/>
  <c r="W452" i="25"/>
  <c r="X452" i="25"/>
  <c r="Y452" i="25"/>
  <c r="Z452" i="25"/>
  <c r="AA452" i="25"/>
  <c r="Q453" i="25"/>
  <c r="R453" i="25"/>
  <c r="S453" i="25"/>
  <c r="T453" i="25"/>
  <c r="U453" i="25"/>
  <c r="W453" i="25"/>
  <c r="X453" i="25"/>
  <c r="Y453" i="25"/>
  <c r="Z453" i="25"/>
  <c r="AA453" i="25"/>
  <c r="Q454" i="25"/>
  <c r="R454" i="25"/>
  <c r="S454" i="25"/>
  <c r="T454" i="25"/>
  <c r="U454" i="25"/>
  <c r="W454" i="25"/>
  <c r="X454" i="25"/>
  <c r="Y454" i="25"/>
  <c r="Z454" i="25"/>
  <c r="AA454" i="25"/>
  <c r="Q455" i="25"/>
  <c r="R455" i="25"/>
  <c r="S455" i="25"/>
  <c r="T455" i="25"/>
  <c r="U455" i="25"/>
  <c r="W455" i="25"/>
  <c r="X455" i="25"/>
  <c r="Y455" i="25"/>
  <c r="Z455" i="25"/>
  <c r="AA455" i="25"/>
  <c r="Q456" i="25"/>
  <c r="R456" i="25"/>
  <c r="S456" i="25"/>
  <c r="T456" i="25"/>
  <c r="U456" i="25"/>
  <c r="W456" i="25"/>
  <c r="X456" i="25"/>
  <c r="Y456" i="25"/>
  <c r="Z456" i="25"/>
  <c r="AA456" i="25"/>
  <c r="Q457" i="25"/>
  <c r="R457" i="25"/>
  <c r="S457" i="25"/>
  <c r="T457" i="25"/>
  <c r="U457" i="25"/>
  <c r="W457" i="25"/>
  <c r="X457" i="25"/>
  <c r="Y457" i="25"/>
  <c r="Z457" i="25"/>
  <c r="AA457" i="25"/>
  <c r="Q458" i="25"/>
  <c r="R458" i="25"/>
  <c r="S458" i="25"/>
  <c r="T458" i="25"/>
  <c r="U458" i="25"/>
  <c r="W458" i="25"/>
  <c r="X458" i="25"/>
  <c r="Y458" i="25"/>
  <c r="Z458" i="25"/>
  <c r="AA458" i="25"/>
  <c r="Q459" i="25"/>
  <c r="R459" i="25"/>
  <c r="S459" i="25"/>
  <c r="T459" i="25"/>
  <c r="U459" i="25"/>
  <c r="W459" i="25"/>
  <c r="X459" i="25"/>
  <c r="Y459" i="25"/>
  <c r="Z459" i="25"/>
  <c r="AA459" i="25"/>
  <c r="Q460" i="25"/>
  <c r="R460" i="25"/>
  <c r="S460" i="25"/>
  <c r="T460" i="25"/>
  <c r="U460" i="25"/>
  <c r="W460" i="25"/>
  <c r="X460" i="25"/>
  <c r="Y460" i="25"/>
  <c r="Z460" i="25"/>
  <c r="AA460" i="25"/>
  <c r="Q461" i="25"/>
  <c r="R461" i="25"/>
  <c r="S461" i="25"/>
  <c r="T461" i="25"/>
  <c r="U461" i="25"/>
  <c r="W461" i="25"/>
  <c r="X461" i="25"/>
  <c r="Y461" i="25"/>
  <c r="Z461" i="25"/>
  <c r="AA461" i="25"/>
  <c r="Q462" i="25"/>
  <c r="R462" i="25"/>
  <c r="S462" i="25"/>
  <c r="T462" i="25"/>
  <c r="U462" i="25"/>
  <c r="W462" i="25"/>
  <c r="X462" i="25"/>
  <c r="Y462" i="25"/>
  <c r="Z462" i="25"/>
  <c r="AA462" i="25"/>
  <c r="Q463" i="25"/>
  <c r="R463" i="25"/>
  <c r="S463" i="25"/>
  <c r="T463" i="25"/>
  <c r="U463" i="25"/>
  <c r="W463" i="25"/>
  <c r="X463" i="25"/>
  <c r="Y463" i="25"/>
  <c r="Z463" i="25"/>
  <c r="AA463" i="25"/>
  <c r="Q464" i="25"/>
  <c r="R464" i="25"/>
  <c r="S464" i="25"/>
  <c r="T464" i="25"/>
  <c r="U464" i="25"/>
  <c r="W464" i="25"/>
  <c r="X464" i="25"/>
  <c r="Y464" i="25"/>
  <c r="Z464" i="25"/>
  <c r="AA464" i="25"/>
  <c r="Q465" i="25"/>
  <c r="R465" i="25"/>
  <c r="S465" i="25"/>
  <c r="T465" i="25"/>
  <c r="U465" i="25"/>
  <c r="W465" i="25"/>
  <c r="X465" i="25"/>
  <c r="Y465" i="25"/>
  <c r="Z465" i="25"/>
  <c r="AA465" i="25"/>
  <c r="Q466" i="25"/>
  <c r="R466" i="25"/>
  <c r="S466" i="25"/>
  <c r="T466" i="25"/>
  <c r="U466" i="25"/>
  <c r="W466" i="25"/>
  <c r="X466" i="25"/>
  <c r="Y466" i="25"/>
  <c r="Z466" i="25"/>
  <c r="AA466" i="25"/>
  <c r="Q467" i="25"/>
  <c r="R467" i="25"/>
  <c r="S467" i="25"/>
  <c r="T467" i="25"/>
  <c r="U467" i="25"/>
  <c r="W467" i="25"/>
  <c r="X467" i="25"/>
  <c r="Y467" i="25"/>
  <c r="Z467" i="25"/>
  <c r="AA467" i="25"/>
  <c r="Q468" i="25"/>
  <c r="R468" i="25"/>
  <c r="S468" i="25"/>
  <c r="T468" i="25"/>
  <c r="U468" i="25"/>
  <c r="W468" i="25"/>
  <c r="X468" i="25"/>
  <c r="Y468" i="25"/>
  <c r="Z468" i="25"/>
  <c r="AA468" i="25"/>
  <c r="Q469" i="25"/>
  <c r="R469" i="25"/>
  <c r="S469" i="25"/>
  <c r="T469" i="25"/>
  <c r="U469" i="25"/>
  <c r="W469" i="25"/>
  <c r="X469" i="25"/>
  <c r="Y469" i="25"/>
  <c r="Z469" i="25"/>
  <c r="AA469" i="25"/>
  <c r="Q470" i="25"/>
  <c r="R470" i="25"/>
  <c r="S470" i="25"/>
  <c r="T470" i="25"/>
  <c r="U470" i="25"/>
  <c r="W470" i="25"/>
  <c r="X470" i="25"/>
  <c r="Y470" i="25"/>
  <c r="Z470" i="25"/>
  <c r="AA470" i="25"/>
  <c r="Q471" i="25"/>
  <c r="R471" i="25"/>
  <c r="S471" i="25"/>
  <c r="T471" i="25"/>
  <c r="U471" i="25"/>
  <c r="W471" i="25"/>
  <c r="X471" i="25"/>
  <c r="Y471" i="25"/>
  <c r="Z471" i="25"/>
  <c r="AA471" i="25"/>
  <c r="Q472" i="25"/>
  <c r="R472" i="25"/>
  <c r="S472" i="25"/>
  <c r="T472" i="25"/>
  <c r="U472" i="25"/>
  <c r="W472" i="25"/>
  <c r="X472" i="25"/>
  <c r="Y472" i="25"/>
  <c r="Z472" i="25"/>
  <c r="AA472" i="25"/>
  <c r="Q473" i="25"/>
  <c r="R473" i="25"/>
  <c r="S473" i="25"/>
  <c r="T473" i="25"/>
  <c r="U473" i="25"/>
  <c r="W473" i="25"/>
  <c r="X473" i="25"/>
  <c r="Y473" i="25"/>
  <c r="Z473" i="25"/>
  <c r="AA473" i="25"/>
  <c r="Q474" i="25"/>
  <c r="R474" i="25"/>
  <c r="S474" i="25"/>
  <c r="T474" i="25"/>
  <c r="U474" i="25"/>
  <c r="W474" i="25"/>
  <c r="X474" i="25"/>
  <c r="Y474" i="25"/>
  <c r="Z474" i="25"/>
  <c r="AA474" i="25"/>
  <c r="Q475" i="25"/>
  <c r="R475" i="25"/>
  <c r="S475" i="25"/>
  <c r="T475" i="25"/>
  <c r="U475" i="25"/>
  <c r="W475" i="25"/>
  <c r="X475" i="25"/>
  <c r="Y475" i="25"/>
  <c r="Z475" i="25"/>
  <c r="AA475" i="25"/>
  <c r="Q476" i="25"/>
  <c r="R476" i="25"/>
  <c r="S476" i="25"/>
  <c r="T476" i="25"/>
  <c r="U476" i="25"/>
  <c r="W476" i="25"/>
  <c r="X476" i="25"/>
  <c r="Y476" i="25"/>
  <c r="Z476" i="25"/>
  <c r="AA476" i="25"/>
  <c r="Q477" i="25"/>
  <c r="R477" i="25"/>
  <c r="S477" i="25"/>
  <c r="T477" i="25"/>
  <c r="U477" i="25"/>
  <c r="W477" i="25"/>
  <c r="X477" i="25"/>
  <c r="Y477" i="25"/>
  <c r="Z477" i="25"/>
  <c r="AA477" i="25"/>
  <c r="Q478" i="25"/>
  <c r="R478" i="25"/>
  <c r="S478" i="25"/>
  <c r="T478" i="25"/>
  <c r="U478" i="25"/>
  <c r="W478" i="25"/>
  <c r="X478" i="25"/>
  <c r="Y478" i="25"/>
  <c r="Z478" i="25"/>
  <c r="AA478" i="25"/>
  <c r="Q479" i="25"/>
  <c r="R479" i="25"/>
  <c r="S479" i="25"/>
  <c r="T479" i="25"/>
  <c r="U479" i="25"/>
  <c r="W479" i="25"/>
  <c r="X479" i="25"/>
  <c r="Y479" i="25"/>
  <c r="Z479" i="25"/>
  <c r="AA479" i="25"/>
  <c r="Q480" i="25"/>
  <c r="R480" i="25"/>
  <c r="S480" i="25"/>
  <c r="T480" i="25"/>
  <c r="U480" i="25"/>
  <c r="W480" i="25"/>
  <c r="X480" i="25"/>
  <c r="Y480" i="25"/>
  <c r="Z480" i="25"/>
  <c r="AA480" i="25"/>
  <c r="Q481" i="25"/>
  <c r="R481" i="25"/>
  <c r="S481" i="25"/>
  <c r="T481" i="25"/>
  <c r="U481" i="25"/>
  <c r="W481" i="25"/>
  <c r="X481" i="25"/>
  <c r="Y481" i="25"/>
  <c r="Z481" i="25"/>
  <c r="AA481" i="25"/>
  <c r="Q482" i="25"/>
  <c r="R482" i="25"/>
  <c r="S482" i="25"/>
  <c r="T482" i="25"/>
  <c r="U482" i="25"/>
  <c r="W482" i="25"/>
  <c r="X482" i="25"/>
  <c r="Y482" i="25"/>
  <c r="Z482" i="25"/>
  <c r="AA482" i="25"/>
  <c r="Q483" i="25"/>
  <c r="R483" i="25"/>
  <c r="S483" i="25"/>
  <c r="T483" i="25"/>
  <c r="U483" i="25"/>
  <c r="W483" i="25"/>
  <c r="X483" i="25"/>
  <c r="Y483" i="25"/>
  <c r="Z483" i="25"/>
  <c r="AA483" i="25"/>
  <c r="Q484" i="25"/>
  <c r="R484" i="25"/>
  <c r="S484" i="25"/>
  <c r="T484" i="25"/>
  <c r="U484" i="25"/>
  <c r="W484" i="25"/>
  <c r="X484" i="25"/>
  <c r="Y484" i="25"/>
  <c r="Z484" i="25"/>
  <c r="AA484" i="25"/>
  <c r="Q485" i="25"/>
  <c r="R485" i="25"/>
  <c r="S485" i="25"/>
  <c r="T485" i="25"/>
  <c r="U485" i="25"/>
  <c r="W485" i="25"/>
  <c r="X485" i="25"/>
  <c r="Y485" i="25"/>
  <c r="Z485" i="25"/>
  <c r="AA485" i="25"/>
  <c r="Q486" i="25"/>
  <c r="R486" i="25"/>
  <c r="S486" i="25"/>
  <c r="T486" i="25"/>
  <c r="U486" i="25"/>
  <c r="W486" i="25"/>
  <c r="X486" i="25"/>
  <c r="Y486" i="25"/>
  <c r="Z486" i="25"/>
  <c r="AA486" i="25"/>
  <c r="Q487" i="25"/>
  <c r="R487" i="25"/>
  <c r="S487" i="25"/>
  <c r="T487" i="25"/>
  <c r="U487" i="25"/>
  <c r="W487" i="25"/>
  <c r="X487" i="25"/>
  <c r="Y487" i="25"/>
  <c r="Z487" i="25"/>
  <c r="AA487" i="25"/>
  <c r="Q488" i="25"/>
  <c r="R488" i="25"/>
  <c r="S488" i="25"/>
  <c r="T488" i="25"/>
  <c r="U488" i="25"/>
  <c r="W488" i="25"/>
  <c r="X488" i="25"/>
  <c r="Y488" i="25"/>
  <c r="Z488" i="25"/>
  <c r="AA488" i="25"/>
  <c r="Q489" i="25"/>
  <c r="R489" i="25"/>
  <c r="S489" i="25"/>
  <c r="T489" i="25"/>
  <c r="U489" i="25"/>
  <c r="W489" i="25"/>
  <c r="X489" i="25"/>
  <c r="Y489" i="25"/>
  <c r="Z489" i="25"/>
  <c r="AA489" i="25"/>
  <c r="Q490" i="25"/>
  <c r="R490" i="25"/>
  <c r="S490" i="25"/>
  <c r="T490" i="25"/>
  <c r="U490" i="25"/>
  <c r="W490" i="25"/>
  <c r="X490" i="25"/>
  <c r="Y490" i="25"/>
  <c r="Z490" i="25"/>
  <c r="AA490" i="25"/>
  <c r="Q491" i="25"/>
  <c r="R491" i="25"/>
  <c r="S491" i="25"/>
  <c r="T491" i="25"/>
  <c r="U491" i="25"/>
  <c r="W491" i="25"/>
  <c r="X491" i="25"/>
  <c r="Y491" i="25"/>
  <c r="Z491" i="25"/>
  <c r="AA491" i="25"/>
  <c r="Q492" i="25"/>
  <c r="R492" i="25"/>
  <c r="S492" i="25"/>
  <c r="T492" i="25"/>
  <c r="U492" i="25"/>
  <c r="W492" i="25"/>
  <c r="X492" i="25"/>
  <c r="Y492" i="25"/>
  <c r="Z492" i="25"/>
  <c r="AA492" i="25"/>
  <c r="Q493" i="25"/>
  <c r="R493" i="25"/>
  <c r="S493" i="25"/>
  <c r="T493" i="25"/>
  <c r="U493" i="25"/>
  <c r="W493" i="25"/>
  <c r="X493" i="25"/>
  <c r="Y493" i="25"/>
  <c r="Z493" i="25"/>
  <c r="AA493" i="25"/>
  <c r="Q494" i="25"/>
  <c r="R494" i="25"/>
  <c r="S494" i="25"/>
  <c r="T494" i="25"/>
  <c r="U494" i="25"/>
  <c r="W494" i="25"/>
  <c r="X494" i="25"/>
  <c r="Y494" i="25"/>
  <c r="Z494" i="25"/>
  <c r="AA494" i="25"/>
  <c r="Q495" i="25"/>
  <c r="R495" i="25"/>
  <c r="S495" i="25"/>
  <c r="T495" i="25"/>
  <c r="U495" i="25"/>
  <c r="W495" i="25"/>
  <c r="X495" i="25"/>
  <c r="Y495" i="25"/>
  <c r="Z495" i="25"/>
  <c r="AA495" i="25"/>
  <c r="Q496" i="25"/>
  <c r="R496" i="25"/>
  <c r="S496" i="25"/>
  <c r="T496" i="25"/>
  <c r="U496" i="25"/>
  <c r="W496" i="25"/>
  <c r="X496" i="25"/>
  <c r="Y496" i="25"/>
  <c r="Z496" i="25"/>
  <c r="AA496" i="25"/>
  <c r="Q497" i="25"/>
  <c r="R497" i="25"/>
  <c r="S497" i="25"/>
  <c r="T497" i="25"/>
  <c r="U497" i="25"/>
  <c r="W497" i="25"/>
  <c r="X497" i="25"/>
  <c r="Y497" i="25"/>
  <c r="Z497" i="25"/>
  <c r="AA497" i="25"/>
  <c r="Q498" i="25"/>
  <c r="R498" i="25"/>
  <c r="S498" i="25"/>
  <c r="T498" i="25"/>
  <c r="U498" i="25"/>
  <c r="W498" i="25"/>
  <c r="X498" i="25"/>
  <c r="Y498" i="25"/>
  <c r="Z498" i="25"/>
  <c r="AA498" i="25"/>
  <c r="Q499" i="25"/>
  <c r="R499" i="25"/>
  <c r="S499" i="25"/>
  <c r="T499" i="25"/>
  <c r="U499" i="25"/>
  <c r="W499" i="25"/>
  <c r="X499" i="25"/>
  <c r="Y499" i="25"/>
  <c r="Z499" i="25"/>
  <c r="AA499" i="25"/>
  <c r="Q500" i="25"/>
  <c r="R500" i="25"/>
  <c r="S500" i="25"/>
  <c r="T500" i="25"/>
  <c r="U500" i="25"/>
  <c r="W500" i="25"/>
  <c r="X500" i="25"/>
  <c r="Y500" i="25"/>
  <c r="Z500" i="25"/>
  <c r="AA500" i="25"/>
  <c r="Q501" i="25"/>
  <c r="R501" i="25"/>
  <c r="S501" i="25"/>
  <c r="T501" i="25"/>
  <c r="U501" i="25"/>
  <c r="W501" i="25"/>
  <c r="X501" i="25"/>
  <c r="Y501" i="25"/>
  <c r="Z501" i="25"/>
  <c r="AA501" i="25"/>
  <c r="Q502" i="25"/>
  <c r="R502" i="25"/>
  <c r="S502" i="25"/>
  <c r="T502" i="25"/>
  <c r="U502" i="25"/>
  <c r="W502" i="25"/>
  <c r="X502" i="25"/>
  <c r="Y502" i="25"/>
  <c r="Z502" i="25"/>
  <c r="AA502" i="25"/>
  <c r="Q503" i="25"/>
  <c r="R503" i="25"/>
  <c r="S503" i="25"/>
  <c r="T503" i="25"/>
  <c r="U503" i="25"/>
  <c r="W503" i="25"/>
  <c r="X503" i="25"/>
  <c r="Y503" i="25"/>
  <c r="Z503" i="25"/>
  <c r="AA503" i="25"/>
  <c r="Q504" i="25"/>
  <c r="R504" i="25"/>
  <c r="S504" i="25"/>
  <c r="T504" i="25"/>
  <c r="U504" i="25"/>
  <c r="W504" i="25"/>
  <c r="X504" i="25"/>
  <c r="Y504" i="25"/>
  <c r="Z504" i="25"/>
  <c r="AA504" i="25"/>
  <c r="Q505" i="25"/>
  <c r="R505" i="25"/>
  <c r="S505" i="25"/>
  <c r="T505" i="25"/>
  <c r="U505" i="25"/>
  <c r="W505" i="25"/>
  <c r="AC505" i="25" s="1"/>
  <c r="X505" i="25"/>
  <c r="Y505" i="25"/>
  <c r="Z505" i="25"/>
  <c r="AA505" i="25"/>
  <c r="Q506" i="25"/>
  <c r="R506" i="25"/>
  <c r="S506" i="25"/>
  <c r="T506" i="25"/>
  <c r="U506" i="25"/>
  <c r="W506" i="25"/>
  <c r="X506" i="25"/>
  <c r="Y506" i="25"/>
  <c r="Z506" i="25"/>
  <c r="AA506" i="25"/>
  <c r="Q507" i="25"/>
  <c r="R507" i="25"/>
  <c r="S507" i="25"/>
  <c r="T507" i="25"/>
  <c r="U507" i="25"/>
  <c r="W507" i="25"/>
  <c r="X507" i="25"/>
  <c r="Y507" i="25"/>
  <c r="Z507" i="25"/>
  <c r="AA507" i="25"/>
  <c r="Q508" i="25"/>
  <c r="R508" i="25"/>
  <c r="S508" i="25"/>
  <c r="T508" i="25"/>
  <c r="U508" i="25"/>
  <c r="W508" i="25"/>
  <c r="X508" i="25"/>
  <c r="Y508" i="25"/>
  <c r="Z508" i="25"/>
  <c r="AA508" i="25"/>
  <c r="Q509" i="25"/>
  <c r="R509" i="25"/>
  <c r="S509" i="25"/>
  <c r="T509" i="25"/>
  <c r="U509" i="25"/>
  <c r="W509" i="25"/>
  <c r="X509" i="25"/>
  <c r="Y509" i="25"/>
  <c r="Z509" i="25"/>
  <c r="AA509" i="25"/>
  <c r="Q510" i="25"/>
  <c r="R510" i="25"/>
  <c r="S510" i="25"/>
  <c r="T510" i="25"/>
  <c r="U510" i="25"/>
  <c r="W510" i="25"/>
  <c r="X510" i="25"/>
  <c r="Y510" i="25"/>
  <c r="Z510" i="25"/>
  <c r="AA510" i="25"/>
  <c r="Q511" i="25"/>
  <c r="R511" i="25"/>
  <c r="S511" i="25"/>
  <c r="T511" i="25"/>
  <c r="U511" i="25"/>
  <c r="W511" i="25"/>
  <c r="X511" i="25"/>
  <c r="Y511" i="25"/>
  <c r="Z511" i="25"/>
  <c r="AA511" i="25"/>
  <c r="Q512" i="25"/>
  <c r="R512" i="25"/>
  <c r="S512" i="25"/>
  <c r="T512" i="25"/>
  <c r="U512" i="25"/>
  <c r="W512" i="25"/>
  <c r="X512" i="25"/>
  <c r="Y512" i="25"/>
  <c r="Z512" i="25"/>
  <c r="AA512" i="25"/>
  <c r="Q513" i="25"/>
  <c r="R513" i="25"/>
  <c r="S513" i="25"/>
  <c r="T513" i="25"/>
  <c r="U513" i="25"/>
  <c r="W513" i="25"/>
  <c r="X513" i="25"/>
  <c r="Y513" i="25"/>
  <c r="Z513" i="25"/>
  <c r="AA513" i="25"/>
  <c r="Q514" i="25"/>
  <c r="R514" i="25"/>
  <c r="S514" i="25"/>
  <c r="T514" i="25"/>
  <c r="U514" i="25"/>
  <c r="W514" i="25"/>
  <c r="X514" i="25"/>
  <c r="Y514" i="25"/>
  <c r="Z514" i="25"/>
  <c r="AA514" i="25"/>
  <c r="Q515" i="25"/>
  <c r="R515" i="25"/>
  <c r="S515" i="25"/>
  <c r="T515" i="25"/>
  <c r="U515" i="25"/>
  <c r="W515" i="25"/>
  <c r="X515" i="25"/>
  <c r="Y515" i="25"/>
  <c r="Z515" i="25"/>
  <c r="AA515" i="25"/>
  <c r="Q516" i="25"/>
  <c r="R516" i="25"/>
  <c r="S516" i="25"/>
  <c r="T516" i="25"/>
  <c r="U516" i="25"/>
  <c r="W516" i="25"/>
  <c r="X516" i="25"/>
  <c r="Y516" i="25"/>
  <c r="Z516" i="25"/>
  <c r="AA516" i="25"/>
  <c r="Q517" i="25"/>
  <c r="R517" i="25"/>
  <c r="S517" i="25"/>
  <c r="T517" i="25"/>
  <c r="U517" i="25"/>
  <c r="W517" i="25"/>
  <c r="X517" i="25"/>
  <c r="Y517" i="25"/>
  <c r="Z517" i="25"/>
  <c r="AA517" i="25"/>
  <c r="Q518" i="25"/>
  <c r="R518" i="25"/>
  <c r="S518" i="25"/>
  <c r="T518" i="25"/>
  <c r="U518" i="25"/>
  <c r="W518" i="25"/>
  <c r="X518" i="25"/>
  <c r="Y518" i="25"/>
  <c r="Z518" i="25"/>
  <c r="AA518" i="25"/>
  <c r="Q519" i="25"/>
  <c r="R519" i="25"/>
  <c r="S519" i="25"/>
  <c r="T519" i="25"/>
  <c r="U519" i="25"/>
  <c r="W519" i="25"/>
  <c r="X519" i="25"/>
  <c r="Y519" i="25"/>
  <c r="Z519" i="25"/>
  <c r="AA519" i="25"/>
  <c r="Q520" i="25"/>
  <c r="R520" i="25"/>
  <c r="S520" i="25"/>
  <c r="T520" i="25"/>
  <c r="U520" i="25"/>
  <c r="W520" i="25"/>
  <c r="X520" i="25"/>
  <c r="Y520" i="25"/>
  <c r="Z520" i="25"/>
  <c r="AA520" i="25"/>
  <c r="Q521" i="25"/>
  <c r="R521" i="25"/>
  <c r="S521" i="25"/>
  <c r="T521" i="25"/>
  <c r="U521" i="25"/>
  <c r="W521" i="25"/>
  <c r="X521" i="25"/>
  <c r="Y521" i="25"/>
  <c r="Z521" i="25"/>
  <c r="AA521" i="25"/>
  <c r="Q522" i="25"/>
  <c r="R522" i="25"/>
  <c r="S522" i="25"/>
  <c r="T522" i="25"/>
  <c r="U522" i="25"/>
  <c r="W522" i="25"/>
  <c r="X522" i="25"/>
  <c r="Y522" i="25"/>
  <c r="Z522" i="25"/>
  <c r="AA522" i="25"/>
  <c r="Q523" i="25"/>
  <c r="R523" i="25"/>
  <c r="S523" i="25"/>
  <c r="T523" i="25"/>
  <c r="U523" i="25"/>
  <c r="W523" i="25"/>
  <c r="X523" i="25"/>
  <c r="Y523" i="25"/>
  <c r="Z523" i="25"/>
  <c r="AA523" i="25"/>
  <c r="Q524" i="25"/>
  <c r="R524" i="25"/>
  <c r="S524" i="25"/>
  <c r="T524" i="25"/>
  <c r="U524" i="25"/>
  <c r="W524" i="25"/>
  <c r="X524" i="25"/>
  <c r="Y524" i="25"/>
  <c r="Z524" i="25"/>
  <c r="AA524" i="25"/>
  <c r="Q525" i="25"/>
  <c r="R525" i="25"/>
  <c r="S525" i="25"/>
  <c r="T525" i="25"/>
  <c r="U525" i="25"/>
  <c r="W525" i="25"/>
  <c r="X525" i="25"/>
  <c r="Y525" i="25"/>
  <c r="Z525" i="25"/>
  <c r="AA525" i="25"/>
  <c r="Q526" i="25"/>
  <c r="R526" i="25"/>
  <c r="S526" i="25"/>
  <c r="T526" i="25"/>
  <c r="U526" i="25"/>
  <c r="W526" i="25"/>
  <c r="X526" i="25"/>
  <c r="Y526" i="25"/>
  <c r="Z526" i="25"/>
  <c r="AA526" i="25"/>
  <c r="Q527" i="25"/>
  <c r="R527" i="25"/>
  <c r="S527" i="25"/>
  <c r="T527" i="25"/>
  <c r="U527" i="25"/>
  <c r="W527" i="25"/>
  <c r="X527" i="25"/>
  <c r="Y527" i="25"/>
  <c r="Z527" i="25"/>
  <c r="AA527" i="25"/>
  <c r="Q528" i="25"/>
  <c r="R528" i="25"/>
  <c r="S528" i="25"/>
  <c r="T528" i="25"/>
  <c r="U528" i="25"/>
  <c r="W528" i="25"/>
  <c r="X528" i="25"/>
  <c r="Y528" i="25"/>
  <c r="Z528" i="25"/>
  <c r="AA528" i="25"/>
  <c r="Q529" i="25"/>
  <c r="R529" i="25"/>
  <c r="S529" i="25"/>
  <c r="T529" i="25"/>
  <c r="U529" i="25"/>
  <c r="W529" i="25"/>
  <c r="X529" i="25"/>
  <c r="Y529" i="25"/>
  <c r="Z529" i="25"/>
  <c r="AA529" i="25"/>
  <c r="Q530" i="25"/>
  <c r="R530" i="25"/>
  <c r="S530" i="25"/>
  <c r="T530" i="25"/>
  <c r="U530" i="25"/>
  <c r="W530" i="25"/>
  <c r="X530" i="25"/>
  <c r="Y530" i="25"/>
  <c r="Z530" i="25"/>
  <c r="AA530" i="25"/>
  <c r="Q531" i="25"/>
  <c r="R531" i="25"/>
  <c r="S531" i="25"/>
  <c r="T531" i="25"/>
  <c r="U531" i="25"/>
  <c r="W531" i="25"/>
  <c r="X531" i="25"/>
  <c r="Y531" i="25"/>
  <c r="Z531" i="25"/>
  <c r="AA531" i="25"/>
  <c r="Q532" i="25"/>
  <c r="R532" i="25"/>
  <c r="S532" i="25"/>
  <c r="T532" i="25"/>
  <c r="U532" i="25"/>
  <c r="W532" i="25"/>
  <c r="X532" i="25"/>
  <c r="Y532" i="25"/>
  <c r="Z532" i="25"/>
  <c r="AA532" i="25"/>
  <c r="Q533" i="25"/>
  <c r="R533" i="25"/>
  <c r="S533" i="25"/>
  <c r="T533" i="25"/>
  <c r="U533" i="25"/>
  <c r="W533" i="25"/>
  <c r="X533" i="25"/>
  <c r="Y533" i="25"/>
  <c r="Z533" i="25"/>
  <c r="AA533" i="25"/>
  <c r="Q534" i="25"/>
  <c r="R534" i="25"/>
  <c r="S534" i="25"/>
  <c r="T534" i="25"/>
  <c r="U534" i="25"/>
  <c r="W534" i="25"/>
  <c r="X534" i="25"/>
  <c r="Y534" i="25"/>
  <c r="Z534" i="25"/>
  <c r="AA534" i="25"/>
  <c r="Q535" i="25"/>
  <c r="R535" i="25"/>
  <c r="S535" i="25"/>
  <c r="T535" i="25"/>
  <c r="U535" i="25"/>
  <c r="W535" i="25"/>
  <c r="X535" i="25"/>
  <c r="Y535" i="25"/>
  <c r="Z535" i="25"/>
  <c r="AA535" i="25"/>
  <c r="Q536" i="25"/>
  <c r="R536" i="25"/>
  <c r="S536" i="25"/>
  <c r="T536" i="25"/>
  <c r="U536" i="25"/>
  <c r="W536" i="25"/>
  <c r="X536" i="25"/>
  <c r="Y536" i="25"/>
  <c r="Z536" i="25"/>
  <c r="AA536" i="25"/>
  <c r="Q537" i="25"/>
  <c r="R537" i="25"/>
  <c r="S537" i="25"/>
  <c r="T537" i="25"/>
  <c r="U537" i="25"/>
  <c r="W537" i="25"/>
  <c r="X537" i="25"/>
  <c r="Y537" i="25"/>
  <c r="Z537" i="25"/>
  <c r="AA537" i="25"/>
  <c r="Q538" i="25"/>
  <c r="R538" i="25"/>
  <c r="S538" i="25"/>
  <c r="T538" i="25"/>
  <c r="U538" i="25"/>
  <c r="W538" i="25"/>
  <c r="X538" i="25"/>
  <c r="Y538" i="25"/>
  <c r="Z538" i="25"/>
  <c r="AA538" i="25"/>
  <c r="Q539" i="25"/>
  <c r="R539" i="25"/>
  <c r="S539" i="25"/>
  <c r="T539" i="25"/>
  <c r="U539" i="25"/>
  <c r="W539" i="25"/>
  <c r="X539" i="25"/>
  <c r="Y539" i="25"/>
  <c r="Z539" i="25"/>
  <c r="AA539" i="25"/>
  <c r="Q540" i="25"/>
  <c r="R540" i="25"/>
  <c r="S540" i="25"/>
  <c r="T540" i="25"/>
  <c r="U540" i="25"/>
  <c r="W540" i="25"/>
  <c r="X540" i="25"/>
  <c r="Y540" i="25"/>
  <c r="Z540" i="25"/>
  <c r="AA540" i="25"/>
  <c r="Q541" i="25"/>
  <c r="R541" i="25"/>
  <c r="S541" i="25"/>
  <c r="T541" i="25"/>
  <c r="U541" i="25"/>
  <c r="W541" i="25"/>
  <c r="X541" i="25"/>
  <c r="Y541" i="25"/>
  <c r="Z541" i="25"/>
  <c r="AA541" i="25"/>
  <c r="Q542" i="25"/>
  <c r="R542" i="25"/>
  <c r="S542" i="25"/>
  <c r="T542" i="25"/>
  <c r="U542" i="25"/>
  <c r="W542" i="25"/>
  <c r="X542" i="25"/>
  <c r="Y542" i="25"/>
  <c r="Z542" i="25"/>
  <c r="AA542" i="25"/>
  <c r="Q543" i="25"/>
  <c r="R543" i="25"/>
  <c r="S543" i="25"/>
  <c r="T543" i="25"/>
  <c r="U543" i="25"/>
  <c r="W543" i="25"/>
  <c r="X543" i="25"/>
  <c r="Y543" i="25"/>
  <c r="Z543" i="25"/>
  <c r="AA543" i="25"/>
  <c r="Q544" i="25"/>
  <c r="R544" i="25"/>
  <c r="S544" i="25"/>
  <c r="T544" i="25"/>
  <c r="U544" i="25"/>
  <c r="W544" i="25"/>
  <c r="X544" i="25"/>
  <c r="Y544" i="25"/>
  <c r="Z544" i="25"/>
  <c r="AA544" i="25"/>
  <c r="Q545" i="25"/>
  <c r="R545" i="25"/>
  <c r="S545" i="25"/>
  <c r="T545" i="25"/>
  <c r="U545" i="25"/>
  <c r="W545" i="25"/>
  <c r="X545" i="25"/>
  <c r="Y545" i="25"/>
  <c r="Z545" i="25"/>
  <c r="AA545" i="25"/>
  <c r="Q546" i="25"/>
  <c r="R546" i="25"/>
  <c r="S546" i="25"/>
  <c r="T546" i="25"/>
  <c r="U546" i="25"/>
  <c r="W546" i="25"/>
  <c r="X546" i="25"/>
  <c r="Y546" i="25"/>
  <c r="Z546" i="25"/>
  <c r="AA546" i="25"/>
  <c r="Q547" i="25"/>
  <c r="R547" i="25"/>
  <c r="S547" i="25"/>
  <c r="T547" i="25"/>
  <c r="U547" i="25"/>
  <c r="W547" i="25"/>
  <c r="X547" i="25"/>
  <c r="Y547" i="25"/>
  <c r="Z547" i="25"/>
  <c r="AA547" i="25"/>
  <c r="Q548" i="25"/>
  <c r="R548" i="25"/>
  <c r="S548" i="25"/>
  <c r="T548" i="25"/>
  <c r="U548" i="25"/>
  <c r="W548" i="25"/>
  <c r="X548" i="25"/>
  <c r="Y548" i="25"/>
  <c r="Z548" i="25"/>
  <c r="AA548" i="25"/>
  <c r="Q549" i="25"/>
  <c r="R549" i="25"/>
  <c r="S549" i="25"/>
  <c r="T549" i="25"/>
  <c r="U549" i="25"/>
  <c r="W549" i="25"/>
  <c r="X549" i="25"/>
  <c r="Y549" i="25"/>
  <c r="Z549" i="25"/>
  <c r="AA549" i="25"/>
  <c r="Q550" i="25"/>
  <c r="R550" i="25"/>
  <c r="S550" i="25"/>
  <c r="T550" i="25"/>
  <c r="U550" i="25"/>
  <c r="W550" i="25"/>
  <c r="X550" i="25"/>
  <c r="Y550" i="25"/>
  <c r="Z550" i="25"/>
  <c r="AA550" i="25"/>
  <c r="Q551" i="25"/>
  <c r="R551" i="25"/>
  <c r="S551" i="25"/>
  <c r="T551" i="25"/>
  <c r="U551" i="25"/>
  <c r="W551" i="25"/>
  <c r="X551" i="25"/>
  <c r="Y551" i="25"/>
  <c r="Z551" i="25"/>
  <c r="AA551" i="25"/>
  <c r="Q552" i="25"/>
  <c r="R552" i="25"/>
  <c r="S552" i="25"/>
  <c r="T552" i="25"/>
  <c r="U552" i="25"/>
  <c r="W552" i="25"/>
  <c r="X552" i="25"/>
  <c r="Y552" i="25"/>
  <c r="Z552" i="25"/>
  <c r="AA552" i="25"/>
  <c r="Q553" i="25"/>
  <c r="R553" i="25"/>
  <c r="S553" i="25"/>
  <c r="T553" i="25"/>
  <c r="U553" i="25"/>
  <c r="W553" i="25"/>
  <c r="X553" i="25"/>
  <c r="Y553" i="25"/>
  <c r="Z553" i="25"/>
  <c r="AA553" i="25"/>
  <c r="Q554" i="25"/>
  <c r="R554" i="25"/>
  <c r="S554" i="25"/>
  <c r="T554" i="25"/>
  <c r="U554" i="25"/>
  <c r="W554" i="25"/>
  <c r="X554" i="25"/>
  <c r="Y554" i="25"/>
  <c r="Z554" i="25"/>
  <c r="AA554" i="25"/>
  <c r="Q555" i="25"/>
  <c r="R555" i="25"/>
  <c r="S555" i="25"/>
  <c r="T555" i="25"/>
  <c r="U555" i="25"/>
  <c r="W555" i="25"/>
  <c r="X555" i="25"/>
  <c r="Y555" i="25"/>
  <c r="Z555" i="25"/>
  <c r="AA555" i="25"/>
  <c r="Q556" i="25"/>
  <c r="R556" i="25"/>
  <c r="S556" i="25"/>
  <c r="T556" i="25"/>
  <c r="U556" i="25"/>
  <c r="W556" i="25"/>
  <c r="X556" i="25"/>
  <c r="Y556" i="25"/>
  <c r="Z556" i="25"/>
  <c r="AA556" i="25"/>
  <c r="Q557" i="25"/>
  <c r="R557" i="25"/>
  <c r="S557" i="25"/>
  <c r="T557" i="25"/>
  <c r="U557" i="25"/>
  <c r="W557" i="25"/>
  <c r="X557" i="25"/>
  <c r="Y557" i="25"/>
  <c r="Z557" i="25"/>
  <c r="AA557" i="25"/>
  <c r="Q558" i="25"/>
  <c r="R558" i="25"/>
  <c r="S558" i="25"/>
  <c r="T558" i="25"/>
  <c r="U558" i="25"/>
  <c r="W558" i="25"/>
  <c r="X558" i="25"/>
  <c r="Y558" i="25"/>
  <c r="Z558" i="25"/>
  <c r="AA558" i="25"/>
  <c r="Q559" i="25"/>
  <c r="R559" i="25"/>
  <c r="S559" i="25"/>
  <c r="T559" i="25"/>
  <c r="U559" i="25"/>
  <c r="W559" i="25"/>
  <c r="X559" i="25"/>
  <c r="Y559" i="25"/>
  <c r="Z559" i="25"/>
  <c r="AA559" i="25"/>
  <c r="Q560" i="25"/>
  <c r="R560" i="25"/>
  <c r="S560" i="25"/>
  <c r="T560" i="25"/>
  <c r="U560" i="25"/>
  <c r="W560" i="25"/>
  <c r="X560" i="25"/>
  <c r="Y560" i="25"/>
  <c r="Z560" i="25"/>
  <c r="AA560" i="25"/>
  <c r="Q561" i="25"/>
  <c r="R561" i="25"/>
  <c r="S561" i="25"/>
  <c r="T561" i="25"/>
  <c r="U561" i="25"/>
  <c r="W561" i="25"/>
  <c r="X561" i="25"/>
  <c r="Y561" i="25"/>
  <c r="Z561" i="25"/>
  <c r="AA561" i="25"/>
  <c r="Q562" i="25"/>
  <c r="R562" i="25"/>
  <c r="S562" i="25"/>
  <c r="T562" i="25"/>
  <c r="U562" i="25"/>
  <c r="W562" i="25"/>
  <c r="X562" i="25"/>
  <c r="Y562" i="25"/>
  <c r="Z562" i="25"/>
  <c r="AA562" i="25"/>
  <c r="Q563" i="25"/>
  <c r="R563" i="25"/>
  <c r="S563" i="25"/>
  <c r="T563" i="25"/>
  <c r="U563" i="25"/>
  <c r="W563" i="25"/>
  <c r="X563" i="25"/>
  <c r="Y563" i="25"/>
  <c r="Z563" i="25"/>
  <c r="AA563" i="25"/>
  <c r="Q564" i="25"/>
  <c r="R564" i="25"/>
  <c r="S564" i="25"/>
  <c r="T564" i="25"/>
  <c r="U564" i="25"/>
  <c r="W564" i="25"/>
  <c r="X564" i="25"/>
  <c r="Y564" i="25"/>
  <c r="Z564" i="25"/>
  <c r="AA564" i="25"/>
  <c r="Q565" i="25"/>
  <c r="R565" i="25"/>
  <c r="S565" i="25"/>
  <c r="T565" i="25"/>
  <c r="U565" i="25"/>
  <c r="W565" i="25"/>
  <c r="X565" i="25"/>
  <c r="Y565" i="25"/>
  <c r="Z565" i="25"/>
  <c r="AA565" i="25"/>
  <c r="Q566" i="25"/>
  <c r="R566" i="25"/>
  <c r="S566" i="25"/>
  <c r="T566" i="25"/>
  <c r="U566" i="25"/>
  <c r="W566" i="25"/>
  <c r="X566" i="25"/>
  <c r="Y566" i="25"/>
  <c r="Z566" i="25"/>
  <c r="AA566" i="25"/>
  <c r="Q567" i="25"/>
  <c r="R567" i="25"/>
  <c r="S567" i="25"/>
  <c r="T567" i="25"/>
  <c r="U567" i="25"/>
  <c r="W567" i="25"/>
  <c r="X567" i="25"/>
  <c r="Y567" i="25"/>
  <c r="Z567" i="25"/>
  <c r="AA567" i="25"/>
  <c r="Q568" i="25"/>
  <c r="R568" i="25"/>
  <c r="S568" i="25"/>
  <c r="T568" i="25"/>
  <c r="U568" i="25"/>
  <c r="W568" i="25"/>
  <c r="X568" i="25"/>
  <c r="Y568" i="25"/>
  <c r="Z568" i="25"/>
  <c r="AA568" i="25"/>
  <c r="Q569" i="25"/>
  <c r="R569" i="25"/>
  <c r="S569" i="25"/>
  <c r="T569" i="25"/>
  <c r="U569" i="25"/>
  <c r="W569" i="25"/>
  <c r="X569" i="25"/>
  <c r="Y569" i="25"/>
  <c r="Z569" i="25"/>
  <c r="AA569" i="25"/>
  <c r="Q570" i="25"/>
  <c r="R570" i="25"/>
  <c r="S570" i="25"/>
  <c r="T570" i="25"/>
  <c r="U570" i="25"/>
  <c r="W570" i="25"/>
  <c r="X570" i="25"/>
  <c r="Y570" i="25"/>
  <c r="Z570" i="25"/>
  <c r="AA570" i="25"/>
  <c r="Q571" i="25"/>
  <c r="R571" i="25"/>
  <c r="S571" i="25"/>
  <c r="T571" i="25"/>
  <c r="U571" i="25"/>
  <c r="W571" i="25"/>
  <c r="X571" i="25"/>
  <c r="Y571" i="25"/>
  <c r="Z571" i="25"/>
  <c r="AA571" i="25"/>
  <c r="Q572" i="25"/>
  <c r="R572" i="25"/>
  <c r="S572" i="25"/>
  <c r="T572" i="25"/>
  <c r="U572" i="25"/>
  <c r="W572" i="25"/>
  <c r="X572" i="25"/>
  <c r="Y572" i="25"/>
  <c r="Z572" i="25"/>
  <c r="AA572" i="25"/>
  <c r="Q573" i="25"/>
  <c r="R573" i="25"/>
  <c r="S573" i="25"/>
  <c r="T573" i="25"/>
  <c r="U573" i="25"/>
  <c r="W573" i="25"/>
  <c r="X573" i="25"/>
  <c r="Y573" i="25"/>
  <c r="Z573" i="25"/>
  <c r="AA573" i="25"/>
  <c r="Q574" i="25"/>
  <c r="R574" i="25"/>
  <c r="S574" i="25"/>
  <c r="T574" i="25"/>
  <c r="U574" i="25"/>
  <c r="W574" i="25"/>
  <c r="X574" i="25"/>
  <c r="Y574" i="25"/>
  <c r="Z574" i="25"/>
  <c r="AA574" i="25"/>
  <c r="Q575" i="25"/>
  <c r="R575" i="25"/>
  <c r="S575" i="25"/>
  <c r="T575" i="25"/>
  <c r="U575" i="25"/>
  <c r="W575" i="25"/>
  <c r="X575" i="25"/>
  <c r="Y575" i="25"/>
  <c r="Z575" i="25"/>
  <c r="AA575" i="25"/>
  <c r="Q576" i="25"/>
  <c r="R576" i="25"/>
  <c r="S576" i="25"/>
  <c r="T576" i="25"/>
  <c r="U576" i="25"/>
  <c r="W576" i="25"/>
  <c r="X576" i="25"/>
  <c r="Y576" i="25"/>
  <c r="Z576" i="25"/>
  <c r="AA576" i="25"/>
  <c r="Q577" i="25"/>
  <c r="R577" i="25"/>
  <c r="S577" i="25"/>
  <c r="T577" i="25"/>
  <c r="U577" i="25"/>
  <c r="W577" i="25"/>
  <c r="X577" i="25"/>
  <c r="Y577" i="25"/>
  <c r="Z577" i="25"/>
  <c r="AA577" i="25"/>
  <c r="Q578" i="25"/>
  <c r="R578" i="25"/>
  <c r="S578" i="25"/>
  <c r="T578" i="25"/>
  <c r="U578" i="25"/>
  <c r="W578" i="25"/>
  <c r="X578" i="25"/>
  <c r="Y578" i="25"/>
  <c r="Z578" i="25"/>
  <c r="AA578" i="25"/>
  <c r="Q579" i="25"/>
  <c r="R579" i="25"/>
  <c r="S579" i="25"/>
  <c r="T579" i="25"/>
  <c r="U579" i="25"/>
  <c r="W579" i="25"/>
  <c r="X579" i="25"/>
  <c r="Y579" i="25"/>
  <c r="Z579" i="25"/>
  <c r="AA579" i="25"/>
  <c r="Q580" i="25"/>
  <c r="R580" i="25"/>
  <c r="S580" i="25"/>
  <c r="T580" i="25"/>
  <c r="U580" i="25"/>
  <c r="W580" i="25"/>
  <c r="X580" i="25"/>
  <c r="Y580" i="25"/>
  <c r="Z580" i="25"/>
  <c r="AA580" i="25"/>
  <c r="Q581" i="25"/>
  <c r="R581" i="25"/>
  <c r="S581" i="25"/>
  <c r="T581" i="25"/>
  <c r="U581" i="25"/>
  <c r="W581" i="25"/>
  <c r="X581" i="25"/>
  <c r="Y581" i="25"/>
  <c r="Z581" i="25"/>
  <c r="AA581" i="25"/>
  <c r="Q582" i="25"/>
  <c r="R582" i="25"/>
  <c r="S582" i="25"/>
  <c r="T582" i="25"/>
  <c r="U582" i="25"/>
  <c r="W582" i="25"/>
  <c r="X582" i="25"/>
  <c r="Y582" i="25"/>
  <c r="Z582" i="25"/>
  <c r="AA582" i="25"/>
  <c r="Q583" i="25"/>
  <c r="R583" i="25"/>
  <c r="S583" i="25"/>
  <c r="T583" i="25"/>
  <c r="U583" i="25"/>
  <c r="W583" i="25"/>
  <c r="X583" i="25"/>
  <c r="Y583" i="25"/>
  <c r="Z583" i="25"/>
  <c r="AA583" i="25"/>
  <c r="Q584" i="25"/>
  <c r="R584" i="25"/>
  <c r="S584" i="25"/>
  <c r="T584" i="25"/>
  <c r="U584" i="25"/>
  <c r="W584" i="25"/>
  <c r="X584" i="25"/>
  <c r="Y584" i="25"/>
  <c r="Z584" i="25"/>
  <c r="AA584" i="25"/>
  <c r="Q585" i="25"/>
  <c r="R585" i="25"/>
  <c r="S585" i="25"/>
  <c r="T585" i="25"/>
  <c r="U585" i="25"/>
  <c r="W585" i="25"/>
  <c r="X585" i="25"/>
  <c r="Y585" i="25"/>
  <c r="Z585" i="25"/>
  <c r="AA585" i="25"/>
  <c r="Q586" i="25"/>
  <c r="R586" i="25"/>
  <c r="S586" i="25"/>
  <c r="T586" i="25"/>
  <c r="U586" i="25"/>
  <c r="W586" i="25"/>
  <c r="X586" i="25"/>
  <c r="Y586" i="25"/>
  <c r="Z586" i="25"/>
  <c r="AA586" i="25"/>
  <c r="Q587" i="25"/>
  <c r="R587" i="25"/>
  <c r="S587" i="25"/>
  <c r="T587" i="25"/>
  <c r="U587" i="25"/>
  <c r="W587" i="25"/>
  <c r="X587" i="25"/>
  <c r="Y587" i="25"/>
  <c r="Z587" i="25"/>
  <c r="AA587" i="25"/>
  <c r="Q588" i="25"/>
  <c r="R588" i="25"/>
  <c r="S588" i="25"/>
  <c r="T588" i="25"/>
  <c r="U588" i="25"/>
  <c r="W588" i="25"/>
  <c r="X588" i="25"/>
  <c r="Y588" i="25"/>
  <c r="Z588" i="25"/>
  <c r="AA588" i="25"/>
  <c r="Q589" i="25"/>
  <c r="R589" i="25"/>
  <c r="S589" i="25"/>
  <c r="T589" i="25"/>
  <c r="U589" i="25"/>
  <c r="W589" i="25"/>
  <c r="X589" i="25"/>
  <c r="Y589" i="25"/>
  <c r="Z589" i="25"/>
  <c r="AA589" i="25"/>
  <c r="Q590" i="25"/>
  <c r="R590" i="25"/>
  <c r="S590" i="25"/>
  <c r="T590" i="25"/>
  <c r="U590" i="25"/>
  <c r="W590" i="25"/>
  <c r="X590" i="25"/>
  <c r="Y590" i="25"/>
  <c r="Z590" i="25"/>
  <c r="AA590" i="25"/>
  <c r="Q591" i="25"/>
  <c r="R591" i="25"/>
  <c r="S591" i="25"/>
  <c r="T591" i="25"/>
  <c r="U591" i="25"/>
  <c r="W591" i="25"/>
  <c r="X591" i="25"/>
  <c r="Y591" i="25"/>
  <c r="Z591" i="25"/>
  <c r="AA591" i="25"/>
  <c r="Q592" i="25"/>
  <c r="R592" i="25"/>
  <c r="S592" i="25"/>
  <c r="T592" i="25"/>
  <c r="U592" i="25"/>
  <c r="W592" i="25"/>
  <c r="X592" i="25"/>
  <c r="Y592" i="25"/>
  <c r="Z592" i="25"/>
  <c r="AA592" i="25"/>
  <c r="Q593" i="25"/>
  <c r="R593" i="25"/>
  <c r="S593" i="25"/>
  <c r="T593" i="25"/>
  <c r="U593" i="25"/>
  <c r="W593" i="25"/>
  <c r="X593" i="25"/>
  <c r="Y593" i="25"/>
  <c r="Z593" i="25"/>
  <c r="AA593" i="25"/>
  <c r="Q594" i="25"/>
  <c r="R594" i="25"/>
  <c r="S594" i="25"/>
  <c r="T594" i="25"/>
  <c r="U594" i="25"/>
  <c r="W594" i="25"/>
  <c r="X594" i="25"/>
  <c r="Y594" i="25"/>
  <c r="Z594" i="25"/>
  <c r="AA594" i="25"/>
  <c r="Q595" i="25"/>
  <c r="R595" i="25"/>
  <c r="S595" i="25"/>
  <c r="T595" i="25"/>
  <c r="U595" i="25"/>
  <c r="W595" i="25"/>
  <c r="X595" i="25"/>
  <c r="Y595" i="25"/>
  <c r="Z595" i="25"/>
  <c r="AA595" i="25"/>
  <c r="Q596" i="25"/>
  <c r="R596" i="25"/>
  <c r="S596" i="25"/>
  <c r="T596" i="25"/>
  <c r="U596" i="25"/>
  <c r="W596" i="25"/>
  <c r="X596" i="25"/>
  <c r="Y596" i="25"/>
  <c r="Z596" i="25"/>
  <c r="AA596" i="25"/>
  <c r="Q597" i="25"/>
  <c r="R597" i="25"/>
  <c r="S597" i="25"/>
  <c r="T597" i="25"/>
  <c r="U597" i="25"/>
  <c r="W597" i="25"/>
  <c r="X597" i="25"/>
  <c r="Y597" i="25"/>
  <c r="Z597" i="25"/>
  <c r="AA597" i="25"/>
  <c r="Q598" i="25"/>
  <c r="R598" i="25"/>
  <c r="S598" i="25"/>
  <c r="T598" i="25"/>
  <c r="U598" i="25"/>
  <c r="W598" i="25"/>
  <c r="X598" i="25"/>
  <c r="Y598" i="25"/>
  <c r="Z598" i="25"/>
  <c r="AA598" i="25"/>
  <c r="Q599" i="25"/>
  <c r="R599" i="25"/>
  <c r="S599" i="25"/>
  <c r="T599" i="25"/>
  <c r="U599" i="25"/>
  <c r="W599" i="25"/>
  <c r="X599" i="25"/>
  <c r="Y599" i="25"/>
  <c r="Z599" i="25"/>
  <c r="AA599" i="25"/>
  <c r="Q600" i="25"/>
  <c r="R600" i="25"/>
  <c r="S600" i="25"/>
  <c r="T600" i="25"/>
  <c r="U600" i="25"/>
  <c r="W600" i="25"/>
  <c r="X600" i="25"/>
  <c r="Y600" i="25"/>
  <c r="Z600" i="25"/>
  <c r="AA600" i="25"/>
  <c r="Q601" i="25"/>
  <c r="R601" i="25"/>
  <c r="S601" i="25"/>
  <c r="T601" i="25"/>
  <c r="U601" i="25"/>
  <c r="W601" i="25"/>
  <c r="X601" i="25"/>
  <c r="Y601" i="25"/>
  <c r="Z601" i="25"/>
  <c r="AA601" i="25"/>
  <c r="Q602" i="25"/>
  <c r="R602" i="25"/>
  <c r="S602" i="25"/>
  <c r="T602" i="25"/>
  <c r="U602" i="25"/>
  <c r="W602" i="25"/>
  <c r="X602" i="25"/>
  <c r="Y602" i="25"/>
  <c r="Z602" i="25"/>
  <c r="AA602" i="25"/>
  <c r="Q603" i="25"/>
  <c r="R603" i="25"/>
  <c r="S603" i="25"/>
  <c r="T603" i="25"/>
  <c r="U603" i="25"/>
  <c r="W603" i="25"/>
  <c r="X603" i="25"/>
  <c r="Y603" i="25"/>
  <c r="Z603" i="25"/>
  <c r="AA603" i="25"/>
  <c r="Q604" i="25"/>
  <c r="R604" i="25"/>
  <c r="S604" i="25"/>
  <c r="T604" i="25"/>
  <c r="U604" i="25"/>
  <c r="W604" i="25"/>
  <c r="X604" i="25"/>
  <c r="Y604" i="25"/>
  <c r="Z604" i="25"/>
  <c r="AA604" i="25"/>
  <c r="Q605" i="25"/>
  <c r="R605" i="25"/>
  <c r="S605" i="25"/>
  <c r="T605" i="25"/>
  <c r="U605" i="25"/>
  <c r="W605" i="25"/>
  <c r="X605" i="25"/>
  <c r="Y605" i="25"/>
  <c r="Z605" i="25"/>
  <c r="AA605" i="25"/>
  <c r="Q606" i="25"/>
  <c r="R606" i="25"/>
  <c r="S606" i="25"/>
  <c r="T606" i="25"/>
  <c r="U606" i="25"/>
  <c r="W606" i="25"/>
  <c r="X606" i="25"/>
  <c r="Y606" i="25"/>
  <c r="Z606" i="25"/>
  <c r="AA606" i="25"/>
  <c r="Q607" i="25"/>
  <c r="R607" i="25"/>
  <c r="S607" i="25"/>
  <c r="T607" i="25"/>
  <c r="U607" i="25"/>
  <c r="W607" i="25"/>
  <c r="X607" i="25"/>
  <c r="Y607" i="25"/>
  <c r="Z607" i="25"/>
  <c r="AA607" i="25"/>
  <c r="Q608" i="25"/>
  <c r="R608" i="25"/>
  <c r="S608" i="25"/>
  <c r="T608" i="25"/>
  <c r="U608" i="25"/>
  <c r="W608" i="25"/>
  <c r="X608" i="25"/>
  <c r="Y608" i="25"/>
  <c r="Z608" i="25"/>
  <c r="AA608" i="25"/>
  <c r="Q609" i="25"/>
  <c r="R609" i="25"/>
  <c r="S609" i="25"/>
  <c r="T609" i="25"/>
  <c r="U609" i="25"/>
  <c r="W609" i="25"/>
  <c r="X609" i="25"/>
  <c r="Y609" i="25"/>
  <c r="Z609" i="25"/>
  <c r="AA609" i="25"/>
  <c r="Q610" i="25"/>
  <c r="R610" i="25"/>
  <c r="S610" i="25"/>
  <c r="T610" i="25"/>
  <c r="U610" i="25"/>
  <c r="W610" i="25"/>
  <c r="X610" i="25"/>
  <c r="Y610" i="25"/>
  <c r="Z610" i="25"/>
  <c r="AA610" i="25"/>
  <c r="Q611" i="25"/>
  <c r="R611" i="25"/>
  <c r="S611" i="25"/>
  <c r="T611" i="25"/>
  <c r="U611" i="25"/>
  <c r="W611" i="25"/>
  <c r="X611" i="25"/>
  <c r="Y611" i="25"/>
  <c r="Z611" i="25"/>
  <c r="AA611" i="25"/>
  <c r="Q612" i="25"/>
  <c r="R612" i="25"/>
  <c r="S612" i="25"/>
  <c r="T612" i="25"/>
  <c r="U612" i="25"/>
  <c r="W612" i="25"/>
  <c r="X612" i="25"/>
  <c r="Y612" i="25"/>
  <c r="Z612" i="25"/>
  <c r="AA612" i="25"/>
  <c r="Q613" i="25"/>
  <c r="R613" i="25"/>
  <c r="S613" i="25"/>
  <c r="T613" i="25"/>
  <c r="U613" i="25"/>
  <c r="W613" i="25"/>
  <c r="X613" i="25"/>
  <c r="Y613" i="25"/>
  <c r="Z613" i="25"/>
  <c r="AA613" i="25"/>
  <c r="Q614" i="25"/>
  <c r="R614" i="25"/>
  <c r="S614" i="25"/>
  <c r="T614" i="25"/>
  <c r="U614" i="25"/>
  <c r="W614" i="25"/>
  <c r="X614" i="25"/>
  <c r="Y614" i="25"/>
  <c r="Z614" i="25"/>
  <c r="AA614" i="25"/>
  <c r="Q615" i="25"/>
  <c r="R615" i="25"/>
  <c r="S615" i="25"/>
  <c r="T615" i="25"/>
  <c r="U615" i="25"/>
  <c r="W615" i="25"/>
  <c r="X615" i="25"/>
  <c r="Y615" i="25"/>
  <c r="Z615" i="25"/>
  <c r="AA615" i="25"/>
  <c r="Q616" i="25"/>
  <c r="R616" i="25"/>
  <c r="S616" i="25"/>
  <c r="T616" i="25"/>
  <c r="U616" i="25"/>
  <c r="W616" i="25"/>
  <c r="X616" i="25"/>
  <c r="Y616" i="25"/>
  <c r="Z616" i="25"/>
  <c r="AA616" i="25"/>
  <c r="Q617" i="25"/>
  <c r="R617" i="25"/>
  <c r="S617" i="25"/>
  <c r="T617" i="25"/>
  <c r="U617" i="25"/>
  <c r="W617" i="25"/>
  <c r="X617" i="25"/>
  <c r="Y617" i="25"/>
  <c r="Z617" i="25"/>
  <c r="AA617" i="25"/>
  <c r="Q618" i="25"/>
  <c r="R618" i="25"/>
  <c r="S618" i="25"/>
  <c r="T618" i="25"/>
  <c r="U618" i="25"/>
  <c r="W618" i="25"/>
  <c r="X618" i="25"/>
  <c r="Y618" i="25"/>
  <c r="Z618" i="25"/>
  <c r="AA618" i="25"/>
  <c r="Q619" i="25"/>
  <c r="R619" i="25"/>
  <c r="S619" i="25"/>
  <c r="T619" i="25"/>
  <c r="U619" i="25"/>
  <c r="W619" i="25"/>
  <c r="X619" i="25"/>
  <c r="Y619" i="25"/>
  <c r="Z619" i="25"/>
  <c r="AA619" i="25"/>
  <c r="Q620" i="25"/>
  <c r="R620" i="25"/>
  <c r="S620" i="25"/>
  <c r="T620" i="25"/>
  <c r="U620" i="25"/>
  <c r="W620" i="25"/>
  <c r="X620" i="25"/>
  <c r="Y620" i="25"/>
  <c r="Z620" i="25"/>
  <c r="AA620" i="25"/>
  <c r="Q621" i="25"/>
  <c r="R621" i="25"/>
  <c r="S621" i="25"/>
  <c r="T621" i="25"/>
  <c r="U621" i="25"/>
  <c r="W621" i="25"/>
  <c r="X621" i="25"/>
  <c r="Y621" i="25"/>
  <c r="Z621" i="25"/>
  <c r="AA621" i="25"/>
  <c r="Q622" i="25"/>
  <c r="R622" i="25"/>
  <c r="S622" i="25"/>
  <c r="T622" i="25"/>
  <c r="U622" i="25"/>
  <c r="W622" i="25"/>
  <c r="X622" i="25"/>
  <c r="Y622" i="25"/>
  <c r="Z622" i="25"/>
  <c r="AA622" i="25"/>
  <c r="Q623" i="25"/>
  <c r="R623" i="25"/>
  <c r="S623" i="25"/>
  <c r="T623" i="25"/>
  <c r="U623" i="25"/>
  <c r="W623" i="25"/>
  <c r="AC623" i="25" s="1"/>
  <c r="X623" i="25"/>
  <c r="Y623" i="25"/>
  <c r="Z623" i="25"/>
  <c r="AA623" i="25"/>
  <c r="Q624" i="25"/>
  <c r="R624" i="25"/>
  <c r="S624" i="25"/>
  <c r="T624" i="25"/>
  <c r="U624" i="25"/>
  <c r="W624" i="25"/>
  <c r="X624" i="25"/>
  <c r="Y624" i="25"/>
  <c r="Z624" i="25"/>
  <c r="AA624" i="25"/>
  <c r="Q625" i="25"/>
  <c r="R625" i="25"/>
  <c r="S625" i="25"/>
  <c r="T625" i="25"/>
  <c r="U625" i="25"/>
  <c r="W625" i="25"/>
  <c r="X625" i="25"/>
  <c r="Y625" i="25"/>
  <c r="Z625" i="25"/>
  <c r="AA625" i="25"/>
  <c r="Q626" i="25"/>
  <c r="R626" i="25"/>
  <c r="S626" i="25"/>
  <c r="T626" i="25"/>
  <c r="U626" i="25"/>
  <c r="W626" i="25"/>
  <c r="X626" i="25"/>
  <c r="Y626" i="25"/>
  <c r="Z626" i="25"/>
  <c r="AA626" i="25"/>
  <c r="Q627" i="25"/>
  <c r="R627" i="25"/>
  <c r="S627" i="25"/>
  <c r="T627" i="25"/>
  <c r="U627" i="25"/>
  <c r="W627" i="25"/>
  <c r="X627" i="25"/>
  <c r="Y627" i="25"/>
  <c r="Z627" i="25"/>
  <c r="AA627" i="25"/>
  <c r="Q628" i="25"/>
  <c r="R628" i="25"/>
  <c r="S628" i="25"/>
  <c r="T628" i="25"/>
  <c r="U628" i="25"/>
  <c r="W628" i="25"/>
  <c r="X628" i="25"/>
  <c r="Y628" i="25"/>
  <c r="Z628" i="25"/>
  <c r="AA628" i="25"/>
  <c r="Q629" i="25"/>
  <c r="R629" i="25"/>
  <c r="S629" i="25"/>
  <c r="T629" i="25"/>
  <c r="U629" i="25"/>
  <c r="W629" i="25"/>
  <c r="X629" i="25"/>
  <c r="Y629" i="25"/>
  <c r="Z629" i="25"/>
  <c r="AA629" i="25"/>
  <c r="Q630" i="25"/>
  <c r="R630" i="25"/>
  <c r="S630" i="25"/>
  <c r="T630" i="25"/>
  <c r="U630" i="25"/>
  <c r="W630" i="25"/>
  <c r="X630" i="25"/>
  <c r="Y630" i="25"/>
  <c r="Z630" i="25"/>
  <c r="AA630" i="25"/>
  <c r="X6" i="25"/>
  <c r="Y6" i="25"/>
  <c r="Z6" i="25"/>
  <c r="AA6" i="25"/>
  <c r="W6" i="25"/>
  <c r="R6" i="25"/>
  <c r="S6" i="25"/>
  <c r="T6" i="25"/>
  <c r="U6" i="25"/>
  <c r="AD17" i="25"/>
  <c r="AE56" i="25"/>
  <c r="AD65" i="25"/>
  <c r="AE224" i="25"/>
  <c r="Q6" i="25"/>
  <c r="AG659" i="25"/>
  <c r="AF659" i="25"/>
  <c r="AE659" i="25"/>
  <c r="AD659" i="25"/>
  <c r="AC659" i="25"/>
  <c r="AG658" i="25"/>
  <c r="AF658" i="25"/>
  <c r="AE658" i="25"/>
  <c r="AD658" i="25"/>
  <c r="AC658" i="25"/>
  <c r="AD543" i="25"/>
  <c r="AE438" i="25"/>
  <c r="AF426" i="25"/>
  <c r="AC409" i="25"/>
  <c r="AC389" i="25"/>
  <c r="AG379" i="25"/>
  <c r="AY379" i="25" s="1"/>
  <c r="AC367" i="25"/>
  <c r="AU367" i="25" s="1"/>
  <c r="AF364" i="25"/>
  <c r="AC359" i="25"/>
  <c r="AF350" i="25"/>
  <c r="AF342" i="25"/>
  <c r="AG335" i="25"/>
  <c r="AY335" i="25" s="1"/>
  <c r="AF326" i="25"/>
  <c r="AE306" i="25"/>
  <c r="AW306" i="25" s="1"/>
  <c r="AG303" i="25"/>
  <c r="AY303" i="25" s="1"/>
  <c r="AF290" i="25"/>
  <c r="AF288" i="25"/>
  <c r="AG283" i="25"/>
  <c r="AY283" i="25" s="1"/>
  <c r="AE274" i="25"/>
  <c r="AC273" i="25"/>
  <c r="AF266" i="25"/>
  <c r="AC259" i="25"/>
  <c r="AG253" i="25"/>
  <c r="AY253" i="25" s="1"/>
  <c r="AD239" i="25"/>
  <c r="AF236" i="25"/>
  <c r="AD223" i="25"/>
  <c r="AE214" i="25"/>
  <c r="AE202" i="25"/>
  <c r="AD195" i="25"/>
  <c r="AC189" i="25"/>
  <c r="AG179" i="25"/>
  <c r="AE178" i="25"/>
  <c r="AG175" i="25"/>
  <c r="AG173" i="25"/>
  <c r="AY173" i="25" s="1"/>
  <c r="AC171" i="25"/>
  <c r="AE166" i="25"/>
  <c r="AE162" i="25"/>
  <c r="AF158" i="25"/>
  <c r="AG155" i="25"/>
  <c r="AF154" i="25"/>
  <c r="AD151" i="25"/>
  <c r="AF138" i="25"/>
  <c r="AE134" i="25"/>
  <c r="AC133" i="25"/>
  <c r="AG129" i="25"/>
  <c r="AG127" i="25"/>
  <c r="AE126" i="25"/>
  <c r="AC123" i="25"/>
  <c r="AF120" i="25"/>
  <c r="AX120" i="25" s="1"/>
  <c r="AG113" i="25"/>
  <c r="AG111" i="25"/>
  <c r="AY111" i="25" s="1"/>
  <c r="AF110" i="25"/>
  <c r="AG107" i="25"/>
  <c r="AY107" i="25" s="1"/>
  <c r="AC107" i="25"/>
  <c r="AE106" i="25"/>
  <c r="AW106" i="25" s="1"/>
  <c r="AE98" i="25"/>
  <c r="AW98" i="25" s="1"/>
  <c r="AC97" i="25"/>
  <c r="AC95" i="25"/>
  <c r="AE94" i="25"/>
  <c r="AW94" i="25" s="1"/>
  <c r="AE90" i="25"/>
  <c r="AE86" i="25"/>
  <c r="AC85" i="25"/>
  <c r="AE82" i="25"/>
  <c r="AC81" i="25"/>
  <c r="AD75" i="25"/>
  <c r="AD71" i="25"/>
  <c r="AG69" i="25"/>
  <c r="AY69" i="25" s="1"/>
  <c r="AF68" i="25"/>
  <c r="AD59" i="25"/>
  <c r="AC57" i="25"/>
  <c r="AD55" i="25"/>
  <c r="AE54" i="25"/>
  <c r="AE50" i="25"/>
  <c r="AE46" i="25"/>
  <c r="AE42" i="25"/>
  <c r="AD39" i="25"/>
  <c r="AE34" i="25"/>
  <c r="AE30" i="25"/>
  <c r="AD27" i="25"/>
  <c r="AE26" i="25"/>
  <c r="AF24" i="25"/>
  <c r="AE22" i="25"/>
  <c r="AG21" i="25"/>
  <c r="AY21" i="25" s="1"/>
  <c r="AC21" i="25"/>
  <c r="AF20" i="25"/>
  <c r="AE18" i="25"/>
  <c r="AG17" i="25"/>
  <c r="AY17" i="25" s="1"/>
  <c r="AC17" i="25"/>
  <c r="AE14" i="25"/>
  <c r="AE12" i="25"/>
  <c r="AW12" i="25" s="1"/>
  <c r="AD11" i="25"/>
  <c r="AE10" i="25"/>
  <c r="AG7" i="25"/>
  <c r="AC7" i="25"/>
  <c r="G635" i="21"/>
  <c r="H635" i="21"/>
  <c r="I635" i="21"/>
  <c r="J635" i="21"/>
  <c r="K635" i="21"/>
  <c r="L635" i="21"/>
  <c r="M635" i="21"/>
  <c r="N635" i="21"/>
  <c r="O635" i="21"/>
  <c r="G636" i="21"/>
  <c r="H636" i="21"/>
  <c r="I636" i="21"/>
  <c r="J636" i="21"/>
  <c r="K636" i="21"/>
  <c r="L636" i="21"/>
  <c r="M636" i="21"/>
  <c r="M651" i="21" s="1"/>
  <c r="M652" i="21" s="1"/>
  <c r="N636" i="21"/>
  <c r="O636" i="21"/>
  <c r="G637" i="21"/>
  <c r="H637" i="21"/>
  <c r="I637" i="21"/>
  <c r="J637" i="21"/>
  <c r="K637" i="21"/>
  <c r="L637" i="21"/>
  <c r="M637" i="21"/>
  <c r="N637" i="21"/>
  <c r="O637" i="21"/>
  <c r="G639" i="21"/>
  <c r="H639" i="21"/>
  <c r="I639" i="21"/>
  <c r="J639" i="21"/>
  <c r="K639" i="21"/>
  <c r="L639" i="21"/>
  <c r="M639" i="21"/>
  <c r="N639" i="21"/>
  <c r="O639" i="21"/>
  <c r="G641" i="21"/>
  <c r="H641" i="21"/>
  <c r="I641" i="21"/>
  <c r="J641" i="21"/>
  <c r="K641" i="21"/>
  <c r="L641" i="21"/>
  <c r="M641" i="21"/>
  <c r="N641" i="21"/>
  <c r="O641" i="21"/>
  <c r="G643" i="21"/>
  <c r="H643" i="21"/>
  <c r="I643" i="21"/>
  <c r="J643" i="21"/>
  <c r="K643" i="21"/>
  <c r="L643" i="21"/>
  <c r="M643" i="21"/>
  <c r="N643" i="21"/>
  <c r="O643" i="21"/>
  <c r="G644" i="21"/>
  <c r="H644" i="21"/>
  <c r="I644" i="21"/>
  <c r="J644" i="21"/>
  <c r="K644" i="21"/>
  <c r="L644" i="21"/>
  <c r="M644" i="21"/>
  <c r="N644" i="21"/>
  <c r="O644" i="21"/>
  <c r="G646" i="21"/>
  <c r="H646" i="21"/>
  <c r="I646" i="21"/>
  <c r="J646" i="21"/>
  <c r="K646" i="21"/>
  <c r="L646" i="21"/>
  <c r="M646" i="21"/>
  <c r="N646" i="21"/>
  <c r="O646" i="21"/>
  <c r="G647" i="21"/>
  <c r="H647" i="21"/>
  <c r="I647" i="21"/>
  <c r="J647" i="21"/>
  <c r="K647" i="21"/>
  <c r="L647" i="21"/>
  <c r="M647" i="21"/>
  <c r="N647" i="21"/>
  <c r="O647" i="21"/>
  <c r="G649" i="21"/>
  <c r="H649" i="21"/>
  <c r="I649" i="21"/>
  <c r="J649" i="21"/>
  <c r="K649" i="21"/>
  <c r="L649" i="21"/>
  <c r="M649" i="21"/>
  <c r="N649" i="21"/>
  <c r="O649" i="21"/>
  <c r="F649" i="21"/>
  <c r="F647" i="21"/>
  <c r="F646" i="21"/>
  <c r="F644" i="21"/>
  <c r="F643" i="21"/>
  <c r="F641" i="21"/>
  <c r="F639" i="21"/>
  <c r="F636" i="21"/>
  <c r="F637" i="21"/>
  <c r="F635" i="21"/>
  <c r="AC579" i="25" l="1"/>
  <c r="AC491" i="25"/>
  <c r="AC469" i="25"/>
  <c r="AG431" i="25"/>
  <c r="AC419" i="25"/>
  <c r="AC401" i="25"/>
  <c r="AC385" i="25"/>
  <c r="AC371" i="25"/>
  <c r="AF516" i="25"/>
  <c r="AF454" i="25"/>
  <c r="AE660" i="25"/>
  <c r="AD660" i="25"/>
  <c r="AF628" i="25"/>
  <c r="AC615" i="25"/>
  <c r="AF612" i="25"/>
  <c r="AD603" i="25"/>
  <c r="AF598" i="25"/>
  <c r="AC597" i="25"/>
  <c r="AE582" i="25"/>
  <c r="AF580" i="25"/>
  <c r="AG571" i="25"/>
  <c r="AY571" i="25" s="1"/>
  <c r="AC565" i="25"/>
  <c r="AF562" i="25"/>
  <c r="AF560" i="25"/>
  <c r="AD559" i="25"/>
  <c r="AF556" i="25"/>
  <c r="AG545" i="25"/>
  <c r="AC543" i="25"/>
  <c r="AU543" i="25" s="1"/>
  <c r="AC537" i="25"/>
  <c r="AC531" i="25"/>
  <c r="AC523" i="25"/>
  <c r="AG521" i="25"/>
  <c r="AY521" i="25" s="1"/>
  <c r="AC521" i="25"/>
  <c r="AF520" i="25"/>
  <c r="AG513" i="25"/>
  <c r="AC513" i="25"/>
  <c r="AF512" i="25"/>
  <c r="AG511" i="25"/>
  <c r="AY511" i="25" s="1"/>
  <c r="AC511" i="25"/>
  <c r="AF508" i="25"/>
  <c r="AG505" i="25"/>
  <c r="AF504" i="25"/>
  <c r="AC499" i="25"/>
  <c r="AG495" i="25"/>
  <c r="AY495" i="25" s="1"/>
  <c r="AC495" i="25"/>
  <c r="AE494" i="25"/>
  <c r="AW494" i="25" s="1"/>
  <c r="AF494" i="25"/>
  <c r="AF492" i="25"/>
  <c r="AF486" i="25"/>
  <c r="AF482" i="25"/>
  <c r="AF478" i="25"/>
  <c r="AC475" i="25"/>
  <c r="AG471" i="25"/>
  <c r="AY471" i="25" s="1"/>
  <c r="AC471" i="25"/>
  <c r="AG469" i="25"/>
  <c r="AE466" i="25"/>
  <c r="AG463" i="25"/>
  <c r="AC463" i="25"/>
  <c r="AG461" i="25"/>
  <c r="AY461" i="25" s="1"/>
  <c r="AC461" i="25"/>
  <c r="AE458" i="25"/>
  <c r="AC455" i="25"/>
  <c r="AF452" i="25"/>
  <c r="AG451" i="25"/>
  <c r="AY451" i="25" s="1"/>
  <c r="AC451" i="25"/>
  <c r="AD447" i="25"/>
  <c r="AE446" i="25"/>
  <c r="AE442" i="25"/>
  <c r="AF438" i="25"/>
  <c r="AG435" i="25"/>
  <c r="AY435" i="25" s="1"/>
  <c r="AE434" i="25"/>
  <c r="AC431" i="25"/>
  <c r="AC427" i="25"/>
  <c r="AD427" i="25"/>
  <c r="AG421" i="25"/>
  <c r="AC421" i="25"/>
  <c r="AG419" i="25"/>
  <c r="AY419" i="25" s="1"/>
  <c r="AC413" i="25"/>
  <c r="AF410" i="25"/>
  <c r="AG409" i="25"/>
  <c r="AY409" i="25" s="1"/>
  <c r="AD407" i="25"/>
  <c r="AF404" i="25"/>
  <c r="AF402" i="25"/>
  <c r="AG401" i="25"/>
  <c r="AY401" i="25" s="1"/>
  <c r="AF394" i="25"/>
  <c r="AF392" i="25"/>
  <c r="AE388" i="25"/>
  <c r="AG387" i="25"/>
  <c r="AY387" i="25" s="1"/>
  <c r="AC387" i="25"/>
  <c r="AF384" i="25"/>
  <c r="AG381" i="25"/>
  <c r="AY381" i="25" s="1"/>
  <c r="AC381" i="25"/>
  <c r="AC379" i="25"/>
  <c r="AU379" i="25" s="1"/>
  <c r="AC375" i="25"/>
  <c r="AD375" i="25"/>
  <c r="AG371" i="25"/>
  <c r="AY371" i="25" s="1"/>
  <c r="AG369" i="25"/>
  <c r="AY369" i="25" s="1"/>
  <c r="AC369" i="25"/>
  <c r="AE366" i="25"/>
  <c r="AW366" i="25" s="1"/>
  <c r="AF366" i="25"/>
  <c r="AC365" i="25"/>
  <c r="AU365" i="25" s="1"/>
  <c r="AC363" i="25"/>
  <c r="AU363" i="25" s="1"/>
  <c r="AD363" i="25"/>
  <c r="AE362" i="25"/>
  <c r="AW362" i="25" s="1"/>
  <c r="AC355" i="25"/>
  <c r="AG351" i="25"/>
  <c r="AY351" i="25" s="1"/>
  <c r="AC351" i="25"/>
  <c r="AF346" i="25"/>
  <c r="AG343" i="25"/>
  <c r="AY343" i="25" s="1"/>
  <c r="AC343" i="25"/>
  <c r="AC339" i="25"/>
  <c r="AE338" i="25"/>
  <c r="AW338" i="25" s="1"/>
  <c r="AF338" i="25"/>
  <c r="AC335" i="25"/>
  <c r="AC331" i="25"/>
  <c r="AD327" i="25"/>
  <c r="AC323" i="25"/>
  <c r="AF322" i="25"/>
  <c r="AF306" i="25"/>
  <c r="AG305" i="25"/>
  <c r="AY305" i="25" s="1"/>
  <c r="AC305" i="25"/>
  <c r="AF304" i="25"/>
  <c r="AC303" i="25"/>
  <c r="AG299" i="25"/>
  <c r="AY299" i="25" s="1"/>
  <c r="AC299" i="25"/>
  <c r="AD297" i="25"/>
  <c r="AE290" i="25"/>
  <c r="AW290" i="25" s="1"/>
  <c r="AG289" i="25"/>
  <c r="AY289" i="25" s="1"/>
  <c r="AC289" i="25"/>
  <c r="AG287" i="25"/>
  <c r="AY287" i="25" s="1"/>
  <c r="AC287" i="25"/>
  <c r="AC283" i="25"/>
  <c r="AC279" i="25"/>
  <c r="AC660" i="25"/>
  <c r="AG660" i="25"/>
  <c r="AC624" i="25"/>
  <c r="AC616" i="25"/>
  <c r="AC612" i="25"/>
  <c r="AC604" i="25"/>
  <c r="AC580" i="25"/>
  <c r="AC576" i="25"/>
  <c r="AG550" i="25"/>
  <c r="AC528" i="25"/>
  <c r="AC524" i="25"/>
  <c r="AC516" i="25"/>
  <c r="AC512" i="25"/>
  <c r="AF505" i="25"/>
  <c r="AX505" i="25" s="1"/>
  <c r="AC504" i="25"/>
  <c r="AC498" i="25"/>
  <c r="AD498" i="25"/>
  <c r="AF497" i="25"/>
  <c r="AX497" i="25" s="1"/>
  <c r="AD496" i="25"/>
  <c r="AC488" i="25"/>
  <c r="AC484" i="25"/>
  <c r="AC478" i="25"/>
  <c r="AD478" i="25"/>
  <c r="AD476" i="25"/>
  <c r="AC464" i="25"/>
  <c r="AC456" i="25"/>
  <c r="AC454" i="25"/>
  <c r="AD454" i="25"/>
  <c r="AV454" i="25" s="1"/>
  <c r="AD452" i="25"/>
  <c r="AC448" i="25"/>
  <c r="AC444" i="25"/>
  <c r="AC440" i="25"/>
  <c r="AF437" i="25"/>
  <c r="AG436" i="25"/>
  <c r="AY436" i="25" s="1"/>
  <c r="AC436" i="25"/>
  <c r="AC432" i="25"/>
  <c r="AD428" i="25"/>
  <c r="AD426" i="25"/>
  <c r="AF425" i="25"/>
  <c r="AC424" i="25"/>
  <c r="AC412" i="25"/>
  <c r="AD412" i="25"/>
  <c r="AD410" i="25"/>
  <c r="AC404" i="25"/>
  <c r="AD404" i="25"/>
  <c r="AD402" i="25"/>
  <c r="AF397" i="25"/>
  <c r="AX397" i="25" s="1"/>
  <c r="AD394" i="25"/>
  <c r="AC392" i="25"/>
  <c r="AU392" i="25" s="1"/>
  <c r="AD392" i="25"/>
  <c r="AD390" i="25"/>
  <c r="AF389" i="25"/>
  <c r="AC388" i="25"/>
  <c r="AC384" i="25"/>
  <c r="AD384" i="25"/>
  <c r="AD382" i="25"/>
  <c r="AC380" i="25"/>
  <c r="AF377" i="25"/>
  <c r="AD366" i="25"/>
  <c r="AF365" i="25"/>
  <c r="AX365" i="25" s="1"/>
  <c r="AC364" i="25"/>
  <c r="AU364" i="25" s="1"/>
  <c r="AD364" i="25"/>
  <c r="AD362" i="25"/>
  <c r="AC356" i="25"/>
  <c r="AD354" i="25"/>
  <c r="AD352" i="25"/>
  <c r="AF341" i="25"/>
  <c r="AX341" i="25" s="1"/>
  <c r="AC332" i="25"/>
  <c r="AC328" i="25"/>
  <c r="AG275" i="25"/>
  <c r="AC275" i="25"/>
  <c r="AG273" i="25"/>
  <c r="AG271" i="25"/>
  <c r="AE270" i="25"/>
  <c r="AF268" i="25"/>
  <c r="AG263" i="25"/>
  <c r="AE262" i="25"/>
  <c r="AG259" i="25"/>
  <c r="AE258" i="25"/>
  <c r="AW258" i="25" s="1"/>
  <c r="AF256" i="25"/>
  <c r="AG255" i="25"/>
  <c r="AC253" i="25"/>
  <c r="AF252" i="25"/>
  <c r="AC251" i="25"/>
  <c r="AE238" i="25"/>
  <c r="AG237" i="25"/>
  <c r="AY237" i="25" s="1"/>
  <c r="AC237" i="25"/>
  <c r="AC235" i="25"/>
  <c r="AF224" i="25"/>
  <c r="AC223" i="25"/>
  <c r="AE218" i="25"/>
  <c r="AG217" i="25"/>
  <c r="AY217" i="25" s="1"/>
  <c r="AC217" i="25"/>
  <c r="AE210" i="25"/>
  <c r="AF208" i="25"/>
  <c r="AC207" i="25"/>
  <c r="AG201" i="25"/>
  <c r="AY201" i="25" s="1"/>
  <c r="AC201" i="25"/>
  <c r="AE198" i="25"/>
  <c r="AE194" i="25"/>
  <c r="AE190" i="25"/>
  <c r="AG189" i="25"/>
  <c r="AY189" i="25" s="1"/>
  <c r="AF188" i="25"/>
  <c r="AC187" i="25"/>
  <c r="AC183" i="25"/>
  <c r="AC179" i="25"/>
  <c r="AG177" i="25"/>
  <c r="AC177" i="25"/>
  <c r="AC175" i="25"/>
  <c r="AE174" i="25"/>
  <c r="AC173" i="25"/>
  <c r="AD173" i="25"/>
  <c r="AE170" i="25"/>
  <c r="AC163" i="25"/>
  <c r="AD163" i="25"/>
  <c r="AC159" i="25"/>
  <c r="AE158" i="25"/>
  <c r="AW158" i="25" s="1"/>
  <c r="AC155" i="25"/>
  <c r="AD155" i="25"/>
  <c r="AE154" i="25"/>
  <c r="AW154" i="25" s="1"/>
  <c r="AF142" i="25"/>
  <c r="AD139" i="25"/>
  <c r="AF136" i="25"/>
  <c r="AG133" i="25"/>
  <c r="AY133" i="25" s="1"/>
  <c r="AE130" i="25"/>
  <c r="AC129" i="25"/>
  <c r="AC127" i="25"/>
  <c r="AG123" i="25"/>
  <c r="AE122" i="25"/>
  <c r="AE114" i="25"/>
  <c r="AC113" i="25"/>
  <c r="AC111" i="25"/>
  <c r="AE110" i="25"/>
  <c r="AW110" i="25" s="1"/>
  <c r="AD107" i="25"/>
  <c r="AF106" i="25"/>
  <c r="AF104" i="25"/>
  <c r="AG97" i="25"/>
  <c r="AY97" i="25" s="1"/>
  <c r="AG95" i="25"/>
  <c r="AY95" i="25" s="1"/>
  <c r="AF94" i="25"/>
  <c r="AD91" i="25"/>
  <c r="AF88" i="25"/>
  <c r="AG85" i="25"/>
  <c r="AY85" i="25" s="1"/>
  <c r="AF84" i="25"/>
  <c r="AG81" i="25"/>
  <c r="AY81" i="25" s="1"/>
  <c r="AD81" i="25"/>
  <c r="AE78" i="25"/>
  <c r="AE76" i="25"/>
  <c r="AE74" i="25"/>
  <c r="AE70" i="25"/>
  <c r="AC69" i="25"/>
  <c r="AC61" i="25"/>
  <c r="AD61" i="25"/>
  <c r="AE28" i="25"/>
  <c r="BB637" i="25"/>
  <c r="G651" i="25"/>
  <c r="G652" i="25" s="1"/>
  <c r="O651" i="25"/>
  <c r="O652" i="25" s="1"/>
  <c r="AD310" i="25"/>
  <c r="AF295" i="25"/>
  <c r="AD294" i="25"/>
  <c r="AD286" i="25"/>
  <c r="AF279" i="25"/>
  <c r="AD278" i="25"/>
  <c r="AD274" i="25"/>
  <c r="AF273" i="25"/>
  <c r="AX273" i="25" s="1"/>
  <c r="AD272" i="25"/>
  <c r="AD264" i="25"/>
  <c r="AD254" i="25"/>
  <c r="AF253" i="25"/>
  <c r="AX253" i="25" s="1"/>
  <c r="AF225" i="25"/>
  <c r="AD206" i="25"/>
  <c r="AF205" i="25"/>
  <c r="AD190" i="25"/>
  <c r="AF189" i="25"/>
  <c r="AD182" i="25"/>
  <c r="AD180" i="25"/>
  <c r="AD178" i="25"/>
  <c r="AD176" i="25"/>
  <c r="AD174" i="25"/>
  <c r="AC168" i="25"/>
  <c r="AG156" i="25"/>
  <c r="AD150" i="25"/>
  <c r="AF149" i="25"/>
  <c r="AD146" i="25"/>
  <c r="AD144" i="25"/>
  <c r="AD140" i="25"/>
  <c r="AF137" i="25"/>
  <c r="AX137" i="25" s="1"/>
  <c r="AC136" i="25"/>
  <c r="AD130" i="25"/>
  <c r="AD128" i="25"/>
  <c r="AD124" i="25"/>
  <c r="AF121" i="25"/>
  <c r="AX121" i="25" s="1"/>
  <c r="AD118" i="25"/>
  <c r="AF117" i="25"/>
  <c r="AX117" i="25" s="1"/>
  <c r="AD114" i="25"/>
  <c r="AD112" i="25"/>
  <c r="AD108" i="25"/>
  <c r="AF105" i="25"/>
  <c r="AD102" i="25"/>
  <c r="AF101" i="25"/>
  <c r="AD98" i="25"/>
  <c r="AD96" i="25"/>
  <c r="AF89" i="25"/>
  <c r="AF87" i="25"/>
  <c r="AD86" i="25"/>
  <c r="AF85" i="25"/>
  <c r="AD70" i="25"/>
  <c r="AF69" i="25"/>
  <c r="AD66" i="25"/>
  <c r="AF59" i="25"/>
  <c r="AF57" i="25"/>
  <c r="AF47" i="25"/>
  <c r="AF43" i="25"/>
  <c r="AF41" i="25"/>
  <c r="AG40" i="25"/>
  <c r="AF37" i="25"/>
  <c r="AG36" i="25"/>
  <c r="AF25" i="25"/>
  <c r="AX25" i="25" s="1"/>
  <c r="AF23" i="25"/>
  <c r="AD22" i="25"/>
  <c r="AF21" i="25"/>
  <c r="AX21" i="25" s="1"/>
  <c r="AG12" i="25"/>
  <c r="AY7" i="25"/>
  <c r="AF660" i="25"/>
  <c r="AD599" i="25"/>
  <c r="AF578" i="25"/>
  <c r="AF544" i="25"/>
  <c r="AF542" i="25"/>
  <c r="AF530" i="25"/>
  <c r="AD515" i="25"/>
  <c r="AF476" i="25"/>
  <c r="AD439" i="25"/>
  <c r="AF412" i="25"/>
  <c r="AF408" i="25"/>
  <c r="AD367" i="25"/>
  <c r="AF362" i="25"/>
  <c r="AF344" i="25"/>
  <c r="AF258" i="25"/>
  <c r="AD243" i="25"/>
  <c r="BB667" i="25"/>
  <c r="BB659" i="25"/>
  <c r="AE622" i="25"/>
  <c r="AE618" i="25"/>
  <c r="AG615" i="25"/>
  <c r="AE614" i="25"/>
  <c r="AC605" i="25"/>
  <c r="AG597" i="25"/>
  <c r="AY597" i="25" s="1"/>
  <c r="AC589" i="25"/>
  <c r="AG585" i="25"/>
  <c r="AY585" i="25" s="1"/>
  <c r="AC585" i="25"/>
  <c r="AG581" i="25"/>
  <c r="AG579" i="25"/>
  <c r="AE578" i="25"/>
  <c r="AC575" i="25"/>
  <c r="AC571" i="25"/>
  <c r="AE570" i="25"/>
  <c r="AG565" i="25"/>
  <c r="AY565" i="25" s="1"/>
  <c r="AG563" i="25"/>
  <c r="AY563" i="25" s="1"/>
  <c r="AE562" i="25"/>
  <c r="AC559" i="25"/>
  <c r="AG543" i="25"/>
  <c r="AY543" i="25" s="1"/>
  <c r="AG541" i="25"/>
  <c r="AG537" i="25"/>
  <c r="AY537" i="25" s="1"/>
  <c r="AG533" i="25"/>
  <c r="AY533" i="25" s="1"/>
  <c r="AC533" i="25"/>
  <c r="AG531" i="25"/>
  <c r="AY531" i="25" s="1"/>
  <c r="AC529" i="25"/>
  <c r="AG523" i="25"/>
  <c r="AY523" i="25" s="1"/>
  <c r="BB658" i="25"/>
  <c r="BB656" i="25"/>
  <c r="BB660" i="25"/>
  <c r="BB649" i="25"/>
  <c r="F651" i="25"/>
  <c r="F652" i="25" s="1"/>
  <c r="J651" i="25"/>
  <c r="J652" i="25" s="1"/>
  <c r="N651" i="25"/>
  <c r="N652" i="25" s="1"/>
  <c r="BB668" i="25"/>
  <c r="K651" i="25"/>
  <c r="K652" i="25" s="1"/>
  <c r="BB641" i="25"/>
  <c r="BB666" i="25"/>
  <c r="AD620" i="25"/>
  <c r="AF597" i="25"/>
  <c r="AF581" i="25"/>
  <c r="AD546" i="25"/>
  <c r="AD538" i="25"/>
  <c r="AF525" i="25"/>
  <c r="BB636" i="25"/>
  <c r="BB646" i="25"/>
  <c r="AF621" i="25"/>
  <c r="AD616" i="25"/>
  <c r="AF569" i="25"/>
  <c r="AD566" i="25"/>
  <c r="AD548" i="25"/>
  <c r="AF545" i="25"/>
  <c r="AD534" i="25"/>
  <c r="AF529" i="25"/>
  <c r="AD528" i="25"/>
  <c r="AD524" i="25"/>
  <c r="BB639" i="25"/>
  <c r="BB643" i="25"/>
  <c r="BB644" i="25"/>
  <c r="BB647" i="25"/>
  <c r="H651" i="25"/>
  <c r="H652" i="25" s="1"/>
  <c r="L651" i="25"/>
  <c r="L652" i="25" s="1"/>
  <c r="I651" i="25"/>
  <c r="I652" i="25" s="1"/>
  <c r="M651" i="25"/>
  <c r="M652" i="25" s="1"/>
  <c r="AC320" i="25"/>
  <c r="AC316" i="25"/>
  <c r="AC312" i="25"/>
  <c r="AV310" i="25"/>
  <c r="AC304" i="25"/>
  <c r="AC296" i="25"/>
  <c r="AV294" i="25"/>
  <c r="AC292" i="25"/>
  <c r="AV286" i="25"/>
  <c r="AV278" i="25"/>
  <c r="AG268" i="25"/>
  <c r="AC268" i="25"/>
  <c r="AC266" i="25"/>
  <c r="AC264" i="25"/>
  <c r="AU264" i="25" s="1"/>
  <c r="AC260" i="25"/>
  <c r="AC256" i="25"/>
  <c r="AG248" i="25"/>
  <c r="AC248" i="25"/>
  <c r="AC244" i="25"/>
  <c r="AC240" i="25"/>
  <c r="AC236" i="25"/>
  <c r="AC232" i="25"/>
  <c r="AC228" i="25"/>
  <c r="AG226" i="25"/>
  <c r="AC224" i="25"/>
  <c r="AC220" i="25"/>
  <c r="AC208" i="25"/>
  <c r="AE207" i="25"/>
  <c r="AV206" i="25"/>
  <c r="AC196" i="25"/>
  <c r="AV190" i="25"/>
  <c r="AG188" i="25"/>
  <c r="AY188" i="25" s="1"/>
  <c r="AG184" i="25"/>
  <c r="AV182" i="25"/>
  <c r="AC176" i="25"/>
  <c r="AG168" i="25"/>
  <c r="AC164" i="25"/>
  <c r="AG160" i="25"/>
  <c r="AE157" i="25"/>
  <c r="AC154" i="25"/>
  <c r="AC152" i="25"/>
  <c r="AC148" i="25"/>
  <c r="AU148" i="25" s="1"/>
  <c r="AV146" i="25"/>
  <c r="AC140" i="25"/>
  <c r="AC132" i="25"/>
  <c r="AU132" i="25" s="1"/>
  <c r="AV130" i="25"/>
  <c r="AC124" i="25"/>
  <c r="AU124" i="25" s="1"/>
  <c r="AC120" i="25"/>
  <c r="AV118" i="25"/>
  <c r="AC108" i="25"/>
  <c r="AC104" i="25"/>
  <c r="AC100" i="25"/>
  <c r="AU100" i="25" s="1"/>
  <c r="AC92" i="25"/>
  <c r="AC88" i="25"/>
  <c r="AV86" i="25"/>
  <c r="AC80" i="25"/>
  <c r="AG74" i="25"/>
  <c r="AC72" i="25"/>
  <c r="AV70" i="25"/>
  <c r="AC68" i="25"/>
  <c r="AC64" i="25"/>
  <c r="AG60" i="25"/>
  <c r="AC58" i="25"/>
  <c r="AC56" i="25"/>
  <c r="AG54" i="25"/>
  <c r="AC52" i="25"/>
  <c r="AC48" i="25"/>
  <c r="AC42" i="25"/>
  <c r="AC40" i="25"/>
  <c r="AC38" i="25"/>
  <c r="AC36" i="25"/>
  <c r="AC28" i="25"/>
  <c r="AC24" i="25"/>
  <c r="AV22" i="25"/>
  <c r="AG16" i="25"/>
  <c r="AC16" i="25"/>
  <c r="AC8" i="25"/>
  <c r="BB635" i="25"/>
  <c r="AY469" i="25"/>
  <c r="AY505" i="25"/>
  <c r="AY513" i="25"/>
  <c r="AY541" i="25"/>
  <c r="AY545" i="25"/>
  <c r="AU498" i="25"/>
  <c r="AU478" i="25"/>
  <c r="AU454" i="25"/>
  <c r="AX295" i="25"/>
  <c r="AU266" i="25"/>
  <c r="AY226" i="25"/>
  <c r="AY54" i="25"/>
  <c r="AG630" i="25"/>
  <c r="AG612" i="25"/>
  <c r="AY612" i="25" s="1"/>
  <c r="AG604" i="25"/>
  <c r="AG560" i="25"/>
  <c r="AY560" i="25" s="1"/>
  <c r="AX560" i="25"/>
  <c r="AE553" i="25"/>
  <c r="AW553" i="25" s="1"/>
  <c r="AE551" i="25"/>
  <c r="AE529" i="25"/>
  <c r="AE499" i="25"/>
  <c r="AG488" i="25"/>
  <c r="AE487" i="25"/>
  <c r="AW487" i="25" s="1"/>
  <c r="AE485" i="25"/>
  <c r="AG484" i="25"/>
  <c r="AE463" i="25"/>
  <c r="AE419" i="25"/>
  <c r="AG388" i="25"/>
  <c r="AY388" i="25" s="1"/>
  <c r="AE387" i="25"/>
  <c r="AE371" i="25"/>
  <c r="AE369" i="25"/>
  <c r="AE333" i="25"/>
  <c r="AW333" i="25" s="1"/>
  <c r="AG332" i="25"/>
  <c r="AG304" i="25"/>
  <c r="AG292" i="25"/>
  <c r="AG264" i="25"/>
  <c r="AE223" i="25"/>
  <c r="AV223" i="25"/>
  <c r="AG220" i="25"/>
  <c r="AE187" i="25"/>
  <c r="AG180" i="25"/>
  <c r="AY180" i="25" s="1"/>
  <c r="AE119" i="25"/>
  <c r="AG88" i="25"/>
  <c r="AY88" i="25" s="1"/>
  <c r="AE87" i="25"/>
  <c r="AV87" i="25"/>
  <c r="AE83" i="25"/>
  <c r="AG72" i="25"/>
  <c r="AY72" i="25" s="1"/>
  <c r="AG64" i="25"/>
  <c r="AE153" i="25"/>
  <c r="AE183" i="25"/>
  <c r="AW224" i="25"/>
  <c r="AG624" i="25"/>
  <c r="AY624" i="25" s="1"/>
  <c r="AE623" i="25"/>
  <c r="AE601" i="25"/>
  <c r="AE539" i="25"/>
  <c r="AE507" i="25"/>
  <c r="AE491" i="25"/>
  <c r="AE471" i="25"/>
  <c r="AE465" i="25"/>
  <c r="AW465" i="25" s="1"/>
  <c r="AG464" i="25"/>
  <c r="AE461" i="25"/>
  <c r="AE457" i="25"/>
  <c r="AG456" i="25"/>
  <c r="AY456" i="25" s="1"/>
  <c r="AG444" i="25"/>
  <c r="AY444" i="25" s="1"/>
  <c r="AE437" i="25"/>
  <c r="AW437" i="25" s="1"/>
  <c r="AG424" i="25"/>
  <c r="AE399" i="25"/>
  <c r="AG380" i="25"/>
  <c r="AY380" i="25" s="1"/>
  <c r="AE379" i="25"/>
  <c r="AE363" i="25"/>
  <c r="AW363" i="25" s="1"/>
  <c r="AG356" i="25"/>
  <c r="AG328" i="25"/>
  <c r="AG320" i="25"/>
  <c r="AY320" i="25" s="1"/>
  <c r="AE299" i="25"/>
  <c r="AG296" i="25"/>
  <c r="AY296" i="25" s="1"/>
  <c r="AG288" i="25"/>
  <c r="AG280" i="25"/>
  <c r="AE251" i="25"/>
  <c r="AG244" i="25"/>
  <c r="AE235" i="25"/>
  <c r="AG232" i="25"/>
  <c r="AG228" i="25"/>
  <c r="AG224" i="25"/>
  <c r="AE135" i="25"/>
  <c r="AG80" i="25"/>
  <c r="AY80" i="25" s="1"/>
  <c r="AG48" i="25"/>
  <c r="AG24" i="25"/>
  <c r="AX24" i="25"/>
  <c r="AG22" i="25"/>
  <c r="AY22" i="25" s="1"/>
  <c r="AE19" i="25"/>
  <c r="AW19" i="25" s="1"/>
  <c r="AE23" i="25"/>
  <c r="AG52" i="25"/>
  <c r="AG104" i="25"/>
  <c r="AY104" i="25" s="1"/>
  <c r="AG152" i="25"/>
  <c r="AG576" i="25"/>
  <c r="AY576" i="25" s="1"/>
  <c r="AE555" i="25"/>
  <c r="AE549" i="25"/>
  <c r="AV549" i="25"/>
  <c r="AE547" i="25"/>
  <c r="AE501" i="25"/>
  <c r="AW501" i="25" s="1"/>
  <c r="AE469" i="25"/>
  <c r="AG428" i="25"/>
  <c r="AY428" i="25" s="1"/>
  <c r="AE421" i="25"/>
  <c r="AE367" i="25"/>
  <c r="AW367" i="25" s="1"/>
  <c r="AE365" i="25"/>
  <c r="AW365" i="25" s="1"/>
  <c r="AE361" i="25"/>
  <c r="AE317" i="25"/>
  <c r="AW317" i="25" s="1"/>
  <c r="AG312" i="25"/>
  <c r="AY312" i="25" s="1"/>
  <c r="AE295" i="25"/>
  <c r="AE287" i="25"/>
  <c r="AW287" i="25" s="1"/>
  <c r="AE279" i="25"/>
  <c r="AG256" i="25"/>
  <c r="AY256" i="25" s="1"/>
  <c r="AG252" i="25"/>
  <c r="AG240" i="25"/>
  <c r="AG236" i="25"/>
  <c r="AG208" i="25"/>
  <c r="AY208" i="25" s="1"/>
  <c r="AX208" i="25"/>
  <c r="AG164" i="25"/>
  <c r="AG148" i="25"/>
  <c r="AY148" i="25" s="1"/>
  <c r="AG132" i="25"/>
  <c r="AY132" i="25" s="1"/>
  <c r="AE103" i="25"/>
  <c r="AG100" i="25"/>
  <c r="AY100" i="25" s="1"/>
  <c r="AG68" i="25"/>
  <c r="AY68" i="25" s="1"/>
  <c r="AE67" i="25"/>
  <c r="AG44" i="25"/>
  <c r="AG8" i="25"/>
  <c r="AV11" i="25"/>
  <c r="AG76" i="25"/>
  <c r="AG86" i="25"/>
  <c r="AY86" i="25" s="1"/>
  <c r="AX88" i="25"/>
  <c r="AX104" i="25"/>
  <c r="AG120" i="25"/>
  <c r="AY120" i="25" s="1"/>
  <c r="AG136" i="25"/>
  <c r="AY136" i="25" s="1"/>
  <c r="AE283" i="25"/>
  <c r="AW114" i="25"/>
  <c r="AW122" i="25"/>
  <c r="AU183" i="25"/>
  <c r="AU163" i="25"/>
  <c r="AV327" i="25"/>
  <c r="AX68" i="25"/>
  <c r="AX136" i="25"/>
  <c r="AV243" i="25"/>
  <c r="AW274" i="25"/>
  <c r="AW388" i="25"/>
  <c r="AV427" i="25"/>
  <c r="AX288" i="25"/>
  <c r="AX304" i="25"/>
  <c r="AU323" i="25"/>
  <c r="AU335" i="25"/>
  <c r="AU427" i="25"/>
  <c r="AW28" i="25"/>
  <c r="AX256" i="25"/>
  <c r="AX364" i="25"/>
  <c r="AV65" i="25"/>
  <c r="AX556" i="25"/>
  <c r="AU531" i="25"/>
  <c r="AG610" i="25"/>
  <c r="AD605" i="25"/>
  <c r="AV605" i="25" s="1"/>
  <c r="AU605" i="25"/>
  <c r="AG594" i="25"/>
  <c r="AY594" i="25" s="1"/>
  <c r="AD577" i="25"/>
  <c r="AE496" i="25"/>
  <c r="AE492" i="25"/>
  <c r="AW492" i="25" s="1"/>
  <c r="AE424" i="25"/>
  <c r="AF339" i="25"/>
  <c r="AX339" i="25" s="1"/>
  <c r="AF263" i="25"/>
  <c r="AX263" i="25" s="1"/>
  <c r="AF203" i="25"/>
  <c r="AX203" i="25" s="1"/>
  <c r="AE160" i="25"/>
  <c r="AG118" i="25"/>
  <c r="AY118" i="25" s="1"/>
  <c r="AU17" i="25"/>
  <c r="AW23" i="25"/>
  <c r="AU64" i="25"/>
  <c r="AW67" i="25"/>
  <c r="AU69" i="25"/>
  <c r="AU81" i="25"/>
  <c r="AF95" i="25"/>
  <c r="AX95" i="25" s="1"/>
  <c r="AV112" i="25"/>
  <c r="AX226" i="25"/>
  <c r="AU253" i="25"/>
  <c r="AF475" i="25"/>
  <c r="AD349" i="25"/>
  <c r="AV349" i="25" s="1"/>
  <c r="AD325" i="25"/>
  <c r="AE308" i="25"/>
  <c r="AW308" i="25" s="1"/>
  <c r="AF271" i="25"/>
  <c r="AX271" i="25" s="1"/>
  <c r="AD157" i="25"/>
  <c r="AV157" i="25" s="1"/>
  <c r="AF127" i="25"/>
  <c r="AX127" i="25" s="1"/>
  <c r="AW119" i="25"/>
  <c r="AF119" i="25"/>
  <c r="AX119" i="25" s="1"/>
  <c r="AF99" i="25"/>
  <c r="AX99" i="25" s="1"/>
  <c r="AG10" i="25"/>
  <c r="AY10" i="25" s="1"/>
  <c r="AU189" i="25"/>
  <c r="AD197" i="25"/>
  <c r="AE212" i="25"/>
  <c r="AW212" i="25" s="1"/>
  <c r="AW87" i="25"/>
  <c r="AF567" i="25"/>
  <c r="AF467" i="25"/>
  <c r="AG422" i="25"/>
  <c r="AY422" i="25" s="1"/>
  <c r="AD393" i="25"/>
  <c r="AD333" i="25"/>
  <c r="AV333" i="25" s="1"/>
  <c r="AF255" i="25"/>
  <c r="AX255" i="25" s="1"/>
  <c r="AF171" i="25"/>
  <c r="AF151" i="25"/>
  <c r="AU61" i="25"/>
  <c r="AE92" i="25"/>
  <c r="AV96" i="25"/>
  <c r="AW103" i="25"/>
  <c r="AG278" i="25"/>
  <c r="AY278" i="25" s="1"/>
  <c r="AV98" i="25"/>
  <c r="AU140" i="25"/>
  <c r="AV151" i="25"/>
  <c r="AU173" i="25"/>
  <c r="AV178" i="25"/>
  <c r="AU217" i="25"/>
  <c r="AX225" i="25"/>
  <c r="AU237" i="25"/>
  <c r="AX362" i="25"/>
  <c r="AV384" i="25"/>
  <c r="AV528" i="25"/>
  <c r="AW555" i="25"/>
  <c r="AV108" i="25"/>
  <c r="AU111" i="25"/>
  <c r="AV176" i="25"/>
  <c r="AW187" i="25"/>
  <c r="AU201" i="25"/>
  <c r="AW235" i="25"/>
  <c r="AV239" i="25"/>
  <c r="AW251" i="25"/>
  <c r="AV254" i="25"/>
  <c r="AW299" i="25"/>
  <c r="AW499" i="25"/>
  <c r="AU95" i="25"/>
  <c r="AU97" i="25"/>
  <c r="AU107" i="25"/>
  <c r="AU108" i="25"/>
  <c r="AV114" i="25"/>
  <c r="AW126" i="25"/>
  <c r="AV128" i="25"/>
  <c r="AW130" i="25"/>
  <c r="AV144" i="25"/>
  <c r="AV174" i="25"/>
  <c r="AU176" i="25"/>
  <c r="AX188" i="25"/>
  <c r="AX205" i="25"/>
  <c r="AX224" i="25"/>
  <c r="AW283" i="25"/>
  <c r="AX322" i="25"/>
  <c r="AV496" i="25"/>
  <c r="AU289" i="25"/>
  <c r="AX306" i="25"/>
  <c r="AX338" i="25"/>
  <c r="AX344" i="25"/>
  <c r="AV375" i="25"/>
  <c r="AV407" i="25"/>
  <c r="AW491" i="25"/>
  <c r="AX494" i="25"/>
  <c r="AU513" i="25"/>
  <c r="AW529" i="25"/>
  <c r="AV566" i="25"/>
  <c r="AX581" i="25"/>
  <c r="AX598" i="25"/>
  <c r="AV354" i="25"/>
  <c r="AV362" i="25"/>
  <c r="AV366" i="25"/>
  <c r="AU375" i="25"/>
  <c r="AU384" i="25"/>
  <c r="AV412" i="25"/>
  <c r="AX426" i="25"/>
  <c r="AU436" i="25"/>
  <c r="AU444" i="25"/>
  <c r="AU469" i="25"/>
  <c r="AU495" i="25"/>
  <c r="AU559" i="25"/>
  <c r="AV616" i="25"/>
  <c r="AU305" i="25"/>
  <c r="AX326" i="25"/>
  <c r="AV364" i="25"/>
  <c r="AU404" i="25"/>
  <c r="AU616" i="25"/>
  <c r="AC630" i="25"/>
  <c r="AC626" i="25"/>
  <c r="AD625" i="25"/>
  <c r="AF623" i="25"/>
  <c r="AC622" i="25"/>
  <c r="AF619" i="25"/>
  <c r="AD613" i="25"/>
  <c r="AC610" i="25"/>
  <c r="AU610" i="25" s="1"/>
  <c r="AG606" i="25"/>
  <c r="AC594" i="25"/>
  <c r="AG590" i="25"/>
  <c r="AC590" i="25"/>
  <c r="AE588" i="25"/>
  <c r="AF587" i="25"/>
  <c r="AE584" i="25"/>
  <c r="AF583" i="25"/>
  <c r="AX583" i="25" s="1"/>
  <c r="AF575" i="25"/>
  <c r="AF571" i="25"/>
  <c r="AX571" i="25" s="1"/>
  <c r="AE568" i="25"/>
  <c r="AW568" i="25" s="1"/>
  <c r="AE564" i="25"/>
  <c r="AW564" i="25" s="1"/>
  <c r="AD561" i="25"/>
  <c r="AG558" i="25"/>
  <c r="AC558" i="25"/>
  <c r="AF555" i="25"/>
  <c r="AC550" i="25"/>
  <c r="AE544" i="25"/>
  <c r="AE528" i="25"/>
  <c r="AD509" i="25"/>
  <c r="AG498" i="25"/>
  <c r="AY498" i="25" s="1"/>
  <c r="AC494" i="25"/>
  <c r="AD489" i="25"/>
  <c r="AD473" i="25"/>
  <c r="AF447" i="25"/>
  <c r="AX447" i="25" s="1"/>
  <c r="AE444" i="25"/>
  <c r="AF439" i="25"/>
  <c r="AD437" i="25"/>
  <c r="AV437" i="25" s="1"/>
  <c r="AE436" i="25"/>
  <c r="AW436" i="25" s="1"/>
  <c r="AF427" i="25"/>
  <c r="AD425" i="25"/>
  <c r="AV425" i="25" s="1"/>
  <c r="AC422" i="25"/>
  <c r="AU422" i="25" s="1"/>
  <c r="AE416" i="25"/>
  <c r="AG414" i="25"/>
  <c r="AY414" i="25" s="1"/>
  <c r="AC414" i="25"/>
  <c r="AF395" i="25"/>
  <c r="AX395" i="25" s="1"/>
  <c r="AE380" i="25"/>
  <c r="AW380" i="25" s="1"/>
  <c r="AD377" i="25"/>
  <c r="AD373" i="25"/>
  <c r="AC366" i="25"/>
  <c r="AU366" i="25" s="1"/>
  <c r="AD365" i="25"/>
  <c r="AV365" i="25" s="1"/>
  <c r="AE364" i="25"/>
  <c r="AW364" i="25" s="1"/>
  <c r="AF363" i="25"/>
  <c r="AX363" i="25" s="1"/>
  <c r="AC362" i="25"/>
  <c r="AU362" i="25" s="1"/>
  <c r="AF327" i="25"/>
  <c r="AX327" i="25" s="1"/>
  <c r="AE316" i="25"/>
  <c r="AW316" i="25" s="1"/>
  <c r="AF311" i="25"/>
  <c r="AX311" i="25" s="1"/>
  <c r="AF307" i="25"/>
  <c r="AX307" i="25" s="1"/>
  <c r="AF303" i="25"/>
  <c r="AX303" i="25" s="1"/>
  <c r="AG302" i="25"/>
  <c r="AC302" i="25"/>
  <c r="AG298" i="25"/>
  <c r="AY298" i="25" s="1"/>
  <c r="AC298" i="25"/>
  <c r="AU298" i="25" s="1"/>
  <c r="AF291" i="25"/>
  <c r="AF287" i="25"/>
  <c r="AX287" i="25" s="1"/>
  <c r="AD281" i="25"/>
  <c r="AC278" i="25"/>
  <c r="AU278" i="25" s="1"/>
  <c r="AF275" i="25"/>
  <c r="AX275" i="25" s="1"/>
  <c r="AG266" i="25"/>
  <c r="AY266" i="25" s="1"/>
  <c r="AE260" i="25"/>
  <c r="AW260" i="25" s="1"/>
  <c r="AD257" i="25"/>
  <c r="AF251" i="25"/>
  <c r="AD249" i="25"/>
  <c r="AD245" i="25"/>
  <c r="AG242" i="25"/>
  <c r="AY242" i="25" s="1"/>
  <c r="AC242" i="25"/>
  <c r="AU242" i="25" s="1"/>
  <c r="AE240" i="25"/>
  <c r="AW240" i="25" s="1"/>
  <c r="AF235" i="25"/>
  <c r="AF231" i="25"/>
  <c r="AF227" i="25"/>
  <c r="AC226" i="25"/>
  <c r="AU226" i="25" s="1"/>
  <c r="AF223" i="25"/>
  <c r="AG222" i="25"/>
  <c r="AY222" i="25" s="1"/>
  <c r="AC222" i="25"/>
  <c r="AU222" i="25" s="1"/>
  <c r="AF207" i="25"/>
  <c r="AG206" i="25"/>
  <c r="AY206" i="25" s="1"/>
  <c r="AC206" i="25"/>
  <c r="AU206" i="25" s="1"/>
  <c r="AD201" i="25"/>
  <c r="AE196" i="25"/>
  <c r="AW196" i="25" s="1"/>
  <c r="AF191" i="25"/>
  <c r="AF187" i="25"/>
  <c r="AD185" i="25"/>
  <c r="AF183" i="25"/>
  <c r="AX183" i="25" s="1"/>
  <c r="AF179" i="25"/>
  <c r="AX179" i="25" s="1"/>
  <c r="AF175" i="25"/>
  <c r="AX175" i="25" s="1"/>
  <c r="AC170" i="25"/>
  <c r="AD169" i="25"/>
  <c r="AD165" i="25"/>
  <c r="AE164" i="25"/>
  <c r="AW164" i="25" s="1"/>
  <c r="AD161" i="25"/>
  <c r="AE156" i="25"/>
  <c r="AG154" i="25"/>
  <c r="AY154" i="25" s="1"/>
  <c r="AE152" i="25"/>
  <c r="AW152" i="25" s="1"/>
  <c r="AF147" i="25"/>
  <c r="AX147" i="25" s="1"/>
  <c r="AD145" i="25"/>
  <c r="AF143" i="25"/>
  <c r="AX143" i="25" s="1"/>
  <c r="AD141" i="25"/>
  <c r="AF139" i="25"/>
  <c r="AX139" i="25" s="1"/>
  <c r="AF135" i="25"/>
  <c r="AG134" i="25"/>
  <c r="AY134" i="25" s="1"/>
  <c r="AC134" i="25"/>
  <c r="AU134" i="25" s="1"/>
  <c r="AF131" i="25"/>
  <c r="AX131" i="25" s="1"/>
  <c r="AE124" i="25"/>
  <c r="AW124" i="25" s="1"/>
  <c r="AF123" i="25"/>
  <c r="AX123" i="25" s="1"/>
  <c r="AC118" i="25"/>
  <c r="AU118" i="25" s="1"/>
  <c r="AF115" i="25"/>
  <c r="AX115" i="25" s="1"/>
  <c r="AD113" i="25"/>
  <c r="AV113" i="25" s="1"/>
  <c r="AF111" i="25"/>
  <c r="AX111" i="25" s="1"/>
  <c r="AD109" i="25"/>
  <c r="AV109" i="25" s="1"/>
  <c r="AE108" i="25"/>
  <c r="AF107" i="25"/>
  <c r="AX107" i="25" s="1"/>
  <c r="AF103" i="25"/>
  <c r="AG102" i="25"/>
  <c r="AY102" i="25" s="1"/>
  <c r="AC102" i="25"/>
  <c r="AD97" i="25"/>
  <c r="AV97" i="25" s="1"/>
  <c r="AD93" i="25"/>
  <c r="AF91" i="25"/>
  <c r="AC86" i="25"/>
  <c r="AD77" i="25"/>
  <c r="AC74" i="25"/>
  <c r="AU74" i="25" s="1"/>
  <c r="AE72" i="25"/>
  <c r="AW72" i="25" s="1"/>
  <c r="AF71" i="25"/>
  <c r="AF67" i="25"/>
  <c r="AF63" i="25"/>
  <c r="AG58" i="25"/>
  <c r="AY58" i="25" s="1"/>
  <c r="AC54" i="25"/>
  <c r="AF51" i="25"/>
  <c r="AE44" i="25"/>
  <c r="AG42" i="25"/>
  <c r="AY42" i="25" s="1"/>
  <c r="AE40" i="25"/>
  <c r="AF39" i="25"/>
  <c r="AG38" i="25"/>
  <c r="AY38" i="25" s="1"/>
  <c r="AF35" i="25"/>
  <c r="AX35" i="25" s="1"/>
  <c r="AD33" i="25"/>
  <c r="AF31" i="25"/>
  <c r="AD29" i="25"/>
  <c r="AV29" i="25" s="1"/>
  <c r="AF27" i="25"/>
  <c r="AX27" i="25" s="1"/>
  <c r="AC22" i="25"/>
  <c r="AU22" i="25" s="1"/>
  <c r="AD13" i="25"/>
  <c r="AC10" i="25"/>
  <c r="AU10" i="25" s="1"/>
  <c r="AE8" i="25"/>
  <c r="AU40" i="25"/>
  <c r="AV473" i="25"/>
  <c r="AC346" i="25"/>
  <c r="AU346" i="25" s="1"/>
  <c r="AX580" i="25"/>
  <c r="AX39" i="25"/>
  <c r="AU235" i="25"/>
  <c r="AC354" i="25"/>
  <c r="AU354" i="25" s="1"/>
  <c r="AX467" i="25"/>
  <c r="AG467" i="25"/>
  <c r="AY467" i="25" s="1"/>
  <c r="AC44" i="25"/>
  <c r="AY64" i="25"/>
  <c r="AX67" i="25"/>
  <c r="AC83" i="25"/>
  <c r="AU83" i="25" s="1"/>
  <c r="AG84" i="25"/>
  <c r="AY84" i="25" s="1"/>
  <c r="AG116" i="25"/>
  <c r="AY116" i="25" s="1"/>
  <c r="AY152" i="25"/>
  <c r="AC153" i="25"/>
  <c r="AU153" i="25" s="1"/>
  <c r="AC157" i="25"/>
  <c r="AC180" i="25"/>
  <c r="AU180" i="25" s="1"/>
  <c r="AY184" i="25"/>
  <c r="AU187" i="25"/>
  <c r="AG204" i="25"/>
  <c r="AY204" i="25" s="1"/>
  <c r="AY228" i="25"/>
  <c r="AY232" i="25"/>
  <c r="AY252" i="25"/>
  <c r="AY264" i="25"/>
  <c r="AY292" i="25"/>
  <c r="AY328" i="25"/>
  <c r="AY356" i="25"/>
  <c r="AG284" i="25"/>
  <c r="AY284" i="25" s="1"/>
  <c r="AG20" i="25"/>
  <c r="AY20" i="25" s="1"/>
  <c r="AU7" i="25"/>
  <c r="AU8" i="25"/>
  <c r="AF19" i="25"/>
  <c r="AX19" i="25" s="1"/>
  <c r="AU21" i="25"/>
  <c r="AF55" i="25"/>
  <c r="AX55" i="25" s="1"/>
  <c r="AG56" i="25"/>
  <c r="AC60" i="25"/>
  <c r="AU60" i="25" s="1"/>
  <c r="AV66" i="25"/>
  <c r="AU68" i="25"/>
  <c r="AC71" i="25"/>
  <c r="AU71" i="25" s="1"/>
  <c r="AY76" i="25"/>
  <c r="AW83" i="25"/>
  <c r="AF83" i="25"/>
  <c r="AX84" i="25"/>
  <c r="AU85" i="25"/>
  <c r="AX94" i="25"/>
  <c r="AV102" i="25"/>
  <c r="AX106" i="25"/>
  <c r="AX110" i="25"/>
  <c r="AU133" i="25"/>
  <c r="AW134" i="25"/>
  <c r="AV139" i="25"/>
  <c r="AV141" i="25"/>
  <c r="AV145" i="25"/>
  <c r="AX149" i="25"/>
  <c r="AV150" i="25"/>
  <c r="AY156" i="25"/>
  <c r="AY160" i="25"/>
  <c r="AY164" i="25"/>
  <c r="AU168" i="25"/>
  <c r="AY168" i="25"/>
  <c r="AY220" i="25"/>
  <c r="AY224" i="25"/>
  <c r="AY236" i="25"/>
  <c r="AY240" i="25"/>
  <c r="AY332" i="25"/>
  <c r="AU56" i="25"/>
  <c r="AW8" i="25"/>
  <c r="AX20" i="25"/>
  <c r="AV27" i="25"/>
  <c r="AD7" i="25"/>
  <c r="AV7" i="25" s="1"/>
  <c r="AF8" i="25"/>
  <c r="AX8" i="25" s="1"/>
  <c r="AF9" i="25"/>
  <c r="AX9" i="25" s="1"/>
  <c r="AF11" i="25"/>
  <c r="AX11" i="25" s="1"/>
  <c r="AC12" i="25"/>
  <c r="AU12" i="25" s="1"/>
  <c r="AF15" i="25"/>
  <c r="AD18" i="25"/>
  <c r="AV18" i="25" s="1"/>
  <c r="AC20" i="25"/>
  <c r="AU20" i="25" s="1"/>
  <c r="AD23" i="25"/>
  <c r="AV23" i="25" s="1"/>
  <c r="AX23" i="25"/>
  <c r="AE24" i="25"/>
  <c r="AW24" i="25" s="1"/>
  <c r="AU24" i="25"/>
  <c r="AC26" i="25"/>
  <c r="AU26" i="25" s="1"/>
  <c r="AG26" i="25"/>
  <c r="AY26" i="25" s="1"/>
  <c r="AG28" i="25"/>
  <c r="AC32" i="25"/>
  <c r="AU32" i="25" s="1"/>
  <c r="AG32" i="25"/>
  <c r="AY32" i="25" s="1"/>
  <c r="AE38" i="25"/>
  <c r="AW38" i="25" s="1"/>
  <c r="AC41" i="25"/>
  <c r="AD43" i="25"/>
  <c r="AD45" i="25"/>
  <c r="AV45" i="25" s="1"/>
  <c r="AC45" i="25"/>
  <c r="AU45" i="25" s="1"/>
  <c r="AD49" i="25"/>
  <c r="AV49" i="25" s="1"/>
  <c r="AF53" i="25"/>
  <c r="AE58" i="25"/>
  <c r="AE60" i="25"/>
  <c r="AE62" i="25"/>
  <c r="AW62" i="25" s="1"/>
  <c r="AC65" i="25"/>
  <c r="AU65" i="25" s="1"/>
  <c r="AG65" i="25"/>
  <c r="AY65" i="25" s="1"/>
  <c r="AE66" i="25"/>
  <c r="AW66" i="25" s="1"/>
  <c r="AC70" i="25"/>
  <c r="AU70" i="25" s="1"/>
  <c r="AG70" i="25"/>
  <c r="AY70" i="25" s="1"/>
  <c r="AE71" i="25"/>
  <c r="AW71" i="25" s="1"/>
  <c r="AF72" i="25"/>
  <c r="AX72" i="25" s="1"/>
  <c r="AF73" i="25"/>
  <c r="AF75" i="25"/>
  <c r="AC76" i="25"/>
  <c r="AF79" i="25"/>
  <c r="AD82" i="25"/>
  <c r="AV82" i="25" s="1"/>
  <c r="AC84" i="25"/>
  <c r="AD87" i="25"/>
  <c r="AC87" i="25"/>
  <c r="AU87" i="25" s="1"/>
  <c r="AE88" i="25"/>
  <c r="AW88" i="25" s="1"/>
  <c r="AC90" i="25"/>
  <c r="AU90" i="25" s="1"/>
  <c r="AG90" i="25"/>
  <c r="AY90" i="25" s="1"/>
  <c r="AG92" i="25"/>
  <c r="AY92" i="25" s="1"/>
  <c r="AE93" i="25"/>
  <c r="AW93" i="25" s="1"/>
  <c r="AC96" i="25"/>
  <c r="AU96" i="25" s="1"/>
  <c r="AG96" i="25"/>
  <c r="AY96" i="25" s="1"/>
  <c r="AE99" i="25"/>
  <c r="AW99" i="25" s="1"/>
  <c r="AF100" i="25"/>
  <c r="AX100" i="25" s="1"/>
  <c r="AC101" i="25"/>
  <c r="AU101" i="25" s="1"/>
  <c r="AG101" i="25"/>
  <c r="AY101" i="25" s="1"/>
  <c r="AE102" i="25"/>
  <c r="AW102" i="25" s="1"/>
  <c r="AC116" i="25"/>
  <c r="AU116" i="25" s="1"/>
  <c r="AD119" i="25"/>
  <c r="AE120" i="25"/>
  <c r="AW120" i="25" s="1"/>
  <c r="AE121" i="25"/>
  <c r="AW121" i="25" s="1"/>
  <c r="AC122" i="25"/>
  <c r="AU122" i="25" s="1"/>
  <c r="AG122" i="25"/>
  <c r="AY122" i="25" s="1"/>
  <c r="AG124" i="25"/>
  <c r="AY124" i="25" s="1"/>
  <c r="AE125" i="25"/>
  <c r="AW125" i="25" s="1"/>
  <c r="AC128" i="25"/>
  <c r="AU128" i="25" s="1"/>
  <c r="AG128" i="25"/>
  <c r="AY128" i="25" s="1"/>
  <c r="AE131" i="25"/>
  <c r="AW131" i="25" s="1"/>
  <c r="AF132" i="25"/>
  <c r="AD135" i="25"/>
  <c r="AV135" i="25" s="1"/>
  <c r="AE136" i="25"/>
  <c r="AW136" i="25" s="1"/>
  <c r="AE137" i="25"/>
  <c r="AC138" i="25"/>
  <c r="AU138" i="25" s="1"/>
  <c r="AG138" i="25"/>
  <c r="AY138" i="25" s="1"/>
  <c r="AG140" i="25"/>
  <c r="AY140" i="25" s="1"/>
  <c r="AE141" i="25"/>
  <c r="AC144" i="25"/>
  <c r="AU144" i="25" s="1"/>
  <c r="AG144" i="25"/>
  <c r="AY144" i="25" s="1"/>
  <c r="AE147" i="25"/>
  <c r="AW147" i="25" s="1"/>
  <c r="AF148" i="25"/>
  <c r="AC149" i="25"/>
  <c r="AU149" i="25" s="1"/>
  <c r="AG149" i="25"/>
  <c r="AY149" i="25" s="1"/>
  <c r="AE150" i="25"/>
  <c r="AW150" i="25" s="1"/>
  <c r="AG176" i="25"/>
  <c r="AY176" i="25" s="1"/>
  <c r="AE179" i="25"/>
  <c r="AW179" i="25" s="1"/>
  <c r="AD181" i="25"/>
  <c r="AC185" i="25"/>
  <c r="AU185" i="25" s="1"/>
  <c r="AG185" i="25"/>
  <c r="AY185" i="25" s="1"/>
  <c r="AE186" i="25"/>
  <c r="AC192" i="25"/>
  <c r="AG192" i="25"/>
  <c r="AY192" i="25" s="1"/>
  <c r="AF209" i="25"/>
  <c r="AX209" i="25" s="1"/>
  <c r="AF211" i="25"/>
  <c r="AF215" i="25"/>
  <c r="AD218" i="25"/>
  <c r="AV218" i="25" s="1"/>
  <c r="AF219" i="25"/>
  <c r="AF239" i="25"/>
  <c r="AY268" i="25"/>
  <c r="AG276" i="25"/>
  <c r="AY276" i="25" s="1"/>
  <c r="AG300" i="25"/>
  <c r="AY300" i="25" s="1"/>
  <c r="AC239" i="25"/>
  <c r="AY244" i="25"/>
  <c r="AY248" i="25"/>
  <c r="AU251" i="25"/>
  <c r="AY280" i="25"/>
  <c r="AD313" i="25"/>
  <c r="AF314" i="25"/>
  <c r="AX314" i="25" s="1"/>
  <c r="AC315" i="25"/>
  <c r="AU315" i="25" s="1"/>
  <c r="AD318" i="25"/>
  <c r="AV318" i="25" s="1"/>
  <c r="AF319" i="25"/>
  <c r="AX319" i="25" s="1"/>
  <c r="AF321" i="25"/>
  <c r="AX321" i="25" s="1"/>
  <c r="AD322" i="25"/>
  <c r="AV322" i="25" s="1"/>
  <c r="AC324" i="25"/>
  <c r="AU324" i="25" s="1"/>
  <c r="AG324" i="25"/>
  <c r="AY324" i="25" s="1"/>
  <c r="AF329" i="25"/>
  <c r="AX329" i="25" s="1"/>
  <c r="AD330" i="25"/>
  <c r="AV330" i="25" s="1"/>
  <c r="AF331" i="25"/>
  <c r="AX331" i="25" s="1"/>
  <c r="AF334" i="25"/>
  <c r="AX334" i="25" s="1"/>
  <c r="AD335" i="25"/>
  <c r="AV335" i="25" s="1"/>
  <c r="AD337" i="25"/>
  <c r="AV337" i="25" s="1"/>
  <c r="AE340" i="25"/>
  <c r="AW340" i="25" s="1"/>
  <c r="AE342" i="25"/>
  <c r="AW342" i="25" s="1"/>
  <c r="AF343" i="25"/>
  <c r="AX343" i="25" s="1"/>
  <c r="AE345" i="25"/>
  <c r="AE347" i="25"/>
  <c r="AC348" i="25"/>
  <c r="AU348" i="25" s="1"/>
  <c r="AG348" i="25"/>
  <c r="AY348" i="25" s="1"/>
  <c r="AC353" i="25"/>
  <c r="AG353" i="25"/>
  <c r="AY353" i="25" s="1"/>
  <c r="AG355" i="25"/>
  <c r="AY355" i="25" s="1"/>
  <c r="AF359" i="25"/>
  <c r="AD360" i="25"/>
  <c r="AU380" i="25"/>
  <c r="AG397" i="25"/>
  <c r="AY397" i="25" s="1"/>
  <c r="AF446" i="25"/>
  <c r="AF466" i="25"/>
  <c r="AD103" i="25"/>
  <c r="AE104" i="25"/>
  <c r="AW104" i="25" s="1"/>
  <c r="AE105" i="25"/>
  <c r="AW105" i="25" s="1"/>
  <c r="AC106" i="25"/>
  <c r="AU106" i="25" s="1"/>
  <c r="AG106" i="25"/>
  <c r="AY106" i="25" s="1"/>
  <c r="AG108" i="25"/>
  <c r="AY108" i="25" s="1"/>
  <c r="AE109" i="25"/>
  <c r="AW109" i="25" s="1"/>
  <c r="AC112" i="25"/>
  <c r="AU112" i="25" s="1"/>
  <c r="AG112" i="25"/>
  <c r="AY112" i="25" s="1"/>
  <c r="AE115" i="25"/>
  <c r="AW115" i="25" s="1"/>
  <c r="AF116" i="25"/>
  <c r="AC117" i="25"/>
  <c r="AG117" i="25"/>
  <c r="AY117" i="25" s="1"/>
  <c r="AE118" i="25"/>
  <c r="AW118" i="25" s="1"/>
  <c r="AF122" i="25"/>
  <c r="AD123" i="25"/>
  <c r="AV123" i="25" s="1"/>
  <c r="AD125" i="25"/>
  <c r="AV125" i="25" s="1"/>
  <c r="AF126" i="25"/>
  <c r="AX126" i="25" s="1"/>
  <c r="AD129" i="25"/>
  <c r="AV129" i="25" s="1"/>
  <c r="AF133" i="25"/>
  <c r="AX133" i="25" s="1"/>
  <c r="AD134" i="25"/>
  <c r="AV134" i="25" s="1"/>
  <c r="AE138" i="25"/>
  <c r="AW138" i="25" s="1"/>
  <c r="AC139" i="25"/>
  <c r="AU139" i="25" s="1"/>
  <c r="AG139" i="25"/>
  <c r="AY139" i="25" s="1"/>
  <c r="AE140" i="25"/>
  <c r="AW140" i="25" s="1"/>
  <c r="AE142" i="25"/>
  <c r="AW142" i="25" s="1"/>
  <c r="AC143" i="25"/>
  <c r="AU143" i="25" s="1"/>
  <c r="AG143" i="25"/>
  <c r="AC145" i="25"/>
  <c r="AU145" i="25" s="1"/>
  <c r="AG145" i="25"/>
  <c r="AY145" i="25" s="1"/>
  <c r="AE146" i="25"/>
  <c r="AW146" i="25" s="1"/>
  <c r="AC150" i="25"/>
  <c r="AG150" i="25"/>
  <c r="AY150" i="25" s="1"/>
  <c r="AE151" i="25"/>
  <c r="AF152" i="25"/>
  <c r="AX152" i="25" s="1"/>
  <c r="AF153" i="25"/>
  <c r="AF155" i="25"/>
  <c r="AX155" i="25" s="1"/>
  <c r="AD156" i="25"/>
  <c r="AV156" i="25" s="1"/>
  <c r="AC156" i="25"/>
  <c r="AU156" i="25" s="1"/>
  <c r="AF159" i="25"/>
  <c r="AD160" i="25"/>
  <c r="AV160" i="25" s="1"/>
  <c r="AC160" i="25"/>
  <c r="AU160" i="25" s="1"/>
  <c r="AF163" i="25"/>
  <c r="AF167" i="25"/>
  <c r="AD168" i="25"/>
  <c r="AC172" i="25"/>
  <c r="AG172" i="25"/>
  <c r="AY172" i="25" s="1"/>
  <c r="AE175" i="25"/>
  <c r="AW175" i="25" s="1"/>
  <c r="AU175" i="25"/>
  <c r="AD177" i="25"/>
  <c r="AC181" i="25"/>
  <c r="AU181" i="25" s="1"/>
  <c r="AG181" i="25"/>
  <c r="AY181" i="25" s="1"/>
  <c r="AE182" i="25"/>
  <c r="AG183" i="25"/>
  <c r="AY183" i="25" s="1"/>
  <c r="AD184" i="25"/>
  <c r="AV184" i="25" s="1"/>
  <c r="AC184" i="25"/>
  <c r="AU184" i="25" s="1"/>
  <c r="AD186" i="25"/>
  <c r="AV186" i="25" s="1"/>
  <c r="AC188" i="25"/>
  <c r="AD191" i="25"/>
  <c r="AV191" i="25" s="1"/>
  <c r="AC191" i="25"/>
  <c r="AE192" i="25"/>
  <c r="AW192" i="25" s="1"/>
  <c r="AC194" i="25"/>
  <c r="AU194" i="25" s="1"/>
  <c r="AG194" i="25"/>
  <c r="AY194" i="25" s="1"/>
  <c r="AG196" i="25"/>
  <c r="AY196" i="25" s="1"/>
  <c r="AC200" i="25"/>
  <c r="AG200" i="25"/>
  <c r="AY200" i="25" s="1"/>
  <c r="AF204" i="25"/>
  <c r="AX204" i="25" s="1"/>
  <c r="AC205" i="25"/>
  <c r="AU205" i="25" s="1"/>
  <c r="AG205" i="25"/>
  <c r="AY205" i="25" s="1"/>
  <c r="AE206" i="25"/>
  <c r="AD211" i="25"/>
  <c r="AV211" i="25" s="1"/>
  <c r="AD213" i="25"/>
  <c r="AD217" i="25"/>
  <c r="AC219" i="25"/>
  <c r="AU219" i="25" s="1"/>
  <c r="AF221" i="25"/>
  <c r="AX221" i="25" s="1"/>
  <c r="AD222" i="25"/>
  <c r="AV222" i="25" s="1"/>
  <c r="AE226" i="25"/>
  <c r="AE228" i="25"/>
  <c r="AW228" i="25" s="1"/>
  <c r="AE230" i="25"/>
  <c r="AC233" i="25"/>
  <c r="AU233" i="25" s="1"/>
  <c r="AG233" i="25"/>
  <c r="AY233" i="25" s="1"/>
  <c r="AE234" i="25"/>
  <c r="AW234" i="25" s="1"/>
  <c r="AC238" i="25"/>
  <c r="AU238" i="25" s="1"/>
  <c r="AG238" i="25"/>
  <c r="AY238" i="25" s="1"/>
  <c r="AE239" i="25"/>
  <c r="AW239" i="25" s="1"/>
  <c r="AF240" i="25"/>
  <c r="AF241" i="25"/>
  <c r="AX241" i="25" s="1"/>
  <c r="AF243" i="25"/>
  <c r="AF247" i="25"/>
  <c r="AD250" i="25"/>
  <c r="AC252" i="25"/>
  <c r="AC255" i="25"/>
  <c r="AU255" i="25" s="1"/>
  <c r="AE259" i="25"/>
  <c r="AW259" i="25" s="1"/>
  <c r="AU259" i="25"/>
  <c r="AD261" i="25"/>
  <c r="AF265" i="25"/>
  <c r="AX265" i="25" s="1"/>
  <c r="AF267" i="25"/>
  <c r="AX267" i="25" s="1"/>
  <c r="AD271" i="25"/>
  <c r="AV271" i="25" s="1"/>
  <c r="AF274" i="25"/>
  <c r="AF276" i="25"/>
  <c r="AC277" i="25"/>
  <c r="AU277" i="25" s="1"/>
  <c r="AG277" i="25"/>
  <c r="AY277" i="25" s="1"/>
  <c r="AE278" i="25"/>
  <c r="AG279" i="25"/>
  <c r="AY279" i="25" s="1"/>
  <c r="AD280" i="25"/>
  <c r="AV280" i="25" s="1"/>
  <c r="AC280" i="25"/>
  <c r="AU280" i="25" s="1"/>
  <c r="AD282" i="25"/>
  <c r="AF283" i="25"/>
  <c r="AX283" i="25" s="1"/>
  <c r="AF284" i="25"/>
  <c r="AC285" i="25"/>
  <c r="AG285" i="25"/>
  <c r="AY285" i="25" s="1"/>
  <c r="AE286" i="25"/>
  <c r="AC288" i="25"/>
  <c r="AU288" i="25" s="1"/>
  <c r="AC291" i="25"/>
  <c r="AU291" i="25" s="1"/>
  <c r="AE292" i="25"/>
  <c r="AW292" i="25" s="1"/>
  <c r="AC293" i="25"/>
  <c r="AU293" i="25" s="1"/>
  <c r="AG293" i="25"/>
  <c r="AE294" i="25"/>
  <c r="AG295" i="25"/>
  <c r="AY295" i="25" s="1"/>
  <c r="AF297" i="25"/>
  <c r="AX297" i="25" s="1"/>
  <c r="AF299" i="25"/>
  <c r="AX299" i="25" s="1"/>
  <c r="AF300" i="25"/>
  <c r="AE302" i="25"/>
  <c r="AU302" i="25"/>
  <c r="AC307" i="25"/>
  <c r="AU307" i="25" s="1"/>
  <c r="AD309" i="25"/>
  <c r="AV309" i="25" s="1"/>
  <c r="AF310" i="25"/>
  <c r="AX310" i="25" s="1"/>
  <c r="AD311" i="25"/>
  <c r="AV311" i="25" s="1"/>
  <c r="AG316" i="25"/>
  <c r="AY316" i="25" s="1"/>
  <c r="AD317" i="25"/>
  <c r="AV317" i="25" s="1"/>
  <c r="AC319" i="25"/>
  <c r="AU319" i="25" s="1"/>
  <c r="AG319" i="25"/>
  <c r="AY319" i="25" s="1"/>
  <c r="AE322" i="25"/>
  <c r="AW322" i="25" s="1"/>
  <c r="AF323" i="25"/>
  <c r="AX323" i="25" s="1"/>
  <c r="AD326" i="25"/>
  <c r="AV326" i="25" s="1"/>
  <c r="AE332" i="25"/>
  <c r="AW332" i="25" s="1"/>
  <c r="AC336" i="25"/>
  <c r="AG336" i="25"/>
  <c r="AY336" i="25" s="1"/>
  <c r="AU339" i="25"/>
  <c r="AD344" i="25"/>
  <c r="AD346" i="25"/>
  <c r="AV346" i="25" s="1"/>
  <c r="AF352" i="25"/>
  <c r="AX352" i="25" s="1"/>
  <c r="AF354" i="25"/>
  <c r="AE358" i="25"/>
  <c r="AC361" i="25"/>
  <c r="AU361" i="25" s="1"/>
  <c r="AG361" i="25"/>
  <c r="AU369" i="25"/>
  <c r="AX377" i="25"/>
  <c r="AV393" i="25"/>
  <c r="AX394" i="25"/>
  <c r="AQ639" i="25"/>
  <c r="AF431" i="25"/>
  <c r="AX431" i="25" s="1"/>
  <c r="AC190" i="25"/>
  <c r="AU190" i="25" s="1"/>
  <c r="AG190" i="25"/>
  <c r="AY190" i="25" s="1"/>
  <c r="AE191" i="25"/>
  <c r="AW191" i="25" s="1"/>
  <c r="AF192" i="25"/>
  <c r="AX192" i="25" s="1"/>
  <c r="AF193" i="25"/>
  <c r="AX193" i="25" s="1"/>
  <c r="AF195" i="25"/>
  <c r="AF199" i="25"/>
  <c r="AD202" i="25"/>
  <c r="AV202" i="25" s="1"/>
  <c r="AC204" i="25"/>
  <c r="AD207" i="25"/>
  <c r="AV207" i="25" s="1"/>
  <c r="AE208" i="25"/>
  <c r="AW208" i="25" s="1"/>
  <c r="AC210" i="25"/>
  <c r="AU210" i="25" s="1"/>
  <c r="AG210" i="25"/>
  <c r="AY210" i="25" s="1"/>
  <c r="AC212" i="25"/>
  <c r="AG212" i="25"/>
  <c r="AY212" i="25" s="1"/>
  <c r="AC216" i="25"/>
  <c r="AG216" i="25"/>
  <c r="AY216" i="25" s="1"/>
  <c r="AE219" i="25"/>
  <c r="AW219" i="25" s="1"/>
  <c r="AF220" i="25"/>
  <c r="AX220" i="25" s="1"/>
  <c r="AC221" i="25"/>
  <c r="AU221" i="25" s="1"/>
  <c r="AG221" i="25"/>
  <c r="AY221" i="25" s="1"/>
  <c r="AE222" i="25"/>
  <c r="AD227" i="25"/>
  <c r="AV227" i="25" s="1"/>
  <c r="AD229" i="25"/>
  <c r="AD233" i="25"/>
  <c r="AF237" i="25"/>
  <c r="AX237" i="25" s="1"/>
  <c r="AD238" i="25"/>
  <c r="AV238" i="25" s="1"/>
  <c r="AE242" i="25"/>
  <c r="AE244" i="25"/>
  <c r="AW244" i="25" s="1"/>
  <c r="AE246" i="25"/>
  <c r="AC249" i="25"/>
  <c r="AU249" i="25" s="1"/>
  <c r="AG249" i="25"/>
  <c r="AY249" i="25" s="1"/>
  <c r="AE250" i="25"/>
  <c r="AC254" i="25"/>
  <c r="AU254" i="25" s="1"/>
  <c r="AG254" i="25"/>
  <c r="AY254" i="25" s="1"/>
  <c r="AE255" i="25"/>
  <c r="AW255" i="25" s="1"/>
  <c r="AF259" i="25"/>
  <c r="AX259" i="25" s="1"/>
  <c r="AG260" i="25"/>
  <c r="AY260" i="25" s="1"/>
  <c r="AF264" i="25"/>
  <c r="AX264" i="25" s="1"/>
  <c r="AV264" i="25"/>
  <c r="AE266" i="25"/>
  <c r="AW266" i="25" s="1"/>
  <c r="AC267" i="25"/>
  <c r="AG267" i="25"/>
  <c r="AY267" i="25" s="1"/>
  <c r="AE268" i="25"/>
  <c r="AW268" i="25" s="1"/>
  <c r="AC270" i="25"/>
  <c r="AU270" i="25" s="1"/>
  <c r="AG270" i="25"/>
  <c r="AY270" i="25" s="1"/>
  <c r="AC272" i="25"/>
  <c r="AU272" i="25" s="1"/>
  <c r="AG272" i="25"/>
  <c r="AY272" i="25" s="1"/>
  <c r="AC274" i="25"/>
  <c r="AU274" i="25" s="1"/>
  <c r="AG274" i="25"/>
  <c r="AY274" i="25" s="1"/>
  <c r="AC276" i="25"/>
  <c r="AD279" i="25"/>
  <c r="AV279" i="25" s="1"/>
  <c r="AC281" i="25"/>
  <c r="AG281" i="25"/>
  <c r="AE282" i="25"/>
  <c r="AW282" i="25" s="1"/>
  <c r="AD285" i="25"/>
  <c r="AD288" i="25"/>
  <c r="AD290" i="25"/>
  <c r="AE298" i="25"/>
  <c r="AW298" i="25" s="1"/>
  <c r="AD301" i="25"/>
  <c r="AD303" i="25"/>
  <c r="AU303" i="25"/>
  <c r="AD304" i="25"/>
  <c r="AV304" i="25" s="1"/>
  <c r="AD306" i="25"/>
  <c r="AV306" i="25" s="1"/>
  <c r="AC308" i="25"/>
  <c r="AU308" i="25" s="1"/>
  <c r="AG308" i="25"/>
  <c r="AY308" i="25" s="1"/>
  <c r="AF313" i="25"/>
  <c r="AX313" i="25" s="1"/>
  <c r="AD314" i="25"/>
  <c r="AF315" i="25"/>
  <c r="AX315" i="25" s="1"/>
  <c r="AF318" i="25"/>
  <c r="AX318" i="25" s="1"/>
  <c r="AD319" i="25"/>
  <c r="AV319" i="25" s="1"/>
  <c r="AD321" i="25"/>
  <c r="AV321" i="25" s="1"/>
  <c r="AE324" i="25"/>
  <c r="AD329" i="25"/>
  <c r="AF330" i="25"/>
  <c r="AX330" i="25" s="1"/>
  <c r="AU331" i="25"/>
  <c r="AD334" i="25"/>
  <c r="AF335" i="25"/>
  <c r="AX335" i="25" s="1"/>
  <c r="AF337" i="25"/>
  <c r="AX337" i="25" s="1"/>
  <c r="AD338" i="25"/>
  <c r="AV338" i="25" s="1"/>
  <c r="AC340" i="25"/>
  <c r="AU340" i="25" s="1"/>
  <c r="AG340" i="25"/>
  <c r="AY340" i="25" s="1"/>
  <c r="AC345" i="25"/>
  <c r="AU345" i="25" s="1"/>
  <c r="AG345" i="25"/>
  <c r="AY345" i="25" s="1"/>
  <c r="AC347" i="25"/>
  <c r="AG347" i="25"/>
  <c r="AY347" i="25" s="1"/>
  <c r="AE350" i="25"/>
  <c r="AW350" i="25" s="1"/>
  <c r="AF351" i="25"/>
  <c r="AX351" i="25" s="1"/>
  <c r="AE353" i="25"/>
  <c r="AE355" i="25"/>
  <c r="AW355" i="25" s="1"/>
  <c r="AD357" i="25"/>
  <c r="AV357" i="25" s="1"/>
  <c r="AF360" i="25"/>
  <c r="AF367" i="25"/>
  <c r="AX367" i="25" s="1"/>
  <c r="AF368" i="25"/>
  <c r="AF370" i="25"/>
  <c r="AX370" i="25" s="1"/>
  <c r="AC377" i="25"/>
  <c r="AU377" i="25" s="1"/>
  <c r="AG377" i="25"/>
  <c r="AY377" i="25" s="1"/>
  <c r="AF381" i="25"/>
  <c r="AX381" i="25" s="1"/>
  <c r="AE383" i="25"/>
  <c r="AW383" i="25" s="1"/>
  <c r="AF386" i="25"/>
  <c r="AF388" i="25"/>
  <c r="AC393" i="25"/>
  <c r="AU393" i="25" s="1"/>
  <c r="AG393" i="25"/>
  <c r="AY393" i="25" s="1"/>
  <c r="AC395" i="25"/>
  <c r="AU395" i="25" s="1"/>
  <c r="AG395" i="25"/>
  <c r="AY395" i="25" s="1"/>
  <c r="AE396" i="25"/>
  <c r="AC397" i="25"/>
  <c r="AD398" i="25"/>
  <c r="AD400" i="25"/>
  <c r="AV400" i="25" s="1"/>
  <c r="AC400" i="25"/>
  <c r="AU400" i="25" s="1"/>
  <c r="AE403" i="25"/>
  <c r="AW403" i="25" s="1"/>
  <c r="AE405" i="25"/>
  <c r="AC406" i="25"/>
  <c r="AU406" i="25" s="1"/>
  <c r="AG406" i="25"/>
  <c r="AY406" i="25" s="1"/>
  <c r="AE407" i="25"/>
  <c r="AC411" i="25"/>
  <c r="AU411" i="25" s="1"/>
  <c r="AG411" i="25"/>
  <c r="AY411" i="25" s="1"/>
  <c r="AG413" i="25"/>
  <c r="AF417" i="25"/>
  <c r="AX417" i="25" s="1"/>
  <c r="AD418" i="25"/>
  <c r="AD420" i="25"/>
  <c r="AC420" i="25"/>
  <c r="AU420" i="25" s="1"/>
  <c r="AC428" i="25"/>
  <c r="AU428" i="25" s="1"/>
  <c r="AD429" i="25"/>
  <c r="AF430" i="25"/>
  <c r="AD431" i="25"/>
  <c r="AE432" i="25"/>
  <c r="AW432" i="25" s="1"/>
  <c r="AF433" i="25"/>
  <c r="AD434" i="25"/>
  <c r="AV434" i="25" s="1"/>
  <c r="AF435" i="25"/>
  <c r="AX435" i="25" s="1"/>
  <c r="AD436" i="25"/>
  <c r="AV436" i="25" s="1"/>
  <c r="AC439" i="25"/>
  <c r="AG439" i="25"/>
  <c r="AE440" i="25"/>
  <c r="AW440" i="25" s="1"/>
  <c r="AF441" i="25"/>
  <c r="AX441" i="25" s="1"/>
  <c r="AD442" i="25"/>
  <c r="AV442" i="25" s="1"/>
  <c r="AF443" i="25"/>
  <c r="AD444" i="25"/>
  <c r="AF445" i="25"/>
  <c r="AX445" i="25" s="1"/>
  <c r="AD446" i="25"/>
  <c r="AG448" i="25"/>
  <c r="AD449" i="25"/>
  <c r="AV449" i="25" s="1"/>
  <c r="AC453" i="25"/>
  <c r="AU453" i="25" s="1"/>
  <c r="AG453" i="25"/>
  <c r="AY453" i="25" s="1"/>
  <c r="AG455" i="25"/>
  <c r="AF459" i="25"/>
  <c r="AD460" i="25"/>
  <c r="AD462" i="25"/>
  <c r="AC462" i="25"/>
  <c r="AU462" i="25" s="1"/>
  <c r="AF468" i="25"/>
  <c r="AX468" i="25" s="1"/>
  <c r="AF470" i="25"/>
  <c r="AE474" i="25"/>
  <c r="AC477" i="25"/>
  <c r="AC501" i="25"/>
  <c r="AF563" i="25"/>
  <c r="AX563" i="25" s="1"/>
  <c r="AX410" i="25"/>
  <c r="AW424" i="25"/>
  <c r="AV426" i="25"/>
  <c r="AX437" i="25"/>
  <c r="AX452" i="25"/>
  <c r="AU456" i="25"/>
  <c r="AW471" i="25"/>
  <c r="AX475" i="25"/>
  <c r="AF498" i="25"/>
  <c r="AX498" i="25" s="1"/>
  <c r="AY590" i="25"/>
  <c r="AV363" i="25"/>
  <c r="AV367" i="25"/>
  <c r="AD368" i="25"/>
  <c r="AD370" i="25"/>
  <c r="AC370" i="25"/>
  <c r="AU370" i="25" s="1"/>
  <c r="AC372" i="25"/>
  <c r="AG372" i="25"/>
  <c r="AY372" i="25" s="1"/>
  <c r="AC374" i="25"/>
  <c r="AU374" i="25" s="1"/>
  <c r="AG374" i="25"/>
  <c r="AY374" i="25" s="1"/>
  <c r="AE375" i="25"/>
  <c r="AC383" i="25"/>
  <c r="AU383" i="25" s="1"/>
  <c r="AG385" i="25"/>
  <c r="AY385" i="25" s="1"/>
  <c r="AD386" i="25"/>
  <c r="AF387" i="25"/>
  <c r="AX387" i="25" s="1"/>
  <c r="AE391" i="25"/>
  <c r="AE395" i="25"/>
  <c r="AC396" i="25"/>
  <c r="AU396" i="25" s="1"/>
  <c r="AG396" i="25"/>
  <c r="AY396" i="25" s="1"/>
  <c r="AF400" i="25"/>
  <c r="AC403" i="25"/>
  <c r="AG403" i="25"/>
  <c r="AY403" i="25" s="1"/>
  <c r="AC405" i="25"/>
  <c r="AG405" i="25"/>
  <c r="AY405" i="25" s="1"/>
  <c r="AE408" i="25"/>
  <c r="AW408" i="25" s="1"/>
  <c r="AF409" i="25"/>
  <c r="AX409" i="25" s="1"/>
  <c r="AE411" i="25"/>
  <c r="AE413" i="25"/>
  <c r="AD415" i="25"/>
  <c r="AC417" i="25"/>
  <c r="AF418" i="25"/>
  <c r="AF420" i="25"/>
  <c r="AE426" i="25"/>
  <c r="AE428" i="25"/>
  <c r="AW428" i="25" s="1"/>
  <c r="AF429" i="25"/>
  <c r="AX429" i="25" s="1"/>
  <c r="AV429" i="25"/>
  <c r="AD430" i="25"/>
  <c r="AG432" i="25"/>
  <c r="AY432" i="25" s="1"/>
  <c r="AD433" i="25"/>
  <c r="AV433" i="25" s="1"/>
  <c r="AF434" i="25"/>
  <c r="AD435" i="25"/>
  <c r="AV435" i="25" s="1"/>
  <c r="AC435" i="25"/>
  <c r="AU435" i="25" s="1"/>
  <c r="AD438" i="25"/>
  <c r="AG440" i="25"/>
  <c r="AY440" i="25" s="1"/>
  <c r="AD441" i="25"/>
  <c r="AV441" i="25" s="1"/>
  <c r="AF442" i="25"/>
  <c r="AX442" i="25" s="1"/>
  <c r="AD443" i="25"/>
  <c r="AV443" i="25" s="1"/>
  <c r="AC443" i="25"/>
  <c r="AU443" i="25" s="1"/>
  <c r="AD445" i="25"/>
  <c r="AC447" i="25"/>
  <c r="AU447" i="25" s="1"/>
  <c r="AG447" i="25"/>
  <c r="AE448" i="25"/>
  <c r="AW448" i="25" s="1"/>
  <c r="AF449" i="25"/>
  <c r="AF451" i="25"/>
  <c r="AX451" i="25" s="1"/>
  <c r="AE453" i="25"/>
  <c r="AE455" i="25"/>
  <c r="AW455" i="25" s="1"/>
  <c r="AD457" i="25"/>
  <c r="AC459" i="25"/>
  <c r="AF460" i="25"/>
  <c r="AF462" i="25"/>
  <c r="AX462" i="25" s="1"/>
  <c r="AD465" i="25"/>
  <c r="AV465" i="25" s="1"/>
  <c r="AC467" i="25"/>
  <c r="AD468" i="25"/>
  <c r="AD470" i="25"/>
  <c r="AV470" i="25" s="1"/>
  <c r="AC470" i="25"/>
  <c r="AU470" i="25" s="1"/>
  <c r="AC472" i="25"/>
  <c r="AU472" i="25" s="1"/>
  <c r="AG472" i="25"/>
  <c r="AE473" i="25"/>
  <c r="AW474" i="25"/>
  <c r="AE477" i="25"/>
  <c r="AE479" i="25"/>
  <c r="AC480" i="25"/>
  <c r="AU480" i="25" s="1"/>
  <c r="AG480" i="25"/>
  <c r="AE481" i="25"/>
  <c r="AF540" i="25"/>
  <c r="AG477" i="25"/>
  <c r="AY477" i="25" s="1"/>
  <c r="AC479" i="25"/>
  <c r="AG479" i="25"/>
  <c r="AY479" i="25" s="1"/>
  <c r="AE482" i="25"/>
  <c r="AF483" i="25"/>
  <c r="AX483" i="25" s="1"/>
  <c r="AD484" i="25"/>
  <c r="AD486" i="25"/>
  <c r="AC486" i="25"/>
  <c r="AU486" i="25" s="1"/>
  <c r="AD490" i="25"/>
  <c r="AV490" i="25" s="1"/>
  <c r="AC490" i="25"/>
  <c r="AU490" i="25" s="1"/>
  <c r="AF491" i="25"/>
  <c r="AE493" i="25"/>
  <c r="AW493" i="25" s="1"/>
  <c r="AG494" i="25"/>
  <c r="AY494" i="25" s="1"/>
  <c r="AV515" i="25"/>
  <c r="AC515" i="25"/>
  <c r="AU515" i="25" s="1"/>
  <c r="AW528" i="25"/>
  <c r="AF528" i="25"/>
  <c r="AX529" i="25"/>
  <c r="AG529" i="25"/>
  <c r="AY529" i="25" s="1"/>
  <c r="AX530" i="25"/>
  <c r="AC540" i="25"/>
  <c r="AU540" i="25" s="1"/>
  <c r="AX542" i="25"/>
  <c r="AV548" i="25"/>
  <c r="AC548" i="25"/>
  <c r="AC554" i="25"/>
  <c r="AU554" i="25" s="1"/>
  <c r="AX562" i="25"/>
  <c r="AU565" i="25"/>
  <c r="AW570" i="25"/>
  <c r="AU571" i="25"/>
  <c r="AX578" i="25"/>
  <c r="AW584" i="25"/>
  <c r="AU585" i="25"/>
  <c r="AC592" i="25"/>
  <c r="AU592" i="25" s="1"/>
  <c r="AX597" i="25"/>
  <c r="AY606" i="25"/>
  <c r="AY610" i="25"/>
  <c r="AW622" i="25"/>
  <c r="AU626" i="25"/>
  <c r="AY630" i="25"/>
  <c r="AD481" i="25"/>
  <c r="AV481" i="25" s="1"/>
  <c r="AG483" i="25"/>
  <c r="AY483" i="25" s="1"/>
  <c r="AC485" i="25"/>
  <c r="AG485" i="25"/>
  <c r="AY485" i="25" s="1"/>
  <c r="AC487" i="25"/>
  <c r="AG487" i="25"/>
  <c r="AY487" i="25" s="1"/>
  <c r="AE490" i="25"/>
  <c r="AW490" i="25" s="1"/>
  <c r="AF493" i="25"/>
  <c r="AX493" i="25" s="1"/>
  <c r="AE495" i="25"/>
  <c r="AW495" i="25" s="1"/>
  <c r="AC496" i="25"/>
  <c r="AU496" i="25" s="1"/>
  <c r="AG496" i="25"/>
  <c r="AY496" i="25" s="1"/>
  <c r="AD497" i="25"/>
  <c r="AV497" i="25" s="1"/>
  <c r="AG499" i="25"/>
  <c r="AY499" i="25" s="1"/>
  <c r="AD500" i="25"/>
  <c r="AV500" i="25" s="1"/>
  <c r="AC502" i="25"/>
  <c r="AG502" i="25"/>
  <c r="AY502" i="25" s="1"/>
  <c r="AE511" i="25"/>
  <c r="AE513" i="25"/>
  <c r="AW513" i="25" s="1"/>
  <c r="AE519" i="25"/>
  <c r="AE523" i="25"/>
  <c r="AF524" i="25"/>
  <c r="AD527" i="25"/>
  <c r="AE531" i="25"/>
  <c r="AE533" i="25"/>
  <c r="AW533" i="25" s="1"/>
  <c r="AF536" i="25"/>
  <c r="AE540" i="25"/>
  <c r="AF541" i="25"/>
  <c r="AC542" i="25"/>
  <c r="AU542" i="25" s="1"/>
  <c r="AG542" i="25"/>
  <c r="AY542" i="25" s="1"/>
  <c r="AE543" i="25"/>
  <c r="AC545" i="25"/>
  <c r="AC547" i="25"/>
  <c r="AU547" i="25" s="1"/>
  <c r="AG547" i="25"/>
  <c r="AY547" i="25" s="1"/>
  <c r="AC549" i="25"/>
  <c r="AE552" i="25"/>
  <c r="AF559" i="25"/>
  <c r="AC560" i="25"/>
  <c r="AC562" i="25"/>
  <c r="AU562" i="25" s="1"/>
  <c r="AG562" i="25"/>
  <c r="AE563" i="25"/>
  <c r="AW563" i="25" s="1"/>
  <c r="AF566" i="25"/>
  <c r="AX566" i="25" s="1"/>
  <c r="AD567" i="25"/>
  <c r="AV567" i="25" s="1"/>
  <c r="AC567" i="25"/>
  <c r="AU567" i="25" s="1"/>
  <c r="AD569" i="25"/>
  <c r="AX569" i="25"/>
  <c r="AE574" i="25"/>
  <c r="AC578" i="25"/>
  <c r="AU578" i="25" s="1"/>
  <c r="AG578" i="25"/>
  <c r="AY578" i="25" s="1"/>
  <c r="AE579" i="25"/>
  <c r="AW579" i="25" s="1"/>
  <c r="AE581" i="25"/>
  <c r="AW581" i="25" s="1"/>
  <c r="AD583" i="25"/>
  <c r="AD587" i="25"/>
  <c r="AD589" i="25"/>
  <c r="AV589" i="25" s="1"/>
  <c r="AE590" i="25"/>
  <c r="AC591" i="25"/>
  <c r="AG591" i="25"/>
  <c r="AY591" i="25" s="1"/>
  <c r="AE594" i="25"/>
  <c r="AW594" i="25" s="1"/>
  <c r="AC595" i="25"/>
  <c r="AG595" i="25"/>
  <c r="AD598" i="25"/>
  <c r="AV598" i="25" s="1"/>
  <c r="AD600" i="25"/>
  <c r="AV600" i="25" s="1"/>
  <c r="AD602" i="25"/>
  <c r="AV602" i="25" s="1"/>
  <c r="AF603" i="25"/>
  <c r="AX603" i="25" s="1"/>
  <c r="AF605" i="25"/>
  <c r="AD606" i="25"/>
  <c r="AV606" i="25" s="1"/>
  <c r="AC608" i="25"/>
  <c r="AU608" i="25" s="1"/>
  <c r="AE615" i="25"/>
  <c r="AW615" i="25" s="1"/>
  <c r="AF616" i="25"/>
  <c r="AX616" i="25" s="1"/>
  <c r="AD617" i="25"/>
  <c r="AD619" i="25"/>
  <c r="AC619" i="25"/>
  <c r="AU619" i="25" s="1"/>
  <c r="AD621" i="25"/>
  <c r="AX621" i="25"/>
  <c r="AF622" i="25"/>
  <c r="AD628" i="25"/>
  <c r="AV628" i="25" s="1"/>
  <c r="AC628" i="25"/>
  <c r="AU628" i="25" s="1"/>
  <c r="AG501" i="25"/>
  <c r="AY501" i="25" s="1"/>
  <c r="AD504" i="25"/>
  <c r="AV504" i="25" s="1"/>
  <c r="AE505" i="25"/>
  <c r="AW505" i="25" s="1"/>
  <c r="AC507" i="25"/>
  <c r="AU507" i="25" s="1"/>
  <c r="AG507" i="25"/>
  <c r="AY507" i="25" s="1"/>
  <c r="AE508" i="25"/>
  <c r="AW508" i="25" s="1"/>
  <c r="AF509" i="25"/>
  <c r="AX509" i="25" s="1"/>
  <c r="AD516" i="25"/>
  <c r="AD518" i="25"/>
  <c r="AC526" i="25"/>
  <c r="AU526" i="25" s="1"/>
  <c r="AG526" i="25"/>
  <c r="AY526" i="25" s="1"/>
  <c r="AD532" i="25"/>
  <c r="AV532" i="25" s="1"/>
  <c r="AE535" i="25"/>
  <c r="AF538" i="25"/>
  <c r="AX538" i="25" s="1"/>
  <c r="AD539" i="25"/>
  <c r="AC541" i="25"/>
  <c r="AF546" i="25"/>
  <c r="AX546" i="25" s="1"/>
  <c r="AF548" i="25"/>
  <c r="AD551" i="25"/>
  <c r="AV551" i="25" s="1"/>
  <c r="AC557" i="25"/>
  <c r="AG557" i="25"/>
  <c r="AY557" i="25" s="1"/>
  <c r="AE558" i="25"/>
  <c r="AF561" i="25"/>
  <c r="AC564" i="25"/>
  <c r="AG564" i="25"/>
  <c r="AY564" i="25" s="1"/>
  <c r="AC568" i="25"/>
  <c r="AU568" i="25" s="1"/>
  <c r="AG568" i="25"/>
  <c r="AY568" i="25" s="1"/>
  <c r="AC570" i="25"/>
  <c r="AU570" i="25" s="1"/>
  <c r="AG570" i="25"/>
  <c r="AY570" i="25" s="1"/>
  <c r="AE571" i="25"/>
  <c r="AW571" i="25" s="1"/>
  <c r="AF572" i="25"/>
  <c r="AX572" i="25" s="1"/>
  <c r="AD573" i="25"/>
  <c r="AD575" i="25"/>
  <c r="AV575" i="25" s="1"/>
  <c r="AU575" i="25"/>
  <c r="AF577" i="25"/>
  <c r="AX577" i="25" s="1"/>
  <c r="AU580" i="25"/>
  <c r="AC582" i="25"/>
  <c r="AG582" i="25"/>
  <c r="AY582" i="25" s="1"/>
  <c r="AC584" i="25"/>
  <c r="AU584" i="25" s="1"/>
  <c r="AG584" i="25"/>
  <c r="AY584" i="25" s="1"/>
  <c r="AE585" i="25"/>
  <c r="AW585" i="25" s="1"/>
  <c r="AC586" i="25"/>
  <c r="AU586" i="25" s="1"/>
  <c r="AG586" i="25"/>
  <c r="AY586" i="25" s="1"/>
  <c r="AC588" i="25"/>
  <c r="AG588" i="25"/>
  <c r="AD597" i="25"/>
  <c r="AV597" i="25" s="1"/>
  <c r="AU597" i="25"/>
  <c r="AE600" i="25"/>
  <c r="AC601" i="25"/>
  <c r="AU601" i="25" s="1"/>
  <c r="AC609" i="25"/>
  <c r="AU609" i="25" s="1"/>
  <c r="AG609" i="25"/>
  <c r="AY609" i="25" s="1"/>
  <c r="AF613" i="25"/>
  <c r="AF615" i="25"/>
  <c r="AX615" i="25" s="1"/>
  <c r="AG618" i="25"/>
  <c r="AY618" i="25" s="1"/>
  <c r="AG622" i="25"/>
  <c r="AY622" i="25" s="1"/>
  <c r="AE624" i="25"/>
  <c r="AE626" i="25"/>
  <c r="AW626" i="25" s="1"/>
  <c r="AC629" i="25"/>
  <c r="AU629" i="25" s="1"/>
  <c r="AG629" i="25"/>
  <c r="AY629" i="25" s="1"/>
  <c r="AE630" i="25"/>
  <c r="AU136" i="25"/>
  <c r="AD137" i="25"/>
  <c r="AV137" i="25" s="1"/>
  <c r="AU152" i="25"/>
  <c r="AD153" i="25"/>
  <c r="AV153" i="25" s="1"/>
  <c r="AG157" i="25"/>
  <c r="AY157" i="25" s="1"/>
  <c r="AD158" i="25"/>
  <c r="AV158" i="25" s="1"/>
  <c r="AU170" i="25"/>
  <c r="AU179" i="25"/>
  <c r="AE189" i="25"/>
  <c r="AF190" i="25"/>
  <c r="AX190" i="25" s="1"/>
  <c r="AW190" i="25"/>
  <c r="AG191" i="25"/>
  <c r="AD192" i="25"/>
  <c r="AV192" i="25" s="1"/>
  <c r="AD193" i="25"/>
  <c r="AE205" i="25"/>
  <c r="AP647" i="25"/>
  <c r="AF206" i="25"/>
  <c r="AG207" i="25"/>
  <c r="AX207" i="25"/>
  <c r="AD208" i="25"/>
  <c r="AV208" i="25" s="1"/>
  <c r="AU208" i="25"/>
  <c r="AD209" i="25"/>
  <c r="AE221" i="25"/>
  <c r="AW221" i="25" s="1"/>
  <c r="AF222" i="25"/>
  <c r="AW222" i="25"/>
  <c r="AG223" i="25"/>
  <c r="AY223" i="25" s="1"/>
  <c r="AD224" i="25"/>
  <c r="AU224" i="25"/>
  <c r="AD225" i="25"/>
  <c r="AE237" i="25"/>
  <c r="AF238" i="25"/>
  <c r="AX238" i="25" s="1"/>
  <c r="AW238" i="25"/>
  <c r="AG239" i="25"/>
  <c r="AD240" i="25"/>
  <c r="AV240" i="25" s="1"/>
  <c r="AU240" i="25"/>
  <c r="AD241" i="25"/>
  <c r="AE253" i="25"/>
  <c r="AU256" i="25"/>
  <c r="AD265" i="25"/>
  <c r="AD268" i="25"/>
  <c r="AV268" i="25" s="1"/>
  <c r="AU268" i="25"/>
  <c r="AD269" i="25"/>
  <c r="AE273" i="25"/>
  <c r="AW273" i="25" s="1"/>
  <c r="AE277" i="25"/>
  <c r="AW277" i="25" s="1"/>
  <c r="AF278" i="25"/>
  <c r="AX278" i="25" s="1"/>
  <c r="AU283" i="25"/>
  <c r="AE285" i="25"/>
  <c r="AW285" i="25" s="1"/>
  <c r="AV285" i="25"/>
  <c r="AU316" i="25"/>
  <c r="AU332" i="25"/>
  <c r="AD348" i="25"/>
  <c r="AE352" i="25"/>
  <c r="AW352" i="25" s="1"/>
  <c r="AD356" i="25"/>
  <c r="AD371" i="25"/>
  <c r="AV371" i="25" s="1"/>
  <c r="AU371" i="25"/>
  <c r="AD376" i="25"/>
  <c r="AV376" i="25" s="1"/>
  <c r="AF383" i="25"/>
  <c r="AX383" i="25" s="1"/>
  <c r="AG389" i="25"/>
  <c r="AY389" i="25" s="1"/>
  <c r="AE398" i="25"/>
  <c r="AW398" i="25" s="1"/>
  <c r="AV398" i="25"/>
  <c r="AE410" i="25"/>
  <c r="AW410" i="25" s="1"/>
  <c r="AD414" i="25"/>
  <c r="AU440" i="25"/>
  <c r="AD440" i="25"/>
  <c r="AV440" i="25" s="1"/>
  <c r="AX443" i="25"/>
  <c r="AE445" i="25"/>
  <c r="AW445" i="25" s="1"/>
  <c r="AE452" i="25"/>
  <c r="AW452" i="25" s="1"/>
  <c r="AD456" i="25"/>
  <c r="AF469" i="25"/>
  <c r="AX469" i="25" s="1"/>
  <c r="AE47" i="25"/>
  <c r="AG61" i="25"/>
  <c r="AY61" i="25" s="1"/>
  <c r="AG71" i="25"/>
  <c r="AY71" i="25" s="1"/>
  <c r="AE85" i="25"/>
  <c r="AW85" i="25" s="1"/>
  <c r="AE35" i="25"/>
  <c r="AW35" i="25" s="1"/>
  <c r="AF36" i="25"/>
  <c r="AX36" i="25" s="1"/>
  <c r="AX43" i="25"/>
  <c r="AC49" i="25"/>
  <c r="AU49" i="25" s="1"/>
  <c r="AD50" i="25"/>
  <c r="AV50" i="25" s="1"/>
  <c r="AE51" i="25"/>
  <c r="AW51" i="25" s="1"/>
  <c r="AF52" i="25"/>
  <c r="AX52" i="25" s="1"/>
  <c r="AX59" i="25"/>
  <c r="AE73" i="25"/>
  <c r="AW73" i="25" s="1"/>
  <c r="AG75" i="25"/>
  <c r="AY75" i="25" s="1"/>
  <c r="AD76" i="25"/>
  <c r="AV76" i="25" s="1"/>
  <c r="AE89" i="25"/>
  <c r="AW89" i="25" s="1"/>
  <c r="AF90" i="25"/>
  <c r="AX90" i="25" s="1"/>
  <c r="AW90" i="25"/>
  <c r="AC91" i="25"/>
  <c r="AU91" i="25" s="1"/>
  <c r="AG91" i="25"/>
  <c r="AY91" i="25" s="1"/>
  <c r="AX91" i="25"/>
  <c r="AD92" i="25"/>
  <c r="AV92" i="25" s="1"/>
  <c r="AU92" i="25"/>
  <c r="AX103" i="25"/>
  <c r="AX135" i="25"/>
  <c r="AX151" i="25"/>
  <c r="AG163" i="25"/>
  <c r="AW189" i="25"/>
  <c r="AU191" i="25"/>
  <c r="AE193" i="25"/>
  <c r="AF194" i="25"/>
  <c r="AX194" i="25" s="1"/>
  <c r="AW194" i="25"/>
  <c r="AC195" i="25"/>
  <c r="AU195" i="25" s="1"/>
  <c r="AG195" i="25"/>
  <c r="AX195" i="25"/>
  <c r="AD196" i="25"/>
  <c r="AU196" i="25"/>
  <c r="AW205" i="25"/>
  <c r="AX206" i="25"/>
  <c r="AU207" i="25"/>
  <c r="AE209" i="25"/>
  <c r="AW209" i="25" s="1"/>
  <c r="AF210" i="25"/>
  <c r="AW210" i="25"/>
  <c r="AC211" i="25"/>
  <c r="AU211" i="25" s="1"/>
  <c r="AG211" i="25"/>
  <c r="AY211" i="25" s="1"/>
  <c r="AD212" i="25"/>
  <c r="AU212" i="25"/>
  <c r="AX222" i="25"/>
  <c r="AU223" i="25"/>
  <c r="AE225" i="25"/>
  <c r="AW225" i="25" s="1"/>
  <c r="AF226" i="25"/>
  <c r="AC227" i="25"/>
  <c r="AU227" i="25" s="1"/>
  <c r="AG227" i="25"/>
  <c r="AY227" i="25" s="1"/>
  <c r="AX227" i="25"/>
  <c r="AD228" i="25"/>
  <c r="AV228" i="25" s="1"/>
  <c r="AU228" i="25"/>
  <c r="AW237" i="25"/>
  <c r="AU239" i="25"/>
  <c r="AE241" i="25"/>
  <c r="AW241" i="25" s="1"/>
  <c r="AF242" i="25"/>
  <c r="AC243" i="25"/>
  <c r="AU243" i="25" s="1"/>
  <c r="AG243" i="25"/>
  <c r="AY243" i="25" s="1"/>
  <c r="AD244" i="25"/>
  <c r="AU244" i="25"/>
  <c r="AW253" i="25"/>
  <c r="AD256" i="25"/>
  <c r="AV256" i="25" s="1"/>
  <c r="AD260" i="25"/>
  <c r="AU260" i="25"/>
  <c r="AE265" i="25"/>
  <c r="AW265" i="25" s="1"/>
  <c r="AE269" i="25"/>
  <c r="AW269" i="25" s="1"/>
  <c r="AF270" i="25"/>
  <c r="AX270" i="25" s="1"/>
  <c r="AW270" i="25"/>
  <c r="AC271" i="25"/>
  <c r="AU271" i="25" s="1"/>
  <c r="AX274" i="25"/>
  <c r="AU279" i="25"/>
  <c r="AX279" i="25"/>
  <c r="AX290" i="25"/>
  <c r="AF298" i="25"/>
  <c r="AX298" i="25" s="1"/>
  <c r="AC300" i="25"/>
  <c r="AD305" i="25"/>
  <c r="AG307" i="25"/>
  <c r="AY307" i="25" s="1"/>
  <c r="AD308" i="25"/>
  <c r="AV308" i="25" s="1"/>
  <c r="AE310" i="25"/>
  <c r="AW310" i="25" s="1"/>
  <c r="AV314" i="25"/>
  <c r="AU320" i="25"/>
  <c r="AD320" i="25"/>
  <c r="AV320" i="25" s="1"/>
  <c r="AE321" i="25"/>
  <c r="AW321" i="25" s="1"/>
  <c r="AG323" i="25"/>
  <c r="AY323" i="25" s="1"/>
  <c r="AD324" i="25"/>
  <c r="AV324" i="25" s="1"/>
  <c r="AV325" i="25"/>
  <c r="AE326" i="25"/>
  <c r="AW326" i="25" s="1"/>
  <c r="AD336" i="25"/>
  <c r="AV336" i="25" s="1"/>
  <c r="AE337" i="25"/>
  <c r="AW337" i="25" s="1"/>
  <c r="AG339" i="25"/>
  <c r="AY339" i="25" s="1"/>
  <c r="AD340" i="25"/>
  <c r="AV340" i="25" s="1"/>
  <c r="AD347" i="25"/>
  <c r="AV347" i="25" s="1"/>
  <c r="AU347" i="25"/>
  <c r="AD355" i="25"/>
  <c r="AV355" i="25" s="1"/>
  <c r="AU355" i="25"/>
  <c r="AG370" i="25"/>
  <c r="AY370" i="25" s="1"/>
  <c r="AG375" i="25"/>
  <c r="AY375" i="25" s="1"/>
  <c r="AF379" i="25"/>
  <c r="AX379" i="25" s="1"/>
  <c r="AE382" i="25"/>
  <c r="AW382" i="25" s="1"/>
  <c r="AU401" i="25"/>
  <c r="AD401" i="25"/>
  <c r="AV401" i="25" s="1"/>
  <c r="AD413" i="25"/>
  <c r="AV413" i="25" s="1"/>
  <c r="AU413" i="25"/>
  <c r="AE430" i="25"/>
  <c r="AW430" i="25" s="1"/>
  <c r="AX434" i="25"/>
  <c r="AG443" i="25"/>
  <c r="AY443" i="25" s="1"/>
  <c r="AV445" i="25"/>
  <c r="AU448" i="25"/>
  <c r="AD448" i="25"/>
  <c r="AV448" i="25" s="1"/>
  <c r="R649" i="25"/>
  <c r="W649" i="25"/>
  <c r="AA649" i="25"/>
  <c r="AD455" i="25"/>
  <c r="AV455" i="25" s="1"/>
  <c r="AE468" i="25"/>
  <c r="AW468" i="25" s="1"/>
  <c r="AV468" i="25"/>
  <c r="AD9" i="25"/>
  <c r="AV9" i="25" s="1"/>
  <c r="AD25" i="25"/>
  <c r="AV25" i="25" s="1"/>
  <c r="AD41" i="25"/>
  <c r="AV41" i="25" s="1"/>
  <c r="AG45" i="25"/>
  <c r="AY45" i="25" s="1"/>
  <c r="AD46" i="25"/>
  <c r="AV46" i="25" s="1"/>
  <c r="AF48" i="25"/>
  <c r="AX48" i="25" s="1"/>
  <c r="AW54" i="25"/>
  <c r="AD57" i="25"/>
  <c r="AV57" i="25" s="1"/>
  <c r="AD62" i="25"/>
  <c r="AV62" i="25" s="1"/>
  <c r="AD72" i="25"/>
  <c r="AV72" i="25" s="1"/>
  <c r="AU72" i="25"/>
  <c r="AD73" i="25"/>
  <c r="AV73" i="25" s="1"/>
  <c r="AF86" i="25"/>
  <c r="AX86" i="25" s="1"/>
  <c r="AW86" i="25"/>
  <c r="AG87" i="25"/>
  <c r="AY87" i="25" s="1"/>
  <c r="AX87" i="25"/>
  <c r="AD88" i="25"/>
  <c r="AV88" i="25" s="1"/>
  <c r="AU88" i="25"/>
  <c r="AD89" i="25"/>
  <c r="AG33" i="25"/>
  <c r="AY33" i="25" s="1"/>
  <c r="AW42" i="25"/>
  <c r="AU44" i="25"/>
  <c r="AG49" i="25"/>
  <c r="AY49" i="25" s="1"/>
  <c r="AX71" i="25"/>
  <c r="AC75" i="25"/>
  <c r="AU75" i="25" s="1"/>
  <c r="Q643" i="25"/>
  <c r="U643" i="25"/>
  <c r="Z643" i="25"/>
  <c r="AC9" i="25"/>
  <c r="AU9" i="25" s="1"/>
  <c r="AG9" i="25"/>
  <c r="AY9" i="25" s="1"/>
  <c r="AD10" i="25"/>
  <c r="AV10" i="25" s="1"/>
  <c r="AE11" i="25"/>
  <c r="AW11" i="25" s="1"/>
  <c r="AF12" i="25"/>
  <c r="AX12" i="25" s="1"/>
  <c r="AF13" i="25"/>
  <c r="AX13" i="25" s="1"/>
  <c r="AV13" i="25"/>
  <c r="AC14" i="25"/>
  <c r="AU14" i="25" s="1"/>
  <c r="AG14" i="25"/>
  <c r="AY14" i="25" s="1"/>
  <c r="AW14" i="25"/>
  <c r="AD15" i="25"/>
  <c r="AV15" i="25" s="1"/>
  <c r="AX15" i="25"/>
  <c r="AE16" i="25"/>
  <c r="AW16" i="25" s="1"/>
  <c r="AU16" i="25"/>
  <c r="AE17" i="25"/>
  <c r="AW17" i="25" s="1"/>
  <c r="AF18" i="25"/>
  <c r="AX18" i="25" s="1"/>
  <c r="AC19" i="25"/>
  <c r="AU19" i="25" s="1"/>
  <c r="AG19" i="25"/>
  <c r="AY19" i="25" s="1"/>
  <c r="AD20" i="25"/>
  <c r="AV20" i="25" s="1"/>
  <c r="AC25" i="25"/>
  <c r="AU25" i="25" s="1"/>
  <c r="AG25" i="25"/>
  <c r="AY25" i="25" s="1"/>
  <c r="AD26" i="25"/>
  <c r="AV26" i="25" s="1"/>
  <c r="AE27" i="25"/>
  <c r="AW27" i="25" s="1"/>
  <c r="AF28" i="25"/>
  <c r="AX28" i="25" s="1"/>
  <c r="AF29" i="25"/>
  <c r="AX29" i="25" s="1"/>
  <c r="AC30" i="25"/>
  <c r="AU30" i="25" s="1"/>
  <c r="AG30" i="25"/>
  <c r="AY30" i="25" s="1"/>
  <c r="AW30" i="25"/>
  <c r="AD31" i="25"/>
  <c r="AV31" i="25" s="1"/>
  <c r="AX31" i="25"/>
  <c r="AE32" i="25"/>
  <c r="AE33" i="25"/>
  <c r="AW33" i="25" s="1"/>
  <c r="AF34" i="25"/>
  <c r="AX34" i="25" s="1"/>
  <c r="AC35" i="25"/>
  <c r="AU35" i="25" s="1"/>
  <c r="AG35" i="25"/>
  <c r="AY35" i="25" s="1"/>
  <c r="AD36" i="25"/>
  <c r="AV36" i="25" s="1"/>
  <c r="AC37" i="25"/>
  <c r="AU37" i="25" s="1"/>
  <c r="AG37" i="25"/>
  <c r="AY37" i="25" s="1"/>
  <c r="AX37" i="25"/>
  <c r="AD38" i="25"/>
  <c r="AV38" i="25" s="1"/>
  <c r="AU38" i="25"/>
  <c r="AE39" i="25"/>
  <c r="AW39" i="25" s="1"/>
  <c r="AF40" i="25"/>
  <c r="AX40" i="25" s="1"/>
  <c r="AW40" i="25"/>
  <c r="AF45" i="25"/>
  <c r="AX45" i="25" s="1"/>
  <c r="AC46" i="25"/>
  <c r="AG46" i="25"/>
  <c r="AY46" i="25" s="1"/>
  <c r="AW46" i="25"/>
  <c r="AD47" i="25"/>
  <c r="AV47" i="25" s="1"/>
  <c r="AX47" i="25"/>
  <c r="AE48" i="25"/>
  <c r="AU48" i="25"/>
  <c r="AE49" i="25"/>
  <c r="AW49" i="25" s="1"/>
  <c r="AF50" i="25"/>
  <c r="AX50" i="25" s="1"/>
  <c r="AC51" i="25"/>
  <c r="AU51" i="25" s="1"/>
  <c r="AG51" i="25"/>
  <c r="AY51" i="25" s="1"/>
  <c r="AD52" i="25"/>
  <c r="AV52" i="25" s="1"/>
  <c r="AC53" i="25"/>
  <c r="AU53" i="25" s="1"/>
  <c r="AG53" i="25"/>
  <c r="AY53" i="25" s="1"/>
  <c r="AD54" i="25"/>
  <c r="AV54" i="25" s="1"/>
  <c r="AU54" i="25"/>
  <c r="AE55" i="25"/>
  <c r="AW55" i="25" s="1"/>
  <c r="AV55" i="25"/>
  <c r="AF56" i="25"/>
  <c r="AX56" i="25" s="1"/>
  <c r="AW56" i="25"/>
  <c r="AF61" i="25"/>
  <c r="AX61" i="25" s="1"/>
  <c r="AV61" i="25"/>
  <c r="AC62" i="25"/>
  <c r="AU62" i="25" s="1"/>
  <c r="AG62" i="25"/>
  <c r="AY62" i="25" s="1"/>
  <c r="W644" i="25"/>
  <c r="AA644" i="25"/>
  <c r="AE64" i="25"/>
  <c r="AE65" i="25"/>
  <c r="AW65" i="25" s="1"/>
  <c r="AF66" i="25"/>
  <c r="AX66" i="25" s="1"/>
  <c r="AC67" i="25"/>
  <c r="AU67" i="25" s="1"/>
  <c r="AG67" i="25"/>
  <c r="AY67" i="25" s="1"/>
  <c r="AD68" i="25"/>
  <c r="AV68" i="25" s="1"/>
  <c r="AX69" i="25"/>
  <c r="AV71" i="25"/>
  <c r="AC73" i="25"/>
  <c r="AU73" i="25" s="1"/>
  <c r="AG73" i="25"/>
  <c r="AY73" i="25" s="1"/>
  <c r="AD74" i="25"/>
  <c r="AV74" i="25" s="1"/>
  <c r="AE75" i="25"/>
  <c r="AW75" i="25" s="1"/>
  <c r="AF76" i="25"/>
  <c r="AX76" i="25" s="1"/>
  <c r="AF77" i="25"/>
  <c r="AX77" i="25" s="1"/>
  <c r="AE77" i="25"/>
  <c r="AW77" i="25" s="1"/>
  <c r="AV77" i="25"/>
  <c r="AC78" i="25"/>
  <c r="AU78" i="25" s="1"/>
  <c r="AG78" i="25"/>
  <c r="AY78" i="25" s="1"/>
  <c r="AF78" i="25"/>
  <c r="AX78" i="25" s="1"/>
  <c r="AW78" i="25"/>
  <c r="AD79" i="25"/>
  <c r="AV79" i="25" s="1"/>
  <c r="AC79" i="25"/>
  <c r="AU79" i="25" s="1"/>
  <c r="AG79" i="25"/>
  <c r="AY79" i="25" s="1"/>
  <c r="AE80" i="25"/>
  <c r="AW80" i="25" s="1"/>
  <c r="AD80" i="25"/>
  <c r="AV80" i="25" s="1"/>
  <c r="AU80" i="25"/>
  <c r="AX85" i="25"/>
  <c r="AU86" i="25"/>
  <c r="AC89" i="25"/>
  <c r="AU89" i="25" s="1"/>
  <c r="AG89" i="25"/>
  <c r="AY89" i="25" s="1"/>
  <c r="AD90" i="25"/>
  <c r="AV90" i="25" s="1"/>
  <c r="AE91" i="25"/>
  <c r="AW91" i="25" s="1"/>
  <c r="AF92" i="25"/>
  <c r="AX92" i="25" s="1"/>
  <c r="Y646" i="25"/>
  <c r="AC94" i="25"/>
  <c r="AU94" i="25" s="1"/>
  <c r="AG94" i="25"/>
  <c r="AD95" i="25"/>
  <c r="AV95" i="25" s="1"/>
  <c r="AE96" i="25"/>
  <c r="AE97" i="25"/>
  <c r="AW97" i="25" s="1"/>
  <c r="AF98" i="25"/>
  <c r="AX98" i="25" s="1"/>
  <c r="AC99" i="25"/>
  <c r="AU99" i="25" s="1"/>
  <c r="AG99" i="25"/>
  <c r="AY99" i="25" s="1"/>
  <c r="AD100" i="25"/>
  <c r="AV100" i="25" s="1"/>
  <c r="AX101" i="25"/>
  <c r="AU102" i="25"/>
  <c r="AC105" i="25"/>
  <c r="AU105" i="25" s="1"/>
  <c r="AG105" i="25"/>
  <c r="AY105" i="25" s="1"/>
  <c r="AD106" i="25"/>
  <c r="AV106" i="25" s="1"/>
  <c r="AE107" i="25"/>
  <c r="AW107" i="25" s="1"/>
  <c r="AF108" i="25"/>
  <c r="AX108" i="25" s="1"/>
  <c r="AF109" i="25"/>
  <c r="AC110" i="25"/>
  <c r="AU110" i="25" s="1"/>
  <c r="AG110" i="25"/>
  <c r="AY110" i="25" s="1"/>
  <c r="AD111" i="25"/>
  <c r="AE112" i="25"/>
  <c r="AE113" i="25"/>
  <c r="AW113" i="25" s="1"/>
  <c r="AF114" i="25"/>
  <c r="AX114" i="25" s="1"/>
  <c r="AC115" i="25"/>
  <c r="AU115" i="25" s="1"/>
  <c r="AG115" i="25"/>
  <c r="AD116" i="25"/>
  <c r="AV116" i="25" s="1"/>
  <c r="AC121" i="25"/>
  <c r="AU121" i="25" s="1"/>
  <c r="AG121" i="25"/>
  <c r="AY121" i="25" s="1"/>
  <c r="AD122" i="25"/>
  <c r="AV122" i="25" s="1"/>
  <c r="AX122" i="25"/>
  <c r="AE123" i="25"/>
  <c r="AW123" i="25" s="1"/>
  <c r="AU123" i="25"/>
  <c r="AF124" i="25"/>
  <c r="AX124" i="25" s="1"/>
  <c r="AV124" i="25"/>
  <c r="AF125" i="25"/>
  <c r="AX125" i="25" s="1"/>
  <c r="AC126" i="25"/>
  <c r="AU126" i="25" s="1"/>
  <c r="AG126" i="25"/>
  <c r="AY126" i="25" s="1"/>
  <c r="AD127" i="25"/>
  <c r="AV127" i="25" s="1"/>
  <c r="AE128" i="25"/>
  <c r="AW128" i="25" s="1"/>
  <c r="AE129" i="25"/>
  <c r="AW129" i="25" s="1"/>
  <c r="AF130" i="25"/>
  <c r="AX130" i="25" s="1"/>
  <c r="AC131" i="25"/>
  <c r="AU131" i="25" s="1"/>
  <c r="AG131" i="25"/>
  <c r="AD132" i="25"/>
  <c r="AV132" i="25" s="1"/>
  <c r="AC137" i="25"/>
  <c r="AU137" i="25" s="1"/>
  <c r="AG137" i="25"/>
  <c r="AY137" i="25" s="1"/>
  <c r="AW137" i="25"/>
  <c r="AD138" i="25"/>
  <c r="AX138" i="25"/>
  <c r="AE139" i="25"/>
  <c r="AW139" i="25" s="1"/>
  <c r="AF140" i="25"/>
  <c r="AX140" i="25" s="1"/>
  <c r="AV140" i="25"/>
  <c r="AF141" i="25"/>
  <c r="AX141" i="25" s="1"/>
  <c r="AC142" i="25"/>
  <c r="AU142" i="25" s="1"/>
  <c r="AG142" i="25"/>
  <c r="AY142" i="25" s="1"/>
  <c r="AD143" i="25"/>
  <c r="AV143" i="25" s="1"/>
  <c r="AE144" i="25"/>
  <c r="AW144" i="25" s="1"/>
  <c r="AE145" i="25"/>
  <c r="AW145" i="25" s="1"/>
  <c r="AF146" i="25"/>
  <c r="AX146" i="25" s="1"/>
  <c r="AC147" i="25"/>
  <c r="AU147" i="25" s="1"/>
  <c r="AG147" i="25"/>
  <c r="AD148" i="25"/>
  <c r="AV148" i="25" s="1"/>
  <c r="AU150" i="25"/>
  <c r="AW153" i="25"/>
  <c r="AX154" i="25"/>
  <c r="AU155" i="25"/>
  <c r="AF157" i="25"/>
  <c r="AC158" i="25"/>
  <c r="AU158" i="25" s="1"/>
  <c r="AG158" i="25"/>
  <c r="AY158" i="25" s="1"/>
  <c r="AD159" i="25"/>
  <c r="AV159" i="25" s="1"/>
  <c r="AG159" i="25"/>
  <c r="AY159" i="25" s="1"/>
  <c r="AF160" i="25"/>
  <c r="AC162" i="25"/>
  <c r="AU162" i="25" s="1"/>
  <c r="AG162" i="25"/>
  <c r="AY162" i="25" s="1"/>
  <c r="AF162" i="25"/>
  <c r="AX162" i="25" s="1"/>
  <c r="AW162" i="25"/>
  <c r="AE163" i="25"/>
  <c r="AW163" i="25" s="1"/>
  <c r="AD164" i="25"/>
  <c r="AV164" i="25" s="1"/>
  <c r="AU164" i="25"/>
  <c r="AE165" i="25"/>
  <c r="AC166" i="25"/>
  <c r="AU166" i="25" s="1"/>
  <c r="AF166" i="25"/>
  <c r="AW166" i="25"/>
  <c r="AC167" i="25"/>
  <c r="AU167" i="25" s="1"/>
  <c r="AG167" i="25"/>
  <c r="AY167" i="25" s="1"/>
  <c r="AG170" i="25"/>
  <c r="AY170" i="25" s="1"/>
  <c r="AF170" i="25"/>
  <c r="AX170" i="25" s="1"/>
  <c r="AW170" i="25"/>
  <c r="AG171" i="25"/>
  <c r="AF176" i="25"/>
  <c r="AX176" i="25" s="1"/>
  <c r="AF180" i="25"/>
  <c r="AV180" i="25"/>
  <c r="AF184" i="25"/>
  <c r="AX184" i="25" s="1"/>
  <c r="AX189" i="25"/>
  <c r="AC193" i="25"/>
  <c r="AU193" i="25" s="1"/>
  <c r="AG193" i="25"/>
  <c r="AW193" i="25"/>
  <c r="AD194" i="25"/>
  <c r="AV194" i="25" s="1"/>
  <c r="AE195" i="25"/>
  <c r="AW195" i="25" s="1"/>
  <c r="AF196" i="25"/>
  <c r="AV196" i="25"/>
  <c r="AF197" i="25"/>
  <c r="AX197" i="25" s="1"/>
  <c r="AE197" i="25"/>
  <c r="AW197" i="25" s="1"/>
  <c r="AC198" i="25"/>
  <c r="AU198" i="25" s="1"/>
  <c r="AG198" i="25"/>
  <c r="AF198" i="25"/>
  <c r="AX198" i="25" s="1"/>
  <c r="AW198" i="25"/>
  <c r="AD199" i="25"/>
  <c r="AV199" i="25" s="1"/>
  <c r="AC199" i="25"/>
  <c r="AG199" i="25"/>
  <c r="AY199" i="25" s="1"/>
  <c r="AE200" i="25"/>
  <c r="AW200" i="25" s="1"/>
  <c r="AD200" i="25"/>
  <c r="AV200" i="25" s="1"/>
  <c r="AU200" i="25"/>
  <c r="AC209" i="25"/>
  <c r="AU209" i="25" s="1"/>
  <c r="AG209" i="25"/>
  <c r="AY209" i="25" s="1"/>
  <c r="AD210" i="25"/>
  <c r="AV210" i="25" s="1"/>
  <c r="AX210" i="25"/>
  <c r="AE211" i="25"/>
  <c r="AW211" i="25" s="1"/>
  <c r="AF212" i="25"/>
  <c r="AX212" i="25" s="1"/>
  <c r="AV212" i="25"/>
  <c r="AF213" i="25"/>
  <c r="AX213" i="25" s="1"/>
  <c r="AE213" i="25"/>
  <c r="AV213" i="25"/>
  <c r="AC214" i="25"/>
  <c r="AU214" i="25" s="1"/>
  <c r="AG214" i="25"/>
  <c r="AY214" i="25" s="1"/>
  <c r="AF214" i="25"/>
  <c r="AX214" i="25" s="1"/>
  <c r="AW214" i="25"/>
  <c r="AD215" i="25"/>
  <c r="AV215" i="25" s="1"/>
  <c r="AC215" i="25"/>
  <c r="AU215" i="25" s="1"/>
  <c r="AG215" i="25"/>
  <c r="AY215" i="25" s="1"/>
  <c r="AX215" i="25"/>
  <c r="AE216" i="25"/>
  <c r="AW216" i="25" s="1"/>
  <c r="AD216" i="25"/>
  <c r="AC225" i="25"/>
  <c r="AU225" i="25" s="1"/>
  <c r="AG225" i="25"/>
  <c r="AY225" i="25" s="1"/>
  <c r="AD226" i="25"/>
  <c r="AV226" i="25" s="1"/>
  <c r="AE227" i="25"/>
  <c r="AW227" i="25" s="1"/>
  <c r="AF228" i="25"/>
  <c r="AX228" i="25" s="1"/>
  <c r="AF229" i="25"/>
  <c r="AX229" i="25" s="1"/>
  <c r="AE229" i="25"/>
  <c r="AW229" i="25" s="1"/>
  <c r="AC230" i="25"/>
  <c r="AU230" i="25" s="1"/>
  <c r="AG230" i="25"/>
  <c r="AY230" i="25" s="1"/>
  <c r="AF230" i="25"/>
  <c r="AX230" i="25" s="1"/>
  <c r="AD231" i="25"/>
  <c r="AV231" i="25" s="1"/>
  <c r="AC231" i="25"/>
  <c r="AU231" i="25" s="1"/>
  <c r="AG231" i="25"/>
  <c r="AE232" i="25"/>
  <c r="AW232" i="25" s="1"/>
  <c r="AD232" i="25"/>
  <c r="AV232" i="25" s="1"/>
  <c r="AU232" i="25"/>
  <c r="AC241" i="25"/>
  <c r="AU241" i="25" s="1"/>
  <c r="AG241" i="25"/>
  <c r="AD242" i="25"/>
  <c r="AV242" i="25" s="1"/>
  <c r="AX242" i="25"/>
  <c r="AE243" i="25"/>
  <c r="AW243" i="25" s="1"/>
  <c r="AF244" i="25"/>
  <c r="AV244" i="25"/>
  <c r="AF245" i="25"/>
  <c r="AX245" i="25" s="1"/>
  <c r="AE245" i="25"/>
  <c r="AW245" i="25" s="1"/>
  <c r="AC246" i="25"/>
  <c r="AU246" i="25" s="1"/>
  <c r="AG246" i="25"/>
  <c r="AY246" i="25" s="1"/>
  <c r="AF246" i="25"/>
  <c r="AW246" i="25"/>
  <c r="AD247" i="25"/>
  <c r="AV247" i="25" s="1"/>
  <c r="AC247" i="25"/>
  <c r="AG247" i="25"/>
  <c r="AE248" i="25"/>
  <c r="AW248" i="25" s="1"/>
  <c r="AD248" i="25"/>
  <c r="AU248" i="25"/>
  <c r="AE254" i="25"/>
  <c r="AW254" i="25" s="1"/>
  <c r="AF257" i="25"/>
  <c r="AX257" i="25" s="1"/>
  <c r="AE257" i="25"/>
  <c r="AC258" i="25"/>
  <c r="AU258" i="25" s="1"/>
  <c r="AG258" i="25"/>
  <c r="AY258" i="25" s="1"/>
  <c r="AF260" i="25"/>
  <c r="AV260" i="25"/>
  <c r="AE261" i="25"/>
  <c r="AW261" i="25" s="1"/>
  <c r="AV261" i="25"/>
  <c r="AC262" i="25"/>
  <c r="AU262" i="25" s="1"/>
  <c r="AG262" i="25"/>
  <c r="AY262" i="25" s="1"/>
  <c r="AF262" i="25"/>
  <c r="AX262" i="25" s="1"/>
  <c r="AW262" i="25"/>
  <c r="AD263" i="25"/>
  <c r="AV263" i="25" s="1"/>
  <c r="AC263" i="25"/>
  <c r="AU263" i="25" s="1"/>
  <c r="AC265" i="25"/>
  <c r="AG265" i="25"/>
  <c r="AY265" i="25" s="1"/>
  <c r="AD266" i="25"/>
  <c r="AX266" i="25"/>
  <c r="AC269" i="25"/>
  <c r="AU269" i="25" s="1"/>
  <c r="AG269" i="25"/>
  <c r="AY269" i="25" s="1"/>
  <c r="AD270" i="25"/>
  <c r="AV270" i="25" s="1"/>
  <c r="AE271" i="25"/>
  <c r="AE275" i="25"/>
  <c r="AW275" i="25" s="1"/>
  <c r="AU275" i="25"/>
  <c r="AF280" i="25"/>
  <c r="AF282" i="25"/>
  <c r="AX282" i="25" s="1"/>
  <c r="AC284" i="25"/>
  <c r="AD289" i="25"/>
  <c r="AV289" i="25" s="1"/>
  <c r="AV290" i="25"/>
  <c r="AG291" i="25"/>
  <c r="AY291" i="25" s="1"/>
  <c r="AD293" i="25"/>
  <c r="AU296" i="25"/>
  <c r="AD296" i="25"/>
  <c r="AV296" i="25" s="1"/>
  <c r="AF302" i="25"/>
  <c r="AX302" i="25" s="1"/>
  <c r="AW302" i="25"/>
  <c r="AV303" i="25"/>
  <c r="AE309" i="25"/>
  <c r="AW309" i="25" s="1"/>
  <c r="AC311" i="25"/>
  <c r="AU311" i="25" s="1"/>
  <c r="AG311" i="25"/>
  <c r="AY311" i="25" s="1"/>
  <c r="AV313" i="25"/>
  <c r="AE314" i="25"/>
  <c r="AW314" i="25" s="1"/>
  <c r="AW324" i="25"/>
  <c r="AE325" i="25"/>
  <c r="AW325" i="25" s="1"/>
  <c r="AC327" i="25"/>
  <c r="AU327" i="25" s="1"/>
  <c r="AG327" i="25"/>
  <c r="AY327" i="25" s="1"/>
  <c r="AV329" i="25"/>
  <c r="AE330" i="25"/>
  <c r="AW330" i="25" s="1"/>
  <c r="AV334" i="25"/>
  <c r="AE341" i="25"/>
  <c r="AW341" i="25" s="1"/>
  <c r="AF345" i="25"/>
  <c r="AX345" i="25" s="1"/>
  <c r="AG346" i="25"/>
  <c r="AY346" i="25" s="1"/>
  <c r="AX346" i="25"/>
  <c r="AV352" i="25"/>
  <c r="AG354" i="25"/>
  <c r="AY354" i="25" s="1"/>
  <c r="AX354" i="25"/>
  <c r="AG359" i="25"/>
  <c r="AY359" i="25" s="1"/>
  <c r="AF369" i="25"/>
  <c r="AX369" i="25" s="1"/>
  <c r="AW369" i="25"/>
  <c r="AE373" i="25"/>
  <c r="AW373" i="25" s="1"/>
  <c r="AF374" i="25"/>
  <c r="AX374" i="25" s="1"/>
  <c r="AU385" i="25"/>
  <c r="AD385" i="25"/>
  <c r="AV385" i="25" s="1"/>
  <c r="AU388" i="25"/>
  <c r="AE394" i="25"/>
  <c r="AW394" i="25" s="1"/>
  <c r="AV394" i="25"/>
  <c r="AF396" i="25"/>
  <c r="AG400" i="25"/>
  <c r="AY400" i="25" s="1"/>
  <c r="AG412" i="25"/>
  <c r="AY412" i="25" s="1"/>
  <c r="AX412" i="25"/>
  <c r="AG417" i="25"/>
  <c r="AY417" i="25" s="1"/>
  <c r="AU424" i="25"/>
  <c r="AD424" i="25"/>
  <c r="AV424" i="25" s="1"/>
  <c r="AX427" i="25"/>
  <c r="AE429" i="25"/>
  <c r="AW429" i="25" s="1"/>
  <c r="AG454" i="25"/>
  <c r="AY454" i="25" s="1"/>
  <c r="AX459" i="25"/>
  <c r="AG459" i="25"/>
  <c r="AY459" i="25" s="1"/>
  <c r="AW469" i="25"/>
  <c r="AW22" i="25"/>
  <c r="AF32" i="25"/>
  <c r="AX32" i="25" s="1"/>
  <c r="AV39" i="25"/>
  <c r="AW64" i="25"/>
  <c r="AF70" i="25"/>
  <c r="AX70" i="25" s="1"/>
  <c r="AW70" i="25"/>
  <c r="AW96" i="25"/>
  <c r="AU104" i="25"/>
  <c r="AD105" i="25"/>
  <c r="AV105" i="25" s="1"/>
  <c r="AX109" i="25"/>
  <c r="AV111" i="25"/>
  <c r="AW112" i="25"/>
  <c r="AU120" i="25"/>
  <c r="AD121" i="25"/>
  <c r="AV121" i="25" s="1"/>
  <c r="AW10" i="25"/>
  <c r="AW26" i="25"/>
  <c r="AU28" i="25"/>
  <c r="AC33" i="25"/>
  <c r="AU33" i="25" s="1"/>
  <c r="AD34" i="25"/>
  <c r="AV34" i="25" s="1"/>
  <c r="AW58" i="25"/>
  <c r="AF74" i="25"/>
  <c r="AW74" i="25"/>
  <c r="AF7" i="25"/>
  <c r="AX7" i="25" s="1"/>
  <c r="AD8" i="25"/>
  <c r="AV8" i="25" s="1"/>
  <c r="AC13" i="25"/>
  <c r="AU13" i="25" s="1"/>
  <c r="AG13" i="25"/>
  <c r="AY13" i="25" s="1"/>
  <c r="AD14" i="25"/>
  <c r="AV14" i="25" s="1"/>
  <c r="AE15" i="25"/>
  <c r="AW15" i="25" s="1"/>
  <c r="AF16" i="25"/>
  <c r="AX16" i="25" s="1"/>
  <c r="AF17" i="25"/>
  <c r="AX17" i="25" s="1"/>
  <c r="AV17" i="25"/>
  <c r="AC18" i="25"/>
  <c r="AU18" i="25" s="1"/>
  <c r="AG18" i="25"/>
  <c r="AY18" i="25" s="1"/>
  <c r="AW18" i="25"/>
  <c r="AD19" i="25"/>
  <c r="AV19" i="25" s="1"/>
  <c r="AE20" i="25"/>
  <c r="AW20" i="25" s="1"/>
  <c r="AE21" i="25"/>
  <c r="AW21" i="25" s="1"/>
  <c r="AD21" i="25"/>
  <c r="AV21" i="25" s="1"/>
  <c r="AF22" i="25"/>
  <c r="AX22" i="25" s="1"/>
  <c r="AC23" i="25"/>
  <c r="AU23" i="25" s="1"/>
  <c r="AG23" i="25"/>
  <c r="AY23" i="25" s="1"/>
  <c r="AD24" i="25"/>
  <c r="AV24" i="25" s="1"/>
  <c r="AC29" i="25"/>
  <c r="AU29" i="25" s="1"/>
  <c r="AG29" i="25"/>
  <c r="AY29" i="25" s="1"/>
  <c r="AD30" i="25"/>
  <c r="AV30" i="25" s="1"/>
  <c r="AE31" i="25"/>
  <c r="AW31" i="25" s="1"/>
  <c r="AF33" i="25"/>
  <c r="AV33" i="25"/>
  <c r="AC34" i="25"/>
  <c r="AG34" i="25"/>
  <c r="AY34" i="25" s="1"/>
  <c r="AW34" i="25"/>
  <c r="AD35" i="25"/>
  <c r="AE36" i="25"/>
  <c r="AW36" i="25" s="1"/>
  <c r="AU36" i="25"/>
  <c r="AE37" i="25"/>
  <c r="AW37" i="25" s="1"/>
  <c r="AD37" i="25"/>
  <c r="AV37" i="25" s="1"/>
  <c r="AF38" i="25"/>
  <c r="AX38" i="25" s="1"/>
  <c r="AC39" i="25"/>
  <c r="AU39" i="25" s="1"/>
  <c r="AG39" i="25"/>
  <c r="AY39" i="25" s="1"/>
  <c r="AD40" i="25"/>
  <c r="AV40" i="25" s="1"/>
  <c r="AU41" i="25"/>
  <c r="AG41" i="25"/>
  <c r="AY41" i="25" s="1"/>
  <c r="AX41" i="25"/>
  <c r="AD42" i="25"/>
  <c r="AV42" i="25" s="1"/>
  <c r="AU42" i="25"/>
  <c r="AE43" i="25"/>
  <c r="AW43" i="25" s="1"/>
  <c r="AF44" i="25"/>
  <c r="AW44" i="25"/>
  <c r="AF49" i="25"/>
  <c r="AC50" i="25"/>
  <c r="AU50" i="25" s="1"/>
  <c r="AG50" i="25"/>
  <c r="AY50" i="25" s="1"/>
  <c r="AW50" i="25"/>
  <c r="AD51" i="25"/>
  <c r="AX51" i="25"/>
  <c r="AE52" i="25"/>
  <c r="AW52" i="25" s="1"/>
  <c r="AU52" i="25"/>
  <c r="AE53" i="25"/>
  <c r="AW53" i="25" s="1"/>
  <c r="AD53" i="25"/>
  <c r="AV53" i="25" s="1"/>
  <c r="AF54" i="25"/>
  <c r="AX54" i="25" s="1"/>
  <c r="AC55" i="25"/>
  <c r="AU55" i="25" s="1"/>
  <c r="AG55" i="25"/>
  <c r="AY55" i="25" s="1"/>
  <c r="AD56" i="25"/>
  <c r="AV56" i="25" s="1"/>
  <c r="AU57" i="25"/>
  <c r="AG57" i="25"/>
  <c r="AY57" i="25" s="1"/>
  <c r="AX57" i="25"/>
  <c r="AD58" i="25"/>
  <c r="AV58" i="25" s="1"/>
  <c r="AU58" i="25"/>
  <c r="AE59" i="25"/>
  <c r="AW59" i="25" s="1"/>
  <c r="AV59" i="25"/>
  <c r="AF60" i="25"/>
  <c r="AX60" i="25" s="1"/>
  <c r="AF64" i="25"/>
  <c r="AX64" i="25" s="1"/>
  <c r="AF65" i="25"/>
  <c r="AX65" i="25" s="1"/>
  <c r="AC66" i="25"/>
  <c r="AU66" i="25" s="1"/>
  <c r="AG66" i="25"/>
  <c r="AY66" i="25" s="1"/>
  <c r="AD67" i="25"/>
  <c r="AV67" i="25" s="1"/>
  <c r="AE68" i="25"/>
  <c r="AW68" i="25" s="1"/>
  <c r="AD69" i="25"/>
  <c r="AV69" i="25" s="1"/>
  <c r="AX73" i="25"/>
  <c r="AV75" i="25"/>
  <c r="AW76" i="25"/>
  <c r="AC77" i="25"/>
  <c r="AU77" i="25" s="1"/>
  <c r="AG77" i="25"/>
  <c r="AY77" i="25" s="1"/>
  <c r="AD78" i="25"/>
  <c r="AV78" i="25" s="1"/>
  <c r="AE79" i="25"/>
  <c r="AW79" i="25" s="1"/>
  <c r="AF80" i="25"/>
  <c r="AX80" i="25" s="1"/>
  <c r="AF81" i="25"/>
  <c r="AX81" i="25" s="1"/>
  <c r="AE81" i="25"/>
  <c r="AW81" i="25" s="1"/>
  <c r="AV81" i="25"/>
  <c r="AC82" i="25"/>
  <c r="AU82" i="25" s="1"/>
  <c r="AG82" i="25"/>
  <c r="AF82" i="25"/>
  <c r="AX82" i="25" s="1"/>
  <c r="AW82" i="25"/>
  <c r="AD83" i="25"/>
  <c r="AV83" i="25" s="1"/>
  <c r="AG83" i="25"/>
  <c r="AY83" i="25" s="1"/>
  <c r="AE84" i="25"/>
  <c r="AW84" i="25" s="1"/>
  <c r="AD84" i="25"/>
  <c r="AV84" i="25" s="1"/>
  <c r="AD85" i="25"/>
  <c r="AV85" i="25" s="1"/>
  <c r="AX89" i="25"/>
  <c r="AV91" i="25"/>
  <c r="AW92" i="25"/>
  <c r="AD94" i="25"/>
  <c r="AV94" i="25" s="1"/>
  <c r="AE95" i="25"/>
  <c r="AW95" i="25" s="1"/>
  <c r="AF96" i="25"/>
  <c r="AX96" i="25" s="1"/>
  <c r="AF97" i="25"/>
  <c r="AX97" i="25" s="1"/>
  <c r="AC98" i="25"/>
  <c r="AU98" i="25" s="1"/>
  <c r="AG98" i="25"/>
  <c r="AD99" i="25"/>
  <c r="AV99" i="25" s="1"/>
  <c r="AE100" i="25"/>
  <c r="AW100" i="25" s="1"/>
  <c r="AE101" i="25"/>
  <c r="AW101" i="25" s="1"/>
  <c r="AD101" i="25"/>
  <c r="AV101" i="25" s="1"/>
  <c r="AF102" i="25"/>
  <c r="AX102" i="25" s="1"/>
  <c r="AC103" i="25"/>
  <c r="AU103" i="25" s="1"/>
  <c r="AG103" i="25"/>
  <c r="AY103" i="25" s="1"/>
  <c r="AD104" i="25"/>
  <c r="AV104" i="25" s="1"/>
  <c r="AX105" i="25"/>
  <c r="AV107" i="25"/>
  <c r="AW108" i="25"/>
  <c r="AC109" i="25"/>
  <c r="AU109" i="25" s="1"/>
  <c r="AG109" i="25"/>
  <c r="AY109" i="25" s="1"/>
  <c r="AD110" i="25"/>
  <c r="AV110" i="25" s="1"/>
  <c r="AE111" i="25"/>
  <c r="AW111" i="25" s="1"/>
  <c r="AF112" i="25"/>
  <c r="AX112" i="25" s="1"/>
  <c r="AF113" i="25"/>
  <c r="AX113" i="25" s="1"/>
  <c r="AC114" i="25"/>
  <c r="AU114" i="25" s="1"/>
  <c r="AG114" i="25"/>
  <c r="AY114" i="25" s="1"/>
  <c r="AD115" i="25"/>
  <c r="AV115" i="25" s="1"/>
  <c r="AE116" i="25"/>
  <c r="AW116" i="25" s="1"/>
  <c r="AE117" i="25"/>
  <c r="AW117" i="25" s="1"/>
  <c r="AD117" i="25"/>
  <c r="AV117" i="25" s="1"/>
  <c r="AF118" i="25"/>
  <c r="AC119" i="25"/>
  <c r="AU119" i="25" s="1"/>
  <c r="AG119" i="25"/>
  <c r="AY119" i="25" s="1"/>
  <c r="AD120" i="25"/>
  <c r="AV120" i="25" s="1"/>
  <c r="AC125" i="25"/>
  <c r="AU125" i="25" s="1"/>
  <c r="AG125" i="25"/>
  <c r="AY125" i="25" s="1"/>
  <c r="AD126" i="25"/>
  <c r="AV126" i="25" s="1"/>
  <c r="AE127" i="25"/>
  <c r="AW127" i="25" s="1"/>
  <c r="AU127" i="25"/>
  <c r="AF128" i="25"/>
  <c r="AX128" i="25" s="1"/>
  <c r="AF129" i="25"/>
  <c r="AX129" i="25" s="1"/>
  <c r="AC130" i="25"/>
  <c r="AU130" i="25" s="1"/>
  <c r="AG130" i="25"/>
  <c r="AY130" i="25" s="1"/>
  <c r="AD131" i="25"/>
  <c r="AV131" i="25" s="1"/>
  <c r="AE132" i="25"/>
  <c r="AW132" i="25" s="1"/>
  <c r="AE133" i="25"/>
  <c r="AW133" i="25" s="1"/>
  <c r="AD133" i="25"/>
  <c r="AV133" i="25" s="1"/>
  <c r="AF134" i="25"/>
  <c r="AX134" i="25" s="1"/>
  <c r="AC135" i="25"/>
  <c r="AU135" i="25" s="1"/>
  <c r="AG135" i="25"/>
  <c r="AY135" i="25" s="1"/>
  <c r="AD136" i="25"/>
  <c r="AV136" i="25" s="1"/>
  <c r="AC141" i="25"/>
  <c r="AU141" i="25" s="1"/>
  <c r="AG141" i="25"/>
  <c r="AY141" i="25" s="1"/>
  <c r="AW141" i="25"/>
  <c r="AD142" i="25"/>
  <c r="AV142" i="25" s="1"/>
  <c r="AX142" i="25"/>
  <c r="AE143" i="25"/>
  <c r="AW143" i="25" s="1"/>
  <c r="AF144" i="25"/>
  <c r="AX144" i="25" s="1"/>
  <c r="AF145" i="25"/>
  <c r="AX145" i="25" s="1"/>
  <c r="AC146" i="25"/>
  <c r="AU146" i="25" s="1"/>
  <c r="AG146" i="25"/>
  <c r="AY146" i="25" s="1"/>
  <c r="AD147" i="25"/>
  <c r="AV147" i="25" s="1"/>
  <c r="AE148" i="25"/>
  <c r="AW148" i="25" s="1"/>
  <c r="AE149" i="25"/>
  <c r="AW149" i="25" s="1"/>
  <c r="AD149" i="25"/>
  <c r="AV149" i="25" s="1"/>
  <c r="AF150" i="25"/>
  <c r="AX150" i="25" s="1"/>
  <c r="AC151" i="25"/>
  <c r="AU151" i="25" s="1"/>
  <c r="AG151" i="25"/>
  <c r="AY151" i="25" s="1"/>
  <c r="AD152" i="25"/>
  <c r="AV152" i="25" s="1"/>
  <c r="AG153" i="25"/>
  <c r="AY153" i="25" s="1"/>
  <c r="AD154" i="25"/>
  <c r="AV154" i="25" s="1"/>
  <c r="AU154" i="25"/>
  <c r="AE155" i="25"/>
  <c r="AW155" i="25" s="1"/>
  <c r="AV155" i="25"/>
  <c r="AF156" i="25"/>
  <c r="AX156" i="25" s="1"/>
  <c r="AW156" i="25"/>
  <c r="AW157" i="25"/>
  <c r="AX158" i="25"/>
  <c r="AU159" i="25"/>
  <c r="AW160" i="25"/>
  <c r="AF161" i="25"/>
  <c r="AX161" i="25" s="1"/>
  <c r="AE161" i="25"/>
  <c r="AW161" i="25" s="1"/>
  <c r="AV161" i="25"/>
  <c r="AV163" i="25"/>
  <c r="AC165" i="25"/>
  <c r="AU165" i="25" s="1"/>
  <c r="AG165" i="25"/>
  <c r="AY165" i="25" s="1"/>
  <c r="AF165" i="25"/>
  <c r="AX165" i="25" s="1"/>
  <c r="AD166" i="25"/>
  <c r="AV166" i="25" s="1"/>
  <c r="AG166" i="25"/>
  <c r="AY166" i="25" s="1"/>
  <c r="AD167" i="25"/>
  <c r="AV167" i="25" s="1"/>
  <c r="AF168" i="25"/>
  <c r="AX168" i="25" s="1"/>
  <c r="AE168" i="25"/>
  <c r="AW168" i="25" s="1"/>
  <c r="AF169" i="25"/>
  <c r="AX169" i="25" s="1"/>
  <c r="AE169" i="25"/>
  <c r="AW169" i="25" s="1"/>
  <c r="AV169" i="25"/>
  <c r="AE171" i="25"/>
  <c r="AW171" i="25" s="1"/>
  <c r="AD171" i="25"/>
  <c r="AV171" i="25" s="1"/>
  <c r="AU171" i="25"/>
  <c r="AE172" i="25"/>
  <c r="AW172" i="25" s="1"/>
  <c r="AD172" i="25"/>
  <c r="AV172" i="25" s="1"/>
  <c r="AE173" i="25"/>
  <c r="AW173" i="25" s="1"/>
  <c r="AV173" i="25"/>
  <c r="AC174" i="25"/>
  <c r="AU174" i="25" s="1"/>
  <c r="AG174" i="25"/>
  <c r="AY174" i="25" s="1"/>
  <c r="AF174" i="25"/>
  <c r="AX174" i="25" s="1"/>
  <c r="AW174" i="25"/>
  <c r="AE177" i="25"/>
  <c r="AW177" i="25" s="1"/>
  <c r="AC178" i="25"/>
  <c r="AU178" i="25" s="1"/>
  <c r="AG178" i="25"/>
  <c r="AY178" i="25" s="1"/>
  <c r="AF178" i="25"/>
  <c r="AX178" i="25" s="1"/>
  <c r="AW178" i="25"/>
  <c r="AE181" i="25"/>
  <c r="AW181" i="25" s="1"/>
  <c r="AC182" i="25"/>
  <c r="AU182" i="25" s="1"/>
  <c r="AG182" i="25"/>
  <c r="AF182" i="25"/>
  <c r="AX182" i="25" s="1"/>
  <c r="AE185" i="25"/>
  <c r="AW185" i="25" s="1"/>
  <c r="AV185" i="25"/>
  <c r="AC186" i="25"/>
  <c r="AU186" i="25" s="1"/>
  <c r="AG186" i="25"/>
  <c r="AY186" i="25" s="1"/>
  <c r="AF186" i="25"/>
  <c r="AX186" i="25" s="1"/>
  <c r="AD187" i="25"/>
  <c r="AG187" i="25"/>
  <c r="AY187" i="25" s="1"/>
  <c r="AE188" i="25"/>
  <c r="AW188" i="25" s="1"/>
  <c r="AD188" i="25"/>
  <c r="AV188" i="25" s="1"/>
  <c r="AD189" i="25"/>
  <c r="AV189" i="25" s="1"/>
  <c r="AV195" i="25"/>
  <c r="AC197" i="25"/>
  <c r="AU197" i="25" s="1"/>
  <c r="AG197" i="25"/>
  <c r="AY197" i="25" s="1"/>
  <c r="AD198" i="25"/>
  <c r="AV198" i="25" s="1"/>
  <c r="AE199" i="25"/>
  <c r="AU199" i="25"/>
  <c r="AF200" i="25"/>
  <c r="AX200" i="25" s="1"/>
  <c r="AF201" i="25"/>
  <c r="AX201" i="25" s="1"/>
  <c r="AE201" i="25"/>
  <c r="AW201" i="25" s="1"/>
  <c r="AV201" i="25"/>
  <c r="AC202" i="25"/>
  <c r="AU202" i="25" s="1"/>
  <c r="AG202" i="25"/>
  <c r="AY202" i="25" s="1"/>
  <c r="AF202" i="25"/>
  <c r="AX202" i="25" s="1"/>
  <c r="AW202" i="25"/>
  <c r="AE204" i="25"/>
  <c r="AW204" i="25" s="1"/>
  <c r="AD204" i="25"/>
  <c r="AV204" i="25" s="1"/>
  <c r="AU204" i="25"/>
  <c r="AD205" i="25"/>
  <c r="AV205" i="25" s="1"/>
  <c r="AC213" i="25"/>
  <c r="AU213" i="25" s="1"/>
  <c r="AG213" i="25"/>
  <c r="AY213" i="25" s="1"/>
  <c r="AW213" i="25"/>
  <c r="AD214" i="25"/>
  <c r="AV214" i="25" s="1"/>
  <c r="AE215" i="25"/>
  <c r="AF216" i="25"/>
  <c r="AX216" i="25" s="1"/>
  <c r="AV216" i="25"/>
  <c r="AF217" i="25"/>
  <c r="AX217" i="25" s="1"/>
  <c r="AE217" i="25"/>
  <c r="AW217" i="25" s="1"/>
  <c r="AC218" i="25"/>
  <c r="AU218" i="25" s="1"/>
  <c r="AG218" i="25"/>
  <c r="AY218" i="25" s="1"/>
  <c r="AF218" i="25"/>
  <c r="AX218" i="25" s="1"/>
  <c r="AW218" i="25"/>
  <c r="AD219" i="25"/>
  <c r="AV219" i="25" s="1"/>
  <c r="AG219" i="25"/>
  <c r="AE220" i="25"/>
  <c r="AW220" i="25" s="1"/>
  <c r="AD220" i="25"/>
  <c r="AV220" i="25" s="1"/>
  <c r="AU220" i="25"/>
  <c r="AD221" i="25"/>
  <c r="AV221" i="25" s="1"/>
  <c r="AC229" i="25"/>
  <c r="AU229" i="25" s="1"/>
  <c r="AG229" i="25"/>
  <c r="AY229" i="25" s="1"/>
  <c r="AD230" i="25"/>
  <c r="AV230" i="25" s="1"/>
  <c r="AE231" i="25"/>
  <c r="AF232" i="25"/>
  <c r="AF233" i="25"/>
  <c r="AX233" i="25" s="1"/>
  <c r="AE233" i="25"/>
  <c r="AV233" i="25"/>
  <c r="AD235" i="25"/>
  <c r="AV235" i="25" s="1"/>
  <c r="AG235" i="25"/>
  <c r="AY235" i="25" s="1"/>
  <c r="AE236" i="25"/>
  <c r="AW236" i="25" s="1"/>
  <c r="AD236" i="25"/>
  <c r="AV236" i="25" s="1"/>
  <c r="AU236" i="25"/>
  <c r="AD237" i="25"/>
  <c r="AV237" i="25" s="1"/>
  <c r="AC245" i="25"/>
  <c r="AU245" i="25" s="1"/>
  <c r="AG245" i="25"/>
  <c r="AY245" i="25" s="1"/>
  <c r="AD246" i="25"/>
  <c r="AV246" i="25" s="1"/>
  <c r="AX246" i="25"/>
  <c r="AE247" i="25"/>
  <c r="AU247" i="25"/>
  <c r="AF248" i="25"/>
  <c r="AX248" i="25" s="1"/>
  <c r="AV248" i="25"/>
  <c r="AF249" i="25"/>
  <c r="AX249" i="25" s="1"/>
  <c r="AE249" i="25"/>
  <c r="AW249" i="25" s="1"/>
  <c r="AV249" i="25"/>
  <c r="AC250" i="25"/>
  <c r="AU250" i="25" s="1"/>
  <c r="AG250" i="25"/>
  <c r="AY250" i="25" s="1"/>
  <c r="AF250" i="25"/>
  <c r="AX250" i="25" s="1"/>
  <c r="AW250" i="25"/>
  <c r="AD251" i="25"/>
  <c r="AV251" i="25" s="1"/>
  <c r="AG251" i="25"/>
  <c r="AX251" i="25"/>
  <c r="AE252" i="25"/>
  <c r="AW252" i="25" s="1"/>
  <c r="AD252" i="25"/>
  <c r="AV252" i="25" s="1"/>
  <c r="AD253" i="25"/>
  <c r="AD255" i="25"/>
  <c r="AV255" i="25" s="1"/>
  <c r="AC257" i="25"/>
  <c r="AU257" i="25" s="1"/>
  <c r="AG257" i="25"/>
  <c r="AW257" i="25"/>
  <c r="AD258" i="25"/>
  <c r="AV258" i="25" s="1"/>
  <c r="AX258" i="25"/>
  <c r="AC261" i="25"/>
  <c r="AU261" i="25" s="1"/>
  <c r="AG261" i="25"/>
  <c r="AY261" i="25" s="1"/>
  <c r="AD262" i="25"/>
  <c r="AV262" i="25" s="1"/>
  <c r="AE263" i="25"/>
  <c r="AE267" i="25"/>
  <c r="AW267" i="25" s="1"/>
  <c r="AU267" i="25"/>
  <c r="AF272" i="25"/>
  <c r="AX272" i="25" s="1"/>
  <c r="AV272" i="25"/>
  <c r="AD273" i="25"/>
  <c r="AV273" i="25" s="1"/>
  <c r="AE276" i="25"/>
  <c r="AW276" i="25" s="1"/>
  <c r="AD276" i="25"/>
  <c r="AV276" i="25" s="1"/>
  <c r="AD277" i="25"/>
  <c r="AV277" i="25" s="1"/>
  <c r="AF281" i="25"/>
  <c r="AX281" i="25" s="1"/>
  <c r="AE281" i="25"/>
  <c r="AW281" i="25" s="1"/>
  <c r="AC282" i="25"/>
  <c r="AU282" i="25" s="1"/>
  <c r="AG282" i="25"/>
  <c r="AY282" i="25" s="1"/>
  <c r="AC286" i="25"/>
  <c r="AU286" i="25" s="1"/>
  <c r="AG286" i="25"/>
  <c r="AY286" i="25" s="1"/>
  <c r="AF286" i="25"/>
  <c r="AX286" i="25" s="1"/>
  <c r="AD287" i="25"/>
  <c r="AV287" i="25" s="1"/>
  <c r="AU287" i="25"/>
  <c r="AV288" i="25"/>
  <c r="AD292" i="25"/>
  <c r="AV292" i="25" s="1"/>
  <c r="AU292" i="25"/>
  <c r="AE297" i="25"/>
  <c r="AW297" i="25" s="1"/>
  <c r="AV297" i="25"/>
  <c r="AU299" i="25"/>
  <c r="AE301" i="25"/>
  <c r="AW301" i="25" s="1"/>
  <c r="AV301" i="25"/>
  <c r="AU312" i="25"/>
  <c r="AD312" i="25"/>
  <c r="AV312" i="25" s="1"/>
  <c r="AE313" i="25"/>
  <c r="AW313" i="25" s="1"/>
  <c r="AG315" i="25"/>
  <c r="AY315" i="25" s="1"/>
  <c r="AD316" i="25"/>
  <c r="AV316" i="25" s="1"/>
  <c r="AE318" i="25"/>
  <c r="AW318" i="25" s="1"/>
  <c r="AU328" i="25"/>
  <c r="AD328" i="25"/>
  <c r="AV328" i="25" s="1"/>
  <c r="AE329" i="25"/>
  <c r="AW329" i="25" s="1"/>
  <c r="AG331" i="25"/>
  <c r="AY331" i="25" s="1"/>
  <c r="AD332" i="25"/>
  <c r="AV332" i="25" s="1"/>
  <c r="AE334" i="25"/>
  <c r="AW334" i="25" s="1"/>
  <c r="AE344" i="25"/>
  <c r="AW344" i="25" s="1"/>
  <c r="AE349" i="25"/>
  <c r="AF353" i="25"/>
  <c r="AX353" i="25" s="1"/>
  <c r="AW353" i="25"/>
  <c r="AE357" i="25"/>
  <c r="AF358" i="25"/>
  <c r="AE368" i="25"/>
  <c r="AW368" i="25" s="1"/>
  <c r="AD372" i="25"/>
  <c r="AV377" i="25"/>
  <c r="AF380" i="25"/>
  <c r="AX380" i="25" s="1"/>
  <c r="AG384" i="25"/>
  <c r="AY384" i="25" s="1"/>
  <c r="AX384" i="25"/>
  <c r="AF399" i="25"/>
  <c r="AX399" i="25" s="1"/>
  <c r="AF411" i="25"/>
  <c r="AX411" i="25" s="1"/>
  <c r="AE415" i="25"/>
  <c r="AF416" i="25"/>
  <c r="R639" i="25"/>
  <c r="W639" i="25"/>
  <c r="AA639" i="25"/>
  <c r="AG423" i="25"/>
  <c r="AY423" i="25" s="1"/>
  <c r="AG427" i="25"/>
  <c r="AY427" i="25" s="1"/>
  <c r="AU432" i="25"/>
  <c r="AD432" i="25"/>
  <c r="AV432" i="25" s="1"/>
  <c r="AF453" i="25"/>
  <c r="AX453" i="25" s="1"/>
  <c r="AW453" i="25"/>
  <c r="AW458" i="25"/>
  <c r="AF458" i="25"/>
  <c r="AG470" i="25"/>
  <c r="AY470" i="25" s="1"/>
  <c r="AE291" i="25"/>
  <c r="AW291" i="25" s="1"/>
  <c r="AF296" i="25"/>
  <c r="AX296" i="25" s="1"/>
  <c r="AE300" i="25"/>
  <c r="AW300" i="25" s="1"/>
  <c r="AD300" i="25"/>
  <c r="AV300" i="25" s="1"/>
  <c r="AF305" i="25"/>
  <c r="AX305" i="25" s="1"/>
  <c r="AE305" i="25"/>
  <c r="AW305" i="25" s="1"/>
  <c r="AC306" i="25"/>
  <c r="AU306" i="25" s="1"/>
  <c r="AG306" i="25"/>
  <c r="AY306" i="25" s="1"/>
  <c r="AF308" i="25"/>
  <c r="AX308" i="25" s="1"/>
  <c r="AE311" i="25"/>
  <c r="AW311" i="25" s="1"/>
  <c r="AC313" i="25"/>
  <c r="AG313" i="25"/>
  <c r="AY313" i="25" s="1"/>
  <c r="AC314" i="25"/>
  <c r="AU314" i="25" s="1"/>
  <c r="AG314" i="25"/>
  <c r="AY314" i="25" s="1"/>
  <c r="AF316" i="25"/>
  <c r="AX316" i="25" s="1"/>
  <c r="AE319" i="25"/>
  <c r="AW319" i="25" s="1"/>
  <c r="AC321" i="25"/>
  <c r="AU321" i="25" s="1"/>
  <c r="AG321" i="25"/>
  <c r="AY321" i="25" s="1"/>
  <c r="AC322" i="25"/>
  <c r="AU322" i="25" s="1"/>
  <c r="AG322" i="25"/>
  <c r="AY322" i="25" s="1"/>
  <c r="AF324" i="25"/>
  <c r="AX324" i="25" s="1"/>
  <c r="AE327" i="25"/>
  <c r="AW327" i="25" s="1"/>
  <c r="AC329" i="25"/>
  <c r="AU329" i="25" s="1"/>
  <c r="AG329" i="25"/>
  <c r="AY329" i="25" s="1"/>
  <c r="AC330" i="25"/>
  <c r="AU330" i="25" s="1"/>
  <c r="AG330" i="25"/>
  <c r="AY330" i="25" s="1"/>
  <c r="AF332" i="25"/>
  <c r="AE335" i="25"/>
  <c r="AW335" i="25" s="1"/>
  <c r="AC337" i="25"/>
  <c r="AU337" i="25" s="1"/>
  <c r="AG337" i="25"/>
  <c r="AY337" i="25" s="1"/>
  <c r="AC338" i="25"/>
  <c r="AU338" i="25" s="1"/>
  <c r="AG338" i="25"/>
  <c r="AY338" i="25" s="1"/>
  <c r="AF340" i="25"/>
  <c r="AX340" i="25" s="1"/>
  <c r="AC344" i="25"/>
  <c r="AU344" i="25" s="1"/>
  <c r="AG344" i="25"/>
  <c r="AY344" i="25" s="1"/>
  <c r="AD345" i="25"/>
  <c r="AV345" i="25" s="1"/>
  <c r="AE346" i="25"/>
  <c r="AW346" i="25" s="1"/>
  <c r="AF347" i="25"/>
  <c r="AX347" i="25" s="1"/>
  <c r="AF348" i="25"/>
  <c r="AX348" i="25" s="1"/>
  <c r="AE348" i="25"/>
  <c r="AW348" i="25" s="1"/>
  <c r="AP637" i="25"/>
  <c r="AC349" i="25"/>
  <c r="AG349" i="25"/>
  <c r="AY349" i="25" s="1"/>
  <c r="AF349" i="25"/>
  <c r="AX349" i="25" s="1"/>
  <c r="AD350" i="25"/>
  <c r="AV350" i="25" s="1"/>
  <c r="AC350" i="25"/>
  <c r="AU350" i="25" s="1"/>
  <c r="AG350" i="25"/>
  <c r="AY350" i="25" s="1"/>
  <c r="AX350" i="25"/>
  <c r="AE351" i="25"/>
  <c r="AW351" i="25" s="1"/>
  <c r="AD351" i="25"/>
  <c r="AV351" i="25" s="1"/>
  <c r="AU351" i="25"/>
  <c r="AC360" i="25"/>
  <c r="AU360" i="25" s="1"/>
  <c r="AG360" i="25"/>
  <c r="AY360" i="25" s="1"/>
  <c r="AD361" i="25"/>
  <c r="AE374" i="25"/>
  <c r="AF375" i="25"/>
  <c r="AW375" i="25"/>
  <c r="AC376" i="25"/>
  <c r="AU376" i="25" s="1"/>
  <c r="AG376" i="25"/>
  <c r="AY376" i="25" s="1"/>
  <c r="AE377" i="25"/>
  <c r="AW377" i="25" s="1"/>
  <c r="R635" i="25"/>
  <c r="W635" i="25"/>
  <c r="AE381" i="25"/>
  <c r="AW381" i="25" s="1"/>
  <c r="AD381" i="25"/>
  <c r="AV381" i="25" s="1"/>
  <c r="AU381" i="25"/>
  <c r="AC386" i="25"/>
  <c r="AU386" i="25" s="1"/>
  <c r="AG386" i="25"/>
  <c r="AY386" i="25" s="1"/>
  <c r="AD387" i="25"/>
  <c r="AV387" i="25" s="1"/>
  <c r="AC390" i="25"/>
  <c r="AU390" i="25" s="1"/>
  <c r="AG390" i="25"/>
  <c r="AY390" i="25" s="1"/>
  <c r="AD391" i="25"/>
  <c r="AV391" i="25" s="1"/>
  <c r="AE392" i="25"/>
  <c r="AW392" i="25" s="1"/>
  <c r="AF393" i="25"/>
  <c r="AX393" i="25" s="1"/>
  <c r="AE397" i="25"/>
  <c r="AW397" i="25" s="1"/>
  <c r="AD397" i="25"/>
  <c r="AV397" i="25" s="1"/>
  <c r="AC402" i="25"/>
  <c r="AU402" i="25" s="1"/>
  <c r="AG402" i="25"/>
  <c r="AY402" i="25" s="1"/>
  <c r="AD403" i="25"/>
  <c r="AV403" i="25" s="1"/>
  <c r="AE404" i="25"/>
  <c r="AW404" i="25" s="1"/>
  <c r="AF405" i="25"/>
  <c r="AX405" i="25" s="1"/>
  <c r="AF406" i="25"/>
  <c r="AX406" i="25" s="1"/>
  <c r="AE406" i="25"/>
  <c r="AW406" i="25" s="1"/>
  <c r="AC407" i="25"/>
  <c r="AU407" i="25" s="1"/>
  <c r="AG407" i="25"/>
  <c r="AY407" i="25" s="1"/>
  <c r="AF407" i="25"/>
  <c r="AX407" i="25" s="1"/>
  <c r="AD408" i="25"/>
  <c r="AV408" i="25" s="1"/>
  <c r="AC408" i="25"/>
  <c r="AU408" i="25" s="1"/>
  <c r="AG408" i="25"/>
  <c r="AY408" i="25" s="1"/>
  <c r="AE409" i="25"/>
  <c r="AW409" i="25" s="1"/>
  <c r="AD409" i="25"/>
  <c r="AV409" i="25" s="1"/>
  <c r="AU409" i="25"/>
  <c r="AC418" i="25"/>
  <c r="AU418" i="25" s="1"/>
  <c r="AG418" i="25"/>
  <c r="AY418" i="25" s="1"/>
  <c r="AD419" i="25"/>
  <c r="AV419" i="25" s="1"/>
  <c r="AE420" i="25"/>
  <c r="AW420" i="25" s="1"/>
  <c r="AF421" i="25"/>
  <c r="AX421" i="25" s="1"/>
  <c r="AF422" i="25"/>
  <c r="AE422" i="25"/>
  <c r="AW422" i="25" s="1"/>
  <c r="U639" i="25"/>
  <c r="AC425" i="25"/>
  <c r="AU425" i="25" s="1"/>
  <c r="AG425" i="25"/>
  <c r="AY425" i="25" s="1"/>
  <c r="AC426" i="25"/>
  <c r="AU426" i="25" s="1"/>
  <c r="AG426" i="25"/>
  <c r="AY426" i="25" s="1"/>
  <c r="AW426" i="25"/>
  <c r="AF428" i="25"/>
  <c r="AX428" i="25" s="1"/>
  <c r="AE431" i="25"/>
  <c r="AC433" i="25"/>
  <c r="AU433" i="25" s="1"/>
  <c r="AG433" i="25"/>
  <c r="AY433" i="25" s="1"/>
  <c r="AC434" i="25"/>
  <c r="AU434" i="25" s="1"/>
  <c r="AG434" i="25"/>
  <c r="AY434" i="25" s="1"/>
  <c r="AW434" i="25"/>
  <c r="AF436" i="25"/>
  <c r="AX436" i="25" s="1"/>
  <c r="AE439" i="25"/>
  <c r="AW439" i="25" s="1"/>
  <c r="AC441" i="25"/>
  <c r="AU441" i="25" s="1"/>
  <c r="AG441" i="25"/>
  <c r="AY441" i="25" s="1"/>
  <c r="AC442" i="25"/>
  <c r="AU442" i="25" s="1"/>
  <c r="AG442" i="25"/>
  <c r="AY442" i="25" s="1"/>
  <c r="AW442" i="25"/>
  <c r="AF444" i="25"/>
  <c r="AX444" i="25" s="1"/>
  <c r="AE447" i="25"/>
  <c r="AW447" i="25" s="1"/>
  <c r="AC449" i="25"/>
  <c r="AU449" i="25" s="1"/>
  <c r="AG449" i="25"/>
  <c r="AY449" i="25" s="1"/>
  <c r="Q649" i="25"/>
  <c r="U649" i="25"/>
  <c r="Z649" i="25"/>
  <c r="AE451" i="25"/>
  <c r="AW451" i="25" s="1"/>
  <c r="AD451" i="25"/>
  <c r="AV451" i="25" s="1"/>
  <c r="AU451" i="25"/>
  <c r="AC460" i="25"/>
  <c r="AU460" i="25" s="1"/>
  <c r="AG460" i="25"/>
  <c r="AY460" i="25" s="1"/>
  <c r="AD461" i="25"/>
  <c r="AE462" i="25"/>
  <c r="AF463" i="25"/>
  <c r="AX463" i="25" s="1"/>
  <c r="AF464" i="25"/>
  <c r="AX464" i="25" s="1"/>
  <c r="AE464" i="25"/>
  <c r="AW464" i="25" s="1"/>
  <c r="AC465" i="25"/>
  <c r="AU465" i="25" s="1"/>
  <c r="AG465" i="25"/>
  <c r="AY465" i="25" s="1"/>
  <c r="AF465" i="25"/>
  <c r="AX465" i="25" s="1"/>
  <c r="AD466" i="25"/>
  <c r="AV466" i="25" s="1"/>
  <c r="AC466" i="25"/>
  <c r="AU466" i="25" s="1"/>
  <c r="AG466" i="25"/>
  <c r="AY466" i="25" s="1"/>
  <c r="AE467" i="25"/>
  <c r="AW467" i="25" s="1"/>
  <c r="AD467" i="25"/>
  <c r="AV467" i="25" s="1"/>
  <c r="AC476" i="25"/>
  <c r="AG476" i="25"/>
  <c r="AY476" i="25" s="1"/>
  <c r="AD477" i="25"/>
  <c r="AV477" i="25" s="1"/>
  <c r="AE478" i="25"/>
  <c r="AF479" i="25"/>
  <c r="AX479" i="25" s="1"/>
  <c r="AF480" i="25"/>
  <c r="AX480" i="25" s="1"/>
  <c r="AE480" i="25"/>
  <c r="AW480" i="25" s="1"/>
  <c r="AC481" i="25"/>
  <c r="AU481" i="25" s="1"/>
  <c r="AG481" i="25"/>
  <c r="AY481" i="25" s="1"/>
  <c r="AF481" i="25"/>
  <c r="AX481" i="25" s="1"/>
  <c r="AD482" i="25"/>
  <c r="AV482" i="25" s="1"/>
  <c r="AC482" i="25"/>
  <c r="AU482" i="25" s="1"/>
  <c r="AG482" i="25"/>
  <c r="AY482" i="25" s="1"/>
  <c r="AX482" i="25"/>
  <c r="AE483" i="25"/>
  <c r="AW483" i="25" s="1"/>
  <c r="AF484" i="25"/>
  <c r="AE484" i="25"/>
  <c r="AW484" i="25" s="1"/>
  <c r="AD485" i="25"/>
  <c r="AE486" i="25"/>
  <c r="AF487" i="25"/>
  <c r="AF488" i="25"/>
  <c r="AX488" i="25" s="1"/>
  <c r="AE488" i="25"/>
  <c r="AW488" i="25" s="1"/>
  <c r="AC489" i="25"/>
  <c r="AU489" i="25" s="1"/>
  <c r="AG489" i="25"/>
  <c r="AY489" i="25" s="1"/>
  <c r="AF489" i="25"/>
  <c r="AX489" i="25" s="1"/>
  <c r="AF490" i="25"/>
  <c r="AG491" i="25"/>
  <c r="AY491" i="25" s="1"/>
  <c r="AX492" i="25"/>
  <c r="AF496" i="25"/>
  <c r="AX496" i="25" s="1"/>
  <c r="AC497" i="25"/>
  <c r="AU497" i="25" s="1"/>
  <c r="AG497" i="25"/>
  <c r="AY497" i="25" s="1"/>
  <c r="AV498" i="25"/>
  <c r="AD506" i="25"/>
  <c r="AD508" i="25"/>
  <c r="AV508" i="25" s="1"/>
  <c r="AC508" i="25"/>
  <c r="AU508" i="25" s="1"/>
  <c r="AG508" i="25"/>
  <c r="AY508" i="25" s="1"/>
  <c r="AX508" i="25"/>
  <c r="AE510" i="25"/>
  <c r="AD511" i="25"/>
  <c r="AV511" i="25" s="1"/>
  <c r="AE512" i="25"/>
  <c r="AW512" i="25" s="1"/>
  <c r="AD512" i="25"/>
  <c r="AV512" i="25" s="1"/>
  <c r="AU512" i="25"/>
  <c r="AF514" i="25"/>
  <c r="AX514" i="25" s="1"/>
  <c r="AE514" i="25"/>
  <c r="AW514" i="25" s="1"/>
  <c r="AG515" i="25"/>
  <c r="AY515" i="25" s="1"/>
  <c r="AF515" i="25"/>
  <c r="AX515" i="25" s="1"/>
  <c r="AU516" i="25"/>
  <c r="AC517" i="25"/>
  <c r="AG517" i="25"/>
  <c r="AY517" i="25" s="1"/>
  <c r="AE527" i="25"/>
  <c r="AF532" i="25"/>
  <c r="AC539" i="25"/>
  <c r="AU539" i="25" s="1"/>
  <c r="AG539" i="25"/>
  <c r="AY539" i="25" s="1"/>
  <c r="AF539" i="25"/>
  <c r="AX539" i="25" s="1"/>
  <c r="AW539" i="25"/>
  <c r="AD540" i="25"/>
  <c r="AV540" i="25" s="1"/>
  <c r="AG540" i="25"/>
  <c r="AY540" i="25" s="1"/>
  <c r="AE541" i="25"/>
  <c r="AW541" i="25" s="1"/>
  <c r="AD541" i="25"/>
  <c r="AV541" i="25" s="1"/>
  <c r="AU541" i="25"/>
  <c r="AD542" i="25"/>
  <c r="AV543" i="25"/>
  <c r="AD544" i="25"/>
  <c r="AV544" i="25" s="1"/>
  <c r="AC544" i="25"/>
  <c r="AU544" i="25" s="1"/>
  <c r="AG544" i="25"/>
  <c r="AY544" i="25" s="1"/>
  <c r="AE545" i="25"/>
  <c r="AW545" i="25" s="1"/>
  <c r="AD545" i="25"/>
  <c r="AV545" i="25" s="1"/>
  <c r="AU545" i="25"/>
  <c r="AW549" i="25"/>
  <c r="AD549" i="25"/>
  <c r="AU549" i="25"/>
  <c r="AU557" i="25"/>
  <c r="AF557" i="25"/>
  <c r="AU558" i="25"/>
  <c r="AV559" i="25"/>
  <c r="AD564" i="25"/>
  <c r="AV564" i="25" s="1"/>
  <c r="AU564" i="25"/>
  <c r="AG567" i="25"/>
  <c r="AY567" i="25" s="1"/>
  <c r="AX567" i="25"/>
  <c r="AE569" i="25"/>
  <c r="AW569" i="25" s="1"/>
  <c r="AG572" i="25"/>
  <c r="AY572" i="25" s="1"/>
  <c r="AE573" i="25"/>
  <c r="AW573" i="25" s="1"/>
  <c r="AF579" i="25"/>
  <c r="AX579" i="25" s="1"/>
  <c r="AW582" i="25"/>
  <c r="AD582" i="25"/>
  <c r="AE583" i="25"/>
  <c r="AW583" i="25" s="1"/>
  <c r="AV583" i="25"/>
  <c r="AU588" i="25"/>
  <c r="AD591" i="25"/>
  <c r="AD594" i="25"/>
  <c r="AV594" i="25" s="1"/>
  <c r="AU594" i="25"/>
  <c r="AC596" i="25"/>
  <c r="AU596" i="25" s="1"/>
  <c r="AE599" i="25"/>
  <c r="AV599" i="25"/>
  <c r="AE613" i="25"/>
  <c r="AV613" i="25"/>
  <c r="AF626" i="25"/>
  <c r="AG628" i="25"/>
  <c r="AY628" i="25" s="1"/>
  <c r="AD471" i="25"/>
  <c r="AV471" i="25" s="1"/>
  <c r="AU471" i="25"/>
  <c r="AD472" i="25"/>
  <c r="AU499" i="25"/>
  <c r="AD501" i="25"/>
  <c r="AV501" i="25" s="1"/>
  <c r="AD502" i="25"/>
  <c r="AG504" i="25"/>
  <c r="AY504" i="25" s="1"/>
  <c r="AD505" i="25"/>
  <c r="AV505" i="25" s="1"/>
  <c r="AU505" i="25"/>
  <c r="AF507" i="25"/>
  <c r="AX507" i="25" s="1"/>
  <c r="AE509" i="25"/>
  <c r="AW509" i="25" s="1"/>
  <c r="AF510" i="25"/>
  <c r="AX510" i="25" s="1"/>
  <c r="AU523" i="25"/>
  <c r="AD526" i="25"/>
  <c r="AG528" i="25"/>
  <c r="AD529" i="25"/>
  <c r="AV529" i="25" s="1"/>
  <c r="AU529" i="25"/>
  <c r="AD530" i="25"/>
  <c r="AD533" i="25"/>
  <c r="AV533" i="25" s="1"/>
  <c r="AU533" i="25"/>
  <c r="AE538" i="25"/>
  <c r="AW538" i="25" s="1"/>
  <c r="AV538" i="25"/>
  <c r="AE542" i="25"/>
  <c r="AW542" i="25" s="1"/>
  <c r="AF543" i="25"/>
  <c r="AX543" i="25" s="1"/>
  <c r="AW543" i="25"/>
  <c r="AX544" i="25"/>
  <c r="AE546" i="25"/>
  <c r="AW546" i="25" s="1"/>
  <c r="AV546" i="25"/>
  <c r="AF547" i="25"/>
  <c r="AX547" i="25" s="1"/>
  <c r="AW547" i="25"/>
  <c r="AG548" i="25"/>
  <c r="AY548" i="25" s="1"/>
  <c r="AE561" i="25"/>
  <c r="AW561" i="25" s="1"/>
  <c r="AV561" i="25"/>
  <c r="AD590" i="25"/>
  <c r="AV590" i="25" s="1"/>
  <c r="AD593" i="25"/>
  <c r="AV593" i="25" s="1"/>
  <c r="AG605" i="25"/>
  <c r="AY605" i="25" s="1"/>
  <c r="AD611" i="25"/>
  <c r="AV611" i="25" s="1"/>
  <c r="AD624" i="25"/>
  <c r="AV624" i="25" s="1"/>
  <c r="AU624" i="25"/>
  <c r="AE625" i="25"/>
  <c r="AE284" i="25"/>
  <c r="AW284" i="25" s="1"/>
  <c r="AD284" i="25"/>
  <c r="AV284" i="25" s="1"/>
  <c r="AF289" i="25"/>
  <c r="AX289" i="25" s="1"/>
  <c r="AE289" i="25"/>
  <c r="AW289" i="25" s="1"/>
  <c r="AC290" i="25"/>
  <c r="AU290" i="25" s="1"/>
  <c r="AG290" i="25"/>
  <c r="AY290" i="25" s="1"/>
  <c r="AF292" i="25"/>
  <c r="AX292" i="25" s="1"/>
  <c r="AE293" i="25"/>
  <c r="AW293" i="25" s="1"/>
  <c r="AC294" i="25"/>
  <c r="AU294" i="25" s="1"/>
  <c r="AG294" i="25"/>
  <c r="AY294" i="25" s="1"/>
  <c r="AF294" i="25"/>
  <c r="AX294" i="25" s="1"/>
  <c r="AD295" i="25"/>
  <c r="AV295" i="25" s="1"/>
  <c r="AC295" i="25"/>
  <c r="AU295" i="25" s="1"/>
  <c r="AC297" i="25"/>
  <c r="AU297" i="25" s="1"/>
  <c r="AG297" i="25"/>
  <c r="AY297" i="25" s="1"/>
  <c r="AD298" i="25"/>
  <c r="AV298" i="25" s="1"/>
  <c r="AC301" i="25"/>
  <c r="AU301" i="25" s="1"/>
  <c r="AG301" i="25"/>
  <c r="AY301" i="25" s="1"/>
  <c r="AD302" i="25"/>
  <c r="AV302" i="25" s="1"/>
  <c r="AE303" i="25"/>
  <c r="AW303" i="25" s="1"/>
  <c r="AE307" i="25"/>
  <c r="AW307" i="25" s="1"/>
  <c r="AC309" i="25"/>
  <c r="AU309" i="25" s="1"/>
  <c r="AG309" i="25"/>
  <c r="AC310" i="25"/>
  <c r="AU310" i="25" s="1"/>
  <c r="AG310" i="25"/>
  <c r="AY310" i="25" s="1"/>
  <c r="AF312" i="25"/>
  <c r="AX312" i="25" s="1"/>
  <c r="AE315" i="25"/>
  <c r="AW315" i="25" s="1"/>
  <c r="AC317" i="25"/>
  <c r="AU317" i="25" s="1"/>
  <c r="AG317" i="25"/>
  <c r="AY317" i="25" s="1"/>
  <c r="AC318" i="25"/>
  <c r="AU318" i="25" s="1"/>
  <c r="AG318" i="25"/>
  <c r="AY318" i="25" s="1"/>
  <c r="AF320" i="25"/>
  <c r="AX320" i="25" s="1"/>
  <c r="AE323" i="25"/>
  <c r="AW323" i="25" s="1"/>
  <c r="AC325" i="25"/>
  <c r="AG325" i="25"/>
  <c r="AC326" i="25"/>
  <c r="AU326" i="25" s="1"/>
  <c r="AG326" i="25"/>
  <c r="AY326" i="25" s="1"/>
  <c r="AF328" i="25"/>
  <c r="AX328" i="25" s="1"/>
  <c r="AE331" i="25"/>
  <c r="AW331" i="25" s="1"/>
  <c r="AC333" i="25"/>
  <c r="AG333" i="25"/>
  <c r="AY333" i="25" s="1"/>
  <c r="AC334" i="25"/>
  <c r="AU334" i="25" s="1"/>
  <c r="AG334" i="25"/>
  <c r="AY334" i="25" s="1"/>
  <c r="AF336" i="25"/>
  <c r="AX336" i="25" s="1"/>
  <c r="AE339" i="25"/>
  <c r="AW339" i="25" s="1"/>
  <c r="U637" i="25"/>
  <c r="Z637" i="25"/>
  <c r="AD342" i="25"/>
  <c r="AV342" i="25" s="1"/>
  <c r="AC342" i="25"/>
  <c r="AU342" i="25" s="1"/>
  <c r="AG342" i="25"/>
  <c r="AY342" i="25" s="1"/>
  <c r="AX342" i="25"/>
  <c r="AE343" i="25"/>
  <c r="AW343" i="25" s="1"/>
  <c r="AD343" i="25"/>
  <c r="AV343" i="25" s="1"/>
  <c r="AU343" i="25"/>
  <c r="AC352" i="25"/>
  <c r="AU352" i="25" s="1"/>
  <c r="AG352" i="25"/>
  <c r="AY352" i="25" s="1"/>
  <c r="AD353" i="25"/>
  <c r="AV353" i="25" s="1"/>
  <c r="AE354" i="25"/>
  <c r="AW354" i="25" s="1"/>
  <c r="AF355" i="25"/>
  <c r="AX355" i="25" s="1"/>
  <c r="AF356" i="25"/>
  <c r="AX356" i="25" s="1"/>
  <c r="AE356" i="25"/>
  <c r="AW356" i="25" s="1"/>
  <c r="AC357" i="25"/>
  <c r="AG357" i="25"/>
  <c r="AY357" i="25" s="1"/>
  <c r="AF357" i="25"/>
  <c r="AX357" i="25" s="1"/>
  <c r="AD358" i="25"/>
  <c r="AV358" i="25" s="1"/>
  <c r="AC358" i="25"/>
  <c r="AU358" i="25" s="1"/>
  <c r="AG358" i="25"/>
  <c r="AY358" i="25" s="1"/>
  <c r="AE359" i="25"/>
  <c r="AW359" i="25" s="1"/>
  <c r="AD359" i="25"/>
  <c r="AV359" i="25" s="1"/>
  <c r="AU359" i="25"/>
  <c r="AG362" i="25"/>
  <c r="AY362" i="25" s="1"/>
  <c r="AG363" i="25"/>
  <c r="AY363" i="25" s="1"/>
  <c r="AG364" i="25"/>
  <c r="AY364" i="25" s="1"/>
  <c r="AG365" i="25"/>
  <c r="AY365" i="25" s="1"/>
  <c r="AG366" i="25"/>
  <c r="AY366" i="25" s="1"/>
  <c r="AG367" i="25"/>
  <c r="AY367" i="25" s="1"/>
  <c r="AC368" i="25"/>
  <c r="AU368" i="25" s="1"/>
  <c r="AG368" i="25"/>
  <c r="AY368" i="25" s="1"/>
  <c r="AD369" i="25"/>
  <c r="AV369" i="25" s="1"/>
  <c r="AE370" i="25"/>
  <c r="AW370" i="25" s="1"/>
  <c r="AF371" i="25"/>
  <c r="AX371" i="25" s="1"/>
  <c r="AF372" i="25"/>
  <c r="AE372" i="25"/>
  <c r="AW372" i="25" s="1"/>
  <c r="AC373" i="25"/>
  <c r="AU373" i="25" s="1"/>
  <c r="AG373" i="25"/>
  <c r="AY373" i="25" s="1"/>
  <c r="AF376" i="25"/>
  <c r="Y635" i="25"/>
  <c r="AD379" i="25"/>
  <c r="AC382" i="25"/>
  <c r="AU382" i="25" s="1"/>
  <c r="AG382" i="25"/>
  <c r="AY382" i="25" s="1"/>
  <c r="AD383" i="25"/>
  <c r="AV383" i="25" s="1"/>
  <c r="AE384" i="25"/>
  <c r="AW384" i="25" s="1"/>
  <c r="AF385" i="25"/>
  <c r="AX385" i="25" s="1"/>
  <c r="AE389" i="25"/>
  <c r="AW389" i="25" s="1"/>
  <c r="AD389" i="25"/>
  <c r="AV389" i="25" s="1"/>
  <c r="AU389" i="25"/>
  <c r="AC394" i="25"/>
  <c r="AU394" i="25" s="1"/>
  <c r="AG394" i="25"/>
  <c r="AY394" i="25" s="1"/>
  <c r="AD395" i="25"/>
  <c r="AV395" i="25" s="1"/>
  <c r="AC398" i="25"/>
  <c r="AU398" i="25" s="1"/>
  <c r="AG398" i="25"/>
  <c r="AY398" i="25" s="1"/>
  <c r="AD399" i="25"/>
  <c r="AV399" i="25" s="1"/>
  <c r="AE400" i="25"/>
  <c r="AW400" i="25" s="1"/>
  <c r="AF401" i="25"/>
  <c r="AX401" i="25" s="1"/>
  <c r="AC410" i="25"/>
  <c r="AU410" i="25" s="1"/>
  <c r="AG410" i="25"/>
  <c r="AY410" i="25" s="1"/>
  <c r="AD411" i="25"/>
  <c r="AV411" i="25" s="1"/>
  <c r="AE412" i="25"/>
  <c r="AW412" i="25" s="1"/>
  <c r="AF413" i="25"/>
  <c r="AX413" i="25" s="1"/>
  <c r="AF414" i="25"/>
  <c r="AX414" i="25" s="1"/>
  <c r="AE414" i="25"/>
  <c r="AW414" i="25" s="1"/>
  <c r="AC415" i="25"/>
  <c r="AU415" i="25" s="1"/>
  <c r="AG415" i="25"/>
  <c r="AY415" i="25" s="1"/>
  <c r="AF415" i="25"/>
  <c r="AX415" i="25" s="1"/>
  <c r="AD416" i="25"/>
  <c r="AC416" i="25"/>
  <c r="AU416" i="25" s="1"/>
  <c r="AG416" i="25"/>
  <c r="AY416" i="25" s="1"/>
  <c r="AE417" i="25"/>
  <c r="AD417" i="25"/>
  <c r="AV417" i="25" s="1"/>
  <c r="S639" i="25"/>
  <c r="X639" i="25"/>
  <c r="AF424" i="25"/>
  <c r="AX424" i="25" s="1"/>
  <c r="AE427" i="25"/>
  <c r="AW427" i="25" s="1"/>
  <c r="AC429" i="25"/>
  <c r="AU429" i="25" s="1"/>
  <c r="AG429" i="25"/>
  <c r="AY429" i="25" s="1"/>
  <c r="AC430" i="25"/>
  <c r="AU430" i="25" s="1"/>
  <c r="AG430" i="25"/>
  <c r="AY430" i="25" s="1"/>
  <c r="AF432" i="25"/>
  <c r="AX432" i="25" s="1"/>
  <c r="AE435" i="25"/>
  <c r="AW435" i="25" s="1"/>
  <c r="AC437" i="25"/>
  <c r="AU437" i="25" s="1"/>
  <c r="AG437" i="25"/>
  <c r="AY437" i="25" s="1"/>
  <c r="AC438" i="25"/>
  <c r="AU438" i="25" s="1"/>
  <c r="AG438" i="25"/>
  <c r="AY438" i="25" s="1"/>
  <c r="AW438" i="25"/>
  <c r="AF440" i="25"/>
  <c r="AX440" i="25" s="1"/>
  <c r="AE443" i="25"/>
  <c r="AW443" i="25" s="1"/>
  <c r="AC445" i="25"/>
  <c r="AU445" i="25" s="1"/>
  <c r="AG445" i="25"/>
  <c r="AY445" i="25" s="1"/>
  <c r="AC446" i="25"/>
  <c r="AU446" i="25" s="1"/>
  <c r="AG446" i="25"/>
  <c r="AY446" i="25" s="1"/>
  <c r="AW446" i="25"/>
  <c r="AF448" i="25"/>
  <c r="AX448" i="25" s="1"/>
  <c r="S649" i="25"/>
  <c r="X649" i="25"/>
  <c r="AC452" i="25"/>
  <c r="AU452" i="25" s="1"/>
  <c r="AG452" i="25"/>
  <c r="AY452" i="25" s="1"/>
  <c r="AD453" i="25"/>
  <c r="AV453" i="25" s="1"/>
  <c r="AE454" i="25"/>
  <c r="AW454" i="25" s="1"/>
  <c r="AF455" i="25"/>
  <c r="AX455" i="25" s="1"/>
  <c r="AF456" i="25"/>
  <c r="AX456" i="25" s="1"/>
  <c r="AE456" i="25"/>
  <c r="AW456" i="25" s="1"/>
  <c r="AC457" i="25"/>
  <c r="AU457" i="25" s="1"/>
  <c r="AG457" i="25"/>
  <c r="AY457" i="25" s="1"/>
  <c r="AF457" i="25"/>
  <c r="AX457" i="25" s="1"/>
  <c r="AD458" i="25"/>
  <c r="AV458" i="25" s="1"/>
  <c r="AC458" i="25"/>
  <c r="AU458" i="25" s="1"/>
  <c r="AG458" i="25"/>
  <c r="AY458" i="25" s="1"/>
  <c r="AE459" i="25"/>
  <c r="AW459" i="25" s="1"/>
  <c r="AD459" i="25"/>
  <c r="AV459" i="25" s="1"/>
  <c r="AV461" i="25"/>
  <c r="AW462" i="25"/>
  <c r="AC468" i="25"/>
  <c r="AU468" i="25" s="1"/>
  <c r="AG468" i="25"/>
  <c r="AY468" i="25" s="1"/>
  <c r="AD469" i="25"/>
  <c r="AV469" i="25" s="1"/>
  <c r="AE470" i="25"/>
  <c r="AW470" i="25" s="1"/>
  <c r="AF471" i="25"/>
  <c r="AX471" i="25" s="1"/>
  <c r="AF472" i="25"/>
  <c r="AX472" i="25" s="1"/>
  <c r="AE472" i="25"/>
  <c r="AW472" i="25" s="1"/>
  <c r="AC473" i="25"/>
  <c r="AU473" i="25" s="1"/>
  <c r="AG473" i="25"/>
  <c r="AY473" i="25" s="1"/>
  <c r="AF473" i="25"/>
  <c r="AX473" i="25" s="1"/>
  <c r="AW473" i="25"/>
  <c r="AD474" i="25"/>
  <c r="AV474" i="25" s="1"/>
  <c r="AC474" i="25"/>
  <c r="AU474" i="25" s="1"/>
  <c r="AG474" i="25"/>
  <c r="AY474" i="25" s="1"/>
  <c r="AE475" i="25"/>
  <c r="AW475" i="25" s="1"/>
  <c r="AD475" i="25"/>
  <c r="AV475" i="25" s="1"/>
  <c r="AU475" i="25"/>
  <c r="AU476" i="25"/>
  <c r="AW478" i="25"/>
  <c r="AC483" i="25"/>
  <c r="AE489" i="25"/>
  <c r="AW489" i="25" s="1"/>
  <c r="AD493" i="25"/>
  <c r="AV493" i="25" s="1"/>
  <c r="AD494" i="25"/>
  <c r="AV494" i="25" s="1"/>
  <c r="AD495" i="25"/>
  <c r="AV495" i="25" s="1"/>
  <c r="AE497" i="25"/>
  <c r="AW497" i="25" s="1"/>
  <c r="AF499" i="25"/>
  <c r="AD499" i="25"/>
  <c r="AF502" i="25"/>
  <c r="AX502" i="25" s="1"/>
  <c r="AE502" i="25"/>
  <c r="AW502" i="25" s="1"/>
  <c r="AC503" i="25"/>
  <c r="AU503" i="25" s="1"/>
  <c r="AF503" i="25"/>
  <c r="AX504" i="25"/>
  <c r="AE506" i="25"/>
  <c r="AE517" i="25"/>
  <c r="AW517" i="25" s="1"/>
  <c r="AC518" i="25"/>
  <c r="AU518" i="25" s="1"/>
  <c r="AG518" i="25"/>
  <c r="AY518" i="25" s="1"/>
  <c r="AE520" i="25"/>
  <c r="AW520" i="25" s="1"/>
  <c r="AD520" i="25"/>
  <c r="AV520" i="25" s="1"/>
  <c r="AF521" i="25"/>
  <c r="AX521" i="25" s="1"/>
  <c r="AD522" i="25"/>
  <c r="AE525" i="25"/>
  <c r="AW525" i="25" s="1"/>
  <c r="AD525" i="25"/>
  <c r="AV525" i="25" s="1"/>
  <c r="AG525" i="25"/>
  <c r="AY525" i="25" s="1"/>
  <c r="AF526" i="25"/>
  <c r="AX526" i="25" s="1"/>
  <c r="AE526" i="25"/>
  <c r="AW526" i="25" s="1"/>
  <c r="AC527" i="25"/>
  <c r="AU527" i="25" s="1"/>
  <c r="AG527" i="25"/>
  <c r="AY527" i="25" s="1"/>
  <c r="AF527" i="25"/>
  <c r="AX527" i="25" s="1"/>
  <c r="AE530" i="25"/>
  <c r="AW530" i="25" s="1"/>
  <c r="AF531" i="25"/>
  <c r="AW531" i="25"/>
  <c r="AC532" i="25"/>
  <c r="AU532" i="25" s="1"/>
  <c r="AG532" i="25"/>
  <c r="AY532" i="25" s="1"/>
  <c r="AC534" i="25"/>
  <c r="AU534" i="25" s="1"/>
  <c r="AG534" i="25"/>
  <c r="AY534" i="25" s="1"/>
  <c r="AD535" i="25"/>
  <c r="AV535" i="25" s="1"/>
  <c r="AE536" i="25"/>
  <c r="AW536" i="25" s="1"/>
  <c r="AF537" i="25"/>
  <c r="AX537" i="25" s="1"/>
  <c r="AC538" i="25"/>
  <c r="AU538" i="25" s="1"/>
  <c r="AG538" i="25"/>
  <c r="AY538" i="25" s="1"/>
  <c r="AG549" i="25"/>
  <c r="AY549" i="25" s="1"/>
  <c r="AF552" i="25"/>
  <c r="AD553" i="25"/>
  <c r="AV553" i="25" s="1"/>
  <c r="AE554" i="25"/>
  <c r="AC556" i="25"/>
  <c r="AG556" i="25"/>
  <c r="AY556" i="25" s="1"/>
  <c r="AF558" i="25"/>
  <c r="AX558" i="25" s="1"/>
  <c r="AG559" i="25"/>
  <c r="AY559" i="25" s="1"/>
  <c r="AX559" i="25"/>
  <c r="AE566" i="25"/>
  <c r="AW566" i="25" s="1"/>
  <c r="AD568" i="25"/>
  <c r="AV568" i="25" s="1"/>
  <c r="AF570" i="25"/>
  <c r="AX570" i="25" s="1"/>
  <c r="AC572" i="25"/>
  <c r="AV573" i="25"/>
  <c r="AU576" i="25"/>
  <c r="AD576" i="25"/>
  <c r="AV576" i="25" s="1"/>
  <c r="AW578" i="25"/>
  <c r="AF584" i="25"/>
  <c r="AX584" i="25" s="1"/>
  <c r="AF588" i="25"/>
  <c r="AX588" i="25" s="1"/>
  <c r="AW588" i="25"/>
  <c r="AU589" i="25"/>
  <c r="AG592" i="25"/>
  <c r="AY592" i="25" s="1"/>
  <c r="AF593" i="25"/>
  <c r="AE596" i="25"/>
  <c r="AC598" i="25"/>
  <c r="AU598" i="25" s="1"/>
  <c r="AE602" i="25"/>
  <c r="AW602" i="25" s="1"/>
  <c r="AE603" i="25"/>
  <c r="AW603" i="25" s="1"/>
  <c r="AV603" i="25"/>
  <c r="AE610" i="25"/>
  <c r="AG620" i="25"/>
  <c r="AY620" i="25" s="1"/>
  <c r="AD623" i="25"/>
  <c r="AU623" i="25"/>
  <c r="AU356" i="25"/>
  <c r="AX359" i="25"/>
  <c r="AX360" i="25"/>
  <c r="AE360" i="25"/>
  <c r="AW360" i="25" s="1"/>
  <c r="AF361" i="25"/>
  <c r="AX361" i="25" s="1"/>
  <c r="AW361" i="25"/>
  <c r="AU372" i="25"/>
  <c r="AV373" i="25"/>
  <c r="AD374" i="25"/>
  <c r="AV374" i="25" s="1"/>
  <c r="Z635" i="25"/>
  <c r="AX386" i="25"/>
  <c r="AE386" i="25"/>
  <c r="AW386" i="25" s="1"/>
  <c r="AU387" i="25"/>
  <c r="AX389" i="25"/>
  <c r="AE390" i="25"/>
  <c r="AW390" i="25" s="1"/>
  <c r="AV390" i="25"/>
  <c r="AF391" i="25"/>
  <c r="AX391" i="25" s="1"/>
  <c r="AV392" i="25"/>
  <c r="AG392" i="25"/>
  <c r="AY392" i="25" s="1"/>
  <c r="AW396" i="25"/>
  <c r="AX402" i="25"/>
  <c r="AE402" i="25"/>
  <c r="AW402" i="25" s="1"/>
  <c r="AU403" i="25"/>
  <c r="AF403" i="25"/>
  <c r="AX403" i="25" s="1"/>
  <c r="AV404" i="25"/>
  <c r="AG404" i="25"/>
  <c r="AY404" i="25" s="1"/>
  <c r="AW405" i="25"/>
  <c r="AD405" i="25"/>
  <c r="AV405" i="25" s="1"/>
  <c r="AU405" i="25"/>
  <c r="AD406" i="25"/>
  <c r="AU414" i="25"/>
  <c r="AV415" i="25"/>
  <c r="AX418" i="25"/>
  <c r="AE418" i="25"/>
  <c r="AW418" i="25" s="1"/>
  <c r="AV418" i="25"/>
  <c r="AU419" i="25"/>
  <c r="AF419" i="25"/>
  <c r="AX419" i="25" s="1"/>
  <c r="AG420" i="25"/>
  <c r="AY420" i="25" s="1"/>
  <c r="AW421" i="25"/>
  <c r="AD421" i="25"/>
  <c r="AV421" i="25" s="1"/>
  <c r="AU421" i="25"/>
  <c r="AD422" i="25"/>
  <c r="AV422" i="25" s="1"/>
  <c r="T639" i="25"/>
  <c r="AX425" i="25"/>
  <c r="AE425" i="25"/>
  <c r="AV430" i="25"/>
  <c r="AV431" i="25"/>
  <c r="AX433" i="25"/>
  <c r="AE433" i="25"/>
  <c r="AW433" i="25" s="1"/>
  <c r="AV438" i="25"/>
  <c r="AV439" i="25"/>
  <c r="AX439" i="25"/>
  <c r="AE441" i="25"/>
  <c r="AW444" i="25"/>
  <c r="AV446" i="25"/>
  <c r="AV447" i="25"/>
  <c r="AX449" i="25"/>
  <c r="AE449" i="25"/>
  <c r="AW449" i="25" s="1"/>
  <c r="T649" i="25"/>
  <c r="Y649" i="25"/>
  <c r="AV457" i="25"/>
  <c r="AX460" i="25"/>
  <c r="AE460" i="25"/>
  <c r="AW460" i="25" s="1"/>
  <c r="AU461" i="25"/>
  <c r="AF461" i="25"/>
  <c r="AX461" i="25" s="1"/>
  <c r="AV462" i="25"/>
  <c r="AG462" i="25"/>
  <c r="AY462" i="25" s="1"/>
  <c r="AW463" i="25"/>
  <c r="AD463" i="25"/>
  <c r="AV463" i="25" s="1"/>
  <c r="AU463" i="25"/>
  <c r="AU464" i="25"/>
  <c r="AD464" i="25"/>
  <c r="AW466" i="25"/>
  <c r="AF474" i="25"/>
  <c r="AG475" i="25"/>
  <c r="AY475" i="25" s="1"/>
  <c r="AX476" i="25"/>
  <c r="AE476" i="25"/>
  <c r="AW476" i="25" s="1"/>
  <c r="AV476" i="25"/>
  <c r="AU477" i="25"/>
  <c r="AF477" i="25"/>
  <c r="AX477" i="25" s="1"/>
  <c r="AV478" i="25"/>
  <c r="AG478" i="25"/>
  <c r="AY478" i="25" s="1"/>
  <c r="AX478" i="25"/>
  <c r="AW479" i="25"/>
  <c r="AD479" i="25"/>
  <c r="AV479" i="25" s="1"/>
  <c r="AD480" i="25"/>
  <c r="AV480" i="25" s="1"/>
  <c r="AW482" i="25"/>
  <c r="AU485" i="25"/>
  <c r="AF485" i="25"/>
  <c r="AX485" i="25" s="1"/>
  <c r="AW485" i="25"/>
  <c r="AV486" i="25"/>
  <c r="AG486" i="25"/>
  <c r="AY486" i="25" s="1"/>
  <c r="AX486" i="25"/>
  <c r="AD487" i="25"/>
  <c r="AV487" i="25" s="1"/>
  <c r="AU488" i="25"/>
  <c r="AD488" i="25"/>
  <c r="AV488" i="25" s="1"/>
  <c r="AV489" i="25"/>
  <c r="AG490" i="25"/>
  <c r="AY490" i="25" s="1"/>
  <c r="AD491" i="25"/>
  <c r="AU491" i="25"/>
  <c r="AD492" i="25"/>
  <c r="AV492" i="25" s="1"/>
  <c r="AU494" i="25"/>
  <c r="AW496" i="25"/>
  <c r="AU502" i="25"/>
  <c r="AG503" i="25"/>
  <c r="AY503" i="25" s="1"/>
  <c r="AX503" i="25"/>
  <c r="AW507" i="25"/>
  <c r="AU511" i="25"/>
  <c r="AF511" i="25"/>
  <c r="AX511" i="25" s="1"/>
  <c r="AG512" i="25"/>
  <c r="AY512" i="25" s="1"/>
  <c r="AX512" i="25"/>
  <c r="AD513" i="25"/>
  <c r="AV513" i="25" s="1"/>
  <c r="AD514" i="25"/>
  <c r="AV514" i="25" s="1"/>
  <c r="AV516" i="25"/>
  <c r="AG516" i="25"/>
  <c r="AY516" i="25" s="1"/>
  <c r="AX516" i="25"/>
  <c r="AF523" i="25"/>
  <c r="AX523" i="25" s="1"/>
  <c r="AV524" i="25"/>
  <c r="AG524" i="25"/>
  <c r="AY524" i="25" s="1"/>
  <c r="AX525" i="25"/>
  <c r="AV527" i="25"/>
  <c r="AW544" i="25"/>
  <c r="AX545" i="25"/>
  <c r="AU550" i="25"/>
  <c r="AD550" i="25"/>
  <c r="AW552" i="25"/>
  <c r="AX561" i="25"/>
  <c r="AD565" i="25"/>
  <c r="AF574" i="25"/>
  <c r="AX574" i="25" s="1"/>
  <c r="AW574" i="25"/>
  <c r="AG575" i="25"/>
  <c r="AY575" i="25" s="1"/>
  <c r="AX575" i="25"/>
  <c r="AE577" i="25"/>
  <c r="AW577" i="25" s="1"/>
  <c r="AV577" i="25"/>
  <c r="AD586" i="25"/>
  <c r="AX587" i="25"/>
  <c r="AE587" i="25"/>
  <c r="AW587" i="25" s="1"/>
  <c r="AW590" i="25"/>
  <c r="AF595" i="25"/>
  <c r="AX595" i="25" s="1"/>
  <c r="AW601" i="25"/>
  <c r="AD609" i="25"/>
  <c r="AU615" i="25"/>
  <c r="AU622" i="25"/>
  <c r="AV625" i="25"/>
  <c r="AD557" i="25"/>
  <c r="AX557" i="25"/>
  <c r="AE560" i="25"/>
  <c r="AD560" i="25"/>
  <c r="AV560" i="25" s="1"/>
  <c r="AF564" i="25"/>
  <c r="AX564" i="25" s="1"/>
  <c r="AF565" i="25"/>
  <c r="AX565" i="25" s="1"/>
  <c r="AE565" i="25"/>
  <c r="AW565" i="25" s="1"/>
  <c r="AC569" i="25"/>
  <c r="AU569" i="25" s="1"/>
  <c r="AG569" i="25"/>
  <c r="AY569" i="25" s="1"/>
  <c r="AD570" i="25"/>
  <c r="AV570" i="25" s="1"/>
  <c r="AC573" i="25"/>
  <c r="AU573" i="25" s="1"/>
  <c r="AG573" i="25"/>
  <c r="AY573" i="25" s="1"/>
  <c r="AD574" i="25"/>
  <c r="AV574" i="25" s="1"/>
  <c r="AE575" i="25"/>
  <c r="AW575" i="25" s="1"/>
  <c r="AF576" i="25"/>
  <c r="AX576" i="25" s="1"/>
  <c r="AE580" i="25"/>
  <c r="AW580" i="25" s="1"/>
  <c r="AF582" i="25"/>
  <c r="AX582" i="25" s="1"/>
  <c r="AV582" i="25"/>
  <c r="AD584" i="25"/>
  <c r="AV584" i="25" s="1"/>
  <c r="AG589" i="25"/>
  <c r="AY589" i="25" s="1"/>
  <c r="AE592" i="25"/>
  <c r="AF594" i="25"/>
  <c r="AX594" i="25" s="1"/>
  <c r="AE595" i="25"/>
  <c r="AW595" i="25" s="1"/>
  <c r="AG596" i="25"/>
  <c r="AY596" i="25" s="1"/>
  <c r="AF596" i="25"/>
  <c r="AX596" i="25" s="1"/>
  <c r="AG598" i="25"/>
  <c r="AY598" i="25" s="1"/>
  <c r="AF599" i="25"/>
  <c r="AX599" i="25" s="1"/>
  <c r="AF601" i="25"/>
  <c r="AC602" i="25"/>
  <c r="AU602" i="25" s="1"/>
  <c r="AG602" i="25"/>
  <c r="AY602" i="25" s="1"/>
  <c r="AE608" i="25"/>
  <c r="AE609" i="25"/>
  <c r="AF610" i="25"/>
  <c r="AX610" i="25" s="1"/>
  <c r="AF611" i="25"/>
  <c r="AW613" i="25"/>
  <c r="AE616" i="25"/>
  <c r="AW616" i="25" s="1"/>
  <c r="AC625" i="25"/>
  <c r="AU625" i="25" s="1"/>
  <c r="AG625" i="25"/>
  <c r="AY625" i="25" s="1"/>
  <c r="AF625" i="25"/>
  <c r="AX625" i="25" s="1"/>
  <c r="AG626" i="25"/>
  <c r="AY626" i="25" s="1"/>
  <c r="AC627" i="25"/>
  <c r="AU627" i="25" s="1"/>
  <c r="AG627" i="25"/>
  <c r="AY627" i="25" s="1"/>
  <c r="AD629" i="25"/>
  <c r="AY56" i="25"/>
  <c r="AY131" i="25"/>
  <c r="AE606" i="25"/>
  <c r="AW606" i="25" s="1"/>
  <c r="AD607" i="25"/>
  <c r="AF609" i="25"/>
  <c r="AX609" i="25" s="1"/>
  <c r="AX613" i="25"/>
  <c r="AE617" i="25"/>
  <c r="AF618" i="25"/>
  <c r="AW618" i="25"/>
  <c r="AV619" i="25"/>
  <c r="AG619" i="25"/>
  <c r="AX619" i="25"/>
  <c r="AE620" i="25"/>
  <c r="AW620" i="25" s="1"/>
  <c r="AV620" i="25"/>
  <c r="AE621" i="25"/>
  <c r="AD627" i="25"/>
  <c r="AV627" i="25" s="1"/>
  <c r="AF630" i="25"/>
  <c r="AX630" i="25" s="1"/>
  <c r="AW630" i="25"/>
  <c r="AY8" i="25"/>
  <c r="AY82" i="25"/>
  <c r="AD483" i="25"/>
  <c r="AV483" i="25" s="1"/>
  <c r="AU484" i="25"/>
  <c r="AV485" i="25"/>
  <c r="AW486" i="25"/>
  <c r="AX487" i="25"/>
  <c r="AC492" i="25"/>
  <c r="AU492" i="25" s="1"/>
  <c r="AG492" i="25"/>
  <c r="AC493" i="25"/>
  <c r="AU493" i="25" s="1"/>
  <c r="AG493" i="25"/>
  <c r="AY493" i="25" s="1"/>
  <c r="AF495" i="25"/>
  <c r="AX495" i="25" s="1"/>
  <c r="AE498" i="25"/>
  <c r="AW498" i="25" s="1"/>
  <c r="AC500" i="25"/>
  <c r="AU500" i="25" s="1"/>
  <c r="AG500" i="25"/>
  <c r="AY500" i="25" s="1"/>
  <c r="AF500" i="25"/>
  <c r="AX500" i="25" s="1"/>
  <c r="AE503" i="25"/>
  <c r="AC506" i="25"/>
  <c r="AU506" i="25" s="1"/>
  <c r="AG506" i="25"/>
  <c r="AY506" i="25" s="1"/>
  <c r="AF506" i="25"/>
  <c r="AX506" i="25" s="1"/>
  <c r="AC509" i="25"/>
  <c r="AU509" i="25" s="1"/>
  <c r="AG509" i="25"/>
  <c r="AY509" i="25" s="1"/>
  <c r="AD510" i="25"/>
  <c r="AE515" i="25"/>
  <c r="AW515" i="25" s="1"/>
  <c r="AD517" i="25"/>
  <c r="AV517" i="25" s="1"/>
  <c r="AF518" i="25"/>
  <c r="AX518" i="25" s="1"/>
  <c r="AE518" i="25"/>
  <c r="AW518" i="25" s="1"/>
  <c r="AC519" i="25"/>
  <c r="AU519" i="25" s="1"/>
  <c r="AG519" i="25"/>
  <c r="AY519" i="25" s="1"/>
  <c r="AF519" i="25"/>
  <c r="AX519" i="25" s="1"/>
  <c r="AW519" i="25"/>
  <c r="AC520" i="25"/>
  <c r="AU520" i="25" s="1"/>
  <c r="AG520" i="25"/>
  <c r="AX520" i="25"/>
  <c r="AE521" i="25"/>
  <c r="AW521" i="25" s="1"/>
  <c r="AD521" i="25"/>
  <c r="AV521" i="25" s="1"/>
  <c r="AU521" i="25"/>
  <c r="AF522" i="25"/>
  <c r="AX522" i="25" s="1"/>
  <c r="AE522" i="25"/>
  <c r="AW522" i="25" s="1"/>
  <c r="AD523" i="25"/>
  <c r="AV523" i="25" s="1"/>
  <c r="AU524" i="25"/>
  <c r="AC525" i="25"/>
  <c r="AC530" i="25"/>
  <c r="AU530" i="25" s="1"/>
  <c r="AG530" i="25"/>
  <c r="AY530" i="25" s="1"/>
  <c r="AD531" i="25"/>
  <c r="AV531" i="25" s="1"/>
  <c r="AE532" i="25"/>
  <c r="AW532" i="25" s="1"/>
  <c r="AF533" i="25"/>
  <c r="AX533" i="25" s="1"/>
  <c r="AF534" i="25"/>
  <c r="AX534" i="25" s="1"/>
  <c r="AE534" i="25"/>
  <c r="AW534" i="25" s="1"/>
  <c r="AV534" i="25"/>
  <c r="AC535" i="25"/>
  <c r="AU535" i="25" s="1"/>
  <c r="AG535" i="25"/>
  <c r="AY535" i="25" s="1"/>
  <c r="AF535" i="25"/>
  <c r="AX535" i="25" s="1"/>
  <c r="AD536" i="25"/>
  <c r="AV536" i="25" s="1"/>
  <c r="AC536" i="25"/>
  <c r="AU536" i="25" s="1"/>
  <c r="AG536" i="25"/>
  <c r="AY536" i="25" s="1"/>
  <c r="AE537" i="25"/>
  <c r="AW537" i="25" s="1"/>
  <c r="AD537" i="25"/>
  <c r="AV537" i="25" s="1"/>
  <c r="AU537" i="25"/>
  <c r="AW540" i="25"/>
  <c r="AX541" i="25"/>
  <c r="AC546" i="25"/>
  <c r="AU546" i="25" s="1"/>
  <c r="AG546" i="25"/>
  <c r="AY546" i="25" s="1"/>
  <c r="AD547" i="25"/>
  <c r="AV547" i="25" s="1"/>
  <c r="AE548" i="25"/>
  <c r="AW548" i="25" s="1"/>
  <c r="AF549" i="25"/>
  <c r="AX549" i="25" s="1"/>
  <c r="AF550" i="25"/>
  <c r="AE550" i="25"/>
  <c r="AW550" i="25" s="1"/>
  <c r="AC551" i="25"/>
  <c r="AU551" i="25" s="1"/>
  <c r="AG551" i="25"/>
  <c r="AY551" i="25" s="1"/>
  <c r="AF551" i="25"/>
  <c r="AX551" i="25" s="1"/>
  <c r="AW551" i="25"/>
  <c r="AD552" i="25"/>
  <c r="AV552" i="25" s="1"/>
  <c r="AC552" i="25"/>
  <c r="AU552" i="25" s="1"/>
  <c r="AG552" i="25"/>
  <c r="AY552" i="25" s="1"/>
  <c r="AF553" i="25"/>
  <c r="AX553" i="25" s="1"/>
  <c r="AG554" i="25"/>
  <c r="AY554" i="25" s="1"/>
  <c r="AF554" i="25"/>
  <c r="AX554" i="25" s="1"/>
  <c r="AD555" i="25"/>
  <c r="AV555" i="25" s="1"/>
  <c r="AC555" i="25"/>
  <c r="AU555" i="25" s="1"/>
  <c r="AG555" i="25"/>
  <c r="AY555" i="25" s="1"/>
  <c r="AE556" i="25"/>
  <c r="AW556" i="25" s="1"/>
  <c r="AD556" i="25"/>
  <c r="AV556" i="25" s="1"/>
  <c r="AE557" i="25"/>
  <c r="AW557" i="25" s="1"/>
  <c r="AD558" i="25"/>
  <c r="AV558" i="25" s="1"/>
  <c r="AE559" i="25"/>
  <c r="AW559" i="25" s="1"/>
  <c r="AW560" i="25"/>
  <c r="AC561" i="25"/>
  <c r="AU561" i="25" s="1"/>
  <c r="AG561" i="25"/>
  <c r="AY561" i="25" s="1"/>
  <c r="AD562" i="25"/>
  <c r="AV562" i="25" s="1"/>
  <c r="AD563" i="25"/>
  <c r="AV563" i="25" s="1"/>
  <c r="AC563" i="25"/>
  <c r="AU563" i="25" s="1"/>
  <c r="AE567" i="25"/>
  <c r="AW567" i="25" s="1"/>
  <c r="AF568" i="25"/>
  <c r="AX568" i="25" s="1"/>
  <c r="AE572" i="25"/>
  <c r="AW572" i="25" s="1"/>
  <c r="AD572" i="25"/>
  <c r="AV572" i="25" s="1"/>
  <c r="AC577" i="25"/>
  <c r="AU577" i="25" s="1"/>
  <c r="AG577" i="25"/>
  <c r="AY577" i="25" s="1"/>
  <c r="AD578" i="25"/>
  <c r="AV578" i="25" s="1"/>
  <c r="AG580" i="25"/>
  <c r="AY580" i="25" s="1"/>
  <c r="AD581" i="25"/>
  <c r="AV581" i="25" s="1"/>
  <c r="AC581" i="25"/>
  <c r="AU581" i="25" s="1"/>
  <c r="AF585" i="25"/>
  <c r="AX585" i="25" s="1"/>
  <c r="AF586" i="25"/>
  <c r="AX586" i="25" s="1"/>
  <c r="AE586" i="25"/>
  <c r="AW586" i="25" s="1"/>
  <c r="AD588" i="25"/>
  <c r="AV588" i="25" s="1"/>
  <c r="AF589" i="25"/>
  <c r="AF591" i="25"/>
  <c r="AX591" i="25" s="1"/>
  <c r="AE591" i="25"/>
  <c r="AW591" i="25" s="1"/>
  <c r="AF592" i="25"/>
  <c r="AX592" i="25" s="1"/>
  <c r="AC593" i="25"/>
  <c r="AU593" i="25" s="1"/>
  <c r="AG593" i="25"/>
  <c r="AY593" i="25" s="1"/>
  <c r="AD595" i="25"/>
  <c r="AE597" i="25"/>
  <c r="AW597" i="25" s="1"/>
  <c r="AC600" i="25"/>
  <c r="AU600" i="25" s="1"/>
  <c r="AG600" i="25"/>
  <c r="AY600" i="25" s="1"/>
  <c r="AF600" i="25"/>
  <c r="AX600" i="25" s="1"/>
  <c r="AW600" i="25"/>
  <c r="AD601" i="25"/>
  <c r="AV601" i="25" s="1"/>
  <c r="AG601" i="25"/>
  <c r="AY601" i="25" s="1"/>
  <c r="AC606" i="25"/>
  <c r="AU606" i="25" s="1"/>
  <c r="AF607" i="25"/>
  <c r="AX607" i="25" s="1"/>
  <c r="AE607" i="25"/>
  <c r="AW607" i="25" s="1"/>
  <c r="AG608" i="25"/>
  <c r="AY608" i="25" s="1"/>
  <c r="AC611" i="25"/>
  <c r="AU611" i="25" s="1"/>
  <c r="AG611" i="25"/>
  <c r="AE612" i="25"/>
  <c r="AW612" i="25" s="1"/>
  <c r="AD612" i="25"/>
  <c r="AV612" i="25" s="1"/>
  <c r="AU612" i="25"/>
  <c r="AC614" i="25"/>
  <c r="AG614" i="25"/>
  <c r="AY614" i="25" s="1"/>
  <c r="AF614" i="25"/>
  <c r="AX614" i="25" s="1"/>
  <c r="AW614" i="25"/>
  <c r="AG616" i="25"/>
  <c r="AY616" i="25" s="1"/>
  <c r="AF617" i="25"/>
  <c r="AX617" i="25" s="1"/>
  <c r="AD618" i="25"/>
  <c r="AV618" i="25" s="1"/>
  <c r="AX618" i="25"/>
  <c r="AC620" i="25"/>
  <c r="AU620" i="25" s="1"/>
  <c r="AW621" i="25"/>
  <c r="AX622" i="25"/>
  <c r="AG623" i="25"/>
  <c r="AY623" i="25" s="1"/>
  <c r="AF627" i="25"/>
  <c r="AE629" i="25"/>
  <c r="AW629" i="25" s="1"/>
  <c r="AY24" i="25"/>
  <c r="AY98" i="25"/>
  <c r="AY40" i="25"/>
  <c r="AY179" i="25"/>
  <c r="AY231" i="25"/>
  <c r="AS643" i="25"/>
  <c r="AY12" i="25"/>
  <c r="AY28" i="25"/>
  <c r="AY44" i="25"/>
  <c r="AY60" i="25"/>
  <c r="AY123" i="25"/>
  <c r="AY127" i="25"/>
  <c r="AY143" i="25"/>
  <c r="AY247" i="25"/>
  <c r="AY251" i="25"/>
  <c r="AY16" i="25"/>
  <c r="AY48" i="25"/>
  <c r="AY74" i="25"/>
  <c r="AY115" i="25"/>
  <c r="AY171" i="25"/>
  <c r="AY207" i="25"/>
  <c r="AY36" i="25"/>
  <c r="AY52" i="25"/>
  <c r="AY94" i="25"/>
  <c r="AY198" i="25"/>
  <c r="AY155" i="25"/>
  <c r="AY163" i="25"/>
  <c r="AY182" i="25"/>
  <c r="AY239" i="25"/>
  <c r="AY275" i="25"/>
  <c r="AY147" i="25"/>
  <c r="AY191" i="25"/>
  <c r="AY263" i="25"/>
  <c r="AY175" i="25"/>
  <c r="AY195" i="25"/>
  <c r="AY219" i="25"/>
  <c r="AY255" i="25"/>
  <c r="AY259" i="25"/>
  <c r="AY271" i="25"/>
  <c r="AY293" i="25"/>
  <c r="AY302" i="25"/>
  <c r="AY413" i="25"/>
  <c r="AY424" i="25"/>
  <c r="AY464" i="25"/>
  <c r="AY421" i="25"/>
  <c r="AY448" i="25"/>
  <c r="AY480" i="25"/>
  <c r="AY484" i="25"/>
  <c r="AY472" i="25"/>
  <c r="AY488" i="25"/>
  <c r="AY520" i="25"/>
  <c r="AY550" i="25"/>
  <c r="AY588" i="25"/>
  <c r="AY581" i="25"/>
  <c r="AY558" i="25"/>
  <c r="AY562" i="25"/>
  <c r="AY611" i="25"/>
  <c r="AY615" i="25"/>
  <c r="AY619" i="25"/>
  <c r="AS646" i="25"/>
  <c r="AO647" i="25"/>
  <c r="AS647" i="25"/>
  <c r="AU117" i="25"/>
  <c r="AX236" i="25"/>
  <c r="AY241" i="25"/>
  <c r="AX244" i="25"/>
  <c r="AX252" i="25"/>
  <c r="AY257" i="25"/>
  <c r="AX260" i="25"/>
  <c r="AU265" i="25"/>
  <c r="AX268" i="25"/>
  <c r="AU273" i="25"/>
  <c r="AY273" i="25"/>
  <c r="AU281" i="25"/>
  <c r="AY281" i="25"/>
  <c r="AU285" i="25"/>
  <c r="AS644" i="25"/>
  <c r="AU113" i="25"/>
  <c r="AY113" i="25"/>
  <c r="AX116" i="25"/>
  <c r="AU129" i="25"/>
  <c r="AY129" i="25"/>
  <c r="AX132" i="25"/>
  <c r="AW135" i="25"/>
  <c r="AV138" i="25"/>
  <c r="AW151" i="25"/>
  <c r="AU177" i="25"/>
  <c r="AY177" i="25"/>
  <c r="AX180" i="25"/>
  <c r="AW183" i="25"/>
  <c r="AY193" i="25"/>
  <c r="AX196" i="25"/>
  <c r="AW199" i="25"/>
  <c r="AW207" i="25"/>
  <c r="AW215" i="25"/>
  <c r="AW223" i="25"/>
  <c r="AW231" i="25"/>
  <c r="AW247" i="25"/>
  <c r="AV250" i="25"/>
  <c r="AW263" i="25"/>
  <c r="AV266" i="25"/>
  <c r="AW271" i="25"/>
  <c r="AV274" i="25"/>
  <c r="AW279" i="25"/>
  <c r="AV282" i="25"/>
  <c r="AW295" i="25"/>
  <c r="AY288" i="25"/>
  <c r="AX291" i="25"/>
  <c r="AU304" i="25"/>
  <c r="AY304" i="25"/>
  <c r="AY309" i="25"/>
  <c r="AU325" i="25"/>
  <c r="AY325" i="25"/>
  <c r="AU353" i="25"/>
  <c r="AY361" i="25"/>
  <c r="AX366" i="25"/>
  <c r="AV370" i="25"/>
  <c r="AX372" i="25"/>
  <c r="AX388" i="25"/>
  <c r="AW391" i="25"/>
  <c r="AX396" i="25"/>
  <c r="AV402" i="25"/>
  <c r="AX404" i="25"/>
  <c r="AV410" i="25"/>
  <c r="AU412" i="25"/>
  <c r="AS637" i="25"/>
  <c r="AS636" i="25"/>
  <c r="AV305" i="25"/>
  <c r="AU313" i="25"/>
  <c r="AW347" i="25"/>
  <c r="AU357" i="25"/>
  <c r="AX368" i="25"/>
  <c r="AW371" i="25"/>
  <c r="AX376" i="25"/>
  <c r="AW379" i="25"/>
  <c r="AV382" i="25"/>
  <c r="AW387" i="25"/>
  <c r="AX392" i="25"/>
  <c r="AW395" i="25"/>
  <c r="AX408" i="25"/>
  <c r="AW411" i="25"/>
  <c r="AS639" i="25"/>
  <c r="AX499" i="25"/>
  <c r="AW417" i="25"/>
  <c r="AV420" i="25"/>
  <c r="AW425" i="25"/>
  <c r="AV428" i="25"/>
  <c r="AX430" i="25"/>
  <c r="AX438" i="25"/>
  <c r="AW441" i="25"/>
  <c r="AV444" i="25"/>
  <c r="AX446" i="25"/>
  <c r="AV452" i="25"/>
  <c r="AX454" i="25"/>
  <c r="AW457" i="25"/>
  <c r="AU504" i="25"/>
  <c r="AS635" i="25"/>
  <c r="AW413" i="25"/>
  <c r="AV416" i="25"/>
  <c r="AU431" i="25"/>
  <c r="AY431" i="25"/>
  <c r="AU439" i="25"/>
  <c r="AY439" i="25"/>
  <c r="AY447" i="25"/>
  <c r="AU455" i="25"/>
  <c r="AY455" i="25"/>
  <c r="AY463" i="25"/>
  <c r="AX491" i="25"/>
  <c r="AY492" i="25"/>
  <c r="AW506" i="25"/>
  <c r="AX540" i="25"/>
  <c r="AP639" i="25"/>
  <c r="AS649" i="25"/>
  <c r="AU604" i="25"/>
  <c r="AS641" i="25"/>
  <c r="AY604" i="25"/>
  <c r="AU528" i="25"/>
  <c r="AY528" i="25"/>
  <c r="AX531" i="25"/>
  <c r="AU548" i="25"/>
  <c r="AW562" i="25"/>
  <c r="AU579" i="25"/>
  <c r="AY579" i="25"/>
  <c r="AU591" i="25"/>
  <c r="AP641" i="25"/>
  <c r="AW608" i="25"/>
  <c r="AW624" i="25"/>
  <c r="AU595" i="25"/>
  <c r="AY595" i="25"/>
  <c r="AX612" i="25"/>
  <c r="AU614" i="25"/>
  <c r="AX628" i="25"/>
  <c r="AU630" i="25"/>
  <c r="AW623" i="25"/>
  <c r="T646" i="25"/>
  <c r="AF93" i="25"/>
  <c r="AX93" i="25" s="1"/>
  <c r="AG6" i="25"/>
  <c r="AY6" i="25" s="1"/>
  <c r="AE69" i="25"/>
  <c r="AW69" i="25" s="1"/>
  <c r="R644" i="25"/>
  <c r="AD63" i="25"/>
  <c r="AV63" i="25" s="1"/>
  <c r="X643" i="25"/>
  <c r="AC6" i="25"/>
  <c r="AE9" i="25"/>
  <c r="AW9" i="25" s="1"/>
  <c r="AF10" i="25"/>
  <c r="AX10" i="25" s="1"/>
  <c r="AC11" i="25"/>
  <c r="AU11" i="25" s="1"/>
  <c r="AG11" i="25"/>
  <c r="AY11" i="25" s="1"/>
  <c r="AD12" i="25"/>
  <c r="AV12" i="25" s="1"/>
  <c r="AE25" i="25"/>
  <c r="AW25" i="25" s="1"/>
  <c r="AF26" i="25"/>
  <c r="AX26" i="25" s="1"/>
  <c r="AC27" i="25"/>
  <c r="AU27" i="25" s="1"/>
  <c r="AG27" i="25"/>
  <c r="AY27" i="25" s="1"/>
  <c r="AD28" i="25"/>
  <c r="AV28" i="25" s="1"/>
  <c r="AE41" i="25"/>
  <c r="AW41" i="25" s="1"/>
  <c r="AF42" i="25"/>
  <c r="AX42" i="25" s="1"/>
  <c r="AC43" i="25"/>
  <c r="AU43" i="25" s="1"/>
  <c r="AG43" i="25"/>
  <c r="AY43" i="25" s="1"/>
  <c r="AD44" i="25"/>
  <c r="AV44" i="25" s="1"/>
  <c r="AE57" i="25"/>
  <c r="AW57" i="25" s="1"/>
  <c r="AF58" i="25"/>
  <c r="AX58" i="25" s="1"/>
  <c r="AC59" i="25"/>
  <c r="AU59" i="25" s="1"/>
  <c r="AG59" i="25"/>
  <c r="AY59" i="25" s="1"/>
  <c r="AD60" i="25"/>
  <c r="AV60" i="25" s="1"/>
  <c r="S643" i="25"/>
  <c r="AF6" i="25"/>
  <c r="AX6" i="25" s="1"/>
  <c r="AE6" i="25"/>
  <c r="AW6" i="25" s="1"/>
  <c r="AE7" i="25"/>
  <c r="AW7" i="25" s="1"/>
  <c r="AE13" i="25"/>
  <c r="AW13" i="25" s="1"/>
  <c r="AF14" i="25"/>
  <c r="AX14" i="25" s="1"/>
  <c r="AC15" i="25"/>
  <c r="AU15" i="25" s="1"/>
  <c r="AG15" i="25"/>
  <c r="AY15" i="25" s="1"/>
  <c r="AD16" i="25"/>
  <c r="AV16" i="25" s="1"/>
  <c r="AE29" i="25"/>
  <c r="AW29" i="25" s="1"/>
  <c r="AF30" i="25"/>
  <c r="AX30" i="25" s="1"/>
  <c r="AC31" i="25"/>
  <c r="AU31" i="25" s="1"/>
  <c r="AG31" i="25"/>
  <c r="AY31" i="25" s="1"/>
  <c r="AD32" i="25"/>
  <c r="AV32" i="25" s="1"/>
  <c r="AE45" i="25"/>
  <c r="AW45" i="25" s="1"/>
  <c r="AF46" i="25"/>
  <c r="AX46" i="25" s="1"/>
  <c r="AC47" i="25"/>
  <c r="AU47" i="25" s="1"/>
  <c r="AG47" i="25"/>
  <c r="AY47" i="25" s="1"/>
  <c r="AD48" i="25"/>
  <c r="AV48" i="25" s="1"/>
  <c r="AE61" i="25"/>
  <c r="AW61" i="25" s="1"/>
  <c r="AF62" i="25"/>
  <c r="AX62" i="25" s="1"/>
  <c r="AC63" i="25"/>
  <c r="AG63" i="25"/>
  <c r="AD64" i="25"/>
  <c r="AV64" i="25" s="1"/>
  <c r="Q637" i="25"/>
  <c r="AC341" i="25"/>
  <c r="R643" i="25"/>
  <c r="W643" i="25"/>
  <c r="AA643" i="25"/>
  <c r="S644" i="25"/>
  <c r="X644" i="25"/>
  <c r="Q646" i="25"/>
  <c r="U646" i="25"/>
  <c r="Z646" i="25"/>
  <c r="AE159" i="25"/>
  <c r="AD162" i="25"/>
  <c r="AC169" i="25"/>
  <c r="AU169" i="25" s="1"/>
  <c r="AG169" i="25"/>
  <c r="AY169" i="25" s="1"/>
  <c r="AF172" i="25"/>
  <c r="AX172" i="25" s="1"/>
  <c r="AD175" i="25"/>
  <c r="AV175" i="25" s="1"/>
  <c r="AF177" i="25"/>
  <c r="AX177" i="25" s="1"/>
  <c r="AE180" i="25"/>
  <c r="AW180" i="25" s="1"/>
  <c r="AD183" i="25"/>
  <c r="AV183" i="25" s="1"/>
  <c r="AF185" i="25"/>
  <c r="AX185" i="25" s="1"/>
  <c r="R647" i="25"/>
  <c r="AD203" i="25"/>
  <c r="W647" i="25"/>
  <c r="AC203" i="25"/>
  <c r="AA647" i="25"/>
  <c r="AG203" i="25"/>
  <c r="Q636" i="25"/>
  <c r="AC234" i="25"/>
  <c r="U636" i="25"/>
  <c r="AG234" i="25"/>
  <c r="Z636" i="25"/>
  <c r="AF234" i="25"/>
  <c r="AX234" i="25" s="1"/>
  <c r="AF254" i="25"/>
  <c r="AX254" i="25" s="1"/>
  <c r="Y644" i="25"/>
  <c r="W646" i="25"/>
  <c r="T644" i="25"/>
  <c r="R646" i="25"/>
  <c r="AA646" i="25"/>
  <c r="T643" i="25"/>
  <c r="Y643" i="25"/>
  <c r="AD6" i="25"/>
  <c r="Q644" i="25"/>
  <c r="U644" i="25"/>
  <c r="Z644" i="25"/>
  <c r="AE63" i="25"/>
  <c r="S646" i="25"/>
  <c r="X646" i="25"/>
  <c r="AC93" i="25"/>
  <c r="AG93" i="25"/>
  <c r="AC161" i="25"/>
  <c r="AU161" i="25" s="1"/>
  <c r="AG161" i="25"/>
  <c r="AY161" i="25" s="1"/>
  <c r="AF164" i="25"/>
  <c r="AX164" i="25" s="1"/>
  <c r="AE167" i="25"/>
  <c r="AW167" i="25" s="1"/>
  <c r="AD170" i="25"/>
  <c r="AV170" i="25" s="1"/>
  <c r="AF173" i="25"/>
  <c r="AX173" i="25" s="1"/>
  <c r="AE176" i="25"/>
  <c r="AW176" i="25" s="1"/>
  <c r="AD179" i="25"/>
  <c r="AV179" i="25" s="1"/>
  <c r="AF181" i="25"/>
  <c r="AX181" i="25" s="1"/>
  <c r="AE184" i="25"/>
  <c r="AW184" i="25" s="1"/>
  <c r="S647" i="25"/>
  <c r="X647" i="25"/>
  <c r="R636" i="25"/>
  <c r="W636" i="25"/>
  <c r="AA636" i="25"/>
  <c r="T647" i="25"/>
  <c r="Y647" i="25"/>
  <c r="S636" i="25"/>
  <c r="X636" i="25"/>
  <c r="Q647" i="25"/>
  <c r="U647" i="25"/>
  <c r="Z647" i="25"/>
  <c r="AE203" i="25"/>
  <c r="T636" i="25"/>
  <c r="Y636" i="25"/>
  <c r="AD234" i="25"/>
  <c r="AV234" i="25" s="1"/>
  <c r="AE256" i="25"/>
  <c r="AD259" i="25"/>
  <c r="AV259" i="25" s="1"/>
  <c r="AF261" i="25"/>
  <c r="AX261" i="25" s="1"/>
  <c r="AE264" i="25"/>
  <c r="AW264" i="25" s="1"/>
  <c r="AD267" i="25"/>
  <c r="AV267" i="25" s="1"/>
  <c r="AF269" i="25"/>
  <c r="AX269" i="25" s="1"/>
  <c r="AE272" i="25"/>
  <c r="AW272" i="25" s="1"/>
  <c r="AD275" i="25"/>
  <c r="AV275" i="25" s="1"/>
  <c r="AF277" i="25"/>
  <c r="AX277" i="25" s="1"/>
  <c r="AE280" i="25"/>
  <c r="AW280" i="25" s="1"/>
  <c r="AD283" i="25"/>
  <c r="AV283" i="25" s="1"/>
  <c r="AF285" i="25"/>
  <c r="AX285" i="25" s="1"/>
  <c r="AE288" i="25"/>
  <c r="AW288" i="25" s="1"/>
  <c r="AD291" i="25"/>
  <c r="AV291" i="25" s="1"/>
  <c r="AF293" i="25"/>
  <c r="AX293" i="25" s="1"/>
  <c r="AE296" i="25"/>
  <c r="AW296" i="25" s="1"/>
  <c r="AD299" i="25"/>
  <c r="AV299" i="25" s="1"/>
  <c r="AF301" i="25"/>
  <c r="AX301" i="25" s="1"/>
  <c r="AE304" i="25"/>
  <c r="AW304" i="25" s="1"/>
  <c r="AD307" i="25"/>
  <c r="AV307" i="25" s="1"/>
  <c r="AF309" i="25"/>
  <c r="AX309" i="25" s="1"/>
  <c r="AE312" i="25"/>
  <c r="AW312" i="25" s="1"/>
  <c r="AD315" i="25"/>
  <c r="AV315" i="25" s="1"/>
  <c r="AF317" i="25"/>
  <c r="AX317" i="25" s="1"/>
  <c r="AE320" i="25"/>
  <c r="AW320" i="25" s="1"/>
  <c r="AD323" i="25"/>
  <c r="AV323" i="25" s="1"/>
  <c r="AF325" i="25"/>
  <c r="AX325" i="25" s="1"/>
  <c r="AE328" i="25"/>
  <c r="AW328" i="25" s="1"/>
  <c r="AD331" i="25"/>
  <c r="AV331" i="25" s="1"/>
  <c r="AF333" i="25"/>
  <c r="AX333" i="25" s="1"/>
  <c r="AE336" i="25"/>
  <c r="AW336" i="25" s="1"/>
  <c r="AD339" i="25"/>
  <c r="AV339" i="25" s="1"/>
  <c r="T635" i="25"/>
  <c r="AF378" i="25"/>
  <c r="AX378" i="25" s="1"/>
  <c r="AE378" i="25"/>
  <c r="R637" i="25"/>
  <c r="W637" i="25"/>
  <c r="AA637" i="25"/>
  <c r="Q635" i="25"/>
  <c r="AC378" i="25"/>
  <c r="AU378" i="25" s="1"/>
  <c r="U635" i="25"/>
  <c r="AG378" i="25"/>
  <c r="AY378" i="25" s="1"/>
  <c r="S637" i="25"/>
  <c r="X637" i="25"/>
  <c r="AG341" i="25"/>
  <c r="AD380" i="25"/>
  <c r="AV380" i="25" s="1"/>
  <c r="AF382" i="25"/>
  <c r="AX382" i="25" s="1"/>
  <c r="AE385" i="25"/>
  <c r="AW385" i="25" s="1"/>
  <c r="AD388" i="25"/>
  <c r="AV388" i="25" s="1"/>
  <c r="AF390" i="25"/>
  <c r="AX390" i="25" s="1"/>
  <c r="AE393" i="25"/>
  <c r="AW393" i="25" s="1"/>
  <c r="AD396" i="25"/>
  <c r="AV396" i="25" s="1"/>
  <c r="AF398" i="25"/>
  <c r="AX398" i="25" s="1"/>
  <c r="AE401" i="25"/>
  <c r="AW401" i="25" s="1"/>
  <c r="Q639" i="25"/>
  <c r="AC423" i="25"/>
  <c r="T637" i="25"/>
  <c r="Y637" i="25"/>
  <c r="AD341" i="25"/>
  <c r="AF373" i="25"/>
  <c r="AE376" i="25"/>
  <c r="AD378" i="25"/>
  <c r="AG383" i="25"/>
  <c r="AY383" i="25" s="1"/>
  <c r="AC391" i="25"/>
  <c r="AU391" i="25" s="1"/>
  <c r="AG391" i="25"/>
  <c r="AY391" i="25" s="1"/>
  <c r="AC399" i="25"/>
  <c r="AU399" i="25" s="1"/>
  <c r="AG399" i="25"/>
  <c r="AY399" i="25" s="1"/>
  <c r="AA635" i="25"/>
  <c r="AF450" i="25"/>
  <c r="S635" i="25"/>
  <c r="X635" i="25"/>
  <c r="Y639" i="25"/>
  <c r="AD423" i="25"/>
  <c r="AC450" i="25"/>
  <c r="AG450" i="25"/>
  <c r="Z639" i="25"/>
  <c r="AE423" i="25"/>
  <c r="AD450" i="25"/>
  <c r="AF501" i="25"/>
  <c r="AX501" i="25" s="1"/>
  <c r="AE504" i="25"/>
  <c r="AW504" i="25" s="1"/>
  <c r="AD507" i="25"/>
  <c r="AV507" i="25" s="1"/>
  <c r="AC514" i="25"/>
  <c r="AU514" i="25" s="1"/>
  <c r="AG514" i="25"/>
  <c r="AY514" i="25" s="1"/>
  <c r="AE516" i="25"/>
  <c r="AW516" i="25" s="1"/>
  <c r="AD519" i="25"/>
  <c r="AV519" i="25" s="1"/>
  <c r="AE524" i="25"/>
  <c r="AW524" i="25" s="1"/>
  <c r="AF423" i="25"/>
  <c r="AE450" i="25"/>
  <c r="AW450" i="25" s="1"/>
  <c r="AE500" i="25"/>
  <c r="AD503" i="25"/>
  <c r="AV503" i="25" s="1"/>
  <c r="AC510" i="25"/>
  <c r="AU510" i="25" s="1"/>
  <c r="AG510" i="25"/>
  <c r="AY510" i="25" s="1"/>
  <c r="AF513" i="25"/>
  <c r="AX513" i="25" s="1"/>
  <c r="AF517" i="25"/>
  <c r="AX517" i="25" s="1"/>
  <c r="AC522" i="25"/>
  <c r="AU522" i="25" s="1"/>
  <c r="AG522" i="25"/>
  <c r="AY522" i="25" s="1"/>
  <c r="AD554" i="25"/>
  <c r="AV554" i="25" s="1"/>
  <c r="AC566" i="25"/>
  <c r="AU566" i="25" s="1"/>
  <c r="AG566" i="25"/>
  <c r="AY566" i="25" s="1"/>
  <c r="AC574" i="25"/>
  <c r="AU574" i="25" s="1"/>
  <c r="AG574" i="25"/>
  <c r="AY574" i="25" s="1"/>
  <c r="AE598" i="25"/>
  <c r="AW598" i="25" s="1"/>
  <c r="AF629" i="25"/>
  <c r="AX629" i="25" s="1"/>
  <c r="AC553" i="25"/>
  <c r="AU553" i="25" s="1"/>
  <c r="AG553" i="25"/>
  <c r="AY553" i="25" s="1"/>
  <c r="AD571" i="25"/>
  <c r="AV571" i="25" s="1"/>
  <c r="AF573" i="25"/>
  <c r="AX573" i="25" s="1"/>
  <c r="AE576" i="25"/>
  <c r="AW576" i="25" s="1"/>
  <c r="AD579" i="25"/>
  <c r="AV579" i="25" s="1"/>
  <c r="AC583" i="25"/>
  <c r="AU583" i="25" s="1"/>
  <c r="AG583" i="25"/>
  <c r="AY583" i="25" s="1"/>
  <c r="AD585" i="25"/>
  <c r="AV585" i="25" s="1"/>
  <c r="AD604" i="25"/>
  <c r="R641" i="25"/>
  <c r="W641" i="25"/>
  <c r="AA641" i="25"/>
  <c r="S641" i="25"/>
  <c r="X641" i="25"/>
  <c r="AC607" i="25"/>
  <c r="AG607" i="25"/>
  <c r="AY607" i="25" s="1"/>
  <c r="AD610" i="25"/>
  <c r="AV610" i="25" s="1"/>
  <c r="AD615" i="25"/>
  <c r="AV615" i="25" s="1"/>
  <c r="AE619" i="25"/>
  <c r="AW619" i="25" s="1"/>
  <c r="AE628" i="25"/>
  <c r="AW628" i="25" s="1"/>
  <c r="AD580" i="25"/>
  <c r="AV580" i="25" s="1"/>
  <c r="AC587" i="25"/>
  <c r="AU587" i="25" s="1"/>
  <c r="AG587" i="25"/>
  <c r="AY587" i="25" s="1"/>
  <c r="AF590" i="25"/>
  <c r="AX590" i="25" s="1"/>
  <c r="AE593" i="25"/>
  <c r="AW593" i="25" s="1"/>
  <c r="AD596" i="25"/>
  <c r="AV596" i="25" s="1"/>
  <c r="AC603" i="25"/>
  <c r="AU603" i="25" s="1"/>
  <c r="AG603" i="25"/>
  <c r="AY603" i="25" s="1"/>
  <c r="AE604" i="25"/>
  <c r="AW604" i="25" s="1"/>
  <c r="AF606" i="25"/>
  <c r="AX606" i="25" s="1"/>
  <c r="AC617" i="25"/>
  <c r="AU617" i="25" s="1"/>
  <c r="AG617" i="25"/>
  <c r="AY617" i="25" s="1"/>
  <c r="AC618" i="25"/>
  <c r="AU618" i="25" s="1"/>
  <c r="AD622" i="25"/>
  <c r="AV622" i="25" s="1"/>
  <c r="AD626" i="25"/>
  <c r="AV626" i="25" s="1"/>
  <c r="AE589" i="25"/>
  <c r="AW589" i="25" s="1"/>
  <c r="AD592" i="25"/>
  <c r="AV592" i="25" s="1"/>
  <c r="AC599" i="25"/>
  <c r="AU599" i="25" s="1"/>
  <c r="AG599" i="25"/>
  <c r="AY599" i="25" s="1"/>
  <c r="AF602" i="25"/>
  <c r="AX602" i="25" s="1"/>
  <c r="Q641" i="25"/>
  <c r="U641" i="25"/>
  <c r="Z641" i="25"/>
  <c r="AF604" i="25"/>
  <c r="AX604" i="25" s="1"/>
  <c r="AE605" i="25"/>
  <c r="AW605" i="25" s="1"/>
  <c r="AD608" i="25"/>
  <c r="AV608" i="25" s="1"/>
  <c r="AC613" i="25"/>
  <c r="AU613" i="25" s="1"/>
  <c r="AG613" i="25"/>
  <c r="AY613" i="25" s="1"/>
  <c r="AF620" i="25"/>
  <c r="T641" i="25"/>
  <c r="Y641" i="25"/>
  <c r="AF608" i="25"/>
  <c r="AX608" i="25" s="1"/>
  <c r="AE611" i="25"/>
  <c r="AW611" i="25" s="1"/>
  <c r="AD614" i="25"/>
  <c r="AV614" i="25" s="1"/>
  <c r="AC621" i="25"/>
  <c r="AU621" i="25" s="1"/>
  <c r="AG621" i="25"/>
  <c r="AY621" i="25" s="1"/>
  <c r="AF624" i="25"/>
  <c r="AX624" i="25" s="1"/>
  <c r="AE627" i="25"/>
  <c r="AW627" i="25" s="1"/>
  <c r="AD630" i="25"/>
  <c r="AV630" i="25" s="1"/>
  <c r="F651" i="21"/>
  <c r="F652" i="21" s="1"/>
  <c r="N651" i="21"/>
  <c r="N652" i="21" s="1"/>
  <c r="O651" i="21"/>
  <c r="O652" i="21" s="1"/>
  <c r="G651" i="21"/>
  <c r="G652" i="21" s="1"/>
  <c r="J651" i="21"/>
  <c r="J652" i="21" s="1"/>
  <c r="K651" i="21"/>
  <c r="K652" i="21" s="1"/>
  <c r="L651" i="21"/>
  <c r="L652" i="21" s="1"/>
  <c r="H651" i="21"/>
  <c r="H652" i="21" s="1"/>
  <c r="I651" i="21"/>
  <c r="I652" i="21" s="1"/>
  <c r="P23" i="9"/>
  <c r="AD660" i="23"/>
  <c r="AG659" i="23"/>
  <c r="AF659" i="23"/>
  <c r="AE659" i="23"/>
  <c r="AE660" i="23" s="1"/>
  <c r="AD659" i="23"/>
  <c r="AC659" i="23"/>
  <c r="AG658" i="23"/>
  <c r="AG660" i="23" s="1"/>
  <c r="AF658" i="23"/>
  <c r="AF660" i="23" s="1"/>
  <c r="AE658" i="23"/>
  <c r="AD658" i="23"/>
  <c r="AC658" i="23"/>
  <c r="AC660" i="23" s="1"/>
  <c r="AG630" i="23"/>
  <c r="AA630" i="23"/>
  <c r="Z630" i="23"/>
  <c r="Y630" i="23"/>
  <c r="X630" i="23"/>
  <c r="W630" i="23"/>
  <c r="U630" i="23"/>
  <c r="T630" i="23"/>
  <c r="AF630" i="23" s="1"/>
  <c r="S630" i="23"/>
  <c r="R630" i="23"/>
  <c r="Q630" i="23"/>
  <c r="AC630" i="23" s="1"/>
  <c r="AF629" i="23"/>
  <c r="AA629" i="23"/>
  <c r="Z629" i="23"/>
  <c r="Y629" i="23"/>
  <c r="X629" i="23"/>
  <c r="W629" i="23"/>
  <c r="U629" i="23"/>
  <c r="T629" i="23"/>
  <c r="S629" i="23"/>
  <c r="AE629" i="23" s="1"/>
  <c r="R629" i="23"/>
  <c r="Q629" i="23"/>
  <c r="AA628" i="23"/>
  <c r="Z628" i="23"/>
  <c r="Y628" i="23"/>
  <c r="X628" i="23"/>
  <c r="W628" i="23"/>
  <c r="U628" i="23"/>
  <c r="T628" i="23"/>
  <c r="S628" i="23"/>
  <c r="AE628" i="23" s="1"/>
  <c r="R628" i="23"/>
  <c r="AD628" i="23" s="1"/>
  <c r="Q628" i="23"/>
  <c r="AA627" i="23"/>
  <c r="Z627" i="23"/>
  <c r="Y627" i="23"/>
  <c r="X627" i="23"/>
  <c r="AD627" i="23" s="1"/>
  <c r="W627" i="23"/>
  <c r="U627" i="23"/>
  <c r="AG627" i="23" s="1"/>
  <c r="T627" i="23"/>
  <c r="S627" i="23"/>
  <c r="R627" i="23"/>
  <c r="Q627" i="23"/>
  <c r="AC627" i="23" s="1"/>
  <c r="AA626" i="23"/>
  <c r="Z626" i="23"/>
  <c r="Y626" i="23"/>
  <c r="X626" i="23"/>
  <c r="AD626" i="23" s="1"/>
  <c r="W626" i="23"/>
  <c r="U626" i="23"/>
  <c r="AG626" i="23" s="1"/>
  <c r="T626" i="23"/>
  <c r="S626" i="23"/>
  <c r="AE626" i="23" s="1"/>
  <c r="R626" i="23"/>
  <c r="Q626" i="23"/>
  <c r="AC626" i="23" s="1"/>
  <c r="AA625" i="23"/>
  <c r="AG625" i="23" s="1"/>
  <c r="Z625" i="23"/>
  <c r="Y625" i="23"/>
  <c r="X625" i="23"/>
  <c r="W625" i="23"/>
  <c r="AC625" i="23" s="1"/>
  <c r="U625" i="23"/>
  <c r="T625" i="23"/>
  <c r="AF625" i="23" s="1"/>
  <c r="S625" i="23"/>
  <c r="R625" i="23"/>
  <c r="AD625" i="23" s="1"/>
  <c r="Q625" i="23"/>
  <c r="AA624" i="23"/>
  <c r="Z624" i="23"/>
  <c r="AF624" i="23" s="1"/>
  <c r="Y624" i="23"/>
  <c r="X624" i="23"/>
  <c r="W624" i="23"/>
  <c r="U624" i="23"/>
  <c r="AG624" i="23" s="1"/>
  <c r="T624" i="23"/>
  <c r="S624" i="23"/>
  <c r="AE624" i="23" s="1"/>
  <c r="R624" i="23"/>
  <c r="Q624" i="23"/>
  <c r="AC624" i="23" s="1"/>
  <c r="AA623" i="23"/>
  <c r="Z623" i="23"/>
  <c r="Y623" i="23"/>
  <c r="AE623" i="23" s="1"/>
  <c r="X623" i="23"/>
  <c r="W623" i="23"/>
  <c r="U623" i="23"/>
  <c r="T623" i="23"/>
  <c r="AF623" i="23" s="1"/>
  <c r="S623" i="23"/>
  <c r="R623" i="23"/>
  <c r="AD623" i="23" s="1"/>
  <c r="Q623" i="23"/>
  <c r="AA622" i="23"/>
  <c r="AG622" i="23" s="1"/>
  <c r="Z622" i="23"/>
  <c r="Y622" i="23"/>
  <c r="X622" i="23"/>
  <c r="W622" i="23"/>
  <c r="U622" i="23"/>
  <c r="T622" i="23"/>
  <c r="AF622" i="23" s="1"/>
  <c r="S622" i="23"/>
  <c r="R622" i="23"/>
  <c r="Q622" i="23"/>
  <c r="AC622" i="23" s="1"/>
  <c r="AA621" i="23"/>
  <c r="Z621" i="23"/>
  <c r="AF621" i="23" s="1"/>
  <c r="Y621" i="23"/>
  <c r="X621" i="23"/>
  <c r="W621" i="23"/>
  <c r="U621" i="23"/>
  <c r="T621" i="23"/>
  <c r="S621" i="23"/>
  <c r="AE621" i="23" s="1"/>
  <c r="R621" i="23"/>
  <c r="Q621" i="23"/>
  <c r="AA620" i="23"/>
  <c r="Z620" i="23"/>
  <c r="Y620" i="23"/>
  <c r="X620" i="23"/>
  <c r="W620" i="23"/>
  <c r="U620" i="23"/>
  <c r="T620" i="23"/>
  <c r="S620" i="23"/>
  <c r="AE620" i="23" s="1"/>
  <c r="R620" i="23"/>
  <c r="AD620" i="23" s="1"/>
  <c r="Q620" i="23"/>
  <c r="AA619" i="23"/>
  <c r="Z619" i="23"/>
  <c r="Y619" i="23"/>
  <c r="X619" i="23"/>
  <c r="AD619" i="23" s="1"/>
  <c r="W619" i="23"/>
  <c r="U619" i="23"/>
  <c r="AG619" i="23" s="1"/>
  <c r="T619" i="23"/>
  <c r="S619" i="23"/>
  <c r="R619" i="23"/>
  <c r="Q619" i="23"/>
  <c r="AC619" i="23" s="1"/>
  <c r="AC618" i="23"/>
  <c r="AA618" i="23"/>
  <c r="Z618" i="23"/>
  <c r="Y618" i="23"/>
  <c r="X618" i="23"/>
  <c r="AD618" i="23" s="1"/>
  <c r="W618" i="23"/>
  <c r="U618" i="23"/>
  <c r="AG618" i="23" s="1"/>
  <c r="T618" i="23"/>
  <c r="S618" i="23"/>
  <c r="AE618" i="23" s="1"/>
  <c r="R618" i="23"/>
  <c r="Q618" i="23"/>
  <c r="AA617" i="23"/>
  <c r="AG617" i="23" s="1"/>
  <c r="Z617" i="23"/>
  <c r="Y617" i="23"/>
  <c r="X617" i="23"/>
  <c r="W617" i="23"/>
  <c r="AC617" i="23" s="1"/>
  <c r="U617" i="23"/>
  <c r="T617" i="23"/>
  <c r="AF617" i="23" s="1"/>
  <c r="S617" i="23"/>
  <c r="R617" i="23"/>
  <c r="AD617" i="23" s="1"/>
  <c r="Q617" i="23"/>
  <c r="AA616" i="23"/>
  <c r="Z616" i="23"/>
  <c r="AF616" i="23" s="1"/>
  <c r="Y616" i="23"/>
  <c r="X616" i="23"/>
  <c r="W616" i="23"/>
  <c r="U616" i="23"/>
  <c r="AG616" i="23" s="1"/>
  <c r="T616" i="23"/>
  <c r="S616" i="23"/>
  <c r="AE616" i="23" s="1"/>
  <c r="R616" i="23"/>
  <c r="Q616" i="23"/>
  <c r="AC616" i="23" s="1"/>
  <c r="AA615" i="23"/>
  <c r="Z615" i="23"/>
  <c r="Y615" i="23"/>
  <c r="AE615" i="23" s="1"/>
  <c r="X615" i="23"/>
  <c r="W615" i="23"/>
  <c r="U615" i="23"/>
  <c r="T615" i="23"/>
  <c r="AF615" i="23" s="1"/>
  <c r="S615" i="23"/>
  <c r="R615" i="23"/>
  <c r="AD615" i="23" s="1"/>
  <c r="Q615" i="23"/>
  <c r="AG614" i="23"/>
  <c r="AA614" i="23"/>
  <c r="Z614" i="23"/>
  <c r="Y614" i="23"/>
  <c r="X614" i="23"/>
  <c r="W614" i="23"/>
  <c r="U614" i="23"/>
  <c r="T614" i="23"/>
  <c r="AF614" i="23" s="1"/>
  <c r="S614" i="23"/>
  <c r="R614" i="23"/>
  <c r="Q614" i="23"/>
  <c r="AC614" i="23" s="1"/>
  <c r="AF613" i="23"/>
  <c r="AA613" i="23"/>
  <c r="Z613" i="23"/>
  <c r="Y613" i="23"/>
  <c r="X613" i="23"/>
  <c r="W613" i="23"/>
  <c r="U613" i="23"/>
  <c r="T613" i="23"/>
  <c r="S613" i="23"/>
  <c r="AE613" i="23" s="1"/>
  <c r="R613" i="23"/>
  <c r="Q613" i="23"/>
  <c r="AA612" i="23"/>
  <c r="Z612" i="23"/>
  <c r="Y612" i="23"/>
  <c r="X612" i="23"/>
  <c r="W612" i="23"/>
  <c r="U612" i="23"/>
  <c r="T612" i="23"/>
  <c r="S612" i="23"/>
  <c r="AE612" i="23" s="1"/>
  <c r="R612" i="23"/>
  <c r="AD612" i="23" s="1"/>
  <c r="Q612" i="23"/>
  <c r="AA611" i="23"/>
  <c r="Z611" i="23"/>
  <c r="Y611" i="23"/>
  <c r="X611" i="23"/>
  <c r="AD611" i="23" s="1"/>
  <c r="W611" i="23"/>
  <c r="U611" i="23"/>
  <c r="AG611" i="23" s="1"/>
  <c r="T611" i="23"/>
  <c r="S611" i="23"/>
  <c r="R611" i="23"/>
  <c r="Q611" i="23"/>
  <c r="AC611" i="23" s="1"/>
  <c r="AA610" i="23"/>
  <c r="Z610" i="23"/>
  <c r="Y610" i="23"/>
  <c r="X610" i="23"/>
  <c r="AD610" i="23" s="1"/>
  <c r="W610" i="23"/>
  <c r="U610" i="23"/>
  <c r="AG610" i="23" s="1"/>
  <c r="T610" i="23"/>
  <c r="S610" i="23"/>
  <c r="AE610" i="23" s="1"/>
  <c r="R610" i="23"/>
  <c r="Q610" i="23"/>
  <c r="AC610" i="23" s="1"/>
  <c r="AA609" i="23"/>
  <c r="AG609" i="23" s="1"/>
  <c r="Z609" i="23"/>
  <c r="Y609" i="23"/>
  <c r="X609" i="23"/>
  <c r="W609" i="23"/>
  <c r="AC609" i="23" s="1"/>
  <c r="U609" i="23"/>
  <c r="T609" i="23"/>
  <c r="AF609" i="23" s="1"/>
  <c r="S609" i="23"/>
  <c r="R609" i="23"/>
  <c r="AD609" i="23" s="1"/>
  <c r="Q609" i="23"/>
  <c r="AA608" i="23"/>
  <c r="Z608" i="23"/>
  <c r="AF608" i="23" s="1"/>
  <c r="Y608" i="23"/>
  <c r="X608" i="23"/>
  <c r="W608" i="23"/>
  <c r="U608" i="23"/>
  <c r="AG608" i="23" s="1"/>
  <c r="T608" i="23"/>
  <c r="S608" i="23"/>
  <c r="AE608" i="23" s="1"/>
  <c r="R608" i="23"/>
  <c r="Q608" i="23"/>
  <c r="AC608" i="23" s="1"/>
  <c r="AA607" i="23"/>
  <c r="Z607" i="23"/>
  <c r="Y607" i="23"/>
  <c r="AE607" i="23" s="1"/>
  <c r="X607" i="23"/>
  <c r="W607" i="23"/>
  <c r="U607" i="23"/>
  <c r="T607" i="23"/>
  <c r="AF607" i="23" s="1"/>
  <c r="S607" i="23"/>
  <c r="R607" i="23"/>
  <c r="AD607" i="23" s="1"/>
  <c r="Q607" i="23"/>
  <c r="AA606" i="23"/>
  <c r="AG606" i="23" s="1"/>
  <c r="Z606" i="23"/>
  <c r="Y606" i="23"/>
  <c r="X606" i="23"/>
  <c r="W606" i="23"/>
  <c r="U606" i="23"/>
  <c r="T606" i="23"/>
  <c r="S606" i="23"/>
  <c r="R606" i="23"/>
  <c r="Q606" i="23"/>
  <c r="AC605" i="23"/>
  <c r="AA605" i="23"/>
  <c r="Z605" i="23"/>
  <c r="AF605" i="23" s="1"/>
  <c r="Y605" i="23"/>
  <c r="X605" i="23"/>
  <c r="W605" i="23"/>
  <c r="U605" i="23"/>
  <c r="T605" i="23"/>
  <c r="S605" i="23"/>
  <c r="R605" i="23"/>
  <c r="AD605" i="23" s="1"/>
  <c r="Q605" i="23"/>
  <c r="AA604" i="23"/>
  <c r="AA641" i="23" s="1"/>
  <c r="Z604" i="23"/>
  <c r="Z641" i="23" s="1"/>
  <c r="Y604" i="23"/>
  <c r="Y641" i="23" s="1"/>
  <c r="X604" i="23"/>
  <c r="X641" i="23" s="1"/>
  <c r="W604" i="23"/>
  <c r="W641" i="23" s="1"/>
  <c r="U604" i="23"/>
  <c r="U641" i="23" s="1"/>
  <c r="T604" i="23"/>
  <c r="T641" i="23" s="1"/>
  <c r="S604" i="23"/>
  <c r="S641" i="23" s="1"/>
  <c r="R604" i="23"/>
  <c r="Q604" i="23"/>
  <c r="Q641" i="23" s="1"/>
  <c r="AA603" i="23"/>
  <c r="Z603" i="23"/>
  <c r="Y603" i="23"/>
  <c r="AE603" i="23" s="1"/>
  <c r="X603" i="23"/>
  <c r="W603" i="23"/>
  <c r="U603" i="23"/>
  <c r="T603" i="23"/>
  <c r="AF603" i="23" s="1"/>
  <c r="S603" i="23"/>
  <c r="R603" i="23"/>
  <c r="AD603" i="23" s="1"/>
  <c r="Q603" i="23"/>
  <c r="AG602" i="23"/>
  <c r="AA602" i="23"/>
  <c r="Z602" i="23"/>
  <c r="Y602" i="23"/>
  <c r="X602" i="23"/>
  <c r="W602" i="23"/>
  <c r="U602" i="23"/>
  <c r="T602" i="23"/>
  <c r="AF602" i="23" s="1"/>
  <c r="S602" i="23"/>
  <c r="R602" i="23"/>
  <c r="Q602" i="23"/>
  <c r="AC602" i="23" s="1"/>
  <c r="AF601" i="23"/>
  <c r="AA601" i="23"/>
  <c r="Z601" i="23"/>
  <c r="Y601" i="23"/>
  <c r="X601" i="23"/>
  <c r="W601" i="23"/>
  <c r="U601" i="23"/>
  <c r="T601" i="23"/>
  <c r="S601" i="23"/>
  <c r="AE601" i="23" s="1"/>
  <c r="R601" i="23"/>
  <c r="Q601" i="23"/>
  <c r="AA600" i="23"/>
  <c r="Z600" i="23"/>
  <c r="Y600" i="23"/>
  <c r="X600" i="23"/>
  <c r="W600" i="23"/>
  <c r="U600" i="23"/>
  <c r="T600" i="23"/>
  <c r="S600" i="23"/>
  <c r="AE600" i="23" s="1"/>
  <c r="R600" i="23"/>
  <c r="AD600" i="23" s="1"/>
  <c r="Q600" i="23"/>
  <c r="AA599" i="23"/>
  <c r="Z599" i="23"/>
  <c r="Y599" i="23"/>
  <c r="X599" i="23"/>
  <c r="AD599" i="23" s="1"/>
  <c r="W599" i="23"/>
  <c r="U599" i="23"/>
  <c r="AG599" i="23" s="1"/>
  <c r="T599" i="23"/>
  <c r="S599" i="23"/>
  <c r="R599" i="23"/>
  <c r="Q599" i="23"/>
  <c r="AC599" i="23" s="1"/>
  <c r="AA598" i="23"/>
  <c r="Z598" i="23"/>
  <c r="Y598" i="23"/>
  <c r="X598" i="23"/>
  <c r="AD598" i="23" s="1"/>
  <c r="W598" i="23"/>
  <c r="U598" i="23"/>
  <c r="AG598" i="23" s="1"/>
  <c r="T598" i="23"/>
  <c r="S598" i="23"/>
  <c r="AE598" i="23" s="1"/>
  <c r="R598" i="23"/>
  <c r="Q598" i="23"/>
  <c r="AC598" i="23" s="1"/>
  <c r="AA597" i="23"/>
  <c r="AG597" i="23" s="1"/>
  <c r="Z597" i="23"/>
  <c r="Y597" i="23"/>
  <c r="X597" i="23"/>
  <c r="W597" i="23"/>
  <c r="AC597" i="23" s="1"/>
  <c r="U597" i="23"/>
  <c r="T597" i="23"/>
  <c r="AF597" i="23" s="1"/>
  <c r="S597" i="23"/>
  <c r="R597" i="23"/>
  <c r="AD597" i="23" s="1"/>
  <c r="Q597" i="23"/>
  <c r="AA596" i="23"/>
  <c r="Z596" i="23"/>
  <c r="AF596" i="23" s="1"/>
  <c r="Y596" i="23"/>
  <c r="X596" i="23"/>
  <c r="W596" i="23"/>
  <c r="U596" i="23"/>
  <c r="AG596" i="23" s="1"/>
  <c r="T596" i="23"/>
  <c r="S596" i="23"/>
  <c r="AE596" i="23" s="1"/>
  <c r="R596" i="23"/>
  <c r="Q596" i="23"/>
  <c r="AC596" i="23" s="1"/>
  <c r="AA595" i="23"/>
  <c r="Z595" i="23"/>
  <c r="Y595" i="23"/>
  <c r="AE595" i="23" s="1"/>
  <c r="X595" i="23"/>
  <c r="W595" i="23"/>
  <c r="U595" i="23"/>
  <c r="T595" i="23"/>
  <c r="AF595" i="23" s="1"/>
  <c r="S595" i="23"/>
  <c r="R595" i="23"/>
  <c r="AD595" i="23" s="1"/>
  <c r="Q595" i="23"/>
  <c r="AA594" i="23"/>
  <c r="AG594" i="23" s="1"/>
  <c r="Z594" i="23"/>
  <c r="Y594" i="23"/>
  <c r="X594" i="23"/>
  <c r="W594" i="23"/>
  <c r="U594" i="23"/>
  <c r="T594" i="23"/>
  <c r="AF594" i="23" s="1"/>
  <c r="S594" i="23"/>
  <c r="R594" i="23"/>
  <c r="Q594" i="23"/>
  <c r="AA593" i="23"/>
  <c r="Z593" i="23"/>
  <c r="AF593" i="23" s="1"/>
  <c r="Y593" i="23"/>
  <c r="X593" i="23"/>
  <c r="W593" i="23"/>
  <c r="U593" i="23"/>
  <c r="T593" i="23"/>
  <c r="S593" i="23"/>
  <c r="AE593" i="23" s="1"/>
  <c r="R593" i="23"/>
  <c r="Q593" i="23"/>
  <c r="AA592" i="23"/>
  <c r="Z592" i="23"/>
  <c r="Y592" i="23"/>
  <c r="X592" i="23"/>
  <c r="W592" i="23"/>
  <c r="U592" i="23"/>
  <c r="T592" i="23"/>
  <c r="S592" i="23"/>
  <c r="R592" i="23"/>
  <c r="AD592" i="23" s="1"/>
  <c r="Q592" i="23"/>
  <c r="AA591" i="23"/>
  <c r="Z591" i="23"/>
  <c r="Y591" i="23"/>
  <c r="X591" i="23"/>
  <c r="AD591" i="23" s="1"/>
  <c r="W591" i="23"/>
  <c r="U591" i="23"/>
  <c r="AG591" i="23" s="1"/>
  <c r="T591" i="23"/>
  <c r="S591" i="23"/>
  <c r="R591" i="23"/>
  <c r="Q591" i="23"/>
  <c r="AC591" i="23" s="1"/>
  <c r="AC590" i="23"/>
  <c r="AA590" i="23"/>
  <c r="Z590" i="23"/>
  <c r="Y590" i="23"/>
  <c r="X590" i="23"/>
  <c r="AD590" i="23" s="1"/>
  <c r="W590" i="23"/>
  <c r="U590" i="23"/>
  <c r="AG590" i="23" s="1"/>
  <c r="T590" i="23"/>
  <c r="S590" i="23"/>
  <c r="AE590" i="23" s="1"/>
  <c r="R590" i="23"/>
  <c r="Q590" i="23"/>
  <c r="AA589" i="23"/>
  <c r="AG589" i="23" s="1"/>
  <c r="Z589" i="23"/>
  <c r="Y589" i="23"/>
  <c r="X589" i="23"/>
  <c r="W589" i="23"/>
  <c r="AC589" i="23" s="1"/>
  <c r="U589" i="23"/>
  <c r="T589" i="23"/>
  <c r="AF589" i="23" s="1"/>
  <c r="S589" i="23"/>
  <c r="R589" i="23"/>
  <c r="AD589" i="23" s="1"/>
  <c r="Q589" i="23"/>
  <c r="AA588" i="23"/>
  <c r="Z588" i="23"/>
  <c r="AF588" i="23" s="1"/>
  <c r="Y588" i="23"/>
  <c r="X588" i="23"/>
  <c r="W588" i="23"/>
  <c r="U588" i="23"/>
  <c r="AG588" i="23" s="1"/>
  <c r="T588" i="23"/>
  <c r="S588" i="23"/>
  <c r="AE588" i="23" s="1"/>
  <c r="R588" i="23"/>
  <c r="Q588" i="23"/>
  <c r="AC588" i="23" s="1"/>
  <c r="AA587" i="23"/>
  <c r="Z587" i="23"/>
  <c r="Y587" i="23"/>
  <c r="AE587" i="23" s="1"/>
  <c r="X587" i="23"/>
  <c r="W587" i="23"/>
  <c r="U587" i="23"/>
  <c r="T587" i="23"/>
  <c r="AF587" i="23" s="1"/>
  <c r="S587" i="23"/>
  <c r="R587" i="23"/>
  <c r="AD587" i="23" s="1"/>
  <c r="Q587" i="23"/>
  <c r="AG586" i="23"/>
  <c r="AA586" i="23"/>
  <c r="Z586" i="23"/>
  <c r="Y586" i="23"/>
  <c r="X586" i="23"/>
  <c r="W586" i="23"/>
  <c r="U586" i="23"/>
  <c r="T586" i="23"/>
  <c r="AF586" i="23" s="1"/>
  <c r="S586" i="23"/>
  <c r="R586" i="23"/>
  <c r="Q586" i="23"/>
  <c r="AC586" i="23" s="1"/>
  <c r="AA585" i="23"/>
  <c r="Z585" i="23"/>
  <c r="AF585" i="23" s="1"/>
  <c r="Y585" i="23"/>
  <c r="X585" i="23"/>
  <c r="W585" i="23"/>
  <c r="U585" i="23"/>
  <c r="T585" i="23"/>
  <c r="S585" i="23"/>
  <c r="AE585" i="23" s="1"/>
  <c r="R585" i="23"/>
  <c r="Q585" i="23"/>
  <c r="AA584" i="23"/>
  <c r="Z584" i="23"/>
  <c r="Y584" i="23"/>
  <c r="X584" i="23"/>
  <c r="W584" i="23"/>
  <c r="U584" i="23"/>
  <c r="T584" i="23"/>
  <c r="S584" i="23"/>
  <c r="R584" i="23"/>
  <c r="AD584" i="23" s="1"/>
  <c r="Q584" i="23"/>
  <c r="AA583" i="23"/>
  <c r="Z583" i="23"/>
  <c r="Y583" i="23"/>
  <c r="X583" i="23"/>
  <c r="AD583" i="23" s="1"/>
  <c r="W583" i="23"/>
  <c r="U583" i="23"/>
  <c r="AG583" i="23" s="1"/>
  <c r="T583" i="23"/>
  <c r="S583" i="23"/>
  <c r="R583" i="23"/>
  <c r="Q583" i="23"/>
  <c r="AC583" i="23" s="1"/>
  <c r="AA582" i="23"/>
  <c r="Z582" i="23"/>
  <c r="Y582" i="23"/>
  <c r="X582" i="23"/>
  <c r="AD582" i="23" s="1"/>
  <c r="W582" i="23"/>
  <c r="U582" i="23"/>
  <c r="AG582" i="23" s="1"/>
  <c r="T582" i="23"/>
  <c r="S582" i="23"/>
  <c r="AE582" i="23" s="1"/>
  <c r="R582" i="23"/>
  <c r="Q582" i="23"/>
  <c r="AC582" i="23" s="1"/>
  <c r="AA581" i="23"/>
  <c r="AG581" i="23" s="1"/>
  <c r="Z581" i="23"/>
  <c r="Y581" i="23"/>
  <c r="X581" i="23"/>
  <c r="W581" i="23"/>
  <c r="AC581" i="23" s="1"/>
  <c r="U581" i="23"/>
  <c r="T581" i="23"/>
  <c r="AF581" i="23" s="1"/>
  <c r="S581" i="23"/>
  <c r="R581" i="23"/>
  <c r="AD581" i="23" s="1"/>
  <c r="Q581" i="23"/>
  <c r="AA580" i="23"/>
  <c r="Z580" i="23"/>
  <c r="AF580" i="23" s="1"/>
  <c r="Y580" i="23"/>
  <c r="X580" i="23"/>
  <c r="W580" i="23"/>
  <c r="U580" i="23"/>
  <c r="AG580" i="23" s="1"/>
  <c r="T580" i="23"/>
  <c r="S580" i="23"/>
  <c r="AE580" i="23" s="1"/>
  <c r="R580" i="23"/>
  <c r="Q580" i="23"/>
  <c r="AC580" i="23" s="1"/>
  <c r="AA579" i="23"/>
  <c r="Z579" i="23"/>
  <c r="Y579" i="23"/>
  <c r="AE579" i="23" s="1"/>
  <c r="X579" i="23"/>
  <c r="W579" i="23"/>
  <c r="U579" i="23"/>
  <c r="T579" i="23"/>
  <c r="AF579" i="23" s="1"/>
  <c r="S579" i="23"/>
  <c r="R579" i="23"/>
  <c r="AD579" i="23" s="1"/>
  <c r="Q579" i="23"/>
  <c r="AA578" i="23"/>
  <c r="AG578" i="23" s="1"/>
  <c r="Z578" i="23"/>
  <c r="Y578" i="23"/>
  <c r="X578" i="23"/>
  <c r="W578" i="23"/>
  <c r="U578" i="23"/>
  <c r="T578" i="23"/>
  <c r="AF578" i="23" s="1"/>
  <c r="S578" i="23"/>
  <c r="R578" i="23"/>
  <c r="Q578" i="23"/>
  <c r="AF577" i="23"/>
  <c r="AA577" i="23"/>
  <c r="Z577" i="23"/>
  <c r="Y577" i="23"/>
  <c r="X577" i="23"/>
  <c r="W577" i="23"/>
  <c r="U577" i="23"/>
  <c r="T577" i="23"/>
  <c r="S577" i="23"/>
  <c r="AE577" i="23" s="1"/>
  <c r="R577" i="23"/>
  <c r="Q577" i="23"/>
  <c r="AA576" i="23"/>
  <c r="Z576" i="23"/>
  <c r="Y576" i="23"/>
  <c r="X576" i="23"/>
  <c r="W576" i="23"/>
  <c r="U576" i="23"/>
  <c r="T576" i="23"/>
  <c r="S576" i="23"/>
  <c r="AE576" i="23" s="1"/>
  <c r="R576" i="23"/>
  <c r="AD576" i="23" s="1"/>
  <c r="Q576" i="23"/>
  <c r="AA575" i="23"/>
  <c r="Z575" i="23"/>
  <c r="Y575" i="23"/>
  <c r="X575" i="23"/>
  <c r="AD575" i="23" s="1"/>
  <c r="W575" i="23"/>
  <c r="U575" i="23"/>
  <c r="AG575" i="23" s="1"/>
  <c r="T575" i="23"/>
  <c r="S575" i="23"/>
  <c r="R575" i="23"/>
  <c r="Q575" i="23"/>
  <c r="AC575" i="23" s="1"/>
  <c r="AC574" i="23"/>
  <c r="AA574" i="23"/>
  <c r="Z574" i="23"/>
  <c r="Y574" i="23"/>
  <c r="X574" i="23"/>
  <c r="AD574" i="23" s="1"/>
  <c r="W574" i="23"/>
  <c r="U574" i="23"/>
  <c r="AG574" i="23" s="1"/>
  <c r="T574" i="23"/>
  <c r="S574" i="23"/>
  <c r="AE574" i="23" s="1"/>
  <c r="R574" i="23"/>
  <c r="Q574" i="23"/>
  <c r="AA573" i="23"/>
  <c r="AG573" i="23" s="1"/>
  <c r="Z573" i="23"/>
  <c r="Y573" i="23"/>
  <c r="X573" i="23"/>
  <c r="W573" i="23"/>
  <c r="AC573" i="23" s="1"/>
  <c r="U573" i="23"/>
  <c r="T573" i="23"/>
  <c r="AF573" i="23" s="1"/>
  <c r="S573" i="23"/>
  <c r="R573" i="23"/>
  <c r="AD573" i="23" s="1"/>
  <c r="Q573" i="23"/>
  <c r="AA572" i="23"/>
  <c r="Z572" i="23"/>
  <c r="AF572" i="23" s="1"/>
  <c r="Y572" i="23"/>
  <c r="X572" i="23"/>
  <c r="W572" i="23"/>
  <c r="U572" i="23"/>
  <c r="AG572" i="23" s="1"/>
  <c r="T572" i="23"/>
  <c r="S572" i="23"/>
  <c r="AE572" i="23" s="1"/>
  <c r="R572" i="23"/>
  <c r="Q572" i="23"/>
  <c r="AC572" i="23" s="1"/>
  <c r="AA571" i="23"/>
  <c r="Z571" i="23"/>
  <c r="Y571" i="23"/>
  <c r="X571" i="23"/>
  <c r="W571" i="23"/>
  <c r="U571" i="23"/>
  <c r="T571" i="23"/>
  <c r="AF571" i="23" s="1"/>
  <c r="S571" i="23"/>
  <c r="R571" i="23"/>
  <c r="AD571" i="23" s="1"/>
  <c r="Q571" i="23"/>
  <c r="AG570" i="23"/>
  <c r="AA570" i="23"/>
  <c r="Z570" i="23"/>
  <c r="Y570" i="23"/>
  <c r="X570" i="23"/>
  <c r="W570" i="23"/>
  <c r="U570" i="23"/>
  <c r="T570" i="23"/>
  <c r="AF570" i="23" s="1"/>
  <c r="S570" i="23"/>
  <c r="R570" i="23"/>
  <c r="AD570" i="23" s="1"/>
  <c r="Q570" i="23"/>
  <c r="AC570" i="23" s="1"/>
  <c r="AF569" i="23"/>
  <c r="AA569" i="23"/>
  <c r="Z569" i="23"/>
  <c r="Y569" i="23"/>
  <c r="X569" i="23"/>
  <c r="W569" i="23"/>
  <c r="U569" i="23"/>
  <c r="AG569" i="23" s="1"/>
  <c r="T569" i="23"/>
  <c r="S569" i="23"/>
  <c r="AE569" i="23" s="1"/>
  <c r="R569" i="23"/>
  <c r="Q569" i="23"/>
  <c r="AC569" i="23" s="1"/>
  <c r="AA568" i="23"/>
  <c r="Z568" i="23"/>
  <c r="Y568" i="23"/>
  <c r="X568" i="23"/>
  <c r="W568" i="23"/>
  <c r="U568" i="23"/>
  <c r="T568" i="23"/>
  <c r="AF568" i="23" s="1"/>
  <c r="S568" i="23"/>
  <c r="R568" i="23"/>
  <c r="AD568" i="23" s="1"/>
  <c r="Q568" i="23"/>
  <c r="AA567" i="23"/>
  <c r="Z567" i="23"/>
  <c r="Y567" i="23"/>
  <c r="X567" i="23"/>
  <c r="AD567" i="23" s="1"/>
  <c r="W567" i="23"/>
  <c r="U567" i="23"/>
  <c r="AG567" i="23" s="1"/>
  <c r="T567" i="23"/>
  <c r="S567" i="23"/>
  <c r="AE567" i="23" s="1"/>
  <c r="R567" i="23"/>
  <c r="Q567" i="23"/>
  <c r="AC567" i="23" s="1"/>
  <c r="AA566" i="23"/>
  <c r="Z566" i="23"/>
  <c r="Y566" i="23"/>
  <c r="X566" i="23"/>
  <c r="W566" i="23"/>
  <c r="U566" i="23"/>
  <c r="AG566" i="23" s="1"/>
  <c r="T566" i="23"/>
  <c r="S566" i="23"/>
  <c r="AE566" i="23" s="1"/>
  <c r="R566" i="23"/>
  <c r="Q566" i="23"/>
  <c r="AC566" i="23" s="1"/>
  <c r="AA565" i="23"/>
  <c r="Z565" i="23"/>
  <c r="Y565" i="23"/>
  <c r="X565" i="23"/>
  <c r="W565" i="23"/>
  <c r="U565" i="23"/>
  <c r="T565" i="23"/>
  <c r="AF565" i="23" s="1"/>
  <c r="S565" i="23"/>
  <c r="R565" i="23"/>
  <c r="AD565" i="23" s="1"/>
  <c r="Q565" i="23"/>
  <c r="AA564" i="23"/>
  <c r="Z564" i="23"/>
  <c r="Y564" i="23"/>
  <c r="X564" i="23"/>
  <c r="W564" i="23"/>
  <c r="U564" i="23"/>
  <c r="AG564" i="23" s="1"/>
  <c r="T564" i="23"/>
  <c r="S564" i="23"/>
  <c r="AE564" i="23" s="1"/>
  <c r="R564" i="23"/>
  <c r="Q564" i="23"/>
  <c r="AC564" i="23" s="1"/>
  <c r="AC563" i="23"/>
  <c r="AA563" i="23"/>
  <c r="Z563" i="23"/>
  <c r="Y563" i="23"/>
  <c r="X563" i="23"/>
  <c r="W563" i="23"/>
  <c r="U563" i="23"/>
  <c r="AG563" i="23" s="1"/>
  <c r="T563" i="23"/>
  <c r="S563" i="23"/>
  <c r="AE563" i="23" s="1"/>
  <c r="R563" i="23"/>
  <c r="AD563" i="23" s="1"/>
  <c r="Q563" i="23"/>
  <c r="AA562" i="23"/>
  <c r="Z562" i="23"/>
  <c r="Y562" i="23"/>
  <c r="X562" i="23"/>
  <c r="W562" i="23"/>
  <c r="AC562" i="23" s="1"/>
  <c r="U562" i="23"/>
  <c r="AG562" i="23" s="1"/>
  <c r="T562" i="23"/>
  <c r="AF562" i="23" s="1"/>
  <c r="S562" i="23"/>
  <c r="R562" i="23"/>
  <c r="AD562" i="23" s="1"/>
  <c r="Q562" i="23"/>
  <c r="AA561" i="23"/>
  <c r="Z561" i="23"/>
  <c r="Y561" i="23"/>
  <c r="X561" i="23"/>
  <c r="W561" i="23"/>
  <c r="U561" i="23"/>
  <c r="T561" i="23"/>
  <c r="AF561" i="23" s="1"/>
  <c r="S561" i="23"/>
  <c r="AE561" i="23" s="1"/>
  <c r="R561" i="23"/>
  <c r="AD561" i="23" s="1"/>
  <c r="Q561" i="23"/>
  <c r="AA560" i="23"/>
  <c r="Z560" i="23"/>
  <c r="Y560" i="23"/>
  <c r="AE560" i="23" s="1"/>
  <c r="X560" i="23"/>
  <c r="W560" i="23"/>
  <c r="U560" i="23"/>
  <c r="T560" i="23"/>
  <c r="AF560" i="23" s="1"/>
  <c r="S560" i="23"/>
  <c r="R560" i="23"/>
  <c r="AD560" i="23" s="1"/>
  <c r="Q560" i="23"/>
  <c r="AA559" i="23"/>
  <c r="Z559" i="23"/>
  <c r="Y559" i="23"/>
  <c r="X559" i="23"/>
  <c r="AD559" i="23" s="1"/>
  <c r="W559" i="23"/>
  <c r="U559" i="23"/>
  <c r="AG559" i="23" s="1"/>
  <c r="T559" i="23"/>
  <c r="S559" i="23"/>
  <c r="AE559" i="23" s="1"/>
  <c r="R559" i="23"/>
  <c r="Q559" i="23"/>
  <c r="AC559" i="23" s="1"/>
  <c r="AA558" i="23"/>
  <c r="Z558" i="23"/>
  <c r="Y558" i="23"/>
  <c r="X558" i="23"/>
  <c r="W558" i="23"/>
  <c r="U558" i="23"/>
  <c r="AG558" i="23" s="1"/>
  <c r="T558" i="23"/>
  <c r="AF558" i="23" s="1"/>
  <c r="S558" i="23"/>
  <c r="R558" i="23"/>
  <c r="AD558" i="23" s="1"/>
  <c r="Q558" i="23"/>
  <c r="AC558" i="23" s="1"/>
  <c r="AA557" i="23"/>
  <c r="Z557" i="23"/>
  <c r="Y557" i="23"/>
  <c r="X557" i="23"/>
  <c r="W557" i="23"/>
  <c r="U557" i="23"/>
  <c r="T557" i="23"/>
  <c r="AF557" i="23" s="1"/>
  <c r="S557" i="23"/>
  <c r="AE557" i="23" s="1"/>
  <c r="R557" i="23"/>
  <c r="AD557" i="23" s="1"/>
  <c r="Q557" i="23"/>
  <c r="AA556" i="23"/>
  <c r="Z556" i="23"/>
  <c r="Y556" i="23"/>
  <c r="AE556" i="23" s="1"/>
  <c r="X556" i="23"/>
  <c r="W556" i="23"/>
  <c r="U556" i="23"/>
  <c r="T556" i="23"/>
  <c r="AF556" i="23" s="1"/>
  <c r="S556" i="23"/>
  <c r="R556" i="23"/>
  <c r="AD556" i="23" s="1"/>
  <c r="Q556" i="23"/>
  <c r="AC555" i="23"/>
  <c r="AA555" i="23"/>
  <c r="Z555" i="23"/>
  <c r="Y555" i="23"/>
  <c r="X555" i="23"/>
  <c r="W555" i="23"/>
  <c r="U555" i="23"/>
  <c r="AG555" i="23" s="1"/>
  <c r="T555" i="23"/>
  <c r="S555" i="23"/>
  <c r="AE555" i="23" s="1"/>
  <c r="R555" i="23"/>
  <c r="AD555" i="23" s="1"/>
  <c r="Q555" i="23"/>
  <c r="AA554" i="23"/>
  <c r="Z554" i="23"/>
  <c r="Y554" i="23"/>
  <c r="X554" i="23"/>
  <c r="W554" i="23"/>
  <c r="AC554" i="23" s="1"/>
  <c r="U554" i="23"/>
  <c r="AG554" i="23" s="1"/>
  <c r="T554" i="23"/>
  <c r="AF554" i="23" s="1"/>
  <c r="S554" i="23"/>
  <c r="R554" i="23"/>
  <c r="AD554" i="23" s="1"/>
  <c r="Q554" i="23"/>
  <c r="AA553" i="23"/>
  <c r="Z553" i="23"/>
  <c r="Y553" i="23"/>
  <c r="X553" i="23"/>
  <c r="W553" i="23"/>
  <c r="U553" i="23"/>
  <c r="T553" i="23"/>
  <c r="AF553" i="23" s="1"/>
  <c r="S553" i="23"/>
  <c r="R553" i="23"/>
  <c r="AD553" i="23" s="1"/>
  <c r="Q553" i="23"/>
  <c r="AE552" i="23"/>
  <c r="AA552" i="23"/>
  <c r="Z552" i="23"/>
  <c r="Y552" i="23"/>
  <c r="X552" i="23"/>
  <c r="W552" i="23"/>
  <c r="U552" i="23"/>
  <c r="T552" i="23"/>
  <c r="AF552" i="23" s="1"/>
  <c r="S552" i="23"/>
  <c r="R552" i="23"/>
  <c r="AD552" i="23" s="1"/>
  <c r="Q552" i="23"/>
  <c r="AA551" i="23"/>
  <c r="Z551" i="23"/>
  <c r="Y551" i="23"/>
  <c r="X551" i="23"/>
  <c r="AD551" i="23" s="1"/>
  <c r="W551" i="23"/>
  <c r="U551" i="23"/>
  <c r="AG551" i="23" s="1"/>
  <c r="T551" i="23"/>
  <c r="S551" i="23"/>
  <c r="AE551" i="23" s="1"/>
  <c r="R551" i="23"/>
  <c r="Q551" i="23"/>
  <c r="AC551" i="23" s="1"/>
  <c r="AA550" i="23"/>
  <c r="Z550" i="23"/>
  <c r="Y550" i="23"/>
  <c r="X550" i="23"/>
  <c r="W550" i="23"/>
  <c r="U550" i="23"/>
  <c r="AG550" i="23" s="1"/>
  <c r="T550" i="23"/>
  <c r="AF550" i="23" s="1"/>
  <c r="S550" i="23"/>
  <c r="R550" i="23"/>
  <c r="AD550" i="23" s="1"/>
  <c r="Q550" i="23"/>
  <c r="AC550" i="23" s="1"/>
  <c r="AA549" i="23"/>
  <c r="Z549" i="23"/>
  <c r="Y549" i="23"/>
  <c r="X549" i="23"/>
  <c r="W549" i="23"/>
  <c r="U549" i="23"/>
  <c r="T549" i="23"/>
  <c r="AF549" i="23" s="1"/>
  <c r="S549" i="23"/>
  <c r="AE549" i="23" s="1"/>
  <c r="R549" i="23"/>
  <c r="AD549" i="23" s="1"/>
  <c r="Q549" i="23"/>
  <c r="AA548" i="23"/>
  <c r="Z548" i="23"/>
  <c r="Y548" i="23"/>
  <c r="AE548" i="23" s="1"/>
  <c r="X548" i="23"/>
  <c r="W548" i="23"/>
  <c r="U548" i="23"/>
  <c r="T548" i="23"/>
  <c r="AF548" i="23" s="1"/>
  <c r="S548" i="23"/>
  <c r="R548" i="23"/>
  <c r="AD548" i="23" s="1"/>
  <c r="Q548" i="23"/>
  <c r="AC547" i="23"/>
  <c r="AA547" i="23"/>
  <c r="Z547" i="23"/>
  <c r="Y547" i="23"/>
  <c r="X547" i="23"/>
  <c r="W547" i="23"/>
  <c r="U547" i="23"/>
  <c r="AG547" i="23" s="1"/>
  <c r="T547" i="23"/>
  <c r="S547" i="23"/>
  <c r="AE547" i="23" s="1"/>
  <c r="R547" i="23"/>
  <c r="Q547" i="23"/>
  <c r="AC546" i="23"/>
  <c r="AA546" i="23"/>
  <c r="Z546" i="23"/>
  <c r="Y546" i="23"/>
  <c r="X546" i="23"/>
  <c r="W546" i="23"/>
  <c r="U546" i="23"/>
  <c r="AG546" i="23" s="1"/>
  <c r="T546" i="23"/>
  <c r="AF546" i="23" s="1"/>
  <c r="S546" i="23"/>
  <c r="AE546" i="23" s="1"/>
  <c r="R546" i="23"/>
  <c r="Q546" i="23"/>
  <c r="AA545" i="23"/>
  <c r="Z545" i="23"/>
  <c r="Y545" i="23"/>
  <c r="X545" i="23"/>
  <c r="W545" i="23"/>
  <c r="U545" i="23"/>
  <c r="T545" i="23"/>
  <c r="AF545" i="23" s="1"/>
  <c r="S545" i="23"/>
  <c r="AE545" i="23" s="1"/>
  <c r="R545" i="23"/>
  <c r="Q545" i="23"/>
  <c r="AA544" i="23"/>
  <c r="Z544" i="23"/>
  <c r="Y544" i="23"/>
  <c r="X544" i="23"/>
  <c r="AD544" i="23" s="1"/>
  <c r="W544" i="23"/>
  <c r="U544" i="23"/>
  <c r="T544" i="23"/>
  <c r="S544" i="23"/>
  <c r="AE544" i="23" s="1"/>
  <c r="R544" i="23"/>
  <c r="Q544" i="23"/>
  <c r="AD543" i="23"/>
  <c r="AA543" i="23"/>
  <c r="Z543" i="23"/>
  <c r="Y543" i="23"/>
  <c r="X543" i="23"/>
  <c r="W543" i="23"/>
  <c r="U543" i="23"/>
  <c r="AG543" i="23" s="1"/>
  <c r="T543" i="23"/>
  <c r="AF543" i="23" s="1"/>
  <c r="S543" i="23"/>
  <c r="R543" i="23"/>
  <c r="Q543" i="23"/>
  <c r="AC543" i="23" s="1"/>
  <c r="AG542" i="23"/>
  <c r="AA542" i="23"/>
  <c r="Z542" i="23"/>
  <c r="Y542" i="23"/>
  <c r="X542" i="23"/>
  <c r="W542" i="23"/>
  <c r="U542" i="23"/>
  <c r="T542" i="23"/>
  <c r="AF542" i="23" s="1"/>
  <c r="S542" i="23"/>
  <c r="R542" i="23"/>
  <c r="Q542" i="23"/>
  <c r="AC542" i="23" s="1"/>
  <c r="AF541" i="23"/>
  <c r="AA541" i="23"/>
  <c r="Z541" i="23"/>
  <c r="Y541" i="23"/>
  <c r="X541" i="23"/>
  <c r="W541" i="23"/>
  <c r="U541" i="23"/>
  <c r="T541" i="23"/>
  <c r="S541" i="23"/>
  <c r="AE541" i="23" s="1"/>
  <c r="R541" i="23"/>
  <c r="AD541" i="23" s="1"/>
  <c r="Q541" i="23"/>
  <c r="AA540" i="23"/>
  <c r="Z540" i="23"/>
  <c r="Y540" i="23"/>
  <c r="X540" i="23"/>
  <c r="W540" i="23"/>
  <c r="U540" i="23"/>
  <c r="T540" i="23"/>
  <c r="AF540" i="23" s="1"/>
  <c r="S540" i="23"/>
  <c r="R540" i="23"/>
  <c r="Q540" i="23"/>
  <c r="AA539" i="23"/>
  <c r="Z539" i="23"/>
  <c r="AF539" i="23" s="1"/>
  <c r="Y539" i="23"/>
  <c r="X539" i="23"/>
  <c r="W539" i="23"/>
  <c r="U539" i="23"/>
  <c r="T539" i="23"/>
  <c r="S539" i="23"/>
  <c r="AE539" i="23" s="1"/>
  <c r="R539" i="23"/>
  <c r="Q539" i="23"/>
  <c r="AA538" i="23"/>
  <c r="Z538" i="23"/>
  <c r="AF538" i="23" s="1"/>
  <c r="Y538" i="23"/>
  <c r="X538" i="23"/>
  <c r="W538" i="23"/>
  <c r="U538" i="23"/>
  <c r="T538" i="23"/>
  <c r="S538" i="23"/>
  <c r="AE538" i="23" s="1"/>
  <c r="R538" i="23"/>
  <c r="AD538" i="23" s="1"/>
  <c r="Q538" i="23"/>
  <c r="AA537" i="23"/>
  <c r="Z537" i="23"/>
  <c r="Y537" i="23"/>
  <c r="AE537" i="23" s="1"/>
  <c r="X537" i="23"/>
  <c r="AD537" i="23" s="1"/>
  <c r="W537" i="23"/>
  <c r="U537" i="23"/>
  <c r="AG537" i="23" s="1"/>
  <c r="T537" i="23"/>
  <c r="AF537" i="23" s="1"/>
  <c r="S537" i="23"/>
  <c r="R537" i="23"/>
  <c r="Q537" i="23"/>
  <c r="AC537" i="23" s="1"/>
  <c r="AA536" i="23"/>
  <c r="Z536" i="23"/>
  <c r="Y536" i="23"/>
  <c r="X536" i="23"/>
  <c r="AD536" i="23" s="1"/>
  <c r="W536" i="23"/>
  <c r="U536" i="23"/>
  <c r="AG536" i="23" s="1"/>
  <c r="T536" i="23"/>
  <c r="S536" i="23"/>
  <c r="R536" i="23"/>
  <c r="Q536" i="23"/>
  <c r="AC536" i="23" s="1"/>
  <c r="AA535" i="23"/>
  <c r="AG535" i="23" s="1"/>
  <c r="Z535" i="23"/>
  <c r="Y535" i="23"/>
  <c r="X535" i="23"/>
  <c r="W535" i="23"/>
  <c r="AC535" i="23" s="1"/>
  <c r="U535" i="23"/>
  <c r="T535" i="23"/>
  <c r="AF535" i="23" s="1"/>
  <c r="S535" i="23"/>
  <c r="AE535" i="23" s="1"/>
  <c r="R535" i="23"/>
  <c r="Q535" i="23"/>
  <c r="AA534" i="23"/>
  <c r="Z534" i="23"/>
  <c r="AF534" i="23" s="1"/>
  <c r="Y534" i="23"/>
  <c r="X534" i="23"/>
  <c r="W534" i="23"/>
  <c r="U534" i="23"/>
  <c r="T534" i="23"/>
  <c r="S534" i="23"/>
  <c r="AE534" i="23" s="1"/>
  <c r="R534" i="23"/>
  <c r="AD534" i="23" s="1"/>
  <c r="Q534" i="23"/>
  <c r="AA533" i="23"/>
  <c r="Z533" i="23"/>
  <c r="Y533" i="23"/>
  <c r="AE533" i="23" s="1"/>
  <c r="X533" i="23"/>
  <c r="W533" i="23"/>
  <c r="U533" i="23"/>
  <c r="AG533" i="23" s="1"/>
  <c r="T533" i="23"/>
  <c r="AF533" i="23" s="1"/>
  <c r="S533" i="23"/>
  <c r="R533" i="23"/>
  <c r="AD533" i="23" s="1"/>
  <c r="Q533" i="23"/>
  <c r="AC533" i="23" s="1"/>
  <c r="AG532" i="23"/>
  <c r="AA532" i="23"/>
  <c r="Z532" i="23"/>
  <c r="Y532" i="23"/>
  <c r="X532" i="23"/>
  <c r="W532" i="23"/>
  <c r="U532" i="23"/>
  <c r="T532" i="23"/>
  <c r="AF532" i="23" s="1"/>
  <c r="S532" i="23"/>
  <c r="R532" i="23"/>
  <c r="Q532" i="23"/>
  <c r="AF531" i="23"/>
  <c r="AA531" i="23"/>
  <c r="Z531" i="23"/>
  <c r="Y531" i="23"/>
  <c r="X531" i="23"/>
  <c r="W531" i="23"/>
  <c r="U531" i="23"/>
  <c r="T531" i="23"/>
  <c r="S531" i="23"/>
  <c r="AE531" i="23" s="1"/>
  <c r="R531" i="23"/>
  <c r="Q531" i="23"/>
  <c r="AA530" i="23"/>
  <c r="Z530" i="23"/>
  <c r="Y530" i="23"/>
  <c r="X530" i="23"/>
  <c r="W530" i="23"/>
  <c r="U530" i="23"/>
  <c r="T530" i="23"/>
  <c r="S530" i="23"/>
  <c r="AE530" i="23" s="1"/>
  <c r="R530" i="23"/>
  <c r="AD530" i="23" s="1"/>
  <c r="Q530" i="23"/>
  <c r="AA529" i="23"/>
  <c r="Z529" i="23"/>
  <c r="Y529" i="23"/>
  <c r="X529" i="23"/>
  <c r="AD529" i="23" s="1"/>
  <c r="W529" i="23"/>
  <c r="U529" i="23"/>
  <c r="AG529" i="23" s="1"/>
  <c r="T529" i="23"/>
  <c r="S529" i="23"/>
  <c r="R529" i="23"/>
  <c r="Q529" i="23"/>
  <c r="AC529" i="23" s="1"/>
  <c r="AA528" i="23"/>
  <c r="Z528" i="23"/>
  <c r="Y528" i="23"/>
  <c r="X528" i="23"/>
  <c r="AD528" i="23" s="1"/>
  <c r="W528" i="23"/>
  <c r="AC528" i="23" s="1"/>
  <c r="U528" i="23"/>
  <c r="T528" i="23"/>
  <c r="S528" i="23"/>
  <c r="AE528" i="23" s="1"/>
  <c r="R528" i="23"/>
  <c r="Q528" i="23"/>
  <c r="AA527" i="23"/>
  <c r="AG527" i="23" s="1"/>
  <c r="Z527" i="23"/>
  <c r="Y527" i="23"/>
  <c r="X527" i="23"/>
  <c r="W527" i="23"/>
  <c r="AC527" i="23" s="1"/>
  <c r="U527" i="23"/>
  <c r="T527" i="23"/>
  <c r="S527" i="23"/>
  <c r="R527" i="23"/>
  <c r="AD527" i="23" s="1"/>
  <c r="Q527" i="23"/>
  <c r="AA526" i="23"/>
  <c r="Z526" i="23"/>
  <c r="AF526" i="23" s="1"/>
  <c r="Y526" i="23"/>
  <c r="X526" i="23"/>
  <c r="W526" i="23"/>
  <c r="U526" i="23"/>
  <c r="AG526" i="23" s="1"/>
  <c r="T526" i="23"/>
  <c r="S526" i="23"/>
  <c r="AE526" i="23" s="1"/>
  <c r="R526" i="23"/>
  <c r="Q526" i="23"/>
  <c r="AC526" i="23" s="1"/>
  <c r="AA525" i="23"/>
  <c r="Z525" i="23"/>
  <c r="Y525" i="23"/>
  <c r="AE525" i="23" s="1"/>
  <c r="X525" i="23"/>
  <c r="W525" i="23"/>
  <c r="U525" i="23"/>
  <c r="T525" i="23"/>
  <c r="AF525" i="23" s="1"/>
  <c r="S525" i="23"/>
  <c r="R525" i="23"/>
  <c r="AD525" i="23" s="1"/>
  <c r="Q525" i="23"/>
  <c r="AG524" i="23"/>
  <c r="AC524" i="23"/>
  <c r="AA524" i="23"/>
  <c r="Z524" i="23"/>
  <c r="Y524" i="23"/>
  <c r="X524" i="23"/>
  <c r="AD524" i="23" s="1"/>
  <c r="W524" i="23"/>
  <c r="U524" i="23"/>
  <c r="T524" i="23"/>
  <c r="AF524" i="23" s="1"/>
  <c r="S524" i="23"/>
  <c r="R524" i="23"/>
  <c r="Q524" i="23"/>
  <c r="AF523" i="23"/>
  <c r="AA523" i="23"/>
  <c r="AG523" i="23" s="1"/>
  <c r="Z523" i="23"/>
  <c r="Y523" i="23"/>
  <c r="X523" i="23"/>
  <c r="W523" i="23"/>
  <c r="AC523" i="23" s="1"/>
  <c r="U523" i="23"/>
  <c r="T523" i="23"/>
  <c r="S523" i="23"/>
  <c r="AE523" i="23" s="1"/>
  <c r="R523" i="23"/>
  <c r="Q523" i="23"/>
  <c r="AA522" i="23"/>
  <c r="Z522" i="23"/>
  <c r="AF522" i="23" s="1"/>
  <c r="Y522" i="23"/>
  <c r="X522" i="23"/>
  <c r="W522" i="23"/>
  <c r="U522" i="23"/>
  <c r="AG522" i="23" s="1"/>
  <c r="T522" i="23"/>
  <c r="S522" i="23"/>
  <c r="R522" i="23"/>
  <c r="AD522" i="23" s="1"/>
  <c r="Q522" i="23"/>
  <c r="AC522" i="23" s="1"/>
  <c r="AA521" i="23"/>
  <c r="Z521" i="23"/>
  <c r="Y521" i="23"/>
  <c r="AE521" i="23" s="1"/>
  <c r="X521" i="23"/>
  <c r="AD521" i="23" s="1"/>
  <c r="W521" i="23"/>
  <c r="U521" i="23"/>
  <c r="AG521" i="23" s="1"/>
  <c r="T521" i="23"/>
  <c r="AF521" i="23" s="1"/>
  <c r="S521" i="23"/>
  <c r="R521" i="23"/>
  <c r="Q521" i="23"/>
  <c r="AC521" i="23" s="1"/>
  <c r="AG520" i="23"/>
  <c r="AC520" i="23"/>
  <c r="AA520" i="23"/>
  <c r="Z520" i="23"/>
  <c r="Y520" i="23"/>
  <c r="X520" i="23"/>
  <c r="AD520" i="23" s="1"/>
  <c r="W520" i="23"/>
  <c r="U520" i="23"/>
  <c r="T520" i="23"/>
  <c r="AF520" i="23" s="1"/>
  <c r="S520" i="23"/>
  <c r="R520" i="23"/>
  <c r="Q520" i="23"/>
  <c r="AF519" i="23"/>
  <c r="AA519" i="23"/>
  <c r="AG519" i="23" s="1"/>
  <c r="Z519" i="23"/>
  <c r="Y519" i="23"/>
  <c r="X519" i="23"/>
  <c r="W519" i="23"/>
  <c r="AC519" i="23" s="1"/>
  <c r="U519" i="23"/>
  <c r="T519" i="23"/>
  <c r="S519" i="23"/>
  <c r="AE519" i="23" s="1"/>
  <c r="R519" i="23"/>
  <c r="Q519" i="23"/>
  <c r="AA518" i="23"/>
  <c r="Z518" i="23"/>
  <c r="AF518" i="23" s="1"/>
  <c r="Y518" i="23"/>
  <c r="X518" i="23"/>
  <c r="W518" i="23"/>
  <c r="U518" i="23"/>
  <c r="T518" i="23"/>
  <c r="S518" i="23"/>
  <c r="AE518" i="23" s="1"/>
  <c r="R518" i="23"/>
  <c r="AD518" i="23" s="1"/>
  <c r="Q518" i="23"/>
  <c r="AA517" i="23"/>
  <c r="Z517" i="23"/>
  <c r="Y517" i="23"/>
  <c r="AE517" i="23" s="1"/>
  <c r="X517" i="23"/>
  <c r="W517" i="23"/>
  <c r="U517" i="23"/>
  <c r="AG517" i="23" s="1"/>
  <c r="T517" i="23"/>
  <c r="AF517" i="23" s="1"/>
  <c r="S517" i="23"/>
  <c r="R517" i="23"/>
  <c r="AD517" i="23" s="1"/>
  <c r="Q517" i="23"/>
  <c r="AC517" i="23" s="1"/>
  <c r="AG516" i="23"/>
  <c r="AA516" i="23"/>
  <c r="Z516" i="23"/>
  <c r="Y516" i="23"/>
  <c r="X516" i="23"/>
  <c r="W516" i="23"/>
  <c r="U516" i="23"/>
  <c r="T516" i="23"/>
  <c r="AF516" i="23" s="1"/>
  <c r="S516" i="23"/>
  <c r="R516" i="23"/>
  <c r="Q516" i="23"/>
  <c r="AA515" i="23"/>
  <c r="Z515" i="23"/>
  <c r="Y515" i="23"/>
  <c r="X515" i="23"/>
  <c r="W515" i="23"/>
  <c r="U515" i="23"/>
  <c r="T515" i="23"/>
  <c r="AF515" i="23" s="1"/>
  <c r="S515" i="23"/>
  <c r="AE515" i="23" s="1"/>
  <c r="R515" i="23"/>
  <c r="Q515" i="23"/>
  <c r="AA514" i="23"/>
  <c r="Z514" i="23"/>
  <c r="Y514" i="23"/>
  <c r="X514" i="23"/>
  <c r="W514" i="23"/>
  <c r="U514" i="23"/>
  <c r="T514" i="23"/>
  <c r="S514" i="23"/>
  <c r="AE514" i="23" s="1"/>
  <c r="R514" i="23"/>
  <c r="AD514" i="23" s="1"/>
  <c r="Q514" i="23"/>
  <c r="AA513" i="23"/>
  <c r="Z513" i="23"/>
  <c r="Y513" i="23"/>
  <c r="X513" i="23"/>
  <c r="AD513" i="23" s="1"/>
  <c r="W513" i="23"/>
  <c r="U513" i="23"/>
  <c r="AG513" i="23" s="1"/>
  <c r="T513" i="23"/>
  <c r="S513" i="23"/>
  <c r="R513" i="23"/>
  <c r="Q513" i="23"/>
  <c r="AC513" i="23" s="1"/>
  <c r="AC512" i="23"/>
  <c r="AA512" i="23"/>
  <c r="Z512" i="23"/>
  <c r="Y512" i="23"/>
  <c r="X512" i="23"/>
  <c r="AD512" i="23" s="1"/>
  <c r="W512" i="23"/>
  <c r="U512" i="23"/>
  <c r="T512" i="23"/>
  <c r="S512" i="23"/>
  <c r="AE512" i="23" s="1"/>
  <c r="R512" i="23"/>
  <c r="Q512" i="23"/>
  <c r="AA511" i="23"/>
  <c r="Z511" i="23"/>
  <c r="Y511" i="23"/>
  <c r="X511" i="23"/>
  <c r="W511" i="23"/>
  <c r="U511" i="23"/>
  <c r="T511" i="23"/>
  <c r="S511" i="23"/>
  <c r="R511" i="23"/>
  <c r="AD511" i="23" s="1"/>
  <c r="Q511" i="23"/>
  <c r="AA510" i="23"/>
  <c r="Z510" i="23"/>
  <c r="Y510" i="23"/>
  <c r="X510" i="23"/>
  <c r="W510" i="23"/>
  <c r="U510" i="23"/>
  <c r="AG510" i="23" s="1"/>
  <c r="T510" i="23"/>
  <c r="S510" i="23"/>
  <c r="AE510" i="23" s="1"/>
  <c r="R510" i="23"/>
  <c r="Q510" i="23"/>
  <c r="AC510" i="23" s="1"/>
  <c r="AA509" i="23"/>
  <c r="Z509" i="23"/>
  <c r="Y509" i="23"/>
  <c r="X509" i="23"/>
  <c r="AD509" i="23" s="1"/>
  <c r="W509" i="23"/>
  <c r="U509" i="23"/>
  <c r="T509" i="23"/>
  <c r="AF509" i="23" s="1"/>
  <c r="S509" i="23"/>
  <c r="R509" i="23"/>
  <c r="Q509" i="23"/>
  <c r="AC508" i="23"/>
  <c r="AA508" i="23"/>
  <c r="AG508" i="23" s="1"/>
  <c r="Z508" i="23"/>
  <c r="Y508" i="23"/>
  <c r="X508" i="23"/>
  <c r="AD508" i="23" s="1"/>
  <c r="W508" i="23"/>
  <c r="U508" i="23"/>
  <c r="T508" i="23"/>
  <c r="AF508" i="23" s="1"/>
  <c r="S508" i="23"/>
  <c r="AE508" i="23" s="1"/>
  <c r="R508" i="23"/>
  <c r="Q508" i="23"/>
  <c r="AA507" i="23"/>
  <c r="AG507" i="23" s="1"/>
  <c r="Z507" i="23"/>
  <c r="AF507" i="23" s="1"/>
  <c r="Y507" i="23"/>
  <c r="X507" i="23"/>
  <c r="W507" i="23"/>
  <c r="AC507" i="23" s="1"/>
  <c r="U507" i="23"/>
  <c r="T507" i="23"/>
  <c r="S507" i="23"/>
  <c r="AE507" i="23" s="1"/>
  <c r="R507" i="23"/>
  <c r="AD507" i="23" s="1"/>
  <c r="Q507" i="23"/>
  <c r="AA506" i="23"/>
  <c r="Z506" i="23"/>
  <c r="Y506" i="23"/>
  <c r="X506" i="23"/>
  <c r="W506" i="23"/>
  <c r="U506" i="23"/>
  <c r="AG506" i="23" s="1"/>
  <c r="T506" i="23"/>
  <c r="S506" i="23"/>
  <c r="R506" i="23"/>
  <c r="AD506" i="23" s="1"/>
  <c r="Q506" i="23"/>
  <c r="AC506" i="23" s="1"/>
  <c r="AA505" i="23"/>
  <c r="Z505" i="23"/>
  <c r="Y505" i="23"/>
  <c r="X505" i="23"/>
  <c r="AD505" i="23" s="1"/>
  <c r="W505" i="23"/>
  <c r="U505" i="23"/>
  <c r="AG505" i="23" s="1"/>
  <c r="T505" i="23"/>
  <c r="AF505" i="23" s="1"/>
  <c r="S505" i="23"/>
  <c r="R505" i="23"/>
  <c r="Q505" i="23"/>
  <c r="AC505" i="23" s="1"/>
  <c r="AG504" i="23"/>
  <c r="AC504" i="23"/>
  <c r="AA504" i="23"/>
  <c r="Z504" i="23"/>
  <c r="Y504" i="23"/>
  <c r="X504" i="23"/>
  <c r="AD504" i="23" s="1"/>
  <c r="W504" i="23"/>
  <c r="U504" i="23"/>
  <c r="T504" i="23"/>
  <c r="AF504" i="23" s="1"/>
  <c r="S504" i="23"/>
  <c r="AE504" i="23" s="1"/>
  <c r="R504" i="23"/>
  <c r="Q504" i="23"/>
  <c r="AF503" i="23"/>
  <c r="AA503" i="23"/>
  <c r="AG503" i="23" s="1"/>
  <c r="Z503" i="23"/>
  <c r="Y503" i="23"/>
  <c r="X503" i="23"/>
  <c r="W503" i="23"/>
  <c r="AC503" i="23" s="1"/>
  <c r="U503" i="23"/>
  <c r="T503" i="23"/>
  <c r="S503" i="23"/>
  <c r="AE503" i="23" s="1"/>
  <c r="R503" i="23"/>
  <c r="AD503" i="23" s="1"/>
  <c r="Q503" i="23"/>
  <c r="AA502" i="23"/>
  <c r="Z502" i="23"/>
  <c r="AF502" i="23" s="1"/>
  <c r="Y502" i="23"/>
  <c r="X502" i="23"/>
  <c r="W502" i="23"/>
  <c r="U502" i="23"/>
  <c r="AG502" i="23" s="1"/>
  <c r="T502" i="23"/>
  <c r="S502" i="23"/>
  <c r="AE502" i="23" s="1"/>
  <c r="R502" i="23"/>
  <c r="AD502" i="23" s="1"/>
  <c r="Q502" i="23"/>
  <c r="AC502" i="23" s="1"/>
  <c r="AA501" i="23"/>
  <c r="Z501" i="23"/>
  <c r="Y501" i="23"/>
  <c r="X501" i="23"/>
  <c r="W501" i="23"/>
  <c r="U501" i="23"/>
  <c r="T501" i="23"/>
  <c r="AF501" i="23" s="1"/>
  <c r="S501" i="23"/>
  <c r="R501" i="23"/>
  <c r="Q501" i="23"/>
  <c r="AG500" i="23"/>
  <c r="AC500" i="23"/>
  <c r="AA500" i="23"/>
  <c r="Z500" i="23"/>
  <c r="Y500" i="23"/>
  <c r="X500" i="23"/>
  <c r="AD500" i="23" s="1"/>
  <c r="W500" i="23"/>
  <c r="U500" i="23"/>
  <c r="T500" i="23"/>
  <c r="AF500" i="23" s="1"/>
  <c r="S500" i="23"/>
  <c r="AE500" i="23" s="1"/>
  <c r="R500" i="23"/>
  <c r="Q500" i="23"/>
  <c r="AF499" i="23"/>
  <c r="AA499" i="23"/>
  <c r="AG499" i="23" s="1"/>
  <c r="Z499" i="23"/>
  <c r="Y499" i="23"/>
  <c r="X499" i="23"/>
  <c r="W499" i="23"/>
  <c r="AC499" i="23" s="1"/>
  <c r="U499" i="23"/>
  <c r="T499" i="23"/>
  <c r="S499" i="23"/>
  <c r="AE499" i="23" s="1"/>
  <c r="R499" i="23"/>
  <c r="AD499" i="23" s="1"/>
  <c r="Q499" i="23"/>
  <c r="AA498" i="23"/>
  <c r="Z498" i="23"/>
  <c r="AF498" i="23" s="1"/>
  <c r="Y498" i="23"/>
  <c r="X498" i="23"/>
  <c r="W498" i="23"/>
  <c r="U498" i="23"/>
  <c r="AG498" i="23" s="1"/>
  <c r="T498" i="23"/>
  <c r="S498" i="23"/>
  <c r="AE498" i="23" s="1"/>
  <c r="R498" i="23"/>
  <c r="AD498" i="23" s="1"/>
  <c r="Q498" i="23"/>
  <c r="AC498" i="23" s="1"/>
  <c r="AA497" i="23"/>
  <c r="Z497" i="23"/>
  <c r="Y497" i="23"/>
  <c r="AE497" i="23" s="1"/>
  <c r="X497" i="23"/>
  <c r="AD497" i="23" s="1"/>
  <c r="W497" i="23"/>
  <c r="U497" i="23"/>
  <c r="AG497" i="23" s="1"/>
  <c r="T497" i="23"/>
  <c r="AF497" i="23" s="1"/>
  <c r="S497" i="23"/>
  <c r="R497" i="23"/>
  <c r="Q497" i="23"/>
  <c r="AC497" i="23" s="1"/>
  <c r="AG496" i="23"/>
  <c r="AA496" i="23"/>
  <c r="Z496" i="23"/>
  <c r="Y496" i="23"/>
  <c r="X496" i="23"/>
  <c r="AD496" i="23" s="1"/>
  <c r="W496" i="23"/>
  <c r="U496" i="23"/>
  <c r="T496" i="23"/>
  <c r="AF496" i="23" s="1"/>
  <c r="S496" i="23"/>
  <c r="R496" i="23"/>
  <c r="Q496" i="23"/>
  <c r="AC496" i="23" s="1"/>
  <c r="AF495" i="23"/>
  <c r="AA495" i="23"/>
  <c r="AG495" i="23" s="1"/>
  <c r="Z495" i="23"/>
  <c r="Y495" i="23"/>
  <c r="X495" i="23"/>
  <c r="W495" i="23"/>
  <c r="AC495" i="23" s="1"/>
  <c r="U495" i="23"/>
  <c r="T495" i="23"/>
  <c r="S495" i="23"/>
  <c r="AE495" i="23" s="1"/>
  <c r="R495" i="23"/>
  <c r="Q495" i="23"/>
  <c r="AA494" i="23"/>
  <c r="Z494" i="23"/>
  <c r="AF494" i="23" s="1"/>
  <c r="Y494" i="23"/>
  <c r="X494" i="23"/>
  <c r="W494" i="23"/>
  <c r="U494" i="23"/>
  <c r="T494" i="23"/>
  <c r="S494" i="23"/>
  <c r="AE494" i="23" s="1"/>
  <c r="R494" i="23"/>
  <c r="AD494" i="23" s="1"/>
  <c r="Q494" i="23"/>
  <c r="AA493" i="23"/>
  <c r="Z493" i="23"/>
  <c r="Y493" i="23"/>
  <c r="AE493" i="23" s="1"/>
  <c r="X493" i="23"/>
  <c r="W493" i="23"/>
  <c r="U493" i="23"/>
  <c r="AG493" i="23" s="1"/>
  <c r="T493" i="23"/>
  <c r="S493" i="23"/>
  <c r="R493" i="23"/>
  <c r="AD493" i="23" s="1"/>
  <c r="Q493" i="23"/>
  <c r="AC493" i="23" s="1"/>
  <c r="AA492" i="23"/>
  <c r="Z492" i="23"/>
  <c r="Y492" i="23"/>
  <c r="X492" i="23"/>
  <c r="W492" i="23"/>
  <c r="U492" i="23"/>
  <c r="AG492" i="23" s="1"/>
  <c r="T492" i="23"/>
  <c r="S492" i="23"/>
  <c r="R492" i="23"/>
  <c r="Q492" i="23"/>
  <c r="AC492" i="23" s="1"/>
  <c r="AA491" i="23"/>
  <c r="Z491" i="23"/>
  <c r="Y491" i="23"/>
  <c r="X491" i="23"/>
  <c r="W491" i="23"/>
  <c r="U491" i="23"/>
  <c r="T491" i="23"/>
  <c r="AF491" i="23" s="1"/>
  <c r="S491" i="23"/>
  <c r="R491" i="23"/>
  <c r="Q491" i="23"/>
  <c r="AA490" i="23"/>
  <c r="Z490" i="23"/>
  <c r="Y490" i="23"/>
  <c r="X490" i="23"/>
  <c r="W490" i="23"/>
  <c r="U490" i="23"/>
  <c r="T490" i="23"/>
  <c r="S490" i="23"/>
  <c r="AE490" i="23" s="1"/>
  <c r="R490" i="23"/>
  <c r="Q490" i="23"/>
  <c r="AA489" i="23"/>
  <c r="Z489" i="23"/>
  <c r="Y489" i="23"/>
  <c r="X489" i="23"/>
  <c r="AD489" i="23" s="1"/>
  <c r="W489" i="23"/>
  <c r="U489" i="23"/>
  <c r="T489" i="23"/>
  <c r="S489" i="23"/>
  <c r="R489" i="23"/>
  <c r="Q489" i="23"/>
  <c r="AC488" i="23"/>
  <c r="AA488" i="23"/>
  <c r="Z488" i="23"/>
  <c r="Y488" i="23"/>
  <c r="X488" i="23"/>
  <c r="AD488" i="23" s="1"/>
  <c r="W488" i="23"/>
  <c r="U488" i="23"/>
  <c r="AG488" i="23" s="1"/>
  <c r="T488" i="23"/>
  <c r="S488" i="23"/>
  <c r="AE488" i="23" s="1"/>
  <c r="R488" i="23"/>
  <c r="Q488" i="23"/>
  <c r="AA487" i="23"/>
  <c r="AG487" i="23" s="1"/>
  <c r="Z487" i="23"/>
  <c r="Y487" i="23"/>
  <c r="X487" i="23"/>
  <c r="W487" i="23"/>
  <c r="AC487" i="23" s="1"/>
  <c r="U487" i="23"/>
  <c r="T487" i="23"/>
  <c r="AF487" i="23" s="1"/>
  <c r="S487" i="23"/>
  <c r="R487" i="23"/>
  <c r="AD487" i="23" s="1"/>
  <c r="Q487" i="23"/>
  <c r="AA486" i="23"/>
  <c r="Z486" i="23"/>
  <c r="AF486" i="23" s="1"/>
  <c r="Y486" i="23"/>
  <c r="X486" i="23"/>
  <c r="W486" i="23"/>
  <c r="U486" i="23"/>
  <c r="AG486" i="23" s="1"/>
  <c r="T486" i="23"/>
  <c r="S486" i="23"/>
  <c r="AE486" i="23" s="1"/>
  <c r="R486" i="23"/>
  <c r="Q486" i="23"/>
  <c r="AC486" i="23" s="1"/>
  <c r="AA485" i="23"/>
  <c r="Z485" i="23"/>
  <c r="Y485" i="23"/>
  <c r="AE485" i="23" s="1"/>
  <c r="X485" i="23"/>
  <c r="AD485" i="23" s="1"/>
  <c r="W485" i="23"/>
  <c r="U485" i="23"/>
  <c r="T485" i="23"/>
  <c r="AF485" i="23" s="1"/>
  <c r="S485" i="23"/>
  <c r="R485" i="23"/>
  <c r="Q485" i="23"/>
  <c r="AG484" i="23"/>
  <c r="AC484" i="23"/>
  <c r="AA484" i="23"/>
  <c r="Z484" i="23"/>
  <c r="Y484" i="23"/>
  <c r="X484" i="23"/>
  <c r="AD484" i="23" s="1"/>
  <c r="W484" i="23"/>
  <c r="U484" i="23"/>
  <c r="T484" i="23"/>
  <c r="AF484" i="23" s="1"/>
  <c r="S484" i="23"/>
  <c r="R484" i="23"/>
  <c r="Q484" i="23"/>
  <c r="AF483" i="23"/>
  <c r="AA483" i="23"/>
  <c r="AG483" i="23" s="1"/>
  <c r="Z483" i="23"/>
  <c r="Y483" i="23"/>
  <c r="X483" i="23"/>
  <c r="W483" i="23"/>
  <c r="AC483" i="23" s="1"/>
  <c r="U483" i="23"/>
  <c r="T483" i="23"/>
  <c r="S483" i="23"/>
  <c r="AE483" i="23" s="1"/>
  <c r="R483" i="23"/>
  <c r="Q483" i="23"/>
  <c r="AA482" i="23"/>
  <c r="Z482" i="23"/>
  <c r="AF482" i="23" s="1"/>
  <c r="Y482" i="23"/>
  <c r="X482" i="23"/>
  <c r="W482" i="23"/>
  <c r="U482" i="23"/>
  <c r="T482" i="23"/>
  <c r="S482" i="23"/>
  <c r="AE482" i="23" s="1"/>
  <c r="R482" i="23"/>
  <c r="AD482" i="23" s="1"/>
  <c r="Q482" i="23"/>
  <c r="AA481" i="23"/>
  <c r="Z481" i="23"/>
  <c r="Y481" i="23"/>
  <c r="AE481" i="23" s="1"/>
  <c r="X481" i="23"/>
  <c r="AD481" i="23" s="1"/>
  <c r="W481" i="23"/>
  <c r="U481" i="23"/>
  <c r="AG481" i="23" s="1"/>
  <c r="T481" i="23"/>
  <c r="S481" i="23"/>
  <c r="R481" i="23"/>
  <c r="Q481" i="23"/>
  <c r="AC481" i="23" s="1"/>
  <c r="AA480" i="23"/>
  <c r="Z480" i="23"/>
  <c r="Y480" i="23"/>
  <c r="X480" i="23"/>
  <c r="AD480" i="23" s="1"/>
  <c r="W480" i="23"/>
  <c r="U480" i="23"/>
  <c r="AG480" i="23" s="1"/>
  <c r="T480" i="23"/>
  <c r="S480" i="23"/>
  <c r="R480" i="23"/>
  <c r="Q480" i="23"/>
  <c r="AC480" i="23" s="1"/>
  <c r="AA479" i="23"/>
  <c r="AG479" i="23" s="1"/>
  <c r="Z479" i="23"/>
  <c r="Y479" i="23"/>
  <c r="X479" i="23"/>
  <c r="W479" i="23"/>
  <c r="AC479" i="23" s="1"/>
  <c r="U479" i="23"/>
  <c r="T479" i="23"/>
  <c r="AF479" i="23" s="1"/>
  <c r="S479" i="23"/>
  <c r="R479" i="23"/>
  <c r="Q479" i="23"/>
  <c r="AA478" i="23"/>
  <c r="Z478" i="23"/>
  <c r="AF478" i="23" s="1"/>
  <c r="Y478" i="23"/>
  <c r="X478" i="23"/>
  <c r="W478" i="23"/>
  <c r="U478" i="23"/>
  <c r="T478" i="23"/>
  <c r="S478" i="23"/>
  <c r="AE478" i="23" s="1"/>
  <c r="R478" i="23"/>
  <c r="Q478" i="23"/>
  <c r="AA477" i="23"/>
  <c r="Z477" i="23"/>
  <c r="Y477" i="23"/>
  <c r="AE477" i="23" s="1"/>
  <c r="X477" i="23"/>
  <c r="W477" i="23"/>
  <c r="U477" i="23"/>
  <c r="T477" i="23"/>
  <c r="S477" i="23"/>
  <c r="R477" i="23"/>
  <c r="AD477" i="23" s="1"/>
  <c r="Q477" i="23"/>
  <c r="AA476" i="23"/>
  <c r="Z476" i="23"/>
  <c r="Y476" i="23"/>
  <c r="X476" i="23"/>
  <c r="W476" i="23"/>
  <c r="U476" i="23"/>
  <c r="AG476" i="23" s="1"/>
  <c r="T476" i="23"/>
  <c r="S476" i="23"/>
  <c r="R476" i="23"/>
  <c r="Q476" i="23"/>
  <c r="AC476" i="23" s="1"/>
  <c r="AA475" i="23"/>
  <c r="Z475" i="23"/>
  <c r="Y475" i="23"/>
  <c r="X475" i="23"/>
  <c r="W475" i="23"/>
  <c r="U475" i="23"/>
  <c r="T475" i="23"/>
  <c r="AF475" i="23" s="1"/>
  <c r="S475" i="23"/>
  <c r="R475" i="23"/>
  <c r="Q475" i="23"/>
  <c r="AA474" i="23"/>
  <c r="Z474" i="23"/>
  <c r="Y474" i="23"/>
  <c r="X474" i="23"/>
  <c r="W474" i="23"/>
  <c r="U474" i="23"/>
  <c r="T474" i="23"/>
  <c r="S474" i="23"/>
  <c r="AE474" i="23" s="1"/>
  <c r="R474" i="23"/>
  <c r="Q474" i="23"/>
  <c r="AA473" i="23"/>
  <c r="Z473" i="23"/>
  <c r="Y473" i="23"/>
  <c r="X473" i="23"/>
  <c r="AD473" i="23" s="1"/>
  <c r="W473" i="23"/>
  <c r="U473" i="23"/>
  <c r="T473" i="23"/>
  <c r="S473" i="23"/>
  <c r="R473" i="23"/>
  <c r="Q473" i="23"/>
  <c r="AC472" i="23"/>
  <c r="AA472" i="23"/>
  <c r="Z472" i="23"/>
  <c r="Y472" i="23"/>
  <c r="X472" i="23"/>
  <c r="AD472" i="23" s="1"/>
  <c r="W472" i="23"/>
  <c r="U472" i="23"/>
  <c r="AG472" i="23" s="1"/>
  <c r="T472" i="23"/>
  <c r="S472" i="23"/>
  <c r="AE472" i="23" s="1"/>
  <c r="R472" i="23"/>
  <c r="Q472" i="23"/>
  <c r="AF471" i="23"/>
  <c r="AA471" i="23"/>
  <c r="Z471" i="23"/>
  <c r="Y471" i="23"/>
  <c r="X471" i="23"/>
  <c r="W471" i="23"/>
  <c r="AC471" i="23" s="1"/>
  <c r="U471" i="23"/>
  <c r="AG471" i="23" s="1"/>
  <c r="T471" i="23"/>
  <c r="S471" i="23"/>
  <c r="AE471" i="23" s="1"/>
  <c r="R471" i="23"/>
  <c r="Q471" i="23"/>
  <c r="AA470" i="23"/>
  <c r="Z470" i="23"/>
  <c r="AF470" i="23" s="1"/>
  <c r="Y470" i="23"/>
  <c r="X470" i="23"/>
  <c r="W470" i="23"/>
  <c r="U470" i="23"/>
  <c r="T470" i="23"/>
  <c r="S470" i="23"/>
  <c r="AE470" i="23" s="1"/>
  <c r="R470" i="23"/>
  <c r="AD470" i="23" s="1"/>
  <c r="Q470" i="23"/>
  <c r="AA469" i="23"/>
  <c r="Z469" i="23"/>
  <c r="Y469" i="23"/>
  <c r="AE469" i="23" s="1"/>
  <c r="X469" i="23"/>
  <c r="AD469" i="23" s="1"/>
  <c r="W469" i="23"/>
  <c r="U469" i="23"/>
  <c r="AG469" i="23" s="1"/>
  <c r="T469" i="23"/>
  <c r="S469" i="23"/>
  <c r="R469" i="23"/>
  <c r="Q469" i="23"/>
  <c r="AC469" i="23" s="1"/>
  <c r="AA468" i="23"/>
  <c r="Z468" i="23"/>
  <c r="Y468" i="23"/>
  <c r="X468" i="23"/>
  <c r="AD468" i="23" s="1"/>
  <c r="W468" i="23"/>
  <c r="U468" i="23"/>
  <c r="AG468" i="23" s="1"/>
  <c r="T468" i="23"/>
  <c r="S468" i="23"/>
  <c r="R468" i="23"/>
  <c r="Q468" i="23"/>
  <c r="AC468" i="23" s="1"/>
  <c r="AA467" i="23"/>
  <c r="Z467" i="23"/>
  <c r="Y467" i="23"/>
  <c r="X467" i="23"/>
  <c r="W467" i="23"/>
  <c r="U467" i="23"/>
  <c r="T467" i="23"/>
  <c r="S467" i="23"/>
  <c r="R467" i="23"/>
  <c r="Q467" i="23"/>
  <c r="AC467" i="23" s="1"/>
  <c r="AA466" i="23"/>
  <c r="Z466" i="23"/>
  <c r="Y466" i="23"/>
  <c r="X466" i="23"/>
  <c r="W466" i="23"/>
  <c r="U466" i="23"/>
  <c r="T466" i="23"/>
  <c r="AF466" i="23" s="1"/>
  <c r="S466" i="23"/>
  <c r="AE466" i="23" s="1"/>
  <c r="R466" i="23"/>
  <c r="Q466" i="23"/>
  <c r="AA465" i="23"/>
  <c r="Z465" i="23"/>
  <c r="Y465" i="23"/>
  <c r="X465" i="23"/>
  <c r="AD465" i="23" s="1"/>
  <c r="W465" i="23"/>
  <c r="U465" i="23"/>
  <c r="T465" i="23"/>
  <c r="AF465" i="23" s="1"/>
  <c r="S465" i="23"/>
  <c r="R465" i="23"/>
  <c r="Q465" i="23"/>
  <c r="AA464" i="23"/>
  <c r="Z464" i="23"/>
  <c r="Y464" i="23"/>
  <c r="X464" i="23"/>
  <c r="W464" i="23"/>
  <c r="U464" i="23"/>
  <c r="T464" i="23"/>
  <c r="AF464" i="23" s="1"/>
  <c r="S464" i="23"/>
  <c r="R464" i="23"/>
  <c r="Q464" i="23"/>
  <c r="AA463" i="23"/>
  <c r="Z463" i="23"/>
  <c r="Y463" i="23"/>
  <c r="AE463" i="23" s="1"/>
  <c r="X463" i="23"/>
  <c r="AD463" i="23" s="1"/>
  <c r="W463" i="23"/>
  <c r="U463" i="23"/>
  <c r="T463" i="23"/>
  <c r="AF463" i="23" s="1"/>
  <c r="S463" i="23"/>
  <c r="R463" i="23"/>
  <c r="Q463" i="23"/>
  <c r="AG462" i="23"/>
  <c r="AC462" i="23"/>
  <c r="AA462" i="23"/>
  <c r="Z462" i="23"/>
  <c r="Y462" i="23"/>
  <c r="X462" i="23"/>
  <c r="AD462" i="23" s="1"/>
  <c r="W462" i="23"/>
  <c r="U462" i="23"/>
  <c r="T462" i="23"/>
  <c r="AF462" i="23" s="1"/>
  <c r="S462" i="23"/>
  <c r="R462" i="23"/>
  <c r="Q462" i="23"/>
  <c r="AF461" i="23"/>
  <c r="AA461" i="23"/>
  <c r="AG461" i="23" s="1"/>
  <c r="Z461" i="23"/>
  <c r="Y461" i="23"/>
  <c r="X461" i="23"/>
  <c r="W461" i="23"/>
  <c r="AC461" i="23" s="1"/>
  <c r="U461" i="23"/>
  <c r="T461" i="23"/>
  <c r="S461" i="23"/>
  <c r="AE461" i="23" s="1"/>
  <c r="R461" i="23"/>
  <c r="Q461" i="23"/>
  <c r="AA460" i="23"/>
  <c r="Z460" i="23"/>
  <c r="AF460" i="23" s="1"/>
  <c r="Y460" i="23"/>
  <c r="X460" i="23"/>
  <c r="W460" i="23"/>
  <c r="U460" i="23"/>
  <c r="T460" i="23"/>
  <c r="S460" i="23"/>
  <c r="AE460" i="23" s="1"/>
  <c r="R460" i="23"/>
  <c r="AD460" i="23" s="1"/>
  <c r="Q460" i="23"/>
  <c r="AA459" i="23"/>
  <c r="Z459" i="23"/>
  <c r="Y459" i="23"/>
  <c r="AE459" i="23" s="1"/>
  <c r="X459" i="23"/>
  <c r="W459" i="23"/>
  <c r="U459" i="23"/>
  <c r="AG459" i="23" s="1"/>
  <c r="T459" i="23"/>
  <c r="S459" i="23"/>
  <c r="R459" i="23"/>
  <c r="AD459" i="23" s="1"/>
  <c r="Q459" i="23"/>
  <c r="AC459" i="23" s="1"/>
  <c r="AA458" i="23"/>
  <c r="Z458" i="23"/>
  <c r="Y458" i="23"/>
  <c r="X458" i="23"/>
  <c r="AD458" i="23" s="1"/>
  <c r="W458" i="23"/>
  <c r="U458" i="23"/>
  <c r="AG458" i="23" s="1"/>
  <c r="T458" i="23"/>
  <c r="S458" i="23"/>
  <c r="R458" i="23"/>
  <c r="Q458" i="23"/>
  <c r="AC458" i="23" s="1"/>
  <c r="AA457" i="23"/>
  <c r="AG457" i="23" s="1"/>
  <c r="Z457" i="23"/>
  <c r="Y457" i="23"/>
  <c r="X457" i="23"/>
  <c r="W457" i="23"/>
  <c r="AC457" i="23" s="1"/>
  <c r="U457" i="23"/>
  <c r="T457" i="23"/>
  <c r="AF457" i="23" s="1"/>
  <c r="S457" i="23"/>
  <c r="R457" i="23"/>
  <c r="Q457" i="23"/>
  <c r="AA456" i="23"/>
  <c r="Z456" i="23"/>
  <c r="AF456" i="23" s="1"/>
  <c r="Y456" i="23"/>
  <c r="X456" i="23"/>
  <c r="W456" i="23"/>
  <c r="U456" i="23"/>
  <c r="T456" i="23"/>
  <c r="S456" i="23"/>
  <c r="AE456" i="23" s="1"/>
  <c r="R456" i="23"/>
  <c r="Q456" i="23"/>
  <c r="AA455" i="23"/>
  <c r="Z455" i="23"/>
  <c r="Y455" i="23"/>
  <c r="AE455" i="23" s="1"/>
  <c r="X455" i="23"/>
  <c r="W455" i="23"/>
  <c r="U455" i="23"/>
  <c r="T455" i="23"/>
  <c r="S455" i="23"/>
  <c r="R455" i="23"/>
  <c r="AD455" i="23" s="1"/>
  <c r="Q455" i="23"/>
  <c r="AA454" i="23"/>
  <c r="Z454" i="23"/>
  <c r="Y454" i="23"/>
  <c r="X454" i="23"/>
  <c r="W454" i="23"/>
  <c r="U454" i="23"/>
  <c r="T454" i="23"/>
  <c r="S454" i="23"/>
  <c r="R454" i="23"/>
  <c r="Q454" i="23"/>
  <c r="AA453" i="23"/>
  <c r="Z453" i="23"/>
  <c r="Y453" i="23"/>
  <c r="X453" i="23"/>
  <c r="W453" i="23"/>
  <c r="U453" i="23"/>
  <c r="T453" i="23"/>
  <c r="AF453" i="23" s="1"/>
  <c r="S453" i="23"/>
  <c r="R453" i="23"/>
  <c r="Q453" i="23"/>
  <c r="AA452" i="23"/>
  <c r="Z452" i="23"/>
  <c r="Y452" i="23"/>
  <c r="X452" i="23"/>
  <c r="W452" i="23"/>
  <c r="U452" i="23"/>
  <c r="T452" i="23"/>
  <c r="S452" i="23"/>
  <c r="AE452" i="23" s="1"/>
  <c r="R452" i="23"/>
  <c r="Q452" i="23"/>
  <c r="AA451" i="23"/>
  <c r="Z451" i="23"/>
  <c r="Y451" i="23"/>
  <c r="X451" i="23"/>
  <c r="AD451" i="23" s="1"/>
  <c r="W451" i="23"/>
  <c r="U451" i="23"/>
  <c r="T451" i="23"/>
  <c r="S451" i="23"/>
  <c r="R451" i="23"/>
  <c r="Q451" i="23"/>
  <c r="AA450" i="23"/>
  <c r="AA649" i="23" s="1"/>
  <c r="Z450" i="23"/>
  <c r="Z649" i="23" s="1"/>
  <c r="Y450" i="23"/>
  <c r="Y649" i="23" s="1"/>
  <c r="X450" i="23"/>
  <c r="X649" i="23" s="1"/>
  <c r="W450" i="23"/>
  <c r="W649" i="23" s="1"/>
  <c r="U450" i="23"/>
  <c r="U649" i="23" s="1"/>
  <c r="T450" i="23"/>
  <c r="T649" i="23" s="1"/>
  <c r="S450" i="23"/>
  <c r="S649" i="23" s="1"/>
  <c r="R450" i="23"/>
  <c r="R649" i="23" s="1"/>
  <c r="Q450" i="23"/>
  <c r="Q649" i="23" s="1"/>
  <c r="AA449" i="23"/>
  <c r="Z449" i="23"/>
  <c r="Y449" i="23"/>
  <c r="AE449" i="23" s="1"/>
  <c r="X449" i="23"/>
  <c r="AD449" i="23" s="1"/>
  <c r="W449" i="23"/>
  <c r="U449" i="23"/>
  <c r="AG449" i="23" s="1"/>
  <c r="T449" i="23"/>
  <c r="AF449" i="23" s="1"/>
  <c r="S449" i="23"/>
  <c r="R449" i="23"/>
  <c r="Q449" i="23"/>
  <c r="AC449" i="23" s="1"/>
  <c r="AG448" i="23"/>
  <c r="AC448" i="23"/>
  <c r="AA448" i="23"/>
  <c r="Z448" i="23"/>
  <c r="Y448" i="23"/>
  <c r="X448" i="23"/>
  <c r="AD448" i="23" s="1"/>
  <c r="W448" i="23"/>
  <c r="U448" i="23"/>
  <c r="T448" i="23"/>
  <c r="AF448" i="23" s="1"/>
  <c r="S448" i="23"/>
  <c r="AE448" i="23" s="1"/>
  <c r="R448" i="23"/>
  <c r="Q448" i="23"/>
  <c r="AF447" i="23"/>
  <c r="AA447" i="23"/>
  <c r="AG447" i="23" s="1"/>
  <c r="Z447" i="23"/>
  <c r="Y447" i="23"/>
  <c r="X447" i="23"/>
  <c r="W447" i="23"/>
  <c r="AC447" i="23" s="1"/>
  <c r="U447" i="23"/>
  <c r="T447" i="23"/>
  <c r="S447" i="23"/>
  <c r="AE447" i="23" s="1"/>
  <c r="R447" i="23"/>
  <c r="AD447" i="23" s="1"/>
  <c r="Q447" i="23"/>
  <c r="AA446" i="23"/>
  <c r="Z446" i="23"/>
  <c r="AF446" i="23" s="1"/>
  <c r="Y446" i="23"/>
  <c r="X446" i="23"/>
  <c r="W446" i="23"/>
  <c r="U446" i="23"/>
  <c r="T446" i="23"/>
  <c r="S446" i="23"/>
  <c r="AE446" i="23" s="1"/>
  <c r="R446" i="23"/>
  <c r="AD446" i="23" s="1"/>
  <c r="Q446" i="23"/>
  <c r="AA445" i="23"/>
  <c r="Z445" i="23"/>
  <c r="Y445" i="23"/>
  <c r="AE445" i="23" s="1"/>
  <c r="X445" i="23"/>
  <c r="W445" i="23"/>
  <c r="U445" i="23"/>
  <c r="AG445" i="23" s="1"/>
  <c r="T445" i="23"/>
  <c r="AF445" i="23" s="1"/>
  <c r="S445" i="23"/>
  <c r="R445" i="23"/>
  <c r="AD445" i="23" s="1"/>
  <c r="Q445" i="23"/>
  <c r="AC445" i="23" s="1"/>
  <c r="AG444" i="23"/>
  <c r="AA444" i="23"/>
  <c r="Z444" i="23"/>
  <c r="Y444" i="23"/>
  <c r="X444" i="23"/>
  <c r="W444" i="23"/>
  <c r="U444" i="23"/>
  <c r="T444" i="23"/>
  <c r="AF444" i="23" s="1"/>
  <c r="S444" i="23"/>
  <c r="R444" i="23"/>
  <c r="Q444" i="23"/>
  <c r="AC444" i="23" s="1"/>
  <c r="AF443" i="23"/>
  <c r="AA443" i="23"/>
  <c r="Z443" i="23"/>
  <c r="Y443" i="23"/>
  <c r="X443" i="23"/>
  <c r="W443" i="23"/>
  <c r="U443" i="23"/>
  <c r="T443" i="23"/>
  <c r="S443" i="23"/>
  <c r="AE443" i="23" s="1"/>
  <c r="R443" i="23"/>
  <c r="Q443" i="23"/>
  <c r="AA442" i="23"/>
  <c r="Z442" i="23"/>
  <c r="AF442" i="23" s="1"/>
  <c r="Y442" i="23"/>
  <c r="X442" i="23"/>
  <c r="W442" i="23"/>
  <c r="U442" i="23"/>
  <c r="AG442" i="23" s="1"/>
  <c r="T442" i="23"/>
  <c r="S442" i="23"/>
  <c r="AE442" i="23" s="1"/>
  <c r="R442" i="23"/>
  <c r="AD442" i="23" s="1"/>
  <c r="Q442" i="23"/>
  <c r="AC442" i="23" s="1"/>
  <c r="AA441" i="23"/>
  <c r="Z441" i="23"/>
  <c r="Y441" i="23"/>
  <c r="AE441" i="23" s="1"/>
  <c r="X441" i="23"/>
  <c r="W441" i="23"/>
  <c r="U441" i="23"/>
  <c r="AG441" i="23" s="1"/>
  <c r="T441" i="23"/>
  <c r="AF441" i="23" s="1"/>
  <c r="S441" i="23"/>
  <c r="R441" i="23"/>
  <c r="AD441" i="23" s="1"/>
  <c r="Q441" i="23"/>
  <c r="AC441" i="23" s="1"/>
  <c r="AG440" i="23"/>
  <c r="AA440" i="23"/>
  <c r="Z440" i="23"/>
  <c r="Y440" i="23"/>
  <c r="X440" i="23"/>
  <c r="W440" i="23"/>
  <c r="U440" i="23"/>
  <c r="T440" i="23"/>
  <c r="AF440" i="23" s="1"/>
  <c r="S440" i="23"/>
  <c r="R440" i="23"/>
  <c r="Q440" i="23"/>
  <c r="AC440" i="23" s="1"/>
  <c r="AF439" i="23"/>
  <c r="AA439" i="23"/>
  <c r="Z439" i="23"/>
  <c r="Y439" i="23"/>
  <c r="X439" i="23"/>
  <c r="W439" i="23"/>
  <c r="U439" i="23"/>
  <c r="T439" i="23"/>
  <c r="S439" i="23"/>
  <c r="AE439" i="23" s="1"/>
  <c r="R439" i="23"/>
  <c r="Q439" i="23"/>
  <c r="AA438" i="23"/>
  <c r="Z438" i="23"/>
  <c r="Y438" i="23"/>
  <c r="X438" i="23"/>
  <c r="W438" i="23"/>
  <c r="U438" i="23"/>
  <c r="T438" i="23"/>
  <c r="S438" i="23"/>
  <c r="AE438" i="23" s="1"/>
  <c r="R438" i="23"/>
  <c r="AD438" i="23" s="1"/>
  <c r="Q438" i="23"/>
  <c r="AA437" i="23"/>
  <c r="Z437" i="23"/>
  <c r="Y437" i="23"/>
  <c r="X437" i="23"/>
  <c r="W437" i="23"/>
  <c r="U437" i="23"/>
  <c r="AG437" i="23" s="1"/>
  <c r="T437" i="23"/>
  <c r="S437" i="23"/>
  <c r="R437" i="23"/>
  <c r="AD437" i="23" s="1"/>
  <c r="Q437" i="23"/>
  <c r="AC437" i="23" s="1"/>
  <c r="AA436" i="23"/>
  <c r="Z436" i="23"/>
  <c r="Y436" i="23"/>
  <c r="X436" i="23"/>
  <c r="W436" i="23"/>
  <c r="U436" i="23"/>
  <c r="AG436" i="23" s="1"/>
  <c r="T436" i="23"/>
  <c r="S436" i="23"/>
  <c r="AE436" i="23" s="1"/>
  <c r="R436" i="23"/>
  <c r="Q436" i="23"/>
  <c r="AC436" i="23" s="1"/>
  <c r="AA435" i="23"/>
  <c r="Z435" i="23"/>
  <c r="Y435" i="23"/>
  <c r="X435" i="23"/>
  <c r="W435" i="23"/>
  <c r="U435" i="23"/>
  <c r="T435" i="23"/>
  <c r="AF435" i="23" s="1"/>
  <c r="S435" i="23"/>
  <c r="R435" i="23"/>
  <c r="AD435" i="23" s="1"/>
  <c r="Q435" i="23"/>
  <c r="AA434" i="23"/>
  <c r="Z434" i="23"/>
  <c r="Y434" i="23"/>
  <c r="X434" i="23"/>
  <c r="W434" i="23"/>
  <c r="U434" i="23"/>
  <c r="AG434" i="23" s="1"/>
  <c r="T434" i="23"/>
  <c r="S434" i="23"/>
  <c r="AE434" i="23" s="1"/>
  <c r="R434" i="23"/>
  <c r="Q434" i="23"/>
  <c r="AC434" i="23" s="1"/>
  <c r="AA433" i="23"/>
  <c r="Z433" i="23"/>
  <c r="Y433" i="23"/>
  <c r="X433" i="23"/>
  <c r="W433" i="23"/>
  <c r="U433" i="23"/>
  <c r="T433" i="23"/>
  <c r="AF433" i="23" s="1"/>
  <c r="S433" i="23"/>
  <c r="R433" i="23"/>
  <c r="AD433" i="23" s="1"/>
  <c r="Q433" i="23"/>
  <c r="AA432" i="23"/>
  <c r="AG432" i="23" s="1"/>
  <c r="Z432" i="23"/>
  <c r="Y432" i="23"/>
  <c r="X432" i="23"/>
  <c r="W432" i="23"/>
  <c r="AC432" i="23" s="1"/>
  <c r="U432" i="23"/>
  <c r="T432" i="23"/>
  <c r="AF432" i="23" s="1"/>
  <c r="S432" i="23"/>
  <c r="AE432" i="23" s="1"/>
  <c r="R432" i="23"/>
  <c r="Q432" i="23"/>
  <c r="AA431" i="23"/>
  <c r="Z431" i="23"/>
  <c r="AF431" i="23" s="1"/>
  <c r="Y431" i="23"/>
  <c r="X431" i="23"/>
  <c r="W431" i="23"/>
  <c r="U431" i="23"/>
  <c r="T431" i="23"/>
  <c r="S431" i="23"/>
  <c r="AE431" i="23" s="1"/>
  <c r="R431" i="23"/>
  <c r="AD431" i="23" s="1"/>
  <c r="Q431" i="23"/>
  <c r="AA430" i="23"/>
  <c r="Z430" i="23"/>
  <c r="Y430" i="23"/>
  <c r="X430" i="23"/>
  <c r="W430" i="23"/>
  <c r="U430" i="23"/>
  <c r="AG430" i="23" s="1"/>
  <c r="T430" i="23"/>
  <c r="S430" i="23"/>
  <c r="R430" i="23"/>
  <c r="AD430" i="23" s="1"/>
  <c r="Q430" i="23"/>
  <c r="AC430" i="23" s="1"/>
  <c r="AA429" i="23"/>
  <c r="Z429" i="23"/>
  <c r="Y429" i="23"/>
  <c r="X429" i="23"/>
  <c r="AD429" i="23" s="1"/>
  <c r="W429" i="23"/>
  <c r="U429" i="23"/>
  <c r="AG429" i="23" s="1"/>
  <c r="T429" i="23"/>
  <c r="AF429" i="23" s="1"/>
  <c r="S429" i="23"/>
  <c r="R429" i="23"/>
  <c r="Q429" i="23"/>
  <c r="AC429" i="23" s="1"/>
  <c r="AG428" i="23"/>
  <c r="AC428" i="23"/>
  <c r="AA428" i="23"/>
  <c r="Z428" i="23"/>
  <c r="Y428" i="23"/>
  <c r="X428" i="23"/>
  <c r="AD428" i="23" s="1"/>
  <c r="W428" i="23"/>
  <c r="U428" i="23"/>
  <c r="T428" i="23"/>
  <c r="AF428" i="23" s="1"/>
  <c r="S428" i="23"/>
  <c r="AE428" i="23" s="1"/>
  <c r="R428" i="23"/>
  <c r="Q428" i="23"/>
  <c r="AF427" i="23"/>
  <c r="AA427" i="23"/>
  <c r="AG427" i="23" s="1"/>
  <c r="Z427" i="23"/>
  <c r="Y427" i="23"/>
  <c r="X427" i="23"/>
  <c r="W427" i="23"/>
  <c r="AC427" i="23" s="1"/>
  <c r="U427" i="23"/>
  <c r="T427" i="23"/>
  <c r="S427" i="23"/>
  <c r="AE427" i="23" s="1"/>
  <c r="R427" i="23"/>
  <c r="AD427" i="23" s="1"/>
  <c r="Q427" i="23"/>
  <c r="AA426" i="23"/>
  <c r="Z426" i="23"/>
  <c r="AF426" i="23" s="1"/>
  <c r="Y426" i="23"/>
  <c r="X426" i="23"/>
  <c r="W426" i="23"/>
  <c r="U426" i="23"/>
  <c r="AG426" i="23" s="1"/>
  <c r="T426" i="23"/>
  <c r="S426" i="23"/>
  <c r="AE426" i="23" s="1"/>
  <c r="R426" i="23"/>
  <c r="AD426" i="23" s="1"/>
  <c r="Q426" i="23"/>
  <c r="AC426" i="23" s="1"/>
  <c r="AA425" i="23"/>
  <c r="Z425" i="23"/>
  <c r="Y425" i="23"/>
  <c r="AE425" i="23" s="1"/>
  <c r="X425" i="23"/>
  <c r="W425" i="23"/>
  <c r="U425" i="23"/>
  <c r="AG425" i="23" s="1"/>
  <c r="T425" i="23"/>
  <c r="AF425" i="23" s="1"/>
  <c r="S425" i="23"/>
  <c r="R425" i="23"/>
  <c r="AD425" i="23" s="1"/>
  <c r="Q425" i="23"/>
  <c r="AC425" i="23" s="1"/>
  <c r="AG424" i="23"/>
  <c r="AA424" i="23"/>
  <c r="Z424" i="23"/>
  <c r="Y424" i="23"/>
  <c r="X424" i="23"/>
  <c r="W424" i="23"/>
  <c r="U424" i="23"/>
  <c r="T424" i="23"/>
  <c r="AF424" i="23" s="1"/>
  <c r="S424" i="23"/>
  <c r="R424" i="23"/>
  <c r="Q424" i="23"/>
  <c r="AC424" i="23" s="1"/>
  <c r="AA423" i="23"/>
  <c r="AA639" i="23" s="1"/>
  <c r="Z423" i="23"/>
  <c r="Z639" i="23" s="1"/>
  <c r="Y423" i="23"/>
  <c r="Y639" i="23" s="1"/>
  <c r="X423" i="23"/>
  <c r="X639" i="23" s="1"/>
  <c r="W423" i="23"/>
  <c r="W639" i="23" s="1"/>
  <c r="U423" i="23"/>
  <c r="U639" i="23" s="1"/>
  <c r="T423" i="23"/>
  <c r="T639" i="23" s="1"/>
  <c r="S423" i="23"/>
  <c r="S639" i="23" s="1"/>
  <c r="R423" i="23"/>
  <c r="R639" i="23" s="1"/>
  <c r="Q423" i="23"/>
  <c r="Q639" i="23" s="1"/>
  <c r="AA422" i="23"/>
  <c r="Z422" i="23"/>
  <c r="Y422" i="23"/>
  <c r="X422" i="23"/>
  <c r="W422" i="23"/>
  <c r="U422" i="23"/>
  <c r="T422" i="23"/>
  <c r="AF422" i="23" s="1"/>
  <c r="S422" i="23"/>
  <c r="AE422" i="23" s="1"/>
  <c r="R422" i="23"/>
  <c r="AD422" i="23" s="1"/>
  <c r="Q422" i="23"/>
  <c r="AC421" i="23"/>
  <c r="AA421" i="23"/>
  <c r="Z421" i="23"/>
  <c r="Y421" i="23"/>
  <c r="X421" i="23"/>
  <c r="AD421" i="23" s="1"/>
  <c r="W421" i="23"/>
  <c r="U421" i="23"/>
  <c r="AG421" i="23" s="1"/>
  <c r="T421" i="23"/>
  <c r="AF421" i="23" s="1"/>
  <c r="S421" i="23"/>
  <c r="AE421" i="23" s="1"/>
  <c r="R421" i="23"/>
  <c r="Q421" i="23"/>
  <c r="AF420" i="23"/>
  <c r="AA420" i="23"/>
  <c r="Z420" i="23"/>
  <c r="Y420" i="23"/>
  <c r="X420" i="23"/>
  <c r="W420" i="23"/>
  <c r="U420" i="23"/>
  <c r="AG420" i="23" s="1"/>
  <c r="T420" i="23"/>
  <c r="S420" i="23"/>
  <c r="R420" i="23"/>
  <c r="AD420" i="23" s="1"/>
  <c r="Q420" i="23"/>
  <c r="AC420" i="23" s="1"/>
  <c r="AF419" i="23"/>
  <c r="AA419" i="23"/>
  <c r="Z419" i="23"/>
  <c r="Y419" i="23"/>
  <c r="X419" i="23"/>
  <c r="W419" i="23"/>
  <c r="U419" i="23"/>
  <c r="AG419" i="23" s="1"/>
  <c r="T419" i="23"/>
  <c r="S419" i="23"/>
  <c r="AE419" i="23" s="1"/>
  <c r="R419" i="23"/>
  <c r="AD419" i="23" s="1"/>
  <c r="Q419" i="23"/>
  <c r="AC419" i="23" s="1"/>
  <c r="AA418" i="23"/>
  <c r="Z418" i="23"/>
  <c r="Y418" i="23"/>
  <c r="AE418" i="23" s="1"/>
  <c r="X418" i="23"/>
  <c r="W418" i="23"/>
  <c r="U418" i="23"/>
  <c r="AG418" i="23" s="1"/>
  <c r="T418" i="23"/>
  <c r="AF418" i="23" s="1"/>
  <c r="S418" i="23"/>
  <c r="R418" i="23"/>
  <c r="AD418" i="23" s="1"/>
  <c r="Q418" i="23"/>
  <c r="AC418" i="23" s="1"/>
  <c r="AG417" i="23"/>
  <c r="AA417" i="23"/>
  <c r="Z417" i="23"/>
  <c r="Y417" i="23"/>
  <c r="X417" i="23"/>
  <c r="W417" i="23"/>
  <c r="U417" i="23"/>
  <c r="T417" i="23"/>
  <c r="S417" i="23"/>
  <c r="AE417" i="23" s="1"/>
  <c r="R417" i="23"/>
  <c r="AD417" i="23" s="1"/>
  <c r="Q417" i="23"/>
  <c r="AC417" i="23" s="1"/>
  <c r="AA416" i="23"/>
  <c r="Z416" i="23"/>
  <c r="Y416" i="23"/>
  <c r="X416" i="23"/>
  <c r="W416" i="23"/>
  <c r="AC416" i="23" s="1"/>
  <c r="U416" i="23"/>
  <c r="AG416" i="23" s="1"/>
  <c r="T416" i="23"/>
  <c r="AF416" i="23" s="1"/>
  <c r="S416" i="23"/>
  <c r="AE416" i="23" s="1"/>
  <c r="R416" i="23"/>
  <c r="AD416" i="23" s="1"/>
  <c r="Q416" i="23"/>
  <c r="AA415" i="23"/>
  <c r="Z415" i="23"/>
  <c r="Y415" i="23"/>
  <c r="X415" i="23"/>
  <c r="W415" i="23"/>
  <c r="U415" i="23"/>
  <c r="T415" i="23"/>
  <c r="AF415" i="23" s="1"/>
  <c r="S415" i="23"/>
  <c r="AE415" i="23" s="1"/>
  <c r="R415" i="23"/>
  <c r="AD415" i="23" s="1"/>
  <c r="Q415" i="23"/>
  <c r="AA414" i="23"/>
  <c r="Z414" i="23"/>
  <c r="Y414" i="23"/>
  <c r="X414" i="23"/>
  <c r="W414" i="23"/>
  <c r="U414" i="23"/>
  <c r="T414" i="23"/>
  <c r="AF414" i="23" s="1"/>
  <c r="S414" i="23"/>
  <c r="AE414" i="23" s="1"/>
  <c r="R414" i="23"/>
  <c r="AD414" i="23" s="1"/>
  <c r="Q414" i="23"/>
  <c r="AC413" i="23"/>
  <c r="AA413" i="23"/>
  <c r="Z413" i="23"/>
  <c r="Y413" i="23"/>
  <c r="X413" i="23"/>
  <c r="AD413" i="23" s="1"/>
  <c r="W413" i="23"/>
  <c r="U413" i="23"/>
  <c r="AG413" i="23" s="1"/>
  <c r="T413" i="23"/>
  <c r="AF413" i="23" s="1"/>
  <c r="S413" i="23"/>
  <c r="AE413" i="23" s="1"/>
  <c r="R413" i="23"/>
  <c r="Q413" i="23"/>
  <c r="AF412" i="23"/>
  <c r="AA412" i="23"/>
  <c r="Z412" i="23"/>
  <c r="Y412" i="23"/>
  <c r="X412" i="23"/>
  <c r="W412" i="23"/>
  <c r="U412" i="23"/>
  <c r="AG412" i="23" s="1"/>
  <c r="T412" i="23"/>
  <c r="S412" i="23"/>
  <c r="R412" i="23"/>
  <c r="AD412" i="23" s="1"/>
  <c r="Q412" i="23"/>
  <c r="AC412" i="23" s="1"/>
  <c r="AF411" i="23"/>
  <c r="AA411" i="23"/>
  <c r="Z411" i="23"/>
  <c r="Y411" i="23"/>
  <c r="X411" i="23"/>
  <c r="W411" i="23"/>
  <c r="U411" i="23"/>
  <c r="AG411" i="23" s="1"/>
  <c r="T411" i="23"/>
  <c r="S411" i="23"/>
  <c r="AE411" i="23" s="1"/>
  <c r="R411" i="23"/>
  <c r="AD411" i="23" s="1"/>
  <c r="Q411" i="23"/>
  <c r="AC411" i="23" s="1"/>
  <c r="AE410" i="23"/>
  <c r="AA410" i="23"/>
  <c r="Z410" i="23"/>
  <c r="Y410" i="23"/>
  <c r="X410" i="23"/>
  <c r="W410" i="23"/>
  <c r="U410" i="23"/>
  <c r="AG410" i="23" s="1"/>
  <c r="T410" i="23"/>
  <c r="AF410" i="23" s="1"/>
  <c r="S410" i="23"/>
  <c r="R410" i="23"/>
  <c r="AD410" i="23" s="1"/>
  <c r="Q410" i="23"/>
  <c r="AC410" i="23" s="1"/>
  <c r="AA409" i="23"/>
  <c r="Z409" i="23"/>
  <c r="Y409" i="23"/>
  <c r="X409" i="23"/>
  <c r="W409" i="23"/>
  <c r="U409" i="23"/>
  <c r="AG409" i="23" s="1"/>
  <c r="T409" i="23"/>
  <c r="S409" i="23"/>
  <c r="AE409" i="23" s="1"/>
  <c r="R409" i="23"/>
  <c r="AD409" i="23" s="1"/>
  <c r="Q409" i="23"/>
  <c r="AC409" i="23" s="1"/>
  <c r="AA408" i="23"/>
  <c r="Z408" i="23"/>
  <c r="Y408" i="23"/>
  <c r="X408" i="23"/>
  <c r="W408" i="23"/>
  <c r="AC408" i="23" s="1"/>
  <c r="U408" i="23"/>
  <c r="T408" i="23"/>
  <c r="AF408" i="23" s="1"/>
  <c r="S408" i="23"/>
  <c r="AE408" i="23" s="1"/>
  <c r="R408" i="23"/>
  <c r="AD408" i="23" s="1"/>
  <c r="Q408" i="23"/>
  <c r="AA407" i="23"/>
  <c r="Z407" i="23"/>
  <c r="Y407" i="23"/>
  <c r="X407" i="23"/>
  <c r="W407" i="23"/>
  <c r="U407" i="23"/>
  <c r="T407" i="23"/>
  <c r="AF407" i="23" s="1"/>
  <c r="S407" i="23"/>
  <c r="AE407" i="23" s="1"/>
  <c r="R407" i="23"/>
  <c r="AD407" i="23" s="1"/>
  <c r="Q407" i="23"/>
  <c r="AA406" i="23"/>
  <c r="Z406" i="23"/>
  <c r="Y406" i="23"/>
  <c r="X406" i="23"/>
  <c r="W406" i="23"/>
  <c r="U406" i="23"/>
  <c r="T406" i="23"/>
  <c r="AF406" i="23" s="1"/>
  <c r="S406" i="23"/>
  <c r="AE406" i="23" s="1"/>
  <c r="R406" i="23"/>
  <c r="AD406" i="23" s="1"/>
  <c r="Q406" i="23"/>
  <c r="AC405" i="23"/>
  <c r="AA405" i="23"/>
  <c r="Z405" i="23"/>
  <c r="Y405" i="23"/>
  <c r="X405" i="23"/>
  <c r="AD405" i="23" s="1"/>
  <c r="W405" i="23"/>
  <c r="U405" i="23"/>
  <c r="AG405" i="23" s="1"/>
  <c r="T405" i="23"/>
  <c r="AF405" i="23" s="1"/>
  <c r="S405" i="23"/>
  <c r="AE405" i="23" s="1"/>
  <c r="R405" i="23"/>
  <c r="Q405" i="23"/>
  <c r="AA404" i="23"/>
  <c r="Z404" i="23"/>
  <c r="Y404" i="23"/>
  <c r="X404" i="23"/>
  <c r="W404" i="23"/>
  <c r="U404" i="23"/>
  <c r="AG404" i="23" s="1"/>
  <c r="T404" i="23"/>
  <c r="AF404" i="23" s="1"/>
  <c r="S404" i="23"/>
  <c r="R404" i="23"/>
  <c r="AD404" i="23" s="1"/>
  <c r="Q404" i="23"/>
  <c r="AC404" i="23" s="1"/>
  <c r="AF403" i="23"/>
  <c r="AA403" i="23"/>
  <c r="Z403" i="23"/>
  <c r="Y403" i="23"/>
  <c r="X403" i="23"/>
  <c r="W403" i="23"/>
  <c r="U403" i="23"/>
  <c r="AG403" i="23" s="1"/>
  <c r="T403" i="23"/>
  <c r="S403" i="23"/>
  <c r="AE403" i="23" s="1"/>
  <c r="R403" i="23"/>
  <c r="AD403" i="23" s="1"/>
  <c r="Q403" i="23"/>
  <c r="AC403" i="23" s="1"/>
  <c r="AE402" i="23"/>
  <c r="AA402" i="23"/>
  <c r="Z402" i="23"/>
  <c r="Y402" i="23"/>
  <c r="X402" i="23"/>
  <c r="W402" i="23"/>
  <c r="U402" i="23"/>
  <c r="AG402" i="23" s="1"/>
  <c r="T402" i="23"/>
  <c r="S402" i="23"/>
  <c r="R402" i="23"/>
  <c r="AD402" i="23" s="1"/>
  <c r="Q402" i="23"/>
  <c r="AC402" i="23" s="1"/>
  <c r="AA401" i="23"/>
  <c r="Z401" i="23"/>
  <c r="Y401" i="23"/>
  <c r="X401" i="23"/>
  <c r="W401" i="23"/>
  <c r="U401" i="23"/>
  <c r="AG401" i="23" s="1"/>
  <c r="T401" i="23"/>
  <c r="S401" i="23"/>
  <c r="AE401" i="23" s="1"/>
  <c r="R401" i="23"/>
  <c r="AD401" i="23" s="1"/>
  <c r="Q401" i="23"/>
  <c r="AC401" i="23" s="1"/>
  <c r="AA400" i="23"/>
  <c r="Z400" i="23"/>
  <c r="Y400" i="23"/>
  <c r="X400" i="23"/>
  <c r="W400" i="23"/>
  <c r="AC400" i="23" s="1"/>
  <c r="U400" i="23"/>
  <c r="AG400" i="23" s="1"/>
  <c r="T400" i="23"/>
  <c r="AF400" i="23" s="1"/>
  <c r="S400" i="23"/>
  <c r="AE400" i="23" s="1"/>
  <c r="R400" i="23"/>
  <c r="Q400" i="23"/>
  <c r="AA399" i="23"/>
  <c r="Z399" i="23"/>
  <c r="Y399" i="23"/>
  <c r="X399" i="23"/>
  <c r="W399" i="23"/>
  <c r="U399" i="23"/>
  <c r="T399" i="23"/>
  <c r="AF399" i="23" s="1"/>
  <c r="S399" i="23"/>
  <c r="AE399" i="23" s="1"/>
  <c r="R399" i="23"/>
  <c r="AD399" i="23" s="1"/>
  <c r="Q399" i="23"/>
  <c r="AA398" i="23"/>
  <c r="Z398" i="23"/>
  <c r="Y398" i="23"/>
  <c r="X398" i="23"/>
  <c r="W398" i="23"/>
  <c r="U398" i="23"/>
  <c r="T398" i="23"/>
  <c r="AF398" i="23" s="1"/>
  <c r="S398" i="23"/>
  <c r="AE398" i="23" s="1"/>
  <c r="R398" i="23"/>
  <c r="AD398" i="23" s="1"/>
  <c r="Q398" i="23"/>
  <c r="AC397" i="23"/>
  <c r="AA397" i="23"/>
  <c r="Z397" i="23"/>
  <c r="Y397" i="23"/>
  <c r="X397" i="23"/>
  <c r="AD397" i="23" s="1"/>
  <c r="W397" i="23"/>
  <c r="U397" i="23"/>
  <c r="AG397" i="23" s="1"/>
  <c r="T397" i="23"/>
  <c r="AF397" i="23" s="1"/>
  <c r="S397" i="23"/>
  <c r="R397" i="23"/>
  <c r="Q397" i="23"/>
  <c r="AG396" i="23"/>
  <c r="AF396" i="23"/>
  <c r="AA396" i="23"/>
  <c r="Z396" i="23"/>
  <c r="Y396" i="23"/>
  <c r="X396" i="23"/>
  <c r="W396" i="23"/>
  <c r="U396" i="23"/>
  <c r="T396" i="23"/>
  <c r="S396" i="23"/>
  <c r="AE396" i="23" s="1"/>
  <c r="R396" i="23"/>
  <c r="Q396" i="23"/>
  <c r="AA395" i="23"/>
  <c r="Z395" i="23"/>
  <c r="AF395" i="23" s="1"/>
  <c r="Y395" i="23"/>
  <c r="X395" i="23"/>
  <c r="W395" i="23"/>
  <c r="U395" i="23"/>
  <c r="T395" i="23"/>
  <c r="S395" i="23"/>
  <c r="AE395" i="23" s="1"/>
  <c r="R395" i="23"/>
  <c r="AD395" i="23" s="1"/>
  <c r="Q395" i="23"/>
  <c r="AA394" i="23"/>
  <c r="Z394" i="23"/>
  <c r="Y394" i="23"/>
  <c r="AE394" i="23" s="1"/>
  <c r="X394" i="23"/>
  <c r="W394" i="23"/>
  <c r="U394" i="23"/>
  <c r="AG394" i="23" s="1"/>
  <c r="T394" i="23"/>
  <c r="S394" i="23"/>
  <c r="R394" i="23"/>
  <c r="AD394" i="23" s="1"/>
  <c r="Q394" i="23"/>
  <c r="AC394" i="23" s="1"/>
  <c r="AA393" i="23"/>
  <c r="Z393" i="23"/>
  <c r="Y393" i="23"/>
  <c r="X393" i="23"/>
  <c r="W393" i="23"/>
  <c r="U393" i="23"/>
  <c r="AG393" i="23" s="1"/>
  <c r="T393" i="23"/>
  <c r="S393" i="23"/>
  <c r="R393" i="23"/>
  <c r="Q393" i="23"/>
  <c r="AC393" i="23" s="1"/>
  <c r="AA392" i="23"/>
  <c r="Z392" i="23"/>
  <c r="Y392" i="23"/>
  <c r="X392" i="23"/>
  <c r="AD392" i="23" s="1"/>
  <c r="W392" i="23"/>
  <c r="U392" i="23"/>
  <c r="T392" i="23"/>
  <c r="AF392" i="23" s="1"/>
  <c r="S392" i="23"/>
  <c r="R392" i="23"/>
  <c r="Q392" i="23"/>
  <c r="AA391" i="23"/>
  <c r="AG391" i="23" s="1"/>
  <c r="Z391" i="23"/>
  <c r="AF391" i="23" s="1"/>
  <c r="Y391" i="23"/>
  <c r="X391" i="23"/>
  <c r="W391" i="23"/>
  <c r="AC391" i="23" s="1"/>
  <c r="U391" i="23"/>
  <c r="T391" i="23"/>
  <c r="S391" i="23"/>
  <c r="AE391" i="23" s="1"/>
  <c r="R391" i="23"/>
  <c r="AD391" i="23" s="1"/>
  <c r="Q391" i="23"/>
  <c r="AA390" i="23"/>
  <c r="Z390" i="23"/>
  <c r="Y390" i="23"/>
  <c r="AE390" i="23" s="1"/>
  <c r="X390" i="23"/>
  <c r="W390" i="23"/>
  <c r="U390" i="23"/>
  <c r="T390" i="23"/>
  <c r="S390" i="23"/>
  <c r="R390" i="23"/>
  <c r="AD390" i="23" s="1"/>
  <c r="Q390" i="23"/>
  <c r="AC390" i="23" s="1"/>
  <c r="AA389" i="23"/>
  <c r="Z389" i="23"/>
  <c r="Y389" i="23"/>
  <c r="X389" i="23"/>
  <c r="AD389" i="23" s="1"/>
  <c r="W389" i="23"/>
  <c r="U389" i="23"/>
  <c r="AG389" i="23" s="1"/>
  <c r="T389" i="23"/>
  <c r="S389" i="23"/>
  <c r="R389" i="23"/>
  <c r="Q389" i="23"/>
  <c r="AC389" i="23" s="1"/>
  <c r="AC388" i="23"/>
  <c r="AA388" i="23"/>
  <c r="AG388" i="23" s="1"/>
  <c r="Z388" i="23"/>
  <c r="Y388" i="23"/>
  <c r="X388" i="23"/>
  <c r="AD388" i="23" s="1"/>
  <c r="W388" i="23"/>
  <c r="U388" i="23"/>
  <c r="T388" i="23"/>
  <c r="AF388" i="23" s="1"/>
  <c r="S388" i="23"/>
  <c r="AE388" i="23" s="1"/>
  <c r="R388" i="23"/>
  <c r="Q388" i="23"/>
  <c r="AA387" i="23"/>
  <c r="Z387" i="23"/>
  <c r="AF387" i="23" s="1"/>
  <c r="Y387" i="23"/>
  <c r="X387" i="23"/>
  <c r="W387" i="23"/>
  <c r="U387" i="23"/>
  <c r="T387" i="23"/>
  <c r="S387" i="23"/>
  <c r="AE387" i="23" s="1"/>
  <c r="R387" i="23"/>
  <c r="AD387" i="23" s="1"/>
  <c r="Q387" i="23"/>
  <c r="AA386" i="23"/>
  <c r="Z386" i="23"/>
  <c r="Y386" i="23"/>
  <c r="X386" i="23"/>
  <c r="W386" i="23"/>
  <c r="U386" i="23"/>
  <c r="T386" i="23"/>
  <c r="S386" i="23"/>
  <c r="R386" i="23"/>
  <c r="Q386" i="23"/>
  <c r="AC386" i="23" s="1"/>
  <c r="AA385" i="23"/>
  <c r="Z385" i="23"/>
  <c r="Y385" i="23"/>
  <c r="X385" i="23"/>
  <c r="W385" i="23"/>
  <c r="U385" i="23"/>
  <c r="T385" i="23"/>
  <c r="AF385" i="23" s="1"/>
  <c r="S385" i="23"/>
  <c r="R385" i="23"/>
  <c r="Q385" i="23"/>
  <c r="AA384" i="23"/>
  <c r="Z384" i="23"/>
  <c r="Y384" i="23"/>
  <c r="X384" i="23"/>
  <c r="W384" i="23"/>
  <c r="U384" i="23"/>
  <c r="T384" i="23"/>
  <c r="S384" i="23"/>
  <c r="AE384" i="23" s="1"/>
  <c r="R384" i="23"/>
  <c r="Q384" i="23"/>
  <c r="AA383" i="23"/>
  <c r="Z383" i="23"/>
  <c r="Y383" i="23"/>
  <c r="X383" i="23"/>
  <c r="W383" i="23"/>
  <c r="U383" i="23"/>
  <c r="T383" i="23"/>
  <c r="S383" i="23"/>
  <c r="R383" i="23"/>
  <c r="AD383" i="23" s="1"/>
  <c r="Q383" i="23"/>
  <c r="AA382" i="23"/>
  <c r="Z382" i="23"/>
  <c r="Y382" i="23"/>
  <c r="X382" i="23"/>
  <c r="W382" i="23"/>
  <c r="AC382" i="23" s="1"/>
  <c r="U382" i="23"/>
  <c r="AG382" i="23" s="1"/>
  <c r="T382" i="23"/>
  <c r="S382" i="23"/>
  <c r="AE382" i="23" s="1"/>
  <c r="R382" i="23"/>
  <c r="Q382" i="23"/>
  <c r="AA381" i="23"/>
  <c r="Z381" i="23"/>
  <c r="Y381" i="23"/>
  <c r="X381" i="23"/>
  <c r="W381" i="23"/>
  <c r="U381" i="23"/>
  <c r="T381" i="23"/>
  <c r="AF381" i="23" s="1"/>
  <c r="S381" i="23"/>
  <c r="R381" i="23"/>
  <c r="AD381" i="23" s="1"/>
  <c r="Q381" i="23"/>
  <c r="AA380" i="23"/>
  <c r="Z380" i="23"/>
  <c r="Y380" i="23"/>
  <c r="X380" i="23"/>
  <c r="W380" i="23"/>
  <c r="U380" i="23"/>
  <c r="AG380" i="23" s="1"/>
  <c r="T380" i="23"/>
  <c r="S380" i="23"/>
  <c r="R380" i="23"/>
  <c r="Q380" i="23"/>
  <c r="AC380" i="23" s="1"/>
  <c r="AA379" i="23"/>
  <c r="Z379" i="23"/>
  <c r="Y379" i="23"/>
  <c r="X379" i="23"/>
  <c r="AD379" i="23" s="1"/>
  <c r="W379" i="23"/>
  <c r="U379" i="23"/>
  <c r="AG379" i="23" s="1"/>
  <c r="T379" i="23"/>
  <c r="AF379" i="23" s="1"/>
  <c r="S379" i="23"/>
  <c r="R379" i="23"/>
  <c r="Q379" i="23"/>
  <c r="AC379" i="23" s="1"/>
  <c r="AG378" i="23"/>
  <c r="AC378" i="23"/>
  <c r="AA378" i="23"/>
  <c r="AA635" i="23" s="1"/>
  <c r="Z378" i="23"/>
  <c r="Y378" i="23"/>
  <c r="Y635" i="23" s="1"/>
  <c r="X378" i="23"/>
  <c r="X635" i="23" s="1"/>
  <c r="W378" i="23"/>
  <c r="W635" i="23" s="1"/>
  <c r="U378" i="23"/>
  <c r="U635" i="23" s="1"/>
  <c r="T378" i="23"/>
  <c r="T635" i="23" s="1"/>
  <c r="S378" i="23"/>
  <c r="S635" i="23" s="1"/>
  <c r="R378" i="23"/>
  <c r="R635" i="23" s="1"/>
  <c r="Q378" i="23"/>
  <c r="Q635" i="23" s="1"/>
  <c r="AF377" i="23"/>
  <c r="AA377" i="23"/>
  <c r="Z377" i="23"/>
  <c r="Y377" i="23"/>
  <c r="X377" i="23"/>
  <c r="W377" i="23"/>
  <c r="U377" i="23"/>
  <c r="T377" i="23"/>
  <c r="S377" i="23"/>
  <c r="AE377" i="23" s="1"/>
  <c r="R377" i="23"/>
  <c r="AD377" i="23" s="1"/>
  <c r="Q377" i="23"/>
  <c r="AA376" i="23"/>
  <c r="Z376" i="23"/>
  <c r="Y376" i="23"/>
  <c r="X376" i="23"/>
  <c r="W376" i="23"/>
  <c r="U376" i="23"/>
  <c r="AG376" i="23" s="1"/>
  <c r="T376" i="23"/>
  <c r="S376" i="23"/>
  <c r="AE376" i="23" s="1"/>
  <c r="R376" i="23"/>
  <c r="AD376" i="23" s="1"/>
  <c r="Q376" i="23"/>
  <c r="AC376" i="23" s="1"/>
  <c r="AA375" i="23"/>
  <c r="Z375" i="23"/>
  <c r="Y375" i="23"/>
  <c r="X375" i="23"/>
  <c r="AD375" i="23" s="1"/>
  <c r="W375" i="23"/>
  <c r="U375" i="23"/>
  <c r="AG375" i="23" s="1"/>
  <c r="T375" i="23"/>
  <c r="AF375" i="23" s="1"/>
  <c r="S375" i="23"/>
  <c r="R375" i="23"/>
  <c r="Q375" i="23"/>
  <c r="AC375" i="23" s="1"/>
  <c r="AA374" i="23"/>
  <c r="Z374" i="23"/>
  <c r="Y374" i="23"/>
  <c r="X374" i="23"/>
  <c r="W374" i="23"/>
  <c r="U374" i="23"/>
  <c r="AG374" i="23" s="1"/>
  <c r="T374" i="23"/>
  <c r="S374" i="23"/>
  <c r="R374" i="23"/>
  <c r="Q374" i="23"/>
  <c r="AC374" i="23" s="1"/>
  <c r="AA373" i="23"/>
  <c r="AG373" i="23" s="1"/>
  <c r="Z373" i="23"/>
  <c r="Y373" i="23"/>
  <c r="X373" i="23"/>
  <c r="W373" i="23"/>
  <c r="AC373" i="23" s="1"/>
  <c r="U373" i="23"/>
  <c r="T373" i="23"/>
  <c r="AF373" i="23" s="1"/>
  <c r="S373" i="23"/>
  <c r="R373" i="23"/>
  <c r="Q373" i="23"/>
  <c r="AA372" i="23"/>
  <c r="Z372" i="23"/>
  <c r="AF372" i="23" s="1"/>
  <c r="Y372" i="23"/>
  <c r="X372" i="23"/>
  <c r="W372" i="23"/>
  <c r="U372" i="23"/>
  <c r="T372" i="23"/>
  <c r="S372" i="23"/>
  <c r="AE372" i="23" s="1"/>
  <c r="R372" i="23"/>
  <c r="Q372" i="23"/>
  <c r="AA371" i="23"/>
  <c r="Z371" i="23"/>
  <c r="Y371" i="23"/>
  <c r="AE371" i="23" s="1"/>
  <c r="X371" i="23"/>
  <c r="W371" i="23"/>
  <c r="U371" i="23"/>
  <c r="AG371" i="23" s="1"/>
  <c r="T371" i="23"/>
  <c r="S371" i="23"/>
  <c r="R371" i="23"/>
  <c r="AD371" i="23" s="1"/>
  <c r="Q371" i="23"/>
  <c r="AC371" i="23" s="1"/>
  <c r="AA370" i="23"/>
  <c r="Z370" i="23"/>
  <c r="Y370" i="23"/>
  <c r="X370" i="23"/>
  <c r="W370" i="23"/>
  <c r="U370" i="23"/>
  <c r="T370" i="23"/>
  <c r="S370" i="23"/>
  <c r="R370" i="23"/>
  <c r="Q370" i="23"/>
  <c r="AA369" i="23"/>
  <c r="Z369" i="23"/>
  <c r="Y369" i="23"/>
  <c r="X369" i="23"/>
  <c r="W369" i="23"/>
  <c r="U369" i="23"/>
  <c r="T369" i="23"/>
  <c r="S369" i="23"/>
  <c r="R369" i="23"/>
  <c r="Q369" i="23"/>
  <c r="AA368" i="23"/>
  <c r="Z368" i="23"/>
  <c r="Y368" i="23"/>
  <c r="X368" i="23"/>
  <c r="W368" i="23"/>
  <c r="U368" i="23"/>
  <c r="T368" i="23"/>
  <c r="S368" i="23"/>
  <c r="AE368" i="23" s="1"/>
  <c r="R368" i="23"/>
  <c r="Q368" i="23"/>
  <c r="AA367" i="23"/>
  <c r="Z367" i="23"/>
  <c r="X367" i="23"/>
  <c r="U367" i="23"/>
  <c r="T367" i="23"/>
  <c r="AF367" i="23" s="1"/>
  <c r="S367" i="23"/>
  <c r="AE367" i="23" s="1"/>
  <c r="R367" i="23"/>
  <c r="AD367" i="23" s="1"/>
  <c r="Q367" i="23"/>
  <c r="AC367" i="23" s="1"/>
  <c r="AA366" i="23"/>
  <c r="Z366" i="23"/>
  <c r="X366" i="23"/>
  <c r="U366" i="23"/>
  <c r="T366" i="23"/>
  <c r="AF366" i="23" s="1"/>
  <c r="S366" i="23"/>
  <c r="AE366" i="23" s="1"/>
  <c r="R366" i="23"/>
  <c r="AD366" i="23" s="1"/>
  <c r="Q366" i="23"/>
  <c r="AC366" i="23" s="1"/>
  <c r="AA365" i="23"/>
  <c r="Z365" i="23"/>
  <c r="X365" i="23"/>
  <c r="U365" i="23"/>
  <c r="T365" i="23"/>
  <c r="AF365" i="23" s="1"/>
  <c r="S365" i="23"/>
  <c r="AE365" i="23" s="1"/>
  <c r="R365" i="23"/>
  <c r="AD365" i="23" s="1"/>
  <c r="Q365" i="23"/>
  <c r="AC365" i="23" s="1"/>
  <c r="AA364" i="23"/>
  <c r="Z364" i="23"/>
  <c r="X364" i="23"/>
  <c r="U364" i="23"/>
  <c r="T364" i="23"/>
  <c r="AF364" i="23" s="1"/>
  <c r="S364" i="23"/>
  <c r="AE364" i="23" s="1"/>
  <c r="R364" i="23"/>
  <c r="AD364" i="23" s="1"/>
  <c r="Q364" i="23"/>
  <c r="AC364" i="23" s="1"/>
  <c r="AA363" i="23"/>
  <c r="Z363" i="23"/>
  <c r="X363" i="23"/>
  <c r="U363" i="23"/>
  <c r="T363" i="23"/>
  <c r="AF363" i="23" s="1"/>
  <c r="S363" i="23"/>
  <c r="AE363" i="23" s="1"/>
  <c r="R363" i="23"/>
  <c r="AD363" i="23" s="1"/>
  <c r="Q363" i="23"/>
  <c r="AC363" i="23" s="1"/>
  <c r="AA362" i="23"/>
  <c r="Z362" i="23"/>
  <c r="X362" i="23"/>
  <c r="U362" i="23"/>
  <c r="T362" i="23"/>
  <c r="AF362" i="23" s="1"/>
  <c r="S362" i="23"/>
  <c r="AE362" i="23" s="1"/>
  <c r="R362" i="23"/>
  <c r="AD362" i="23" s="1"/>
  <c r="Q362" i="23"/>
  <c r="AC362" i="23" s="1"/>
  <c r="AF361" i="23"/>
  <c r="AA361" i="23"/>
  <c r="AG361" i="23" s="1"/>
  <c r="Z361" i="23"/>
  <c r="Y361" i="23"/>
  <c r="X361" i="23"/>
  <c r="W361" i="23"/>
  <c r="AC361" i="23" s="1"/>
  <c r="U361" i="23"/>
  <c r="T361" i="23"/>
  <c r="S361" i="23"/>
  <c r="AE361" i="23" s="1"/>
  <c r="R361" i="23"/>
  <c r="Q361" i="23"/>
  <c r="AA360" i="23"/>
  <c r="Z360" i="23"/>
  <c r="AF360" i="23" s="1"/>
  <c r="Y360" i="23"/>
  <c r="X360" i="23"/>
  <c r="W360" i="23"/>
  <c r="U360" i="23"/>
  <c r="AG360" i="23" s="1"/>
  <c r="T360" i="23"/>
  <c r="S360" i="23"/>
  <c r="AE360" i="23" s="1"/>
  <c r="R360" i="23"/>
  <c r="AD360" i="23" s="1"/>
  <c r="Q360" i="23"/>
  <c r="AC360" i="23" s="1"/>
  <c r="AA359" i="23"/>
  <c r="Z359" i="23"/>
  <c r="Y359" i="23"/>
  <c r="AE359" i="23" s="1"/>
  <c r="X359" i="23"/>
  <c r="W359" i="23"/>
  <c r="U359" i="23"/>
  <c r="AG359" i="23" s="1"/>
  <c r="T359" i="23"/>
  <c r="AF359" i="23" s="1"/>
  <c r="S359" i="23"/>
  <c r="R359" i="23"/>
  <c r="AD359" i="23" s="1"/>
  <c r="Q359" i="23"/>
  <c r="AC359" i="23" s="1"/>
  <c r="AG358" i="23"/>
  <c r="AA358" i="23"/>
  <c r="Z358" i="23"/>
  <c r="Y358" i="23"/>
  <c r="X358" i="23"/>
  <c r="AD358" i="23" s="1"/>
  <c r="W358" i="23"/>
  <c r="U358" i="23"/>
  <c r="T358" i="23"/>
  <c r="S358" i="23"/>
  <c r="R358" i="23"/>
  <c r="Q358" i="23"/>
  <c r="AC358" i="23" s="1"/>
  <c r="AA357" i="23"/>
  <c r="AG357" i="23" s="1"/>
  <c r="Z357" i="23"/>
  <c r="Y357" i="23"/>
  <c r="X357" i="23"/>
  <c r="W357" i="23"/>
  <c r="AC357" i="23" s="1"/>
  <c r="U357" i="23"/>
  <c r="T357" i="23"/>
  <c r="AF357" i="23" s="1"/>
  <c r="S357" i="23"/>
  <c r="R357" i="23"/>
  <c r="Q357" i="23"/>
  <c r="AA356" i="23"/>
  <c r="Z356" i="23"/>
  <c r="AF356" i="23" s="1"/>
  <c r="Y356" i="23"/>
  <c r="X356" i="23"/>
  <c r="W356" i="23"/>
  <c r="U356" i="23"/>
  <c r="T356" i="23"/>
  <c r="S356" i="23"/>
  <c r="AE356" i="23" s="1"/>
  <c r="R356" i="23"/>
  <c r="Q356" i="23"/>
  <c r="AA355" i="23"/>
  <c r="Z355" i="23"/>
  <c r="Y355" i="23"/>
  <c r="AE355" i="23" s="1"/>
  <c r="X355" i="23"/>
  <c r="W355" i="23"/>
  <c r="U355" i="23"/>
  <c r="T355" i="23"/>
  <c r="S355" i="23"/>
  <c r="R355" i="23"/>
  <c r="AD355" i="23" s="1"/>
  <c r="Q355" i="23"/>
  <c r="AA354" i="23"/>
  <c r="Z354" i="23"/>
  <c r="Y354" i="23"/>
  <c r="X354" i="23"/>
  <c r="W354" i="23"/>
  <c r="U354" i="23"/>
  <c r="AG354" i="23" s="1"/>
  <c r="T354" i="23"/>
  <c r="S354" i="23"/>
  <c r="R354" i="23"/>
  <c r="Q354" i="23"/>
  <c r="AC354" i="23" s="1"/>
  <c r="AA353" i="23"/>
  <c r="Z353" i="23"/>
  <c r="Y353" i="23"/>
  <c r="X353" i="23"/>
  <c r="W353" i="23"/>
  <c r="U353" i="23"/>
  <c r="T353" i="23"/>
  <c r="S353" i="23"/>
  <c r="R353" i="23"/>
  <c r="Q353" i="23"/>
  <c r="AA352" i="23"/>
  <c r="Z352" i="23"/>
  <c r="Y352" i="23"/>
  <c r="X352" i="23"/>
  <c r="W352" i="23"/>
  <c r="U352" i="23"/>
  <c r="T352" i="23"/>
  <c r="S352" i="23"/>
  <c r="AE352" i="23" s="1"/>
  <c r="R352" i="23"/>
  <c r="AD352" i="23" s="1"/>
  <c r="Q352" i="23"/>
  <c r="AA351" i="23"/>
  <c r="Z351" i="23"/>
  <c r="Y351" i="23"/>
  <c r="AE351" i="23" s="1"/>
  <c r="X351" i="23"/>
  <c r="AD351" i="23" s="1"/>
  <c r="W351" i="23"/>
  <c r="U351" i="23"/>
  <c r="AG351" i="23" s="1"/>
  <c r="T351" i="23"/>
  <c r="AF351" i="23" s="1"/>
  <c r="S351" i="23"/>
  <c r="R351" i="23"/>
  <c r="Q351" i="23"/>
  <c r="AC351" i="23" s="1"/>
  <c r="AG350" i="23"/>
  <c r="AA350" i="23"/>
  <c r="Z350" i="23"/>
  <c r="Y350" i="23"/>
  <c r="X350" i="23"/>
  <c r="AD350" i="23" s="1"/>
  <c r="W350" i="23"/>
  <c r="U350" i="23"/>
  <c r="T350" i="23"/>
  <c r="AF350" i="23" s="1"/>
  <c r="S350" i="23"/>
  <c r="R350" i="23"/>
  <c r="Q350" i="23"/>
  <c r="AC350" i="23" s="1"/>
  <c r="AF349" i="23"/>
  <c r="AA349" i="23"/>
  <c r="AG349" i="23" s="1"/>
  <c r="Z349" i="23"/>
  <c r="Y349" i="23"/>
  <c r="X349" i="23"/>
  <c r="W349" i="23"/>
  <c r="AC349" i="23" s="1"/>
  <c r="U349" i="23"/>
  <c r="T349" i="23"/>
  <c r="S349" i="23"/>
  <c r="AE349" i="23" s="1"/>
  <c r="R349" i="23"/>
  <c r="Q349" i="23"/>
  <c r="AA348" i="23"/>
  <c r="Z348" i="23"/>
  <c r="AF348" i="23" s="1"/>
  <c r="Y348" i="23"/>
  <c r="X348" i="23"/>
  <c r="W348" i="23"/>
  <c r="U348" i="23"/>
  <c r="T348" i="23"/>
  <c r="S348" i="23"/>
  <c r="AE348" i="23" s="1"/>
  <c r="R348" i="23"/>
  <c r="AD348" i="23" s="1"/>
  <c r="Q348" i="23"/>
  <c r="AA347" i="23"/>
  <c r="Z347" i="23"/>
  <c r="Y347" i="23"/>
  <c r="AE347" i="23" s="1"/>
  <c r="X347" i="23"/>
  <c r="W347" i="23"/>
  <c r="U347" i="23"/>
  <c r="AG347" i="23" s="1"/>
  <c r="T347" i="23"/>
  <c r="S347" i="23"/>
  <c r="R347" i="23"/>
  <c r="AD347" i="23" s="1"/>
  <c r="Q347" i="23"/>
  <c r="AC347" i="23" s="1"/>
  <c r="AA346" i="23"/>
  <c r="Z346" i="23"/>
  <c r="Y346" i="23"/>
  <c r="X346" i="23"/>
  <c r="W346" i="23"/>
  <c r="U346" i="23"/>
  <c r="AG346" i="23" s="1"/>
  <c r="T346" i="23"/>
  <c r="S346" i="23"/>
  <c r="R346" i="23"/>
  <c r="Q346" i="23"/>
  <c r="AC346" i="23" s="1"/>
  <c r="AA345" i="23"/>
  <c r="Z345" i="23"/>
  <c r="Y345" i="23"/>
  <c r="X345" i="23"/>
  <c r="W345" i="23"/>
  <c r="U345" i="23"/>
  <c r="T345" i="23"/>
  <c r="AF345" i="23" s="1"/>
  <c r="S345" i="23"/>
  <c r="R345" i="23"/>
  <c r="Q345" i="23"/>
  <c r="AA344" i="23"/>
  <c r="Z344" i="23"/>
  <c r="Y344" i="23"/>
  <c r="X344" i="23"/>
  <c r="W344" i="23"/>
  <c r="U344" i="23"/>
  <c r="T344" i="23"/>
  <c r="S344" i="23"/>
  <c r="AE344" i="23" s="1"/>
  <c r="R344" i="23"/>
  <c r="Q344" i="23"/>
  <c r="AA343" i="23"/>
  <c r="Z343" i="23"/>
  <c r="Y343" i="23"/>
  <c r="X343" i="23"/>
  <c r="W343" i="23"/>
  <c r="U343" i="23"/>
  <c r="T343" i="23"/>
  <c r="S343" i="23"/>
  <c r="R343" i="23"/>
  <c r="AD343" i="23" s="1"/>
  <c r="Q343" i="23"/>
  <c r="AA342" i="23"/>
  <c r="Z342" i="23"/>
  <c r="Y342" i="23"/>
  <c r="X342" i="23"/>
  <c r="W342" i="23"/>
  <c r="AC342" i="23" s="1"/>
  <c r="U342" i="23"/>
  <c r="AG342" i="23" s="1"/>
  <c r="T342" i="23"/>
  <c r="S342" i="23"/>
  <c r="AE342" i="23" s="1"/>
  <c r="R342" i="23"/>
  <c r="Q342" i="23"/>
  <c r="AA341" i="23"/>
  <c r="AA637" i="23" s="1"/>
  <c r="Z341" i="23"/>
  <c r="Y341" i="23"/>
  <c r="X341" i="23"/>
  <c r="W341" i="23"/>
  <c r="W637" i="23" s="1"/>
  <c r="U341" i="23"/>
  <c r="T341" i="23"/>
  <c r="AF341" i="23" s="1"/>
  <c r="S341" i="23"/>
  <c r="R341" i="23"/>
  <c r="R637" i="23" s="1"/>
  <c r="Q341" i="23"/>
  <c r="AA340" i="23"/>
  <c r="Z340" i="23"/>
  <c r="AF340" i="23" s="1"/>
  <c r="Y340" i="23"/>
  <c r="X340" i="23"/>
  <c r="W340" i="23"/>
  <c r="U340" i="23"/>
  <c r="AG340" i="23" s="1"/>
  <c r="T340" i="23"/>
  <c r="S340" i="23"/>
  <c r="AE340" i="23" s="1"/>
  <c r="R340" i="23"/>
  <c r="Q340" i="23"/>
  <c r="AC340" i="23" s="1"/>
  <c r="AA339" i="23"/>
  <c r="Z339" i="23"/>
  <c r="Y339" i="23"/>
  <c r="AE339" i="23" s="1"/>
  <c r="X339" i="23"/>
  <c r="AD339" i="23" s="1"/>
  <c r="W339" i="23"/>
  <c r="U339" i="23"/>
  <c r="AG339" i="23" s="1"/>
  <c r="T339" i="23"/>
  <c r="AF339" i="23" s="1"/>
  <c r="S339" i="23"/>
  <c r="R339" i="23"/>
  <c r="Q339" i="23"/>
  <c r="AC339" i="23" s="1"/>
  <c r="AG338" i="23"/>
  <c r="AC338" i="23"/>
  <c r="AA338" i="23"/>
  <c r="Z338" i="23"/>
  <c r="Y338" i="23"/>
  <c r="X338" i="23"/>
  <c r="AD338" i="23" s="1"/>
  <c r="W338" i="23"/>
  <c r="U338" i="23"/>
  <c r="T338" i="23"/>
  <c r="AF338" i="23" s="1"/>
  <c r="S338" i="23"/>
  <c r="R338" i="23"/>
  <c r="Q338" i="23"/>
  <c r="AF337" i="23"/>
  <c r="AA337" i="23"/>
  <c r="AG337" i="23" s="1"/>
  <c r="Z337" i="23"/>
  <c r="Y337" i="23"/>
  <c r="X337" i="23"/>
  <c r="W337" i="23"/>
  <c r="AC337" i="23" s="1"/>
  <c r="U337" i="23"/>
  <c r="T337" i="23"/>
  <c r="S337" i="23"/>
  <c r="AE337" i="23" s="1"/>
  <c r="R337" i="23"/>
  <c r="Q337" i="23"/>
  <c r="AA336" i="23"/>
  <c r="Z336" i="23"/>
  <c r="AF336" i="23" s="1"/>
  <c r="Y336" i="23"/>
  <c r="X336" i="23"/>
  <c r="W336" i="23"/>
  <c r="U336" i="23"/>
  <c r="T336" i="23"/>
  <c r="S336" i="23"/>
  <c r="AE336" i="23" s="1"/>
  <c r="R336" i="23"/>
  <c r="AD336" i="23" s="1"/>
  <c r="Q336" i="23"/>
  <c r="AA335" i="23"/>
  <c r="Z335" i="23"/>
  <c r="Y335" i="23"/>
  <c r="AE335" i="23" s="1"/>
  <c r="X335" i="23"/>
  <c r="W335" i="23"/>
  <c r="U335" i="23"/>
  <c r="AG335" i="23" s="1"/>
  <c r="T335" i="23"/>
  <c r="S335" i="23"/>
  <c r="R335" i="23"/>
  <c r="AD335" i="23" s="1"/>
  <c r="Q335" i="23"/>
  <c r="AC335" i="23" s="1"/>
  <c r="AA334" i="23"/>
  <c r="Z334" i="23"/>
  <c r="Y334" i="23"/>
  <c r="X334" i="23"/>
  <c r="W334" i="23"/>
  <c r="U334" i="23"/>
  <c r="AG334" i="23" s="1"/>
  <c r="T334" i="23"/>
  <c r="S334" i="23"/>
  <c r="R334" i="23"/>
  <c r="Q334" i="23"/>
  <c r="AC334" i="23" s="1"/>
  <c r="AA333" i="23"/>
  <c r="AG333" i="23" s="1"/>
  <c r="Z333" i="23"/>
  <c r="Y333" i="23"/>
  <c r="X333" i="23"/>
  <c r="W333" i="23"/>
  <c r="AC333" i="23" s="1"/>
  <c r="U333" i="23"/>
  <c r="T333" i="23"/>
  <c r="AF333" i="23" s="1"/>
  <c r="S333" i="23"/>
  <c r="R333" i="23"/>
  <c r="Q333" i="23"/>
  <c r="AA332" i="23"/>
  <c r="Z332" i="23"/>
  <c r="AF332" i="23" s="1"/>
  <c r="Y332" i="23"/>
  <c r="X332" i="23"/>
  <c r="W332" i="23"/>
  <c r="U332" i="23"/>
  <c r="T332" i="23"/>
  <c r="S332" i="23"/>
  <c r="AE332" i="23" s="1"/>
  <c r="R332" i="23"/>
  <c r="Q332" i="23"/>
  <c r="AA331" i="23"/>
  <c r="Z331" i="23"/>
  <c r="Y331" i="23"/>
  <c r="AE331" i="23" s="1"/>
  <c r="X331" i="23"/>
  <c r="W331" i="23"/>
  <c r="U331" i="23"/>
  <c r="T331" i="23"/>
  <c r="S331" i="23"/>
  <c r="R331" i="23"/>
  <c r="AD331" i="23" s="1"/>
  <c r="Q331" i="23"/>
  <c r="AA330" i="23"/>
  <c r="Z330" i="23"/>
  <c r="Y330" i="23"/>
  <c r="X330" i="23"/>
  <c r="W330" i="23"/>
  <c r="U330" i="23"/>
  <c r="AG330" i="23" s="1"/>
  <c r="T330" i="23"/>
  <c r="S330" i="23"/>
  <c r="R330" i="23"/>
  <c r="Q330" i="23"/>
  <c r="AC330" i="23" s="1"/>
  <c r="AA329" i="23"/>
  <c r="Z329" i="23"/>
  <c r="Y329" i="23"/>
  <c r="X329" i="23"/>
  <c r="W329" i="23"/>
  <c r="U329" i="23"/>
  <c r="T329" i="23"/>
  <c r="AF329" i="23" s="1"/>
  <c r="S329" i="23"/>
  <c r="R329" i="23"/>
  <c r="Q329" i="23"/>
  <c r="AA328" i="23"/>
  <c r="Z328" i="23"/>
  <c r="Y328" i="23"/>
  <c r="X328" i="23"/>
  <c r="W328" i="23"/>
  <c r="U328" i="23"/>
  <c r="T328" i="23"/>
  <c r="S328" i="23"/>
  <c r="AE328" i="23" s="1"/>
  <c r="R328" i="23"/>
  <c r="Q328" i="23"/>
  <c r="AA327" i="23"/>
  <c r="Z327" i="23"/>
  <c r="Y327" i="23"/>
  <c r="X327" i="23"/>
  <c r="AD327" i="23" s="1"/>
  <c r="W327" i="23"/>
  <c r="U327" i="23"/>
  <c r="T327" i="23"/>
  <c r="S327" i="23"/>
  <c r="R327" i="23"/>
  <c r="Q327" i="23"/>
  <c r="AC326" i="23"/>
  <c r="AA326" i="23"/>
  <c r="Z326" i="23"/>
  <c r="Y326" i="23"/>
  <c r="X326" i="23"/>
  <c r="AD326" i="23" s="1"/>
  <c r="W326" i="23"/>
  <c r="U326" i="23"/>
  <c r="AG326" i="23" s="1"/>
  <c r="T326" i="23"/>
  <c r="S326" i="23"/>
  <c r="AE326" i="23" s="1"/>
  <c r="R326" i="23"/>
  <c r="Q326" i="23"/>
  <c r="AA325" i="23"/>
  <c r="AG325" i="23" s="1"/>
  <c r="Z325" i="23"/>
  <c r="Y325" i="23"/>
  <c r="X325" i="23"/>
  <c r="W325" i="23"/>
  <c r="AC325" i="23" s="1"/>
  <c r="U325" i="23"/>
  <c r="T325" i="23"/>
  <c r="AF325" i="23" s="1"/>
  <c r="S325" i="23"/>
  <c r="R325" i="23"/>
  <c r="AD325" i="23" s="1"/>
  <c r="Q325" i="23"/>
  <c r="AA324" i="23"/>
  <c r="Z324" i="23"/>
  <c r="AF324" i="23" s="1"/>
  <c r="Y324" i="23"/>
  <c r="X324" i="23"/>
  <c r="W324" i="23"/>
  <c r="U324" i="23"/>
  <c r="AG324" i="23" s="1"/>
  <c r="T324" i="23"/>
  <c r="S324" i="23"/>
  <c r="AE324" i="23" s="1"/>
  <c r="R324" i="23"/>
  <c r="Q324" i="23"/>
  <c r="AC324" i="23" s="1"/>
  <c r="AA323" i="23"/>
  <c r="Z323" i="23"/>
  <c r="Y323" i="23"/>
  <c r="AE323" i="23" s="1"/>
  <c r="X323" i="23"/>
  <c r="AD323" i="23" s="1"/>
  <c r="W323" i="23"/>
  <c r="U323" i="23"/>
  <c r="AG323" i="23" s="1"/>
  <c r="T323" i="23"/>
  <c r="AF323" i="23" s="1"/>
  <c r="S323" i="23"/>
  <c r="R323" i="23"/>
  <c r="Q323" i="23"/>
  <c r="AC323" i="23" s="1"/>
  <c r="AG322" i="23"/>
  <c r="AC322" i="23"/>
  <c r="AA322" i="23"/>
  <c r="Z322" i="23"/>
  <c r="Y322" i="23"/>
  <c r="X322" i="23"/>
  <c r="AD322" i="23" s="1"/>
  <c r="W322" i="23"/>
  <c r="U322" i="23"/>
  <c r="T322" i="23"/>
  <c r="AF322" i="23" s="1"/>
  <c r="S322" i="23"/>
  <c r="R322" i="23"/>
  <c r="Q322" i="23"/>
  <c r="AF321" i="23"/>
  <c r="AA321" i="23"/>
  <c r="AG321" i="23" s="1"/>
  <c r="Z321" i="23"/>
  <c r="Y321" i="23"/>
  <c r="X321" i="23"/>
  <c r="W321" i="23"/>
  <c r="AC321" i="23" s="1"/>
  <c r="U321" i="23"/>
  <c r="T321" i="23"/>
  <c r="S321" i="23"/>
  <c r="AE321" i="23" s="1"/>
  <c r="R321" i="23"/>
  <c r="Q321" i="23"/>
  <c r="AA320" i="23"/>
  <c r="Z320" i="23"/>
  <c r="AF320" i="23" s="1"/>
  <c r="Y320" i="23"/>
  <c r="X320" i="23"/>
  <c r="W320" i="23"/>
  <c r="U320" i="23"/>
  <c r="T320" i="23"/>
  <c r="S320" i="23"/>
  <c r="AE320" i="23" s="1"/>
  <c r="R320" i="23"/>
  <c r="AD320" i="23" s="1"/>
  <c r="Q320" i="23"/>
  <c r="AA319" i="23"/>
  <c r="Z319" i="23"/>
  <c r="Y319" i="23"/>
  <c r="AE319" i="23" s="1"/>
  <c r="X319" i="23"/>
  <c r="W319" i="23"/>
  <c r="U319" i="23"/>
  <c r="AG319" i="23" s="1"/>
  <c r="T319" i="23"/>
  <c r="S319" i="23"/>
  <c r="R319" i="23"/>
  <c r="AD319" i="23" s="1"/>
  <c r="Q319" i="23"/>
  <c r="AC319" i="23" s="1"/>
  <c r="AA318" i="23"/>
  <c r="Z318" i="23"/>
  <c r="Y318" i="23"/>
  <c r="X318" i="23"/>
  <c r="W318" i="23"/>
  <c r="U318" i="23"/>
  <c r="AG318" i="23" s="1"/>
  <c r="T318" i="23"/>
  <c r="S318" i="23"/>
  <c r="R318" i="23"/>
  <c r="Q318" i="23"/>
  <c r="AC318" i="23" s="1"/>
  <c r="AA317" i="23"/>
  <c r="AG317" i="23" s="1"/>
  <c r="Z317" i="23"/>
  <c r="Y317" i="23"/>
  <c r="X317" i="23"/>
  <c r="W317" i="23"/>
  <c r="AC317" i="23" s="1"/>
  <c r="U317" i="23"/>
  <c r="T317" i="23"/>
  <c r="AF317" i="23" s="1"/>
  <c r="S317" i="23"/>
  <c r="R317" i="23"/>
  <c r="Q317" i="23"/>
  <c r="AA316" i="23"/>
  <c r="Z316" i="23"/>
  <c r="AF316" i="23" s="1"/>
  <c r="Y316" i="23"/>
  <c r="X316" i="23"/>
  <c r="W316" i="23"/>
  <c r="U316" i="23"/>
  <c r="T316" i="23"/>
  <c r="S316" i="23"/>
  <c r="AE316" i="23" s="1"/>
  <c r="R316" i="23"/>
  <c r="Q316" i="23"/>
  <c r="AA315" i="23"/>
  <c r="Z315" i="23"/>
  <c r="Y315" i="23"/>
  <c r="AE315" i="23" s="1"/>
  <c r="X315" i="23"/>
  <c r="W315" i="23"/>
  <c r="U315" i="23"/>
  <c r="T315" i="23"/>
  <c r="S315" i="23"/>
  <c r="R315" i="23"/>
  <c r="AD315" i="23" s="1"/>
  <c r="Q315" i="23"/>
  <c r="AA314" i="23"/>
  <c r="Z314" i="23"/>
  <c r="Y314" i="23"/>
  <c r="X314" i="23"/>
  <c r="W314" i="23"/>
  <c r="U314" i="23"/>
  <c r="AG314" i="23" s="1"/>
  <c r="T314" i="23"/>
  <c r="S314" i="23"/>
  <c r="R314" i="23"/>
  <c r="Q314" i="23"/>
  <c r="AC314" i="23" s="1"/>
  <c r="AA313" i="23"/>
  <c r="Z313" i="23"/>
  <c r="Y313" i="23"/>
  <c r="X313" i="23"/>
  <c r="W313" i="23"/>
  <c r="U313" i="23"/>
  <c r="T313" i="23"/>
  <c r="AF313" i="23" s="1"/>
  <c r="S313" i="23"/>
  <c r="R313" i="23"/>
  <c r="Q313" i="23"/>
  <c r="AA312" i="23"/>
  <c r="Z312" i="23"/>
  <c r="Y312" i="23"/>
  <c r="X312" i="23"/>
  <c r="W312" i="23"/>
  <c r="U312" i="23"/>
  <c r="T312" i="23"/>
  <c r="S312" i="23"/>
  <c r="AE312" i="23" s="1"/>
  <c r="R312" i="23"/>
  <c r="Q312" i="23"/>
  <c r="AA311" i="23"/>
  <c r="Z311" i="23"/>
  <c r="Y311" i="23"/>
  <c r="X311" i="23"/>
  <c r="AD311" i="23" s="1"/>
  <c r="W311" i="23"/>
  <c r="U311" i="23"/>
  <c r="T311" i="23"/>
  <c r="S311" i="23"/>
  <c r="R311" i="23"/>
  <c r="Q311" i="23"/>
  <c r="AC310" i="23"/>
  <c r="AA310" i="23"/>
  <c r="Z310" i="23"/>
  <c r="Y310" i="23"/>
  <c r="X310" i="23"/>
  <c r="AD310" i="23" s="1"/>
  <c r="W310" i="23"/>
  <c r="U310" i="23"/>
  <c r="AG310" i="23" s="1"/>
  <c r="T310" i="23"/>
  <c r="S310" i="23"/>
  <c r="AE310" i="23" s="1"/>
  <c r="R310" i="23"/>
  <c r="Q310" i="23"/>
  <c r="AA309" i="23"/>
  <c r="AG309" i="23" s="1"/>
  <c r="Z309" i="23"/>
  <c r="Y309" i="23"/>
  <c r="X309" i="23"/>
  <c r="W309" i="23"/>
  <c r="AC309" i="23" s="1"/>
  <c r="U309" i="23"/>
  <c r="T309" i="23"/>
  <c r="AF309" i="23" s="1"/>
  <c r="S309" i="23"/>
  <c r="R309" i="23"/>
  <c r="AD309" i="23" s="1"/>
  <c r="Q309" i="23"/>
  <c r="AA308" i="23"/>
  <c r="Z308" i="23"/>
  <c r="AF308" i="23" s="1"/>
  <c r="Y308" i="23"/>
  <c r="X308" i="23"/>
  <c r="W308" i="23"/>
  <c r="U308" i="23"/>
  <c r="AG308" i="23" s="1"/>
  <c r="T308" i="23"/>
  <c r="S308" i="23"/>
  <c r="AE308" i="23" s="1"/>
  <c r="R308" i="23"/>
  <c r="AD308" i="23" s="1"/>
  <c r="Q308" i="23"/>
  <c r="AC308" i="23" s="1"/>
  <c r="AA307" i="23"/>
  <c r="Z307" i="23"/>
  <c r="Y307" i="23"/>
  <c r="AE307" i="23" s="1"/>
  <c r="X307" i="23"/>
  <c r="AD307" i="23" s="1"/>
  <c r="W307" i="23"/>
  <c r="U307" i="23"/>
  <c r="AG307" i="23" s="1"/>
  <c r="T307" i="23"/>
  <c r="AF307" i="23" s="1"/>
  <c r="S307" i="23"/>
  <c r="R307" i="23"/>
  <c r="Q307" i="23"/>
  <c r="AC307" i="23" s="1"/>
  <c r="AG306" i="23"/>
  <c r="AC306" i="23"/>
  <c r="AA306" i="23"/>
  <c r="Z306" i="23"/>
  <c r="Y306" i="23"/>
  <c r="X306" i="23"/>
  <c r="AD306" i="23" s="1"/>
  <c r="W306" i="23"/>
  <c r="U306" i="23"/>
  <c r="T306" i="23"/>
  <c r="AF306" i="23" s="1"/>
  <c r="S306" i="23"/>
  <c r="R306" i="23"/>
  <c r="Q306" i="23"/>
  <c r="AF305" i="23"/>
  <c r="AA305" i="23"/>
  <c r="AG305" i="23" s="1"/>
  <c r="Z305" i="23"/>
  <c r="Y305" i="23"/>
  <c r="X305" i="23"/>
  <c r="W305" i="23"/>
  <c r="AC305" i="23" s="1"/>
  <c r="U305" i="23"/>
  <c r="T305" i="23"/>
  <c r="S305" i="23"/>
  <c r="AE305" i="23" s="1"/>
  <c r="R305" i="23"/>
  <c r="Q305" i="23"/>
  <c r="AA304" i="23"/>
  <c r="Z304" i="23"/>
  <c r="AF304" i="23" s="1"/>
  <c r="Y304" i="23"/>
  <c r="X304" i="23"/>
  <c r="W304" i="23"/>
  <c r="U304" i="23"/>
  <c r="T304" i="23"/>
  <c r="S304" i="23"/>
  <c r="AE304" i="23" s="1"/>
  <c r="R304" i="23"/>
  <c r="AD304" i="23" s="1"/>
  <c r="Q304" i="23"/>
  <c r="AA303" i="23"/>
  <c r="Z303" i="23"/>
  <c r="Y303" i="23"/>
  <c r="AE303" i="23" s="1"/>
  <c r="X303" i="23"/>
  <c r="W303" i="23"/>
  <c r="U303" i="23"/>
  <c r="AG303" i="23" s="1"/>
  <c r="T303" i="23"/>
  <c r="S303" i="23"/>
  <c r="R303" i="23"/>
  <c r="AD303" i="23" s="1"/>
  <c r="Q303" i="23"/>
  <c r="AC303" i="23" s="1"/>
  <c r="AA302" i="23"/>
  <c r="Z302" i="23"/>
  <c r="Y302" i="23"/>
  <c r="X302" i="23"/>
  <c r="AD302" i="23" s="1"/>
  <c r="W302" i="23"/>
  <c r="U302" i="23"/>
  <c r="AG302" i="23" s="1"/>
  <c r="T302" i="23"/>
  <c r="S302" i="23"/>
  <c r="R302" i="23"/>
  <c r="Q302" i="23"/>
  <c r="AC302" i="23" s="1"/>
  <c r="AA301" i="23"/>
  <c r="AG301" i="23" s="1"/>
  <c r="Z301" i="23"/>
  <c r="Y301" i="23"/>
  <c r="X301" i="23"/>
  <c r="W301" i="23"/>
  <c r="AC301" i="23" s="1"/>
  <c r="U301" i="23"/>
  <c r="T301" i="23"/>
  <c r="AF301" i="23" s="1"/>
  <c r="S301" i="23"/>
  <c r="R301" i="23"/>
  <c r="Q301" i="23"/>
  <c r="AA300" i="23"/>
  <c r="Z300" i="23"/>
  <c r="AF300" i="23" s="1"/>
  <c r="Y300" i="23"/>
  <c r="X300" i="23"/>
  <c r="W300" i="23"/>
  <c r="U300" i="23"/>
  <c r="T300" i="23"/>
  <c r="S300" i="23"/>
  <c r="AE300" i="23" s="1"/>
  <c r="R300" i="23"/>
  <c r="Q300" i="23"/>
  <c r="AA299" i="23"/>
  <c r="Z299" i="23"/>
  <c r="Y299" i="23"/>
  <c r="AE299" i="23" s="1"/>
  <c r="X299" i="23"/>
  <c r="W299" i="23"/>
  <c r="U299" i="23"/>
  <c r="T299" i="23"/>
  <c r="S299" i="23"/>
  <c r="R299" i="23"/>
  <c r="AD299" i="23" s="1"/>
  <c r="Q299" i="23"/>
  <c r="AC299" i="23" s="1"/>
  <c r="AA298" i="23"/>
  <c r="Z298" i="23"/>
  <c r="Y298" i="23"/>
  <c r="X298" i="23"/>
  <c r="W298" i="23"/>
  <c r="U298" i="23"/>
  <c r="AG298" i="23" s="1"/>
  <c r="T298" i="23"/>
  <c r="S298" i="23"/>
  <c r="R298" i="23"/>
  <c r="Q298" i="23"/>
  <c r="AC298" i="23" s="1"/>
  <c r="AA297" i="23"/>
  <c r="Z297" i="23"/>
  <c r="Y297" i="23"/>
  <c r="X297" i="23"/>
  <c r="W297" i="23"/>
  <c r="U297" i="23"/>
  <c r="T297" i="23"/>
  <c r="AF297" i="23" s="1"/>
  <c r="S297" i="23"/>
  <c r="R297" i="23"/>
  <c r="Q297" i="23"/>
  <c r="AA296" i="23"/>
  <c r="Z296" i="23"/>
  <c r="Y296" i="23"/>
  <c r="X296" i="23"/>
  <c r="W296" i="23"/>
  <c r="U296" i="23"/>
  <c r="T296" i="23"/>
  <c r="S296" i="23"/>
  <c r="AE296" i="23" s="1"/>
  <c r="R296" i="23"/>
  <c r="Q296" i="23"/>
  <c r="AA295" i="23"/>
  <c r="Z295" i="23"/>
  <c r="Y295" i="23"/>
  <c r="X295" i="23"/>
  <c r="W295" i="23"/>
  <c r="U295" i="23"/>
  <c r="T295" i="23"/>
  <c r="S295" i="23"/>
  <c r="R295" i="23"/>
  <c r="AD295" i="23" s="1"/>
  <c r="Q295" i="23"/>
  <c r="AA294" i="23"/>
  <c r="Z294" i="23"/>
  <c r="Y294" i="23"/>
  <c r="X294" i="23"/>
  <c r="AD294" i="23" s="1"/>
  <c r="W294" i="23"/>
  <c r="AC294" i="23" s="1"/>
  <c r="U294" i="23"/>
  <c r="AG294" i="23" s="1"/>
  <c r="T294" i="23"/>
  <c r="S294" i="23"/>
  <c r="AE294" i="23" s="1"/>
  <c r="R294" i="23"/>
  <c r="Q294" i="23"/>
  <c r="AA293" i="23"/>
  <c r="AG293" i="23" s="1"/>
  <c r="Z293" i="23"/>
  <c r="Y293" i="23"/>
  <c r="X293" i="23"/>
  <c r="W293" i="23"/>
  <c r="AC293" i="23" s="1"/>
  <c r="U293" i="23"/>
  <c r="T293" i="23"/>
  <c r="AF293" i="23" s="1"/>
  <c r="S293" i="23"/>
  <c r="R293" i="23"/>
  <c r="AD293" i="23" s="1"/>
  <c r="Q293" i="23"/>
  <c r="AA292" i="23"/>
  <c r="Z292" i="23"/>
  <c r="AF292" i="23" s="1"/>
  <c r="Y292" i="23"/>
  <c r="X292" i="23"/>
  <c r="W292" i="23"/>
  <c r="U292" i="23"/>
  <c r="AG292" i="23" s="1"/>
  <c r="T292" i="23"/>
  <c r="S292" i="23"/>
  <c r="AE292" i="23" s="1"/>
  <c r="R292" i="23"/>
  <c r="AD292" i="23" s="1"/>
  <c r="Q292" i="23"/>
  <c r="AC292" i="23" s="1"/>
  <c r="AA291" i="23"/>
  <c r="Z291" i="23"/>
  <c r="Y291" i="23"/>
  <c r="AE291" i="23" s="1"/>
  <c r="X291" i="23"/>
  <c r="AD291" i="23" s="1"/>
  <c r="W291" i="23"/>
  <c r="U291" i="23"/>
  <c r="AG291" i="23" s="1"/>
  <c r="T291" i="23"/>
  <c r="AF291" i="23" s="1"/>
  <c r="S291" i="23"/>
  <c r="R291" i="23"/>
  <c r="Q291" i="23"/>
  <c r="AC291" i="23" s="1"/>
  <c r="AG290" i="23"/>
  <c r="AC290" i="23"/>
  <c r="AA290" i="23"/>
  <c r="Z290" i="23"/>
  <c r="Y290" i="23"/>
  <c r="X290" i="23"/>
  <c r="AD290" i="23" s="1"/>
  <c r="W290" i="23"/>
  <c r="U290" i="23"/>
  <c r="T290" i="23"/>
  <c r="AF290" i="23" s="1"/>
  <c r="S290" i="23"/>
  <c r="R290" i="23"/>
  <c r="Q290" i="23"/>
  <c r="AF289" i="23"/>
  <c r="AA289" i="23"/>
  <c r="AG289" i="23" s="1"/>
  <c r="Z289" i="23"/>
  <c r="Y289" i="23"/>
  <c r="X289" i="23"/>
  <c r="W289" i="23"/>
  <c r="AC289" i="23" s="1"/>
  <c r="U289" i="23"/>
  <c r="T289" i="23"/>
  <c r="S289" i="23"/>
  <c r="AE289" i="23" s="1"/>
  <c r="R289" i="23"/>
  <c r="Q289" i="23"/>
  <c r="AA288" i="23"/>
  <c r="Z288" i="23"/>
  <c r="AF288" i="23" s="1"/>
  <c r="Y288" i="23"/>
  <c r="X288" i="23"/>
  <c r="W288" i="23"/>
  <c r="U288" i="23"/>
  <c r="T288" i="23"/>
  <c r="S288" i="23"/>
  <c r="AE288" i="23" s="1"/>
  <c r="R288" i="23"/>
  <c r="AD288" i="23" s="1"/>
  <c r="Q288" i="23"/>
  <c r="AA287" i="23"/>
  <c r="Z287" i="23"/>
  <c r="Y287" i="23"/>
  <c r="AE287" i="23" s="1"/>
  <c r="X287" i="23"/>
  <c r="W287" i="23"/>
  <c r="U287" i="23"/>
  <c r="AG287" i="23" s="1"/>
  <c r="T287" i="23"/>
  <c r="S287" i="23"/>
  <c r="R287" i="23"/>
  <c r="AD287" i="23" s="1"/>
  <c r="Q287" i="23"/>
  <c r="AC287" i="23" s="1"/>
  <c r="AA286" i="23"/>
  <c r="Z286" i="23"/>
  <c r="Y286" i="23"/>
  <c r="X286" i="23"/>
  <c r="W286" i="23"/>
  <c r="U286" i="23"/>
  <c r="AG286" i="23" s="1"/>
  <c r="T286" i="23"/>
  <c r="S286" i="23"/>
  <c r="R286" i="23"/>
  <c r="Q286" i="23"/>
  <c r="AC286" i="23" s="1"/>
  <c r="AA285" i="23"/>
  <c r="Z285" i="23"/>
  <c r="Y285" i="23"/>
  <c r="X285" i="23"/>
  <c r="W285" i="23"/>
  <c r="U285" i="23"/>
  <c r="T285" i="23"/>
  <c r="AF285" i="23" s="1"/>
  <c r="S285" i="23"/>
  <c r="R285" i="23"/>
  <c r="Q285" i="23"/>
  <c r="AC285" i="23" s="1"/>
  <c r="AA284" i="23"/>
  <c r="Z284" i="23"/>
  <c r="Y284" i="23"/>
  <c r="X284" i="23"/>
  <c r="W284" i="23"/>
  <c r="U284" i="23"/>
  <c r="T284" i="23"/>
  <c r="AF284" i="23" s="1"/>
  <c r="S284" i="23"/>
  <c r="AE284" i="23" s="1"/>
  <c r="R284" i="23"/>
  <c r="AD284" i="23" s="1"/>
  <c r="Q284" i="23"/>
  <c r="AA283" i="23"/>
  <c r="Z283" i="23"/>
  <c r="Y283" i="23"/>
  <c r="AE283" i="23" s="1"/>
  <c r="X283" i="23"/>
  <c r="AD283" i="23" s="1"/>
  <c r="W283" i="23"/>
  <c r="U283" i="23"/>
  <c r="AG283" i="23" s="1"/>
  <c r="T283" i="23"/>
  <c r="AF283" i="23" s="1"/>
  <c r="S283" i="23"/>
  <c r="R283" i="23"/>
  <c r="Q283" i="23"/>
  <c r="AC283" i="23" s="1"/>
  <c r="AD282" i="23"/>
  <c r="AA282" i="23"/>
  <c r="Z282" i="23"/>
  <c r="Y282" i="23"/>
  <c r="X282" i="23"/>
  <c r="W282" i="23"/>
  <c r="U282" i="23"/>
  <c r="AG282" i="23" s="1"/>
  <c r="T282" i="23"/>
  <c r="S282" i="23"/>
  <c r="R282" i="23"/>
  <c r="Q282" i="23"/>
  <c r="AC282" i="23" s="1"/>
  <c r="AA281" i="23"/>
  <c r="Z281" i="23"/>
  <c r="Y281" i="23"/>
  <c r="X281" i="23"/>
  <c r="W281" i="23"/>
  <c r="U281" i="23"/>
  <c r="T281" i="23"/>
  <c r="AF281" i="23" s="1"/>
  <c r="S281" i="23"/>
  <c r="R281" i="23"/>
  <c r="Q281" i="23"/>
  <c r="AA280" i="23"/>
  <c r="Z280" i="23"/>
  <c r="AF280" i="23" s="1"/>
  <c r="Y280" i="23"/>
  <c r="X280" i="23"/>
  <c r="W280" i="23"/>
  <c r="U280" i="23"/>
  <c r="T280" i="23"/>
  <c r="S280" i="23"/>
  <c r="AE280" i="23" s="1"/>
  <c r="R280" i="23"/>
  <c r="AD280" i="23" s="1"/>
  <c r="Q280" i="23"/>
  <c r="AA279" i="23"/>
  <c r="Z279" i="23"/>
  <c r="Y279" i="23"/>
  <c r="AE279" i="23" s="1"/>
  <c r="X279" i="23"/>
  <c r="W279" i="23"/>
  <c r="U279" i="23"/>
  <c r="AG279" i="23" s="1"/>
  <c r="T279" i="23"/>
  <c r="S279" i="23"/>
  <c r="R279" i="23"/>
  <c r="AD279" i="23" s="1"/>
  <c r="Q279" i="23"/>
  <c r="AC279" i="23" s="1"/>
  <c r="AA278" i="23"/>
  <c r="Z278" i="23"/>
  <c r="Y278" i="23"/>
  <c r="X278" i="23"/>
  <c r="W278" i="23"/>
  <c r="U278" i="23"/>
  <c r="AG278" i="23" s="1"/>
  <c r="T278" i="23"/>
  <c r="S278" i="23"/>
  <c r="R278" i="23"/>
  <c r="Q278" i="23"/>
  <c r="AC278" i="23" s="1"/>
  <c r="AA277" i="23"/>
  <c r="Z277" i="23"/>
  <c r="Y277" i="23"/>
  <c r="X277" i="23"/>
  <c r="W277" i="23"/>
  <c r="U277" i="23"/>
  <c r="T277" i="23"/>
  <c r="AF277" i="23" s="1"/>
  <c r="S277" i="23"/>
  <c r="R277" i="23"/>
  <c r="Q277" i="23"/>
  <c r="AC277" i="23" s="1"/>
  <c r="AA276" i="23"/>
  <c r="Z276" i="23"/>
  <c r="Y276" i="23"/>
  <c r="X276" i="23"/>
  <c r="W276" i="23"/>
  <c r="U276" i="23"/>
  <c r="T276" i="23"/>
  <c r="AF276" i="23" s="1"/>
  <c r="S276" i="23"/>
  <c r="AE276" i="23" s="1"/>
  <c r="R276" i="23"/>
  <c r="AD276" i="23" s="1"/>
  <c r="Q276" i="23"/>
  <c r="AA275" i="23"/>
  <c r="Z275" i="23"/>
  <c r="Y275" i="23"/>
  <c r="AE275" i="23" s="1"/>
  <c r="X275" i="23"/>
  <c r="W275" i="23"/>
  <c r="U275" i="23"/>
  <c r="AG275" i="23" s="1"/>
  <c r="T275" i="23"/>
  <c r="AF275" i="23" s="1"/>
  <c r="S275" i="23"/>
  <c r="R275" i="23"/>
  <c r="AD275" i="23" s="1"/>
  <c r="Q275" i="23"/>
  <c r="AC275" i="23" s="1"/>
  <c r="AA274" i="23"/>
  <c r="Z274" i="23"/>
  <c r="Y274" i="23"/>
  <c r="X274" i="23"/>
  <c r="W274" i="23"/>
  <c r="U274" i="23"/>
  <c r="AG274" i="23" s="1"/>
  <c r="T274" i="23"/>
  <c r="S274" i="23"/>
  <c r="R274" i="23"/>
  <c r="AD274" i="23" s="1"/>
  <c r="Q274" i="23"/>
  <c r="AC274" i="23" s="1"/>
  <c r="AA273" i="23"/>
  <c r="Z273" i="23"/>
  <c r="Y273" i="23"/>
  <c r="X273" i="23"/>
  <c r="W273" i="23"/>
  <c r="U273" i="23"/>
  <c r="T273" i="23"/>
  <c r="AF273" i="23" s="1"/>
  <c r="S273" i="23"/>
  <c r="R273" i="23"/>
  <c r="AD273" i="23" s="1"/>
  <c r="Q273" i="23"/>
  <c r="AA272" i="23"/>
  <c r="Z272" i="23"/>
  <c r="Y272" i="23"/>
  <c r="X272" i="23"/>
  <c r="W272" i="23"/>
  <c r="U272" i="23"/>
  <c r="T272" i="23"/>
  <c r="S272" i="23"/>
  <c r="AE272" i="23" s="1"/>
  <c r="R272" i="23"/>
  <c r="Q272" i="23"/>
  <c r="AA271" i="23"/>
  <c r="Z271" i="23"/>
  <c r="Y271" i="23"/>
  <c r="X271" i="23"/>
  <c r="W271" i="23"/>
  <c r="U271" i="23"/>
  <c r="T271" i="23"/>
  <c r="S271" i="23"/>
  <c r="R271" i="23"/>
  <c r="AD271" i="23" s="1"/>
  <c r="Q271" i="23"/>
  <c r="AA270" i="23"/>
  <c r="Z270" i="23"/>
  <c r="Y270" i="23"/>
  <c r="X270" i="23"/>
  <c r="AD270" i="23" s="1"/>
  <c r="W270" i="23"/>
  <c r="AC270" i="23" s="1"/>
  <c r="U270" i="23"/>
  <c r="AG270" i="23" s="1"/>
  <c r="T270" i="23"/>
  <c r="AF270" i="23" s="1"/>
  <c r="S270" i="23"/>
  <c r="AE270" i="23" s="1"/>
  <c r="R270" i="23"/>
  <c r="Q270" i="23"/>
  <c r="AC269" i="23"/>
  <c r="AA269" i="23"/>
  <c r="AG269" i="23" s="1"/>
  <c r="Z269" i="23"/>
  <c r="Y269" i="23"/>
  <c r="X269" i="23"/>
  <c r="W269" i="23"/>
  <c r="U269" i="23"/>
  <c r="T269" i="23"/>
  <c r="AF269" i="23" s="1"/>
  <c r="S269" i="23"/>
  <c r="AE269" i="23" s="1"/>
  <c r="R269" i="23"/>
  <c r="Q269" i="23"/>
  <c r="AA268" i="23"/>
  <c r="Z268" i="23"/>
  <c r="Y268" i="23"/>
  <c r="X268" i="23"/>
  <c r="W268" i="23"/>
  <c r="U268" i="23"/>
  <c r="T268" i="23"/>
  <c r="AF268" i="23" s="1"/>
  <c r="S268" i="23"/>
  <c r="AE268" i="23" s="1"/>
  <c r="R268" i="23"/>
  <c r="Q268" i="23"/>
  <c r="AA267" i="23"/>
  <c r="Z267" i="23"/>
  <c r="Y267" i="23"/>
  <c r="X267" i="23"/>
  <c r="W267" i="23"/>
  <c r="U267" i="23"/>
  <c r="AG267" i="23" s="1"/>
  <c r="T267" i="23"/>
  <c r="S267" i="23"/>
  <c r="R267" i="23"/>
  <c r="AD267" i="23" s="1"/>
  <c r="Q267" i="23"/>
  <c r="AC267" i="23" s="1"/>
  <c r="AA266" i="23"/>
  <c r="Z266" i="23"/>
  <c r="Y266" i="23"/>
  <c r="X266" i="23"/>
  <c r="W266" i="23"/>
  <c r="AC266" i="23" s="1"/>
  <c r="U266" i="23"/>
  <c r="AG266" i="23" s="1"/>
  <c r="T266" i="23"/>
  <c r="AF266" i="23" s="1"/>
  <c r="S266" i="23"/>
  <c r="R266" i="23"/>
  <c r="AD266" i="23" s="1"/>
  <c r="Q266" i="23"/>
  <c r="AA265" i="23"/>
  <c r="Z265" i="23"/>
  <c r="Y265" i="23"/>
  <c r="X265" i="23"/>
  <c r="W265" i="23"/>
  <c r="U265" i="23"/>
  <c r="AG265" i="23" s="1"/>
  <c r="T265" i="23"/>
  <c r="AF265" i="23" s="1"/>
  <c r="S265" i="23"/>
  <c r="R265" i="23"/>
  <c r="AD265" i="23" s="1"/>
  <c r="Q265" i="23"/>
  <c r="AC265" i="23" s="1"/>
  <c r="AA264" i="23"/>
  <c r="Z264" i="23"/>
  <c r="Y264" i="23"/>
  <c r="AE264" i="23" s="1"/>
  <c r="X264" i="23"/>
  <c r="W264" i="23"/>
  <c r="U264" i="23"/>
  <c r="AG264" i="23" s="1"/>
  <c r="T264" i="23"/>
  <c r="AF264" i="23" s="1"/>
  <c r="S264" i="23"/>
  <c r="R264" i="23"/>
  <c r="AD264" i="23" s="1"/>
  <c r="Q264" i="23"/>
  <c r="AC264" i="23" s="1"/>
  <c r="AA263" i="23"/>
  <c r="Z263" i="23"/>
  <c r="Y263" i="23"/>
  <c r="X263" i="23"/>
  <c r="W263" i="23"/>
  <c r="U263" i="23"/>
  <c r="AG263" i="23" s="1"/>
  <c r="T263" i="23"/>
  <c r="S263" i="23"/>
  <c r="AE263" i="23" s="1"/>
  <c r="R263" i="23"/>
  <c r="AD263" i="23" s="1"/>
  <c r="Q263" i="23"/>
  <c r="AC263" i="23" s="1"/>
  <c r="AA262" i="23"/>
  <c r="Z262" i="23"/>
  <c r="Y262" i="23"/>
  <c r="X262" i="23"/>
  <c r="W262" i="23"/>
  <c r="AC262" i="23" s="1"/>
  <c r="U262" i="23"/>
  <c r="AG262" i="23" s="1"/>
  <c r="T262" i="23"/>
  <c r="AF262" i="23" s="1"/>
  <c r="S262" i="23"/>
  <c r="AE262" i="23" s="1"/>
  <c r="R262" i="23"/>
  <c r="AD262" i="23" s="1"/>
  <c r="Q262" i="23"/>
  <c r="AA261" i="23"/>
  <c r="Z261" i="23"/>
  <c r="Y261" i="23"/>
  <c r="X261" i="23"/>
  <c r="W261" i="23"/>
  <c r="U261" i="23"/>
  <c r="T261" i="23"/>
  <c r="AF261" i="23" s="1"/>
  <c r="S261" i="23"/>
  <c r="AE261" i="23" s="1"/>
  <c r="R261" i="23"/>
  <c r="AD261" i="23" s="1"/>
  <c r="Q261" i="23"/>
  <c r="AA260" i="23"/>
  <c r="Z260" i="23"/>
  <c r="Y260" i="23"/>
  <c r="X260" i="23"/>
  <c r="W260" i="23"/>
  <c r="U260" i="23"/>
  <c r="T260" i="23"/>
  <c r="AF260" i="23" s="1"/>
  <c r="S260" i="23"/>
  <c r="AE260" i="23" s="1"/>
  <c r="R260" i="23"/>
  <c r="AD260" i="23" s="1"/>
  <c r="Q260" i="23"/>
  <c r="AC259" i="23"/>
  <c r="AA259" i="23"/>
  <c r="Z259" i="23"/>
  <c r="Y259" i="23"/>
  <c r="X259" i="23"/>
  <c r="AD259" i="23" s="1"/>
  <c r="W259" i="23"/>
  <c r="U259" i="23"/>
  <c r="AG259" i="23" s="1"/>
  <c r="T259" i="23"/>
  <c r="AF259" i="23" s="1"/>
  <c r="S259" i="23"/>
  <c r="AE259" i="23" s="1"/>
  <c r="R259" i="23"/>
  <c r="Q259" i="23"/>
  <c r="AA258" i="23"/>
  <c r="Z258" i="23"/>
  <c r="Y258" i="23"/>
  <c r="X258" i="23"/>
  <c r="W258" i="23"/>
  <c r="U258" i="23"/>
  <c r="AG258" i="23" s="1"/>
  <c r="T258" i="23"/>
  <c r="AF258" i="23" s="1"/>
  <c r="S258" i="23"/>
  <c r="R258" i="23"/>
  <c r="AD258" i="23" s="1"/>
  <c r="Q258" i="23"/>
  <c r="AC258" i="23" s="1"/>
  <c r="AA257" i="23"/>
  <c r="Z257" i="23"/>
  <c r="Y257" i="23"/>
  <c r="X257" i="23"/>
  <c r="W257" i="23"/>
  <c r="U257" i="23"/>
  <c r="AG257" i="23" s="1"/>
  <c r="T257" i="23"/>
  <c r="AF257" i="23" s="1"/>
  <c r="S257" i="23"/>
  <c r="R257" i="23"/>
  <c r="AD257" i="23" s="1"/>
  <c r="Q257" i="23"/>
  <c r="AC257" i="23" s="1"/>
  <c r="AE256" i="23"/>
  <c r="AA256" i="23"/>
  <c r="Z256" i="23"/>
  <c r="Y256" i="23"/>
  <c r="X256" i="23"/>
  <c r="W256" i="23"/>
  <c r="U256" i="23"/>
  <c r="AG256" i="23" s="1"/>
  <c r="T256" i="23"/>
  <c r="AF256" i="23" s="1"/>
  <c r="S256" i="23"/>
  <c r="R256" i="23"/>
  <c r="AD256" i="23" s="1"/>
  <c r="Q256" i="23"/>
  <c r="AC256" i="23" s="1"/>
  <c r="AG255" i="23"/>
  <c r="AA255" i="23"/>
  <c r="Z255" i="23"/>
  <c r="Y255" i="23"/>
  <c r="X255" i="23"/>
  <c r="W255" i="23"/>
  <c r="U255" i="23"/>
  <c r="T255" i="23"/>
  <c r="S255" i="23"/>
  <c r="AE255" i="23" s="1"/>
  <c r="R255" i="23"/>
  <c r="AD255" i="23" s="1"/>
  <c r="Q255" i="23"/>
  <c r="AC255" i="23" s="1"/>
  <c r="AA254" i="23"/>
  <c r="Z254" i="23"/>
  <c r="Y254" i="23"/>
  <c r="X254" i="23"/>
  <c r="W254" i="23"/>
  <c r="AC254" i="23" s="1"/>
  <c r="U254" i="23"/>
  <c r="AG254" i="23" s="1"/>
  <c r="T254" i="23"/>
  <c r="AF254" i="23" s="1"/>
  <c r="S254" i="23"/>
  <c r="AE254" i="23" s="1"/>
  <c r="R254" i="23"/>
  <c r="AD254" i="23" s="1"/>
  <c r="Q254" i="23"/>
  <c r="AA253" i="23"/>
  <c r="Z253" i="23"/>
  <c r="Y253" i="23"/>
  <c r="X253" i="23"/>
  <c r="W253" i="23"/>
  <c r="U253" i="23"/>
  <c r="T253" i="23"/>
  <c r="AF253" i="23" s="1"/>
  <c r="S253" i="23"/>
  <c r="AE253" i="23" s="1"/>
  <c r="R253" i="23"/>
  <c r="AD253" i="23" s="1"/>
  <c r="Q253" i="23"/>
  <c r="AA252" i="23"/>
  <c r="Z252" i="23"/>
  <c r="Y252" i="23"/>
  <c r="X252" i="23"/>
  <c r="W252" i="23"/>
  <c r="U252" i="23"/>
  <c r="T252" i="23"/>
  <c r="AF252" i="23" s="1"/>
  <c r="S252" i="23"/>
  <c r="AE252" i="23" s="1"/>
  <c r="R252" i="23"/>
  <c r="AD252" i="23" s="1"/>
  <c r="Q252" i="23"/>
  <c r="AC251" i="23"/>
  <c r="AA251" i="23"/>
  <c r="Z251" i="23"/>
  <c r="Y251" i="23"/>
  <c r="X251" i="23"/>
  <c r="AD251" i="23" s="1"/>
  <c r="W251" i="23"/>
  <c r="U251" i="23"/>
  <c r="AG251" i="23" s="1"/>
  <c r="T251" i="23"/>
  <c r="AF251" i="23" s="1"/>
  <c r="S251" i="23"/>
  <c r="AE251" i="23" s="1"/>
  <c r="R251" i="23"/>
  <c r="Q251" i="23"/>
  <c r="AF250" i="23"/>
  <c r="AA250" i="23"/>
  <c r="Z250" i="23"/>
  <c r="Y250" i="23"/>
  <c r="X250" i="23"/>
  <c r="W250" i="23"/>
  <c r="U250" i="23"/>
  <c r="AG250" i="23" s="1"/>
  <c r="T250" i="23"/>
  <c r="S250" i="23"/>
  <c r="R250" i="23"/>
  <c r="AD250" i="23" s="1"/>
  <c r="Q250" i="23"/>
  <c r="AC250" i="23" s="1"/>
  <c r="AA249" i="23"/>
  <c r="Z249" i="23"/>
  <c r="Y249" i="23"/>
  <c r="X249" i="23"/>
  <c r="W249" i="23"/>
  <c r="U249" i="23"/>
  <c r="AG249" i="23" s="1"/>
  <c r="T249" i="23"/>
  <c r="AF249" i="23" s="1"/>
  <c r="S249" i="23"/>
  <c r="R249" i="23"/>
  <c r="AD249" i="23" s="1"/>
  <c r="Q249" i="23"/>
  <c r="AC249" i="23" s="1"/>
  <c r="AA248" i="23"/>
  <c r="Z248" i="23"/>
  <c r="Y248" i="23"/>
  <c r="AE248" i="23" s="1"/>
  <c r="X248" i="23"/>
  <c r="W248" i="23"/>
  <c r="U248" i="23"/>
  <c r="AG248" i="23" s="1"/>
  <c r="T248" i="23"/>
  <c r="AF248" i="23" s="1"/>
  <c r="S248" i="23"/>
  <c r="R248" i="23"/>
  <c r="AD248" i="23" s="1"/>
  <c r="Q248" i="23"/>
  <c r="AC248" i="23" s="1"/>
  <c r="AG247" i="23"/>
  <c r="AA247" i="23"/>
  <c r="Z247" i="23"/>
  <c r="Y247" i="23"/>
  <c r="X247" i="23"/>
  <c r="W247" i="23"/>
  <c r="U247" i="23"/>
  <c r="T247" i="23"/>
  <c r="S247" i="23"/>
  <c r="AE247" i="23" s="1"/>
  <c r="R247" i="23"/>
  <c r="AD247" i="23" s="1"/>
  <c r="Q247" i="23"/>
  <c r="AC247" i="23" s="1"/>
  <c r="AA246" i="23"/>
  <c r="Z246" i="23"/>
  <c r="Y246" i="23"/>
  <c r="X246" i="23"/>
  <c r="W246" i="23"/>
  <c r="AC246" i="23" s="1"/>
  <c r="U246" i="23"/>
  <c r="AG246" i="23" s="1"/>
  <c r="T246" i="23"/>
  <c r="AF246" i="23" s="1"/>
  <c r="S246" i="23"/>
  <c r="AE246" i="23" s="1"/>
  <c r="R246" i="23"/>
  <c r="AD246" i="23" s="1"/>
  <c r="Q246" i="23"/>
  <c r="AA245" i="23"/>
  <c r="Z245" i="23"/>
  <c r="Y245" i="23"/>
  <c r="X245" i="23"/>
  <c r="W245" i="23"/>
  <c r="U245" i="23"/>
  <c r="T245" i="23"/>
  <c r="AF245" i="23" s="1"/>
  <c r="S245" i="23"/>
  <c r="AE245" i="23" s="1"/>
  <c r="R245" i="23"/>
  <c r="AD245" i="23" s="1"/>
  <c r="Q245" i="23"/>
  <c r="AA244" i="23"/>
  <c r="Z244" i="23"/>
  <c r="Y244" i="23"/>
  <c r="X244" i="23"/>
  <c r="W244" i="23"/>
  <c r="U244" i="23"/>
  <c r="T244" i="23"/>
  <c r="S244" i="23"/>
  <c r="AE244" i="23" s="1"/>
  <c r="R244" i="23"/>
  <c r="AD244" i="23" s="1"/>
  <c r="Q244" i="23"/>
  <c r="AC243" i="23"/>
  <c r="AA243" i="23"/>
  <c r="Z243" i="23"/>
  <c r="Y243" i="23"/>
  <c r="X243" i="23"/>
  <c r="AD243" i="23" s="1"/>
  <c r="W243" i="23"/>
  <c r="U243" i="23"/>
  <c r="AG243" i="23" s="1"/>
  <c r="T243" i="23"/>
  <c r="AF243" i="23" s="1"/>
  <c r="S243" i="23"/>
  <c r="AE243" i="23" s="1"/>
  <c r="R243" i="23"/>
  <c r="Q243" i="23"/>
  <c r="AA242" i="23"/>
  <c r="Z242" i="23"/>
  <c r="Y242" i="23"/>
  <c r="X242" i="23"/>
  <c r="W242" i="23"/>
  <c r="U242" i="23"/>
  <c r="AG242" i="23" s="1"/>
  <c r="T242" i="23"/>
  <c r="AF242" i="23" s="1"/>
  <c r="S242" i="23"/>
  <c r="R242" i="23"/>
  <c r="AD242" i="23" s="1"/>
  <c r="Q242" i="23"/>
  <c r="AC242" i="23" s="1"/>
  <c r="AF241" i="23"/>
  <c r="AA241" i="23"/>
  <c r="Z241" i="23"/>
  <c r="Y241" i="23"/>
  <c r="X241" i="23"/>
  <c r="W241" i="23"/>
  <c r="U241" i="23"/>
  <c r="AG241" i="23" s="1"/>
  <c r="T241" i="23"/>
  <c r="S241" i="23"/>
  <c r="AE241" i="23" s="1"/>
  <c r="R241" i="23"/>
  <c r="AD241" i="23" s="1"/>
  <c r="Q241" i="23"/>
  <c r="AC241" i="23" s="1"/>
  <c r="AA240" i="23"/>
  <c r="Z240" i="23"/>
  <c r="Y240" i="23"/>
  <c r="AE240" i="23" s="1"/>
  <c r="X240" i="23"/>
  <c r="W240" i="23"/>
  <c r="U240" i="23"/>
  <c r="AG240" i="23" s="1"/>
  <c r="T240" i="23"/>
  <c r="S240" i="23"/>
  <c r="R240" i="23"/>
  <c r="AD240" i="23" s="1"/>
  <c r="Q240" i="23"/>
  <c r="AC240" i="23" s="1"/>
  <c r="AA239" i="23"/>
  <c r="Z239" i="23"/>
  <c r="Y239" i="23"/>
  <c r="X239" i="23"/>
  <c r="W239" i="23"/>
  <c r="U239" i="23"/>
  <c r="AG239" i="23" s="1"/>
  <c r="T239" i="23"/>
  <c r="S239" i="23"/>
  <c r="AE239" i="23" s="1"/>
  <c r="R239" i="23"/>
  <c r="AD239" i="23" s="1"/>
  <c r="Q239" i="23"/>
  <c r="AC239" i="23" s="1"/>
  <c r="AC238" i="23"/>
  <c r="AA238" i="23"/>
  <c r="Z238" i="23"/>
  <c r="Y238" i="23"/>
  <c r="X238" i="23"/>
  <c r="W238" i="23"/>
  <c r="U238" i="23"/>
  <c r="T238" i="23"/>
  <c r="AF238" i="23" s="1"/>
  <c r="S238" i="23"/>
  <c r="AE238" i="23" s="1"/>
  <c r="R238" i="23"/>
  <c r="Q238" i="23"/>
  <c r="AA237" i="23"/>
  <c r="Z237" i="23"/>
  <c r="Y237" i="23"/>
  <c r="X237" i="23"/>
  <c r="W237" i="23"/>
  <c r="U237" i="23"/>
  <c r="T237" i="23"/>
  <c r="AF237" i="23" s="1"/>
  <c r="S237" i="23"/>
  <c r="AE237" i="23" s="1"/>
  <c r="R237" i="23"/>
  <c r="AD237" i="23" s="1"/>
  <c r="Q237" i="23"/>
  <c r="AA236" i="23"/>
  <c r="Z236" i="23"/>
  <c r="Y236" i="23"/>
  <c r="X236" i="23"/>
  <c r="W236" i="23"/>
  <c r="U236" i="23"/>
  <c r="T236" i="23"/>
  <c r="S236" i="23"/>
  <c r="AE236" i="23" s="1"/>
  <c r="R236" i="23"/>
  <c r="AD236" i="23" s="1"/>
  <c r="Q236" i="23"/>
  <c r="AD235" i="23"/>
  <c r="AC235" i="23"/>
  <c r="AA235" i="23"/>
  <c r="Z235" i="23"/>
  <c r="Y235" i="23"/>
  <c r="X235" i="23"/>
  <c r="W235" i="23"/>
  <c r="U235" i="23"/>
  <c r="AG235" i="23" s="1"/>
  <c r="T235" i="23"/>
  <c r="AF235" i="23" s="1"/>
  <c r="S235" i="23"/>
  <c r="R235" i="23"/>
  <c r="Q235" i="23"/>
  <c r="AF234" i="23"/>
  <c r="AA234" i="23"/>
  <c r="AA636" i="23" s="1"/>
  <c r="Z234" i="23"/>
  <c r="Y234" i="23"/>
  <c r="X234" i="23"/>
  <c r="X636" i="23" s="1"/>
  <c r="W234" i="23"/>
  <c r="W636" i="23" s="1"/>
  <c r="U234" i="23"/>
  <c r="U636" i="23" s="1"/>
  <c r="T234" i="23"/>
  <c r="T636" i="23" s="1"/>
  <c r="S234" i="23"/>
  <c r="S636" i="23" s="1"/>
  <c r="R234" i="23"/>
  <c r="R636" i="23" s="1"/>
  <c r="Q234" i="23"/>
  <c r="Q636" i="23" s="1"/>
  <c r="AA233" i="23"/>
  <c r="Z233" i="23"/>
  <c r="AF233" i="23" s="1"/>
  <c r="Y233" i="23"/>
  <c r="X233" i="23"/>
  <c r="W233" i="23"/>
  <c r="U233" i="23"/>
  <c r="T233" i="23"/>
  <c r="S233" i="23"/>
  <c r="AE233" i="23" s="1"/>
  <c r="R233" i="23"/>
  <c r="AD233" i="23" s="1"/>
  <c r="Q233" i="23"/>
  <c r="AA232" i="23"/>
  <c r="Z232" i="23"/>
  <c r="Y232" i="23"/>
  <c r="AE232" i="23" s="1"/>
  <c r="X232" i="23"/>
  <c r="AD232" i="23" s="1"/>
  <c r="W232" i="23"/>
  <c r="U232" i="23"/>
  <c r="AG232" i="23" s="1"/>
  <c r="T232" i="23"/>
  <c r="AF232" i="23" s="1"/>
  <c r="S232" i="23"/>
  <c r="R232" i="23"/>
  <c r="Q232" i="23"/>
  <c r="AC232" i="23" s="1"/>
  <c r="AG231" i="23"/>
  <c r="AA231" i="23"/>
  <c r="Z231" i="23"/>
  <c r="Y231" i="23"/>
  <c r="X231" i="23"/>
  <c r="AD231" i="23" s="1"/>
  <c r="W231" i="23"/>
  <c r="U231" i="23"/>
  <c r="T231" i="23"/>
  <c r="AF231" i="23" s="1"/>
  <c r="S231" i="23"/>
  <c r="R231" i="23"/>
  <c r="Q231" i="23"/>
  <c r="AC231" i="23" s="1"/>
  <c r="AF230" i="23"/>
  <c r="AA230" i="23"/>
  <c r="AG230" i="23" s="1"/>
  <c r="Z230" i="23"/>
  <c r="Y230" i="23"/>
  <c r="X230" i="23"/>
  <c r="W230" i="23"/>
  <c r="AC230" i="23" s="1"/>
  <c r="U230" i="23"/>
  <c r="T230" i="23"/>
  <c r="S230" i="23"/>
  <c r="AE230" i="23" s="1"/>
  <c r="R230" i="23"/>
  <c r="Q230" i="23"/>
  <c r="AA229" i="23"/>
  <c r="Z229" i="23"/>
  <c r="AF229" i="23" s="1"/>
  <c r="Y229" i="23"/>
  <c r="X229" i="23"/>
  <c r="W229" i="23"/>
  <c r="U229" i="23"/>
  <c r="T229" i="23"/>
  <c r="S229" i="23"/>
  <c r="AE229" i="23" s="1"/>
  <c r="R229" i="23"/>
  <c r="AD229" i="23" s="1"/>
  <c r="Q229" i="23"/>
  <c r="AA228" i="23"/>
  <c r="Z228" i="23"/>
  <c r="Y228" i="23"/>
  <c r="AE228" i="23" s="1"/>
  <c r="X228" i="23"/>
  <c r="W228" i="23"/>
  <c r="U228" i="23"/>
  <c r="AG228" i="23" s="1"/>
  <c r="T228" i="23"/>
  <c r="S228" i="23"/>
  <c r="R228" i="23"/>
  <c r="AD228" i="23" s="1"/>
  <c r="Q228" i="23"/>
  <c r="AC228" i="23" s="1"/>
  <c r="AA227" i="23"/>
  <c r="Z227" i="23"/>
  <c r="Y227" i="23"/>
  <c r="X227" i="23"/>
  <c r="W227" i="23"/>
  <c r="U227" i="23"/>
  <c r="T227" i="23"/>
  <c r="S227" i="23"/>
  <c r="R227" i="23"/>
  <c r="Q227" i="23"/>
  <c r="AA226" i="23"/>
  <c r="Z226" i="23"/>
  <c r="Y226" i="23"/>
  <c r="X226" i="23"/>
  <c r="W226" i="23"/>
  <c r="U226" i="23"/>
  <c r="T226" i="23"/>
  <c r="AF226" i="23" s="1"/>
  <c r="S226" i="23"/>
  <c r="R226" i="23"/>
  <c r="Q226" i="23"/>
  <c r="AA225" i="23"/>
  <c r="Z225" i="23"/>
  <c r="Y225" i="23"/>
  <c r="X225" i="23"/>
  <c r="W225" i="23"/>
  <c r="U225" i="23"/>
  <c r="T225" i="23"/>
  <c r="S225" i="23"/>
  <c r="AE225" i="23" s="1"/>
  <c r="R225" i="23"/>
  <c r="Q225" i="23"/>
  <c r="AA224" i="23"/>
  <c r="Z224" i="23"/>
  <c r="Y224" i="23"/>
  <c r="X224" i="23"/>
  <c r="W224" i="23"/>
  <c r="U224" i="23"/>
  <c r="T224" i="23"/>
  <c r="S224" i="23"/>
  <c r="R224" i="23"/>
  <c r="AD224" i="23" s="1"/>
  <c r="Q224" i="23"/>
  <c r="AA223" i="23"/>
  <c r="Z223" i="23"/>
  <c r="Y223" i="23"/>
  <c r="X223" i="23"/>
  <c r="W223" i="23"/>
  <c r="AC223" i="23" s="1"/>
  <c r="U223" i="23"/>
  <c r="AG223" i="23" s="1"/>
  <c r="T223" i="23"/>
  <c r="S223" i="23"/>
  <c r="AE223" i="23" s="1"/>
  <c r="R223" i="23"/>
  <c r="Q223" i="23"/>
  <c r="AA222" i="23"/>
  <c r="AG222" i="23" s="1"/>
  <c r="Z222" i="23"/>
  <c r="Y222" i="23"/>
  <c r="X222" i="23"/>
  <c r="W222" i="23"/>
  <c r="AC222" i="23" s="1"/>
  <c r="U222" i="23"/>
  <c r="T222" i="23"/>
  <c r="AF222" i="23" s="1"/>
  <c r="S222" i="23"/>
  <c r="R222" i="23"/>
  <c r="AD222" i="23" s="1"/>
  <c r="Q222" i="23"/>
  <c r="AA221" i="23"/>
  <c r="Z221" i="23"/>
  <c r="AF221" i="23" s="1"/>
  <c r="Y221" i="23"/>
  <c r="X221" i="23"/>
  <c r="W221" i="23"/>
  <c r="U221" i="23"/>
  <c r="AG221" i="23" s="1"/>
  <c r="T221" i="23"/>
  <c r="S221" i="23"/>
  <c r="R221" i="23"/>
  <c r="Q221" i="23"/>
  <c r="AC221" i="23" s="1"/>
  <c r="AA220" i="23"/>
  <c r="Z220" i="23"/>
  <c r="Y220" i="23"/>
  <c r="AE220" i="23" s="1"/>
  <c r="X220" i="23"/>
  <c r="AD220" i="23" s="1"/>
  <c r="W220" i="23"/>
  <c r="U220" i="23"/>
  <c r="T220" i="23"/>
  <c r="AF220" i="23" s="1"/>
  <c r="S220" i="23"/>
  <c r="R220" i="23"/>
  <c r="Q220" i="23"/>
  <c r="AG219" i="23"/>
  <c r="AC219" i="23"/>
  <c r="AA219" i="23"/>
  <c r="Z219" i="23"/>
  <c r="Y219" i="23"/>
  <c r="X219" i="23"/>
  <c r="AD219" i="23" s="1"/>
  <c r="W219" i="23"/>
  <c r="U219" i="23"/>
  <c r="T219" i="23"/>
  <c r="AF219" i="23" s="1"/>
  <c r="S219" i="23"/>
  <c r="R219" i="23"/>
  <c r="Q219" i="23"/>
  <c r="AF218" i="23"/>
  <c r="AA218" i="23"/>
  <c r="AG218" i="23" s="1"/>
  <c r="Z218" i="23"/>
  <c r="Y218" i="23"/>
  <c r="X218" i="23"/>
  <c r="W218" i="23"/>
  <c r="AC218" i="23" s="1"/>
  <c r="U218" i="23"/>
  <c r="T218" i="23"/>
  <c r="S218" i="23"/>
  <c r="AE218" i="23" s="1"/>
  <c r="R218" i="23"/>
  <c r="Q218" i="23"/>
  <c r="AA217" i="23"/>
  <c r="Z217" i="23"/>
  <c r="AF217" i="23" s="1"/>
  <c r="Y217" i="23"/>
  <c r="X217" i="23"/>
  <c r="W217" i="23"/>
  <c r="U217" i="23"/>
  <c r="AG217" i="23" s="1"/>
  <c r="T217" i="23"/>
  <c r="S217" i="23"/>
  <c r="AE217" i="23" s="1"/>
  <c r="R217" i="23"/>
  <c r="AD217" i="23" s="1"/>
  <c r="Q217" i="23"/>
  <c r="AC217" i="23" s="1"/>
  <c r="AA216" i="23"/>
  <c r="Z216" i="23"/>
  <c r="Y216" i="23"/>
  <c r="AE216" i="23" s="1"/>
  <c r="X216" i="23"/>
  <c r="AD216" i="23" s="1"/>
  <c r="W216" i="23"/>
  <c r="U216" i="23"/>
  <c r="AG216" i="23" s="1"/>
  <c r="T216" i="23"/>
  <c r="AF216" i="23" s="1"/>
  <c r="S216" i="23"/>
  <c r="R216" i="23"/>
  <c r="Q216" i="23"/>
  <c r="AC216" i="23" s="1"/>
  <c r="AA215" i="23"/>
  <c r="Z215" i="23"/>
  <c r="Y215" i="23"/>
  <c r="X215" i="23"/>
  <c r="AD215" i="23" s="1"/>
  <c r="W215" i="23"/>
  <c r="U215" i="23"/>
  <c r="AG215" i="23" s="1"/>
  <c r="T215" i="23"/>
  <c r="S215" i="23"/>
  <c r="R215" i="23"/>
  <c r="Q215" i="23"/>
  <c r="AC215" i="23" s="1"/>
  <c r="AA214" i="23"/>
  <c r="AG214" i="23" s="1"/>
  <c r="Z214" i="23"/>
  <c r="Y214" i="23"/>
  <c r="X214" i="23"/>
  <c r="W214" i="23"/>
  <c r="AC214" i="23" s="1"/>
  <c r="U214" i="23"/>
  <c r="T214" i="23"/>
  <c r="AF214" i="23" s="1"/>
  <c r="S214" i="23"/>
  <c r="R214" i="23"/>
  <c r="AD214" i="23" s="1"/>
  <c r="Q214" i="23"/>
  <c r="AA213" i="23"/>
  <c r="Z213" i="23"/>
  <c r="AF213" i="23" s="1"/>
  <c r="Y213" i="23"/>
  <c r="X213" i="23"/>
  <c r="W213" i="23"/>
  <c r="U213" i="23"/>
  <c r="AG213" i="23" s="1"/>
  <c r="T213" i="23"/>
  <c r="S213" i="23"/>
  <c r="AE213" i="23" s="1"/>
  <c r="R213" i="23"/>
  <c r="Q213" i="23"/>
  <c r="AC213" i="23" s="1"/>
  <c r="AA212" i="23"/>
  <c r="Z212" i="23"/>
  <c r="Y212" i="23"/>
  <c r="AE212" i="23" s="1"/>
  <c r="X212" i="23"/>
  <c r="W212" i="23"/>
  <c r="U212" i="23"/>
  <c r="T212" i="23"/>
  <c r="S212" i="23"/>
  <c r="R212" i="23"/>
  <c r="AD212" i="23" s="1"/>
  <c r="Q212" i="23"/>
  <c r="AA211" i="23"/>
  <c r="Z211" i="23"/>
  <c r="Y211" i="23"/>
  <c r="X211" i="23"/>
  <c r="W211" i="23"/>
  <c r="U211" i="23"/>
  <c r="AG211" i="23" s="1"/>
  <c r="T211" i="23"/>
  <c r="S211" i="23"/>
  <c r="R211" i="23"/>
  <c r="Q211" i="23"/>
  <c r="AC211" i="23" s="1"/>
  <c r="AA210" i="23"/>
  <c r="Z210" i="23"/>
  <c r="Y210" i="23"/>
  <c r="X210" i="23"/>
  <c r="W210" i="23"/>
  <c r="U210" i="23"/>
  <c r="T210" i="23"/>
  <c r="AF210" i="23" s="1"/>
  <c r="S210" i="23"/>
  <c r="R210" i="23"/>
  <c r="Q210" i="23"/>
  <c r="AA209" i="23"/>
  <c r="Z209" i="23"/>
  <c r="Y209" i="23"/>
  <c r="X209" i="23"/>
  <c r="W209" i="23"/>
  <c r="U209" i="23"/>
  <c r="T209" i="23"/>
  <c r="S209" i="23"/>
  <c r="AE209" i="23" s="1"/>
  <c r="R209" i="23"/>
  <c r="Q209" i="23"/>
  <c r="AA208" i="23"/>
  <c r="Z208" i="23"/>
  <c r="Y208" i="23"/>
  <c r="X208" i="23"/>
  <c r="W208" i="23"/>
  <c r="U208" i="23"/>
  <c r="AG208" i="23" s="1"/>
  <c r="T208" i="23"/>
  <c r="S208" i="23"/>
  <c r="R208" i="23"/>
  <c r="AD208" i="23" s="1"/>
  <c r="Q208" i="23"/>
  <c r="AC208" i="23" s="1"/>
  <c r="AA207" i="23"/>
  <c r="Z207" i="23"/>
  <c r="Y207" i="23"/>
  <c r="X207" i="23"/>
  <c r="W207" i="23"/>
  <c r="U207" i="23"/>
  <c r="AG207" i="23" s="1"/>
  <c r="T207" i="23"/>
  <c r="S207" i="23"/>
  <c r="AE207" i="23" s="1"/>
  <c r="R207" i="23"/>
  <c r="Q207" i="23"/>
  <c r="AC207" i="23" s="1"/>
  <c r="AA206" i="23"/>
  <c r="AG206" i="23" s="1"/>
  <c r="Z206" i="23"/>
  <c r="Y206" i="23"/>
  <c r="X206" i="23"/>
  <c r="W206" i="23"/>
  <c r="AC206" i="23" s="1"/>
  <c r="U206" i="23"/>
  <c r="T206" i="23"/>
  <c r="AF206" i="23" s="1"/>
  <c r="S206" i="23"/>
  <c r="R206" i="23"/>
  <c r="AD206" i="23" s="1"/>
  <c r="Q206" i="23"/>
  <c r="AA205" i="23"/>
  <c r="Z205" i="23"/>
  <c r="AF205" i="23" s="1"/>
  <c r="Y205" i="23"/>
  <c r="X205" i="23"/>
  <c r="W205" i="23"/>
  <c r="U205" i="23"/>
  <c r="AG205" i="23" s="1"/>
  <c r="T205" i="23"/>
  <c r="S205" i="23"/>
  <c r="AE205" i="23" s="1"/>
  <c r="R205" i="23"/>
  <c r="Q205" i="23"/>
  <c r="AC205" i="23" s="1"/>
  <c r="AA204" i="23"/>
  <c r="Z204" i="23"/>
  <c r="Y204" i="23"/>
  <c r="AE204" i="23" s="1"/>
  <c r="X204" i="23"/>
  <c r="W204" i="23"/>
  <c r="U204" i="23"/>
  <c r="T204" i="23"/>
  <c r="AF204" i="23" s="1"/>
  <c r="S204" i="23"/>
  <c r="R204" i="23"/>
  <c r="AD204" i="23" s="1"/>
  <c r="Q204" i="23"/>
  <c r="AG203" i="23"/>
  <c r="AA203" i="23"/>
  <c r="Z203" i="23"/>
  <c r="Y203" i="23"/>
  <c r="X203" i="23"/>
  <c r="X647" i="23" s="1"/>
  <c r="W203" i="23"/>
  <c r="AC203" i="23" s="1"/>
  <c r="U203" i="23"/>
  <c r="T203" i="23"/>
  <c r="T647" i="23" s="1"/>
  <c r="S203" i="23"/>
  <c r="S647" i="23" s="1"/>
  <c r="R203" i="23"/>
  <c r="AD203" i="23" s="1"/>
  <c r="AD647" i="23" s="1"/>
  <c r="Q203" i="23"/>
  <c r="AF202" i="23"/>
  <c r="AA202" i="23"/>
  <c r="Z202" i="23"/>
  <c r="Y202" i="23"/>
  <c r="X202" i="23"/>
  <c r="W202" i="23"/>
  <c r="U202" i="23"/>
  <c r="T202" i="23"/>
  <c r="S202" i="23"/>
  <c r="AE202" i="23" s="1"/>
  <c r="R202" i="23"/>
  <c r="Q202" i="23"/>
  <c r="AA201" i="23"/>
  <c r="Z201" i="23"/>
  <c r="AF201" i="23" s="1"/>
  <c r="Y201" i="23"/>
  <c r="X201" i="23"/>
  <c r="W201" i="23"/>
  <c r="U201" i="23"/>
  <c r="AG201" i="23" s="1"/>
  <c r="T201" i="23"/>
  <c r="S201" i="23"/>
  <c r="R201" i="23"/>
  <c r="AD201" i="23" s="1"/>
  <c r="Q201" i="23"/>
  <c r="AC201" i="23" s="1"/>
  <c r="AA200" i="23"/>
  <c r="Z200" i="23"/>
  <c r="Y200" i="23"/>
  <c r="AE200" i="23" s="1"/>
  <c r="X200" i="23"/>
  <c r="AD200" i="23" s="1"/>
  <c r="W200" i="23"/>
  <c r="U200" i="23"/>
  <c r="AG200" i="23" s="1"/>
  <c r="T200" i="23"/>
  <c r="AF200" i="23" s="1"/>
  <c r="S200" i="23"/>
  <c r="R200" i="23"/>
  <c r="Q200" i="23"/>
  <c r="AC200" i="23" s="1"/>
  <c r="AG199" i="23"/>
  <c r="AA199" i="23"/>
  <c r="Z199" i="23"/>
  <c r="Y199" i="23"/>
  <c r="X199" i="23"/>
  <c r="AD199" i="23" s="1"/>
  <c r="W199" i="23"/>
  <c r="U199" i="23"/>
  <c r="T199" i="23"/>
  <c r="AF199" i="23" s="1"/>
  <c r="S199" i="23"/>
  <c r="R199" i="23"/>
  <c r="Q199" i="23"/>
  <c r="AC199" i="23" s="1"/>
  <c r="AF198" i="23"/>
  <c r="AA198" i="23"/>
  <c r="AG198" i="23" s="1"/>
  <c r="Z198" i="23"/>
  <c r="Y198" i="23"/>
  <c r="X198" i="23"/>
  <c r="W198" i="23"/>
  <c r="AC198" i="23" s="1"/>
  <c r="U198" i="23"/>
  <c r="T198" i="23"/>
  <c r="S198" i="23"/>
  <c r="AE198" i="23" s="1"/>
  <c r="R198" i="23"/>
  <c r="Q198" i="23"/>
  <c r="AA197" i="23"/>
  <c r="Z197" i="23"/>
  <c r="AF197" i="23" s="1"/>
  <c r="Y197" i="23"/>
  <c r="X197" i="23"/>
  <c r="W197" i="23"/>
  <c r="U197" i="23"/>
  <c r="T197" i="23"/>
  <c r="S197" i="23"/>
  <c r="AE197" i="23" s="1"/>
  <c r="R197" i="23"/>
  <c r="AD197" i="23" s="1"/>
  <c r="Q197" i="23"/>
  <c r="AA196" i="23"/>
  <c r="Z196" i="23"/>
  <c r="Y196" i="23"/>
  <c r="AE196" i="23" s="1"/>
  <c r="X196" i="23"/>
  <c r="W196" i="23"/>
  <c r="U196" i="23"/>
  <c r="AG196" i="23" s="1"/>
  <c r="T196" i="23"/>
  <c r="AF196" i="23" s="1"/>
  <c r="S196" i="23"/>
  <c r="R196" i="23"/>
  <c r="AD196" i="23" s="1"/>
  <c r="Q196" i="23"/>
  <c r="AC196" i="23" s="1"/>
  <c r="AG195" i="23"/>
  <c r="AA195" i="23"/>
  <c r="Z195" i="23"/>
  <c r="Y195" i="23"/>
  <c r="X195" i="23"/>
  <c r="W195" i="23"/>
  <c r="U195" i="23"/>
  <c r="T195" i="23"/>
  <c r="AF195" i="23" s="1"/>
  <c r="S195" i="23"/>
  <c r="R195" i="23"/>
  <c r="Q195" i="23"/>
  <c r="AF194" i="23"/>
  <c r="AA194" i="23"/>
  <c r="Z194" i="23"/>
  <c r="Y194" i="23"/>
  <c r="X194" i="23"/>
  <c r="W194" i="23"/>
  <c r="U194" i="23"/>
  <c r="T194" i="23"/>
  <c r="S194" i="23"/>
  <c r="AE194" i="23" s="1"/>
  <c r="R194" i="23"/>
  <c r="Q194" i="23"/>
  <c r="AA193" i="23"/>
  <c r="Z193" i="23"/>
  <c r="Y193" i="23"/>
  <c r="X193" i="23"/>
  <c r="W193" i="23"/>
  <c r="U193" i="23"/>
  <c r="T193" i="23"/>
  <c r="S193" i="23"/>
  <c r="AE193" i="23" s="1"/>
  <c r="R193" i="23"/>
  <c r="AD193" i="23" s="1"/>
  <c r="Q193" i="23"/>
  <c r="AC193" i="23" s="1"/>
  <c r="AA192" i="23"/>
  <c r="Z192" i="23"/>
  <c r="Y192" i="23"/>
  <c r="AE192" i="23" s="1"/>
  <c r="X192" i="23"/>
  <c r="AD192" i="23" s="1"/>
  <c r="W192" i="23"/>
  <c r="U192" i="23"/>
  <c r="AG192" i="23" s="1"/>
  <c r="T192" i="23"/>
  <c r="AF192" i="23" s="1"/>
  <c r="S192" i="23"/>
  <c r="R192" i="23"/>
  <c r="Q192" i="23"/>
  <c r="AC192" i="23" s="1"/>
  <c r="AG191" i="23"/>
  <c r="AA191" i="23"/>
  <c r="Z191" i="23"/>
  <c r="Y191" i="23"/>
  <c r="X191" i="23"/>
  <c r="AD191" i="23" s="1"/>
  <c r="W191" i="23"/>
  <c r="U191" i="23"/>
  <c r="T191" i="23"/>
  <c r="AF191" i="23" s="1"/>
  <c r="S191" i="23"/>
  <c r="R191" i="23"/>
  <c r="Q191" i="23"/>
  <c r="AC191" i="23" s="1"/>
  <c r="AF190" i="23"/>
  <c r="AA190" i="23"/>
  <c r="AG190" i="23" s="1"/>
  <c r="Z190" i="23"/>
  <c r="Y190" i="23"/>
  <c r="X190" i="23"/>
  <c r="W190" i="23"/>
  <c r="AC190" i="23" s="1"/>
  <c r="U190" i="23"/>
  <c r="T190" i="23"/>
  <c r="S190" i="23"/>
  <c r="AE190" i="23" s="1"/>
  <c r="R190" i="23"/>
  <c r="Q190" i="23"/>
  <c r="AA189" i="23"/>
  <c r="Z189" i="23"/>
  <c r="AF189" i="23" s="1"/>
  <c r="Y189" i="23"/>
  <c r="X189" i="23"/>
  <c r="W189" i="23"/>
  <c r="U189" i="23"/>
  <c r="T189" i="23"/>
  <c r="S189" i="23"/>
  <c r="AE189" i="23" s="1"/>
  <c r="R189" i="23"/>
  <c r="AD189" i="23" s="1"/>
  <c r="Q189" i="23"/>
  <c r="AA188" i="23"/>
  <c r="Z188" i="23"/>
  <c r="Y188" i="23"/>
  <c r="AE188" i="23" s="1"/>
  <c r="X188" i="23"/>
  <c r="W188" i="23"/>
  <c r="U188" i="23"/>
  <c r="AG188" i="23" s="1"/>
  <c r="T188" i="23"/>
  <c r="S188" i="23"/>
  <c r="R188" i="23"/>
  <c r="AD188" i="23" s="1"/>
  <c r="Q188" i="23"/>
  <c r="AC188" i="23" s="1"/>
  <c r="AA187" i="23"/>
  <c r="Z187" i="23"/>
  <c r="Y187" i="23"/>
  <c r="X187" i="23"/>
  <c r="W187" i="23"/>
  <c r="U187" i="23"/>
  <c r="AG187" i="23" s="1"/>
  <c r="T187" i="23"/>
  <c r="S187" i="23"/>
  <c r="R187" i="23"/>
  <c r="Q187" i="23"/>
  <c r="AC187" i="23" s="1"/>
  <c r="AA186" i="23"/>
  <c r="Z186" i="23"/>
  <c r="Y186" i="23"/>
  <c r="X186" i="23"/>
  <c r="W186" i="23"/>
  <c r="U186" i="23"/>
  <c r="T186" i="23"/>
  <c r="AF186" i="23" s="1"/>
  <c r="S186" i="23"/>
  <c r="R186" i="23"/>
  <c r="Q186" i="23"/>
  <c r="AA185" i="23"/>
  <c r="Z185" i="23"/>
  <c r="Y185" i="23"/>
  <c r="X185" i="23"/>
  <c r="W185" i="23"/>
  <c r="U185" i="23"/>
  <c r="T185" i="23"/>
  <c r="S185" i="23"/>
  <c r="AE185" i="23" s="1"/>
  <c r="R185" i="23"/>
  <c r="Q185" i="23"/>
  <c r="AA184" i="23"/>
  <c r="Z184" i="23"/>
  <c r="Y184" i="23"/>
  <c r="X184" i="23"/>
  <c r="W184" i="23"/>
  <c r="U184" i="23"/>
  <c r="T184" i="23"/>
  <c r="S184" i="23"/>
  <c r="R184" i="23"/>
  <c r="AD184" i="23" s="1"/>
  <c r="Q184" i="23"/>
  <c r="AA183" i="23"/>
  <c r="Z183" i="23"/>
  <c r="Y183" i="23"/>
  <c r="X183" i="23"/>
  <c r="W183" i="23"/>
  <c r="AC183" i="23" s="1"/>
  <c r="U183" i="23"/>
  <c r="AG183" i="23" s="1"/>
  <c r="T183" i="23"/>
  <c r="S183" i="23"/>
  <c r="AE183" i="23" s="1"/>
  <c r="R183" i="23"/>
  <c r="Q183" i="23"/>
  <c r="AA182" i="23"/>
  <c r="Z182" i="23"/>
  <c r="Y182" i="23"/>
  <c r="X182" i="23"/>
  <c r="W182" i="23"/>
  <c r="U182" i="23"/>
  <c r="T182" i="23"/>
  <c r="AF182" i="23" s="1"/>
  <c r="S182" i="23"/>
  <c r="R182" i="23"/>
  <c r="AD182" i="23" s="1"/>
  <c r="Q182" i="23"/>
  <c r="AA181" i="23"/>
  <c r="Z181" i="23"/>
  <c r="Y181" i="23"/>
  <c r="X181" i="23"/>
  <c r="W181" i="23"/>
  <c r="U181" i="23"/>
  <c r="AG181" i="23" s="1"/>
  <c r="T181" i="23"/>
  <c r="S181" i="23"/>
  <c r="AE181" i="23" s="1"/>
  <c r="R181" i="23"/>
  <c r="Q181" i="23"/>
  <c r="AC181" i="23" s="1"/>
  <c r="AA180" i="23"/>
  <c r="Z180" i="23"/>
  <c r="Y180" i="23"/>
  <c r="X180" i="23"/>
  <c r="AD180" i="23" s="1"/>
  <c r="W180" i="23"/>
  <c r="U180" i="23"/>
  <c r="T180" i="23"/>
  <c r="AF180" i="23" s="1"/>
  <c r="S180" i="23"/>
  <c r="R180" i="23"/>
  <c r="Q180" i="23"/>
  <c r="AG179" i="23"/>
  <c r="AC179" i="23"/>
  <c r="AA179" i="23"/>
  <c r="Z179" i="23"/>
  <c r="Y179" i="23"/>
  <c r="X179" i="23"/>
  <c r="AD179" i="23" s="1"/>
  <c r="W179" i="23"/>
  <c r="U179" i="23"/>
  <c r="T179" i="23"/>
  <c r="AF179" i="23" s="1"/>
  <c r="S179" i="23"/>
  <c r="AE179" i="23" s="1"/>
  <c r="R179" i="23"/>
  <c r="Q179" i="23"/>
  <c r="AF178" i="23"/>
  <c r="AA178" i="23"/>
  <c r="AG178" i="23" s="1"/>
  <c r="Z178" i="23"/>
  <c r="Y178" i="23"/>
  <c r="X178" i="23"/>
  <c r="W178" i="23"/>
  <c r="AC178" i="23" s="1"/>
  <c r="U178" i="23"/>
  <c r="T178" i="23"/>
  <c r="S178" i="23"/>
  <c r="AE178" i="23" s="1"/>
  <c r="R178" i="23"/>
  <c r="AD178" i="23" s="1"/>
  <c r="Q178" i="23"/>
  <c r="AA177" i="23"/>
  <c r="Z177" i="23"/>
  <c r="AF177" i="23" s="1"/>
  <c r="Y177" i="23"/>
  <c r="X177" i="23"/>
  <c r="W177" i="23"/>
  <c r="U177" i="23"/>
  <c r="AG177" i="23" s="1"/>
  <c r="T177" i="23"/>
  <c r="S177" i="23"/>
  <c r="AE177" i="23" s="1"/>
  <c r="R177" i="23"/>
  <c r="AD177" i="23" s="1"/>
  <c r="Q177" i="23"/>
  <c r="AC177" i="23" s="1"/>
  <c r="AA176" i="23"/>
  <c r="Z176" i="23"/>
  <c r="Y176" i="23"/>
  <c r="AE176" i="23" s="1"/>
  <c r="X176" i="23"/>
  <c r="W176" i="23"/>
  <c r="U176" i="23"/>
  <c r="AG176" i="23" s="1"/>
  <c r="T176" i="23"/>
  <c r="AF176" i="23" s="1"/>
  <c r="S176" i="23"/>
  <c r="R176" i="23"/>
  <c r="AD176" i="23" s="1"/>
  <c r="Q176" i="23"/>
  <c r="AC176" i="23" s="1"/>
  <c r="AG175" i="23"/>
  <c r="AA175" i="23"/>
  <c r="Z175" i="23"/>
  <c r="Y175" i="23"/>
  <c r="X175" i="23"/>
  <c r="AD175" i="23" s="1"/>
  <c r="W175" i="23"/>
  <c r="U175" i="23"/>
  <c r="T175" i="23"/>
  <c r="AF175" i="23" s="1"/>
  <c r="S175" i="23"/>
  <c r="R175" i="23"/>
  <c r="Q175" i="23"/>
  <c r="AC175" i="23" s="1"/>
  <c r="AF174" i="23"/>
  <c r="AA174" i="23"/>
  <c r="AG174" i="23" s="1"/>
  <c r="Z174" i="23"/>
  <c r="Y174" i="23"/>
  <c r="X174" i="23"/>
  <c r="W174" i="23"/>
  <c r="AC174" i="23" s="1"/>
  <c r="U174" i="23"/>
  <c r="T174" i="23"/>
  <c r="S174" i="23"/>
  <c r="AE174" i="23" s="1"/>
  <c r="R174" i="23"/>
  <c r="Q174" i="23"/>
  <c r="AA173" i="23"/>
  <c r="Z173" i="23"/>
  <c r="AF173" i="23" s="1"/>
  <c r="Y173" i="23"/>
  <c r="X173" i="23"/>
  <c r="W173" i="23"/>
  <c r="U173" i="23"/>
  <c r="T173" i="23"/>
  <c r="S173" i="23"/>
  <c r="AE173" i="23" s="1"/>
  <c r="R173" i="23"/>
  <c r="AD173" i="23" s="1"/>
  <c r="Q173" i="23"/>
  <c r="AA172" i="23"/>
  <c r="Z172" i="23"/>
  <c r="Y172" i="23"/>
  <c r="AE172" i="23" s="1"/>
  <c r="X172" i="23"/>
  <c r="W172" i="23"/>
  <c r="U172" i="23"/>
  <c r="AG172" i="23" s="1"/>
  <c r="T172" i="23"/>
  <c r="S172" i="23"/>
  <c r="R172" i="23"/>
  <c r="AD172" i="23" s="1"/>
  <c r="Q172" i="23"/>
  <c r="AC172" i="23" s="1"/>
  <c r="AA171" i="23"/>
  <c r="Z171" i="23"/>
  <c r="Y171" i="23"/>
  <c r="X171" i="23"/>
  <c r="W171" i="23"/>
  <c r="U171" i="23"/>
  <c r="AG171" i="23" s="1"/>
  <c r="T171" i="23"/>
  <c r="S171" i="23"/>
  <c r="R171" i="23"/>
  <c r="Q171" i="23"/>
  <c r="AC171" i="23" s="1"/>
  <c r="AA170" i="23"/>
  <c r="Z170" i="23"/>
  <c r="Y170" i="23"/>
  <c r="X170" i="23"/>
  <c r="W170" i="23"/>
  <c r="U170" i="23"/>
  <c r="T170" i="23"/>
  <c r="AF170" i="23" s="1"/>
  <c r="S170" i="23"/>
  <c r="R170" i="23"/>
  <c r="AD170" i="23" s="1"/>
  <c r="Q170" i="23"/>
  <c r="AA169" i="23"/>
  <c r="Z169" i="23"/>
  <c r="Y169" i="23"/>
  <c r="X169" i="23"/>
  <c r="W169" i="23"/>
  <c r="U169" i="23"/>
  <c r="AG169" i="23" s="1"/>
  <c r="T169" i="23"/>
  <c r="S169" i="23"/>
  <c r="AE169" i="23" s="1"/>
  <c r="R169" i="23"/>
  <c r="Q169" i="23"/>
  <c r="AC169" i="23" s="1"/>
  <c r="AA168" i="23"/>
  <c r="Z168" i="23"/>
  <c r="Y168" i="23"/>
  <c r="X168" i="23"/>
  <c r="W168" i="23"/>
  <c r="U168" i="23"/>
  <c r="T168" i="23"/>
  <c r="AF168" i="23" s="1"/>
  <c r="S168" i="23"/>
  <c r="R168" i="23"/>
  <c r="AD168" i="23" s="1"/>
  <c r="Q168" i="23"/>
  <c r="AA167" i="23"/>
  <c r="Z167" i="23"/>
  <c r="Y167" i="23"/>
  <c r="X167" i="23"/>
  <c r="W167" i="23"/>
  <c r="AC167" i="23" s="1"/>
  <c r="U167" i="23"/>
  <c r="AG167" i="23" s="1"/>
  <c r="T167" i="23"/>
  <c r="AF167" i="23" s="1"/>
  <c r="S167" i="23"/>
  <c r="AE167" i="23" s="1"/>
  <c r="R167" i="23"/>
  <c r="Q167" i="23"/>
  <c r="AA166" i="23"/>
  <c r="Z166" i="23"/>
  <c r="Y166" i="23"/>
  <c r="X166" i="23"/>
  <c r="W166" i="23"/>
  <c r="U166" i="23"/>
  <c r="T166" i="23"/>
  <c r="AF166" i="23" s="1"/>
  <c r="S166" i="23"/>
  <c r="AE166" i="23" s="1"/>
  <c r="R166" i="23"/>
  <c r="AD166" i="23" s="1"/>
  <c r="Q166" i="23"/>
  <c r="AA165" i="23"/>
  <c r="Z165" i="23"/>
  <c r="Y165" i="23"/>
  <c r="X165" i="23"/>
  <c r="W165" i="23"/>
  <c r="U165" i="23"/>
  <c r="AG165" i="23" s="1"/>
  <c r="T165" i="23"/>
  <c r="S165" i="23"/>
  <c r="AE165" i="23" s="1"/>
  <c r="R165" i="23"/>
  <c r="AD165" i="23" s="1"/>
  <c r="Q165" i="23"/>
  <c r="AC165" i="23" s="1"/>
  <c r="AA164" i="23"/>
  <c r="Z164" i="23"/>
  <c r="Y164" i="23"/>
  <c r="X164" i="23"/>
  <c r="AD164" i="23" s="1"/>
  <c r="W164" i="23"/>
  <c r="U164" i="23"/>
  <c r="AG164" i="23" s="1"/>
  <c r="T164" i="23"/>
  <c r="AF164" i="23" s="1"/>
  <c r="S164" i="23"/>
  <c r="R164" i="23"/>
  <c r="Q164" i="23"/>
  <c r="AC164" i="23" s="1"/>
  <c r="AG163" i="23"/>
  <c r="AC163" i="23"/>
  <c r="AA163" i="23"/>
  <c r="Z163" i="23"/>
  <c r="Y163" i="23"/>
  <c r="X163" i="23"/>
  <c r="AD163" i="23" s="1"/>
  <c r="W163" i="23"/>
  <c r="U163" i="23"/>
  <c r="T163" i="23"/>
  <c r="AF163" i="23" s="1"/>
  <c r="S163" i="23"/>
  <c r="AE163" i="23" s="1"/>
  <c r="R163" i="23"/>
  <c r="Q163" i="23"/>
  <c r="AF162" i="23"/>
  <c r="AA162" i="23"/>
  <c r="AG162" i="23" s="1"/>
  <c r="Z162" i="23"/>
  <c r="Y162" i="23"/>
  <c r="X162" i="23"/>
  <c r="W162" i="23"/>
  <c r="AC162" i="23" s="1"/>
  <c r="U162" i="23"/>
  <c r="T162" i="23"/>
  <c r="S162" i="23"/>
  <c r="AE162" i="23" s="1"/>
  <c r="R162" i="23"/>
  <c r="AD162" i="23" s="1"/>
  <c r="Q162" i="23"/>
  <c r="AA161" i="23"/>
  <c r="Z161" i="23"/>
  <c r="AF161" i="23" s="1"/>
  <c r="Y161" i="23"/>
  <c r="X161" i="23"/>
  <c r="W161" i="23"/>
  <c r="U161" i="23"/>
  <c r="AG161" i="23" s="1"/>
  <c r="T161" i="23"/>
  <c r="S161" i="23"/>
  <c r="AE161" i="23" s="1"/>
  <c r="R161" i="23"/>
  <c r="AD161" i="23" s="1"/>
  <c r="Q161" i="23"/>
  <c r="AC161" i="23" s="1"/>
  <c r="AA160" i="23"/>
  <c r="Z160" i="23"/>
  <c r="Y160" i="23"/>
  <c r="AE160" i="23" s="1"/>
  <c r="X160" i="23"/>
  <c r="W160" i="23"/>
  <c r="U160" i="23"/>
  <c r="AG160" i="23" s="1"/>
  <c r="T160" i="23"/>
  <c r="AF160" i="23" s="1"/>
  <c r="S160" i="23"/>
  <c r="R160" i="23"/>
  <c r="AD160" i="23" s="1"/>
  <c r="Q160" i="23"/>
  <c r="AC160" i="23" s="1"/>
  <c r="AG159" i="23"/>
  <c r="AA159" i="23"/>
  <c r="Z159" i="23"/>
  <c r="Y159" i="23"/>
  <c r="X159" i="23"/>
  <c r="W159" i="23"/>
  <c r="U159" i="23"/>
  <c r="T159" i="23"/>
  <c r="AF159" i="23" s="1"/>
  <c r="S159" i="23"/>
  <c r="R159" i="23"/>
  <c r="Q159" i="23"/>
  <c r="AC159" i="23" s="1"/>
  <c r="AF158" i="23"/>
  <c r="AA158" i="23"/>
  <c r="AG158" i="23" s="1"/>
  <c r="Z158" i="23"/>
  <c r="Y158" i="23"/>
  <c r="X158" i="23"/>
  <c r="W158" i="23"/>
  <c r="AC158" i="23" s="1"/>
  <c r="U158" i="23"/>
  <c r="T158" i="23"/>
  <c r="S158" i="23"/>
  <c r="AE158" i="23" s="1"/>
  <c r="R158" i="23"/>
  <c r="Q158" i="23"/>
  <c r="AA157" i="23"/>
  <c r="Z157" i="23"/>
  <c r="AF157" i="23" s="1"/>
  <c r="Y157" i="23"/>
  <c r="X157" i="23"/>
  <c r="W157" i="23"/>
  <c r="U157" i="23"/>
  <c r="T157" i="23"/>
  <c r="S157" i="23"/>
  <c r="AE157" i="23" s="1"/>
  <c r="R157" i="23"/>
  <c r="AD157" i="23" s="1"/>
  <c r="Q157" i="23"/>
  <c r="AA156" i="23"/>
  <c r="Z156" i="23"/>
  <c r="Y156" i="23"/>
  <c r="AE156" i="23" s="1"/>
  <c r="X156" i="23"/>
  <c r="W156" i="23"/>
  <c r="U156" i="23"/>
  <c r="AG156" i="23" s="1"/>
  <c r="T156" i="23"/>
  <c r="S156" i="23"/>
  <c r="R156" i="23"/>
  <c r="AD156" i="23" s="1"/>
  <c r="Q156" i="23"/>
  <c r="AC156" i="23" s="1"/>
  <c r="AA155" i="23"/>
  <c r="Z155" i="23"/>
  <c r="Y155" i="23"/>
  <c r="X155" i="23"/>
  <c r="W155" i="23"/>
  <c r="AC155" i="23" s="1"/>
  <c r="U155" i="23"/>
  <c r="AG155" i="23" s="1"/>
  <c r="T155" i="23"/>
  <c r="S155" i="23"/>
  <c r="R155" i="23"/>
  <c r="AD155" i="23" s="1"/>
  <c r="Q155" i="23"/>
  <c r="AC154" i="23"/>
  <c r="AA154" i="23"/>
  <c r="Z154" i="23"/>
  <c r="Y154" i="23"/>
  <c r="X154" i="23"/>
  <c r="W154" i="23"/>
  <c r="U154" i="23"/>
  <c r="AG154" i="23" s="1"/>
  <c r="T154" i="23"/>
  <c r="AF154" i="23" s="1"/>
  <c r="S154" i="23"/>
  <c r="AE154" i="23" s="1"/>
  <c r="R154" i="23"/>
  <c r="Q154" i="23"/>
  <c r="AA153" i="23"/>
  <c r="Z153" i="23"/>
  <c r="AF153" i="23" s="1"/>
  <c r="Y153" i="23"/>
  <c r="X153" i="23"/>
  <c r="W153" i="23"/>
  <c r="U153" i="23"/>
  <c r="T153" i="23"/>
  <c r="S153" i="23"/>
  <c r="AE153" i="23" s="1"/>
  <c r="R153" i="23"/>
  <c r="AD153" i="23" s="1"/>
  <c r="Q153" i="23"/>
  <c r="AA152" i="23"/>
  <c r="Z152" i="23"/>
  <c r="Y152" i="23"/>
  <c r="AE152" i="23" s="1"/>
  <c r="X152" i="23"/>
  <c r="W152" i="23"/>
  <c r="U152" i="23"/>
  <c r="AG152" i="23" s="1"/>
  <c r="T152" i="23"/>
  <c r="S152" i="23"/>
  <c r="R152" i="23"/>
  <c r="AD152" i="23" s="1"/>
  <c r="Q152" i="23"/>
  <c r="AC152" i="23" s="1"/>
  <c r="AA151" i="23"/>
  <c r="Z151" i="23"/>
  <c r="Y151" i="23"/>
  <c r="X151" i="23"/>
  <c r="W151" i="23"/>
  <c r="AC151" i="23" s="1"/>
  <c r="U151" i="23"/>
  <c r="AG151" i="23" s="1"/>
  <c r="T151" i="23"/>
  <c r="S151" i="23"/>
  <c r="R151" i="23"/>
  <c r="AD151" i="23" s="1"/>
  <c r="Q151" i="23"/>
  <c r="AC150" i="23"/>
  <c r="AA150" i="23"/>
  <c r="Z150" i="23"/>
  <c r="Y150" i="23"/>
  <c r="X150" i="23"/>
  <c r="W150" i="23"/>
  <c r="U150" i="23"/>
  <c r="AG150" i="23" s="1"/>
  <c r="T150" i="23"/>
  <c r="AF150" i="23" s="1"/>
  <c r="S150" i="23"/>
  <c r="AE150" i="23" s="1"/>
  <c r="R150" i="23"/>
  <c r="Q150" i="23"/>
  <c r="AA149" i="23"/>
  <c r="Z149" i="23"/>
  <c r="AF149" i="23" s="1"/>
  <c r="Y149" i="23"/>
  <c r="X149" i="23"/>
  <c r="W149" i="23"/>
  <c r="U149" i="23"/>
  <c r="T149" i="23"/>
  <c r="S149" i="23"/>
  <c r="AE149" i="23" s="1"/>
  <c r="R149" i="23"/>
  <c r="AD149" i="23" s="1"/>
  <c r="Q149" i="23"/>
  <c r="AA148" i="23"/>
  <c r="Z148" i="23"/>
  <c r="Y148" i="23"/>
  <c r="AE148" i="23" s="1"/>
  <c r="X148" i="23"/>
  <c r="W148" i="23"/>
  <c r="U148" i="23"/>
  <c r="AG148" i="23" s="1"/>
  <c r="T148" i="23"/>
  <c r="S148" i="23"/>
  <c r="R148" i="23"/>
  <c r="AD148" i="23" s="1"/>
  <c r="Q148" i="23"/>
  <c r="AC148" i="23" s="1"/>
  <c r="AA147" i="23"/>
  <c r="Z147" i="23"/>
  <c r="Y147" i="23"/>
  <c r="X147" i="23"/>
  <c r="W147" i="23"/>
  <c r="AC147" i="23" s="1"/>
  <c r="U147" i="23"/>
  <c r="AG147" i="23" s="1"/>
  <c r="T147" i="23"/>
  <c r="S147" i="23"/>
  <c r="R147" i="23"/>
  <c r="AD147" i="23" s="1"/>
  <c r="Q147" i="23"/>
  <c r="AC146" i="23"/>
  <c r="AA146" i="23"/>
  <c r="Z146" i="23"/>
  <c r="Y146" i="23"/>
  <c r="X146" i="23"/>
  <c r="W146" i="23"/>
  <c r="U146" i="23"/>
  <c r="AG146" i="23" s="1"/>
  <c r="T146" i="23"/>
  <c r="AF146" i="23" s="1"/>
  <c r="S146" i="23"/>
  <c r="AE146" i="23" s="1"/>
  <c r="R146" i="23"/>
  <c r="Q146" i="23"/>
  <c r="AA145" i="23"/>
  <c r="Z145" i="23"/>
  <c r="Y145" i="23"/>
  <c r="X145" i="23"/>
  <c r="W145" i="23"/>
  <c r="U145" i="23"/>
  <c r="AG145" i="23" s="1"/>
  <c r="T145" i="23"/>
  <c r="S145" i="23"/>
  <c r="AE145" i="23" s="1"/>
  <c r="R145" i="23"/>
  <c r="Q145" i="23"/>
  <c r="AC145" i="23" s="1"/>
  <c r="AA144" i="23"/>
  <c r="Z144" i="23"/>
  <c r="Y144" i="23"/>
  <c r="X144" i="23"/>
  <c r="W144" i="23"/>
  <c r="U144" i="23"/>
  <c r="T144" i="23"/>
  <c r="AF144" i="23" s="1"/>
  <c r="S144" i="23"/>
  <c r="R144" i="23"/>
  <c r="AD144" i="23" s="1"/>
  <c r="Q144" i="23"/>
  <c r="AG143" i="23"/>
  <c r="AA143" i="23"/>
  <c r="Z143" i="23"/>
  <c r="Y143" i="23"/>
  <c r="X143" i="23"/>
  <c r="W143" i="23"/>
  <c r="U143" i="23"/>
  <c r="T143" i="23"/>
  <c r="S143" i="23"/>
  <c r="R143" i="23"/>
  <c r="AD143" i="23" s="1"/>
  <c r="Q143" i="23"/>
  <c r="AC143" i="23" s="1"/>
  <c r="AF142" i="23"/>
  <c r="AA142" i="23"/>
  <c r="Z142" i="23"/>
  <c r="Y142" i="23"/>
  <c r="X142" i="23"/>
  <c r="W142" i="23"/>
  <c r="U142" i="23"/>
  <c r="AG142" i="23" s="1"/>
  <c r="T142" i="23"/>
  <c r="S142" i="23"/>
  <c r="R142" i="23"/>
  <c r="Q142" i="23"/>
  <c r="AC142" i="23" s="1"/>
  <c r="AA141" i="23"/>
  <c r="Z141" i="23"/>
  <c r="Y141" i="23"/>
  <c r="X141" i="23"/>
  <c r="W141" i="23"/>
  <c r="U141" i="23"/>
  <c r="T141" i="23"/>
  <c r="AF141" i="23" s="1"/>
  <c r="S141" i="23"/>
  <c r="AE141" i="23" s="1"/>
  <c r="R141" i="23"/>
  <c r="AD141" i="23" s="1"/>
  <c r="Q141" i="23"/>
  <c r="AA140" i="23"/>
  <c r="Z140" i="23"/>
  <c r="Y140" i="23"/>
  <c r="X140" i="23"/>
  <c r="W140" i="23"/>
  <c r="U140" i="23"/>
  <c r="AG140" i="23" s="1"/>
  <c r="T140" i="23"/>
  <c r="S140" i="23"/>
  <c r="AE140" i="23" s="1"/>
  <c r="R140" i="23"/>
  <c r="AD140" i="23" s="1"/>
  <c r="Q140" i="23"/>
  <c r="AC140" i="23" s="1"/>
  <c r="AA139" i="23"/>
  <c r="Z139" i="23"/>
  <c r="Y139" i="23"/>
  <c r="X139" i="23"/>
  <c r="W139" i="23"/>
  <c r="U139" i="23"/>
  <c r="AG139" i="23" s="1"/>
  <c r="T139" i="23"/>
  <c r="S139" i="23"/>
  <c r="AE139" i="23" s="1"/>
  <c r="R139" i="23"/>
  <c r="AD139" i="23" s="1"/>
  <c r="Q139" i="23"/>
  <c r="AC139" i="23" s="1"/>
  <c r="AA138" i="23"/>
  <c r="Z138" i="23"/>
  <c r="Y138" i="23"/>
  <c r="X138" i="23"/>
  <c r="W138" i="23"/>
  <c r="U138" i="23"/>
  <c r="AG138" i="23" s="1"/>
  <c r="T138" i="23"/>
  <c r="AF138" i="23" s="1"/>
  <c r="S138" i="23"/>
  <c r="R138" i="23"/>
  <c r="AD138" i="23" s="1"/>
  <c r="Q138" i="23"/>
  <c r="AC138" i="23" s="1"/>
  <c r="AA137" i="23"/>
  <c r="Z137" i="23"/>
  <c r="Y137" i="23"/>
  <c r="X137" i="23"/>
  <c r="W137" i="23"/>
  <c r="U137" i="23"/>
  <c r="AG137" i="23" s="1"/>
  <c r="T137" i="23"/>
  <c r="AF137" i="23" s="1"/>
  <c r="S137" i="23"/>
  <c r="AE137" i="23" s="1"/>
  <c r="R137" i="23"/>
  <c r="Q137" i="23"/>
  <c r="AC137" i="23" s="1"/>
  <c r="AA136" i="23"/>
  <c r="Z136" i="23"/>
  <c r="Y136" i="23"/>
  <c r="X136" i="23"/>
  <c r="W136" i="23"/>
  <c r="U136" i="23"/>
  <c r="T136" i="23"/>
  <c r="AF136" i="23" s="1"/>
  <c r="S136" i="23"/>
  <c r="AE136" i="23" s="1"/>
  <c r="R136" i="23"/>
  <c r="AD136" i="23" s="1"/>
  <c r="Q136" i="23"/>
  <c r="AA135" i="23"/>
  <c r="Z135" i="23"/>
  <c r="Y135" i="23"/>
  <c r="X135" i="23"/>
  <c r="W135" i="23"/>
  <c r="AC135" i="23" s="1"/>
  <c r="U135" i="23"/>
  <c r="AG135" i="23" s="1"/>
  <c r="T135" i="23"/>
  <c r="AF135" i="23" s="1"/>
  <c r="S135" i="23"/>
  <c r="AE135" i="23" s="1"/>
  <c r="R135" i="23"/>
  <c r="AD135" i="23" s="1"/>
  <c r="Q135" i="23"/>
  <c r="AA134" i="23"/>
  <c r="Z134" i="23"/>
  <c r="Y134" i="23"/>
  <c r="X134" i="23"/>
  <c r="W134" i="23"/>
  <c r="U134" i="23"/>
  <c r="AG134" i="23" s="1"/>
  <c r="T134" i="23"/>
  <c r="AF134" i="23" s="1"/>
  <c r="S134" i="23"/>
  <c r="AE134" i="23" s="1"/>
  <c r="R134" i="23"/>
  <c r="AD134" i="23" s="1"/>
  <c r="Q134" i="23"/>
  <c r="AC134" i="23" s="1"/>
  <c r="AA133" i="23"/>
  <c r="Z133" i="23"/>
  <c r="Y133" i="23"/>
  <c r="X133" i="23"/>
  <c r="W133" i="23"/>
  <c r="U133" i="23"/>
  <c r="AG133" i="23" s="1"/>
  <c r="T133" i="23"/>
  <c r="AF133" i="23" s="1"/>
  <c r="S133" i="23"/>
  <c r="AE133" i="23" s="1"/>
  <c r="R133" i="23"/>
  <c r="AD133" i="23" s="1"/>
  <c r="Q133" i="23"/>
  <c r="AC133" i="23" s="1"/>
  <c r="AA132" i="23"/>
  <c r="Z132" i="23"/>
  <c r="Y132" i="23"/>
  <c r="X132" i="23"/>
  <c r="AD132" i="23" s="1"/>
  <c r="W132" i="23"/>
  <c r="U132" i="23"/>
  <c r="AG132" i="23" s="1"/>
  <c r="T132" i="23"/>
  <c r="AF132" i="23" s="1"/>
  <c r="S132" i="23"/>
  <c r="AE132" i="23" s="1"/>
  <c r="R132" i="23"/>
  <c r="Q132" i="23"/>
  <c r="AC132" i="23" s="1"/>
  <c r="AG131" i="23"/>
  <c r="AC131" i="23"/>
  <c r="AA131" i="23"/>
  <c r="Z131" i="23"/>
  <c r="Y131" i="23"/>
  <c r="X131" i="23"/>
  <c r="W131" i="23"/>
  <c r="U131" i="23"/>
  <c r="T131" i="23"/>
  <c r="AF131" i="23" s="1"/>
  <c r="S131" i="23"/>
  <c r="AE131" i="23" s="1"/>
  <c r="R131" i="23"/>
  <c r="Q131" i="23"/>
  <c r="AF130" i="23"/>
  <c r="AA130" i="23"/>
  <c r="Z130" i="23"/>
  <c r="Y130" i="23"/>
  <c r="X130" i="23"/>
  <c r="W130" i="23"/>
  <c r="U130" i="23"/>
  <c r="T130" i="23"/>
  <c r="S130" i="23"/>
  <c r="AE130" i="23" s="1"/>
  <c r="R130" i="23"/>
  <c r="AD130" i="23" s="1"/>
  <c r="Q130" i="23"/>
  <c r="AA129" i="23"/>
  <c r="Z129" i="23"/>
  <c r="Y129" i="23"/>
  <c r="X129" i="23"/>
  <c r="W129" i="23"/>
  <c r="U129" i="23"/>
  <c r="AG129" i="23" s="1"/>
  <c r="T129" i="23"/>
  <c r="S129" i="23"/>
  <c r="AE129" i="23" s="1"/>
  <c r="R129" i="23"/>
  <c r="AD129" i="23" s="1"/>
  <c r="Q129" i="23"/>
  <c r="AC129" i="23" s="1"/>
  <c r="AA128" i="23"/>
  <c r="Z128" i="23"/>
  <c r="Y128" i="23"/>
  <c r="X128" i="23"/>
  <c r="W128" i="23"/>
  <c r="U128" i="23"/>
  <c r="AG128" i="23" s="1"/>
  <c r="T128" i="23"/>
  <c r="AF128" i="23" s="1"/>
  <c r="S128" i="23"/>
  <c r="R128" i="23"/>
  <c r="AD128" i="23" s="1"/>
  <c r="Q128" i="23"/>
  <c r="AC128" i="23" s="1"/>
  <c r="AG127" i="23"/>
  <c r="AA127" i="23"/>
  <c r="Z127" i="23"/>
  <c r="Y127" i="23"/>
  <c r="X127" i="23"/>
  <c r="W127" i="23"/>
  <c r="U127" i="23"/>
  <c r="T127" i="23"/>
  <c r="AF127" i="23" s="1"/>
  <c r="S127" i="23"/>
  <c r="R127" i="23"/>
  <c r="AD127" i="23" s="1"/>
  <c r="Q127" i="23"/>
  <c r="AC127" i="23" s="1"/>
  <c r="AF126" i="23"/>
  <c r="AA126" i="23"/>
  <c r="Z126" i="23"/>
  <c r="Y126" i="23"/>
  <c r="X126" i="23"/>
  <c r="W126" i="23"/>
  <c r="U126" i="23"/>
  <c r="AG126" i="23" s="1"/>
  <c r="T126" i="23"/>
  <c r="S126" i="23"/>
  <c r="AE126" i="23" s="1"/>
  <c r="R126" i="23"/>
  <c r="Q126" i="23"/>
  <c r="AC126" i="23" s="1"/>
  <c r="AA125" i="23"/>
  <c r="Z125" i="23"/>
  <c r="Y125" i="23"/>
  <c r="X125" i="23"/>
  <c r="W125" i="23"/>
  <c r="U125" i="23"/>
  <c r="T125" i="23"/>
  <c r="AF125" i="23" s="1"/>
  <c r="S125" i="23"/>
  <c r="AE125" i="23" s="1"/>
  <c r="R125" i="23"/>
  <c r="AD125" i="23" s="1"/>
  <c r="Q125" i="23"/>
  <c r="AA124" i="23"/>
  <c r="Z124" i="23"/>
  <c r="Y124" i="23"/>
  <c r="X124" i="23"/>
  <c r="W124" i="23"/>
  <c r="U124" i="23"/>
  <c r="AG124" i="23" s="1"/>
  <c r="T124" i="23"/>
  <c r="S124" i="23"/>
  <c r="AE124" i="23" s="1"/>
  <c r="R124" i="23"/>
  <c r="AD124" i="23" s="1"/>
  <c r="Q124" i="23"/>
  <c r="AC124" i="23" s="1"/>
  <c r="AA123" i="23"/>
  <c r="Z123" i="23"/>
  <c r="Y123" i="23"/>
  <c r="X123" i="23"/>
  <c r="W123" i="23"/>
  <c r="U123" i="23"/>
  <c r="AG123" i="23" s="1"/>
  <c r="T123" i="23"/>
  <c r="S123" i="23"/>
  <c r="AE123" i="23" s="1"/>
  <c r="R123" i="23"/>
  <c r="AD123" i="23" s="1"/>
  <c r="Q123" i="23"/>
  <c r="AC123" i="23" s="1"/>
  <c r="AA122" i="23"/>
  <c r="Z122" i="23"/>
  <c r="Y122" i="23"/>
  <c r="X122" i="23"/>
  <c r="W122" i="23"/>
  <c r="U122" i="23"/>
  <c r="AG122" i="23" s="1"/>
  <c r="T122" i="23"/>
  <c r="AF122" i="23" s="1"/>
  <c r="S122" i="23"/>
  <c r="R122" i="23"/>
  <c r="AD122" i="23" s="1"/>
  <c r="Q122" i="23"/>
  <c r="AC122" i="23" s="1"/>
  <c r="AA121" i="23"/>
  <c r="Z121" i="23"/>
  <c r="Y121" i="23"/>
  <c r="X121" i="23"/>
  <c r="W121" i="23"/>
  <c r="U121" i="23"/>
  <c r="AG121" i="23" s="1"/>
  <c r="T121" i="23"/>
  <c r="AF121" i="23" s="1"/>
  <c r="S121" i="23"/>
  <c r="AE121" i="23" s="1"/>
  <c r="R121" i="23"/>
  <c r="Q121" i="23"/>
  <c r="AC121" i="23" s="1"/>
  <c r="AA120" i="23"/>
  <c r="Z120" i="23"/>
  <c r="Y120" i="23"/>
  <c r="X120" i="23"/>
  <c r="W120" i="23"/>
  <c r="U120" i="23"/>
  <c r="T120" i="23"/>
  <c r="AF120" i="23" s="1"/>
  <c r="S120" i="23"/>
  <c r="AE120" i="23" s="1"/>
  <c r="R120" i="23"/>
  <c r="AD120" i="23" s="1"/>
  <c r="Q120" i="23"/>
  <c r="AA119" i="23"/>
  <c r="Z119" i="23"/>
  <c r="Y119" i="23"/>
  <c r="X119" i="23"/>
  <c r="W119" i="23"/>
  <c r="AC119" i="23" s="1"/>
  <c r="U119" i="23"/>
  <c r="AG119" i="23" s="1"/>
  <c r="T119" i="23"/>
  <c r="AF119" i="23" s="1"/>
  <c r="S119" i="23"/>
  <c r="AE119" i="23" s="1"/>
  <c r="R119" i="23"/>
  <c r="AD119" i="23" s="1"/>
  <c r="Q119" i="23"/>
  <c r="AA118" i="23"/>
  <c r="Z118" i="23"/>
  <c r="Y118" i="23"/>
  <c r="X118" i="23"/>
  <c r="W118" i="23"/>
  <c r="U118" i="23"/>
  <c r="AG118" i="23" s="1"/>
  <c r="T118" i="23"/>
  <c r="AF118" i="23" s="1"/>
  <c r="S118" i="23"/>
  <c r="AE118" i="23" s="1"/>
  <c r="R118" i="23"/>
  <c r="AD118" i="23" s="1"/>
  <c r="Q118" i="23"/>
  <c r="AC118" i="23" s="1"/>
  <c r="AA117" i="23"/>
  <c r="Z117" i="23"/>
  <c r="Y117" i="23"/>
  <c r="X117" i="23"/>
  <c r="W117" i="23"/>
  <c r="U117" i="23"/>
  <c r="AG117" i="23" s="1"/>
  <c r="T117" i="23"/>
  <c r="AF117" i="23" s="1"/>
  <c r="S117" i="23"/>
  <c r="AE117" i="23" s="1"/>
  <c r="R117" i="23"/>
  <c r="AD117" i="23" s="1"/>
  <c r="Q117" i="23"/>
  <c r="AC117" i="23" s="1"/>
  <c r="AA116" i="23"/>
  <c r="Z116" i="23"/>
  <c r="Y116" i="23"/>
  <c r="X116" i="23"/>
  <c r="W116" i="23"/>
  <c r="U116" i="23"/>
  <c r="T116" i="23"/>
  <c r="AF116" i="23" s="1"/>
  <c r="S116" i="23"/>
  <c r="AE116" i="23" s="1"/>
  <c r="R116" i="23"/>
  <c r="Q116" i="23"/>
  <c r="AA115" i="23"/>
  <c r="Z115" i="23"/>
  <c r="Y115" i="23"/>
  <c r="X115" i="23"/>
  <c r="W115" i="23"/>
  <c r="U115" i="23"/>
  <c r="AG115" i="23" s="1"/>
  <c r="T115" i="23"/>
  <c r="S115" i="23"/>
  <c r="AE115" i="23" s="1"/>
  <c r="R115" i="23"/>
  <c r="Q115" i="23"/>
  <c r="AA114" i="23"/>
  <c r="Z114" i="23"/>
  <c r="Y114" i="23"/>
  <c r="X114" i="23"/>
  <c r="W114" i="23"/>
  <c r="U114" i="23"/>
  <c r="T114" i="23"/>
  <c r="S114" i="23"/>
  <c r="AE114" i="23" s="1"/>
  <c r="R114" i="23"/>
  <c r="Q114" i="23"/>
  <c r="AA113" i="23"/>
  <c r="Z113" i="23"/>
  <c r="Y113" i="23"/>
  <c r="X113" i="23"/>
  <c r="W113" i="23"/>
  <c r="U113" i="23"/>
  <c r="AG113" i="23" s="1"/>
  <c r="T113" i="23"/>
  <c r="S113" i="23"/>
  <c r="AE113" i="23" s="1"/>
  <c r="R113" i="23"/>
  <c r="Q113" i="23"/>
  <c r="AC113" i="23" s="1"/>
  <c r="AA112" i="23"/>
  <c r="Z112" i="23"/>
  <c r="Y112" i="23"/>
  <c r="X112" i="23"/>
  <c r="W112" i="23"/>
  <c r="U112" i="23"/>
  <c r="AG112" i="23" s="1"/>
  <c r="T112" i="23"/>
  <c r="S112" i="23"/>
  <c r="R112" i="23"/>
  <c r="Q112" i="23"/>
  <c r="AC112" i="23" s="1"/>
  <c r="AA111" i="23"/>
  <c r="Z111" i="23"/>
  <c r="Y111" i="23"/>
  <c r="X111" i="23"/>
  <c r="W111" i="23"/>
  <c r="U111" i="23"/>
  <c r="AG111" i="23" s="1"/>
  <c r="T111" i="23"/>
  <c r="S111" i="23"/>
  <c r="R111" i="23"/>
  <c r="Q111" i="23"/>
  <c r="AC111" i="23" s="1"/>
  <c r="AA110" i="23"/>
  <c r="Z110" i="23"/>
  <c r="Y110" i="23"/>
  <c r="X110" i="23"/>
  <c r="W110" i="23"/>
  <c r="U110" i="23"/>
  <c r="T110" i="23"/>
  <c r="AF110" i="23" s="1"/>
  <c r="S110" i="23"/>
  <c r="R110" i="23"/>
  <c r="Q110" i="23"/>
  <c r="AC110" i="23" s="1"/>
  <c r="AA109" i="23"/>
  <c r="Z109" i="23"/>
  <c r="Y109" i="23"/>
  <c r="X109" i="23"/>
  <c r="W109" i="23"/>
  <c r="U109" i="23"/>
  <c r="T109" i="23"/>
  <c r="S109" i="23"/>
  <c r="AE109" i="23" s="1"/>
  <c r="R109" i="23"/>
  <c r="AD109" i="23" s="1"/>
  <c r="Q109" i="23"/>
  <c r="AA108" i="23"/>
  <c r="Z108" i="23"/>
  <c r="Y108" i="23"/>
  <c r="X108" i="23"/>
  <c r="W108" i="23"/>
  <c r="U108" i="23"/>
  <c r="AG108" i="23" s="1"/>
  <c r="T108" i="23"/>
  <c r="S108" i="23"/>
  <c r="R108" i="23"/>
  <c r="Q108" i="23"/>
  <c r="AC108" i="23" s="1"/>
  <c r="AA107" i="23"/>
  <c r="Z107" i="23"/>
  <c r="Y107" i="23"/>
  <c r="X107" i="23"/>
  <c r="W107" i="23"/>
  <c r="U107" i="23"/>
  <c r="T107" i="23"/>
  <c r="S107" i="23"/>
  <c r="AE107" i="23" s="1"/>
  <c r="R107" i="23"/>
  <c r="AD107" i="23" s="1"/>
  <c r="Q107" i="23"/>
  <c r="AA106" i="23"/>
  <c r="Z106" i="23"/>
  <c r="Y106" i="23"/>
  <c r="X106" i="23"/>
  <c r="W106" i="23"/>
  <c r="U106" i="23"/>
  <c r="AG106" i="23" s="1"/>
  <c r="T106" i="23"/>
  <c r="AF106" i="23" s="1"/>
  <c r="S106" i="23"/>
  <c r="R106" i="23"/>
  <c r="Q106" i="23"/>
  <c r="AC106" i="23" s="1"/>
  <c r="AA105" i="23"/>
  <c r="Z105" i="23"/>
  <c r="Y105" i="23"/>
  <c r="X105" i="23"/>
  <c r="W105" i="23"/>
  <c r="U105" i="23"/>
  <c r="T105" i="23"/>
  <c r="S105" i="23"/>
  <c r="AE105" i="23" s="1"/>
  <c r="R105" i="23"/>
  <c r="Q105" i="23"/>
  <c r="AA104" i="23"/>
  <c r="Z104" i="23"/>
  <c r="Y104" i="23"/>
  <c r="X104" i="23"/>
  <c r="W104" i="23"/>
  <c r="U104" i="23"/>
  <c r="T104" i="23"/>
  <c r="AF104" i="23" s="1"/>
  <c r="S104" i="23"/>
  <c r="R104" i="23"/>
  <c r="Q104" i="23"/>
  <c r="AA103" i="23"/>
  <c r="Z103" i="23"/>
  <c r="Y103" i="23"/>
  <c r="X103" i="23"/>
  <c r="W103" i="23"/>
  <c r="U103" i="23"/>
  <c r="T103" i="23"/>
  <c r="S103" i="23"/>
  <c r="AE103" i="23" s="1"/>
  <c r="R103" i="23"/>
  <c r="AD103" i="23" s="1"/>
  <c r="Q103" i="23"/>
  <c r="AA102" i="23"/>
  <c r="Z102" i="23"/>
  <c r="Y102" i="23"/>
  <c r="X102" i="23"/>
  <c r="W102" i="23"/>
  <c r="U102" i="23"/>
  <c r="AG102" i="23" s="1"/>
  <c r="T102" i="23"/>
  <c r="AF102" i="23" s="1"/>
  <c r="S102" i="23"/>
  <c r="R102" i="23"/>
  <c r="Q102" i="23"/>
  <c r="AC102" i="23" s="1"/>
  <c r="AA101" i="23"/>
  <c r="Z101" i="23"/>
  <c r="Y101" i="23"/>
  <c r="X101" i="23"/>
  <c r="W101" i="23"/>
  <c r="U101" i="23"/>
  <c r="T101" i="23"/>
  <c r="S101" i="23"/>
  <c r="AE101" i="23" s="1"/>
  <c r="R101" i="23"/>
  <c r="AD101" i="23" s="1"/>
  <c r="Q101" i="23"/>
  <c r="AA100" i="23"/>
  <c r="Z100" i="23"/>
  <c r="Y100" i="23"/>
  <c r="X100" i="23"/>
  <c r="AD100" i="23" s="1"/>
  <c r="W100" i="23"/>
  <c r="U100" i="23"/>
  <c r="AG100" i="23" s="1"/>
  <c r="T100" i="23"/>
  <c r="AF100" i="23" s="1"/>
  <c r="S100" i="23"/>
  <c r="R100" i="23"/>
  <c r="Q100" i="23"/>
  <c r="AC100" i="23" s="1"/>
  <c r="AG99" i="23"/>
  <c r="AC99" i="23"/>
  <c r="AA99" i="23"/>
  <c r="Z99" i="23"/>
  <c r="Y99" i="23"/>
  <c r="X99" i="23"/>
  <c r="W99" i="23"/>
  <c r="U99" i="23"/>
  <c r="T99" i="23"/>
  <c r="AF99" i="23" s="1"/>
  <c r="S99" i="23"/>
  <c r="R99" i="23"/>
  <c r="Q99" i="23"/>
  <c r="AF98" i="23"/>
  <c r="AA98" i="23"/>
  <c r="Z98" i="23"/>
  <c r="Y98" i="23"/>
  <c r="X98" i="23"/>
  <c r="W98" i="23"/>
  <c r="U98" i="23"/>
  <c r="T98" i="23"/>
  <c r="S98" i="23"/>
  <c r="AE98" i="23" s="1"/>
  <c r="R98" i="23"/>
  <c r="Q98" i="23"/>
  <c r="AA97" i="23"/>
  <c r="Z97" i="23"/>
  <c r="Y97" i="23"/>
  <c r="X97" i="23"/>
  <c r="W97" i="23"/>
  <c r="U97" i="23"/>
  <c r="AG97" i="23" s="1"/>
  <c r="T97" i="23"/>
  <c r="S97" i="23"/>
  <c r="R97" i="23"/>
  <c r="AD97" i="23" s="1"/>
  <c r="Q97" i="23"/>
  <c r="AC97" i="23" s="1"/>
  <c r="AA96" i="23"/>
  <c r="Z96" i="23"/>
  <c r="Y96" i="23"/>
  <c r="X96" i="23"/>
  <c r="W96" i="23"/>
  <c r="U96" i="23"/>
  <c r="T96" i="23"/>
  <c r="AF96" i="23" s="1"/>
  <c r="S96" i="23"/>
  <c r="R96" i="23"/>
  <c r="Q96" i="23"/>
  <c r="AA95" i="23"/>
  <c r="Z95" i="23"/>
  <c r="Y95" i="23"/>
  <c r="X95" i="23"/>
  <c r="W95" i="23"/>
  <c r="U95" i="23"/>
  <c r="AG95" i="23" s="1"/>
  <c r="T95" i="23"/>
  <c r="S95" i="23"/>
  <c r="R95" i="23"/>
  <c r="AD95" i="23" s="1"/>
  <c r="Q95" i="23"/>
  <c r="AC95" i="23" s="1"/>
  <c r="AA94" i="23"/>
  <c r="Z94" i="23"/>
  <c r="Y94" i="23"/>
  <c r="X94" i="23"/>
  <c r="W94" i="23"/>
  <c r="U94" i="23"/>
  <c r="T94" i="23"/>
  <c r="AF94" i="23" s="1"/>
  <c r="S94" i="23"/>
  <c r="R94" i="23"/>
  <c r="Q94" i="23"/>
  <c r="AA93" i="23"/>
  <c r="Z93" i="23"/>
  <c r="Y93" i="23"/>
  <c r="X93" i="23"/>
  <c r="W93" i="23"/>
  <c r="U93" i="23"/>
  <c r="T93" i="23"/>
  <c r="S93" i="23"/>
  <c r="R93" i="23"/>
  <c r="Q93" i="23"/>
  <c r="AA92" i="23"/>
  <c r="Z92" i="23"/>
  <c r="Y92" i="23"/>
  <c r="X92" i="23"/>
  <c r="W92" i="23"/>
  <c r="U92" i="23"/>
  <c r="T92" i="23"/>
  <c r="AF92" i="23" s="1"/>
  <c r="S92" i="23"/>
  <c r="R92" i="23"/>
  <c r="AD92" i="23" s="1"/>
  <c r="Q92" i="23"/>
  <c r="AA91" i="23"/>
  <c r="Z91" i="23"/>
  <c r="Y91" i="23"/>
  <c r="X91" i="23"/>
  <c r="W91" i="23"/>
  <c r="U91" i="23"/>
  <c r="AG91" i="23" s="1"/>
  <c r="T91" i="23"/>
  <c r="S91" i="23"/>
  <c r="R91" i="23"/>
  <c r="Q91" i="23"/>
  <c r="AC91" i="23" s="1"/>
  <c r="AA90" i="23"/>
  <c r="Z90" i="23"/>
  <c r="Y90" i="23"/>
  <c r="X90" i="23"/>
  <c r="W90" i="23"/>
  <c r="U90" i="23"/>
  <c r="T90" i="23"/>
  <c r="AF90" i="23" s="1"/>
  <c r="S90" i="23"/>
  <c r="R90" i="23"/>
  <c r="Q90" i="23"/>
  <c r="AA89" i="23"/>
  <c r="Z89" i="23"/>
  <c r="Y89" i="23"/>
  <c r="X89" i="23"/>
  <c r="W89" i="23"/>
  <c r="U89" i="23"/>
  <c r="T89" i="23"/>
  <c r="S89" i="23"/>
  <c r="R89" i="23"/>
  <c r="AD89" i="23" s="1"/>
  <c r="Q89" i="23"/>
  <c r="AA88" i="23"/>
  <c r="Z88" i="23"/>
  <c r="Y88" i="23"/>
  <c r="X88" i="23"/>
  <c r="W88" i="23"/>
  <c r="U88" i="23"/>
  <c r="T88" i="23"/>
  <c r="S88" i="23"/>
  <c r="R88" i="23"/>
  <c r="AD88" i="23" s="1"/>
  <c r="Q88" i="23"/>
  <c r="AA87" i="23"/>
  <c r="Z87" i="23"/>
  <c r="Y87" i="23"/>
  <c r="X87" i="23"/>
  <c r="W87" i="23"/>
  <c r="U87" i="23"/>
  <c r="T87" i="23"/>
  <c r="S87" i="23"/>
  <c r="R87" i="23"/>
  <c r="Q87" i="23"/>
  <c r="AA86" i="23"/>
  <c r="Z86" i="23"/>
  <c r="Y86" i="23"/>
  <c r="X86" i="23"/>
  <c r="W86" i="23"/>
  <c r="U86" i="23"/>
  <c r="T86" i="23"/>
  <c r="AF86" i="23" s="1"/>
  <c r="S86" i="23"/>
  <c r="R86" i="23"/>
  <c r="AD86" i="23" s="1"/>
  <c r="Q86" i="23"/>
  <c r="AA85" i="23"/>
  <c r="Z85" i="23"/>
  <c r="Y85" i="23"/>
  <c r="X85" i="23"/>
  <c r="W85" i="23"/>
  <c r="U85" i="23"/>
  <c r="T85" i="23"/>
  <c r="S85" i="23"/>
  <c r="R85" i="23"/>
  <c r="Q85" i="23"/>
  <c r="AA84" i="23"/>
  <c r="Z84" i="23"/>
  <c r="Y84" i="23"/>
  <c r="X84" i="23"/>
  <c r="W84" i="23"/>
  <c r="U84" i="23"/>
  <c r="T84" i="23"/>
  <c r="AF84" i="23" s="1"/>
  <c r="S84" i="23"/>
  <c r="R84" i="23"/>
  <c r="AD84" i="23" s="1"/>
  <c r="Q84" i="23"/>
  <c r="AA83" i="23"/>
  <c r="Z83" i="23"/>
  <c r="Y83" i="23"/>
  <c r="X83" i="23"/>
  <c r="W83" i="23"/>
  <c r="U83" i="23"/>
  <c r="T83" i="23"/>
  <c r="AF83" i="23" s="1"/>
  <c r="S83" i="23"/>
  <c r="R83" i="23"/>
  <c r="Q83" i="23"/>
  <c r="AA82" i="23"/>
  <c r="Z82" i="23"/>
  <c r="Y82" i="23"/>
  <c r="X82" i="23"/>
  <c r="W82" i="23"/>
  <c r="U82" i="23"/>
  <c r="T82" i="23"/>
  <c r="S82" i="23"/>
  <c r="R82" i="23"/>
  <c r="AD82" i="23" s="1"/>
  <c r="Q82" i="23"/>
  <c r="AA81" i="23"/>
  <c r="Z81" i="23"/>
  <c r="Y81" i="23"/>
  <c r="X81" i="23"/>
  <c r="W81" i="23"/>
  <c r="U81" i="23"/>
  <c r="T81" i="23"/>
  <c r="S81" i="23"/>
  <c r="R81" i="23"/>
  <c r="AD81" i="23" s="1"/>
  <c r="Q81" i="23"/>
  <c r="AA80" i="23"/>
  <c r="Z80" i="23"/>
  <c r="Y80" i="23"/>
  <c r="X80" i="23"/>
  <c r="W80" i="23"/>
  <c r="U80" i="23"/>
  <c r="T80" i="23"/>
  <c r="AF80" i="23" s="1"/>
  <c r="S80" i="23"/>
  <c r="R80" i="23"/>
  <c r="Q80" i="23"/>
  <c r="AA79" i="23"/>
  <c r="AG79" i="23" s="1"/>
  <c r="Z79" i="23"/>
  <c r="Y79" i="23"/>
  <c r="X79" i="23"/>
  <c r="W79" i="23"/>
  <c r="AC79" i="23" s="1"/>
  <c r="U79" i="23"/>
  <c r="T79" i="23"/>
  <c r="AF79" i="23" s="1"/>
  <c r="S79" i="23"/>
  <c r="AE79" i="23" s="1"/>
  <c r="R79" i="23"/>
  <c r="Q79" i="23"/>
  <c r="AA78" i="23"/>
  <c r="Z78" i="23"/>
  <c r="Y78" i="23"/>
  <c r="X78" i="23"/>
  <c r="W78" i="23"/>
  <c r="U78" i="23"/>
  <c r="T78" i="23"/>
  <c r="S78" i="23"/>
  <c r="R78" i="23"/>
  <c r="AD78" i="23" s="1"/>
  <c r="Q78" i="23"/>
  <c r="AA77" i="23"/>
  <c r="Z77" i="23"/>
  <c r="Y77" i="23"/>
  <c r="X77" i="23"/>
  <c r="W77" i="23"/>
  <c r="U77" i="23"/>
  <c r="T77" i="23"/>
  <c r="S77" i="23"/>
  <c r="R77" i="23"/>
  <c r="Q77" i="23"/>
  <c r="AA76" i="23"/>
  <c r="Z76" i="23"/>
  <c r="Y76" i="23"/>
  <c r="X76" i="23"/>
  <c r="W76" i="23"/>
  <c r="U76" i="23"/>
  <c r="T76" i="23"/>
  <c r="S76" i="23"/>
  <c r="R76" i="23"/>
  <c r="AD76" i="23" s="1"/>
  <c r="Q76" i="23"/>
  <c r="AA75" i="23"/>
  <c r="Z75" i="23"/>
  <c r="Y75" i="23"/>
  <c r="X75" i="23"/>
  <c r="W75" i="23"/>
  <c r="U75" i="23"/>
  <c r="T75" i="23"/>
  <c r="AF75" i="23" s="1"/>
  <c r="S75" i="23"/>
  <c r="R75" i="23"/>
  <c r="Q75" i="23"/>
  <c r="AA74" i="23"/>
  <c r="Z74" i="23"/>
  <c r="AF74" i="23" s="1"/>
  <c r="Y74" i="23"/>
  <c r="X74" i="23"/>
  <c r="W74" i="23"/>
  <c r="U74" i="23"/>
  <c r="T74" i="23"/>
  <c r="S74" i="23"/>
  <c r="AE74" i="23" s="1"/>
  <c r="R74" i="23"/>
  <c r="Q74" i="23"/>
  <c r="AA73" i="23"/>
  <c r="Z73" i="23"/>
  <c r="Y73" i="23"/>
  <c r="X73" i="23"/>
  <c r="W73" i="23"/>
  <c r="U73" i="23"/>
  <c r="T73" i="23"/>
  <c r="S73" i="23"/>
  <c r="AE73" i="23" s="1"/>
  <c r="R73" i="23"/>
  <c r="Q73" i="23"/>
  <c r="AA72" i="23"/>
  <c r="Z72" i="23"/>
  <c r="Y72" i="23"/>
  <c r="X72" i="23"/>
  <c r="W72" i="23"/>
  <c r="U72" i="23"/>
  <c r="AG72" i="23" s="1"/>
  <c r="T72" i="23"/>
  <c r="S72" i="23"/>
  <c r="R72" i="23"/>
  <c r="Q72" i="23"/>
  <c r="AC72" i="23" s="1"/>
  <c r="AA71" i="23"/>
  <c r="Z71" i="23"/>
  <c r="Y71" i="23"/>
  <c r="X71" i="23"/>
  <c r="W71" i="23"/>
  <c r="U71" i="23"/>
  <c r="AG71" i="23" s="1"/>
  <c r="T71" i="23"/>
  <c r="S71" i="23"/>
  <c r="AE71" i="23" s="1"/>
  <c r="R71" i="23"/>
  <c r="Q71" i="23"/>
  <c r="AC71" i="23" s="1"/>
  <c r="AA70" i="23"/>
  <c r="Z70" i="23"/>
  <c r="Y70" i="23"/>
  <c r="X70" i="23"/>
  <c r="W70" i="23"/>
  <c r="U70" i="23"/>
  <c r="T70" i="23"/>
  <c r="S70" i="23"/>
  <c r="R70" i="23"/>
  <c r="Q70" i="23"/>
  <c r="AA69" i="23"/>
  <c r="Z69" i="23"/>
  <c r="Y69" i="23"/>
  <c r="X69" i="23"/>
  <c r="W69" i="23"/>
  <c r="U69" i="23"/>
  <c r="AG69" i="23" s="1"/>
  <c r="T69" i="23"/>
  <c r="S69" i="23"/>
  <c r="AE69" i="23" s="1"/>
  <c r="R69" i="23"/>
  <c r="Q69" i="23"/>
  <c r="AC69" i="23" s="1"/>
  <c r="AA68" i="23"/>
  <c r="Z68" i="23"/>
  <c r="Y68" i="23"/>
  <c r="X68" i="23"/>
  <c r="W68" i="23"/>
  <c r="U68" i="23"/>
  <c r="T68" i="23"/>
  <c r="S68" i="23"/>
  <c r="R68" i="23"/>
  <c r="Q68" i="23"/>
  <c r="AA67" i="23"/>
  <c r="Z67" i="23"/>
  <c r="Y67" i="23"/>
  <c r="X67" i="23"/>
  <c r="W67" i="23"/>
  <c r="U67" i="23"/>
  <c r="T67" i="23"/>
  <c r="S67" i="23"/>
  <c r="AE67" i="23" s="1"/>
  <c r="R67" i="23"/>
  <c r="Q67" i="23"/>
  <c r="AA66" i="23"/>
  <c r="Z66" i="23"/>
  <c r="Y66" i="23"/>
  <c r="X66" i="23"/>
  <c r="W66" i="23"/>
  <c r="U66" i="23"/>
  <c r="T66" i="23"/>
  <c r="S66" i="23"/>
  <c r="AE66" i="23" s="1"/>
  <c r="R66" i="23"/>
  <c r="Q66" i="23"/>
  <c r="AA65" i="23"/>
  <c r="Z65" i="23"/>
  <c r="Y65" i="23"/>
  <c r="X65" i="23"/>
  <c r="W65" i="23"/>
  <c r="U65" i="23"/>
  <c r="AG65" i="23" s="1"/>
  <c r="T65" i="23"/>
  <c r="S65" i="23"/>
  <c r="AE65" i="23" s="1"/>
  <c r="R65" i="23"/>
  <c r="Q65" i="23"/>
  <c r="AC65" i="23" s="1"/>
  <c r="AA64" i="23"/>
  <c r="Z64" i="23"/>
  <c r="Y64" i="23"/>
  <c r="X64" i="23"/>
  <c r="W64" i="23"/>
  <c r="U64" i="23"/>
  <c r="AG64" i="23" s="1"/>
  <c r="T64" i="23"/>
  <c r="S64" i="23"/>
  <c r="R64" i="23"/>
  <c r="Q64" i="23"/>
  <c r="AC64" i="23" s="1"/>
  <c r="AA63" i="23"/>
  <c r="Z63" i="23"/>
  <c r="Y63" i="23"/>
  <c r="X63" i="23"/>
  <c r="X644" i="23" s="1"/>
  <c r="W63" i="23"/>
  <c r="U63" i="23"/>
  <c r="U644" i="23" s="1"/>
  <c r="T63" i="23"/>
  <c r="T644" i="23" s="1"/>
  <c r="S63" i="23"/>
  <c r="S644" i="23" s="1"/>
  <c r="R63" i="23"/>
  <c r="R644" i="23" s="1"/>
  <c r="Q63" i="23"/>
  <c r="Q644" i="23" s="1"/>
  <c r="AA62" i="23"/>
  <c r="AG62" i="23" s="1"/>
  <c r="Z62" i="23"/>
  <c r="Y62" i="23"/>
  <c r="X62" i="23"/>
  <c r="W62" i="23"/>
  <c r="AC62" i="23" s="1"/>
  <c r="U62" i="23"/>
  <c r="T62" i="23"/>
  <c r="AF62" i="23" s="1"/>
  <c r="S62" i="23"/>
  <c r="R62" i="23"/>
  <c r="AD62" i="23" s="1"/>
  <c r="Q62" i="23"/>
  <c r="AA61" i="23"/>
  <c r="Z61" i="23"/>
  <c r="Y61" i="23"/>
  <c r="X61" i="23"/>
  <c r="W61" i="23"/>
  <c r="U61" i="23"/>
  <c r="T61" i="23"/>
  <c r="S61" i="23"/>
  <c r="R61" i="23"/>
  <c r="AD61" i="23" s="1"/>
  <c r="Q61" i="23"/>
  <c r="AA60" i="23"/>
  <c r="Z60" i="23"/>
  <c r="Y60" i="23"/>
  <c r="X60" i="23"/>
  <c r="W60" i="23"/>
  <c r="U60" i="23"/>
  <c r="T60" i="23"/>
  <c r="AF60" i="23" s="1"/>
  <c r="S60" i="23"/>
  <c r="R60" i="23"/>
  <c r="AD60" i="23" s="1"/>
  <c r="Q60" i="23"/>
  <c r="AA59" i="23"/>
  <c r="Z59" i="23"/>
  <c r="Y59" i="23"/>
  <c r="X59" i="23"/>
  <c r="W59" i="23"/>
  <c r="U59" i="23"/>
  <c r="T59" i="23"/>
  <c r="S59" i="23"/>
  <c r="R59" i="23"/>
  <c r="Q59" i="23"/>
  <c r="AA58" i="23"/>
  <c r="Z58" i="23"/>
  <c r="Y58" i="23"/>
  <c r="X58" i="23"/>
  <c r="W58" i="23"/>
  <c r="U58" i="23"/>
  <c r="T58" i="23"/>
  <c r="AF58" i="23" s="1"/>
  <c r="S58" i="23"/>
  <c r="R58" i="23"/>
  <c r="Q58" i="23"/>
  <c r="AA57" i="23"/>
  <c r="Z57" i="23"/>
  <c r="Y57" i="23"/>
  <c r="X57" i="23"/>
  <c r="W57" i="23"/>
  <c r="U57" i="23"/>
  <c r="T57" i="23"/>
  <c r="S57" i="23"/>
  <c r="R57" i="23"/>
  <c r="AD57" i="23" s="1"/>
  <c r="Q57" i="23"/>
  <c r="AA56" i="23"/>
  <c r="Z56" i="23"/>
  <c r="Y56" i="23"/>
  <c r="X56" i="23"/>
  <c r="W56" i="23"/>
  <c r="U56" i="23"/>
  <c r="T56" i="23"/>
  <c r="S56" i="23"/>
  <c r="R56" i="23"/>
  <c r="AD56" i="23" s="1"/>
  <c r="Q56" i="23"/>
  <c r="AA55" i="23"/>
  <c r="Z55" i="23"/>
  <c r="Y55" i="23"/>
  <c r="X55" i="23"/>
  <c r="W55" i="23"/>
  <c r="U55" i="23"/>
  <c r="T55" i="23"/>
  <c r="S55" i="23"/>
  <c r="R55" i="23"/>
  <c r="Q55" i="23"/>
  <c r="AA54" i="23"/>
  <c r="Z54" i="23"/>
  <c r="Y54" i="23"/>
  <c r="X54" i="23"/>
  <c r="W54" i="23"/>
  <c r="U54" i="23"/>
  <c r="T54" i="23"/>
  <c r="AF54" i="23" s="1"/>
  <c r="S54" i="23"/>
  <c r="R54" i="23"/>
  <c r="AD54" i="23" s="1"/>
  <c r="Q54" i="23"/>
  <c r="AA53" i="23"/>
  <c r="Z53" i="23"/>
  <c r="Y53" i="23"/>
  <c r="X53" i="23"/>
  <c r="W53" i="23"/>
  <c r="U53" i="23"/>
  <c r="T53" i="23"/>
  <c r="S53" i="23"/>
  <c r="R53" i="23"/>
  <c r="Q53" i="23"/>
  <c r="AA52" i="23"/>
  <c r="Z52" i="23"/>
  <c r="Y52" i="23"/>
  <c r="X52" i="23"/>
  <c r="W52" i="23"/>
  <c r="U52" i="23"/>
  <c r="T52" i="23"/>
  <c r="AF52" i="23" s="1"/>
  <c r="S52" i="23"/>
  <c r="R52" i="23"/>
  <c r="AD52" i="23" s="1"/>
  <c r="Q52" i="23"/>
  <c r="AA51" i="23"/>
  <c r="AG51" i="23" s="1"/>
  <c r="Z51" i="23"/>
  <c r="Y51" i="23"/>
  <c r="X51" i="23"/>
  <c r="W51" i="23"/>
  <c r="AC51" i="23" s="1"/>
  <c r="U51" i="23"/>
  <c r="T51" i="23"/>
  <c r="AF51" i="23" s="1"/>
  <c r="S51" i="23"/>
  <c r="R51" i="23"/>
  <c r="Q51" i="23"/>
  <c r="AA50" i="23"/>
  <c r="Z50" i="23"/>
  <c r="Y50" i="23"/>
  <c r="X50" i="23"/>
  <c r="W50" i="23"/>
  <c r="U50" i="23"/>
  <c r="T50" i="23"/>
  <c r="S50" i="23"/>
  <c r="R50" i="23"/>
  <c r="AD50" i="23" s="1"/>
  <c r="Q50" i="23"/>
  <c r="AA49" i="23"/>
  <c r="Z49" i="23"/>
  <c r="Y49" i="23"/>
  <c r="X49" i="23"/>
  <c r="W49" i="23"/>
  <c r="U49" i="23"/>
  <c r="T49" i="23"/>
  <c r="S49" i="23"/>
  <c r="R49" i="23"/>
  <c r="AD49" i="23" s="1"/>
  <c r="Q49" i="23"/>
  <c r="AA48" i="23"/>
  <c r="Z48" i="23"/>
  <c r="Y48" i="23"/>
  <c r="X48" i="23"/>
  <c r="W48" i="23"/>
  <c r="U48" i="23"/>
  <c r="T48" i="23"/>
  <c r="AF48" i="23" s="1"/>
  <c r="S48" i="23"/>
  <c r="R48" i="23"/>
  <c r="Q48" i="23"/>
  <c r="AA47" i="23"/>
  <c r="Z47" i="23"/>
  <c r="Y47" i="23"/>
  <c r="X47" i="23"/>
  <c r="W47" i="23"/>
  <c r="U47" i="23"/>
  <c r="T47" i="23"/>
  <c r="S47" i="23"/>
  <c r="R47" i="23"/>
  <c r="Q47" i="23"/>
  <c r="AA46" i="23"/>
  <c r="Z46" i="23"/>
  <c r="Y46" i="23"/>
  <c r="X46" i="23"/>
  <c r="W46" i="23"/>
  <c r="U46" i="23"/>
  <c r="T46" i="23"/>
  <c r="AF46" i="23" s="1"/>
  <c r="S46" i="23"/>
  <c r="R46" i="23"/>
  <c r="Q46" i="23"/>
  <c r="AA45" i="23"/>
  <c r="Z45" i="23"/>
  <c r="Y45" i="23"/>
  <c r="X45" i="23"/>
  <c r="W45" i="23"/>
  <c r="U45" i="23"/>
  <c r="T45" i="23"/>
  <c r="S45" i="23"/>
  <c r="R45" i="23"/>
  <c r="AD45" i="23" s="1"/>
  <c r="Q45" i="23"/>
  <c r="AA44" i="23"/>
  <c r="Z44" i="23"/>
  <c r="Y44" i="23"/>
  <c r="X44" i="23"/>
  <c r="W44" i="23"/>
  <c r="U44" i="23"/>
  <c r="T44" i="23"/>
  <c r="AF44" i="23" s="1"/>
  <c r="S44" i="23"/>
  <c r="R44" i="23"/>
  <c r="Q44" i="23"/>
  <c r="AG43" i="23"/>
  <c r="AA43" i="23"/>
  <c r="Z43" i="23"/>
  <c r="Y43" i="23"/>
  <c r="X43" i="23"/>
  <c r="W43" i="23"/>
  <c r="U43" i="23"/>
  <c r="T43" i="23"/>
  <c r="S43" i="23"/>
  <c r="R43" i="23"/>
  <c r="Q43" i="23"/>
  <c r="AA42" i="23"/>
  <c r="Z42" i="23"/>
  <c r="AF42" i="23" s="1"/>
  <c r="Y42" i="23"/>
  <c r="X42" i="23"/>
  <c r="W42" i="23"/>
  <c r="U42" i="23"/>
  <c r="T42" i="23"/>
  <c r="S42" i="23"/>
  <c r="AE42" i="23" s="1"/>
  <c r="R42" i="23"/>
  <c r="Q42" i="23"/>
  <c r="AA41" i="23"/>
  <c r="Z41" i="23"/>
  <c r="Y41" i="23"/>
  <c r="X41" i="23"/>
  <c r="W41" i="23"/>
  <c r="U41" i="23"/>
  <c r="T41" i="23"/>
  <c r="S41" i="23"/>
  <c r="AE41" i="23" s="1"/>
  <c r="R41" i="23"/>
  <c r="Q41" i="23"/>
  <c r="AA40" i="23"/>
  <c r="Z40" i="23"/>
  <c r="Y40" i="23"/>
  <c r="X40" i="23"/>
  <c r="W40" i="23"/>
  <c r="U40" i="23"/>
  <c r="AG40" i="23" s="1"/>
  <c r="T40" i="23"/>
  <c r="S40" i="23"/>
  <c r="R40" i="23"/>
  <c r="Q40" i="23"/>
  <c r="AC40" i="23" s="1"/>
  <c r="AA39" i="23"/>
  <c r="Z39" i="23"/>
  <c r="Y39" i="23"/>
  <c r="X39" i="23"/>
  <c r="W39" i="23"/>
  <c r="U39" i="23"/>
  <c r="AG39" i="23" s="1"/>
  <c r="T39" i="23"/>
  <c r="S39" i="23"/>
  <c r="AE39" i="23" s="1"/>
  <c r="R39" i="23"/>
  <c r="Q39" i="23"/>
  <c r="AC39" i="23" s="1"/>
  <c r="AA38" i="23"/>
  <c r="Z38" i="23"/>
  <c r="Y38" i="23"/>
  <c r="X38" i="23"/>
  <c r="W38" i="23"/>
  <c r="U38" i="23"/>
  <c r="T38" i="23"/>
  <c r="S38" i="23"/>
  <c r="R38" i="23"/>
  <c r="Q38" i="23"/>
  <c r="AA37" i="23"/>
  <c r="Z37" i="23"/>
  <c r="Y37" i="23"/>
  <c r="X37" i="23"/>
  <c r="W37" i="23"/>
  <c r="U37" i="23"/>
  <c r="AG37" i="23" s="1"/>
  <c r="T37" i="23"/>
  <c r="S37" i="23"/>
  <c r="AE37" i="23" s="1"/>
  <c r="R37" i="23"/>
  <c r="Q37" i="23"/>
  <c r="AC37" i="23" s="1"/>
  <c r="AA36" i="23"/>
  <c r="Z36" i="23"/>
  <c r="Y36" i="23"/>
  <c r="X36" i="23"/>
  <c r="W36" i="23"/>
  <c r="U36" i="23"/>
  <c r="T36" i="23"/>
  <c r="S36" i="23"/>
  <c r="R36" i="23"/>
  <c r="Q36" i="23"/>
  <c r="AA35" i="23"/>
  <c r="Z35" i="23"/>
  <c r="Y35" i="23"/>
  <c r="X35" i="23"/>
  <c r="W35" i="23"/>
  <c r="U35" i="23"/>
  <c r="T35" i="23"/>
  <c r="S35" i="23"/>
  <c r="AE35" i="23" s="1"/>
  <c r="R35" i="23"/>
  <c r="Q35" i="23"/>
  <c r="AA34" i="23"/>
  <c r="Z34" i="23"/>
  <c r="AF34" i="23" s="1"/>
  <c r="Y34" i="23"/>
  <c r="X34" i="23"/>
  <c r="W34" i="23"/>
  <c r="U34" i="23"/>
  <c r="T34" i="23"/>
  <c r="S34" i="23"/>
  <c r="AE34" i="23" s="1"/>
  <c r="R34" i="23"/>
  <c r="Q34" i="23"/>
  <c r="AA33" i="23"/>
  <c r="Z33" i="23"/>
  <c r="Y33" i="23"/>
  <c r="X33" i="23"/>
  <c r="W33" i="23"/>
  <c r="U33" i="23"/>
  <c r="AG33" i="23" s="1"/>
  <c r="T33" i="23"/>
  <c r="S33" i="23"/>
  <c r="AE33" i="23" s="1"/>
  <c r="R33" i="23"/>
  <c r="Q33" i="23"/>
  <c r="AC33" i="23" s="1"/>
  <c r="AA32" i="23"/>
  <c r="Z32" i="23"/>
  <c r="Y32" i="23"/>
  <c r="X32" i="23"/>
  <c r="W32" i="23"/>
  <c r="U32" i="23"/>
  <c r="AG32" i="23" s="1"/>
  <c r="T32" i="23"/>
  <c r="S32" i="23"/>
  <c r="R32" i="23"/>
  <c r="Q32" i="23"/>
  <c r="AC32" i="23" s="1"/>
  <c r="AA31" i="23"/>
  <c r="Z31" i="23"/>
  <c r="Y31" i="23"/>
  <c r="X31" i="23"/>
  <c r="W31" i="23"/>
  <c r="U31" i="23"/>
  <c r="AG31" i="23" s="1"/>
  <c r="T31" i="23"/>
  <c r="S31" i="23"/>
  <c r="AE31" i="23" s="1"/>
  <c r="R31" i="23"/>
  <c r="Q31" i="23"/>
  <c r="AC31" i="23" s="1"/>
  <c r="AA30" i="23"/>
  <c r="Z30" i="23"/>
  <c r="Y30" i="23"/>
  <c r="X30" i="23"/>
  <c r="W30" i="23"/>
  <c r="U30" i="23"/>
  <c r="T30" i="23"/>
  <c r="S30" i="23"/>
  <c r="R30" i="23"/>
  <c r="Q30" i="23"/>
  <c r="AA29" i="23"/>
  <c r="Z29" i="23"/>
  <c r="Y29" i="23"/>
  <c r="X29" i="23"/>
  <c r="W29" i="23"/>
  <c r="U29" i="23"/>
  <c r="T29" i="23"/>
  <c r="S29" i="23"/>
  <c r="R29" i="23"/>
  <c r="Q29" i="23"/>
  <c r="AA28" i="23"/>
  <c r="Z28" i="23"/>
  <c r="Y28" i="23"/>
  <c r="X28" i="23"/>
  <c r="W28" i="23"/>
  <c r="U28" i="23"/>
  <c r="T28" i="23"/>
  <c r="S28" i="23"/>
  <c r="R28" i="23"/>
  <c r="Q28" i="23"/>
  <c r="AA27" i="23"/>
  <c r="Z27" i="23"/>
  <c r="Y27" i="23"/>
  <c r="X27" i="23"/>
  <c r="W27" i="23"/>
  <c r="U27" i="23"/>
  <c r="AG27" i="23" s="1"/>
  <c r="T27" i="23"/>
  <c r="S27" i="23"/>
  <c r="R27" i="23"/>
  <c r="Q27" i="23"/>
  <c r="AC27" i="23" s="1"/>
  <c r="AA26" i="23"/>
  <c r="Z26" i="23"/>
  <c r="Y26" i="23"/>
  <c r="X26" i="23"/>
  <c r="W26" i="23"/>
  <c r="U26" i="23"/>
  <c r="T26" i="23"/>
  <c r="S26" i="23"/>
  <c r="R26" i="23"/>
  <c r="Q26" i="23"/>
  <c r="AA25" i="23"/>
  <c r="Z25" i="23"/>
  <c r="Y25" i="23"/>
  <c r="X25" i="23"/>
  <c r="W25" i="23"/>
  <c r="U25" i="23"/>
  <c r="T25" i="23"/>
  <c r="S25" i="23"/>
  <c r="R25" i="23"/>
  <c r="Q25" i="23"/>
  <c r="AA24" i="23"/>
  <c r="Z24" i="23"/>
  <c r="Y24" i="23"/>
  <c r="X24" i="23"/>
  <c r="W24" i="23"/>
  <c r="U24" i="23"/>
  <c r="T24" i="23"/>
  <c r="S24" i="23"/>
  <c r="R24" i="23"/>
  <c r="Q24" i="23"/>
  <c r="AA23" i="23"/>
  <c r="Z23" i="23"/>
  <c r="Y23" i="23"/>
  <c r="X23" i="23"/>
  <c r="W23" i="23"/>
  <c r="U23" i="23"/>
  <c r="T23" i="23"/>
  <c r="S23" i="23"/>
  <c r="R23" i="23"/>
  <c r="Q23" i="23"/>
  <c r="AA22" i="23"/>
  <c r="Z22" i="23"/>
  <c r="Y22" i="23"/>
  <c r="X22" i="23"/>
  <c r="W22" i="23"/>
  <c r="U22" i="23"/>
  <c r="T22" i="23"/>
  <c r="S22" i="23"/>
  <c r="R22" i="23"/>
  <c r="Q22" i="23"/>
  <c r="AA21" i="23"/>
  <c r="Z21" i="23"/>
  <c r="Y21" i="23"/>
  <c r="X21" i="23"/>
  <c r="W21" i="23"/>
  <c r="U21" i="23"/>
  <c r="T21" i="23"/>
  <c r="S21" i="23"/>
  <c r="R21" i="23"/>
  <c r="Q21" i="23"/>
  <c r="AA20" i="23"/>
  <c r="Z20" i="23"/>
  <c r="Y20" i="23"/>
  <c r="X20" i="23"/>
  <c r="W20" i="23"/>
  <c r="U20" i="23"/>
  <c r="T20" i="23"/>
  <c r="S20" i="23"/>
  <c r="R20" i="23"/>
  <c r="Q20" i="23"/>
  <c r="AA19" i="23"/>
  <c r="Z19" i="23"/>
  <c r="Y19" i="23"/>
  <c r="X19" i="23"/>
  <c r="W19" i="23"/>
  <c r="U19" i="23"/>
  <c r="T19" i="23"/>
  <c r="S19" i="23"/>
  <c r="R19" i="23"/>
  <c r="Q19" i="23"/>
  <c r="AA18" i="23"/>
  <c r="Z18" i="23"/>
  <c r="Y18" i="23"/>
  <c r="X18" i="23"/>
  <c r="W18" i="23"/>
  <c r="U18" i="23"/>
  <c r="T18" i="23"/>
  <c r="S18" i="23"/>
  <c r="R18" i="23"/>
  <c r="Q18" i="23"/>
  <c r="AA17" i="23"/>
  <c r="Z17" i="23"/>
  <c r="Y17" i="23"/>
  <c r="X17" i="23"/>
  <c r="W17" i="23"/>
  <c r="U17" i="23"/>
  <c r="T17" i="23"/>
  <c r="S17" i="23"/>
  <c r="R17" i="23"/>
  <c r="Q17" i="23"/>
  <c r="AA16" i="23"/>
  <c r="Z16" i="23"/>
  <c r="Y16" i="23"/>
  <c r="X16" i="23"/>
  <c r="AD16" i="23" s="1"/>
  <c r="W16" i="23"/>
  <c r="U16" i="23"/>
  <c r="AG16" i="23" s="1"/>
  <c r="T16" i="23"/>
  <c r="S16" i="23"/>
  <c r="R16" i="23"/>
  <c r="Q16" i="23"/>
  <c r="AC16" i="23" s="1"/>
  <c r="AA15" i="23"/>
  <c r="Z15" i="23"/>
  <c r="Y15" i="23"/>
  <c r="X15" i="23"/>
  <c r="W15" i="23"/>
  <c r="U15" i="23"/>
  <c r="T15" i="23"/>
  <c r="S15" i="23"/>
  <c r="AE15" i="23" s="1"/>
  <c r="R15" i="23"/>
  <c r="Q15" i="23"/>
  <c r="AA14" i="23"/>
  <c r="Z14" i="23"/>
  <c r="Y14" i="23"/>
  <c r="X14" i="23"/>
  <c r="W14" i="23"/>
  <c r="U14" i="23"/>
  <c r="AG14" i="23" s="1"/>
  <c r="T14" i="23"/>
  <c r="S14" i="23"/>
  <c r="R14" i="23"/>
  <c r="Q14" i="23"/>
  <c r="AC14" i="23" s="1"/>
  <c r="AA13" i="23"/>
  <c r="Z13" i="23"/>
  <c r="Y13" i="23"/>
  <c r="X13" i="23"/>
  <c r="W13" i="23"/>
  <c r="U13" i="23"/>
  <c r="T13" i="23"/>
  <c r="S13" i="23"/>
  <c r="AE13" i="23" s="1"/>
  <c r="R13" i="23"/>
  <c r="Q13" i="23"/>
  <c r="AA12" i="23"/>
  <c r="Z12" i="23"/>
  <c r="Y12" i="23"/>
  <c r="X12" i="23"/>
  <c r="W12" i="23"/>
  <c r="U12" i="23"/>
  <c r="AG12" i="23" s="1"/>
  <c r="T12" i="23"/>
  <c r="S12" i="23"/>
  <c r="R12" i="23"/>
  <c r="Q12" i="23"/>
  <c r="AC12" i="23" s="1"/>
  <c r="AA11" i="23"/>
  <c r="Z11" i="23"/>
  <c r="Y11" i="23"/>
  <c r="X11" i="23"/>
  <c r="W11" i="23"/>
  <c r="U11" i="23"/>
  <c r="T11" i="23"/>
  <c r="AF11" i="23" s="1"/>
  <c r="S11" i="23"/>
  <c r="R11" i="23"/>
  <c r="Q11" i="23"/>
  <c r="AC11" i="23" s="1"/>
  <c r="AA10" i="23"/>
  <c r="Z10" i="23"/>
  <c r="Y10" i="23"/>
  <c r="X10" i="23"/>
  <c r="W10" i="23"/>
  <c r="U10" i="23"/>
  <c r="T10" i="23"/>
  <c r="S10" i="23"/>
  <c r="R10" i="23"/>
  <c r="Q10" i="23"/>
  <c r="AA9" i="23"/>
  <c r="Z9" i="23"/>
  <c r="Y9" i="23"/>
  <c r="X9" i="23"/>
  <c r="W9" i="23"/>
  <c r="U9" i="23"/>
  <c r="T9" i="23"/>
  <c r="S9" i="23"/>
  <c r="R9" i="23"/>
  <c r="Q9" i="23"/>
  <c r="AA8" i="23"/>
  <c r="Z8" i="23"/>
  <c r="Y8" i="23"/>
  <c r="X8" i="23"/>
  <c r="W8" i="23"/>
  <c r="U8" i="23"/>
  <c r="T8" i="23"/>
  <c r="AF8" i="23" s="1"/>
  <c r="S8" i="23"/>
  <c r="R8" i="23"/>
  <c r="Q8" i="23"/>
  <c r="AA7" i="23"/>
  <c r="Z7" i="23"/>
  <c r="Y7" i="23"/>
  <c r="X7" i="23"/>
  <c r="W7" i="23"/>
  <c r="U7" i="23"/>
  <c r="T7" i="23"/>
  <c r="S7" i="23"/>
  <c r="R7" i="23"/>
  <c r="Q7" i="23"/>
  <c r="AA6" i="23"/>
  <c r="AA643" i="23" s="1"/>
  <c r="Z6" i="23"/>
  <c r="Z643" i="23" s="1"/>
  <c r="Y6" i="23"/>
  <c r="Y643" i="23" s="1"/>
  <c r="X6" i="23"/>
  <c r="X643" i="23" s="1"/>
  <c r="W6" i="23"/>
  <c r="W643" i="23" s="1"/>
  <c r="U6" i="23"/>
  <c r="U643" i="23" s="1"/>
  <c r="T6" i="23"/>
  <c r="T643" i="23" s="1"/>
  <c r="S6" i="23"/>
  <c r="S643" i="23" s="1"/>
  <c r="R6" i="23"/>
  <c r="R643" i="23" s="1"/>
  <c r="Q6" i="23"/>
  <c r="Q643" i="23" s="1"/>
  <c r="E71" i="22"/>
  <c r="E58" i="22"/>
  <c r="BC664" i="25" l="1"/>
  <c r="BE664" i="25" s="1"/>
  <c r="BB651" i="25"/>
  <c r="BB652" i="25" s="1"/>
  <c r="BB662" i="25"/>
  <c r="AU6" i="25"/>
  <c r="AV460" i="25"/>
  <c r="AU487" i="25"/>
  <c r="AV464" i="25"/>
  <c r="AW461" i="25"/>
  <c r="AX420" i="25"/>
  <c r="AR639" i="25"/>
  <c r="AV368" i="25"/>
  <c r="AV253" i="25"/>
  <c r="AX232" i="25"/>
  <c r="AV187" i="25"/>
  <c r="AW60" i="25"/>
  <c r="AX44" i="25"/>
  <c r="AX74" i="25"/>
  <c r="AX400" i="25"/>
  <c r="AX79" i="25"/>
  <c r="AU46" i="25"/>
  <c r="AX163" i="25"/>
  <c r="AR644" i="25"/>
  <c r="AP643" i="25"/>
  <c r="AW278" i="25"/>
  <c r="AX240" i="25"/>
  <c r="AX148" i="25"/>
  <c r="AU157" i="25"/>
  <c r="AX63" i="25"/>
  <c r="AX191" i="25"/>
  <c r="AX223" i="25"/>
  <c r="AV509" i="25"/>
  <c r="AU590" i="25"/>
  <c r="AV450" i="25"/>
  <c r="AV518" i="25"/>
  <c r="AQ635" i="25"/>
  <c r="AV499" i="25"/>
  <c r="AV406" i="25"/>
  <c r="AV361" i="25"/>
  <c r="AX332" i="25"/>
  <c r="AW416" i="25"/>
  <c r="AW399" i="25"/>
  <c r="AU252" i="25"/>
  <c r="AX219" i="25"/>
  <c r="AV35" i="25"/>
  <c r="AV257" i="25"/>
  <c r="AX231" i="25"/>
  <c r="AW230" i="25"/>
  <c r="AW47" i="25"/>
  <c r="AV539" i="25"/>
  <c r="AU467" i="25"/>
  <c r="AU459" i="25"/>
  <c r="AX284" i="25"/>
  <c r="AV103" i="25"/>
  <c r="AV119" i="25"/>
  <c r="AW500" i="25"/>
  <c r="AW503" i="25"/>
  <c r="AV491" i="25"/>
  <c r="AX474" i="25"/>
  <c r="AW419" i="25"/>
  <c r="AV623" i="25"/>
  <c r="AV379" i="25"/>
  <c r="AX484" i="25"/>
  <c r="AW431" i="25"/>
  <c r="AU349" i="25"/>
  <c r="AX187" i="25"/>
  <c r="AX166" i="25"/>
  <c r="AX118" i="25"/>
  <c r="AV51" i="25"/>
  <c r="AX280" i="25"/>
  <c r="AX199" i="25"/>
  <c r="AX160" i="25"/>
  <c r="AV484" i="25"/>
  <c r="AW286" i="25"/>
  <c r="AX239" i="25"/>
  <c r="AL647" i="25"/>
  <c r="AX623" i="25"/>
  <c r="AX605" i="25"/>
  <c r="AV569" i="25"/>
  <c r="AO641" i="25"/>
  <c r="AU582" i="25"/>
  <c r="AX589" i="25"/>
  <c r="AX550" i="25"/>
  <c r="AW535" i="25"/>
  <c r="AU560" i="25"/>
  <c r="AV542" i="25"/>
  <c r="AX548" i="25"/>
  <c r="AX528" i="25"/>
  <c r="AW407" i="25"/>
  <c r="AO635" i="25"/>
  <c r="AR641" i="25"/>
  <c r="AV595" i="25"/>
  <c r="AX555" i="25"/>
  <c r="AP635" i="25"/>
  <c r="AV281" i="25"/>
  <c r="AV245" i="25"/>
  <c r="AV197" i="25"/>
  <c r="AV165" i="25"/>
  <c r="AR643" i="25"/>
  <c r="AU501" i="25"/>
  <c r="AR637" i="25"/>
  <c r="AX620" i="25"/>
  <c r="AR635" i="25"/>
  <c r="AO639" i="25"/>
  <c r="AW609" i="25"/>
  <c r="AV530" i="25"/>
  <c r="AR649" i="25"/>
  <c r="AQ649" i="25"/>
  <c r="AP649" i="25"/>
  <c r="AO649" i="25"/>
  <c r="AU333" i="25"/>
  <c r="AX466" i="25"/>
  <c r="AX235" i="25"/>
  <c r="AW186" i="25"/>
  <c r="AX153" i="25"/>
  <c r="AX171" i="25"/>
  <c r="AW48" i="25"/>
  <c r="AV224" i="25"/>
  <c r="AX300" i="25"/>
  <c r="AW294" i="25"/>
  <c r="AW206" i="25"/>
  <c r="AR636" i="25"/>
  <c r="AV386" i="25"/>
  <c r="AX627" i="25"/>
  <c r="AW617" i="25"/>
  <c r="AU525" i="25"/>
  <c r="AV565" i="25"/>
  <c r="AW523" i="25"/>
  <c r="AX422" i="25"/>
  <c r="AW374" i="25"/>
  <c r="AV344" i="25"/>
  <c r="AX167" i="25"/>
  <c r="AX159" i="25"/>
  <c r="AP646" i="25"/>
  <c r="AX243" i="25"/>
  <c r="AX211" i="25"/>
  <c r="AV617" i="25"/>
  <c r="AJ635" i="25"/>
  <c r="AM646" i="25"/>
  <c r="AM639" i="25"/>
  <c r="AV621" i="25"/>
  <c r="AX626" i="25"/>
  <c r="AX83" i="25"/>
  <c r="AU216" i="25"/>
  <c r="AX53" i="25"/>
  <c r="AW226" i="25"/>
  <c r="AL649" i="25"/>
  <c r="AW477" i="25"/>
  <c r="AW558" i="25"/>
  <c r="AW415" i="25"/>
  <c r="AV414" i="25"/>
  <c r="AW481" i="25"/>
  <c r="AW358" i="25"/>
  <c r="AU84" i="25"/>
  <c r="AV43" i="25"/>
  <c r="AV229" i="25"/>
  <c r="AU336" i="25"/>
  <c r="AW625" i="25"/>
  <c r="AV587" i="25"/>
  <c r="AU417" i="25"/>
  <c r="AV217" i="25"/>
  <c r="AW182" i="25"/>
  <c r="AV181" i="25"/>
  <c r="AV168" i="25"/>
  <c r="AX247" i="25"/>
  <c r="AX75" i="25"/>
  <c r="AU192" i="25"/>
  <c r="AY643" i="25"/>
  <c r="AJ641" i="25"/>
  <c r="AG639" i="25"/>
  <c r="AQ641" i="25"/>
  <c r="AQ637" i="25"/>
  <c r="AO637" i="25"/>
  <c r="AQ636" i="25"/>
  <c r="AQ643" i="25"/>
  <c r="AV510" i="25"/>
  <c r="AV609" i="25"/>
  <c r="AX524" i="25"/>
  <c r="AW511" i="25"/>
  <c r="AU397" i="25"/>
  <c r="AU635" i="25" s="1"/>
  <c r="AU276" i="25"/>
  <c r="AU188" i="25"/>
  <c r="AW165" i="25"/>
  <c r="AV265" i="25"/>
  <c r="AV241" i="25"/>
  <c r="AM649" i="25"/>
  <c r="AF647" i="25"/>
  <c r="AO636" i="25"/>
  <c r="AR647" i="25"/>
  <c r="AV93" i="25"/>
  <c r="AO644" i="25"/>
  <c r="AO646" i="25"/>
  <c r="AX536" i="25"/>
  <c r="AU479" i="25"/>
  <c r="AX375" i="25"/>
  <c r="AX470" i="25"/>
  <c r="AX49" i="25"/>
  <c r="AX33" i="25"/>
  <c r="AO643" i="25"/>
  <c r="AW345" i="25"/>
  <c r="AV89" i="25"/>
  <c r="AV644" i="25" s="1"/>
  <c r="BD658" i="25" s="1"/>
  <c r="BF658" i="25" s="1"/>
  <c r="AW242" i="25"/>
  <c r="AU76" i="25"/>
  <c r="AI649" i="25"/>
  <c r="AK635" i="25"/>
  <c r="AF644" i="25"/>
  <c r="BC659" i="25" s="1"/>
  <c r="BE659" i="25" s="1"/>
  <c r="AQ647" i="25"/>
  <c r="AQ646" i="25"/>
  <c r="AX276" i="25"/>
  <c r="AQ644" i="25"/>
  <c r="AV360" i="25"/>
  <c r="AX416" i="25"/>
  <c r="AV177" i="25"/>
  <c r="AU172" i="25"/>
  <c r="AX647" i="25"/>
  <c r="AD637" i="25"/>
  <c r="AE639" i="25"/>
  <c r="AD639" i="25"/>
  <c r="Y651" i="25"/>
  <c r="Y652" i="25" s="1"/>
  <c r="AY635" i="25"/>
  <c r="AE644" i="25"/>
  <c r="AD643" i="25"/>
  <c r="AG636" i="25"/>
  <c r="AG647" i="25"/>
  <c r="AD647" i="25"/>
  <c r="AC637" i="25"/>
  <c r="AC644" i="25"/>
  <c r="AM641" i="25"/>
  <c r="AK649" i="25"/>
  <c r="AY450" i="25"/>
  <c r="AY649" i="25" s="1"/>
  <c r="AV378" i="25"/>
  <c r="AV635" i="25" s="1"/>
  <c r="AM643" i="25"/>
  <c r="AV550" i="25"/>
  <c r="AW610" i="25"/>
  <c r="AW554" i="25"/>
  <c r="AV502" i="25"/>
  <c r="AV506" i="25"/>
  <c r="AV456" i="25"/>
  <c r="AV356" i="25"/>
  <c r="AV348" i="25"/>
  <c r="AX157" i="25"/>
  <c r="AE637" i="25"/>
  <c r="AW376" i="25"/>
  <c r="U651" i="25"/>
  <c r="U652" i="25" s="1"/>
  <c r="AE636" i="25"/>
  <c r="AW256" i="25"/>
  <c r="AE647" i="25"/>
  <c r="AC646" i="25"/>
  <c r="AY639" i="25"/>
  <c r="AL635" i="25"/>
  <c r="AW378" i="25"/>
  <c r="AX450" i="25"/>
  <c r="AL636" i="25"/>
  <c r="AL646" i="25"/>
  <c r="AJ644" i="25"/>
  <c r="AI643" i="25"/>
  <c r="AY93" i="25"/>
  <c r="AY646" i="25" s="1"/>
  <c r="AK643" i="25"/>
  <c r="AV629" i="25"/>
  <c r="AX601" i="25"/>
  <c r="AU572" i="25"/>
  <c r="AU556" i="25"/>
  <c r="AW599" i="25"/>
  <c r="AV591" i="25"/>
  <c r="AU517" i="25"/>
  <c r="AX458" i="25"/>
  <c r="AV372" i="25"/>
  <c r="AX358" i="25"/>
  <c r="AR646" i="25"/>
  <c r="AP644" i="25"/>
  <c r="AW32" i="25"/>
  <c r="AV209" i="25"/>
  <c r="AC641" i="25"/>
  <c r="AU607" i="25"/>
  <c r="AU641" i="25" s="1"/>
  <c r="Z651" i="25"/>
  <c r="Z652" i="25" s="1"/>
  <c r="AG637" i="25"/>
  <c r="R651" i="25"/>
  <c r="R652" i="25" s="1"/>
  <c r="AG641" i="25"/>
  <c r="BC668" i="25" s="1"/>
  <c r="BE668" i="25" s="1"/>
  <c r="AF639" i="25"/>
  <c r="AA651" i="25"/>
  <c r="AA652" i="25" s="1"/>
  <c r="AF637" i="25"/>
  <c r="AC639" i="25"/>
  <c r="W651" i="25"/>
  <c r="W652" i="25" s="1"/>
  <c r="AC636" i="25"/>
  <c r="AC647" i="25"/>
  <c r="AD646" i="25"/>
  <c r="AL641" i="25"/>
  <c r="AK641" i="25"/>
  <c r="AV604" i="25"/>
  <c r="AJ649" i="25"/>
  <c r="AM635" i="25"/>
  <c r="AU450" i="25"/>
  <c r="AJ636" i="25"/>
  <c r="AV607" i="25"/>
  <c r="AV586" i="25"/>
  <c r="AW596" i="25"/>
  <c r="AV472" i="25"/>
  <c r="AX532" i="25"/>
  <c r="AW349" i="25"/>
  <c r="AV293" i="25"/>
  <c r="AU284" i="25"/>
  <c r="AV269" i="25"/>
  <c r="AW233" i="25"/>
  <c r="AE646" i="25"/>
  <c r="AG644" i="25"/>
  <c r="BC660" i="25" s="1"/>
  <c r="BE660" i="25" s="1"/>
  <c r="AI635" i="25"/>
  <c r="AL643" i="25"/>
  <c r="AL644" i="25"/>
  <c r="AX611" i="25"/>
  <c r="AW592" i="25"/>
  <c r="AV557" i="25"/>
  <c r="AX593" i="25"/>
  <c r="AX552" i="25"/>
  <c r="AV522" i="25"/>
  <c r="AU483" i="25"/>
  <c r="AV526" i="25"/>
  <c r="AW527" i="25"/>
  <c r="AW510" i="25"/>
  <c r="AX490" i="25"/>
  <c r="AW357" i="25"/>
  <c r="AU34" i="25"/>
  <c r="AP636" i="25"/>
  <c r="AU300" i="25"/>
  <c r="AV225" i="25"/>
  <c r="AV193" i="25"/>
  <c r="AY641" i="25"/>
  <c r="BD668" i="25" s="1"/>
  <c r="BF668" i="25" s="1"/>
  <c r="AS651" i="25"/>
  <c r="AF666" i="25"/>
  <c r="AF649" i="25"/>
  <c r="AD635" i="25"/>
  <c r="AF635" i="25"/>
  <c r="AD636" i="25"/>
  <c r="AE643" i="25"/>
  <c r="BC656" i="25" s="1"/>
  <c r="BE656" i="25" s="1"/>
  <c r="AE649" i="25"/>
  <c r="AC635" i="25"/>
  <c r="T651" i="25"/>
  <c r="AF636" i="25"/>
  <c r="AF643" i="25"/>
  <c r="AD644" i="25"/>
  <c r="BC658" i="25" s="1"/>
  <c r="BE658" i="25" s="1"/>
  <c r="AG643" i="25"/>
  <c r="AE641" i="25"/>
  <c r="AD641" i="25"/>
  <c r="BC666" i="25" s="1"/>
  <c r="BE666" i="25" s="1"/>
  <c r="AG649" i="25"/>
  <c r="X651" i="25"/>
  <c r="Q651" i="25"/>
  <c r="AE635" i="25"/>
  <c r="AF646" i="25"/>
  <c r="AF641" i="25"/>
  <c r="BC667" i="25" s="1"/>
  <c r="BE667" i="25" s="1"/>
  <c r="AD649" i="25"/>
  <c r="AC649" i="25"/>
  <c r="S651" i="25"/>
  <c r="AG635" i="25"/>
  <c r="AG646" i="25"/>
  <c r="AC643" i="25"/>
  <c r="AC7" i="23"/>
  <c r="AG7" i="23"/>
  <c r="AD8" i="23"/>
  <c r="AC9" i="23"/>
  <c r="AD28" i="23"/>
  <c r="AD30" i="23"/>
  <c r="AD34" i="23"/>
  <c r="AF35" i="23"/>
  <c r="AD36" i="23"/>
  <c r="AD38" i="23"/>
  <c r="AD40" i="23"/>
  <c r="AF43" i="23"/>
  <c r="AC44" i="23"/>
  <c r="AG44" i="23"/>
  <c r="AE45" i="23"/>
  <c r="AC48" i="23"/>
  <c r="AG48" i="23"/>
  <c r="AE49" i="23"/>
  <c r="AE51" i="23"/>
  <c r="AE53" i="23"/>
  <c r="AE55" i="23"/>
  <c r="AC56" i="23"/>
  <c r="AG56" i="23"/>
  <c r="AE57" i="23"/>
  <c r="AF78" i="23"/>
  <c r="AC103" i="23"/>
  <c r="AC115" i="23"/>
  <c r="AC63" i="23"/>
  <c r="AD64" i="23"/>
  <c r="AC78" i="23"/>
  <c r="AG78" i="23"/>
  <c r="AE92" i="23"/>
  <c r="AF114" i="23"/>
  <c r="AD9" i="23"/>
  <c r="AF18" i="23"/>
  <c r="AD19" i="23"/>
  <c r="AF20" i="23"/>
  <c r="AF22" i="23"/>
  <c r="AD25" i="23"/>
  <c r="AF26" i="23"/>
  <c r="AC47" i="23"/>
  <c r="AG47" i="23"/>
  <c r="AC59" i="23"/>
  <c r="AG59" i="23"/>
  <c r="AC61" i="23"/>
  <c r="AG61" i="23"/>
  <c r="AE62" i="23"/>
  <c r="AG63" i="23"/>
  <c r="AF64" i="23"/>
  <c r="AD65" i="23"/>
  <c r="AF68" i="23"/>
  <c r="AF70" i="23"/>
  <c r="AD73" i="23"/>
  <c r="AC75" i="23"/>
  <c r="AG75" i="23"/>
  <c r="AC77" i="23"/>
  <c r="AG77" i="23"/>
  <c r="AE78" i="23"/>
  <c r="AC81" i="23"/>
  <c r="AG81" i="23"/>
  <c r="AE82" i="23"/>
  <c r="AC85" i="23"/>
  <c r="AG85" i="23"/>
  <c r="AC87" i="23"/>
  <c r="AG87" i="23"/>
  <c r="AE90" i="23"/>
  <c r="AF91" i="23"/>
  <c r="AC92" i="23"/>
  <c r="AG92" i="23"/>
  <c r="AC94" i="23"/>
  <c r="AG94" i="23"/>
  <c r="AD112" i="23"/>
  <c r="AD114" i="23"/>
  <c r="AD116" i="23"/>
  <c r="AE7" i="23"/>
  <c r="AC8" i="23"/>
  <c r="AG8" i="23"/>
  <c r="AF10" i="23"/>
  <c r="AE12" i="23"/>
  <c r="AC13" i="23"/>
  <c r="AG13" i="23"/>
  <c r="AE14" i="23"/>
  <c r="AC15" i="23"/>
  <c r="AG15" i="23"/>
  <c r="AF17" i="23"/>
  <c r="AD20" i="23"/>
  <c r="AD22" i="23"/>
  <c r="AD24" i="23"/>
  <c r="AF28" i="23"/>
  <c r="AD29" i="23"/>
  <c r="AF30" i="23"/>
  <c r="AD32" i="23"/>
  <c r="AD80" i="23"/>
  <c r="AF61" i="23"/>
  <c r="AC67" i="23"/>
  <c r="AG67" i="23"/>
  <c r="AF7" i="23"/>
  <c r="AE9" i="23"/>
  <c r="AC10" i="23"/>
  <c r="AG10" i="23"/>
  <c r="AE11" i="23"/>
  <c r="AF12" i="23"/>
  <c r="AD13" i="23"/>
  <c r="AF14" i="23"/>
  <c r="AD15" i="23"/>
  <c r="AF16" i="23"/>
  <c r="AC17" i="23"/>
  <c r="AG17" i="23"/>
  <c r="AC19" i="23"/>
  <c r="AG19" i="23"/>
  <c r="AC21" i="23"/>
  <c r="AG21" i="23"/>
  <c r="AC23" i="23"/>
  <c r="AG23" i="23"/>
  <c r="AE26" i="23"/>
  <c r="AF27" i="23"/>
  <c r="AC28" i="23"/>
  <c r="AG28" i="23"/>
  <c r="AE29" i="23"/>
  <c r="AC45" i="23"/>
  <c r="AG45" i="23"/>
  <c r="AE46" i="23"/>
  <c r="AF47" i="23"/>
  <c r="AF50" i="23"/>
  <c r="AC76" i="23"/>
  <c r="AG76" i="23"/>
  <c r="AE77" i="23"/>
  <c r="AD79" i="23"/>
  <c r="AD96" i="23"/>
  <c r="AD98" i="23"/>
  <c r="AE99" i="23"/>
  <c r="AE100" i="23"/>
  <c r="AC101" i="23"/>
  <c r="AG101" i="23"/>
  <c r="AE102" i="23"/>
  <c r="AG103" i="23"/>
  <c r="AE104" i="23"/>
  <c r="AC105" i="23"/>
  <c r="AG105" i="23"/>
  <c r="AC107" i="23"/>
  <c r="AG107" i="23"/>
  <c r="AE108" i="23"/>
  <c r="AE110" i="23"/>
  <c r="AF111" i="23"/>
  <c r="AE60" i="23"/>
  <c r="AF66" i="23"/>
  <c r="AF77" i="23"/>
  <c r="AC83" i="23"/>
  <c r="AG83" i="23"/>
  <c r="AF115" i="23"/>
  <c r="AG9" i="23"/>
  <c r="AE10" i="23"/>
  <c r="AG11" i="23"/>
  <c r="AD12" i="23"/>
  <c r="AD14" i="23"/>
  <c r="AF15" i="23"/>
  <c r="AE17" i="23"/>
  <c r="AD17" i="23"/>
  <c r="AE19" i="23"/>
  <c r="AE21" i="23"/>
  <c r="AE23" i="23"/>
  <c r="AC24" i="23"/>
  <c r="AG24" i="23"/>
  <c r="AE25" i="23"/>
  <c r="AC29" i="23"/>
  <c r="AG29" i="23"/>
  <c r="AE30" i="23"/>
  <c r="AF31" i="23"/>
  <c r="AF32" i="23"/>
  <c r="AD33" i="23"/>
  <c r="AC35" i="23"/>
  <c r="AG35" i="23"/>
  <c r="AF36" i="23"/>
  <c r="AF38" i="23"/>
  <c r="AD41" i="23"/>
  <c r="AC43" i="23"/>
  <c r="AD44" i="23"/>
  <c r="AD46" i="23"/>
  <c r="AE47" i="23"/>
  <c r="AE48" i="23"/>
  <c r="AD48" i="23"/>
  <c r="AC49" i="23"/>
  <c r="AG49" i="23"/>
  <c r="AE50" i="23"/>
  <c r="AC53" i="23"/>
  <c r="AG53" i="23"/>
  <c r="AC55" i="23"/>
  <c r="AG55" i="23"/>
  <c r="AE58" i="23"/>
  <c r="AF59" i="23"/>
  <c r="AC60" i="23"/>
  <c r="AG60" i="23"/>
  <c r="AE61" i="23"/>
  <c r="AD66" i="23"/>
  <c r="AF67" i="23"/>
  <c r="AD68" i="23"/>
  <c r="AD70" i="23"/>
  <c r="AD72" i="23"/>
  <c r="AF76" i="23"/>
  <c r="AE76" i="23"/>
  <c r="AD77" i="23"/>
  <c r="AC80" i="23"/>
  <c r="AG80" i="23"/>
  <c r="AE81" i="23"/>
  <c r="AF82" i="23"/>
  <c r="AE83" i="23"/>
  <c r="AE85" i="23"/>
  <c r="AE87" i="23"/>
  <c r="AC88" i="23"/>
  <c r="AG88" i="23"/>
  <c r="AE89" i="23"/>
  <c r="AE94" i="23"/>
  <c r="AF95" i="23"/>
  <c r="AC96" i="23"/>
  <c r="AG96" i="23"/>
  <c r="AE97" i="23"/>
  <c r="AF101" i="23"/>
  <c r="AD102" i="23"/>
  <c r="AF103" i="23"/>
  <c r="AD104" i="23"/>
  <c r="AF105" i="23"/>
  <c r="AD106" i="23"/>
  <c r="AD108" i="23"/>
  <c r="AF109" i="23"/>
  <c r="AF112" i="23"/>
  <c r="AD113" i="23"/>
  <c r="AC116" i="23"/>
  <c r="AG116" i="23"/>
  <c r="AE52" i="23"/>
  <c r="AF53" i="23"/>
  <c r="AC54" i="23"/>
  <c r="AG54" i="23"/>
  <c r="AD55" i="23"/>
  <c r="AE68" i="23"/>
  <c r="AF69" i="23"/>
  <c r="AC70" i="23"/>
  <c r="AG70" i="23"/>
  <c r="AD71" i="23"/>
  <c r="AE84" i="23"/>
  <c r="AF85" i="23"/>
  <c r="AC86" i="23"/>
  <c r="AG86" i="23"/>
  <c r="AD87" i="23"/>
  <c r="S646" i="23"/>
  <c r="X646" i="23"/>
  <c r="AG110" i="23"/>
  <c r="AD111" i="23"/>
  <c r="AC144" i="23"/>
  <c r="AG144" i="23"/>
  <c r="AF147" i="23"/>
  <c r="AF151" i="23"/>
  <c r="AF155" i="23"/>
  <c r="AE168" i="23"/>
  <c r="AF169" i="23"/>
  <c r="AC170" i="23"/>
  <c r="AG170" i="23"/>
  <c r="AE171" i="23"/>
  <c r="AD171" i="23"/>
  <c r="AC180" i="23"/>
  <c r="AG180" i="23"/>
  <c r="AD181" i="23"/>
  <c r="AE182" i="23"/>
  <c r="AF183" i="23"/>
  <c r="AF184" i="23"/>
  <c r="AE184" i="23"/>
  <c r="AC185" i="23"/>
  <c r="AG185" i="23"/>
  <c r="AF185" i="23"/>
  <c r="AD186" i="23"/>
  <c r="AC186" i="23"/>
  <c r="AG186" i="23"/>
  <c r="AE187" i="23"/>
  <c r="AD187" i="23"/>
  <c r="AC195" i="23"/>
  <c r="AE201" i="23"/>
  <c r="AE235" i="23"/>
  <c r="AG238" i="23"/>
  <c r="AE249" i="23"/>
  <c r="AE8" i="23"/>
  <c r="AD10" i="23"/>
  <c r="AD11" i="23"/>
  <c r="AF13" i="23"/>
  <c r="AE16" i="23"/>
  <c r="AD18" i="23"/>
  <c r="AC20" i="23"/>
  <c r="AG20" i="23"/>
  <c r="AF23" i="23"/>
  <c r="AF24" i="23"/>
  <c r="AC25" i="23"/>
  <c r="AG25" i="23"/>
  <c r="AD26" i="23"/>
  <c r="AE27" i="23"/>
  <c r="AE28" i="23"/>
  <c r="AF29" i="23"/>
  <c r="AC30" i="23"/>
  <c r="AG30" i="23"/>
  <c r="AD31" i="23"/>
  <c r="AC36" i="23"/>
  <c r="AG36" i="23"/>
  <c r="AD37" i="23"/>
  <c r="AE38" i="23"/>
  <c r="AF39" i="23"/>
  <c r="AF40" i="23"/>
  <c r="AC41" i="23"/>
  <c r="AG41" i="23"/>
  <c r="AD42" i="23"/>
  <c r="AE43" i="23"/>
  <c r="AE44" i="23"/>
  <c r="AF45" i="23"/>
  <c r="AC46" i="23"/>
  <c r="AG46" i="23"/>
  <c r="AD47" i="23"/>
  <c r="AC52" i="23"/>
  <c r="AG52" i="23"/>
  <c r="AD53" i="23"/>
  <c r="AE54" i="23"/>
  <c r="AF55" i="23"/>
  <c r="AF56" i="23"/>
  <c r="AE56" i="23"/>
  <c r="AC57" i="23"/>
  <c r="AG57" i="23"/>
  <c r="AF57" i="23"/>
  <c r="AD58" i="23"/>
  <c r="AC58" i="23"/>
  <c r="AG58" i="23"/>
  <c r="AE59" i="23"/>
  <c r="AD59" i="23"/>
  <c r="AC68" i="23"/>
  <c r="AG68" i="23"/>
  <c r="AD69" i="23"/>
  <c r="AE70" i="23"/>
  <c r="AF71" i="23"/>
  <c r="AF72" i="23"/>
  <c r="AE72" i="23"/>
  <c r="AC73" i="23"/>
  <c r="AG73" i="23"/>
  <c r="AF73" i="23"/>
  <c r="AD74" i="23"/>
  <c r="AC74" i="23"/>
  <c r="AG74" i="23"/>
  <c r="AE75" i="23"/>
  <c r="AD75" i="23"/>
  <c r="AC84" i="23"/>
  <c r="AG84" i="23"/>
  <c r="AD85" i="23"/>
  <c r="AE86" i="23"/>
  <c r="AF87" i="23"/>
  <c r="AF88" i="23"/>
  <c r="AE88" i="23"/>
  <c r="AC89" i="23"/>
  <c r="AG89" i="23"/>
  <c r="AF89" i="23"/>
  <c r="AD90" i="23"/>
  <c r="AC90" i="23"/>
  <c r="AG90" i="23"/>
  <c r="AE91" i="23"/>
  <c r="AD91" i="23"/>
  <c r="T646" i="23"/>
  <c r="AD94" i="23"/>
  <c r="AE95" i="23"/>
  <c r="AE96" i="23"/>
  <c r="AF97" i="23"/>
  <c r="AC98" i="23"/>
  <c r="AG98" i="23"/>
  <c r="AD99" i="23"/>
  <c r="AC104" i="23"/>
  <c r="AG104" i="23"/>
  <c r="AD105" i="23"/>
  <c r="AE106" i="23"/>
  <c r="AF107" i="23"/>
  <c r="AF108" i="23"/>
  <c r="AC109" i="23"/>
  <c r="AG109" i="23"/>
  <c r="AD110" i="23"/>
  <c r="AE111" i="23"/>
  <c r="AE112" i="23"/>
  <c r="AF113" i="23"/>
  <c r="AC114" i="23"/>
  <c r="AG114" i="23"/>
  <c r="AD115" i="23"/>
  <c r="AC120" i="23"/>
  <c r="AG120" i="23"/>
  <c r="AD121" i="23"/>
  <c r="AE122" i="23"/>
  <c r="AF123" i="23"/>
  <c r="AF124" i="23"/>
  <c r="AC125" i="23"/>
  <c r="AG125" i="23"/>
  <c r="AD126" i="23"/>
  <c r="AE127" i="23"/>
  <c r="AE128" i="23"/>
  <c r="AF129" i="23"/>
  <c r="AC130" i="23"/>
  <c r="AG130" i="23"/>
  <c r="AD131" i="23"/>
  <c r="AC136" i="23"/>
  <c r="AG136" i="23"/>
  <c r="AD137" i="23"/>
  <c r="AE138" i="23"/>
  <c r="AF139" i="23"/>
  <c r="AF140" i="23"/>
  <c r="AC141" i="23"/>
  <c r="AG141" i="23"/>
  <c r="AD142" i="23"/>
  <c r="AE143" i="23"/>
  <c r="AE144" i="23"/>
  <c r="AF145" i="23"/>
  <c r="AC149" i="23"/>
  <c r="AG149" i="23"/>
  <c r="AC153" i="23"/>
  <c r="AG153" i="23"/>
  <c r="AC157" i="23"/>
  <c r="AG157" i="23"/>
  <c r="AD158" i="23"/>
  <c r="AE159" i="23"/>
  <c r="AD159" i="23"/>
  <c r="AC168" i="23"/>
  <c r="AG168" i="23"/>
  <c r="AD169" i="23"/>
  <c r="AE170" i="23"/>
  <c r="AF171" i="23"/>
  <c r="AF172" i="23"/>
  <c r="AC173" i="23"/>
  <c r="AG173" i="23"/>
  <c r="AD174" i="23"/>
  <c r="AE175" i="23"/>
  <c r="AC184" i="23"/>
  <c r="AG184" i="23"/>
  <c r="AD185" i="23"/>
  <c r="AE186" i="23"/>
  <c r="AF187" i="23"/>
  <c r="AF188" i="23"/>
  <c r="AC189" i="23"/>
  <c r="AG189" i="23"/>
  <c r="AD190" i="23"/>
  <c r="AE191" i="23"/>
  <c r="AC197" i="23"/>
  <c r="AG197" i="23"/>
  <c r="AD198" i="23"/>
  <c r="AE199" i="23"/>
  <c r="AD202" i="23"/>
  <c r="AC202" i="23"/>
  <c r="AG202" i="23"/>
  <c r="AD207" i="23"/>
  <c r="AF212" i="23"/>
  <c r="AD213" i="23"/>
  <c r="AE214" i="23"/>
  <c r="AF215" i="23"/>
  <c r="AE221" i="23"/>
  <c r="AD223" i="23"/>
  <c r="AC233" i="23"/>
  <c r="AG233" i="23"/>
  <c r="AD238" i="23"/>
  <c r="AF240" i="23"/>
  <c r="AE257" i="23"/>
  <c r="Q646" i="23"/>
  <c r="U646" i="23"/>
  <c r="Z646" i="23"/>
  <c r="AD209" i="23"/>
  <c r="AE210" i="23"/>
  <c r="AF211" i="23"/>
  <c r="AC212" i="23"/>
  <c r="AG212" i="23"/>
  <c r="AD218" i="23"/>
  <c r="AE219" i="23"/>
  <c r="AC227" i="23"/>
  <c r="AG227" i="23"/>
  <c r="AD7" i="23"/>
  <c r="AF9" i="23"/>
  <c r="AF49" i="23"/>
  <c r="AC50" i="23"/>
  <c r="AG50" i="23"/>
  <c r="AD51" i="23"/>
  <c r="AE64" i="23"/>
  <c r="AF65" i="23"/>
  <c r="AC66" i="23"/>
  <c r="AG66" i="23"/>
  <c r="AD67" i="23"/>
  <c r="AE80" i="23"/>
  <c r="AF81" i="23"/>
  <c r="AC82" i="23"/>
  <c r="AG82" i="23"/>
  <c r="AD83" i="23"/>
  <c r="R646" i="23"/>
  <c r="W646" i="23"/>
  <c r="AE142" i="23"/>
  <c r="AF143" i="23"/>
  <c r="AE164" i="23"/>
  <c r="AF165" i="23"/>
  <c r="AC166" i="23"/>
  <c r="AG166" i="23"/>
  <c r="AD167" i="23"/>
  <c r="AE180" i="23"/>
  <c r="AF181" i="23"/>
  <c r="AC182" i="23"/>
  <c r="AG182" i="23"/>
  <c r="AD183" i="23"/>
  <c r="AG277" i="23"/>
  <c r="AD342" i="23"/>
  <c r="AG193" i="23"/>
  <c r="AF193" i="23"/>
  <c r="AD194" i="23"/>
  <c r="AC194" i="23"/>
  <c r="AG194" i="23"/>
  <c r="AE195" i="23"/>
  <c r="AD195" i="23"/>
  <c r="AC204" i="23"/>
  <c r="AG204" i="23"/>
  <c r="AD205" i="23"/>
  <c r="AE206" i="23"/>
  <c r="AF207" i="23"/>
  <c r="AF208" i="23"/>
  <c r="AE208" i="23"/>
  <c r="AC209" i="23"/>
  <c r="AG209" i="23"/>
  <c r="AF209" i="23"/>
  <c r="AD210" i="23"/>
  <c r="AC210" i="23"/>
  <c r="AG210" i="23"/>
  <c r="AE211" i="23"/>
  <c r="AD211" i="23"/>
  <c r="AC220" i="23"/>
  <c r="AG220" i="23"/>
  <c r="AD221" i="23"/>
  <c r="AE222" i="23"/>
  <c r="AF223" i="23"/>
  <c r="AF224" i="23"/>
  <c r="AE224" i="23"/>
  <c r="AC225" i="23"/>
  <c r="AG225" i="23"/>
  <c r="AF225" i="23"/>
  <c r="AD226" i="23"/>
  <c r="AC226" i="23"/>
  <c r="AG226" i="23"/>
  <c r="AE227" i="23"/>
  <c r="AD227" i="23"/>
  <c r="AF236" i="23"/>
  <c r="AF244" i="23"/>
  <c r="AE271" i="23"/>
  <c r="AF272" i="23"/>
  <c r="AC273" i="23"/>
  <c r="AG273" i="23"/>
  <c r="AE277" i="23"/>
  <c r="AE278" i="23"/>
  <c r="AD278" i="23"/>
  <c r="AG285" i="23"/>
  <c r="AE293" i="23"/>
  <c r="AF294" i="23"/>
  <c r="AF295" i="23"/>
  <c r="AE295" i="23"/>
  <c r="AC296" i="23"/>
  <c r="AG296" i="23"/>
  <c r="AF296" i="23"/>
  <c r="AD297" i="23"/>
  <c r="AC297" i="23"/>
  <c r="AG297" i="23"/>
  <c r="AE298" i="23"/>
  <c r="AD298" i="23"/>
  <c r="AE309" i="23"/>
  <c r="AF310" i="23"/>
  <c r="AF311" i="23"/>
  <c r="AE311" i="23"/>
  <c r="AC312" i="23"/>
  <c r="AG312" i="23"/>
  <c r="AF312" i="23"/>
  <c r="AD313" i="23"/>
  <c r="AC313" i="23"/>
  <c r="AG313" i="23"/>
  <c r="AE314" i="23"/>
  <c r="AD314" i="23"/>
  <c r="AD324" i="23"/>
  <c r="AE325" i="23"/>
  <c r="AF326" i="23"/>
  <c r="AF327" i="23"/>
  <c r="AE327" i="23"/>
  <c r="AC328" i="23"/>
  <c r="AG328" i="23"/>
  <c r="AF328" i="23"/>
  <c r="AD329" i="23"/>
  <c r="AC329" i="23"/>
  <c r="AG329" i="23"/>
  <c r="AE330" i="23"/>
  <c r="AD330" i="23"/>
  <c r="AD340" i="23"/>
  <c r="AE341" i="23"/>
  <c r="AE637" i="23" s="1"/>
  <c r="AF342" i="23"/>
  <c r="AF343" i="23"/>
  <c r="AE343" i="23"/>
  <c r="AC344" i="23"/>
  <c r="AG344" i="23"/>
  <c r="AF344" i="23"/>
  <c r="AD345" i="23"/>
  <c r="AC345" i="23"/>
  <c r="AG345" i="23"/>
  <c r="AE346" i="23"/>
  <c r="AD346" i="23"/>
  <c r="AF353" i="23"/>
  <c r="AD356" i="23"/>
  <c r="AE357" i="23"/>
  <c r="AF358" i="23"/>
  <c r="AC370" i="23"/>
  <c r="AG370" i="23"/>
  <c r="AE215" i="23"/>
  <c r="AC224" i="23"/>
  <c r="AG224" i="23"/>
  <c r="AD225" i="23"/>
  <c r="AE226" i="23"/>
  <c r="AF227" i="23"/>
  <c r="AF228" i="23"/>
  <c r="AC229" i="23"/>
  <c r="AG229" i="23"/>
  <c r="AD230" i="23"/>
  <c r="AE231" i="23"/>
  <c r="AC236" i="23"/>
  <c r="AG236" i="23"/>
  <c r="AC237" i="23"/>
  <c r="AG237" i="23"/>
  <c r="AF239" i="23"/>
  <c r="AE242" i="23"/>
  <c r="AC244" i="23"/>
  <c r="AG244" i="23"/>
  <c r="AC245" i="23"/>
  <c r="AG245" i="23"/>
  <c r="AF247" i="23"/>
  <c r="AE250" i="23"/>
  <c r="AC252" i="23"/>
  <c r="AG252" i="23"/>
  <c r="AC253" i="23"/>
  <c r="AG253" i="23"/>
  <c r="AF255" i="23"/>
  <c r="AE258" i="23"/>
  <c r="AC260" i="23"/>
  <c r="AG260" i="23"/>
  <c r="AC261" i="23"/>
  <c r="AG261" i="23"/>
  <c r="AF263" i="23"/>
  <c r="AF267" i="23"/>
  <c r="AE267" i="23"/>
  <c r="AC271" i="23"/>
  <c r="AG271" i="23"/>
  <c r="AD272" i="23"/>
  <c r="AE273" i="23"/>
  <c r="AF274" i="23"/>
  <c r="AF278" i="23"/>
  <c r="AD281" i="23"/>
  <c r="AC281" i="23"/>
  <c r="AG281" i="23"/>
  <c r="AE285" i="23"/>
  <c r="AE286" i="23"/>
  <c r="AD286" i="23"/>
  <c r="AC295" i="23"/>
  <c r="AG295" i="23"/>
  <c r="AD296" i="23"/>
  <c r="AE297" i="23"/>
  <c r="AF298" i="23"/>
  <c r="AF299" i="23"/>
  <c r="AC300" i="23"/>
  <c r="AG300" i="23"/>
  <c r="AD301" i="23"/>
  <c r="AE302" i="23"/>
  <c r="AC311" i="23"/>
  <c r="AG311" i="23"/>
  <c r="AD312" i="23"/>
  <c r="AE313" i="23"/>
  <c r="AF314" i="23"/>
  <c r="AF315" i="23"/>
  <c r="AC316" i="23"/>
  <c r="AG316" i="23"/>
  <c r="AD317" i="23"/>
  <c r="AE318" i="23"/>
  <c r="AD318" i="23"/>
  <c r="AC327" i="23"/>
  <c r="AG327" i="23"/>
  <c r="AD328" i="23"/>
  <c r="AE329" i="23"/>
  <c r="AF330" i="23"/>
  <c r="AF331" i="23"/>
  <c r="AC332" i="23"/>
  <c r="AG332" i="23"/>
  <c r="AD333" i="23"/>
  <c r="AE334" i="23"/>
  <c r="AD334" i="23"/>
  <c r="AC343" i="23"/>
  <c r="AG343" i="23"/>
  <c r="AD344" i="23"/>
  <c r="AE345" i="23"/>
  <c r="AF346" i="23"/>
  <c r="AF347" i="23"/>
  <c r="AC348" i="23"/>
  <c r="AG348" i="23"/>
  <c r="AD349" i="23"/>
  <c r="AE350" i="23"/>
  <c r="AC355" i="23"/>
  <c r="AG355" i="23"/>
  <c r="AD361" i="23"/>
  <c r="AF369" i="23"/>
  <c r="AD372" i="23"/>
  <c r="AE373" i="23"/>
  <c r="AF374" i="23"/>
  <c r="AE380" i="23"/>
  <c r="AE389" i="23"/>
  <c r="AG408" i="23"/>
  <c r="AD268" i="23"/>
  <c r="AE281" i="23"/>
  <c r="AF282" i="23"/>
  <c r="AF286" i="23"/>
  <c r="AC288" i="23"/>
  <c r="AG288" i="23"/>
  <c r="AD289" i="23"/>
  <c r="AE290" i="23"/>
  <c r="AG299" i="23"/>
  <c r="AD300" i="23"/>
  <c r="AE301" i="23"/>
  <c r="AF302" i="23"/>
  <c r="AF303" i="23"/>
  <c r="AC304" i="23"/>
  <c r="AG304" i="23"/>
  <c r="AD305" i="23"/>
  <c r="AE306" i="23"/>
  <c r="AC315" i="23"/>
  <c r="AG315" i="23"/>
  <c r="AD316" i="23"/>
  <c r="AE317" i="23"/>
  <c r="AF318" i="23"/>
  <c r="AF319" i="23"/>
  <c r="AC320" i="23"/>
  <c r="AG320" i="23"/>
  <c r="AD321" i="23"/>
  <c r="AE322" i="23"/>
  <c r="AC331" i="23"/>
  <c r="AG331" i="23"/>
  <c r="AD332" i="23"/>
  <c r="AE333" i="23"/>
  <c r="AF334" i="23"/>
  <c r="AF335" i="23"/>
  <c r="AC336" i="23"/>
  <c r="AG336" i="23"/>
  <c r="AD337" i="23"/>
  <c r="AE338" i="23"/>
  <c r="AE430" i="23"/>
  <c r="AE379" i="23"/>
  <c r="AF380" i="23"/>
  <c r="AC381" i="23"/>
  <c r="AG381" i="23"/>
  <c r="AD382" i="23"/>
  <c r="AE429" i="23"/>
  <c r="AF430" i="23"/>
  <c r="AC431" i="23"/>
  <c r="AG431" i="23"/>
  <c r="AD432" i="23"/>
  <c r="AC352" i="23"/>
  <c r="AG352" i="23"/>
  <c r="AF352" i="23"/>
  <c r="AD353" i="23"/>
  <c r="AC353" i="23"/>
  <c r="AG353" i="23"/>
  <c r="AE354" i="23"/>
  <c r="AD354" i="23"/>
  <c r="AG362" i="23"/>
  <c r="AG363" i="23"/>
  <c r="AG364" i="23"/>
  <c r="AG365" i="23"/>
  <c r="AG366" i="23"/>
  <c r="AG367" i="23"/>
  <c r="AC368" i="23"/>
  <c r="AG368" i="23"/>
  <c r="AF368" i="23"/>
  <c r="AD369" i="23"/>
  <c r="AC369" i="23"/>
  <c r="AG369" i="23"/>
  <c r="AE370" i="23"/>
  <c r="AD370" i="23"/>
  <c r="AD374" i="23"/>
  <c r="AD380" i="23"/>
  <c r="AE381" i="23"/>
  <c r="AF382" i="23"/>
  <c r="AF383" i="23"/>
  <c r="AE383" i="23"/>
  <c r="AC384" i="23"/>
  <c r="AG384" i="23"/>
  <c r="AF384" i="23"/>
  <c r="AD385" i="23"/>
  <c r="AC385" i="23"/>
  <c r="AG385" i="23"/>
  <c r="AE386" i="23"/>
  <c r="AD386" i="23"/>
  <c r="AC392" i="23"/>
  <c r="AG392" i="23"/>
  <c r="AE393" i="23"/>
  <c r="AD393" i="23"/>
  <c r="AE433" i="23"/>
  <c r="AF434" i="23"/>
  <c r="AC435" i="23"/>
  <c r="AG435" i="23"/>
  <c r="AD436" i="23"/>
  <c r="AE464" i="23"/>
  <c r="AF467" i="23"/>
  <c r="AE353" i="23"/>
  <c r="AF354" i="23"/>
  <c r="AF355" i="23"/>
  <c r="AC356" i="23"/>
  <c r="AG356" i="23"/>
  <c r="AD357" i="23"/>
  <c r="AE358" i="23"/>
  <c r="AD368" i="23"/>
  <c r="AE369" i="23"/>
  <c r="AF370" i="23"/>
  <c r="AF371" i="23"/>
  <c r="AC372" i="23"/>
  <c r="AG372" i="23"/>
  <c r="AD373" i="23"/>
  <c r="AE374" i="23"/>
  <c r="AE375" i="23"/>
  <c r="AF376" i="23"/>
  <c r="AC377" i="23"/>
  <c r="AG377" i="23"/>
  <c r="AC383" i="23"/>
  <c r="AG383" i="23"/>
  <c r="AD384" i="23"/>
  <c r="AE385" i="23"/>
  <c r="AF386" i="23"/>
  <c r="AC387" i="23"/>
  <c r="AG387" i="23"/>
  <c r="AF390" i="23"/>
  <c r="AF393" i="23"/>
  <c r="AC395" i="23"/>
  <c r="AG395" i="23"/>
  <c r="AD396" i="23"/>
  <c r="AC396" i="23"/>
  <c r="AC398" i="23"/>
  <c r="AG398" i="23"/>
  <c r="AF401" i="23"/>
  <c r="AE404" i="23"/>
  <c r="AC406" i="23"/>
  <c r="AG406" i="23"/>
  <c r="AC407" i="23"/>
  <c r="AG407" i="23"/>
  <c r="AF409" i="23"/>
  <c r="AE412" i="23"/>
  <c r="AC414" i="23"/>
  <c r="AG414" i="23"/>
  <c r="AC415" i="23"/>
  <c r="AG415" i="23"/>
  <c r="AF417" i="23"/>
  <c r="AE420" i="23"/>
  <c r="AC422" i="23"/>
  <c r="AG422" i="23"/>
  <c r="AE424" i="23"/>
  <c r="AD424" i="23"/>
  <c r="AC433" i="23"/>
  <c r="AG433" i="23"/>
  <c r="AD434" i="23"/>
  <c r="AE435" i="23"/>
  <c r="AF436" i="23"/>
  <c r="AF437" i="23"/>
  <c r="AE437" i="23"/>
  <c r="AC438" i="23"/>
  <c r="AG438" i="23"/>
  <c r="AF438" i="23"/>
  <c r="AD439" i="23"/>
  <c r="AC439" i="23"/>
  <c r="AG439" i="23"/>
  <c r="AE440" i="23"/>
  <c r="AD440" i="23"/>
  <c r="AC446" i="23"/>
  <c r="AG446" i="23"/>
  <c r="AC454" i="23"/>
  <c r="AG454" i="23"/>
  <c r="AD443" i="23"/>
  <c r="AC443" i="23"/>
  <c r="AG443" i="23"/>
  <c r="AE444" i="23"/>
  <c r="AD444" i="23"/>
  <c r="AC451" i="23"/>
  <c r="AG451" i="23"/>
  <c r="AD452" i="23"/>
  <c r="AE453" i="23"/>
  <c r="AF454" i="23"/>
  <c r="AF455" i="23"/>
  <c r="AC456" i="23"/>
  <c r="AG456" i="23"/>
  <c r="AD457" i="23"/>
  <c r="AE458" i="23"/>
  <c r="AD464" i="23"/>
  <c r="AE467" i="23"/>
  <c r="AE468" i="23"/>
  <c r="AC473" i="23"/>
  <c r="AG473" i="23"/>
  <c r="AD474" i="23"/>
  <c r="AE475" i="23"/>
  <c r="AF476" i="23"/>
  <c r="AF477" i="23"/>
  <c r="AC478" i="23"/>
  <c r="AG478" i="23"/>
  <c r="AD479" i="23"/>
  <c r="AE480" i="23"/>
  <c r="AC489" i="23"/>
  <c r="AG489" i="23"/>
  <c r="AD490" i="23"/>
  <c r="AE491" i="23"/>
  <c r="AF492" i="23"/>
  <c r="AF493" i="23"/>
  <c r="AC494" i="23"/>
  <c r="AG494" i="23"/>
  <c r="AD495" i="23"/>
  <c r="AE496" i="23"/>
  <c r="AD501" i="23"/>
  <c r="AE506" i="23"/>
  <c r="AF511" i="23"/>
  <c r="AC518" i="23"/>
  <c r="AG518" i="23"/>
  <c r="AD519" i="23"/>
  <c r="AE520" i="23"/>
  <c r="AD523" i="23"/>
  <c r="AE524" i="23"/>
  <c r="AF536" i="23"/>
  <c r="AC538" i="23"/>
  <c r="AG538" i="23"/>
  <c r="AE543" i="23"/>
  <c r="AD545" i="23"/>
  <c r="AD546" i="23"/>
  <c r="AD547" i="23"/>
  <c r="AE553" i="23"/>
  <c r="AC455" i="23"/>
  <c r="AG455" i="23"/>
  <c r="AD456" i="23"/>
  <c r="AE457" i="23"/>
  <c r="AF458" i="23"/>
  <c r="AF459" i="23"/>
  <c r="AC460" i="23"/>
  <c r="AG460" i="23"/>
  <c r="AD461" i="23"/>
  <c r="AE462" i="23"/>
  <c r="AE465" i="23"/>
  <c r="AF468" i="23"/>
  <c r="AC470" i="23"/>
  <c r="AG470" i="23"/>
  <c r="AD471" i="23"/>
  <c r="AC477" i="23"/>
  <c r="AG477" i="23"/>
  <c r="AD478" i="23"/>
  <c r="AE479" i="23"/>
  <c r="AF480" i="23"/>
  <c r="AF481" i="23"/>
  <c r="AC482" i="23"/>
  <c r="AG482" i="23"/>
  <c r="AD483" i="23"/>
  <c r="AE484" i="23"/>
  <c r="AE501" i="23"/>
  <c r="AE505" i="23"/>
  <c r="AF506" i="23"/>
  <c r="AE509" i="23"/>
  <c r="AF510" i="23"/>
  <c r="AC511" i="23"/>
  <c r="AG511" i="23"/>
  <c r="AG528" i="23"/>
  <c r="AC532" i="23"/>
  <c r="AF451" i="23"/>
  <c r="AE451" i="23"/>
  <c r="AC452" i="23"/>
  <c r="AG452" i="23"/>
  <c r="AF452" i="23"/>
  <c r="AD453" i="23"/>
  <c r="AC453" i="23"/>
  <c r="AG453" i="23"/>
  <c r="AE454" i="23"/>
  <c r="AD454" i="23"/>
  <c r="AC463" i="23"/>
  <c r="AG463" i="23"/>
  <c r="AC464" i="23"/>
  <c r="AG464" i="23"/>
  <c r="AC465" i="23"/>
  <c r="AG465" i="23"/>
  <c r="AD466" i="23"/>
  <c r="AG467" i="23"/>
  <c r="AF472" i="23"/>
  <c r="AF473" i="23"/>
  <c r="AE473" i="23"/>
  <c r="AC474" i="23"/>
  <c r="AG474" i="23"/>
  <c r="AF474" i="23"/>
  <c r="AD475" i="23"/>
  <c r="AC475" i="23"/>
  <c r="AG475" i="23"/>
  <c r="AE476" i="23"/>
  <c r="AD476" i="23"/>
  <c r="AC485" i="23"/>
  <c r="AG485" i="23"/>
  <c r="AD486" i="23"/>
  <c r="AE487" i="23"/>
  <c r="AF488" i="23"/>
  <c r="AF489" i="23"/>
  <c r="AE489" i="23"/>
  <c r="AC490" i="23"/>
  <c r="AG490" i="23"/>
  <c r="AF490" i="23"/>
  <c r="AD491" i="23"/>
  <c r="AC491" i="23"/>
  <c r="AG491" i="23"/>
  <c r="AE492" i="23"/>
  <c r="AD492" i="23"/>
  <c r="AC501" i="23"/>
  <c r="AG501" i="23"/>
  <c r="AG512" i="23"/>
  <c r="AC516" i="23"/>
  <c r="AE522" i="23"/>
  <c r="AF527" i="23"/>
  <c r="AC534" i="23"/>
  <c r="AG534" i="23"/>
  <c r="AD535" i="23"/>
  <c r="AE536" i="23"/>
  <c r="AD539" i="23"/>
  <c r="AC539" i="23"/>
  <c r="AG539" i="23"/>
  <c r="AE540" i="23"/>
  <c r="AD540" i="23"/>
  <c r="AC541" i="23"/>
  <c r="AG541" i="23"/>
  <c r="AC509" i="23"/>
  <c r="AG509" i="23"/>
  <c r="AD510" i="23"/>
  <c r="AE511" i="23"/>
  <c r="AF512" i="23"/>
  <c r="AF513" i="23"/>
  <c r="AE513" i="23"/>
  <c r="AC514" i="23"/>
  <c r="AG514" i="23"/>
  <c r="AF514" i="23"/>
  <c r="AD515" i="23"/>
  <c r="AC515" i="23"/>
  <c r="AG515" i="23"/>
  <c r="AE516" i="23"/>
  <c r="AD516" i="23"/>
  <c r="AC525" i="23"/>
  <c r="AG525" i="23"/>
  <c r="AD526" i="23"/>
  <c r="AE527" i="23"/>
  <c r="AF528" i="23"/>
  <c r="AF529" i="23"/>
  <c r="AE529" i="23"/>
  <c r="AC530" i="23"/>
  <c r="AG530" i="23"/>
  <c r="AF530" i="23"/>
  <c r="AD531" i="23"/>
  <c r="AC531" i="23"/>
  <c r="AG531" i="23"/>
  <c r="AE532" i="23"/>
  <c r="AD532" i="23"/>
  <c r="AC540" i="23"/>
  <c r="AG540" i="23"/>
  <c r="AE542" i="23"/>
  <c r="AC544" i="23"/>
  <c r="AG544" i="23"/>
  <c r="AC545" i="23"/>
  <c r="AF547" i="23"/>
  <c r="AE550" i="23"/>
  <c r="AC552" i="23"/>
  <c r="AG552" i="23"/>
  <c r="AC553" i="23"/>
  <c r="AG553" i="23"/>
  <c r="AF555" i="23"/>
  <c r="AE558" i="23"/>
  <c r="AC560" i="23"/>
  <c r="AG560" i="23"/>
  <c r="AC561" i="23"/>
  <c r="AG561" i="23"/>
  <c r="AF563" i="23"/>
  <c r="AF564" i="23"/>
  <c r="AC565" i="23"/>
  <c r="AG565" i="23"/>
  <c r="AD566" i="23"/>
  <c r="AE568" i="23"/>
  <c r="AC578" i="23"/>
  <c r="AC594" i="23"/>
  <c r="AC606" i="23"/>
  <c r="AC548" i="23"/>
  <c r="AG548" i="23"/>
  <c r="AC549" i="23"/>
  <c r="AG549" i="23"/>
  <c r="AF551" i="23"/>
  <c r="AE554" i="23"/>
  <c r="AC556" i="23"/>
  <c r="AG556" i="23"/>
  <c r="AC557" i="23"/>
  <c r="AG557" i="23"/>
  <c r="AF559" i="23"/>
  <c r="AE562" i="23"/>
  <c r="AD564" i="23"/>
  <c r="AE565" i="23"/>
  <c r="AF566" i="23"/>
  <c r="AF567" i="23"/>
  <c r="AC568" i="23"/>
  <c r="AE584" i="23"/>
  <c r="AE592" i="23"/>
  <c r="AC571" i="23"/>
  <c r="AG571" i="23"/>
  <c r="AD572" i="23"/>
  <c r="AE573" i="23"/>
  <c r="AF574" i="23"/>
  <c r="AF575" i="23"/>
  <c r="AE575" i="23"/>
  <c r="AC576" i="23"/>
  <c r="AG576" i="23"/>
  <c r="AF576" i="23"/>
  <c r="AD577" i="23"/>
  <c r="AC577" i="23"/>
  <c r="AG577" i="23"/>
  <c r="AE578" i="23"/>
  <c r="AD578" i="23"/>
  <c r="AC587" i="23"/>
  <c r="AG587" i="23"/>
  <c r="AD588" i="23"/>
  <c r="AE589" i="23"/>
  <c r="AF590" i="23"/>
  <c r="AF591" i="23"/>
  <c r="AE591" i="23"/>
  <c r="AC592" i="23"/>
  <c r="AG592" i="23"/>
  <c r="AF592" i="23"/>
  <c r="AD593" i="23"/>
  <c r="AC593" i="23"/>
  <c r="AG593" i="23"/>
  <c r="AE594" i="23"/>
  <c r="AD594" i="23"/>
  <c r="AC603" i="23"/>
  <c r="AG603" i="23"/>
  <c r="AE606" i="23"/>
  <c r="AD606" i="23"/>
  <c r="AC615" i="23"/>
  <c r="AG615" i="23"/>
  <c r="AD616" i="23"/>
  <c r="AE617" i="23"/>
  <c r="AF618" i="23"/>
  <c r="AF619" i="23"/>
  <c r="AE619" i="23"/>
  <c r="AC620" i="23"/>
  <c r="AG620" i="23"/>
  <c r="AF620" i="23"/>
  <c r="AD621" i="23"/>
  <c r="AC621" i="23"/>
  <c r="AG621" i="23"/>
  <c r="AE622" i="23"/>
  <c r="AD622" i="23"/>
  <c r="AG568" i="23"/>
  <c r="AD569" i="23"/>
  <c r="AE570" i="23"/>
  <c r="AE571" i="23"/>
  <c r="AC579" i="23"/>
  <c r="AG579" i="23"/>
  <c r="AD580" i="23"/>
  <c r="AE581" i="23"/>
  <c r="AF582" i="23"/>
  <c r="AF583" i="23"/>
  <c r="AE583" i="23"/>
  <c r="AC584" i="23"/>
  <c r="AG584" i="23"/>
  <c r="AF584" i="23"/>
  <c r="AD585" i="23"/>
  <c r="AC585" i="23"/>
  <c r="AG585" i="23"/>
  <c r="AE586" i="23"/>
  <c r="AD586" i="23"/>
  <c r="AC595" i="23"/>
  <c r="AG595" i="23"/>
  <c r="AD596" i="23"/>
  <c r="AE597" i="23"/>
  <c r="AF598" i="23"/>
  <c r="AF599" i="23"/>
  <c r="AE599" i="23"/>
  <c r="AC600" i="23"/>
  <c r="AG600" i="23"/>
  <c r="AF600" i="23"/>
  <c r="AD601" i="23"/>
  <c r="AC601" i="23"/>
  <c r="AG601" i="23"/>
  <c r="AE602" i="23"/>
  <c r="AD602" i="23"/>
  <c r="AG605" i="23"/>
  <c r="AC607" i="23"/>
  <c r="AG607" i="23"/>
  <c r="AD608" i="23"/>
  <c r="AE609" i="23"/>
  <c r="AF610" i="23"/>
  <c r="AF611" i="23"/>
  <c r="AE611" i="23"/>
  <c r="AC612" i="23"/>
  <c r="AG612" i="23"/>
  <c r="AF612" i="23"/>
  <c r="AD613" i="23"/>
  <c r="AC613" i="23"/>
  <c r="AG613" i="23"/>
  <c r="AE614" i="23"/>
  <c r="AD614" i="23"/>
  <c r="AC623" i="23"/>
  <c r="AG623" i="23"/>
  <c r="AD624" i="23"/>
  <c r="AE625" i="23"/>
  <c r="AF626" i="23"/>
  <c r="AF627" i="23"/>
  <c r="AE627" i="23"/>
  <c r="AC628" i="23"/>
  <c r="AG628" i="23"/>
  <c r="AF628" i="23"/>
  <c r="AD629" i="23"/>
  <c r="AC629" i="23"/>
  <c r="AG629" i="23"/>
  <c r="AE630" i="23"/>
  <c r="AD630" i="23"/>
  <c r="AC6" i="23"/>
  <c r="AG6" i="23"/>
  <c r="AE18" i="23"/>
  <c r="AD21" i="23"/>
  <c r="AC22" i="23"/>
  <c r="AG22" i="23"/>
  <c r="AE32" i="23"/>
  <c r="AF33" i="23"/>
  <c r="AC34" i="23"/>
  <c r="AG34" i="23"/>
  <c r="AD35" i="23"/>
  <c r="AD6" i="23"/>
  <c r="AF19" i="23"/>
  <c r="AE20" i="23"/>
  <c r="AD23" i="23"/>
  <c r="AE36" i="23"/>
  <c r="AF37" i="23"/>
  <c r="AC38" i="23"/>
  <c r="AG38" i="23"/>
  <c r="AD39" i="23"/>
  <c r="AE6" i="23"/>
  <c r="AC18" i="23"/>
  <c r="AG18" i="23"/>
  <c r="AF21" i="23"/>
  <c r="AE22" i="23"/>
  <c r="AE24" i="23"/>
  <c r="AF25" i="23"/>
  <c r="AC26" i="23"/>
  <c r="AG26" i="23"/>
  <c r="AD27" i="23"/>
  <c r="AE40" i="23"/>
  <c r="AF41" i="23"/>
  <c r="AC42" i="23"/>
  <c r="AG42" i="23"/>
  <c r="AD43" i="23"/>
  <c r="AF6" i="23"/>
  <c r="AF643" i="23" s="1"/>
  <c r="W644" i="23"/>
  <c r="AA644" i="23"/>
  <c r="AF63" i="23"/>
  <c r="AF644" i="23" s="1"/>
  <c r="Y646" i="23"/>
  <c r="AD93" i="23"/>
  <c r="AE147" i="23"/>
  <c r="AD150" i="23"/>
  <c r="AF152" i="23"/>
  <c r="AE155" i="23"/>
  <c r="AC644" i="23"/>
  <c r="AG644" i="23"/>
  <c r="AE93" i="23"/>
  <c r="Y644" i="23"/>
  <c r="AD63" i="23"/>
  <c r="AD644" i="23" s="1"/>
  <c r="AA646" i="23"/>
  <c r="AF93" i="23"/>
  <c r="AD145" i="23"/>
  <c r="AD146" i="23"/>
  <c r="AF148" i="23"/>
  <c r="AE151" i="23"/>
  <c r="AD154" i="23"/>
  <c r="AF156" i="23"/>
  <c r="Z644" i="23"/>
  <c r="AE63" i="23"/>
  <c r="AE644" i="23" s="1"/>
  <c r="AC93" i="23"/>
  <c r="AC646" i="23" s="1"/>
  <c r="AG93" i="23"/>
  <c r="Y647" i="23"/>
  <c r="AC234" i="23"/>
  <c r="AC636" i="23" s="1"/>
  <c r="AG234" i="23"/>
  <c r="Q647" i="23"/>
  <c r="U647" i="23"/>
  <c r="Z647" i="23"/>
  <c r="AE203" i="23"/>
  <c r="AE647" i="23" s="1"/>
  <c r="Y636" i="23"/>
  <c r="AD234" i="23"/>
  <c r="AE265" i="23"/>
  <c r="AC268" i="23"/>
  <c r="AG268" i="23"/>
  <c r="AC276" i="23"/>
  <c r="AG276" i="23"/>
  <c r="AC284" i="23"/>
  <c r="AG284" i="23"/>
  <c r="R647" i="23"/>
  <c r="W647" i="23"/>
  <c r="AA647" i="23"/>
  <c r="AF203" i="23"/>
  <c r="AF647" i="23" s="1"/>
  <c r="Z636" i="23"/>
  <c r="AE234" i="23"/>
  <c r="AE636" i="23" s="1"/>
  <c r="AE266" i="23"/>
  <c r="AD269" i="23"/>
  <c r="AF271" i="23"/>
  <c r="AE274" i="23"/>
  <c r="AD277" i="23"/>
  <c r="AF279" i="23"/>
  <c r="AE282" i="23"/>
  <c r="AD285" i="23"/>
  <c r="AF287" i="23"/>
  <c r="AC647" i="23"/>
  <c r="AG647" i="23"/>
  <c r="AF636" i="23"/>
  <c r="AC272" i="23"/>
  <c r="AG272" i="23"/>
  <c r="AC280" i="23"/>
  <c r="AG280" i="23"/>
  <c r="Q637" i="23"/>
  <c r="Q651" i="23" s="1"/>
  <c r="U637" i="23"/>
  <c r="Z637" i="23"/>
  <c r="AF378" i="23"/>
  <c r="AF389" i="23"/>
  <c r="AE392" i="23"/>
  <c r="AF394" i="23"/>
  <c r="AE397" i="23"/>
  <c r="AD400" i="23"/>
  <c r="AF402" i="23"/>
  <c r="AF637" i="23"/>
  <c r="S637" i="23"/>
  <c r="S651" i="23" s="1"/>
  <c r="X637" i="23"/>
  <c r="X651" i="23" s="1"/>
  <c r="AC341" i="23"/>
  <c r="AC637" i="23" s="1"/>
  <c r="AG341" i="23"/>
  <c r="AG637" i="23" s="1"/>
  <c r="AD378" i="23"/>
  <c r="T637" i="23"/>
  <c r="T651" i="23" s="1"/>
  <c r="Y637" i="23"/>
  <c r="AD341" i="23"/>
  <c r="AD637" i="23" s="1"/>
  <c r="Z635" i="23"/>
  <c r="AE378" i="23"/>
  <c r="AE635" i="23" s="1"/>
  <c r="AG386" i="23"/>
  <c r="AG390" i="23"/>
  <c r="AG635" i="23" s="1"/>
  <c r="AC399" i="23"/>
  <c r="AC635" i="23" s="1"/>
  <c r="AG399" i="23"/>
  <c r="AC423" i="23"/>
  <c r="AC639" i="23" s="1"/>
  <c r="AG423" i="23"/>
  <c r="AG639" i="23" s="1"/>
  <c r="AF450" i="23"/>
  <c r="AC466" i="23"/>
  <c r="AG466" i="23"/>
  <c r="AD423" i="23"/>
  <c r="AD639" i="23" s="1"/>
  <c r="AC450" i="23"/>
  <c r="AG450" i="23"/>
  <c r="AG649" i="23" s="1"/>
  <c r="AD467" i="23"/>
  <c r="AF469" i="23"/>
  <c r="AE423" i="23"/>
  <c r="AE639" i="23" s="1"/>
  <c r="AD450" i="23"/>
  <c r="AD649" i="23" s="1"/>
  <c r="AF423" i="23"/>
  <c r="AF639" i="23" s="1"/>
  <c r="AE450" i="23"/>
  <c r="AE649" i="23" s="1"/>
  <c r="AD542" i="23"/>
  <c r="AF544" i="23"/>
  <c r="AG545" i="23"/>
  <c r="AC604" i="23"/>
  <c r="AC641" i="23" s="1"/>
  <c r="AE604" i="23"/>
  <c r="AF606" i="23"/>
  <c r="AF604" i="23"/>
  <c r="AE605" i="23"/>
  <c r="AD604" i="23"/>
  <c r="AD641" i="23" s="1"/>
  <c r="R641" i="23"/>
  <c r="R651" i="23" s="1"/>
  <c r="AG604" i="23"/>
  <c r="AG641" i="23" s="1"/>
  <c r="E28" i="22"/>
  <c r="E29" i="22" s="1"/>
  <c r="E47" i="22"/>
  <c r="E16" i="22"/>
  <c r="AG665" i="25" l="1"/>
  <c r="BD664" i="25"/>
  <c r="BF664" i="25" s="1"/>
  <c r="BC635" i="25"/>
  <c r="BE635" i="25" s="1"/>
  <c r="BC643" i="25"/>
  <c r="BE643" i="25" s="1"/>
  <c r="BC655" i="25"/>
  <c r="BE655" i="25" s="1"/>
  <c r="BC649" i="25"/>
  <c r="BE649" i="25" s="1"/>
  <c r="AE666" i="25"/>
  <c r="BC639" i="25"/>
  <c r="BE639" i="25" s="1"/>
  <c r="BC637" i="25"/>
  <c r="BE637" i="25" s="1"/>
  <c r="BC644" i="25"/>
  <c r="BE644" i="25" s="1"/>
  <c r="BC647" i="25"/>
  <c r="BE647" i="25" s="1"/>
  <c r="BC641" i="25"/>
  <c r="BE641" i="25" s="1"/>
  <c r="BC636" i="25"/>
  <c r="BC646" i="25"/>
  <c r="AX635" i="25"/>
  <c r="AW641" i="25"/>
  <c r="AU643" i="25"/>
  <c r="BD655" i="25" s="1"/>
  <c r="BF655" i="25" s="1"/>
  <c r="AW643" i="25"/>
  <c r="BD656" i="25" s="1"/>
  <c r="BF656" i="25" s="1"/>
  <c r="AW635" i="25"/>
  <c r="BD635" i="25" s="1"/>
  <c r="BF635" i="25" s="1"/>
  <c r="AW636" i="25"/>
  <c r="AX643" i="25"/>
  <c r="AX644" i="25"/>
  <c r="BD659" i="25" s="1"/>
  <c r="BF659" i="25" s="1"/>
  <c r="AX646" i="25"/>
  <c r="AO651" i="25"/>
  <c r="AD665" i="25"/>
  <c r="AP651" i="25"/>
  <c r="AG666" i="25"/>
  <c r="AX641" i="25"/>
  <c r="BD667" i="25" s="1"/>
  <c r="BF667" i="25" s="1"/>
  <c r="AQ651" i="25"/>
  <c r="AV636" i="25"/>
  <c r="AX649" i="25"/>
  <c r="AX636" i="25"/>
  <c r="AR651" i="25"/>
  <c r="AR652" i="25" s="1"/>
  <c r="AW637" i="25"/>
  <c r="AU649" i="25"/>
  <c r="AV641" i="25"/>
  <c r="BD666" i="25" s="1"/>
  <c r="BF666" i="25" s="1"/>
  <c r="AW649" i="25"/>
  <c r="AV649" i="25"/>
  <c r="AC666" i="25"/>
  <c r="AK637" i="25"/>
  <c r="AW159" i="25"/>
  <c r="AW646" i="25" s="1"/>
  <c r="AK646" i="25"/>
  <c r="AU423" i="25"/>
  <c r="AU639" i="25" s="1"/>
  <c r="AI639" i="25"/>
  <c r="AV162" i="25"/>
  <c r="AV646" i="25" s="1"/>
  <c r="AJ646" i="25"/>
  <c r="AU234" i="25"/>
  <c r="AU636" i="25" s="1"/>
  <c r="AI636" i="25"/>
  <c r="AL639" i="25"/>
  <c r="AX423" i="25"/>
  <c r="AX639" i="25" s="1"/>
  <c r="AY341" i="25"/>
  <c r="AY637" i="25" s="1"/>
  <c r="AM637" i="25"/>
  <c r="AK647" i="25"/>
  <c r="AW203" i="25"/>
  <c r="AW647" i="25" s="1"/>
  <c r="AU63" i="25"/>
  <c r="AU644" i="25" s="1"/>
  <c r="AI644" i="25"/>
  <c r="AV203" i="25"/>
  <c r="AV647" i="25" s="1"/>
  <c r="AJ647" i="25"/>
  <c r="AY234" i="25"/>
  <c r="AY636" i="25" s="1"/>
  <c r="AM636" i="25"/>
  <c r="AK644" i="25"/>
  <c r="AW63" i="25"/>
  <c r="AW644" i="25" s="1"/>
  <c r="AJ639" i="25"/>
  <c r="AV423" i="25"/>
  <c r="AV639" i="25" s="1"/>
  <c r="AJ637" i="25"/>
  <c r="AV341" i="25"/>
  <c r="AV637" i="25" s="1"/>
  <c r="AK636" i="25"/>
  <c r="AY63" i="25"/>
  <c r="AY644" i="25" s="1"/>
  <c r="BD660" i="25" s="1"/>
  <c r="BF660" i="25" s="1"/>
  <c r="AM644" i="25"/>
  <c r="AX373" i="25"/>
  <c r="AX637" i="25" s="1"/>
  <c r="AL637" i="25"/>
  <c r="AI641" i="25"/>
  <c r="AU203" i="25"/>
  <c r="AU647" i="25" s="1"/>
  <c r="AI647" i="25"/>
  <c r="AI646" i="25"/>
  <c r="AU93" i="25"/>
  <c r="AU646" i="25" s="1"/>
  <c r="AI637" i="25"/>
  <c r="AU341" i="25"/>
  <c r="AU637" i="25" s="1"/>
  <c r="AM647" i="25"/>
  <c r="AY203" i="25"/>
  <c r="AY647" i="25" s="1"/>
  <c r="AJ643" i="25"/>
  <c r="AV6" i="25"/>
  <c r="AV643" i="25" s="1"/>
  <c r="AW423" i="25"/>
  <c r="AW639" i="25" s="1"/>
  <c r="AK639" i="25"/>
  <c r="AQ652" i="25"/>
  <c r="AS652" i="25"/>
  <c r="AP652" i="25"/>
  <c r="AG651" i="25"/>
  <c r="AE665" i="25"/>
  <c r="S652" i="25"/>
  <c r="AE651" i="25"/>
  <c r="AD666" i="25"/>
  <c r="X652" i="25"/>
  <c r="T652" i="25"/>
  <c r="AF665" i="25"/>
  <c r="AD651" i="25"/>
  <c r="Q652" i="25"/>
  <c r="AC665" i="25"/>
  <c r="AC651" i="25"/>
  <c r="AF651" i="25"/>
  <c r="Y651" i="23"/>
  <c r="U651" i="23"/>
  <c r="AA651" i="23"/>
  <c r="W651" i="23"/>
  <c r="AC666" i="23" s="1"/>
  <c r="AF646" i="23"/>
  <c r="AG646" i="23"/>
  <c r="T652" i="23"/>
  <c r="AF665" i="23"/>
  <c r="AD666" i="23"/>
  <c r="X652" i="23"/>
  <c r="R652" i="23"/>
  <c r="AD665" i="23"/>
  <c r="AE665" i="23"/>
  <c r="S652" i="23"/>
  <c r="AE646" i="23"/>
  <c r="AD643" i="23"/>
  <c r="AE641" i="23"/>
  <c r="AC649" i="23"/>
  <c r="AF649" i="23"/>
  <c r="Z651" i="23"/>
  <c r="AF635" i="23"/>
  <c r="AD636" i="23"/>
  <c r="Y652" i="23"/>
  <c r="AE666" i="23"/>
  <c r="U652" i="23"/>
  <c r="AG665" i="23"/>
  <c r="AA652" i="23"/>
  <c r="AG666" i="23"/>
  <c r="AG643" i="23"/>
  <c r="AF641" i="23"/>
  <c r="Q652" i="23"/>
  <c r="AC665" i="23"/>
  <c r="AD635" i="23"/>
  <c r="AG636" i="23"/>
  <c r="AD646" i="23"/>
  <c r="AE643" i="23"/>
  <c r="AC643" i="23"/>
  <c r="AG659" i="21"/>
  <c r="AF659" i="21"/>
  <c r="AE659" i="21"/>
  <c r="AD659" i="21"/>
  <c r="AC659" i="21"/>
  <c r="AG658" i="21"/>
  <c r="AF658" i="21"/>
  <c r="AE658" i="21"/>
  <c r="AD658" i="21"/>
  <c r="AC658" i="21"/>
  <c r="W7" i="21"/>
  <c r="X7" i="21"/>
  <c r="Y7" i="21"/>
  <c r="Z7" i="21"/>
  <c r="AA7" i="21"/>
  <c r="W8" i="21"/>
  <c r="X8" i="21"/>
  <c r="Y8" i="21"/>
  <c r="Z8" i="21"/>
  <c r="AA8" i="21"/>
  <c r="W9" i="21"/>
  <c r="X9" i="21"/>
  <c r="Y9" i="21"/>
  <c r="Z9" i="21"/>
  <c r="AA9" i="21"/>
  <c r="W10" i="21"/>
  <c r="X10" i="21"/>
  <c r="Y10" i="21"/>
  <c r="Z10" i="21"/>
  <c r="AA10" i="21"/>
  <c r="W11" i="21"/>
  <c r="X11" i="21"/>
  <c r="Y11" i="21"/>
  <c r="Z11" i="21"/>
  <c r="AA11" i="21"/>
  <c r="W12" i="21"/>
  <c r="X12" i="21"/>
  <c r="Y12" i="21"/>
  <c r="Z12" i="21"/>
  <c r="AA12" i="21"/>
  <c r="W13" i="21"/>
  <c r="X13" i="21"/>
  <c r="Y13" i="21"/>
  <c r="Z13" i="21"/>
  <c r="AA13" i="21"/>
  <c r="W14" i="21"/>
  <c r="X14" i="21"/>
  <c r="Y14" i="21"/>
  <c r="Z14" i="21"/>
  <c r="AA14" i="21"/>
  <c r="W15" i="21"/>
  <c r="X15" i="21"/>
  <c r="Y15" i="21"/>
  <c r="Z15" i="21"/>
  <c r="AA15" i="21"/>
  <c r="W16" i="21"/>
  <c r="X16" i="21"/>
  <c r="Y16" i="21"/>
  <c r="Z16" i="21"/>
  <c r="AA16" i="21"/>
  <c r="W17" i="21"/>
  <c r="X17" i="21"/>
  <c r="Y17" i="21"/>
  <c r="Z17" i="21"/>
  <c r="AA17" i="21"/>
  <c r="W18" i="21"/>
  <c r="X18" i="21"/>
  <c r="Y18" i="21"/>
  <c r="Z18" i="21"/>
  <c r="AA18" i="21"/>
  <c r="W19" i="21"/>
  <c r="X19" i="21"/>
  <c r="Y19" i="21"/>
  <c r="Z19" i="21"/>
  <c r="AA19" i="21"/>
  <c r="W20" i="21"/>
  <c r="X20" i="21"/>
  <c r="Y20" i="21"/>
  <c r="Z20" i="21"/>
  <c r="AA20" i="21"/>
  <c r="W21" i="21"/>
  <c r="X21" i="21"/>
  <c r="Y21" i="21"/>
  <c r="Z21" i="21"/>
  <c r="AA21" i="21"/>
  <c r="W22" i="21"/>
  <c r="X22" i="21"/>
  <c r="Y22" i="21"/>
  <c r="Z22" i="21"/>
  <c r="AA22" i="21"/>
  <c r="W23" i="21"/>
  <c r="X23" i="21"/>
  <c r="Y23" i="21"/>
  <c r="Z23" i="21"/>
  <c r="AA23" i="21"/>
  <c r="W24" i="21"/>
  <c r="X24" i="21"/>
  <c r="Y24" i="21"/>
  <c r="Z24" i="21"/>
  <c r="AA24" i="21"/>
  <c r="W25" i="21"/>
  <c r="X25" i="21"/>
  <c r="Y25" i="21"/>
  <c r="Z25" i="21"/>
  <c r="AA25" i="21"/>
  <c r="W26" i="21"/>
  <c r="X26" i="21"/>
  <c r="Y26" i="21"/>
  <c r="Z26" i="21"/>
  <c r="AA26" i="21"/>
  <c r="W27" i="21"/>
  <c r="X27" i="21"/>
  <c r="Y27" i="21"/>
  <c r="Z27" i="21"/>
  <c r="AA27" i="21"/>
  <c r="W28" i="21"/>
  <c r="X28" i="21"/>
  <c r="Y28" i="21"/>
  <c r="Z28" i="21"/>
  <c r="AA28" i="21"/>
  <c r="W29" i="21"/>
  <c r="X29" i="21"/>
  <c r="Y29" i="21"/>
  <c r="Z29" i="21"/>
  <c r="AA29" i="21"/>
  <c r="W30" i="21"/>
  <c r="X30" i="21"/>
  <c r="Y30" i="21"/>
  <c r="Z30" i="21"/>
  <c r="AA30" i="21"/>
  <c r="W31" i="21"/>
  <c r="X31" i="21"/>
  <c r="Y31" i="21"/>
  <c r="Z31" i="21"/>
  <c r="AA31" i="21"/>
  <c r="W32" i="21"/>
  <c r="X32" i="21"/>
  <c r="Y32" i="21"/>
  <c r="Z32" i="21"/>
  <c r="AA32" i="21"/>
  <c r="W33" i="21"/>
  <c r="X33" i="21"/>
  <c r="Y33" i="21"/>
  <c r="Z33" i="21"/>
  <c r="AA33" i="21"/>
  <c r="W34" i="21"/>
  <c r="X34" i="21"/>
  <c r="Y34" i="21"/>
  <c r="Z34" i="21"/>
  <c r="AA34" i="21"/>
  <c r="W35" i="21"/>
  <c r="X35" i="21"/>
  <c r="Y35" i="21"/>
  <c r="Z35" i="21"/>
  <c r="AA35" i="21"/>
  <c r="W36" i="21"/>
  <c r="X36" i="21"/>
  <c r="Y36" i="21"/>
  <c r="Z36" i="21"/>
  <c r="AA36" i="21"/>
  <c r="W37" i="21"/>
  <c r="X37" i="21"/>
  <c r="Y37" i="21"/>
  <c r="Z37" i="21"/>
  <c r="AA37" i="21"/>
  <c r="W38" i="21"/>
  <c r="X38" i="21"/>
  <c r="Y38" i="21"/>
  <c r="Z38" i="21"/>
  <c r="AA38" i="21"/>
  <c r="W39" i="21"/>
  <c r="X39" i="21"/>
  <c r="Y39" i="21"/>
  <c r="Z39" i="21"/>
  <c r="AA39" i="21"/>
  <c r="W40" i="21"/>
  <c r="X40" i="21"/>
  <c r="Y40" i="21"/>
  <c r="Z40" i="21"/>
  <c r="AA40" i="21"/>
  <c r="W41" i="21"/>
  <c r="X41" i="21"/>
  <c r="Y41" i="21"/>
  <c r="Z41" i="21"/>
  <c r="AA41" i="21"/>
  <c r="W42" i="21"/>
  <c r="X42" i="21"/>
  <c r="Y42" i="21"/>
  <c r="Z42" i="21"/>
  <c r="AA42" i="21"/>
  <c r="W43" i="21"/>
  <c r="X43" i="21"/>
  <c r="Y43" i="21"/>
  <c r="Z43" i="21"/>
  <c r="AA43" i="21"/>
  <c r="W44" i="21"/>
  <c r="X44" i="21"/>
  <c r="Y44" i="21"/>
  <c r="Z44" i="21"/>
  <c r="AA44" i="21"/>
  <c r="W45" i="21"/>
  <c r="X45" i="21"/>
  <c r="Y45" i="21"/>
  <c r="Z45" i="21"/>
  <c r="AA45" i="21"/>
  <c r="W46" i="21"/>
  <c r="X46" i="21"/>
  <c r="Y46" i="21"/>
  <c r="Z46" i="21"/>
  <c r="AA46" i="21"/>
  <c r="W47" i="21"/>
  <c r="X47" i="21"/>
  <c r="Y47" i="21"/>
  <c r="Z47" i="21"/>
  <c r="AA47" i="21"/>
  <c r="W48" i="21"/>
  <c r="X48" i="21"/>
  <c r="Y48" i="21"/>
  <c r="Z48" i="21"/>
  <c r="AA48" i="21"/>
  <c r="W49" i="21"/>
  <c r="X49" i="21"/>
  <c r="Y49" i="21"/>
  <c r="Z49" i="21"/>
  <c r="AA49" i="21"/>
  <c r="W50" i="21"/>
  <c r="X50" i="21"/>
  <c r="Y50" i="21"/>
  <c r="Z50" i="21"/>
  <c r="AA50" i="21"/>
  <c r="W51" i="21"/>
  <c r="X51" i="21"/>
  <c r="Y51" i="21"/>
  <c r="Z51" i="21"/>
  <c r="AA51" i="21"/>
  <c r="W52" i="21"/>
  <c r="X52" i="21"/>
  <c r="Y52" i="21"/>
  <c r="Z52" i="21"/>
  <c r="AA52" i="21"/>
  <c r="W53" i="21"/>
  <c r="X53" i="21"/>
  <c r="Y53" i="21"/>
  <c r="Z53" i="21"/>
  <c r="AA53" i="21"/>
  <c r="W54" i="21"/>
  <c r="X54" i="21"/>
  <c r="Y54" i="21"/>
  <c r="Z54" i="21"/>
  <c r="AA54" i="21"/>
  <c r="W55" i="21"/>
  <c r="X55" i="21"/>
  <c r="Y55" i="21"/>
  <c r="Z55" i="21"/>
  <c r="AA55" i="21"/>
  <c r="W56" i="21"/>
  <c r="X56" i="21"/>
  <c r="Y56" i="21"/>
  <c r="Z56" i="21"/>
  <c r="AA56" i="21"/>
  <c r="W57" i="21"/>
  <c r="X57" i="21"/>
  <c r="Y57" i="21"/>
  <c r="Z57" i="21"/>
  <c r="AA57" i="21"/>
  <c r="W58" i="21"/>
  <c r="X58" i="21"/>
  <c r="Y58" i="21"/>
  <c r="Z58" i="21"/>
  <c r="AA58" i="21"/>
  <c r="W59" i="21"/>
  <c r="X59" i="21"/>
  <c r="Y59" i="21"/>
  <c r="Z59" i="21"/>
  <c r="AA59" i="21"/>
  <c r="W60" i="21"/>
  <c r="X60" i="21"/>
  <c r="Y60" i="21"/>
  <c r="Z60" i="21"/>
  <c r="AA60" i="21"/>
  <c r="W61" i="21"/>
  <c r="X61" i="21"/>
  <c r="Y61" i="21"/>
  <c r="Z61" i="21"/>
  <c r="AA61" i="21"/>
  <c r="W62" i="21"/>
  <c r="X62" i="21"/>
  <c r="Y62" i="21"/>
  <c r="Z62" i="21"/>
  <c r="AA62" i="21"/>
  <c r="W63" i="21"/>
  <c r="X63" i="21"/>
  <c r="Y63" i="21"/>
  <c r="Z63" i="21"/>
  <c r="AA63" i="21"/>
  <c r="W64" i="21"/>
  <c r="X64" i="21"/>
  <c r="Y64" i="21"/>
  <c r="Z64" i="21"/>
  <c r="AA64" i="21"/>
  <c r="W65" i="21"/>
  <c r="X65" i="21"/>
  <c r="Y65" i="21"/>
  <c r="Z65" i="21"/>
  <c r="AA65" i="21"/>
  <c r="W66" i="21"/>
  <c r="X66" i="21"/>
  <c r="Y66" i="21"/>
  <c r="Z66" i="21"/>
  <c r="AA66" i="21"/>
  <c r="W67" i="21"/>
  <c r="X67" i="21"/>
  <c r="Y67" i="21"/>
  <c r="Z67" i="21"/>
  <c r="AA67" i="21"/>
  <c r="W68" i="21"/>
  <c r="X68" i="21"/>
  <c r="Y68" i="21"/>
  <c r="Z68" i="21"/>
  <c r="AA68" i="21"/>
  <c r="W69" i="21"/>
  <c r="X69" i="21"/>
  <c r="Y69" i="21"/>
  <c r="Z69" i="21"/>
  <c r="AA69" i="21"/>
  <c r="W70" i="21"/>
  <c r="X70" i="21"/>
  <c r="Y70" i="21"/>
  <c r="Z70" i="21"/>
  <c r="AA70" i="21"/>
  <c r="W71" i="21"/>
  <c r="X71" i="21"/>
  <c r="Y71" i="21"/>
  <c r="Z71" i="21"/>
  <c r="AA71" i="21"/>
  <c r="W72" i="21"/>
  <c r="X72" i="21"/>
  <c r="Y72" i="21"/>
  <c r="Z72" i="21"/>
  <c r="AA72" i="21"/>
  <c r="W73" i="21"/>
  <c r="X73" i="21"/>
  <c r="Y73" i="21"/>
  <c r="Z73" i="21"/>
  <c r="AA73" i="21"/>
  <c r="W74" i="21"/>
  <c r="X74" i="21"/>
  <c r="Y74" i="21"/>
  <c r="Z74" i="21"/>
  <c r="AA74" i="21"/>
  <c r="W75" i="21"/>
  <c r="X75" i="21"/>
  <c r="Y75" i="21"/>
  <c r="Z75" i="21"/>
  <c r="AA75" i="21"/>
  <c r="W76" i="21"/>
  <c r="X76" i="21"/>
  <c r="Y76" i="21"/>
  <c r="Z76" i="21"/>
  <c r="AA76" i="21"/>
  <c r="W77" i="21"/>
  <c r="X77" i="21"/>
  <c r="Y77" i="21"/>
  <c r="Z77" i="21"/>
  <c r="AA77" i="21"/>
  <c r="W78" i="21"/>
  <c r="X78" i="21"/>
  <c r="Y78" i="21"/>
  <c r="Z78" i="21"/>
  <c r="AA78" i="21"/>
  <c r="W79" i="21"/>
  <c r="X79" i="21"/>
  <c r="Y79" i="21"/>
  <c r="Z79" i="21"/>
  <c r="AA79" i="21"/>
  <c r="W80" i="21"/>
  <c r="X80" i="21"/>
  <c r="Y80" i="21"/>
  <c r="Z80" i="21"/>
  <c r="AA80" i="21"/>
  <c r="W81" i="21"/>
  <c r="X81" i="21"/>
  <c r="Y81" i="21"/>
  <c r="Z81" i="21"/>
  <c r="AA81" i="21"/>
  <c r="W82" i="21"/>
  <c r="X82" i="21"/>
  <c r="Y82" i="21"/>
  <c r="Z82" i="21"/>
  <c r="AA82" i="21"/>
  <c r="W83" i="21"/>
  <c r="X83" i="21"/>
  <c r="Y83" i="21"/>
  <c r="Z83" i="21"/>
  <c r="AA83" i="21"/>
  <c r="W84" i="21"/>
  <c r="X84" i="21"/>
  <c r="Y84" i="21"/>
  <c r="Z84" i="21"/>
  <c r="AA84" i="21"/>
  <c r="W85" i="21"/>
  <c r="X85" i="21"/>
  <c r="Y85" i="21"/>
  <c r="Z85" i="21"/>
  <c r="AA85" i="21"/>
  <c r="W86" i="21"/>
  <c r="X86" i="21"/>
  <c r="Y86" i="21"/>
  <c r="Z86" i="21"/>
  <c r="AA86" i="21"/>
  <c r="W87" i="21"/>
  <c r="X87" i="21"/>
  <c r="Y87" i="21"/>
  <c r="Z87" i="21"/>
  <c r="AA87" i="21"/>
  <c r="W88" i="21"/>
  <c r="X88" i="21"/>
  <c r="Y88" i="21"/>
  <c r="Z88" i="21"/>
  <c r="AA88" i="21"/>
  <c r="W89" i="21"/>
  <c r="X89" i="21"/>
  <c r="Y89" i="21"/>
  <c r="Z89" i="21"/>
  <c r="AA89" i="21"/>
  <c r="W90" i="21"/>
  <c r="X90" i="21"/>
  <c r="Y90" i="21"/>
  <c r="Z90" i="21"/>
  <c r="AA90" i="21"/>
  <c r="W91" i="21"/>
  <c r="X91" i="21"/>
  <c r="Y91" i="21"/>
  <c r="Z91" i="21"/>
  <c r="AA91" i="21"/>
  <c r="W92" i="21"/>
  <c r="X92" i="21"/>
  <c r="Y92" i="21"/>
  <c r="Z92" i="21"/>
  <c r="AA92" i="21"/>
  <c r="W93" i="21"/>
  <c r="X93" i="21"/>
  <c r="Y93" i="21"/>
  <c r="Z93" i="21"/>
  <c r="AA93" i="21"/>
  <c r="W94" i="21"/>
  <c r="X94" i="21"/>
  <c r="Y94" i="21"/>
  <c r="Z94" i="21"/>
  <c r="AA94" i="21"/>
  <c r="W95" i="21"/>
  <c r="X95" i="21"/>
  <c r="Y95" i="21"/>
  <c r="Z95" i="21"/>
  <c r="AA95" i="21"/>
  <c r="W96" i="21"/>
  <c r="X96" i="21"/>
  <c r="Y96" i="21"/>
  <c r="Z96" i="21"/>
  <c r="AA96" i="21"/>
  <c r="W97" i="21"/>
  <c r="X97" i="21"/>
  <c r="Y97" i="21"/>
  <c r="Z97" i="21"/>
  <c r="AA97" i="21"/>
  <c r="W98" i="21"/>
  <c r="X98" i="21"/>
  <c r="Y98" i="21"/>
  <c r="Z98" i="21"/>
  <c r="AA98" i="21"/>
  <c r="W99" i="21"/>
  <c r="X99" i="21"/>
  <c r="Y99" i="21"/>
  <c r="Z99" i="21"/>
  <c r="AA99" i="21"/>
  <c r="W100" i="21"/>
  <c r="X100" i="21"/>
  <c r="Y100" i="21"/>
  <c r="Z100" i="21"/>
  <c r="AA100" i="21"/>
  <c r="W101" i="21"/>
  <c r="X101" i="21"/>
  <c r="Y101" i="21"/>
  <c r="Z101" i="21"/>
  <c r="AA101" i="21"/>
  <c r="W102" i="21"/>
  <c r="X102" i="21"/>
  <c r="Y102" i="21"/>
  <c r="Z102" i="21"/>
  <c r="AA102" i="21"/>
  <c r="W103" i="21"/>
  <c r="X103" i="21"/>
  <c r="Y103" i="21"/>
  <c r="Z103" i="21"/>
  <c r="AA103" i="21"/>
  <c r="W104" i="21"/>
  <c r="X104" i="21"/>
  <c r="Y104" i="21"/>
  <c r="Z104" i="21"/>
  <c r="AA104" i="21"/>
  <c r="W105" i="21"/>
  <c r="X105" i="21"/>
  <c r="Y105" i="21"/>
  <c r="Z105" i="21"/>
  <c r="AA105" i="21"/>
  <c r="W106" i="21"/>
  <c r="X106" i="21"/>
  <c r="Y106" i="21"/>
  <c r="Z106" i="21"/>
  <c r="AA106" i="21"/>
  <c r="W107" i="21"/>
  <c r="X107" i="21"/>
  <c r="Y107" i="21"/>
  <c r="Z107" i="21"/>
  <c r="AA107" i="21"/>
  <c r="W108" i="21"/>
  <c r="X108" i="21"/>
  <c r="Y108" i="21"/>
  <c r="Z108" i="21"/>
  <c r="AA108" i="21"/>
  <c r="W109" i="21"/>
  <c r="X109" i="21"/>
  <c r="Y109" i="21"/>
  <c r="Z109" i="21"/>
  <c r="AA109" i="21"/>
  <c r="W110" i="21"/>
  <c r="X110" i="21"/>
  <c r="Y110" i="21"/>
  <c r="Z110" i="21"/>
  <c r="AA110" i="21"/>
  <c r="W111" i="21"/>
  <c r="X111" i="21"/>
  <c r="Y111" i="21"/>
  <c r="Z111" i="21"/>
  <c r="AA111" i="21"/>
  <c r="W112" i="21"/>
  <c r="X112" i="21"/>
  <c r="Y112" i="21"/>
  <c r="Z112" i="21"/>
  <c r="AA112" i="21"/>
  <c r="W113" i="21"/>
  <c r="X113" i="21"/>
  <c r="Y113" i="21"/>
  <c r="Z113" i="21"/>
  <c r="AA113" i="21"/>
  <c r="W114" i="21"/>
  <c r="X114" i="21"/>
  <c r="Y114" i="21"/>
  <c r="Z114" i="21"/>
  <c r="AA114" i="21"/>
  <c r="W115" i="21"/>
  <c r="X115" i="21"/>
  <c r="Y115" i="21"/>
  <c r="Z115" i="21"/>
  <c r="AA115" i="21"/>
  <c r="W116" i="21"/>
  <c r="X116" i="21"/>
  <c r="Y116" i="21"/>
  <c r="Z116" i="21"/>
  <c r="AA116" i="21"/>
  <c r="W117" i="21"/>
  <c r="X117" i="21"/>
  <c r="Y117" i="21"/>
  <c r="Z117" i="21"/>
  <c r="AA117" i="21"/>
  <c r="W118" i="21"/>
  <c r="X118" i="21"/>
  <c r="Y118" i="21"/>
  <c r="Z118" i="21"/>
  <c r="AA118" i="21"/>
  <c r="W119" i="21"/>
  <c r="X119" i="21"/>
  <c r="Y119" i="21"/>
  <c r="Z119" i="21"/>
  <c r="AA119" i="21"/>
  <c r="W120" i="21"/>
  <c r="X120" i="21"/>
  <c r="Y120" i="21"/>
  <c r="Z120" i="21"/>
  <c r="AA120" i="21"/>
  <c r="W121" i="21"/>
  <c r="X121" i="21"/>
  <c r="Y121" i="21"/>
  <c r="Z121" i="21"/>
  <c r="AA121" i="21"/>
  <c r="W122" i="21"/>
  <c r="X122" i="21"/>
  <c r="Y122" i="21"/>
  <c r="Z122" i="21"/>
  <c r="AA122" i="21"/>
  <c r="W123" i="21"/>
  <c r="X123" i="21"/>
  <c r="Y123" i="21"/>
  <c r="Z123" i="21"/>
  <c r="AA123" i="21"/>
  <c r="W124" i="21"/>
  <c r="X124" i="21"/>
  <c r="Y124" i="21"/>
  <c r="Z124" i="21"/>
  <c r="AA124" i="21"/>
  <c r="W125" i="21"/>
  <c r="X125" i="21"/>
  <c r="Y125" i="21"/>
  <c r="Z125" i="21"/>
  <c r="AA125" i="21"/>
  <c r="W126" i="21"/>
  <c r="X126" i="21"/>
  <c r="Y126" i="21"/>
  <c r="Z126" i="21"/>
  <c r="AA126" i="21"/>
  <c r="W127" i="21"/>
  <c r="X127" i="21"/>
  <c r="Y127" i="21"/>
  <c r="Z127" i="21"/>
  <c r="AA127" i="21"/>
  <c r="W128" i="21"/>
  <c r="X128" i="21"/>
  <c r="Y128" i="21"/>
  <c r="Z128" i="21"/>
  <c r="AA128" i="21"/>
  <c r="W129" i="21"/>
  <c r="X129" i="21"/>
  <c r="Y129" i="21"/>
  <c r="Z129" i="21"/>
  <c r="AA129" i="21"/>
  <c r="W130" i="21"/>
  <c r="X130" i="21"/>
  <c r="Y130" i="21"/>
  <c r="Z130" i="21"/>
  <c r="AA130" i="21"/>
  <c r="W131" i="21"/>
  <c r="X131" i="21"/>
  <c r="Y131" i="21"/>
  <c r="Z131" i="21"/>
  <c r="AA131" i="21"/>
  <c r="W132" i="21"/>
  <c r="X132" i="21"/>
  <c r="Y132" i="21"/>
  <c r="Z132" i="21"/>
  <c r="AA132" i="21"/>
  <c r="W133" i="21"/>
  <c r="X133" i="21"/>
  <c r="Y133" i="21"/>
  <c r="Z133" i="21"/>
  <c r="AA133" i="21"/>
  <c r="W134" i="21"/>
  <c r="X134" i="21"/>
  <c r="Y134" i="21"/>
  <c r="Z134" i="21"/>
  <c r="AA134" i="21"/>
  <c r="W135" i="21"/>
  <c r="X135" i="21"/>
  <c r="Y135" i="21"/>
  <c r="Z135" i="21"/>
  <c r="AA135" i="21"/>
  <c r="W136" i="21"/>
  <c r="X136" i="21"/>
  <c r="Y136" i="21"/>
  <c r="Z136" i="21"/>
  <c r="AA136" i="21"/>
  <c r="W137" i="21"/>
  <c r="X137" i="21"/>
  <c r="Y137" i="21"/>
  <c r="Z137" i="21"/>
  <c r="AA137" i="21"/>
  <c r="W138" i="21"/>
  <c r="X138" i="21"/>
  <c r="Y138" i="21"/>
  <c r="Z138" i="21"/>
  <c r="AA138" i="21"/>
  <c r="W139" i="21"/>
  <c r="X139" i="21"/>
  <c r="Y139" i="21"/>
  <c r="Z139" i="21"/>
  <c r="AA139" i="21"/>
  <c r="W140" i="21"/>
  <c r="X140" i="21"/>
  <c r="Y140" i="21"/>
  <c r="Z140" i="21"/>
  <c r="AA140" i="21"/>
  <c r="W141" i="21"/>
  <c r="X141" i="21"/>
  <c r="Y141" i="21"/>
  <c r="Z141" i="21"/>
  <c r="AA141" i="21"/>
  <c r="W142" i="21"/>
  <c r="X142" i="21"/>
  <c r="Y142" i="21"/>
  <c r="Z142" i="21"/>
  <c r="AA142" i="21"/>
  <c r="W143" i="21"/>
  <c r="X143" i="21"/>
  <c r="Y143" i="21"/>
  <c r="Z143" i="21"/>
  <c r="AA143" i="21"/>
  <c r="W144" i="21"/>
  <c r="X144" i="21"/>
  <c r="Y144" i="21"/>
  <c r="Z144" i="21"/>
  <c r="AA144" i="21"/>
  <c r="W145" i="21"/>
  <c r="X145" i="21"/>
  <c r="Y145" i="21"/>
  <c r="Z145" i="21"/>
  <c r="AA145" i="21"/>
  <c r="W146" i="21"/>
  <c r="X146" i="21"/>
  <c r="Y146" i="21"/>
  <c r="Z146" i="21"/>
  <c r="AA146" i="21"/>
  <c r="W147" i="21"/>
  <c r="X147" i="21"/>
  <c r="Y147" i="21"/>
  <c r="Z147" i="21"/>
  <c r="AA147" i="21"/>
  <c r="W148" i="21"/>
  <c r="X148" i="21"/>
  <c r="Y148" i="21"/>
  <c r="Z148" i="21"/>
  <c r="AA148" i="21"/>
  <c r="W149" i="21"/>
  <c r="X149" i="21"/>
  <c r="Y149" i="21"/>
  <c r="Z149" i="21"/>
  <c r="AA149" i="21"/>
  <c r="W150" i="21"/>
  <c r="X150" i="21"/>
  <c r="Y150" i="21"/>
  <c r="Z150" i="21"/>
  <c r="AA150" i="21"/>
  <c r="W151" i="21"/>
  <c r="X151" i="21"/>
  <c r="Y151" i="21"/>
  <c r="Z151" i="21"/>
  <c r="AA151" i="21"/>
  <c r="W152" i="21"/>
  <c r="X152" i="21"/>
  <c r="Y152" i="21"/>
  <c r="Z152" i="21"/>
  <c r="AA152" i="21"/>
  <c r="W153" i="21"/>
  <c r="X153" i="21"/>
  <c r="Y153" i="21"/>
  <c r="Z153" i="21"/>
  <c r="AA153" i="21"/>
  <c r="W154" i="21"/>
  <c r="X154" i="21"/>
  <c r="Y154" i="21"/>
  <c r="Z154" i="21"/>
  <c r="AA154" i="21"/>
  <c r="W155" i="21"/>
  <c r="X155" i="21"/>
  <c r="Y155" i="21"/>
  <c r="Z155" i="21"/>
  <c r="AA155" i="21"/>
  <c r="W156" i="21"/>
  <c r="X156" i="21"/>
  <c r="Y156" i="21"/>
  <c r="Z156" i="21"/>
  <c r="AA156" i="21"/>
  <c r="W157" i="21"/>
  <c r="X157" i="21"/>
  <c r="Y157" i="21"/>
  <c r="Z157" i="21"/>
  <c r="AA157" i="21"/>
  <c r="W158" i="21"/>
  <c r="X158" i="21"/>
  <c r="Y158" i="21"/>
  <c r="Z158" i="21"/>
  <c r="AA158" i="21"/>
  <c r="W159" i="21"/>
  <c r="X159" i="21"/>
  <c r="Y159" i="21"/>
  <c r="Z159" i="21"/>
  <c r="AA159" i="21"/>
  <c r="W160" i="21"/>
  <c r="X160" i="21"/>
  <c r="Y160" i="21"/>
  <c r="Z160" i="21"/>
  <c r="AA160" i="21"/>
  <c r="W161" i="21"/>
  <c r="X161" i="21"/>
  <c r="Y161" i="21"/>
  <c r="Z161" i="21"/>
  <c r="AA161" i="21"/>
  <c r="W162" i="21"/>
  <c r="X162" i="21"/>
  <c r="Y162" i="21"/>
  <c r="Z162" i="21"/>
  <c r="AA162" i="21"/>
  <c r="W163" i="21"/>
  <c r="X163" i="21"/>
  <c r="Y163" i="21"/>
  <c r="Z163" i="21"/>
  <c r="AA163" i="21"/>
  <c r="W164" i="21"/>
  <c r="X164" i="21"/>
  <c r="Y164" i="21"/>
  <c r="Z164" i="21"/>
  <c r="AA164" i="21"/>
  <c r="W165" i="21"/>
  <c r="X165" i="21"/>
  <c r="Y165" i="21"/>
  <c r="Z165" i="21"/>
  <c r="AA165" i="21"/>
  <c r="W166" i="21"/>
  <c r="X166" i="21"/>
  <c r="Y166" i="21"/>
  <c r="Z166" i="21"/>
  <c r="AA166" i="21"/>
  <c r="W167" i="21"/>
  <c r="X167" i="21"/>
  <c r="Y167" i="21"/>
  <c r="Z167" i="21"/>
  <c r="AA167" i="21"/>
  <c r="W168" i="21"/>
  <c r="X168" i="21"/>
  <c r="Y168" i="21"/>
  <c r="Z168" i="21"/>
  <c r="AA168" i="21"/>
  <c r="W169" i="21"/>
  <c r="X169" i="21"/>
  <c r="Y169" i="21"/>
  <c r="Z169" i="21"/>
  <c r="AA169" i="21"/>
  <c r="W170" i="21"/>
  <c r="X170" i="21"/>
  <c r="Y170" i="21"/>
  <c r="Z170" i="21"/>
  <c r="AA170" i="21"/>
  <c r="W171" i="21"/>
  <c r="X171" i="21"/>
  <c r="Y171" i="21"/>
  <c r="Z171" i="21"/>
  <c r="AA171" i="21"/>
  <c r="W172" i="21"/>
  <c r="X172" i="21"/>
  <c r="Y172" i="21"/>
  <c r="Z172" i="21"/>
  <c r="AA172" i="21"/>
  <c r="W173" i="21"/>
  <c r="X173" i="21"/>
  <c r="Y173" i="21"/>
  <c r="Z173" i="21"/>
  <c r="AA173" i="21"/>
  <c r="W174" i="21"/>
  <c r="X174" i="21"/>
  <c r="Y174" i="21"/>
  <c r="Z174" i="21"/>
  <c r="AA174" i="21"/>
  <c r="W175" i="21"/>
  <c r="X175" i="21"/>
  <c r="Y175" i="21"/>
  <c r="Z175" i="21"/>
  <c r="AA175" i="21"/>
  <c r="W176" i="21"/>
  <c r="X176" i="21"/>
  <c r="Y176" i="21"/>
  <c r="Z176" i="21"/>
  <c r="AA176" i="21"/>
  <c r="W177" i="21"/>
  <c r="X177" i="21"/>
  <c r="Y177" i="21"/>
  <c r="Z177" i="21"/>
  <c r="AA177" i="21"/>
  <c r="W178" i="21"/>
  <c r="X178" i="21"/>
  <c r="Y178" i="21"/>
  <c r="Z178" i="21"/>
  <c r="AA178" i="21"/>
  <c r="W179" i="21"/>
  <c r="X179" i="21"/>
  <c r="Y179" i="21"/>
  <c r="Z179" i="21"/>
  <c r="AA179" i="21"/>
  <c r="W180" i="21"/>
  <c r="X180" i="21"/>
  <c r="Y180" i="21"/>
  <c r="Z180" i="21"/>
  <c r="AA180" i="21"/>
  <c r="W181" i="21"/>
  <c r="X181" i="21"/>
  <c r="Y181" i="21"/>
  <c r="Z181" i="21"/>
  <c r="AA181" i="21"/>
  <c r="W182" i="21"/>
  <c r="X182" i="21"/>
  <c r="Y182" i="21"/>
  <c r="Z182" i="21"/>
  <c r="AA182" i="21"/>
  <c r="W183" i="21"/>
  <c r="X183" i="21"/>
  <c r="Y183" i="21"/>
  <c r="Z183" i="21"/>
  <c r="AA183" i="21"/>
  <c r="W184" i="21"/>
  <c r="X184" i="21"/>
  <c r="Y184" i="21"/>
  <c r="Z184" i="21"/>
  <c r="AA184" i="21"/>
  <c r="W185" i="21"/>
  <c r="X185" i="21"/>
  <c r="Y185" i="21"/>
  <c r="Z185" i="21"/>
  <c r="AA185" i="21"/>
  <c r="W186" i="21"/>
  <c r="X186" i="21"/>
  <c r="Y186" i="21"/>
  <c r="Z186" i="21"/>
  <c r="AA186" i="21"/>
  <c r="W187" i="21"/>
  <c r="X187" i="21"/>
  <c r="Y187" i="21"/>
  <c r="Z187" i="21"/>
  <c r="AA187" i="21"/>
  <c r="W188" i="21"/>
  <c r="X188" i="21"/>
  <c r="Y188" i="21"/>
  <c r="Z188" i="21"/>
  <c r="AA188" i="21"/>
  <c r="W189" i="21"/>
  <c r="X189" i="21"/>
  <c r="Y189" i="21"/>
  <c r="Z189" i="21"/>
  <c r="AA189" i="21"/>
  <c r="W190" i="21"/>
  <c r="X190" i="21"/>
  <c r="Y190" i="21"/>
  <c r="Z190" i="21"/>
  <c r="AA190" i="21"/>
  <c r="W191" i="21"/>
  <c r="X191" i="21"/>
  <c r="Y191" i="21"/>
  <c r="Z191" i="21"/>
  <c r="AA191" i="21"/>
  <c r="W192" i="21"/>
  <c r="X192" i="21"/>
  <c r="Y192" i="21"/>
  <c r="Z192" i="21"/>
  <c r="AA192" i="21"/>
  <c r="W193" i="21"/>
  <c r="X193" i="21"/>
  <c r="Y193" i="21"/>
  <c r="Z193" i="21"/>
  <c r="AA193" i="21"/>
  <c r="W194" i="21"/>
  <c r="X194" i="21"/>
  <c r="Y194" i="21"/>
  <c r="Z194" i="21"/>
  <c r="AA194" i="21"/>
  <c r="W195" i="21"/>
  <c r="X195" i="21"/>
  <c r="Y195" i="21"/>
  <c r="Z195" i="21"/>
  <c r="AA195" i="21"/>
  <c r="W196" i="21"/>
  <c r="X196" i="21"/>
  <c r="Y196" i="21"/>
  <c r="Z196" i="21"/>
  <c r="AA196" i="21"/>
  <c r="W197" i="21"/>
  <c r="X197" i="21"/>
  <c r="Y197" i="21"/>
  <c r="Z197" i="21"/>
  <c r="AA197" i="21"/>
  <c r="W198" i="21"/>
  <c r="X198" i="21"/>
  <c r="Y198" i="21"/>
  <c r="Z198" i="21"/>
  <c r="AA198" i="21"/>
  <c r="W199" i="21"/>
  <c r="X199" i="21"/>
  <c r="Y199" i="21"/>
  <c r="Z199" i="21"/>
  <c r="AA199" i="21"/>
  <c r="W200" i="21"/>
  <c r="X200" i="21"/>
  <c r="Y200" i="21"/>
  <c r="Z200" i="21"/>
  <c r="AA200" i="21"/>
  <c r="W201" i="21"/>
  <c r="X201" i="21"/>
  <c r="Y201" i="21"/>
  <c r="Z201" i="21"/>
  <c r="AA201" i="21"/>
  <c r="W202" i="21"/>
  <c r="X202" i="21"/>
  <c r="Y202" i="21"/>
  <c r="Z202" i="21"/>
  <c r="AA202" i="21"/>
  <c r="W203" i="21"/>
  <c r="X203" i="21"/>
  <c r="Y203" i="21"/>
  <c r="Z203" i="21"/>
  <c r="AA203" i="21"/>
  <c r="W204" i="21"/>
  <c r="X204" i="21"/>
  <c r="Y204" i="21"/>
  <c r="Z204" i="21"/>
  <c r="AA204" i="21"/>
  <c r="W205" i="21"/>
  <c r="X205" i="21"/>
  <c r="Y205" i="21"/>
  <c r="Z205" i="21"/>
  <c r="AA205" i="21"/>
  <c r="W206" i="21"/>
  <c r="X206" i="21"/>
  <c r="Y206" i="21"/>
  <c r="Z206" i="21"/>
  <c r="AA206" i="21"/>
  <c r="W207" i="21"/>
  <c r="X207" i="21"/>
  <c r="Y207" i="21"/>
  <c r="Z207" i="21"/>
  <c r="AA207" i="21"/>
  <c r="W208" i="21"/>
  <c r="X208" i="21"/>
  <c r="Y208" i="21"/>
  <c r="Z208" i="21"/>
  <c r="AA208" i="21"/>
  <c r="W209" i="21"/>
  <c r="X209" i="21"/>
  <c r="Y209" i="21"/>
  <c r="Z209" i="21"/>
  <c r="AA209" i="21"/>
  <c r="W210" i="21"/>
  <c r="X210" i="21"/>
  <c r="Y210" i="21"/>
  <c r="Z210" i="21"/>
  <c r="AA210" i="21"/>
  <c r="W211" i="21"/>
  <c r="X211" i="21"/>
  <c r="Y211" i="21"/>
  <c r="Z211" i="21"/>
  <c r="AA211" i="21"/>
  <c r="W212" i="21"/>
  <c r="X212" i="21"/>
  <c r="Y212" i="21"/>
  <c r="Z212" i="21"/>
  <c r="AA212" i="21"/>
  <c r="W213" i="21"/>
  <c r="X213" i="21"/>
  <c r="Y213" i="21"/>
  <c r="Z213" i="21"/>
  <c r="AA213" i="21"/>
  <c r="W214" i="21"/>
  <c r="X214" i="21"/>
  <c r="Y214" i="21"/>
  <c r="Z214" i="21"/>
  <c r="AA214" i="21"/>
  <c r="W215" i="21"/>
  <c r="X215" i="21"/>
  <c r="Y215" i="21"/>
  <c r="Z215" i="21"/>
  <c r="AA215" i="21"/>
  <c r="W216" i="21"/>
  <c r="X216" i="21"/>
  <c r="Y216" i="21"/>
  <c r="Z216" i="21"/>
  <c r="AA216" i="21"/>
  <c r="W217" i="21"/>
  <c r="X217" i="21"/>
  <c r="Y217" i="21"/>
  <c r="Z217" i="21"/>
  <c r="AA217" i="21"/>
  <c r="W218" i="21"/>
  <c r="X218" i="21"/>
  <c r="Y218" i="21"/>
  <c r="Z218" i="21"/>
  <c r="AA218" i="21"/>
  <c r="W219" i="21"/>
  <c r="X219" i="21"/>
  <c r="Y219" i="21"/>
  <c r="Z219" i="21"/>
  <c r="AA219" i="21"/>
  <c r="W220" i="21"/>
  <c r="X220" i="21"/>
  <c r="Y220" i="21"/>
  <c r="Z220" i="21"/>
  <c r="AA220" i="21"/>
  <c r="W221" i="21"/>
  <c r="X221" i="21"/>
  <c r="Y221" i="21"/>
  <c r="Z221" i="21"/>
  <c r="AA221" i="21"/>
  <c r="W222" i="21"/>
  <c r="X222" i="21"/>
  <c r="Y222" i="21"/>
  <c r="Z222" i="21"/>
  <c r="AA222" i="21"/>
  <c r="W223" i="21"/>
  <c r="X223" i="21"/>
  <c r="Y223" i="21"/>
  <c r="Z223" i="21"/>
  <c r="AA223" i="21"/>
  <c r="W224" i="21"/>
  <c r="X224" i="21"/>
  <c r="Y224" i="21"/>
  <c r="Z224" i="21"/>
  <c r="AA224" i="21"/>
  <c r="W225" i="21"/>
  <c r="X225" i="21"/>
  <c r="Y225" i="21"/>
  <c r="Z225" i="21"/>
  <c r="AA225" i="21"/>
  <c r="W226" i="21"/>
  <c r="X226" i="21"/>
  <c r="Y226" i="21"/>
  <c r="Z226" i="21"/>
  <c r="AA226" i="21"/>
  <c r="W227" i="21"/>
  <c r="X227" i="21"/>
  <c r="Y227" i="21"/>
  <c r="Z227" i="21"/>
  <c r="AA227" i="21"/>
  <c r="W228" i="21"/>
  <c r="X228" i="21"/>
  <c r="Y228" i="21"/>
  <c r="Z228" i="21"/>
  <c r="AA228" i="21"/>
  <c r="W229" i="21"/>
  <c r="X229" i="21"/>
  <c r="Y229" i="21"/>
  <c r="Z229" i="21"/>
  <c r="AA229" i="21"/>
  <c r="W230" i="21"/>
  <c r="X230" i="21"/>
  <c r="Y230" i="21"/>
  <c r="Z230" i="21"/>
  <c r="AA230" i="21"/>
  <c r="W231" i="21"/>
  <c r="X231" i="21"/>
  <c r="Y231" i="21"/>
  <c r="Z231" i="21"/>
  <c r="AA231" i="21"/>
  <c r="W232" i="21"/>
  <c r="X232" i="21"/>
  <c r="Y232" i="21"/>
  <c r="Z232" i="21"/>
  <c r="AA232" i="21"/>
  <c r="W233" i="21"/>
  <c r="X233" i="21"/>
  <c r="Y233" i="21"/>
  <c r="Z233" i="21"/>
  <c r="AA233" i="21"/>
  <c r="W234" i="21"/>
  <c r="X234" i="21"/>
  <c r="Y234" i="21"/>
  <c r="Z234" i="21"/>
  <c r="AA234" i="21"/>
  <c r="W235" i="21"/>
  <c r="X235" i="21"/>
  <c r="Y235" i="21"/>
  <c r="Z235" i="21"/>
  <c r="AA235" i="21"/>
  <c r="W236" i="21"/>
  <c r="X236" i="21"/>
  <c r="Y236" i="21"/>
  <c r="Z236" i="21"/>
  <c r="AA236" i="21"/>
  <c r="W237" i="21"/>
  <c r="X237" i="21"/>
  <c r="Y237" i="21"/>
  <c r="Z237" i="21"/>
  <c r="AA237" i="21"/>
  <c r="W238" i="21"/>
  <c r="X238" i="21"/>
  <c r="Y238" i="21"/>
  <c r="Z238" i="21"/>
  <c r="AA238" i="21"/>
  <c r="W239" i="21"/>
  <c r="X239" i="21"/>
  <c r="Y239" i="21"/>
  <c r="Z239" i="21"/>
  <c r="AA239" i="21"/>
  <c r="W240" i="21"/>
  <c r="X240" i="21"/>
  <c r="Y240" i="21"/>
  <c r="Z240" i="21"/>
  <c r="AA240" i="21"/>
  <c r="W241" i="21"/>
  <c r="X241" i="21"/>
  <c r="Y241" i="21"/>
  <c r="Z241" i="21"/>
  <c r="AA241" i="21"/>
  <c r="W242" i="21"/>
  <c r="X242" i="21"/>
  <c r="Y242" i="21"/>
  <c r="Z242" i="21"/>
  <c r="AA242" i="21"/>
  <c r="W243" i="21"/>
  <c r="X243" i="21"/>
  <c r="Y243" i="21"/>
  <c r="Z243" i="21"/>
  <c r="AA243" i="21"/>
  <c r="W244" i="21"/>
  <c r="X244" i="21"/>
  <c r="Y244" i="21"/>
  <c r="Z244" i="21"/>
  <c r="AA244" i="21"/>
  <c r="W245" i="21"/>
  <c r="X245" i="21"/>
  <c r="Y245" i="21"/>
  <c r="Z245" i="21"/>
  <c r="AA245" i="21"/>
  <c r="W246" i="21"/>
  <c r="X246" i="21"/>
  <c r="Y246" i="21"/>
  <c r="Z246" i="21"/>
  <c r="AA246" i="21"/>
  <c r="W247" i="21"/>
  <c r="X247" i="21"/>
  <c r="Y247" i="21"/>
  <c r="Z247" i="21"/>
  <c r="AA247" i="21"/>
  <c r="W248" i="21"/>
  <c r="X248" i="21"/>
  <c r="Y248" i="21"/>
  <c r="Z248" i="21"/>
  <c r="AA248" i="21"/>
  <c r="W249" i="21"/>
  <c r="X249" i="21"/>
  <c r="Y249" i="21"/>
  <c r="Z249" i="21"/>
  <c r="AA249" i="21"/>
  <c r="W250" i="21"/>
  <c r="X250" i="21"/>
  <c r="Y250" i="21"/>
  <c r="Z250" i="21"/>
  <c r="AA250" i="21"/>
  <c r="W251" i="21"/>
  <c r="X251" i="21"/>
  <c r="Y251" i="21"/>
  <c r="Z251" i="21"/>
  <c r="AA251" i="21"/>
  <c r="W252" i="21"/>
  <c r="X252" i="21"/>
  <c r="Y252" i="21"/>
  <c r="Z252" i="21"/>
  <c r="AA252" i="21"/>
  <c r="W253" i="21"/>
  <c r="X253" i="21"/>
  <c r="Y253" i="21"/>
  <c r="Z253" i="21"/>
  <c r="AA253" i="21"/>
  <c r="W254" i="21"/>
  <c r="X254" i="21"/>
  <c r="Y254" i="21"/>
  <c r="Z254" i="21"/>
  <c r="AA254" i="21"/>
  <c r="W255" i="21"/>
  <c r="X255" i="21"/>
  <c r="Y255" i="21"/>
  <c r="Z255" i="21"/>
  <c r="AA255" i="21"/>
  <c r="W256" i="21"/>
  <c r="X256" i="21"/>
  <c r="Y256" i="21"/>
  <c r="Z256" i="21"/>
  <c r="AA256" i="21"/>
  <c r="W257" i="21"/>
  <c r="X257" i="21"/>
  <c r="Y257" i="21"/>
  <c r="Z257" i="21"/>
  <c r="AA257" i="21"/>
  <c r="W258" i="21"/>
  <c r="X258" i="21"/>
  <c r="Y258" i="21"/>
  <c r="Z258" i="21"/>
  <c r="AA258" i="21"/>
  <c r="W259" i="21"/>
  <c r="X259" i="21"/>
  <c r="Y259" i="21"/>
  <c r="Z259" i="21"/>
  <c r="AA259" i="21"/>
  <c r="W260" i="21"/>
  <c r="X260" i="21"/>
  <c r="Y260" i="21"/>
  <c r="Z260" i="21"/>
  <c r="AA260" i="21"/>
  <c r="W261" i="21"/>
  <c r="X261" i="21"/>
  <c r="Y261" i="21"/>
  <c r="Z261" i="21"/>
  <c r="AA261" i="21"/>
  <c r="W262" i="21"/>
  <c r="X262" i="21"/>
  <c r="Y262" i="21"/>
  <c r="Z262" i="21"/>
  <c r="AA262" i="21"/>
  <c r="W263" i="21"/>
  <c r="X263" i="21"/>
  <c r="Y263" i="21"/>
  <c r="Z263" i="21"/>
  <c r="AA263" i="21"/>
  <c r="W264" i="21"/>
  <c r="X264" i="21"/>
  <c r="Y264" i="21"/>
  <c r="Z264" i="21"/>
  <c r="AA264" i="21"/>
  <c r="W265" i="21"/>
  <c r="X265" i="21"/>
  <c r="Y265" i="21"/>
  <c r="Z265" i="21"/>
  <c r="AA265" i="21"/>
  <c r="W266" i="21"/>
  <c r="X266" i="21"/>
  <c r="Y266" i="21"/>
  <c r="Z266" i="21"/>
  <c r="AA266" i="21"/>
  <c r="W267" i="21"/>
  <c r="X267" i="21"/>
  <c r="Y267" i="21"/>
  <c r="Z267" i="21"/>
  <c r="AA267" i="21"/>
  <c r="W268" i="21"/>
  <c r="X268" i="21"/>
  <c r="Y268" i="21"/>
  <c r="Z268" i="21"/>
  <c r="AA268" i="21"/>
  <c r="W269" i="21"/>
  <c r="X269" i="21"/>
  <c r="Y269" i="21"/>
  <c r="Z269" i="21"/>
  <c r="AA269" i="21"/>
  <c r="W270" i="21"/>
  <c r="X270" i="21"/>
  <c r="Y270" i="21"/>
  <c r="Z270" i="21"/>
  <c r="AA270" i="21"/>
  <c r="W271" i="21"/>
  <c r="X271" i="21"/>
  <c r="Y271" i="21"/>
  <c r="Z271" i="21"/>
  <c r="AA271" i="21"/>
  <c r="W272" i="21"/>
  <c r="X272" i="21"/>
  <c r="Y272" i="21"/>
  <c r="Z272" i="21"/>
  <c r="AA272" i="21"/>
  <c r="W273" i="21"/>
  <c r="X273" i="21"/>
  <c r="Y273" i="21"/>
  <c r="Z273" i="21"/>
  <c r="AA273" i="21"/>
  <c r="W274" i="21"/>
  <c r="X274" i="21"/>
  <c r="Y274" i="21"/>
  <c r="Z274" i="21"/>
  <c r="AA274" i="21"/>
  <c r="W275" i="21"/>
  <c r="X275" i="21"/>
  <c r="Y275" i="21"/>
  <c r="Z275" i="21"/>
  <c r="AA275" i="21"/>
  <c r="W276" i="21"/>
  <c r="X276" i="21"/>
  <c r="Y276" i="21"/>
  <c r="Z276" i="21"/>
  <c r="AA276" i="21"/>
  <c r="W277" i="21"/>
  <c r="X277" i="21"/>
  <c r="Y277" i="21"/>
  <c r="Z277" i="21"/>
  <c r="AA277" i="21"/>
  <c r="W278" i="21"/>
  <c r="X278" i="21"/>
  <c r="Y278" i="21"/>
  <c r="Z278" i="21"/>
  <c r="AA278" i="21"/>
  <c r="W279" i="21"/>
  <c r="X279" i="21"/>
  <c r="Y279" i="21"/>
  <c r="Z279" i="21"/>
  <c r="AA279" i="21"/>
  <c r="W280" i="21"/>
  <c r="X280" i="21"/>
  <c r="Y280" i="21"/>
  <c r="Z280" i="21"/>
  <c r="AA280" i="21"/>
  <c r="W281" i="21"/>
  <c r="X281" i="21"/>
  <c r="Y281" i="21"/>
  <c r="Z281" i="21"/>
  <c r="AA281" i="21"/>
  <c r="W282" i="21"/>
  <c r="X282" i="21"/>
  <c r="Y282" i="21"/>
  <c r="Z282" i="21"/>
  <c r="AA282" i="21"/>
  <c r="W283" i="21"/>
  <c r="X283" i="21"/>
  <c r="Y283" i="21"/>
  <c r="Z283" i="21"/>
  <c r="AA283" i="21"/>
  <c r="W284" i="21"/>
  <c r="X284" i="21"/>
  <c r="Y284" i="21"/>
  <c r="Z284" i="21"/>
  <c r="AA284" i="21"/>
  <c r="W285" i="21"/>
  <c r="X285" i="21"/>
  <c r="Y285" i="21"/>
  <c r="Z285" i="21"/>
  <c r="AA285" i="21"/>
  <c r="W286" i="21"/>
  <c r="X286" i="21"/>
  <c r="Y286" i="21"/>
  <c r="Z286" i="21"/>
  <c r="AA286" i="21"/>
  <c r="W287" i="21"/>
  <c r="X287" i="21"/>
  <c r="Y287" i="21"/>
  <c r="Z287" i="21"/>
  <c r="AA287" i="21"/>
  <c r="W288" i="21"/>
  <c r="X288" i="21"/>
  <c r="Y288" i="21"/>
  <c r="Z288" i="21"/>
  <c r="AA288" i="21"/>
  <c r="W289" i="21"/>
  <c r="X289" i="21"/>
  <c r="Y289" i="21"/>
  <c r="Z289" i="21"/>
  <c r="AA289" i="21"/>
  <c r="W290" i="21"/>
  <c r="X290" i="21"/>
  <c r="Y290" i="21"/>
  <c r="Z290" i="21"/>
  <c r="AA290" i="21"/>
  <c r="W291" i="21"/>
  <c r="X291" i="21"/>
  <c r="Y291" i="21"/>
  <c r="Z291" i="21"/>
  <c r="AA291" i="21"/>
  <c r="W292" i="21"/>
  <c r="X292" i="21"/>
  <c r="Y292" i="21"/>
  <c r="Z292" i="21"/>
  <c r="AA292" i="21"/>
  <c r="W293" i="21"/>
  <c r="X293" i="21"/>
  <c r="Y293" i="21"/>
  <c r="Z293" i="21"/>
  <c r="AA293" i="21"/>
  <c r="W294" i="21"/>
  <c r="X294" i="21"/>
  <c r="Y294" i="21"/>
  <c r="Z294" i="21"/>
  <c r="AA294" i="21"/>
  <c r="W295" i="21"/>
  <c r="X295" i="21"/>
  <c r="Y295" i="21"/>
  <c r="Z295" i="21"/>
  <c r="AA295" i="21"/>
  <c r="W296" i="21"/>
  <c r="X296" i="21"/>
  <c r="Y296" i="21"/>
  <c r="Z296" i="21"/>
  <c r="AA296" i="21"/>
  <c r="W297" i="21"/>
  <c r="X297" i="21"/>
  <c r="Y297" i="21"/>
  <c r="Z297" i="21"/>
  <c r="AA297" i="21"/>
  <c r="W298" i="21"/>
  <c r="X298" i="21"/>
  <c r="Y298" i="21"/>
  <c r="Z298" i="21"/>
  <c r="AA298" i="21"/>
  <c r="W299" i="21"/>
  <c r="X299" i="21"/>
  <c r="Y299" i="21"/>
  <c r="Z299" i="21"/>
  <c r="AA299" i="21"/>
  <c r="W300" i="21"/>
  <c r="X300" i="21"/>
  <c r="Y300" i="21"/>
  <c r="Z300" i="21"/>
  <c r="AA300" i="21"/>
  <c r="W301" i="21"/>
  <c r="X301" i="21"/>
  <c r="Y301" i="21"/>
  <c r="Z301" i="21"/>
  <c r="AA301" i="21"/>
  <c r="W302" i="21"/>
  <c r="X302" i="21"/>
  <c r="Y302" i="21"/>
  <c r="Z302" i="21"/>
  <c r="AA302" i="21"/>
  <c r="W303" i="21"/>
  <c r="X303" i="21"/>
  <c r="Y303" i="21"/>
  <c r="Z303" i="21"/>
  <c r="AA303" i="21"/>
  <c r="W304" i="21"/>
  <c r="X304" i="21"/>
  <c r="Y304" i="21"/>
  <c r="Z304" i="21"/>
  <c r="AA304" i="21"/>
  <c r="W305" i="21"/>
  <c r="X305" i="21"/>
  <c r="Y305" i="21"/>
  <c r="Z305" i="21"/>
  <c r="AA305" i="21"/>
  <c r="W306" i="21"/>
  <c r="X306" i="21"/>
  <c r="Y306" i="21"/>
  <c r="Z306" i="21"/>
  <c r="AA306" i="21"/>
  <c r="W307" i="21"/>
  <c r="X307" i="21"/>
  <c r="Y307" i="21"/>
  <c r="Z307" i="21"/>
  <c r="AA307" i="21"/>
  <c r="W308" i="21"/>
  <c r="X308" i="21"/>
  <c r="Y308" i="21"/>
  <c r="Z308" i="21"/>
  <c r="AA308" i="21"/>
  <c r="W309" i="21"/>
  <c r="X309" i="21"/>
  <c r="Y309" i="21"/>
  <c r="Z309" i="21"/>
  <c r="AA309" i="21"/>
  <c r="W310" i="21"/>
  <c r="X310" i="21"/>
  <c r="Y310" i="21"/>
  <c r="Z310" i="21"/>
  <c r="AA310" i="21"/>
  <c r="W311" i="21"/>
  <c r="X311" i="21"/>
  <c r="Y311" i="21"/>
  <c r="Z311" i="21"/>
  <c r="AA311" i="21"/>
  <c r="W312" i="21"/>
  <c r="X312" i="21"/>
  <c r="Y312" i="21"/>
  <c r="Z312" i="21"/>
  <c r="AA312" i="21"/>
  <c r="W313" i="21"/>
  <c r="X313" i="21"/>
  <c r="Y313" i="21"/>
  <c r="Z313" i="21"/>
  <c r="AA313" i="21"/>
  <c r="W314" i="21"/>
  <c r="X314" i="21"/>
  <c r="Y314" i="21"/>
  <c r="Z314" i="21"/>
  <c r="AA314" i="21"/>
  <c r="W315" i="21"/>
  <c r="X315" i="21"/>
  <c r="Y315" i="21"/>
  <c r="Z315" i="21"/>
  <c r="AA315" i="21"/>
  <c r="W316" i="21"/>
  <c r="X316" i="21"/>
  <c r="Y316" i="21"/>
  <c r="Z316" i="21"/>
  <c r="AA316" i="21"/>
  <c r="W317" i="21"/>
  <c r="X317" i="21"/>
  <c r="Y317" i="21"/>
  <c r="Z317" i="21"/>
  <c r="AA317" i="21"/>
  <c r="W318" i="21"/>
  <c r="X318" i="21"/>
  <c r="Y318" i="21"/>
  <c r="Z318" i="21"/>
  <c r="AA318" i="21"/>
  <c r="W319" i="21"/>
  <c r="X319" i="21"/>
  <c r="Y319" i="21"/>
  <c r="Z319" i="21"/>
  <c r="AA319" i="21"/>
  <c r="W320" i="21"/>
  <c r="X320" i="21"/>
  <c r="Y320" i="21"/>
  <c r="Z320" i="21"/>
  <c r="AA320" i="21"/>
  <c r="W321" i="21"/>
  <c r="X321" i="21"/>
  <c r="Y321" i="21"/>
  <c r="Z321" i="21"/>
  <c r="AA321" i="21"/>
  <c r="W322" i="21"/>
  <c r="X322" i="21"/>
  <c r="Y322" i="21"/>
  <c r="Z322" i="21"/>
  <c r="AA322" i="21"/>
  <c r="W323" i="21"/>
  <c r="X323" i="21"/>
  <c r="Y323" i="21"/>
  <c r="Z323" i="21"/>
  <c r="AA323" i="21"/>
  <c r="W324" i="21"/>
  <c r="X324" i="21"/>
  <c r="Y324" i="21"/>
  <c r="Z324" i="21"/>
  <c r="AA324" i="21"/>
  <c r="W325" i="21"/>
  <c r="X325" i="21"/>
  <c r="Y325" i="21"/>
  <c r="Z325" i="21"/>
  <c r="AA325" i="21"/>
  <c r="W326" i="21"/>
  <c r="X326" i="21"/>
  <c r="Y326" i="21"/>
  <c r="Z326" i="21"/>
  <c r="AA326" i="21"/>
  <c r="W327" i="21"/>
  <c r="X327" i="21"/>
  <c r="Y327" i="21"/>
  <c r="Z327" i="21"/>
  <c r="AA327" i="21"/>
  <c r="W328" i="21"/>
  <c r="X328" i="21"/>
  <c r="Y328" i="21"/>
  <c r="Z328" i="21"/>
  <c r="AA328" i="21"/>
  <c r="W329" i="21"/>
  <c r="X329" i="21"/>
  <c r="Y329" i="21"/>
  <c r="Z329" i="21"/>
  <c r="AA329" i="21"/>
  <c r="W330" i="21"/>
  <c r="X330" i="21"/>
  <c r="Y330" i="21"/>
  <c r="Z330" i="21"/>
  <c r="AA330" i="21"/>
  <c r="W331" i="21"/>
  <c r="X331" i="21"/>
  <c r="Y331" i="21"/>
  <c r="Z331" i="21"/>
  <c r="AA331" i="21"/>
  <c r="W332" i="21"/>
  <c r="X332" i="21"/>
  <c r="Y332" i="21"/>
  <c r="Z332" i="21"/>
  <c r="AA332" i="21"/>
  <c r="W333" i="21"/>
  <c r="X333" i="21"/>
  <c r="Y333" i="21"/>
  <c r="Z333" i="21"/>
  <c r="AA333" i="21"/>
  <c r="W334" i="21"/>
  <c r="X334" i="21"/>
  <c r="Y334" i="21"/>
  <c r="Z334" i="21"/>
  <c r="AA334" i="21"/>
  <c r="W335" i="21"/>
  <c r="X335" i="21"/>
  <c r="Y335" i="21"/>
  <c r="Z335" i="21"/>
  <c r="AA335" i="21"/>
  <c r="W336" i="21"/>
  <c r="X336" i="21"/>
  <c r="Y336" i="21"/>
  <c r="Z336" i="21"/>
  <c r="AA336" i="21"/>
  <c r="W337" i="21"/>
  <c r="X337" i="21"/>
  <c r="Y337" i="21"/>
  <c r="Z337" i="21"/>
  <c r="AA337" i="21"/>
  <c r="W338" i="21"/>
  <c r="X338" i="21"/>
  <c r="Y338" i="21"/>
  <c r="Z338" i="21"/>
  <c r="AA338" i="21"/>
  <c r="W339" i="21"/>
  <c r="X339" i="21"/>
  <c r="Y339" i="21"/>
  <c r="Z339" i="21"/>
  <c r="AA339" i="21"/>
  <c r="W340" i="21"/>
  <c r="X340" i="21"/>
  <c r="Y340" i="21"/>
  <c r="Z340" i="21"/>
  <c r="AA340" i="21"/>
  <c r="W341" i="21"/>
  <c r="X341" i="21"/>
  <c r="Y341" i="21"/>
  <c r="Z341" i="21"/>
  <c r="AA341" i="21"/>
  <c r="W342" i="21"/>
  <c r="X342" i="21"/>
  <c r="Y342" i="21"/>
  <c r="Z342" i="21"/>
  <c r="AA342" i="21"/>
  <c r="W343" i="21"/>
  <c r="X343" i="21"/>
  <c r="Y343" i="21"/>
  <c r="Z343" i="21"/>
  <c r="AA343" i="21"/>
  <c r="W344" i="21"/>
  <c r="X344" i="21"/>
  <c r="Y344" i="21"/>
  <c r="Z344" i="21"/>
  <c r="AA344" i="21"/>
  <c r="W345" i="21"/>
  <c r="X345" i="21"/>
  <c r="Y345" i="21"/>
  <c r="Z345" i="21"/>
  <c r="AA345" i="21"/>
  <c r="W346" i="21"/>
  <c r="X346" i="21"/>
  <c r="Y346" i="21"/>
  <c r="Z346" i="21"/>
  <c r="AA346" i="21"/>
  <c r="W347" i="21"/>
  <c r="X347" i="21"/>
  <c r="Y347" i="21"/>
  <c r="Z347" i="21"/>
  <c r="AA347" i="21"/>
  <c r="W348" i="21"/>
  <c r="X348" i="21"/>
  <c r="Y348" i="21"/>
  <c r="Z348" i="21"/>
  <c r="AA348" i="21"/>
  <c r="W349" i="21"/>
  <c r="X349" i="21"/>
  <c r="Y349" i="21"/>
  <c r="Z349" i="21"/>
  <c r="AA349" i="21"/>
  <c r="W350" i="21"/>
  <c r="X350" i="21"/>
  <c r="Y350" i="21"/>
  <c r="Z350" i="21"/>
  <c r="AA350" i="21"/>
  <c r="W351" i="21"/>
  <c r="X351" i="21"/>
  <c r="Y351" i="21"/>
  <c r="Z351" i="21"/>
  <c r="AA351" i="21"/>
  <c r="W352" i="21"/>
  <c r="X352" i="21"/>
  <c r="Y352" i="21"/>
  <c r="Z352" i="21"/>
  <c r="AA352" i="21"/>
  <c r="W353" i="21"/>
  <c r="X353" i="21"/>
  <c r="Y353" i="21"/>
  <c r="Z353" i="21"/>
  <c r="AA353" i="21"/>
  <c r="W354" i="21"/>
  <c r="X354" i="21"/>
  <c r="Y354" i="21"/>
  <c r="Z354" i="21"/>
  <c r="AA354" i="21"/>
  <c r="W355" i="21"/>
  <c r="X355" i="21"/>
  <c r="Y355" i="21"/>
  <c r="Z355" i="21"/>
  <c r="AA355" i="21"/>
  <c r="W356" i="21"/>
  <c r="X356" i="21"/>
  <c r="Y356" i="21"/>
  <c r="Z356" i="21"/>
  <c r="AA356" i="21"/>
  <c r="W357" i="21"/>
  <c r="X357" i="21"/>
  <c r="Y357" i="21"/>
  <c r="Z357" i="21"/>
  <c r="AA357" i="21"/>
  <c r="W358" i="21"/>
  <c r="X358" i="21"/>
  <c r="Y358" i="21"/>
  <c r="Z358" i="21"/>
  <c r="AA358" i="21"/>
  <c r="W359" i="21"/>
  <c r="X359" i="21"/>
  <c r="Y359" i="21"/>
  <c r="Z359" i="21"/>
  <c r="AA359" i="21"/>
  <c r="W360" i="21"/>
  <c r="X360" i="21"/>
  <c r="Y360" i="21"/>
  <c r="Z360" i="21"/>
  <c r="AA360" i="21"/>
  <c r="W361" i="21"/>
  <c r="X361" i="21"/>
  <c r="Y361" i="21"/>
  <c r="Z361" i="21"/>
  <c r="AA361" i="21"/>
  <c r="X362" i="21"/>
  <c r="Z362" i="21"/>
  <c r="AA362" i="21"/>
  <c r="X363" i="21"/>
  <c r="Z363" i="21"/>
  <c r="AA363" i="21"/>
  <c r="X364" i="21"/>
  <c r="Z364" i="21"/>
  <c r="AA364" i="21"/>
  <c r="X365" i="21"/>
  <c r="Z365" i="21"/>
  <c r="AA365" i="21"/>
  <c r="X366" i="21"/>
  <c r="Z366" i="21"/>
  <c r="AA366" i="21"/>
  <c r="X367" i="21"/>
  <c r="Z367" i="21"/>
  <c r="AA367" i="21"/>
  <c r="W368" i="21"/>
  <c r="X368" i="21"/>
  <c r="Y368" i="21"/>
  <c r="Z368" i="21"/>
  <c r="AA368" i="21"/>
  <c r="W369" i="21"/>
  <c r="X369" i="21"/>
  <c r="Y369" i="21"/>
  <c r="Z369" i="21"/>
  <c r="AA369" i="21"/>
  <c r="W370" i="21"/>
  <c r="X370" i="21"/>
  <c r="Y370" i="21"/>
  <c r="Z370" i="21"/>
  <c r="AA370" i="21"/>
  <c r="W371" i="21"/>
  <c r="X371" i="21"/>
  <c r="Y371" i="21"/>
  <c r="Z371" i="21"/>
  <c r="AA371" i="21"/>
  <c r="W372" i="21"/>
  <c r="X372" i="21"/>
  <c r="Y372" i="21"/>
  <c r="Z372" i="21"/>
  <c r="AA372" i="21"/>
  <c r="W373" i="21"/>
  <c r="X373" i="21"/>
  <c r="Y373" i="21"/>
  <c r="Z373" i="21"/>
  <c r="AA373" i="21"/>
  <c r="W374" i="21"/>
  <c r="X374" i="21"/>
  <c r="Y374" i="21"/>
  <c r="Z374" i="21"/>
  <c r="AA374" i="21"/>
  <c r="W375" i="21"/>
  <c r="X375" i="21"/>
  <c r="Y375" i="21"/>
  <c r="Z375" i="21"/>
  <c r="AA375" i="21"/>
  <c r="W376" i="21"/>
  <c r="X376" i="21"/>
  <c r="Y376" i="21"/>
  <c r="Z376" i="21"/>
  <c r="AA376" i="21"/>
  <c r="W377" i="21"/>
  <c r="X377" i="21"/>
  <c r="Y377" i="21"/>
  <c r="Z377" i="21"/>
  <c r="AA377" i="21"/>
  <c r="W378" i="21"/>
  <c r="X378" i="21"/>
  <c r="Y378" i="21"/>
  <c r="Z378" i="21"/>
  <c r="AA378" i="21"/>
  <c r="W379" i="21"/>
  <c r="X379" i="21"/>
  <c r="Y379" i="21"/>
  <c r="Z379" i="21"/>
  <c r="AA379" i="21"/>
  <c r="W380" i="21"/>
  <c r="X380" i="21"/>
  <c r="Y380" i="21"/>
  <c r="Z380" i="21"/>
  <c r="AA380" i="21"/>
  <c r="W381" i="21"/>
  <c r="X381" i="21"/>
  <c r="Y381" i="21"/>
  <c r="Z381" i="21"/>
  <c r="AA381" i="21"/>
  <c r="W382" i="21"/>
  <c r="X382" i="21"/>
  <c r="Y382" i="21"/>
  <c r="Z382" i="21"/>
  <c r="AA382" i="21"/>
  <c r="W383" i="21"/>
  <c r="X383" i="21"/>
  <c r="Y383" i="21"/>
  <c r="Z383" i="21"/>
  <c r="AA383" i="21"/>
  <c r="W384" i="21"/>
  <c r="X384" i="21"/>
  <c r="Y384" i="21"/>
  <c r="Z384" i="21"/>
  <c r="AA384" i="21"/>
  <c r="W385" i="21"/>
  <c r="X385" i="21"/>
  <c r="Y385" i="21"/>
  <c r="Z385" i="21"/>
  <c r="AA385" i="21"/>
  <c r="W386" i="21"/>
  <c r="X386" i="21"/>
  <c r="Y386" i="21"/>
  <c r="Z386" i="21"/>
  <c r="AA386" i="21"/>
  <c r="W387" i="21"/>
  <c r="X387" i="21"/>
  <c r="Y387" i="21"/>
  <c r="Z387" i="21"/>
  <c r="AA387" i="21"/>
  <c r="W388" i="21"/>
  <c r="X388" i="21"/>
  <c r="Y388" i="21"/>
  <c r="Z388" i="21"/>
  <c r="AA388" i="21"/>
  <c r="W389" i="21"/>
  <c r="X389" i="21"/>
  <c r="Y389" i="21"/>
  <c r="Z389" i="21"/>
  <c r="AA389" i="21"/>
  <c r="W390" i="21"/>
  <c r="X390" i="21"/>
  <c r="Y390" i="21"/>
  <c r="Z390" i="21"/>
  <c r="AA390" i="21"/>
  <c r="W391" i="21"/>
  <c r="X391" i="21"/>
  <c r="Y391" i="21"/>
  <c r="Z391" i="21"/>
  <c r="AA391" i="21"/>
  <c r="W392" i="21"/>
  <c r="X392" i="21"/>
  <c r="Y392" i="21"/>
  <c r="Z392" i="21"/>
  <c r="AA392" i="21"/>
  <c r="W393" i="21"/>
  <c r="X393" i="21"/>
  <c r="Y393" i="21"/>
  <c r="Z393" i="21"/>
  <c r="AA393" i="21"/>
  <c r="W394" i="21"/>
  <c r="X394" i="21"/>
  <c r="Y394" i="21"/>
  <c r="Z394" i="21"/>
  <c r="AA394" i="21"/>
  <c r="W395" i="21"/>
  <c r="X395" i="21"/>
  <c r="Y395" i="21"/>
  <c r="Z395" i="21"/>
  <c r="AA395" i="21"/>
  <c r="W396" i="21"/>
  <c r="X396" i="21"/>
  <c r="Y396" i="21"/>
  <c r="Z396" i="21"/>
  <c r="AA396" i="21"/>
  <c r="W397" i="21"/>
  <c r="X397" i="21"/>
  <c r="Y397" i="21"/>
  <c r="Z397" i="21"/>
  <c r="AA397" i="21"/>
  <c r="W398" i="21"/>
  <c r="X398" i="21"/>
  <c r="Y398" i="21"/>
  <c r="Z398" i="21"/>
  <c r="AA398" i="21"/>
  <c r="W399" i="21"/>
  <c r="X399" i="21"/>
  <c r="Y399" i="21"/>
  <c r="Z399" i="21"/>
  <c r="AA399" i="21"/>
  <c r="W400" i="21"/>
  <c r="X400" i="21"/>
  <c r="Y400" i="21"/>
  <c r="Z400" i="21"/>
  <c r="AA400" i="21"/>
  <c r="W401" i="21"/>
  <c r="X401" i="21"/>
  <c r="Y401" i="21"/>
  <c r="Z401" i="21"/>
  <c r="AA401" i="21"/>
  <c r="W402" i="21"/>
  <c r="X402" i="21"/>
  <c r="Y402" i="21"/>
  <c r="Z402" i="21"/>
  <c r="AA402" i="21"/>
  <c r="W403" i="21"/>
  <c r="X403" i="21"/>
  <c r="Y403" i="21"/>
  <c r="Z403" i="21"/>
  <c r="AA403" i="21"/>
  <c r="W404" i="21"/>
  <c r="X404" i="21"/>
  <c r="Y404" i="21"/>
  <c r="Z404" i="21"/>
  <c r="AA404" i="21"/>
  <c r="W405" i="21"/>
  <c r="X405" i="21"/>
  <c r="Y405" i="21"/>
  <c r="Z405" i="21"/>
  <c r="AA405" i="21"/>
  <c r="W406" i="21"/>
  <c r="X406" i="21"/>
  <c r="Y406" i="21"/>
  <c r="Z406" i="21"/>
  <c r="AA406" i="21"/>
  <c r="W407" i="21"/>
  <c r="X407" i="21"/>
  <c r="Y407" i="21"/>
  <c r="Z407" i="21"/>
  <c r="AA407" i="21"/>
  <c r="W408" i="21"/>
  <c r="X408" i="21"/>
  <c r="Y408" i="21"/>
  <c r="Z408" i="21"/>
  <c r="AA408" i="21"/>
  <c r="W409" i="21"/>
  <c r="X409" i="21"/>
  <c r="Y409" i="21"/>
  <c r="Z409" i="21"/>
  <c r="AA409" i="21"/>
  <c r="W410" i="21"/>
  <c r="X410" i="21"/>
  <c r="Y410" i="21"/>
  <c r="Z410" i="21"/>
  <c r="AA410" i="21"/>
  <c r="W411" i="21"/>
  <c r="X411" i="21"/>
  <c r="Y411" i="21"/>
  <c r="Z411" i="21"/>
  <c r="AA411" i="21"/>
  <c r="W412" i="21"/>
  <c r="X412" i="21"/>
  <c r="Y412" i="21"/>
  <c r="Z412" i="21"/>
  <c r="AA412" i="21"/>
  <c r="W413" i="21"/>
  <c r="X413" i="21"/>
  <c r="Y413" i="21"/>
  <c r="Z413" i="21"/>
  <c r="AA413" i="21"/>
  <c r="W414" i="21"/>
  <c r="X414" i="21"/>
  <c r="Y414" i="21"/>
  <c r="Z414" i="21"/>
  <c r="AA414" i="21"/>
  <c r="W415" i="21"/>
  <c r="X415" i="21"/>
  <c r="Y415" i="21"/>
  <c r="Z415" i="21"/>
  <c r="AA415" i="21"/>
  <c r="W416" i="21"/>
  <c r="X416" i="21"/>
  <c r="Y416" i="21"/>
  <c r="Z416" i="21"/>
  <c r="AA416" i="21"/>
  <c r="W417" i="21"/>
  <c r="X417" i="21"/>
  <c r="Y417" i="21"/>
  <c r="Z417" i="21"/>
  <c r="AA417" i="21"/>
  <c r="W418" i="21"/>
  <c r="X418" i="21"/>
  <c r="Y418" i="21"/>
  <c r="Z418" i="21"/>
  <c r="AA418" i="21"/>
  <c r="W419" i="21"/>
  <c r="X419" i="21"/>
  <c r="Y419" i="21"/>
  <c r="Z419" i="21"/>
  <c r="AA419" i="21"/>
  <c r="W420" i="21"/>
  <c r="X420" i="21"/>
  <c r="Y420" i="21"/>
  <c r="Z420" i="21"/>
  <c r="AA420" i="21"/>
  <c r="W421" i="21"/>
  <c r="X421" i="21"/>
  <c r="Y421" i="21"/>
  <c r="Z421" i="21"/>
  <c r="AA421" i="21"/>
  <c r="W422" i="21"/>
  <c r="X422" i="21"/>
  <c r="Y422" i="21"/>
  <c r="Z422" i="21"/>
  <c r="AA422" i="21"/>
  <c r="W423" i="21"/>
  <c r="X423" i="21"/>
  <c r="Y423" i="21"/>
  <c r="Z423" i="21"/>
  <c r="AA423" i="21"/>
  <c r="W424" i="21"/>
  <c r="X424" i="21"/>
  <c r="Y424" i="21"/>
  <c r="Z424" i="21"/>
  <c r="AA424" i="21"/>
  <c r="W425" i="21"/>
  <c r="X425" i="21"/>
  <c r="Y425" i="21"/>
  <c r="Z425" i="21"/>
  <c r="AA425" i="21"/>
  <c r="W426" i="21"/>
  <c r="X426" i="21"/>
  <c r="Y426" i="21"/>
  <c r="Z426" i="21"/>
  <c r="AA426" i="21"/>
  <c r="W427" i="21"/>
  <c r="X427" i="21"/>
  <c r="Y427" i="21"/>
  <c r="Z427" i="21"/>
  <c r="AA427" i="21"/>
  <c r="W428" i="21"/>
  <c r="X428" i="21"/>
  <c r="Y428" i="21"/>
  <c r="Z428" i="21"/>
  <c r="AA428" i="21"/>
  <c r="W429" i="21"/>
  <c r="X429" i="21"/>
  <c r="Y429" i="21"/>
  <c r="Z429" i="21"/>
  <c r="AA429" i="21"/>
  <c r="W430" i="21"/>
  <c r="X430" i="21"/>
  <c r="Y430" i="21"/>
  <c r="Z430" i="21"/>
  <c r="AA430" i="21"/>
  <c r="W431" i="21"/>
  <c r="X431" i="21"/>
  <c r="Y431" i="21"/>
  <c r="Z431" i="21"/>
  <c r="AA431" i="21"/>
  <c r="W432" i="21"/>
  <c r="X432" i="21"/>
  <c r="Y432" i="21"/>
  <c r="Z432" i="21"/>
  <c r="AA432" i="21"/>
  <c r="W433" i="21"/>
  <c r="X433" i="21"/>
  <c r="Y433" i="21"/>
  <c r="Z433" i="21"/>
  <c r="AA433" i="21"/>
  <c r="W434" i="21"/>
  <c r="X434" i="21"/>
  <c r="Y434" i="21"/>
  <c r="Z434" i="21"/>
  <c r="AA434" i="21"/>
  <c r="W435" i="21"/>
  <c r="X435" i="21"/>
  <c r="Y435" i="21"/>
  <c r="Z435" i="21"/>
  <c r="AA435" i="21"/>
  <c r="W436" i="21"/>
  <c r="X436" i="21"/>
  <c r="Y436" i="21"/>
  <c r="Z436" i="21"/>
  <c r="AA436" i="21"/>
  <c r="W437" i="21"/>
  <c r="X437" i="21"/>
  <c r="Y437" i="21"/>
  <c r="Z437" i="21"/>
  <c r="AA437" i="21"/>
  <c r="W438" i="21"/>
  <c r="X438" i="21"/>
  <c r="Y438" i="21"/>
  <c r="Z438" i="21"/>
  <c r="AA438" i="21"/>
  <c r="W439" i="21"/>
  <c r="X439" i="21"/>
  <c r="Y439" i="21"/>
  <c r="Z439" i="21"/>
  <c r="AA439" i="21"/>
  <c r="W440" i="21"/>
  <c r="X440" i="21"/>
  <c r="Y440" i="21"/>
  <c r="Z440" i="21"/>
  <c r="AA440" i="21"/>
  <c r="W441" i="21"/>
  <c r="X441" i="21"/>
  <c r="Y441" i="21"/>
  <c r="Z441" i="21"/>
  <c r="AA441" i="21"/>
  <c r="W442" i="21"/>
  <c r="X442" i="21"/>
  <c r="Y442" i="21"/>
  <c r="Z442" i="21"/>
  <c r="AA442" i="21"/>
  <c r="W443" i="21"/>
  <c r="X443" i="21"/>
  <c r="Y443" i="21"/>
  <c r="Z443" i="21"/>
  <c r="AA443" i="21"/>
  <c r="W444" i="21"/>
  <c r="X444" i="21"/>
  <c r="Y444" i="21"/>
  <c r="Z444" i="21"/>
  <c r="AA444" i="21"/>
  <c r="W445" i="21"/>
  <c r="X445" i="21"/>
  <c r="Y445" i="21"/>
  <c r="Z445" i="21"/>
  <c r="AA445" i="21"/>
  <c r="W446" i="21"/>
  <c r="X446" i="21"/>
  <c r="Y446" i="21"/>
  <c r="Z446" i="21"/>
  <c r="AA446" i="21"/>
  <c r="W447" i="21"/>
  <c r="X447" i="21"/>
  <c r="Y447" i="21"/>
  <c r="Z447" i="21"/>
  <c r="AA447" i="21"/>
  <c r="W448" i="21"/>
  <c r="X448" i="21"/>
  <c r="Y448" i="21"/>
  <c r="Z448" i="21"/>
  <c r="AA448" i="21"/>
  <c r="W449" i="21"/>
  <c r="X449" i="21"/>
  <c r="Y449" i="21"/>
  <c r="Z449" i="21"/>
  <c r="AA449" i="21"/>
  <c r="W450" i="21"/>
  <c r="X450" i="21"/>
  <c r="Y450" i="21"/>
  <c r="Z450" i="21"/>
  <c r="AA450" i="21"/>
  <c r="W451" i="21"/>
  <c r="X451" i="21"/>
  <c r="Y451" i="21"/>
  <c r="Z451" i="21"/>
  <c r="AA451" i="21"/>
  <c r="W452" i="21"/>
  <c r="X452" i="21"/>
  <c r="Y452" i="21"/>
  <c r="Z452" i="21"/>
  <c r="AA452" i="21"/>
  <c r="W453" i="21"/>
  <c r="X453" i="21"/>
  <c r="Y453" i="21"/>
  <c r="Z453" i="21"/>
  <c r="AA453" i="21"/>
  <c r="W454" i="21"/>
  <c r="X454" i="21"/>
  <c r="Y454" i="21"/>
  <c r="Z454" i="21"/>
  <c r="AA454" i="21"/>
  <c r="W455" i="21"/>
  <c r="X455" i="21"/>
  <c r="Y455" i="21"/>
  <c r="Z455" i="21"/>
  <c r="AA455" i="21"/>
  <c r="W456" i="21"/>
  <c r="X456" i="21"/>
  <c r="Y456" i="21"/>
  <c r="Z456" i="21"/>
  <c r="AA456" i="21"/>
  <c r="W457" i="21"/>
  <c r="X457" i="21"/>
  <c r="Y457" i="21"/>
  <c r="Z457" i="21"/>
  <c r="AA457" i="21"/>
  <c r="W458" i="21"/>
  <c r="X458" i="21"/>
  <c r="Y458" i="21"/>
  <c r="Z458" i="21"/>
  <c r="AA458" i="21"/>
  <c r="W459" i="21"/>
  <c r="X459" i="21"/>
  <c r="Y459" i="21"/>
  <c r="Z459" i="21"/>
  <c r="AA459" i="21"/>
  <c r="W460" i="21"/>
  <c r="X460" i="21"/>
  <c r="Y460" i="21"/>
  <c r="Z460" i="21"/>
  <c r="AA460" i="21"/>
  <c r="W461" i="21"/>
  <c r="X461" i="21"/>
  <c r="Y461" i="21"/>
  <c r="Z461" i="21"/>
  <c r="AA461" i="21"/>
  <c r="W462" i="21"/>
  <c r="X462" i="21"/>
  <c r="Y462" i="21"/>
  <c r="Z462" i="21"/>
  <c r="AA462" i="21"/>
  <c r="W463" i="21"/>
  <c r="X463" i="21"/>
  <c r="Y463" i="21"/>
  <c r="Z463" i="21"/>
  <c r="AA463" i="21"/>
  <c r="W464" i="21"/>
  <c r="X464" i="21"/>
  <c r="Y464" i="21"/>
  <c r="Z464" i="21"/>
  <c r="AA464" i="21"/>
  <c r="W465" i="21"/>
  <c r="X465" i="21"/>
  <c r="Y465" i="21"/>
  <c r="Z465" i="21"/>
  <c r="AA465" i="21"/>
  <c r="W466" i="21"/>
  <c r="X466" i="21"/>
  <c r="Y466" i="21"/>
  <c r="Z466" i="21"/>
  <c r="AA466" i="21"/>
  <c r="W467" i="21"/>
  <c r="X467" i="21"/>
  <c r="Y467" i="21"/>
  <c r="Z467" i="21"/>
  <c r="AA467" i="21"/>
  <c r="W468" i="21"/>
  <c r="X468" i="21"/>
  <c r="Y468" i="21"/>
  <c r="Z468" i="21"/>
  <c r="AA468" i="21"/>
  <c r="W469" i="21"/>
  <c r="X469" i="21"/>
  <c r="Y469" i="21"/>
  <c r="Z469" i="21"/>
  <c r="AA469" i="21"/>
  <c r="W470" i="21"/>
  <c r="X470" i="21"/>
  <c r="Y470" i="21"/>
  <c r="Z470" i="21"/>
  <c r="AA470" i="21"/>
  <c r="W471" i="21"/>
  <c r="X471" i="21"/>
  <c r="Y471" i="21"/>
  <c r="Z471" i="21"/>
  <c r="AA471" i="21"/>
  <c r="W472" i="21"/>
  <c r="X472" i="21"/>
  <c r="Y472" i="21"/>
  <c r="Z472" i="21"/>
  <c r="AA472" i="21"/>
  <c r="W473" i="21"/>
  <c r="X473" i="21"/>
  <c r="Y473" i="21"/>
  <c r="Z473" i="21"/>
  <c r="AA473" i="21"/>
  <c r="W474" i="21"/>
  <c r="X474" i="21"/>
  <c r="Y474" i="21"/>
  <c r="Z474" i="21"/>
  <c r="AA474" i="21"/>
  <c r="W475" i="21"/>
  <c r="X475" i="21"/>
  <c r="Y475" i="21"/>
  <c r="Z475" i="21"/>
  <c r="AA475" i="21"/>
  <c r="W476" i="21"/>
  <c r="X476" i="21"/>
  <c r="Y476" i="21"/>
  <c r="Z476" i="21"/>
  <c r="AA476" i="21"/>
  <c r="W477" i="21"/>
  <c r="X477" i="21"/>
  <c r="Y477" i="21"/>
  <c r="Z477" i="21"/>
  <c r="AA477" i="21"/>
  <c r="W478" i="21"/>
  <c r="X478" i="21"/>
  <c r="Y478" i="21"/>
  <c r="Z478" i="21"/>
  <c r="AA478" i="21"/>
  <c r="W479" i="21"/>
  <c r="X479" i="21"/>
  <c r="Y479" i="21"/>
  <c r="Z479" i="21"/>
  <c r="AA479" i="21"/>
  <c r="W480" i="21"/>
  <c r="X480" i="21"/>
  <c r="Y480" i="21"/>
  <c r="Z480" i="21"/>
  <c r="AA480" i="21"/>
  <c r="W481" i="21"/>
  <c r="X481" i="21"/>
  <c r="Y481" i="21"/>
  <c r="Z481" i="21"/>
  <c r="AA481" i="21"/>
  <c r="W482" i="21"/>
  <c r="X482" i="21"/>
  <c r="Y482" i="21"/>
  <c r="Z482" i="21"/>
  <c r="AA482" i="21"/>
  <c r="W483" i="21"/>
  <c r="X483" i="21"/>
  <c r="Y483" i="21"/>
  <c r="Z483" i="21"/>
  <c r="AA483" i="21"/>
  <c r="W484" i="21"/>
  <c r="X484" i="21"/>
  <c r="Y484" i="21"/>
  <c r="Z484" i="21"/>
  <c r="AA484" i="21"/>
  <c r="W485" i="21"/>
  <c r="X485" i="21"/>
  <c r="Y485" i="21"/>
  <c r="Z485" i="21"/>
  <c r="AA485" i="21"/>
  <c r="W486" i="21"/>
  <c r="X486" i="21"/>
  <c r="Y486" i="21"/>
  <c r="Z486" i="21"/>
  <c r="AA486" i="21"/>
  <c r="W487" i="21"/>
  <c r="X487" i="21"/>
  <c r="Y487" i="21"/>
  <c r="Z487" i="21"/>
  <c r="AA487" i="21"/>
  <c r="W488" i="21"/>
  <c r="X488" i="21"/>
  <c r="Y488" i="21"/>
  <c r="Z488" i="21"/>
  <c r="AA488" i="21"/>
  <c r="W489" i="21"/>
  <c r="X489" i="21"/>
  <c r="Y489" i="21"/>
  <c r="Z489" i="21"/>
  <c r="AA489" i="21"/>
  <c r="W490" i="21"/>
  <c r="X490" i="21"/>
  <c r="Y490" i="21"/>
  <c r="Z490" i="21"/>
  <c r="AA490" i="21"/>
  <c r="W491" i="21"/>
  <c r="X491" i="21"/>
  <c r="Y491" i="21"/>
  <c r="Z491" i="21"/>
  <c r="AA491" i="21"/>
  <c r="W492" i="21"/>
  <c r="X492" i="21"/>
  <c r="Y492" i="21"/>
  <c r="Z492" i="21"/>
  <c r="AA492" i="21"/>
  <c r="W493" i="21"/>
  <c r="X493" i="21"/>
  <c r="Y493" i="21"/>
  <c r="Z493" i="21"/>
  <c r="AA493" i="21"/>
  <c r="W494" i="21"/>
  <c r="X494" i="21"/>
  <c r="Y494" i="21"/>
  <c r="Z494" i="21"/>
  <c r="AA494" i="21"/>
  <c r="W495" i="21"/>
  <c r="X495" i="21"/>
  <c r="Y495" i="21"/>
  <c r="Z495" i="21"/>
  <c r="AA495" i="21"/>
  <c r="W496" i="21"/>
  <c r="X496" i="21"/>
  <c r="Y496" i="21"/>
  <c r="Z496" i="21"/>
  <c r="AA496" i="21"/>
  <c r="W497" i="21"/>
  <c r="X497" i="21"/>
  <c r="Y497" i="21"/>
  <c r="Z497" i="21"/>
  <c r="AA497" i="21"/>
  <c r="W498" i="21"/>
  <c r="X498" i="21"/>
  <c r="Y498" i="21"/>
  <c r="Z498" i="21"/>
  <c r="AA498" i="21"/>
  <c r="W499" i="21"/>
  <c r="X499" i="21"/>
  <c r="Y499" i="21"/>
  <c r="Z499" i="21"/>
  <c r="AA499" i="21"/>
  <c r="W500" i="21"/>
  <c r="X500" i="21"/>
  <c r="Y500" i="21"/>
  <c r="Z500" i="21"/>
  <c r="AA500" i="21"/>
  <c r="W501" i="21"/>
  <c r="X501" i="21"/>
  <c r="Y501" i="21"/>
  <c r="Z501" i="21"/>
  <c r="AA501" i="21"/>
  <c r="W502" i="21"/>
  <c r="X502" i="21"/>
  <c r="Y502" i="21"/>
  <c r="Z502" i="21"/>
  <c r="AA502" i="21"/>
  <c r="W503" i="21"/>
  <c r="X503" i="21"/>
  <c r="Y503" i="21"/>
  <c r="Z503" i="21"/>
  <c r="AA503" i="21"/>
  <c r="W504" i="21"/>
  <c r="X504" i="21"/>
  <c r="Y504" i="21"/>
  <c r="Z504" i="21"/>
  <c r="AA504" i="21"/>
  <c r="W505" i="21"/>
  <c r="X505" i="21"/>
  <c r="Y505" i="21"/>
  <c r="Z505" i="21"/>
  <c r="AA505" i="21"/>
  <c r="W506" i="21"/>
  <c r="X506" i="21"/>
  <c r="Y506" i="21"/>
  <c r="Z506" i="21"/>
  <c r="AA506" i="21"/>
  <c r="W507" i="21"/>
  <c r="X507" i="21"/>
  <c r="Y507" i="21"/>
  <c r="Z507" i="21"/>
  <c r="AA507" i="21"/>
  <c r="W508" i="21"/>
  <c r="X508" i="21"/>
  <c r="Y508" i="21"/>
  <c r="Z508" i="21"/>
  <c r="AA508" i="21"/>
  <c r="W509" i="21"/>
  <c r="X509" i="21"/>
  <c r="Y509" i="21"/>
  <c r="Z509" i="21"/>
  <c r="AA509" i="21"/>
  <c r="W510" i="21"/>
  <c r="X510" i="21"/>
  <c r="Y510" i="21"/>
  <c r="Z510" i="21"/>
  <c r="AA510" i="21"/>
  <c r="W511" i="21"/>
  <c r="X511" i="21"/>
  <c r="Y511" i="21"/>
  <c r="Z511" i="21"/>
  <c r="AA511" i="21"/>
  <c r="W512" i="21"/>
  <c r="X512" i="21"/>
  <c r="Y512" i="21"/>
  <c r="Z512" i="21"/>
  <c r="AA512" i="21"/>
  <c r="W513" i="21"/>
  <c r="X513" i="21"/>
  <c r="Y513" i="21"/>
  <c r="Z513" i="21"/>
  <c r="AA513" i="21"/>
  <c r="W514" i="21"/>
  <c r="X514" i="21"/>
  <c r="Y514" i="21"/>
  <c r="Z514" i="21"/>
  <c r="AA514" i="21"/>
  <c r="W515" i="21"/>
  <c r="X515" i="21"/>
  <c r="Y515" i="21"/>
  <c r="Z515" i="21"/>
  <c r="AA515" i="21"/>
  <c r="W516" i="21"/>
  <c r="X516" i="21"/>
  <c r="Y516" i="21"/>
  <c r="Z516" i="21"/>
  <c r="AA516" i="21"/>
  <c r="W517" i="21"/>
  <c r="X517" i="21"/>
  <c r="Y517" i="21"/>
  <c r="Z517" i="21"/>
  <c r="AA517" i="21"/>
  <c r="W518" i="21"/>
  <c r="X518" i="21"/>
  <c r="Y518" i="21"/>
  <c r="Z518" i="21"/>
  <c r="AA518" i="21"/>
  <c r="W519" i="21"/>
  <c r="X519" i="21"/>
  <c r="Y519" i="21"/>
  <c r="Z519" i="21"/>
  <c r="AA519" i="21"/>
  <c r="W520" i="21"/>
  <c r="X520" i="21"/>
  <c r="Y520" i="21"/>
  <c r="Z520" i="21"/>
  <c r="AA520" i="21"/>
  <c r="W521" i="21"/>
  <c r="X521" i="21"/>
  <c r="Y521" i="21"/>
  <c r="Z521" i="21"/>
  <c r="AA521" i="21"/>
  <c r="W522" i="21"/>
  <c r="X522" i="21"/>
  <c r="Y522" i="21"/>
  <c r="Z522" i="21"/>
  <c r="AA522" i="21"/>
  <c r="W523" i="21"/>
  <c r="X523" i="21"/>
  <c r="Y523" i="21"/>
  <c r="Z523" i="21"/>
  <c r="AA523" i="21"/>
  <c r="W524" i="21"/>
  <c r="X524" i="21"/>
  <c r="Y524" i="21"/>
  <c r="Z524" i="21"/>
  <c r="AA524" i="21"/>
  <c r="W525" i="21"/>
  <c r="X525" i="21"/>
  <c r="Y525" i="21"/>
  <c r="Z525" i="21"/>
  <c r="AA525" i="21"/>
  <c r="W526" i="21"/>
  <c r="X526" i="21"/>
  <c r="Y526" i="21"/>
  <c r="Z526" i="21"/>
  <c r="AA526" i="21"/>
  <c r="W527" i="21"/>
  <c r="X527" i="21"/>
  <c r="Y527" i="21"/>
  <c r="Z527" i="21"/>
  <c r="AA527" i="21"/>
  <c r="W528" i="21"/>
  <c r="X528" i="21"/>
  <c r="Y528" i="21"/>
  <c r="Z528" i="21"/>
  <c r="AA528" i="21"/>
  <c r="W529" i="21"/>
  <c r="X529" i="21"/>
  <c r="Y529" i="21"/>
  <c r="Z529" i="21"/>
  <c r="AA529" i="21"/>
  <c r="W530" i="21"/>
  <c r="X530" i="21"/>
  <c r="Y530" i="21"/>
  <c r="Z530" i="21"/>
  <c r="AA530" i="21"/>
  <c r="W531" i="21"/>
  <c r="X531" i="21"/>
  <c r="Y531" i="21"/>
  <c r="Z531" i="21"/>
  <c r="AA531" i="21"/>
  <c r="W532" i="21"/>
  <c r="X532" i="21"/>
  <c r="Y532" i="21"/>
  <c r="Z532" i="21"/>
  <c r="AA532" i="21"/>
  <c r="W533" i="21"/>
  <c r="X533" i="21"/>
  <c r="Y533" i="21"/>
  <c r="Z533" i="21"/>
  <c r="AA533" i="21"/>
  <c r="W534" i="21"/>
  <c r="X534" i="21"/>
  <c r="Y534" i="21"/>
  <c r="Z534" i="21"/>
  <c r="AA534" i="21"/>
  <c r="W535" i="21"/>
  <c r="X535" i="21"/>
  <c r="Y535" i="21"/>
  <c r="Z535" i="21"/>
  <c r="AA535" i="21"/>
  <c r="W536" i="21"/>
  <c r="X536" i="21"/>
  <c r="Y536" i="21"/>
  <c r="Z536" i="21"/>
  <c r="AA536" i="21"/>
  <c r="W537" i="21"/>
  <c r="X537" i="21"/>
  <c r="Y537" i="21"/>
  <c r="Z537" i="21"/>
  <c r="AA537" i="21"/>
  <c r="W538" i="21"/>
  <c r="X538" i="21"/>
  <c r="Y538" i="21"/>
  <c r="Z538" i="21"/>
  <c r="AA538" i="21"/>
  <c r="W539" i="21"/>
  <c r="X539" i="21"/>
  <c r="Y539" i="21"/>
  <c r="Z539" i="21"/>
  <c r="AA539" i="21"/>
  <c r="W540" i="21"/>
  <c r="X540" i="21"/>
  <c r="Y540" i="21"/>
  <c r="Z540" i="21"/>
  <c r="AA540" i="21"/>
  <c r="W541" i="21"/>
  <c r="X541" i="21"/>
  <c r="Y541" i="21"/>
  <c r="Z541" i="21"/>
  <c r="AA541" i="21"/>
  <c r="W542" i="21"/>
  <c r="X542" i="21"/>
  <c r="Y542" i="21"/>
  <c r="Z542" i="21"/>
  <c r="AA542" i="21"/>
  <c r="W543" i="21"/>
  <c r="X543" i="21"/>
  <c r="Y543" i="21"/>
  <c r="Z543" i="21"/>
  <c r="AA543" i="21"/>
  <c r="W544" i="21"/>
  <c r="X544" i="21"/>
  <c r="Y544" i="21"/>
  <c r="Z544" i="21"/>
  <c r="AA544" i="21"/>
  <c r="W545" i="21"/>
  <c r="X545" i="21"/>
  <c r="Y545" i="21"/>
  <c r="Z545" i="21"/>
  <c r="AA545" i="21"/>
  <c r="W546" i="21"/>
  <c r="X546" i="21"/>
  <c r="Y546" i="21"/>
  <c r="Z546" i="21"/>
  <c r="AA546" i="21"/>
  <c r="W547" i="21"/>
  <c r="X547" i="21"/>
  <c r="Y547" i="21"/>
  <c r="Z547" i="21"/>
  <c r="AA547" i="21"/>
  <c r="W548" i="21"/>
  <c r="X548" i="21"/>
  <c r="Y548" i="21"/>
  <c r="Z548" i="21"/>
  <c r="AA548" i="21"/>
  <c r="W549" i="21"/>
  <c r="X549" i="21"/>
  <c r="Y549" i="21"/>
  <c r="Z549" i="21"/>
  <c r="AA549" i="21"/>
  <c r="W550" i="21"/>
  <c r="X550" i="21"/>
  <c r="Y550" i="21"/>
  <c r="Z550" i="21"/>
  <c r="AA550" i="21"/>
  <c r="W551" i="21"/>
  <c r="X551" i="21"/>
  <c r="Y551" i="21"/>
  <c r="Z551" i="21"/>
  <c r="AA551" i="21"/>
  <c r="W552" i="21"/>
  <c r="X552" i="21"/>
  <c r="Y552" i="21"/>
  <c r="Z552" i="21"/>
  <c r="AA552" i="21"/>
  <c r="W553" i="21"/>
  <c r="X553" i="21"/>
  <c r="Y553" i="21"/>
  <c r="Z553" i="21"/>
  <c r="AA553" i="21"/>
  <c r="W554" i="21"/>
  <c r="X554" i="21"/>
  <c r="Y554" i="21"/>
  <c r="Z554" i="21"/>
  <c r="AA554" i="21"/>
  <c r="W555" i="21"/>
  <c r="X555" i="21"/>
  <c r="Y555" i="21"/>
  <c r="Z555" i="21"/>
  <c r="AA555" i="21"/>
  <c r="W556" i="21"/>
  <c r="X556" i="21"/>
  <c r="Y556" i="21"/>
  <c r="Z556" i="21"/>
  <c r="AA556" i="21"/>
  <c r="W557" i="21"/>
  <c r="X557" i="21"/>
  <c r="Y557" i="21"/>
  <c r="Z557" i="21"/>
  <c r="AA557" i="21"/>
  <c r="W558" i="21"/>
  <c r="X558" i="21"/>
  <c r="Y558" i="21"/>
  <c r="Z558" i="21"/>
  <c r="AA558" i="21"/>
  <c r="W559" i="21"/>
  <c r="X559" i="21"/>
  <c r="Y559" i="21"/>
  <c r="Z559" i="21"/>
  <c r="AA559" i="21"/>
  <c r="W560" i="21"/>
  <c r="X560" i="21"/>
  <c r="Y560" i="21"/>
  <c r="Z560" i="21"/>
  <c r="AA560" i="21"/>
  <c r="W561" i="21"/>
  <c r="X561" i="21"/>
  <c r="Y561" i="21"/>
  <c r="Z561" i="21"/>
  <c r="AA561" i="21"/>
  <c r="W562" i="21"/>
  <c r="X562" i="21"/>
  <c r="Y562" i="21"/>
  <c r="Z562" i="21"/>
  <c r="AA562" i="21"/>
  <c r="W563" i="21"/>
  <c r="X563" i="21"/>
  <c r="Y563" i="21"/>
  <c r="Z563" i="21"/>
  <c r="AA563" i="21"/>
  <c r="W564" i="21"/>
  <c r="X564" i="21"/>
  <c r="Y564" i="21"/>
  <c r="Z564" i="21"/>
  <c r="AA564" i="21"/>
  <c r="W565" i="21"/>
  <c r="X565" i="21"/>
  <c r="Y565" i="21"/>
  <c r="Z565" i="21"/>
  <c r="AA565" i="21"/>
  <c r="W566" i="21"/>
  <c r="X566" i="21"/>
  <c r="Y566" i="21"/>
  <c r="Z566" i="21"/>
  <c r="AA566" i="21"/>
  <c r="W567" i="21"/>
  <c r="X567" i="21"/>
  <c r="Y567" i="21"/>
  <c r="Z567" i="21"/>
  <c r="AA567" i="21"/>
  <c r="W568" i="21"/>
  <c r="X568" i="21"/>
  <c r="Y568" i="21"/>
  <c r="Z568" i="21"/>
  <c r="AA568" i="21"/>
  <c r="W569" i="21"/>
  <c r="X569" i="21"/>
  <c r="Y569" i="21"/>
  <c r="Z569" i="21"/>
  <c r="AA569" i="21"/>
  <c r="W570" i="21"/>
  <c r="X570" i="21"/>
  <c r="Y570" i="21"/>
  <c r="Z570" i="21"/>
  <c r="AA570" i="21"/>
  <c r="W571" i="21"/>
  <c r="X571" i="21"/>
  <c r="Y571" i="21"/>
  <c r="Z571" i="21"/>
  <c r="AA571" i="21"/>
  <c r="W572" i="21"/>
  <c r="X572" i="21"/>
  <c r="Y572" i="21"/>
  <c r="Z572" i="21"/>
  <c r="AA572" i="21"/>
  <c r="W573" i="21"/>
  <c r="X573" i="21"/>
  <c r="Y573" i="21"/>
  <c r="Z573" i="21"/>
  <c r="AA573" i="21"/>
  <c r="W574" i="21"/>
  <c r="X574" i="21"/>
  <c r="Y574" i="21"/>
  <c r="Z574" i="21"/>
  <c r="AA574" i="21"/>
  <c r="W575" i="21"/>
  <c r="X575" i="21"/>
  <c r="Y575" i="21"/>
  <c r="Z575" i="21"/>
  <c r="AA575" i="21"/>
  <c r="W576" i="21"/>
  <c r="X576" i="21"/>
  <c r="Y576" i="21"/>
  <c r="Z576" i="21"/>
  <c r="AA576" i="21"/>
  <c r="W577" i="21"/>
  <c r="X577" i="21"/>
  <c r="Y577" i="21"/>
  <c r="Z577" i="21"/>
  <c r="AA577" i="21"/>
  <c r="W578" i="21"/>
  <c r="X578" i="21"/>
  <c r="Y578" i="21"/>
  <c r="Z578" i="21"/>
  <c r="AA578" i="21"/>
  <c r="W579" i="21"/>
  <c r="X579" i="21"/>
  <c r="Y579" i="21"/>
  <c r="Z579" i="21"/>
  <c r="AA579" i="21"/>
  <c r="W580" i="21"/>
  <c r="X580" i="21"/>
  <c r="Y580" i="21"/>
  <c r="Z580" i="21"/>
  <c r="AA580" i="21"/>
  <c r="W581" i="21"/>
  <c r="X581" i="21"/>
  <c r="Y581" i="21"/>
  <c r="Z581" i="21"/>
  <c r="AA581" i="21"/>
  <c r="W582" i="21"/>
  <c r="X582" i="21"/>
  <c r="Y582" i="21"/>
  <c r="Z582" i="21"/>
  <c r="AA582" i="21"/>
  <c r="W583" i="21"/>
  <c r="X583" i="21"/>
  <c r="Y583" i="21"/>
  <c r="Z583" i="21"/>
  <c r="AA583" i="21"/>
  <c r="W584" i="21"/>
  <c r="X584" i="21"/>
  <c r="Y584" i="21"/>
  <c r="Z584" i="21"/>
  <c r="AA584" i="21"/>
  <c r="W585" i="21"/>
  <c r="X585" i="21"/>
  <c r="Y585" i="21"/>
  <c r="Z585" i="21"/>
  <c r="AA585" i="21"/>
  <c r="W586" i="21"/>
  <c r="X586" i="21"/>
  <c r="Y586" i="21"/>
  <c r="Z586" i="21"/>
  <c r="AA586" i="21"/>
  <c r="W587" i="21"/>
  <c r="X587" i="21"/>
  <c r="Y587" i="21"/>
  <c r="Z587" i="21"/>
  <c r="AA587" i="21"/>
  <c r="W588" i="21"/>
  <c r="X588" i="21"/>
  <c r="Y588" i="21"/>
  <c r="Z588" i="21"/>
  <c r="AA588" i="21"/>
  <c r="W589" i="21"/>
  <c r="X589" i="21"/>
  <c r="Y589" i="21"/>
  <c r="Z589" i="21"/>
  <c r="AA589" i="21"/>
  <c r="W590" i="21"/>
  <c r="X590" i="21"/>
  <c r="Y590" i="21"/>
  <c r="Z590" i="21"/>
  <c r="AA590" i="21"/>
  <c r="W591" i="21"/>
  <c r="X591" i="21"/>
  <c r="Y591" i="21"/>
  <c r="Z591" i="21"/>
  <c r="AA591" i="21"/>
  <c r="W592" i="21"/>
  <c r="X592" i="21"/>
  <c r="Y592" i="21"/>
  <c r="Z592" i="21"/>
  <c r="AA592" i="21"/>
  <c r="W593" i="21"/>
  <c r="X593" i="21"/>
  <c r="Y593" i="21"/>
  <c r="Z593" i="21"/>
  <c r="AA593" i="21"/>
  <c r="W594" i="21"/>
  <c r="X594" i="21"/>
  <c r="Y594" i="21"/>
  <c r="Z594" i="21"/>
  <c r="AA594" i="21"/>
  <c r="W595" i="21"/>
  <c r="X595" i="21"/>
  <c r="Y595" i="21"/>
  <c r="Z595" i="21"/>
  <c r="AA595" i="21"/>
  <c r="W596" i="21"/>
  <c r="X596" i="21"/>
  <c r="Y596" i="21"/>
  <c r="Z596" i="21"/>
  <c r="AA596" i="21"/>
  <c r="W597" i="21"/>
  <c r="X597" i="21"/>
  <c r="Y597" i="21"/>
  <c r="Z597" i="21"/>
  <c r="AA597" i="21"/>
  <c r="W598" i="21"/>
  <c r="X598" i="21"/>
  <c r="Y598" i="21"/>
  <c r="Z598" i="21"/>
  <c r="AA598" i="21"/>
  <c r="W599" i="21"/>
  <c r="X599" i="21"/>
  <c r="Y599" i="21"/>
  <c r="Z599" i="21"/>
  <c r="AA599" i="21"/>
  <c r="W600" i="21"/>
  <c r="X600" i="21"/>
  <c r="Y600" i="21"/>
  <c r="Z600" i="21"/>
  <c r="AA600" i="21"/>
  <c r="W601" i="21"/>
  <c r="X601" i="21"/>
  <c r="Y601" i="21"/>
  <c r="Z601" i="21"/>
  <c r="AA601" i="21"/>
  <c r="W602" i="21"/>
  <c r="X602" i="21"/>
  <c r="Y602" i="21"/>
  <c r="Z602" i="21"/>
  <c r="AA602" i="21"/>
  <c r="W603" i="21"/>
  <c r="X603" i="21"/>
  <c r="Y603" i="21"/>
  <c r="Z603" i="21"/>
  <c r="AA603" i="21"/>
  <c r="W604" i="21"/>
  <c r="X604" i="21"/>
  <c r="Y604" i="21"/>
  <c r="Z604" i="21"/>
  <c r="AA604" i="21"/>
  <c r="W605" i="21"/>
  <c r="X605" i="21"/>
  <c r="Y605" i="21"/>
  <c r="Z605" i="21"/>
  <c r="AA605" i="21"/>
  <c r="W606" i="21"/>
  <c r="X606" i="21"/>
  <c r="Y606" i="21"/>
  <c r="Z606" i="21"/>
  <c r="AA606" i="21"/>
  <c r="W607" i="21"/>
  <c r="X607" i="21"/>
  <c r="Y607" i="21"/>
  <c r="Z607" i="21"/>
  <c r="AA607" i="21"/>
  <c r="W608" i="21"/>
  <c r="X608" i="21"/>
  <c r="Y608" i="21"/>
  <c r="Z608" i="21"/>
  <c r="AA608" i="21"/>
  <c r="W609" i="21"/>
  <c r="X609" i="21"/>
  <c r="Y609" i="21"/>
  <c r="Z609" i="21"/>
  <c r="AA609" i="21"/>
  <c r="W610" i="21"/>
  <c r="X610" i="21"/>
  <c r="Y610" i="21"/>
  <c r="Z610" i="21"/>
  <c r="AA610" i="21"/>
  <c r="W611" i="21"/>
  <c r="X611" i="21"/>
  <c r="Y611" i="21"/>
  <c r="Z611" i="21"/>
  <c r="AA611" i="21"/>
  <c r="W612" i="21"/>
  <c r="X612" i="21"/>
  <c r="Y612" i="21"/>
  <c r="Z612" i="21"/>
  <c r="AA612" i="21"/>
  <c r="W613" i="21"/>
  <c r="X613" i="21"/>
  <c r="Y613" i="21"/>
  <c r="Z613" i="21"/>
  <c r="AA613" i="21"/>
  <c r="W614" i="21"/>
  <c r="X614" i="21"/>
  <c r="Y614" i="21"/>
  <c r="Z614" i="21"/>
  <c r="AA614" i="21"/>
  <c r="W615" i="21"/>
  <c r="X615" i="21"/>
  <c r="Y615" i="21"/>
  <c r="Z615" i="21"/>
  <c r="AA615" i="21"/>
  <c r="W616" i="21"/>
  <c r="X616" i="21"/>
  <c r="Y616" i="21"/>
  <c r="Z616" i="21"/>
  <c r="AA616" i="21"/>
  <c r="W617" i="21"/>
  <c r="X617" i="21"/>
  <c r="Y617" i="21"/>
  <c r="Z617" i="21"/>
  <c r="AA617" i="21"/>
  <c r="W618" i="21"/>
  <c r="X618" i="21"/>
  <c r="Y618" i="21"/>
  <c r="Z618" i="21"/>
  <c r="AA618" i="21"/>
  <c r="W619" i="21"/>
  <c r="X619" i="21"/>
  <c r="Y619" i="21"/>
  <c r="Z619" i="21"/>
  <c r="AA619" i="21"/>
  <c r="W620" i="21"/>
  <c r="X620" i="21"/>
  <c r="Y620" i="21"/>
  <c r="Z620" i="21"/>
  <c r="AA620" i="21"/>
  <c r="W621" i="21"/>
  <c r="X621" i="21"/>
  <c r="Y621" i="21"/>
  <c r="Z621" i="21"/>
  <c r="AA621" i="21"/>
  <c r="W622" i="21"/>
  <c r="X622" i="21"/>
  <c r="Y622" i="21"/>
  <c r="Z622" i="21"/>
  <c r="AA622" i="21"/>
  <c r="W623" i="21"/>
  <c r="X623" i="21"/>
  <c r="Y623" i="21"/>
  <c r="Z623" i="21"/>
  <c r="AA623" i="21"/>
  <c r="W624" i="21"/>
  <c r="X624" i="21"/>
  <c r="Y624" i="21"/>
  <c r="Z624" i="21"/>
  <c r="AA624" i="21"/>
  <c r="W625" i="21"/>
  <c r="X625" i="21"/>
  <c r="Y625" i="21"/>
  <c r="Z625" i="21"/>
  <c r="AA625" i="21"/>
  <c r="W626" i="21"/>
  <c r="X626" i="21"/>
  <c r="Y626" i="21"/>
  <c r="Z626" i="21"/>
  <c r="AA626" i="21"/>
  <c r="W627" i="21"/>
  <c r="X627" i="21"/>
  <c r="Y627" i="21"/>
  <c r="Z627" i="21"/>
  <c r="AA627" i="21"/>
  <c r="W628" i="21"/>
  <c r="X628" i="21"/>
  <c r="Y628" i="21"/>
  <c r="Z628" i="21"/>
  <c r="AA628" i="21"/>
  <c r="W629" i="21"/>
  <c r="X629" i="21"/>
  <c r="Y629" i="21"/>
  <c r="Z629" i="21"/>
  <c r="AA629" i="21"/>
  <c r="W630" i="21"/>
  <c r="X630" i="21"/>
  <c r="Y630" i="21"/>
  <c r="Z630" i="21"/>
  <c r="AA630" i="21"/>
  <c r="X6" i="21"/>
  <c r="Y6" i="21"/>
  <c r="Z6" i="21"/>
  <c r="AA6" i="21"/>
  <c r="W6" i="21"/>
  <c r="Q7" i="21"/>
  <c r="R7" i="21"/>
  <c r="S7" i="21"/>
  <c r="T7" i="21"/>
  <c r="AF7" i="21" s="1"/>
  <c r="U7" i="21"/>
  <c r="Q8" i="21"/>
  <c r="R8" i="21"/>
  <c r="S8" i="21"/>
  <c r="AE8" i="21" s="1"/>
  <c r="T8" i="21"/>
  <c r="U8" i="21"/>
  <c r="Q9" i="21"/>
  <c r="R9" i="21"/>
  <c r="AD9" i="21" s="1"/>
  <c r="S9" i="21"/>
  <c r="T9" i="21"/>
  <c r="U9" i="21"/>
  <c r="Q10" i="21"/>
  <c r="AC10" i="21" s="1"/>
  <c r="R10" i="21"/>
  <c r="S10" i="21"/>
  <c r="T10" i="21"/>
  <c r="U10" i="21"/>
  <c r="AG10" i="21" s="1"/>
  <c r="Q11" i="21"/>
  <c r="R11" i="21"/>
  <c r="S11" i="21"/>
  <c r="T11" i="21"/>
  <c r="AF11" i="21" s="1"/>
  <c r="U11" i="21"/>
  <c r="Q12" i="21"/>
  <c r="R12" i="21"/>
  <c r="S12" i="21"/>
  <c r="AE12" i="21" s="1"/>
  <c r="T12" i="21"/>
  <c r="U12" i="21"/>
  <c r="Q13" i="21"/>
  <c r="R13" i="21"/>
  <c r="AD13" i="21" s="1"/>
  <c r="S13" i="21"/>
  <c r="T13" i="21"/>
  <c r="U13" i="21"/>
  <c r="Q14" i="21"/>
  <c r="AC14" i="21" s="1"/>
  <c r="R14" i="21"/>
  <c r="S14" i="21"/>
  <c r="T14" i="21"/>
  <c r="U14" i="21"/>
  <c r="AG14" i="21" s="1"/>
  <c r="Q15" i="21"/>
  <c r="R15" i="21"/>
  <c r="S15" i="21"/>
  <c r="T15" i="21"/>
  <c r="AF15" i="21" s="1"/>
  <c r="U15" i="21"/>
  <c r="Q16" i="21"/>
  <c r="R16" i="21"/>
  <c r="S16" i="21"/>
  <c r="AE16" i="21" s="1"/>
  <c r="T16" i="21"/>
  <c r="U16" i="21"/>
  <c r="Q17" i="21"/>
  <c r="R17" i="21"/>
  <c r="AD17" i="21" s="1"/>
  <c r="S17" i="21"/>
  <c r="T17" i="21"/>
  <c r="U17" i="21"/>
  <c r="Q18" i="21"/>
  <c r="AC18" i="21" s="1"/>
  <c r="R18" i="21"/>
  <c r="S18" i="21"/>
  <c r="T18" i="21"/>
  <c r="U18" i="21"/>
  <c r="AG18" i="21" s="1"/>
  <c r="Q19" i="21"/>
  <c r="R19" i="21"/>
  <c r="S19" i="21"/>
  <c r="T19" i="21"/>
  <c r="AF19" i="21" s="1"/>
  <c r="U19" i="21"/>
  <c r="Q20" i="21"/>
  <c r="R20" i="21"/>
  <c r="S20" i="21"/>
  <c r="AE20" i="21" s="1"/>
  <c r="T20" i="21"/>
  <c r="U20" i="21"/>
  <c r="Q21" i="21"/>
  <c r="R21" i="21"/>
  <c r="AD21" i="21" s="1"/>
  <c r="S21" i="21"/>
  <c r="T21" i="21"/>
  <c r="U21" i="21"/>
  <c r="Q22" i="21"/>
  <c r="AC22" i="21" s="1"/>
  <c r="R22" i="21"/>
  <c r="S22" i="21"/>
  <c r="T22" i="21"/>
  <c r="U22" i="21"/>
  <c r="AG22" i="21" s="1"/>
  <c r="Q23" i="21"/>
  <c r="R23" i="21"/>
  <c r="S23" i="21"/>
  <c r="T23" i="21"/>
  <c r="AF23" i="21" s="1"/>
  <c r="U23" i="21"/>
  <c r="Q24" i="21"/>
  <c r="R24" i="21"/>
  <c r="S24" i="21"/>
  <c r="AE24" i="21" s="1"/>
  <c r="T24" i="21"/>
  <c r="U24" i="21"/>
  <c r="Q25" i="21"/>
  <c r="R25" i="21"/>
  <c r="AD25" i="21" s="1"/>
  <c r="S25" i="21"/>
  <c r="T25" i="21"/>
  <c r="U25" i="21"/>
  <c r="Q26" i="21"/>
  <c r="AC26" i="21" s="1"/>
  <c r="R26" i="21"/>
  <c r="S26" i="21"/>
  <c r="T26" i="21"/>
  <c r="U26" i="21"/>
  <c r="AG26" i="21" s="1"/>
  <c r="Q27" i="21"/>
  <c r="R27" i="21"/>
  <c r="S27" i="21"/>
  <c r="T27" i="21"/>
  <c r="AF27" i="21" s="1"/>
  <c r="U27" i="21"/>
  <c r="Q28" i="21"/>
  <c r="R28" i="21"/>
  <c r="S28" i="21"/>
  <c r="AE28" i="21" s="1"/>
  <c r="T28" i="21"/>
  <c r="U28" i="21"/>
  <c r="Q29" i="21"/>
  <c r="R29" i="21"/>
  <c r="AD29" i="21" s="1"/>
  <c r="S29" i="21"/>
  <c r="T29" i="21"/>
  <c r="U29" i="21"/>
  <c r="Q30" i="21"/>
  <c r="AC30" i="21" s="1"/>
  <c r="R30" i="21"/>
  <c r="S30" i="21"/>
  <c r="T30" i="21"/>
  <c r="U30" i="21"/>
  <c r="AG30" i="21" s="1"/>
  <c r="Q31" i="21"/>
  <c r="R31" i="21"/>
  <c r="S31" i="21"/>
  <c r="T31" i="21"/>
  <c r="AF31" i="21" s="1"/>
  <c r="U31" i="21"/>
  <c r="Q32" i="21"/>
  <c r="R32" i="21"/>
  <c r="S32" i="21"/>
  <c r="AE32" i="21" s="1"/>
  <c r="T32" i="21"/>
  <c r="U32" i="21"/>
  <c r="Q33" i="21"/>
  <c r="R33" i="21"/>
  <c r="AD33" i="21" s="1"/>
  <c r="S33" i="21"/>
  <c r="T33" i="21"/>
  <c r="U33" i="21"/>
  <c r="Q34" i="21"/>
  <c r="AC34" i="21" s="1"/>
  <c r="R34" i="21"/>
  <c r="S34" i="21"/>
  <c r="T34" i="21"/>
  <c r="U34" i="21"/>
  <c r="AG34" i="21" s="1"/>
  <c r="Q35" i="21"/>
  <c r="R35" i="21"/>
  <c r="S35" i="21"/>
  <c r="T35" i="21"/>
  <c r="AF35" i="21" s="1"/>
  <c r="U35" i="21"/>
  <c r="Q36" i="21"/>
  <c r="R36" i="21"/>
  <c r="S36" i="21"/>
  <c r="AE36" i="21" s="1"/>
  <c r="T36" i="21"/>
  <c r="U36" i="21"/>
  <c r="Q37" i="21"/>
  <c r="R37" i="21"/>
  <c r="AD37" i="21" s="1"/>
  <c r="S37" i="21"/>
  <c r="T37" i="21"/>
  <c r="U37" i="21"/>
  <c r="Q38" i="21"/>
  <c r="AC38" i="21" s="1"/>
  <c r="R38" i="21"/>
  <c r="S38" i="21"/>
  <c r="T38" i="21"/>
  <c r="U38" i="21"/>
  <c r="AG38" i="21" s="1"/>
  <c r="Q39" i="21"/>
  <c r="R39" i="21"/>
  <c r="S39" i="21"/>
  <c r="T39" i="21"/>
  <c r="AF39" i="21" s="1"/>
  <c r="U39" i="21"/>
  <c r="Q40" i="21"/>
  <c r="R40" i="21"/>
  <c r="S40" i="21"/>
  <c r="AE40" i="21" s="1"/>
  <c r="T40" i="21"/>
  <c r="U40" i="21"/>
  <c r="Q41" i="21"/>
  <c r="R41" i="21"/>
  <c r="AD41" i="21" s="1"/>
  <c r="S41" i="21"/>
  <c r="T41" i="21"/>
  <c r="U41" i="21"/>
  <c r="Q42" i="21"/>
  <c r="AC42" i="21" s="1"/>
  <c r="R42" i="21"/>
  <c r="S42" i="21"/>
  <c r="T42" i="21"/>
  <c r="U42" i="21"/>
  <c r="AG42" i="21" s="1"/>
  <c r="Q43" i="21"/>
  <c r="R43" i="21"/>
  <c r="S43" i="21"/>
  <c r="T43" i="21"/>
  <c r="AF43" i="21" s="1"/>
  <c r="U43" i="21"/>
  <c r="Q44" i="21"/>
  <c r="R44" i="21"/>
  <c r="S44" i="21"/>
  <c r="AE44" i="21" s="1"/>
  <c r="T44" i="21"/>
  <c r="U44" i="21"/>
  <c r="Q45" i="21"/>
  <c r="R45" i="21"/>
  <c r="AD45" i="21" s="1"/>
  <c r="S45" i="21"/>
  <c r="T45" i="21"/>
  <c r="U45" i="21"/>
  <c r="Q46" i="21"/>
  <c r="AC46" i="21" s="1"/>
  <c r="R46" i="21"/>
  <c r="S46" i="21"/>
  <c r="T46" i="21"/>
  <c r="U46" i="21"/>
  <c r="AG46" i="21" s="1"/>
  <c r="Q47" i="21"/>
  <c r="R47" i="21"/>
  <c r="S47" i="21"/>
  <c r="T47" i="21"/>
  <c r="AF47" i="21" s="1"/>
  <c r="U47" i="21"/>
  <c r="Q48" i="21"/>
  <c r="R48" i="21"/>
  <c r="S48" i="21"/>
  <c r="AE48" i="21" s="1"/>
  <c r="T48" i="21"/>
  <c r="U48" i="21"/>
  <c r="Q49" i="21"/>
  <c r="R49" i="21"/>
  <c r="AD49" i="21" s="1"/>
  <c r="S49" i="21"/>
  <c r="T49" i="21"/>
  <c r="U49" i="21"/>
  <c r="Q50" i="21"/>
  <c r="AC50" i="21" s="1"/>
  <c r="R50" i="21"/>
  <c r="S50" i="21"/>
  <c r="T50" i="21"/>
  <c r="U50" i="21"/>
  <c r="AG50" i="21" s="1"/>
  <c r="Q51" i="21"/>
  <c r="R51" i="21"/>
  <c r="S51" i="21"/>
  <c r="T51" i="21"/>
  <c r="AF51" i="21" s="1"/>
  <c r="U51" i="21"/>
  <c r="Q52" i="21"/>
  <c r="R52" i="21"/>
  <c r="S52" i="21"/>
  <c r="AE52" i="21" s="1"/>
  <c r="T52" i="21"/>
  <c r="U52" i="21"/>
  <c r="Q53" i="21"/>
  <c r="R53" i="21"/>
  <c r="AD53" i="21" s="1"/>
  <c r="S53" i="21"/>
  <c r="T53" i="21"/>
  <c r="U53" i="21"/>
  <c r="Q54" i="21"/>
  <c r="AC54" i="21" s="1"/>
  <c r="R54" i="21"/>
  <c r="S54" i="21"/>
  <c r="T54" i="21"/>
  <c r="U54" i="21"/>
  <c r="AG54" i="21" s="1"/>
  <c r="Q55" i="21"/>
  <c r="R55" i="21"/>
  <c r="S55" i="21"/>
  <c r="T55" i="21"/>
  <c r="AF55" i="21" s="1"/>
  <c r="U55" i="21"/>
  <c r="Q56" i="21"/>
  <c r="R56" i="21"/>
  <c r="S56" i="21"/>
  <c r="AE56" i="21" s="1"/>
  <c r="T56" i="21"/>
  <c r="U56" i="21"/>
  <c r="Q57" i="21"/>
  <c r="R57" i="21"/>
  <c r="AD57" i="21" s="1"/>
  <c r="S57" i="21"/>
  <c r="T57" i="21"/>
  <c r="U57" i="21"/>
  <c r="Q58" i="21"/>
  <c r="AC58" i="21" s="1"/>
  <c r="R58" i="21"/>
  <c r="S58" i="21"/>
  <c r="T58" i="21"/>
  <c r="U58" i="21"/>
  <c r="AG58" i="21" s="1"/>
  <c r="Q59" i="21"/>
  <c r="R59" i="21"/>
  <c r="S59" i="21"/>
  <c r="T59" i="21"/>
  <c r="AF59" i="21" s="1"/>
  <c r="U59" i="21"/>
  <c r="Q60" i="21"/>
  <c r="R60" i="21"/>
  <c r="S60" i="21"/>
  <c r="AE60" i="21" s="1"/>
  <c r="T60" i="21"/>
  <c r="U60" i="21"/>
  <c r="Q61" i="21"/>
  <c r="R61" i="21"/>
  <c r="AD61" i="21" s="1"/>
  <c r="S61" i="21"/>
  <c r="T61" i="21"/>
  <c r="U61" i="21"/>
  <c r="Q62" i="21"/>
  <c r="AC62" i="21" s="1"/>
  <c r="R62" i="21"/>
  <c r="S62" i="21"/>
  <c r="T62" i="21"/>
  <c r="U62" i="21"/>
  <c r="AG62" i="21" s="1"/>
  <c r="Q63" i="21"/>
  <c r="R63" i="21"/>
  <c r="S63" i="21"/>
  <c r="T63" i="21"/>
  <c r="U63" i="21"/>
  <c r="Q64" i="21"/>
  <c r="R64" i="21"/>
  <c r="S64" i="21"/>
  <c r="AE64" i="21" s="1"/>
  <c r="T64" i="21"/>
  <c r="U64" i="21"/>
  <c r="Q65" i="21"/>
  <c r="R65" i="21"/>
  <c r="AD65" i="21" s="1"/>
  <c r="S65" i="21"/>
  <c r="T65" i="21"/>
  <c r="U65" i="21"/>
  <c r="Q66" i="21"/>
  <c r="AC66" i="21" s="1"/>
  <c r="R66" i="21"/>
  <c r="S66" i="21"/>
  <c r="T66" i="21"/>
  <c r="U66" i="21"/>
  <c r="AG66" i="21" s="1"/>
  <c r="Q67" i="21"/>
  <c r="R67" i="21"/>
  <c r="S67" i="21"/>
  <c r="T67" i="21"/>
  <c r="AF67" i="21" s="1"/>
  <c r="U67" i="21"/>
  <c r="Q68" i="21"/>
  <c r="R68" i="21"/>
  <c r="S68" i="21"/>
  <c r="AE68" i="21" s="1"/>
  <c r="T68" i="21"/>
  <c r="U68" i="21"/>
  <c r="Q69" i="21"/>
  <c r="R69" i="21"/>
  <c r="AD69" i="21" s="1"/>
  <c r="S69" i="21"/>
  <c r="T69" i="21"/>
  <c r="U69" i="21"/>
  <c r="Q70" i="21"/>
  <c r="AC70" i="21" s="1"/>
  <c r="R70" i="21"/>
  <c r="S70" i="21"/>
  <c r="T70" i="21"/>
  <c r="U70" i="21"/>
  <c r="AG70" i="21" s="1"/>
  <c r="Q71" i="21"/>
  <c r="R71" i="21"/>
  <c r="S71" i="21"/>
  <c r="T71" i="21"/>
  <c r="AF71" i="21" s="1"/>
  <c r="U71" i="21"/>
  <c r="Q72" i="21"/>
  <c r="R72" i="21"/>
  <c r="S72" i="21"/>
  <c r="AE72" i="21" s="1"/>
  <c r="T72" i="21"/>
  <c r="U72" i="21"/>
  <c r="Q73" i="21"/>
  <c r="R73" i="21"/>
  <c r="AD73" i="21" s="1"/>
  <c r="S73" i="21"/>
  <c r="T73" i="21"/>
  <c r="U73" i="21"/>
  <c r="Q74" i="21"/>
  <c r="AC74" i="21" s="1"/>
  <c r="R74" i="21"/>
  <c r="S74" i="21"/>
  <c r="T74" i="21"/>
  <c r="U74" i="21"/>
  <c r="AG74" i="21" s="1"/>
  <c r="Q75" i="21"/>
  <c r="R75" i="21"/>
  <c r="S75" i="21"/>
  <c r="T75" i="21"/>
  <c r="AF75" i="21" s="1"/>
  <c r="U75" i="21"/>
  <c r="Q76" i="21"/>
  <c r="R76" i="21"/>
  <c r="S76" i="21"/>
  <c r="AE76" i="21" s="1"/>
  <c r="T76" i="21"/>
  <c r="U76" i="21"/>
  <c r="Q77" i="21"/>
  <c r="R77" i="21"/>
  <c r="AD77" i="21" s="1"/>
  <c r="S77" i="21"/>
  <c r="T77" i="21"/>
  <c r="U77" i="21"/>
  <c r="Q78" i="21"/>
  <c r="AC78" i="21" s="1"/>
  <c r="R78" i="21"/>
  <c r="S78" i="21"/>
  <c r="T78" i="21"/>
  <c r="U78" i="21"/>
  <c r="AG78" i="21" s="1"/>
  <c r="Q79" i="21"/>
  <c r="R79" i="21"/>
  <c r="S79" i="21"/>
  <c r="T79" i="21"/>
  <c r="AF79" i="21" s="1"/>
  <c r="U79" i="21"/>
  <c r="Q80" i="21"/>
  <c r="R80" i="21"/>
  <c r="S80" i="21"/>
  <c r="AE80" i="21" s="1"/>
  <c r="T80" i="21"/>
  <c r="U80" i="21"/>
  <c r="Q81" i="21"/>
  <c r="R81" i="21"/>
  <c r="AD81" i="21" s="1"/>
  <c r="S81" i="21"/>
  <c r="T81" i="21"/>
  <c r="U81" i="21"/>
  <c r="Q82" i="21"/>
  <c r="AC82" i="21" s="1"/>
  <c r="R82" i="21"/>
  <c r="S82" i="21"/>
  <c r="T82" i="21"/>
  <c r="U82" i="21"/>
  <c r="AG82" i="21" s="1"/>
  <c r="Q83" i="21"/>
  <c r="R83" i="21"/>
  <c r="S83" i="21"/>
  <c r="T83" i="21"/>
  <c r="AF83" i="21" s="1"/>
  <c r="U83" i="21"/>
  <c r="Q84" i="21"/>
  <c r="R84" i="21"/>
  <c r="S84" i="21"/>
  <c r="AE84" i="21" s="1"/>
  <c r="T84" i="21"/>
  <c r="U84" i="21"/>
  <c r="Q85" i="21"/>
  <c r="R85" i="21"/>
  <c r="AD85" i="21" s="1"/>
  <c r="S85" i="21"/>
  <c r="T85" i="21"/>
  <c r="U85" i="21"/>
  <c r="Q86" i="21"/>
  <c r="AC86" i="21" s="1"/>
  <c r="R86" i="21"/>
  <c r="S86" i="21"/>
  <c r="T86" i="21"/>
  <c r="U86" i="21"/>
  <c r="AG86" i="21" s="1"/>
  <c r="Q87" i="21"/>
  <c r="R87" i="21"/>
  <c r="S87" i="21"/>
  <c r="T87" i="21"/>
  <c r="AF87" i="21" s="1"/>
  <c r="U87" i="21"/>
  <c r="Q88" i="21"/>
  <c r="R88" i="21"/>
  <c r="S88" i="21"/>
  <c r="AE88" i="21" s="1"/>
  <c r="T88" i="21"/>
  <c r="U88" i="21"/>
  <c r="Q89" i="21"/>
  <c r="R89" i="21"/>
  <c r="AD89" i="21" s="1"/>
  <c r="S89" i="21"/>
  <c r="T89" i="21"/>
  <c r="U89" i="21"/>
  <c r="Q90" i="21"/>
  <c r="AC90" i="21" s="1"/>
  <c r="R90" i="21"/>
  <c r="S90" i="21"/>
  <c r="T90" i="21"/>
  <c r="U90" i="21"/>
  <c r="AG90" i="21" s="1"/>
  <c r="Q91" i="21"/>
  <c r="R91" i="21"/>
  <c r="S91" i="21"/>
  <c r="T91" i="21"/>
  <c r="AF91" i="21" s="1"/>
  <c r="U91" i="21"/>
  <c r="Q92" i="21"/>
  <c r="R92" i="21"/>
  <c r="S92" i="21"/>
  <c r="AE92" i="21" s="1"/>
  <c r="T92" i="21"/>
  <c r="U92" i="21"/>
  <c r="Q93" i="21"/>
  <c r="R93" i="21"/>
  <c r="S93" i="21"/>
  <c r="T93" i="21"/>
  <c r="U93" i="21"/>
  <c r="Q94" i="21"/>
  <c r="AC94" i="21" s="1"/>
  <c r="R94" i="21"/>
  <c r="S94" i="21"/>
  <c r="T94" i="21"/>
  <c r="U94" i="21"/>
  <c r="AG94" i="21" s="1"/>
  <c r="Q95" i="21"/>
  <c r="R95" i="21"/>
  <c r="S95" i="21"/>
  <c r="T95" i="21"/>
  <c r="AF95" i="21" s="1"/>
  <c r="U95" i="21"/>
  <c r="Q96" i="21"/>
  <c r="R96" i="21"/>
  <c r="S96" i="21"/>
  <c r="AE96" i="21" s="1"/>
  <c r="T96" i="21"/>
  <c r="U96" i="21"/>
  <c r="Q97" i="21"/>
  <c r="R97" i="21"/>
  <c r="AD97" i="21" s="1"/>
  <c r="S97" i="21"/>
  <c r="T97" i="21"/>
  <c r="U97" i="21"/>
  <c r="Q98" i="21"/>
  <c r="AC98" i="21" s="1"/>
  <c r="R98" i="21"/>
  <c r="S98" i="21"/>
  <c r="T98" i="21"/>
  <c r="U98" i="21"/>
  <c r="AG98" i="21" s="1"/>
  <c r="Q99" i="21"/>
  <c r="R99" i="21"/>
  <c r="S99" i="21"/>
  <c r="T99" i="21"/>
  <c r="AF99" i="21" s="1"/>
  <c r="U99" i="21"/>
  <c r="Q100" i="21"/>
  <c r="R100" i="21"/>
  <c r="AD100" i="21" s="1"/>
  <c r="S100" i="21"/>
  <c r="AE100" i="21" s="1"/>
  <c r="T100" i="21"/>
  <c r="U100" i="21"/>
  <c r="Q101" i="21"/>
  <c r="R101" i="21"/>
  <c r="AD101" i="21" s="1"/>
  <c r="S101" i="21"/>
  <c r="T101" i="21"/>
  <c r="U101" i="21"/>
  <c r="Q102" i="21"/>
  <c r="AC102" i="21" s="1"/>
  <c r="R102" i="21"/>
  <c r="S102" i="21"/>
  <c r="T102" i="21"/>
  <c r="U102" i="21"/>
  <c r="AG102" i="21" s="1"/>
  <c r="Q103" i="21"/>
  <c r="R103" i="21"/>
  <c r="S103" i="21"/>
  <c r="T103" i="21"/>
  <c r="AF103" i="21" s="1"/>
  <c r="U103" i="21"/>
  <c r="Q104" i="21"/>
  <c r="R104" i="21"/>
  <c r="S104" i="21"/>
  <c r="AE104" i="21" s="1"/>
  <c r="T104" i="21"/>
  <c r="U104" i="21"/>
  <c r="Q105" i="21"/>
  <c r="R105" i="21"/>
  <c r="AD105" i="21" s="1"/>
  <c r="S105" i="21"/>
  <c r="T105" i="21"/>
  <c r="U105" i="21"/>
  <c r="Q106" i="21"/>
  <c r="AC106" i="21" s="1"/>
  <c r="R106" i="21"/>
  <c r="S106" i="21"/>
  <c r="T106" i="21"/>
  <c r="U106" i="21"/>
  <c r="AG106" i="21" s="1"/>
  <c r="Q107" i="21"/>
  <c r="R107" i="21"/>
  <c r="S107" i="21"/>
  <c r="T107" i="21"/>
  <c r="AF107" i="21" s="1"/>
  <c r="U107" i="21"/>
  <c r="Q108" i="21"/>
  <c r="R108" i="21"/>
  <c r="S108" i="21"/>
  <c r="AE108" i="21" s="1"/>
  <c r="T108" i="21"/>
  <c r="U108" i="21"/>
  <c r="Q109" i="21"/>
  <c r="R109" i="21"/>
  <c r="AD109" i="21" s="1"/>
  <c r="S109" i="21"/>
  <c r="T109" i="21"/>
  <c r="U109" i="21"/>
  <c r="Q110" i="21"/>
  <c r="AC110" i="21" s="1"/>
  <c r="R110" i="21"/>
  <c r="S110" i="21"/>
  <c r="T110" i="21"/>
  <c r="U110" i="21"/>
  <c r="AG110" i="21" s="1"/>
  <c r="Q111" i="21"/>
  <c r="R111" i="21"/>
  <c r="S111" i="21"/>
  <c r="T111" i="21"/>
  <c r="AF111" i="21" s="1"/>
  <c r="U111" i="21"/>
  <c r="Q112" i="21"/>
  <c r="R112" i="21"/>
  <c r="S112" i="21"/>
  <c r="AE112" i="21" s="1"/>
  <c r="T112" i="21"/>
  <c r="U112" i="21"/>
  <c r="Q113" i="21"/>
  <c r="R113" i="21"/>
  <c r="AD113" i="21" s="1"/>
  <c r="S113" i="21"/>
  <c r="T113" i="21"/>
  <c r="U113" i="21"/>
  <c r="Q114" i="21"/>
  <c r="AC114" i="21" s="1"/>
  <c r="R114" i="21"/>
  <c r="S114" i="21"/>
  <c r="T114" i="21"/>
  <c r="U114" i="21"/>
  <c r="AG114" i="21" s="1"/>
  <c r="Q115" i="21"/>
  <c r="R115" i="21"/>
  <c r="S115" i="21"/>
  <c r="T115" i="21"/>
  <c r="AF115" i="21" s="1"/>
  <c r="U115" i="21"/>
  <c r="Q116" i="21"/>
  <c r="R116" i="21"/>
  <c r="S116" i="21"/>
  <c r="AE116" i="21" s="1"/>
  <c r="T116" i="21"/>
  <c r="U116" i="21"/>
  <c r="Q117" i="21"/>
  <c r="R117" i="21"/>
  <c r="AD117" i="21" s="1"/>
  <c r="S117" i="21"/>
  <c r="T117" i="21"/>
  <c r="U117" i="21"/>
  <c r="Q118" i="21"/>
  <c r="AC118" i="21" s="1"/>
  <c r="R118" i="21"/>
  <c r="S118" i="21"/>
  <c r="T118" i="21"/>
  <c r="U118" i="21"/>
  <c r="AG118" i="21" s="1"/>
  <c r="Q119" i="21"/>
  <c r="R119" i="21"/>
  <c r="S119" i="21"/>
  <c r="T119" i="21"/>
  <c r="AF119" i="21" s="1"/>
  <c r="U119" i="21"/>
  <c r="Q120" i="21"/>
  <c r="R120" i="21"/>
  <c r="S120" i="21"/>
  <c r="AE120" i="21" s="1"/>
  <c r="T120" i="21"/>
  <c r="U120" i="21"/>
  <c r="Q121" i="21"/>
  <c r="R121" i="21"/>
  <c r="AD121" i="21" s="1"/>
  <c r="S121" i="21"/>
  <c r="T121" i="21"/>
  <c r="U121" i="21"/>
  <c r="Q122" i="21"/>
  <c r="AC122" i="21" s="1"/>
  <c r="R122" i="21"/>
  <c r="S122" i="21"/>
  <c r="T122" i="21"/>
  <c r="U122" i="21"/>
  <c r="AG122" i="21" s="1"/>
  <c r="Q123" i="21"/>
  <c r="R123" i="21"/>
  <c r="S123" i="21"/>
  <c r="T123" i="21"/>
  <c r="AF123" i="21" s="1"/>
  <c r="U123" i="21"/>
  <c r="Q124" i="21"/>
  <c r="R124" i="21"/>
  <c r="S124" i="21"/>
  <c r="AE124" i="21" s="1"/>
  <c r="T124" i="21"/>
  <c r="U124" i="21"/>
  <c r="Q125" i="21"/>
  <c r="R125" i="21"/>
  <c r="AD125" i="21" s="1"/>
  <c r="S125" i="21"/>
  <c r="T125" i="21"/>
  <c r="U125" i="21"/>
  <c r="Q126" i="21"/>
  <c r="AC126" i="21" s="1"/>
  <c r="R126" i="21"/>
  <c r="S126" i="21"/>
  <c r="T126" i="21"/>
  <c r="U126" i="21"/>
  <c r="AG126" i="21" s="1"/>
  <c r="Q127" i="21"/>
  <c r="R127" i="21"/>
  <c r="S127" i="21"/>
  <c r="T127" i="21"/>
  <c r="AF127" i="21" s="1"/>
  <c r="U127" i="21"/>
  <c r="Q128" i="21"/>
  <c r="R128" i="21"/>
  <c r="S128" i="21"/>
  <c r="AE128" i="21" s="1"/>
  <c r="T128" i="21"/>
  <c r="U128" i="21"/>
  <c r="Q129" i="21"/>
  <c r="R129" i="21"/>
  <c r="AD129" i="21" s="1"/>
  <c r="S129" i="21"/>
  <c r="T129" i="21"/>
  <c r="U129" i="21"/>
  <c r="Q130" i="21"/>
  <c r="AC130" i="21" s="1"/>
  <c r="R130" i="21"/>
  <c r="S130" i="21"/>
  <c r="T130" i="21"/>
  <c r="U130" i="21"/>
  <c r="AG130" i="21" s="1"/>
  <c r="Q131" i="21"/>
  <c r="R131" i="21"/>
  <c r="S131" i="21"/>
  <c r="T131" i="21"/>
  <c r="AF131" i="21" s="1"/>
  <c r="U131" i="21"/>
  <c r="Q132" i="21"/>
  <c r="R132" i="21"/>
  <c r="S132" i="21"/>
  <c r="AE132" i="21" s="1"/>
  <c r="T132" i="21"/>
  <c r="U132" i="21"/>
  <c r="Q133" i="21"/>
  <c r="R133" i="21"/>
  <c r="AD133" i="21" s="1"/>
  <c r="S133" i="21"/>
  <c r="T133" i="21"/>
  <c r="U133" i="21"/>
  <c r="Q134" i="21"/>
  <c r="AC134" i="21" s="1"/>
  <c r="R134" i="21"/>
  <c r="S134" i="21"/>
  <c r="T134" i="21"/>
  <c r="U134" i="21"/>
  <c r="AG134" i="21" s="1"/>
  <c r="Q135" i="21"/>
  <c r="R135" i="21"/>
  <c r="S135" i="21"/>
  <c r="T135" i="21"/>
  <c r="AF135" i="21" s="1"/>
  <c r="U135" i="21"/>
  <c r="Q136" i="21"/>
  <c r="R136" i="21"/>
  <c r="S136" i="21"/>
  <c r="AE136" i="21" s="1"/>
  <c r="T136" i="21"/>
  <c r="U136" i="21"/>
  <c r="Q137" i="21"/>
  <c r="R137" i="21"/>
  <c r="AD137" i="21" s="1"/>
  <c r="S137" i="21"/>
  <c r="T137" i="21"/>
  <c r="U137" i="21"/>
  <c r="Q138" i="21"/>
  <c r="AC138" i="21" s="1"/>
  <c r="R138" i="21"/>
  <c r="S138" i="21"/>
  <c r="T138" i="21"/>
  <c r="U138" i="21"/>
  <c r="AG138" i="21" s="1"/>
  <c r="Q139" i="21"/>
  <c r="R139" i="21"/>
  <c r="S139" i="21"/>
  <c r="T139" i="21"/>
  <c r="AF139" i="21" s="1"/>
  <c r="U139" i="21"/>
  <c r="Q140" i="21"/>
  <c r="R140" i="21"/>
  <c r="S140" i="21"/>
  <c r="AE140" i="21" s="1"/>
  <c r="T140" i="21"/>
  <c r="U140" i="21"/>
  <c r="Q141" i="21"/>
  <c r="R141" i="21"/>
  <c r="AD141" i="21" s="1"/>
  <c r="S141" i="21"/>
  <c r="T141" i="21"/>
  <c r="U141" i="21"/>
  <c r="Q142" i="21"/>
  <c r="AC142" i="21" s="1"/>
  <c r="R142" i="21"/>
  <c r="S142" i="21"/>
  <c r="T142" i="21"/>
  <c r="U142" i="21"/>
  <c r="AG142" i="21" s="1"/>
  <c r="Q143" i="21"/>
  <c r="R143" i="21"/>
  <c r="S143" i="21"/>
  <c r="T143" i="21"/>
  <c r="AF143" i="21" s="1"/>
  <c r="U143" i="21"/>
  <c r="Q144" i="21"/>
  <c r="R144" i="21"/>
  <c r="S144" i="21"/>
  <c r="AE144" i="21" s="1"/>
  <c r="T144" i="21"/>
  <c r="U144" i="21"/>
  <c r="Q145" i="21"/>
  <c r="R145" i="21"/>
  <c r="AD145" i="21" s="1"/>
  <c r="S145" i="21"/>
  <c r="T145" i="21"/>
  <c r="U145" i="21"/>
  <c r="Q146" i="21"/>
  <c r="AC146" i="21" s="1"/>
  <c r="R146" i="21"/>
  <c r="S146" i="21"/>
  <c r="T146" i="21"/>
  <c r="U146" i="21"/>
  <c r="AG146" i="21" s="1"/>
  <c r="Q147" i="21"/>
  <c r="R147" i="21"/>
  <c r="S147" i="21"/>
  <c r="T147" i="21"/>
  <c r="AF147" i="21" s="1"/>
  <c r="U147" i="21"/>
  <c r="Q148" i="21"/>
  <c r="R148" i="21"/>
  <c r="S148" i="21"/>
  <c r="AE148" i="21" s="1"/>
  <c r="T148" i="21"/>
  <c r="U148" i="21"/>
  <c r="Q149" i="21"/>
  <c r="R149" i="21"/>
  <c r="AD149" i="21" s="1"/>
  <c r="S149" i="21"/>
  <c r="T149" i="21"/>
  <c r="U149" i="21"/>
  <c r="Q150" i="21"/>
  <c r="AC150" i="21" s="1"/>
  <c r="R150" i="21"/>
  <c r="S150" i="21"/>
  <c r="T150" i="21"/>
  <c r="U150" i="21"/>
  <c r="AG150" i="21" s="1"/>
  <c r="Q151" i="21"/>
  <c r="R151" i="21"/>
  <c r="S151" i="21"/>
  <c r="T151" i="21"/>
  <c r="AF151" i="21" s="1"/>
  <c r="U151" i="21"/>
  <c r="Q152" i="21"/>
  <c r="R152" i="21"/>
  <c r="S152" i="21"/>
  <c r="AE152" i="21" s="1"/>
  <c r="T152" i="21"/>
  <c r="U152" i="21"/>
  <c r="Q153" i="21"/>
  <c r="R153" i="21"/>
  <c r="AD153" i="21" s="1"/>
  <c r="S153" i="21"/>
  <c r="T153" i="21"/>
  <c r="U153" i="21"/>
  <c r="Q154" i="21"/>
  <c r="AC154" i="21" s="1"/>
  <c r="R154" i="21"/>
  <c r="S154" i="21"/>
  <c r="T154" i="21"/>
  <c r="U154" i="21"/>
  <c r="AG154" i="21" s="1"/>
  <c r="Q155" i="21"/>
  <c r="R155" i="21"/>
  <c r="S155" i="21"/>
  <c r="T155" i="21"/>
  <c r="AF155" i="21" s="1"/>
  <c r="U155" i="21"/>
  <c r="Q156" i="21"/>
  <c r="R156" i="21"/>
  <c r="S156" i="21"/>
  <c r="AE156" i="21" s="1"/>
  <c r="T156" i="21"/>
  <c r="U156" i="21"/>
  <c r="Q157" i="21"/>
  <c r="R157" i="21"/>
  <c r="AD157" i="21" s="1"/>
  <c r="S157" i="21"/>
  <c r="T157" i="21"/>
  <c r="U157" i="21"/>
  <c r="Q158" i="21"/>
  <c r="AC158" i="21" s="1"/>
  <c r="R158" i="21"/>
  <c r="S158" i="21"/>
  <c r="T158" i="21"/>
  <c r="U158" i="21"/>
  <c r="AG158" i="21" s="1"/>
  <c r="Q159" i="21"/>
  <c r="R159" i="21"/>
  <c r="S159" i="21"/>
  <c r="T159" i="21"/>
  <c r="AF159" i="21" s="1"/>
  <c r="U159" i="21"/>
  <c r="Q160" i="21"/>
  <c r="R160" i="21"/>
  <c r="S160" i="21"/>
  <c r="AE160" i="21" s="1"/>
  <c r="T160" i="21"/>
  <c r="U160" i="21"/>
  <c r="Q161" i="21"/>
  <c r="R161" i="21"/>
  <c r="AD161" i="21" s="1"/>
  <c r="S161" i="21"/>
  <c r="T161" i="21"/>
  <c r="U161" i="21"/>
  <c r="Q162" i="21"/>
  <c r="AC162" i="21" s="1"/>
  <c r="R162" i="21"/>
  <c r="S162" i="21"/>
  <c r="T162" i="21"/>
  <c r="U162" i="21"/>
  <c r="AG162" i="21" s="1"/>
  <c r="Q163" i="21"/>
  <c r="R163" i="21"/>
  <c r="S163" i="21"/>
  <c r="T163" i="21"/>
  <c r="AF163" i="21" s="1"/>
  <c r="U163" i="21"/>
  <c r="Q164" i="21"/>
  <c r="R164" i="21"/>
  <c r="AD164" i="21" s="1"/>
  <c r="S164" i="21"/>
  <c r="AE164" i="21" s="1"/>
  <c r="T164" i="21"/>
  <c r="U164" i="21"/>
  <c r="Q165" i="21"/>
  <c r="R165" i="21"/>
  <c r="AD165" i="21" s="1"/>
  <c r="S165" i="21"/>
  <c r="T165" i="21"/>
  <c r="U165" i="21"/>
  <c r="Q166" i="21"/>
  <c r="AC166" i="21" s="1"/>
  <c r="R166" i="21"/>
  <c r="S166" i="21"/>
  <c r="T166" i="21"/>
  <c r="U166" i="21"/>
  <c r="AG166" i="21" s="1"/>
  <c r="Q167" i="21"/>
  <c r="R167" i="21"/>
  <c r="S167" i="21"/>
  <c r="T167" i="21"/>
  <c r="AF167" i="21" s="1"/>
  <c r="U167" i="21"/>
  <c r="Q168" i="21"/>
  <c r="R168" i="21"/>
  <c r="S168" i="21"/>
  <c r="AE168" i="21" s="1"/>
  <c r="T168" i="21"/>
  <c r="U168" i="21"/>
  <c r="Q169" i="21"/>
  <c r="R169" i="21"/>
  <c r="AD169" i="21" s="1"/>
  <c r="S169" i="21"/>
  <c r="T169" i="21"/>
  <c r="U169" i="21"/>
  <c r="Q170" i="21"/>
  <c r="AC170" i="21" s="1"/>
  <c r="R170" i="21"/>
  <c r="S170" i="21"/>
  <c r="T170" i="21"/>
  <c r="U170" i="21"/>
  <c r="AG170" i="21" s="1"/>
  <c r="Q171" i="21"/>
  <c r="R171" i="21"/>
  <c r="S171" i="21"/>
  <c r="T171" i="21"/>
  <c r="AF171" i="21" s="1"/>
  <c r="U171" i="21"/>
  <c r="Q172" i="21"/>
  <c r="R172" i="21"/>
  <c r="S172" i="21"/>
  <c r="AE172" i="21" s="1"/>
  <c r="T172" i="21"/>
  <c r="U172" i="21"/>
  <c r="Q173" i="21"/>
  <c r="R173" i="21"/>
  <c r="AD173" i="21" s="1"/>
  <c r="S173" i="21"/>
  <c r="T173" i="21"/>
  <c r="U173" i="21"/>
  <c r="Q174" i="21"/>
  <c r="AC174" i="21" s="1"/>
  <c r="R174" i="21"/>
  <c r="S174" i="21"/>
  <c r="T174" i="21"/>
  <c r="U174" i="21"/>
  <c r="AG174" i="21" s="1"/>
  <c r="Q175" i="21"/>
  <c r="R175" i="21"/>
  <c r="S175" i="21"/>
  <c r="T175" i="21"/>
  <c r="AF175" i="21" s="1"/>
  <c r="U175" i="21"/>
  <c r="Q176" i="21"/>
  <c r="R176" i="21"/>
  <c r="S176" i="21"/>
  <c r="AE176" i="21" s="1"/>
  <c r="T176" i="21"/>
  <c r="U176" i="21"/>
  <c r="Q177" i="21"/>
  <c r="R177" i="21"/>
  <c r="AD177" i="21" s="1"/>
  <c r="S177" i="21"/>
  <c r="T177" i="21"/>
  <c r="U177" i="21"/>
  <c r="Q178" i="21"/>
  <c r="AC178" i="21" s="1"/>
  <c r="R178" i="21"/>
  <c r="S178" i="21"/>
  <c r="T178" i="21"/>
  <c r="U178" i="21"/>
  <c r="AG178" i="21" s="1"/>
  <c r="Q179" i="21"/>
  <c r="R179" i="21"/>
  <c r="S179" i="21"/>
  <c r="T179" i="21"/>
  <c r="AF179" i="21" s="1"/>
  <c r="U179" i="21"/>
  <c r="Q180" i="21"/>
  <c r="R180" i="21"/>
  <c r="S180" i="21"/>
  <c r="AE180" i="21" s="1"/>
  <c r="T180" i="21"/>
  <c r="U180" i="21"/>
  <c r="Q181" i="21"/>
  <c r="R181" i="21"/>
  <c r="AD181" i="21" s="1"/>
  <c r="S181" i="21"/>
  <c r="T181" i="21"/>
  <c r="U181" i="21"/>
  <c r="Q182" i="21"/>
  <c r="AC182" i="21" s="1"/>
  <c r="R182" i="21"/>
  <c r="S182" i="21"/>
  <c r="T182" i="21"/>
  <c r="U182" i="21"/>
  <c r="AG182" i="21" s="1"/>
  <c r="Q183" i="21"/>
  <c r="R183" i="21"/>
  <c r="S183" i="21"/>
  <c r="T183" i="21"/>
  <c r="AF183" i="21" s="1"/>
  <c r="U183" i="21"/>
  <c r="Q184" i="21"/>
  <c r="R184" i="21"/>
  <c r="S184" i="21"/>
  <c r="AE184" i="21" s="1"/>
  <c r="T184" i="21"/>
  <c r="U184" i="21"/>
  <c r="Q185" i="21"/>
  <c r="R185" i="21"/>
  <c r="AD185" i="21" s="1"/>
  <c r="S185" i="21"/>
  <c r="T185" i="21"/>
  <c r="U185" i="21"/>
  <c r="Q186" i="21"/>
  <c r="AC186" i="21" s="1"/>
  <c r="R186" i="21"/>
  <c r="S186" i="21"/>
  <c r="T186" i="21"/>
  <c r="U186" i="21"/>
  <c r="AG186" i="21" s="1"/>
  <c r="Q187" i="21"/>
  <c r="R187" i="21"/>
  <c r="S187" i="21"/>
  <c r="T187" i="21"/>
  <c r="AF187" i="21" s="1"/>
  <c r="U187" i="21"/>
  <c r="Q188" i="21"/>
  <c r="R188" i="21"/>
  <c r="S188" i="21"/>
  <c r="AE188" i="21" s="1"/>
  <c r="T188" i="21"/>
  <c r="U188" i="21"/>
  <c r="Q189" i="21"/>
  <c r="R189" i="21"/>
  <c r="AD189" i="21" s="1"/>
  <c r="S189" i="21"/>
  <c r="T189" i="21"/>
  <c r="U189" i="21"/>
  <c r="Q190" i="21"/>
  <c r="AC190" i="21" s="1"/>
  <c r="R190" i="21"/>
  <c r="S190" i="21"/>
  <c r="T190" i="21"/>
  <c r="U190" i="21"/>
  <c r="AG190" i="21" s="1"/>
  <c r="Q191" i="21"/>
  <c r="R191" i="21"/>
  <c r="S191" i="21"/>
  <c r="T191" i="21"/>
  <c r="AF191" i="21" s="1"/>
  <c r="U191" i="21"/>
  <c r="Q192" i="21"/>
  <c r="R192" i="21"/>
  <c r="S192" i="21"/>
  <c r="AE192" i="21" s="1"/>
  <c r="T192" i="21"/>
  <c r="U192" i="21"/>
  <c r="Q193" i="21"/>
  <c r="R193" i="21"/>
  <c r="AD193" i="21" s="1"/>
  <c r="S193" i="21"/>
  <c r="T193" i="21"/>
  <c r="U193" i="21"/>
  <c r="Q194" i="21"/>
  <c r="AC194" i="21" s="1"/>
  <c r="R194" i="21"/>
  <c r="S194" i="21"/>
  <c r="T194" i="21"/>
  <c r="U194" i="21"/>
  <c r="AG194" i="21" s="1"/>
  <c r="Q195" i="21"/>
  <c r="R195" i="21"/>
  <c r="S195" i="21"/>
  <c r="T195" i="21"/>
  <c r="AF195" i="21" s="1"/>
  <c r="U195" i="21"/>
  <c r="Q196" i="21"/>
  <c r="R196" i="21"/>
  <c r="S196" i="21"/>
  <c r="AE196" i="21" s="1"/>
  <c r="T196" i="21"/>
  <c r="U196" i="21"/>
  <c r="Q197" i="21"/>
  <c r="R197" i="21"/>
  <c r="AD197" i="21" s="1"/>
  <c r="S197" i="21"/>
  <c r="T197" i="21"/>
  <c r="U197" i="21"/>
  <c r="Q198" i="21"/>
  <c r="AC198" i="21" s="1"/>
  <c r="R198" i="21"/>
  <c r="S198" i="21"/>
  <c r="T198" i="21"/>
  <c r="U198" i="21"/>
  <c r="AG198" i="21" s="1"/>
  <c r="Q199" i="21"/>
  <c r="R199" i="21"/>
  <c r="S199" i="21"/>
  <c r="AE199" i="21" s="1"/>
  <c r="T199" i="21"/>
  <c r="AF199" i="21" s="1"/>
  <c r="U199" i="21"/>
  <c r="Q200" i="21"/>
  <c r="R200" i="21"/>
  <c r="S200" i="21"/>
  <c r="AE200" i="21" s="1"/>
  <c r="T200" i="21"/>
  <c r="U200" i="21"/>
  <c r="Q201" i="21"/>
  <c r="R201" i="21"/>
  <c r="AD201" i="21" s="1"/>
  <c r="S201" i="21"/>
  <c r="T201" i="21"/>
  <c r="U201" i="21"/>
  <c r="Q202" i="21"/>
  <c r="AC202" i="21" s="1"/>
  <c r="R202" i="21"/>
  <c r="S202" i="21"/>
  <c r="T202" i="21"/>
  <c r="U202" i="21"/>
  <c r="AG202" i="21" s="1"/>
  <c r="Q203" i="21"/>
  <c r="R203" i="21"/>
  <c r="S203" i="21"/>
  <c r="T203" i="21"/>
  <c r="U203" i="21"/>
  <c r="Q204" i="21"/>
  <c r="R204" i="21"/>
  <c r="S204" i="21"/>
  <c r="AE204" i="21" s="1"/>
  <c r="T204" i="21"/>
  <c r="U204" i="21"/>
  <c r="Q205" i="21"/>
  <c r="R205" i="21"/>
  <c r="AD205" i="21" s="1"/>
  <c r="S205" i="21"/>
  <c r="T205" i="21"/>
  <c r="U205" i="21"/>
  <c r="Q206" i="21"/>
  <c r="AC206" i="21" s="1"/>
  <c r="R206" i="21"/>
  <c r="S206" i="21"/>
  <c r="T206" i="21"/>
  <c r="U206" i="21"/>
  <c r="AG206" i="21" s="1"/>
  <c r="Q207" i="21"/>
  <c r="R207" i="21"/>
  <c r="S207" i="21"/>
  <c r="AE207" i="21" s="1"/>
  <c r="T207" i="21"/>
  <c r="AF207" i="21" s="1"/>
  <c r="U207" i="21"/>
  <c r="Q208" i="21"/>
  <c r="R208" i="21"/>
  <c r="S208" i="21"/>
  <c r="AE208" i="21" s="1"/>
  <c r="T208" i="21"/>
  <c r="U208" i="21"/>
  <c r="Q209" i="21"/>
  <c r="R209" i="21"/>
  <c r="AD209" i="21" s="1"/>
  <c r="S209" i="21"/>
  <c r="T209" i="21"/>
  <c r="U209" i="21"/>
  <c r="Q210" i="21"/>
  <c r="AC210" i="21" s="1"/>
  <c r="R210" i="21"/>
  <c r="S210" i="21"/>
  <c r="T210" i="21"/>
  <c r="U210" i="21"/>
  <c r="AG210" i="21" s="1"/>
  <c r="Q211" i="21"/>
  <c r="R211" i="21"/>
  <c r="S211" i="21"/>
  <c r="T211" i="21"/>
  <c r="AF211" i="21" s="1"/>
  <c r="U211" i="21"/>
  <c r="Q212" i="21"/>
  <c r="R212" i="21"/>
  <c r="S212" i="21"/>
  <c r="AE212" i="21" s="1"/>
  <c r="T212" i="21"/>
  <c r="U212" i="21"/>
  <c r="Q213" i="21"/>
  <c r="R213" i="21"/>
  <c r="AD213" i="21" s="1"/>
  <c r="S213" i="21"/>
  <c r="T213" i="21"/>
  <c r="U213" i="21"/>
  <c r="AG213" i="21" s="1"/>
  <c r="Q214" i="21"/>
  <c r="AC214" i="21" s="1"/>
  <c r="R214" i="21"/>
  <c r="S214" i="21"/>
  <c r="T214" i="21"/>
  <c r="U214" i="21"/>
  <c r="AG214" i="21" s="1"/>
  <c r="Q215" i="21"/>
  <c r="R215" i="21"/>
  <c r="S215" i="21"/>
  <c r="T215" i="21"/>
  <c r="AF215" i="21" s="1"/>
  <c r="U215" i="21"/>
  <c r="Q216" i="21"/>
  <c r="R216" i="21"/>
  <c r="S216" i="21"/>
  <c r="AE216" i="21" s="1"/>
  <c r="T216" i="21"/>
  <c r="U216" i="21"/>
  <c r="Q217" i="21"/>
  <c r="R217" i="21"/>
  <c r="AD217" i="21" s="1"/>
  <c r="S217" i="21"/>
  <c r="T217" i="21"/>
  <c r="U217" i="21"/>
  <c r="Q218" i="21"/>
  <c r="AC218" i="21" s="1"/>
  <c r="R218" i="21"/>
  <c r="S218" i="21"/>
  <c r="T218" i="21"/>
  <c r="U218" i="21"/>
  <c r="AG218" i="21" s="1"/>
  <c r="Q219" i="21"/>
  <c r="R219" i="21"/>
  <c r="S219" i="21"/>
  <c r="T219" i="21"/>
  <c r="AF219" i="21" s="1"/>
  <c r="U219" i="21"/>
  <c r="Q220" i="21"/>
  <c r="R220" i="21"/>
  <c r="S220" i="21"/>
  <c r="AE220" i="21" s="1"/>
  <c r="T220" i="21"/>
  <c r="U220" i="21"/>
  <c r="Q221" i="21"/>
  <c r="R221" i="21"/>
  <c r="AD221" i="21" s="1"/>
  <c r="S221" i="21"/>
  <c r="T221" i="21"/>
  <c r="U221" i="21"/>
  <c r="Q222" i="21"/>
  <c r="AC222" i="21" s="1"/>
  <c r="R222" i="21"/>
  <c r="S222" i="21"/>
  <c r="T222" i="21"/>
  <c r="U222" i="21"/>
  <c r="AG222" i="21" s="1"/>
  <c r="Q223" i="21"/>
  <c r="R223" i="21"/>
  <c r="S223" i="21"/>
  <c r="T223" i="21"/>
  <c r="AF223" i="21" s="1"/>
  <c r="U223" i="21"/>
  <c r="Q224" i="21"/>
  <c r="R224" i="21"/>
  <c r="S224" i="21"/>
  <c r="AE224" i="21" s="1"/>
  <c r="T224" i="21"/>
  <c r="U224" i="21"/>
  <c r="Q225" i="21"/>
  <c r="R225" i="21"/>
  <c r="AD225" i="21" s="1"/>
  <c r="S225" i="21"/>
  <c r="T225" i="21"/>
  <c r="U225" i="21"/>
  <c r="Q226" i="21"/>
  <c r="AC226" i="21" s="1"/>
  <c r="R226" i="21"/>
  <c r="S226" i="21"/>
  <c r="T226" i="21"/>
  <c r="AF226" i="21" s="1"/>
  <c r="U226" i="21"/>
  <c r="AG226" i="21" s="1"/>
  <c r="Q227" i="21"/>
  <c r="R227" i="21"/>
  <c r="S227" i="21"/>
  <c r="T227" i="21"/>
  <c r="AF227" i="21" s="1"/>
  <c r="U227" i="21"/>
  <c r="Q228" i="21"/>
  <c r="R228" i="21"/>
  <c r="S228" i="21"/>
  <c r="AE228" i="21" s="1"/>
  <c r="T228" i="21"/>
  <c r="U228" i="21"/>
  <c r="Q229" i="21"/>
  <c r="R229" i="21"/>
  <c r="AD229" i="21" s="1"/>
  <c r="S229" i="21"/>
  <c r="T229" i="21"/>
  <c r="U229" i="21"/>
  <c r="Q230" i="21"/>
  <c r="AC230" i="21" s="1"/>
  <c r="R230" i="21"/>
  <c r="S230" i="21"/>
  <c r="T230" i="21"/>
  <c r="U230" i="21"/>
  <c r="AG230" i="21" s="1"/>
  <c r="Q231" i="21"/>
  <c r="R231" i="21"/>
  <c r="S231" i="21"/>
  <c r="T231" i="21"/>
  <c r="AF231" i="21" s="1"/>
  <c r="U231" i="21"/>
  <c r="Q232" i="21"/>
  <c r="R232" i="21"/>
  <c r="S232" i="21"/>
  <c r="AE232" i="21" s="1"/>
  <c r="T232" i="21"/>
  <c r="U232" i="21"/>
  <c r="Q233" i="21"/>
  <c r="AC233" i="21" s="1"/>
  <c r="R233" i="21"/>
  <c r="AD233" i="21" s="1"/>
  <c r="S233" i="21"/>
  <c r="T233" i="21"/>
  <c r="U233" i="21"/>
  <c r="Q234" i="21"/>
  <c r="R234" i="21"/>
  <c r="S234" i="21"/>
  <c r="T234" i="21"/>
  <c r="U234" i="21"/>
  <c r="Q235" i="21"/>
  <c r="R235" i="21"/>
  <c r="S235" i="21"/>
  <c r="T235" i="21"/>
  <c r="AF235" i="21" s="1"/>
  <c r="U235" i="21"/>
  <c r="Q236" i="21"/>
  <c r="R236" i="21"/>
  <c r="S236" i="21"/>
  <c r="AE236" i="21" s="1"/>
  <c r="T236" i="21"/>
  <c r="U236" i="21"/>
  <c r="Q237" i="21"/>
  <c r="R237" i="21"/>
  <c r="AD237" i="21" s="1"/>
  <c r="S237" i="21"/>
  <c r="T237" i="21"/>
  <c r="U237" i="21"/>
  <c r="Q238" i="21"/>
  <c r="AC238" i="21" s="1"/>
  <c r="R238" i="21"/>
  <c r="S238" i="21"/>
  <c r="T238" i="21"/>
  <c r="U238" i="21"/>
  <c r="AG238" i="21" s="1"/>
  <c r="Q239" i="21"/>
  <c r="R239" i="21"/>
  <c r="S239" i="21"/>
  <c r="AE239" i="21" s="1"/>
  <c r="T239" i="21"/>
  <c r="AF239" i="21" s="1"/>
  <c r="U239" i="21"/>
  <c r="Q240" i="21"/>
  <c r="R240" i="21"/>
  <c r="S240" i="21"/>
  <c r="AE240" i="21" s="1"/>
  <c r="T240" i="21"/>
  <c r="U240" i="21"/>
  <c r="Q241" i="21"/>
  <c r="R241" i="21"/>
  <c r="AD241" i="21" s="1"/>
  <c r="S241" i="21"/>
  <c r="T241" i="21"/>
  <c r="U241" i="21"/>
  <c r="Q242" i="21"/>
  <c r="AC242" i="21" s="1"/>
  <c r="R242" i="21"/>
  <c r="S242" i="21"/>
  <c r="T242" i="21"/>
  <c r="U242" i="21"/>
  <c r="AG242" i="21" s="1"/>
  <c r="Q243" i="21"/>
  <c r="R243" i="21"/>
  <c r="S243" i="21"/>
  <c r="T243" i="21"/>
  <c r="AF243" i="21" s="1"/>
  <c r="U243" i="21"/>
  <c r="Q244" i="21"/>
  <c r="R244" i="21"/>
  <c r="S244" i="21"/>
  <c r="AE244" i="21" s="1"/>
  <c r="T244" i="21"/>
  <c r="U244" i="21"/>
  <c r="Q245" i="21"/>
  <c r="R245" i="21"/>
  <c r="AD245" i="21" s="1"/>
  <c r="S245" i="21"/>
  <c r="T245" i="21"/>
  <c r="U245" i="21"/>
  <c r="Q246" i="21"/>
  <c r="AC246" i="21" s="1"/>
  <c r="R246" i="21"/>
  <c r="S246" i="21"/>
  <c r="T246" i="21"/>
  <c r="U246" i="21"/>
  <c r="AG246" i="21" s="1"/>
  <c r="Q247" i="21"/>
  <c r="R247" i="21"/>
  <c r="S247" i="21"/>
  <c r="T247" i="21"/>
  <c r="AF247" i="21" s="1"/>
  <c r="U247" i="21"/>
  <c r="Q248" i="21"/>
  <c r="R248" i="21"/>
  <c r="S248" i="21"/>
  <c r="AE248" i="21" s="1"/>
  <c r="T248" i="21"/>
  <c r="U248" i="21"/>
  <c r="Q249" i="21"/>
  <c r="R249" i="21"/>
  <c r="AD249" i="21" s="1"/>
  <c r="S249" i="21"/>
  <c r="T249" i="21"/>
  <c r="U249" i="21"/>
  <c r="Q250" i="21"/>
  <c r="AC250" i="21" s="1"/>
  <c r="R250" i="21"/>
  <c r="S250" i="21"/>
  <c r="T250" i="21"/>
  <c r="U250" i="21"/>
  <c r="AG250" i="21" s="1"/>
  <c r="Q251" i="21"/>
  <c r="R251" i="21"/>
  <c r="S251" i="21"/>
  <c r="T251" i="21"/>
  <c r="AF251" i="21" s="1"/>
  <c r="U251" i="21"/>
  <c r="Q252" i="21"/>
  <c r="R252" i="21"/>
  <c r="AD252" i="21" s="1"/>
  <c r="S252" i="21"/>
  <c r="AE252" i="21" s="1"/>
  <c r="T252" i="21"/>
  <c r="U252" i="21"/>
  <c r="Q253" i="21"/>
  <c r="R253" i="21"/>
  <c r="AD253" i="21" s="1"/>
  <c r="S253" i="21"/>
  <c r="T253" i="21"/>
  <c r="U253" i="21"/>
  <c r="Q254" i="21"/>
  <c r="AC254" i="21" s="1"/>
  <c r="R254" i="21"/>
  <c r="S254" i="21"/>
  <c r="T254" i="21"/>
  <c r="U254" i="21"/>
  <c r="AG254" i="21" s="1"/>
  <c r="Q255" i="21"/>
  <c r="R255" i="21"/>
  <c r="S255" i="21"/>
  <c r="T255" i="21"/>
  <c r="AF255" i="21" s="1"/>
  <c r="U255" i="21"/>
  <c r="Q256" i="21"/>
  <c r="R256" i="21"/>
  <c r="S256" i="21"/>
  <c r="AE256" i="21" s="1"/>
  <c r="T256" i="21"/>
  <c r="U256" i="21"/>
  <c r="Q257" i="21"/>
  <c r="R257" i="21"/>
  <c r="AD257" i="21" s="1"/>
  <c r="S257" i="21"/>
  <c r="T257" i="21"/>
  <c r="U257" i="21"/>
  <c r="Q258" i="21"/>
  <c r="AC258" i="21" s="1"/>
  <c r="R258" i="21"/>
  <c r="S258" i="21"/>
  <c r="T258" i="21"/>
  <c r="U258" i="21"/>
  <c r="AG258" i="21" s="1"/>
  <c r="Q259" i="21"/>
  <c r="R259" i="21"/>
  <c r="S259" i="21"/>
  <c r="T259" i="21"/>
  <c r="AF259" i="21" s="1"/>
  <c r="U259" i="21"/>
  <c r="Q260" i="21"/>
  <c r="R260" i="21"/>
  <c r="S260" i="21"/>
  <c r="AE260" i="21" s="1"/>
  <c r="T260" i="21"/>
  <c r="U260" i="21"/>
  <c r="Q261" i="21"/>
  <c r="R261" i="21"/>
  <c r="AD261" i="21" s="1"/>
  <c r="S261" i="21"/>
  <c r="T261" i="21"/>
  <c r="U261" i="21"/>
  <c r="Q262" i="21"/>
  <c r="AC262" i="21" s="1"/>
  <c r="R262" i="21"/>
  <c r="S262" i="21"/>
  <c r="T262" i="21"/>
  <c r="U262" i="21"/>
  <c r="AG262" i="21" s="1"/>
  <c r="Q263" i="21"/>
  <c r="R263" i="21"/>
  <c r="S263" i="21"/>
  <c r="T263" i="21"/>
  <c r="AF263" i="21" s="1"/>
  <c r="U263" i="21"/>
  <c r="Q264" i="21"/>
  <c r="R264" i="21"/>
  <c r="S264" i="21"/>
  <c r="AE264" i="21" s="1"/>
  <c r="T264" i="21"/>
  <c r="U264" i="21"/>
  <c r="Q265" i="21"/>
  <c r="R265" i="21"/>
  <c r="AD265" i="21" s="1"/>
  <c r="S265" i="21"/>
  <c r="T265" i="21"/>
  <c r="U265" i="21"/>
  <c r="Q266" i="21"/>
  <c r="AC266" i="21" s="1"/>
  <c r="R266" i="21"/>
  <c r="S266" i="21"/>
  <c r="T266" i="21"/>
  <c r="U266" i="21"/>
  <c r="AG266" i="21" s="1"/>
  <c r="Q267" i="21"/>
  <c r="R267" i="21"/>
  <c r="S267" i="21"/>
  <c r="T267" i="21"/>
  <c r="AF267" i="21" s="1"/>
  <c r="U267" i="21"/>
  <c r="Q268" i="21"/>
  <c r="R268" i="21"/>
  <c r="S268" i="21"/>
  <c r="AE268" i="21" s="1"/>
  <c r="T268" i="21"/>
  <c r="U268" i="21"/>
  <c r="Q269" i="21"/>
  <c r="R269" i="21"/>
  <c r="AD269" i="21" s="1"/>
  <c r="S269" i="21"/>
  <c r="T269" i="21"/>
  <c r="U269" i="21"/>
  <c r="Q270" i="21"/>
  <c r="AC270" i="21" s="1"/>
  <c r="R270" i="21"/>
  <c r="S270" i="21"/>
  <c r="T270" i="21"/>
  <c r="U270" i="21"/>
  <c r="AG270" i="21" s="1"/>
  <c r="Q271" i="21"/>
  <c r="R271" i="21"/>
  <c r="S271" i="21"/>
  <c r="T271" i="21"/>
  <c r="AF271" i="21" s="1"/>
  <c r="U271" i="21"/>
  <c r="Q272" i="21"/>
  <c r="R272" i="21"/>
  <c r="S272" i="21"/>
  <c r="AE272" i="21" s="1"/>
  <c r="T272" i="21"/>
  <c r="U272" i="21"/>
  <c r="Q273" i="21"/>
  <c r="R273" i="21"/>
  <c r="AD273" i="21" s="1"/>
  <c r="S273" i="21"/>
  <c r="T273" i="21"/>
  <c r="U273" i="21"/>
  <c r="Q274" i="21"/>
  <c r="AC274" i="21" s="1"/>
  <c r="R274" i="21"/>
  <c r="S274" i="21"/>
  <c r="T274" i="21"/>
  <c r="U274" i="21"/>
  <c r="AG274" i="21" s="1"/>
  <c r="Q275" i="21"/>
  <c r="R275" i="21"/>
  <c r="S275" i="21"/>
  <c r="T275" i="21"/>
  <c r="AF275" i="21" s="1"/>
  <c r="U275" i="21"/>
  <c r="Q276" i="21"/>
  <c r="R276" i="21"/>
  <c r="S276" i="21"/>
  <c r="AE276" i="21" s="1"/>
  <c r="T276" i="21"/>
  <c r="U276" i="21"/>
  <c r="Q277" i="21"/>
  <c r="R277" i="21"/>
  <c r="AD277" i="21" s="1"/>
  <c r="S277" i="21"/>
  <c r="T277" i="21"/>
  <c r="U277" i="21"/>
  <c r="Q278" i="21"/>
  <c r="AC278" i="21" s="1"/>
  <c r="R278" i="21"/>
  <c r="S278" i="21"/>
  <c r="T278" i="21"/>
  <c r="U278" i="21"/>
  <c r="AG278" i="21" s="1"/>
  <c r="Q279" i="21"/>
  <c r="R279" i="21"/>
  <c r="S279" i="21"/>
  <c r="T279" i="21"/>
  <c r="AF279" i="21" s="1"/>
  <c r="U279" i="21"/>
  <c r="Q280" i="21"/>
  <c r="R280" i="21"/>
  <c r="S280" i="21"/>
  <c r="AE280" i="21" s="1"/>
  <c r="T280" i="21"/>
  <c r="U280" i="21"/>
  <c r="Q281" i="21"/>
  <c r="R281" i="21"/>
  <c r="AD281" i="21" s="1"/>
  <c r="S281" i="21"/>
  <c r="T281" i="21"/>
  <c r="U281" i="21"/>
  <c r="Q282" i="21"/>
  <c r="AC282" i="21" s="1"/>
  <c r="R282" i="21"/>
  <c r="S282" i="21"/>
  <c r="T282" i="21"/>
  <c r="U282" i="21"/>
  <c r="AG282" i="21" s="1"/>
  <c r="Q283" i="21"/>
  <c r="R283" i="21"/>
  <c r="S283" i="21"/>
  <c r="T283" i="21"/>
  <c r="AF283" i="21" s="1"/>
  <c r="U283" i="21"/>
  <c r="Q284" i="21"/>
  <c r="R284" i="21"/>
  <c r="S284" i="21"/>
  <c r="AE284" i="21" s="1"/>
  <c r="T284" i="21"/>
  <c r="U284" i="21"/>
  <c r="Q285" i="21"/>
  <c r="R285" i="21"/>
  <c r="AD285" i="21" s="1"/>
  <c r="S285" i="21"/>
  <c r="T285" i="21"/>
  <c r="U285" i="21"/>
  <c r="Q286" i="21"/>
  <c r="AC286" i="21" s="1"/>
  <c r="R286" i="21"/>
  <c r="S286" i="21"/>
  <c r="T286" i="21"/>
  <c r="U286" i="21"/>
  <c r="AG286" i="21" s="1"/>
  <c r="Q287" i="21"/>
  <c r="R287" i="21"/>
  <c r="S287" i="21"/>
  <c r="T287" i="21"/>
  <c r="AF287" i="21" s="1"/>
  <c r="U287" i="21"/>
  <c r="Q288" i="21"/>
  <c r="R288" i="21"/>
  <c r="S288" i="21"/>
  <c r="AE288" i="21" s="1"/>
  <c r="T288" i="21"/>
  <c r="U288" i="21"/>
  <c r="Q289" i="21"/>
  <c r="R289" i="21"/>
  <c r="AD289" i="21" s="1"/>
  <c r="S289" i="21"/>
  <c r="T289" i="21"/>
  <c r="U289" i="21"/>
  <c r="Q290" i="21"/>
  <c r="AC290" i="21" s="1"/>
  <c r="R290" i="21"/>
  <c r="S290" i="21"/>
  <c r="T290" i="21"/>
  <c r="U290" i="21"/>
  <c r="AG290" i="21" s="1"/>
  <c r="Q291" i="21"/>
  <c r="R291" i="21"/>
  <c r="S291" i="21"/>
  <c r="T291" i="21"/>
  <c r="AF291" i="21" s="1"/>
  <c r="U291" i="21"/>
  <c r="Q292" i="21"/>
  <c r="R292" i="21"/>
  <c r="S292" i="21"/>
  <c r="AE292" i="21" s="1"/>
  <c r="T292" i="21"/>
  <c r="U292" i="21"/>
  <c r="Q293" i="21"/>
  <c r="R293" i="21"/>
  <c r="AD293" i="21" s="1"/>
  <c r="S293" i="21"/>
  <c r="T293" i="21"/>
  <c r="U293" i="21"/>
  <c r="Q294" i="21"/>
  <c r="AC294" i="21" s="1"/>
  <c r="R294" i="21"/>
  <c r="S294" i="21"/>
  <c r="T294" i="21"/>
  <c r="U294" i="21"/>
  <c r="AG294" i="21" s="1"/>
  <c r="Q295" i="21"/>
  <c r="R295" i="21"/>
  <c r="S295" i="21"/>
  <c r="T295" i="21"/>
  <c r="AF295" i="21" s="1"/>
  <c r="U295" i="21"/>
  <c r="Q296" i="21"/>
  <c r="R296" i="21"/>
  <c r="S296" i="21"/>
  <c r="AE296" i="21" s="1"/>
  <c r="T296" i="21"/>
  <c r="U296" i="21"/>
  <c r="Q297" i="21"/>
  <c r="R297" i="21"/>
  <c r="AD297" i="21" s="1"/>
  <c r="S297" i="21"/>
  <c r="T297" i="21"/>
  <c r="U297" i="21"/>
  <c r="Q298" i="21"/>
  <c r="AC298" i="21" s="1"/>
  <c r="R298" i="21"/>
  <c r="S298" i="21"/>
  <c r="T298" i="21"/>
  <c r="U298" i="21"/>
  <c r="AG298" i="21" s="1"/>
  <c r="Q299" i="21"/>
  <c r="R299" i="21"/>
  <c r="S299" i="21"/>
  <c r="T299" i="21"/>
  <c r="AF299" i="21" s="1"/>
  <c r="U299" i="21"/>
  <c r="Q300" i="21"/>
  <c r="R300" i="21"/>
  <c r="S300" i="21"/>
  <c r="AE300" i="21" s="1"/>
  <c r="T300" i="21"/>
  <c r="U300" i="21"/>
  <c r="Q301" i="21"/>
  <c r="R301" i="21"/>
  <c r="AD301" i="21" s="1"/>
  <c r="S301" i="21"/>
  <c r="T301" i="21"/>
  <c r="U301" i="21"/>
  <c r="Q302" i="21"/>
  <c r="AC302" i="21" s="1"/>
  <c r="R302" i="21"/>
  <c r="S302" i="21"/>
  <c r="T302" i="21"/>
  <c r="U302" i="21"/>
  <c r="AG302" i="21" s="1"/>
  <c r="Q303" i="21"/>
  <c r="R303" i="21"/>
  <c r="S303" i="21"/>
  <c r="T303" i="21"/>
  <c r="AF303" i="21" s="1"/>
  <c r="U303" i="21"/>
  <c r="Q304" i="21"/>
  <c r="R304" i="21"/>
  <c r="S304" i="21"/>
  <c r="AE304" i="21" s="1"/>
  <c r="T304" i="21"/>
  <c r="U304" i="21"/>
  <c r="Q305" i="21"/>
  <c r="R305" i="21"/>
  <c r="AD305" i="21" s="1"/>
  <c r="S305" i="21"/>
  <c r="T305" i="21"/>
  <c r="U305" i="21"/>
  <c r="Q306" i="21"/>
  <c r="AC306" i="21" s="1"/>
  <c r="R306" i="21"/>
  <c r="S306" i="21"/>
  <c r="T306" i="21"/>
  <c r="U306" i="21"/>
  <c r="AG306" i="21" s="1"/>
  <c r="Q307" i="21"/>
  <c r="R307" i="21"/>
  <c r="S307" i="21"/>
  <c r="T307" i="21"/>
  <c r="AF307" i="21" s="1"/>
  <c r="U307" i="21"/>
  <c r="Q308" i="21"/>
  <c r="R308" i="21"/>
  <c r="S308" i="21"/>
  <c r="AE308" i="21" s="1"/>
  <c r="T308" i="21"/>
  <c r="U308" i="21"/>
  <c r="Q309" i="21"/>
  <c r="R309" i="21"/>
  <c r="AD309" i="21" s="1"/>
  <c r="S309" i="21"/>
  <c r="T309" i="21"/>
  <c r="U309" i="21"/>
  <c r="Q310" i="21"/>
  <c r="AC310" i="21" s="1"/>
  <c r="R310" i="21"/>
  <c r="S310" i="21"/>
  <c r="T310" i="21"/>
  <c r="U310" i="21"/>
  <c r="AG310" i="21" s="1"/>
  <c r="Q311" i="21"/>
  <c r="R311" i="21"/>
  <c r="S311" i="21"/>
  <c r="T311" i="21"/>
  <c r="AF311" i="21" s="1"/>
  <c r="U311" i="21"/>
  <c r="Q312" i="21"/>
  <c r="R312" i="21"/>
  <c r="S312" i="21"/>
  <c r="AE312" i="21" s="1"/>
  <c r="T312" i="21"/>
  <c r="U312" i="21"/>
  <c r="Q313" i="21"/>
  <c r="R313" i="21"/>
  <c r="AD313" i="21" s="1"/>
  <c r="S313" i="21"/>
  <c r="T313" i="21"/>
  <c r="U313" i="21"/>
  <c r="Q314" i="21"/>
  <c r="AC314" i="21" s="1"/>
  <c r="R314" i="21"/>
  <c r="S314" i="21"/>
  <c r="T314" i="21"/>
  <c r="U314" i="21"/>
  <c r="AG314" i="21" s="1"/>
  <c r="Q315" i="21"/>
  <c r="R315" i="21"/>
  <c r="S315" i="21"/>
  <c r="T315" i="21"/>
  <c r="AF315" i="21" s="1"/>
  <c r="U315" i="21"/>
  <c r="Q316" i="21"/>
  <c r="R316" i="21"/>
  <c r="S316" i="21"/>
  <c r="AE316" i="21" s="1"/>
  <c r="T316" i="21"/>
  <c r="U316" i="21"/>
  <c r="Q317" i="21"/>
  <c r="R317" i="21"/>
  <c r="AD317" i="21" s="1"/>
  <c r="S317" i="21"/>
  <c r="T317" i="21"/>
  <c r="U317" i="21"/>
  <c r="Q318" i="21"/>
  <c r="AC318" i="21" s="1"/>
  <c r="R318" i="21"/>
  <c r="S318" i="21"/>
  <c r="T318" i="21"/>
  <c r="U318" i="21"/>
  <c r="AG318" i="21" s="1"/>
  <c r="Q319" i="21"/>
  <c r="R319" i="21"/>
  <c r="S319" i="21"/>
  <c r="T319" i="21"/>
  <c r="AF319" i="21" s="1"/>
  <c r="U319" i="21"/>
  <c r="Q320" i="21"/>
  <c r="R320" i="21"/>
  <c r="S320" i="21"/>
  <c r="AE320" i="21" s="1"/>
  <c r="T320" i="21"/>
  <c r="U320" i="21"/>
  <c r="Q321" i="21"/>
  <c r="R321" i="21"/>
  <c r="AD321" i="21" s="1"/>
  <c r="S321" i="21"/>
  <c r="T321" i="21"/>
  <c r="U321" i="21"/>
  <c r="Q322" i="21"/>
  <c r="AC322" i="21" s="1"/>
  <c r="R322" i="21"/>
  <c r="S322" i="21"/>
  <c r="T322" i="21"/>
  <c r="U322" i="21"/>
  <c r="AG322" i="21" s="1"/>
  <c r="Q323" i="21"/>
  <c r="R323" i="21"/>
  <c r="S323" i="21"/>
  <c r="T323" i="21"/>
  <c r="AF323" i="21" s="1"/>
  <c r="U323" i="21"/>
  <c r="Q324" i="21"/>
  <c r="R324" i="21"/>
  <c r="S324" i="21"/>
  <c r="AE324" i="21" s="1"/>
  <c r="T324" i="21"/>
  <c r="U324" i="21"/>
  <c r="Q325" i="21"/>
  <c r="R325" i="21"/>
  <c r="AD325" i="21" s="1"/>
  <c r="S325" i="21"/>
  <c r="T325" i="21"/>
  <c r="U325" i="21"/>
  <c r="Q326" i="21"/>
  <c r="AC326" i="21" s="1"/>
  <c r="R326" i="21"/>
  <c r="S326" i="21"/>
  <c r="T326" i="21"/>
  <c r="U326" i="21"/>
  <c r="AG326" i="21" s="1"/>
  <c r="Q327" i="21"/>
  <c r="R327" i="21"/>
  <c r="S327" i="21"/>
  <c r="T327" i="21"/>
  <c r="AF327" i="21" s="1"/>
  <c r="U327" i="21"/>
  <c r="Q328" i="21"/>
  <c r="R328" i="21"/>
  <c r="S328" i="21"/>
  <c r="AE328" i="21" s="1"/>
  <c r="T328" i="21"/>
  <c r="U328" i="21"/>
  <c r="Q329" i="21"/>
  <c r="R329" i="21"/>
  <c r="AD329" i="21" s="1"/>
  <c r="S329" i="21"/>
  <c r="T329" i="21"/>
  <c r="U329" i="21"/>
  <c r="Q330" i="21"/>
  <c r="AC330" i="21" s="1"/>
  <c r="R330" i="21"/>
  <c r="S330" i="21"/>
  <c r="T330" i="21"/>
  <c r="U330" i="21"/>
  <c r="AG330" i="21" s="1"/>
  <c r="Q331" i="21"/>
  <c r="R331" i="21"/>
  <c r="S331" i="21"/>
  <c r="T331" i="21"/>
  <c r="AF331" i="21" s="1"/>
  <c r="U331" i="21"/>
  <c r="Q332" i="21"/>
  <c r="R332" i="21"/>
  <c r="S332" i="21"/>
  <c r="AE332" i="21" s="1"/>
  <c r="T332" i="21"/>
  <c r="U332" i="21"/>
  <c r="Q333" i="21"/>
  <c r="R333" i="21"/>
  <c r="AD333" i="21" s="1"/>
  <c r="S333" i="21"/>
  <c r="T333" i="21"/>
  <c r="U333" i="21"/>
  <c r="Q334" i="21"/>
  <c r="AC334" i="21" s="1"/>
  <c r="R334" i="21"/>
  <c r="S334" i="21"/>
  <c r="T334" i="21"/>
  <c r="U334" i="21"/>
  <c r="AG334" i="21" s="1"/>
  <c r="Q335" i="21"/>
  <c r="R335" i="21"/>
  <c r="S335" i="21"/>
  <c r="T335" i="21"/>
  <c r="AF335" i="21" s="1"/>
  <c r="U335" i="21"/>
  <c r="Q336" i="21"/>
  <c r="R336" i="21"/>
  <c r="S336" i="21"/>
  <c r="AE336" i="21" s="1"/>
  <c r="T336" i="21"/>
  <c r="U336" i="21"/>
  <c r="Q337" i="21"/>
  <c r="R337" i="21"/>
  <c r="AD337" i="21" s="1"/>
  <c r="S337" i="21"/>
  <c r="T337" i="21"/>
  <c r="U337" i="21"/>
  <c r="Q338" i="21"/>
  <c r="AC338" i="21" s="1"/>
  <c r="R338" i="21"/>
  <c r="S338" i="21"/>
  <c r="T338" i="21"/>
  <c r="U338" i="21"/>
  <c r="AG338" i="21" s="1"/>
  <c r="Q339" i="21"/>
  <c r="R339" i="21"/>
  <c r="S339" i="21"/>
  <c r="T339" i="21"/>
  <c r="AF339" i="21" s="1"/>
  <c r="U339" i="21"/>
  <c r="Q340" i="21"/>
  <c r="R340" i="21"/>
  <c r="S340" i="21"/>
  <c r="AE340" i="21" s="1"/>
  <c r="T340" i="21"/>
  <c r="U340" i="21"/>
  <c r="Q341" i="21"/>
  <c r="R341" i="21"/>
  <c r="S341" i="21"/>
  <c r="T341" i="21"/>
  <c r="U341" i="21"/>
  <c r="Q342" i="21"/>
  <c r="AC342" i="21" s="1"/>
  <c r="R342" i="21"/>
  <c r="S342" i="21"/>
  <c r="T342" i="21"/>
  <c r="U342" i="21"/>
  <c r="AG342" i="21" s="1"/>
  <c r="Q343" i="21"/>
  <c r="R343" i="21"/>
  <c r="S343" i="21"/>
  <c r="T343" i="21"/>
  <c r="AF343" i="21" s="1"/>
  <c r="U343" i="21"/>
  <c r="Q344" i="21"/>
  <c r="R344" i="21"/>
  <c r="S344" i="21"/>
  <c r="AE344" i="21" s="1"/>
  <c r="T344" i="21"/>
  <c r="U344" i="21"/>
  <c r="Q345" i="21"/>
  <c r="R345" i="21"/>
  <c r="AD345" i="21" s="1"/>
  <c r="S345" i="21"/>
  <c r="T345" i="21"/>
  <c r="U345" i="21"/>
  <c r="Q346" i="21"/>
  <c r="AC346" i="21" s="1"/>
  <c r="R346" i="21"/>
  <c r="S346" i="21"/>
  <c r="T346" i="21"/>
  <c r="U346" i="21"/>
  <c r="AG346" i="21" s="1"/>
  <c r="Q347" i="21"/>
  <c r="R347" i="21"/>
  <c r="S347" i="21"/>
  <c r="T347" i="21"/>
  <c r="AF347" i="21" s="1"/>
  <c r="U347" i="21"/>
  <c r="Q348" i="21"/>
  <c r="R348" i="21"/>
  <c r="S348" i="21"/>
  <c r="AE348" i="21" s="1"/>
  <c r="T348" i="21"/>
  <c r="U348" i="21"/>
  <c r="Q349" i="21"/>
  <c r="R349" i="21"/>
  <c r="AD349" i="21" s="1"/>
  <c r="S349" i="21"/>
  <c r="T349" i="21"/>
  <c r="U349" i="21"/>
  <c r="Q350" i="21"/>
  <c r="AC350" i="21" s="1"/>
  <c r="R350" i="21"/>
  <c r="S350" i="21"/>
  <c r="T350" i="21"/>
  <c r="U350" i="21"/>
  <c r="AG350" i="21" s="1"/>
  <c r="Q351" i="21"/>
  <c r="R351" i="21"/>
  <c r="S351" i="21"/>
  <c r="T351" i="21"/>
  <c r="AF351" i="21" s="1"/>
  <c r="U351" i="21"/>
  <c r="Q352" i="21"/>
  <c r="R352" i="21"/>
  <c r="S352" i="21"/>
  <c r="AE352" i="21" s="1"/>
  <c r="T352" i="21"/>
  <c r="U352" i="21"/>
  <c r="Q353" i="21"/>
  <c r="R353" i="21"/>
  <c r="AD353" i="21" s="1"/>
  <c r="S353" i="21"/>
  <c r="T353" i="21"/>
  <c r="U353" i="21"/>
  <c r="Q354" i="21"/>
  <c r="AC354" i="21" s="1"/>
  <c r="R354" i="21"/>
  <c r="S354" i="21"/>
  <c r="T354" i="21"/>
  <c r="U354" i="21"/>
  <c r="AG354" i="21" s="1"/>
  <c r="Q355" i="21"/>
  <c r="R355" i="21"/>
  <c r="S355" i="21"/>
  <c r="T355" i="21"/>
  <c r="AF355" i="21" s="1"/>
  <c r="U355" i="21"/>
  <c r="Q356" i="21"/>
  <c r="R356" i="21"/>
  <c r="S356" i="21"/>
  <c r="AE356" i="21" s="1"/>
  <c r="T356" i="21"/>
  <c r="U356" i="21"/>
  <c r="Q357" i="21"/>
  <c r="R357" i="21"/>
  <c r="AD357" i="21" s="1"/>
  <c r="S357" i="21"/>
  <c r="T357" i="21"/>
  <c r="U357" i="21"/>
  <c r="Q358" i="21"/>
  <c r="AC358" i="21" s="1"/>
  <c r="R358" i="21"/>
  <c r="S358" i="21"/>
  <c r="T358" i="21"/>
  <c r="U358" i="21"/>
  <c r="AG358" i="21" s="1"/>
  <c r="Q359" i="21"/>
  <c r="R359" i="21"/>
  <c r="S359" i="21"/>
  <c r="T359" i="21"/>
  <c r="AF359" i="21" s="1"/>
  <c r="U359" i="21"/>
  <c r="Q360" i="21"/>
  <c r="R360" i="21"/>
  <c r="S360" i="21"/>
  <c r="AE360" i="21" s="1"/>
  <c r="T360" i="21"/>
  <c r="U360" i="21"/>
  <c r="Q361" i="21"/>
  <c r="R361" i="21"/>
  <c r="AD361" i="21" s="1"/>
  <c r="S361" i="21"/>
  <c r="T361" i="21"/>
  <c r="U361" i="21"/>
  <c r="Q362" i="21"/>
  <c r="AC362" i="21" s="1"/>
  <c r="R362" i="21"/>
  <c r="AD362" i="21" s="1"/>
  <c r="S362" i="21"/>
  <c r="AE362" i="21" s="1"/>
  <c r="T362" i="21"/>
  <c r="U362" i="21"/>
  <c r="Q363" i="21"/>
  <c r="AC363" i="21" s="1"/>
  <c r="R363" i="21"/>
  <c r="AD363" i="21" s="1"/>
  <c r="S363" i="21"/>
  <c r="AE363" i="21" s="1"/>
  <c r="T363" i="21"/>
  <c r="AF363" i="21" s="1"/>
  <c r="U363" i="21"/>
  <c r="Q364" i="21"/>
  <c r="AC364" i="21" s="1"/>
  <c r="R364" i="21"/>
  <c r="S364" i="21"/>
  <c r="AE364" i="21" s="1"/>
  <c r="T364" i="21"/>
  <c r="U364" i="21"/>
  <c r="AG364" i="21" s="1"/>
  <c r="Q365" i="21"/>
  <c r="AC365" i="21" s="1"/>
  <c r="R365" i="21"/>
  <c r="AD365" i="21" s="1"/>
  <c r="S365" i="21"/>
  <c r="AE365" i="21" s="1"/>
  <c r="T365" i="21"/>
  <c r="U365" i="21"/>
  <c r="Q366" i="21"/>
  <c r="AC366" i="21" s="1"/>
  <c r="R366" i="21"/>
  <c r="AD366" i="21" s="1"/>
  <c r="S366" i="21"/>
  <c r="AE366" i="21" s="1"/>
  <c r="T366" i="21"/>
  <c r="U366" i="21"/>
  <c r="Q367" i="21"/>
  <c r="AC367" i="21" s="1"/>
  <c r="R367" i="21"/>
  <c r="AD367" i="21" s="1"/>
  <c r="S367" i="21"/>
  <c r="AE367" i="21" s="1"/>
  <c r="T367" i="21"/>
  <c r="AF367" i="21" s="1"/>
  <c r="U367" i="21"/>
  <c r="Q368" i="21"/>
  <c r="R368" i="21"/>
  <c r="S368" i="21"/>
  <c r="AE368" i="21" s="1"/>
  <c r="T368" i="21"/>
  <c r="U368" i="21"/>
  <c r="Q369" i="21"/>
  <c r="R369" i="21"/>
  <c r="AD369" i="21" s="1"/>
  <c r="S369" i="21"/>
  <c r="T369" i="21"/>
  <c r="U369" i="21"/>
  <c r="Q370" i="21"/>
  <c r="AC370" i="21" s="1"/>
  <c r="R370" i="21"/>
  <c r="S370" i="21"/>
  <c r="T370" i="21"/>
  <c r="U370" i="21"/>
  <c r="AG370" i="21" s="1"/>
  <c r="Q371" i="21"/>
  <c r="R371" i="21"/>
  <c r="S371" i="21"/>
  <c r="T371" i="21"/>
  <c r="AF371" i="21" s="1"/>
  <c r="U371" i="21"/>
  <c r="Q372" i="21"/>
  <c r="R372" i="21"/>
  <c r="S372" i="21"/>
  <c r="AE372" i="21" s="1"/>
  <c r="T372" i="21"/>
  <c r="U372" i="21"/>
  <c r="Q373" i="21"/>
  <c r="R373" i="21"/>
  <c r="AD373" i="21" s="1"/>
  <c r="S373" i="21"/>
  <c r="T373" i="21"/>
  <c r="U373" i="21"/>
  <c r="Q374" i="21"/>
  <c r="AC374" i="21" s="1"/>
  <c r="R374" i="21"/>
  <c r="S374" i="21"/>
  <c r="T374" i="21"/>
  <c r="U374" i="21"/>
  <c r="AG374" i="21" s="1"/>
  <c r="Q375" i="21"/>
  <c r="R375" i="21"/>
  <c r="S375" i="21"/>
  <c r="T375" i="21"/>
  <c r="AF375" i="21" s="1"/>
  <c r="U375" i="21"/>
  <c r="Q376" i="21"/>
  <c r="R376" i="21"/>
  <c r="S376" i="21"/>
  <c r="AE376" i="21" s="1"/>
  <c r="T376" i="21"/>
  <c r="U376" i="21"/>
  <c r="Q377" i="21"/>
  <c r="R377" i="21"/>
  <c r="AD377" i="21" s="1"/>
  <c r="S377" i="21"/>
  <c r="T377" i="21"/>
  <c r="U377" i="21"/>
  <c r="Q378" i="21"/>
  <c r="R378" i="21"/>
  <c r="S378" i="21"/>
  <c r="T378" i="21"/>
  <c r="U378" i="21"/>
  <c r="Q379" i="21"/>
  <c r="R379" i="21"/>
  <c r="S379" i="21"/>
  <c r="T379" i="21"/>
  <c r="AF379" i="21" s="1"/>
  <c r="U379" i="21"/>
  <c r="Q380" i="21"/>
  <c r="R380" i="21"/>
  <c r="S380" i="21"/>
  <c r="AE380" i="21" s="1"/>
  <c r="T380" i="21"/>
  <c r="U380" i="21"/>
  <c r="Q381" i="21"/>
  <c r="R381" i="21"/>
  <c r="AD381" i="21" s="1"/>
  <c r="S381" i="21"/>
  <c r="T381" i="21"/>
  <c r="U381" i="21"/>
  <c r="Q382" i="21"/>
  <c r="AC382" i="21" s="1"/>
  <c r="R382" i="21"/>
  <c r="S382" i="21"/>
  <c r="T382" i="21"/>
  <c r="U382" i="21"/>
  <c r="AG382" i="21" s="1"/>
  <c r="Q383" i="21"/>
  <c r="R383" i="21"/>
  <c r="S383" i="21"/>
  <c r="T383" i="21"/>
  <c r="AF383" i="21" s="1"/>
  <c r="U383" i="21"/>
  <c r="Q384" i="21"/>
  <c r="R384" i="21"/>
  <c r="S384" i="21"/>
  <c r="AE384" i="21" s="1"/>
  <c r="T384" i="21"/>
  <c r="U384" i="21"/>
  <c r="Q385" i="21"/>
  <c r="R385" i="21"/>
  <c r="AD385" i="21" s="1"/>
  <c r="S385" i="21"/>
  <c r="T385" i="21"/>
  <c r="U385" i="21"/>
  <c r="Q386" i="21"/>
  <c r="AC386" i="21" s="1"/>
  <c r="R386" i="21"/>
  <c r="S386" i="21"/>
  <c r="T386" i="21"/>
  <c r="U386" i="21"/>
  <c r="AG386" i="21" s="1"/>
  <c r="Q387" i="21"/>
  <c r="R387" i="21"/>
  <c r="S387" i="21"/>
  <c r="T387" i="21"/>
  <c r="AF387" i="21" s="1"/>
  <c r="U387" i="21"/>
  <c r="Q388" i="21"/>
  <c r="R388" i="21"/>
  <c r="S388" i="21"/>
  <c r="AE388" i="21" s="1"/>
  <c r="T388" i="21"/>
  <c r="U388" i="21"/>
  <c r="Q389" i="21"/>
  <c r="R389" i="21"/>
  <c r="AD389" i="21" s="1"/>
  <c r="S389" i="21"/>
  <c r="T389" i="21"/>
  <c r="U389" i="21"/>
  <c r="Q390" i="21"/>
  <c r="AC390" i="21" s="1"/>
  <c r="R390" i="21"/>
  <c r="S390" i="21"/>
  <c r="T390" i="21"/>
  <c r="U390" i="21"/>
  <c r="AG390" i="21" s="1"/>
  <c r="Q391" i="21"/>
  <c r="R391" i="21"/>
  <c r="S391" i="21"/>
  <c r="T391" i="21"/>
  <c r="AF391" i="21" s="1"/>
  <c r="U391" i="21"/>
  <c r="Q392" i="21"/>
  <c r="R392" i="21"/>
  <c r="S392" i="21"/>
  <c r="AE392" i="21" s="1"/>
  <c r="T392" i="21"/>
  <c r="U392" i="21"/>
  <c r="Q393" i="21"/>
  <c r="R393" i="21"/>
  <c r="AD393" i="21" s="1"/>
  <c r="S393" i="21"/>
  <c r="T393" i="21"/>
  <c r="U393" i="21"/>
  <c r="Q394" i="21"/>
  <c r="AC394" i="21" s="1"/>
  <c r="R394" i="21"/>
  <c r="S394" i="21"/>
  <c r="T394" i="21"/>
  <c r="U394" i="21"/>
  <c r="AG394" i="21" s="1"/>
  <c r="Q395" i="21"/>
  <c r="R395" i="21"/>
  <c r="S395" i="21"/>
  <c r="T395" i="21"/>
  <c r="AF395" i="21" s="1"/>
  <c r="U395" i="21"/>
  <c r="Q396" i="21"/>
  <c r="R396" i="21"/>
  <c r="S396" i="21"/>
  <c r="AE396" i="21" s="1"/>
  <c r="T396" i="21"/>
  <c r="U396" i="21"/>
  <c r="Q397" i="21"/>
  <c r="R397" i="21"/>
  <c r="AD397" i="21" s="1"/>
  <c r="S397" i="21"/>
  <c r="T397" i="21"/>
  <c r="U397" i="21"/>
  <c r="Q398" i="21"/>
  <c r="AC398" i="21" s="1"/>
  <c r="R398" i="21"/>
  <c r="S398" i="21"/>
  <c r="T398" i="21"/>
  <c r="U398" i="21"/>
  <c r="AG398" i="21" s="1"/>
  <c r="Q399" i="21"/>
  <c r="R399" i="21"/>
  <c r="S399" i="21"/>
  <c r="T399" i="21"/>
  <c r="AF399" i="21" s="1"/>
  <c r="U399" i="21"/>
  <c r="Q400" i="21"/>
  <c r="R400" i="21"/>
  <c r="S400" i="21"/>
  <c r="AE400" i="21" s="1"/>
  <c r="T400" i="21"/>
  <c r="U400" i="21"/>
  <c r="Q401" i="21"/>
  <c r="R401" i="21"/>
  <c r="AD401" i="21" s="1"/>
  <c r="S401" i="21"/>
  <c r="T401" i="21"/>
  <c r="U401" i="21"/>
  <c r="Q402" i="21"/>
  <c r="AC402" i="21" s="1"/>
  <c r="R402" i="21"/>
  <c r="S402" i="21"/>
  <c r="T402" i="21"/>
  <c r="U402" i="21"/>
  <c r="AG402" i="21" s="1"/>
  <c r="Q403" i="21"/>
  <c r="R403" i="21"/>
  <c r="S403" i="21"/>
  <c r="T403" i="21"/>
  <c r="AF403" i="21" s="1"/>
  <c r="U403" i="21"/>
  <c r="Q404" i="21"/>
  <c r="R404" i="21"/>
  <c r="S404" i="21"/>
  <c r="AE404" i="21" s="1"/>
  <c r="T404" i="21"/>
  <c r="U404" i="21"/>
  <c r="Q405" i="21"/>
  <c r="R405" i="21"/>
  <c r="AD405" i="21" s="1"/>
  <c r="S405" i="21"/>
  <c r="T405" i="21"/>
  <c r="U405" i="21"/>
  <c r="Q406" i="21"/>
  <c r="AC406" i="21" s="1"/>
  <c r="R406" i="21"/>
  <c r="S406" i="21"/>
  <c r="T406" i="21"/>
  <c r="U406" i="21"/>
  <c r="AG406" i="21" s="1"/>
  <c r="Q407" i="21"/>
  <c r="R407" i="21"/>
  <c r="S407" i="21"/>
  <c r="T407" i="21"/>
  <c r="AF407" i="21" s="1"/>
  <c r="U407" i="21"/>
  <c r="Q408" i="21"/>
  <c r="R408" i="21"/>
  <c r="S408" i="21"/>
  <c r="AE408" i="21" s="1"/>
  <c r="T408" i="21"/>
  <c r="U408" i="21"/>
  <c r="Q409" i="21"/>
  <c r="R409" i="21"/>
  <c r="AD409" i="21" s="1"/>
  <c r="S409" i="21"/>
  <c r="T409" i="21"/>
  <c r="U409" i="21"/>
  <c r="Q410" i="21"/>
  <c r="AC410" i="21" s="1"/>
  <c r="R410" i="21"/>
  <c r="S410" i="21"/>
  <c r="T410" i="21"/>
  <c r="U410" i="21"/>
  <c r="AG410" i="21" s="1"/>
  <c r="Q411" i="21"/>
  <c r="R411" i="21"/>
  <c r="S411" i="21"/>
  <c r="T411" i="21"/>
  <c r="AF411" i="21" s="1"/>
  <c r="U411" i="21"/>
  <c r="Q412" i="21"/>
  <c r="R412" i="21"/>
  <c r="S412" i="21"/>
  <c r="AE412" i="21" s="1"/>
  <c r="T412" i="21"/>
  <c r="U412" i="21"/>
  <c r="Q413" i="21"/>
  <c r="R413" i="21"/>
  <c r="AD413" i="21" s="1"/>
  <c r="S413" i="21"/>
  <c r="T413" i="21"/>
  <c r="U413" i="21"/>
  <c r="Q414" i="21"/>
  <c r="AC414" i="21" s="1"/>
  <c r="R414" i="21"/>
  <c r="S414" i="21"/>
  <c r="T414" i="21"/>
  <c r="U414" i="21"/>
  <c r="AG414" i="21" s="1"/>
  <c r="Q415" i="21"/>
  <c r="R415" i="21"/>
  <c r="S415" i="21"/>
  <c r="T415" i="21"/>
  <c r="AF415" i="21" s="1"/>
  <c r="U415" i="21"/>
  <c r="Q416" i="21"/>
  <c r="R416" i="21"/>
  <c r="S416" i="21"/>
  <c r="AE416" i="21" s="1"/>
  <c r="T416" i="21"/>
  <c r="U416" i="21"/>
  <c r="Q417" i="21"/>
  <c r="R417" i="21"/>
  <c r="AD417" i="21" s="1"/>
  <c r="S417" i="21"/>
  <c r="T417" i="21"/>
  <c r="U417" i="21"/>
  <c r="Q418" i="21"/>
  <c r="AC418" i="21" s="1"/>
  <c r="R418" i="21"/>
  <c r="S418" i="21"/>
  <c r="T418" i="21"/>
  <c r="U418" i="21"/>
  <c r="AG418" i="21" s="1"/>
  <c r="Q419" i="21"/>
  <c r="R419" i="21"/>
  <c r="S419" i="21"/>
  <c r="T419" i="21"/>
  <c r="AF419" i="21" s="1"/>
  <c r="U419" i="21"/>
  <c r="Q420" i="21"/>
  <c r="R420" i="21"/>
  <c r="S420" i="21"/>
  <c r="AE420" i="21" s="1"/>
  <c r="T420" i="21"/>
  <c r="U420" i="21"/>
  <c r="Q421" i="21"/>
  <c r="R421" i="21"/>
  <c r="AD421" i="21" s="1"/>
  <c r="S421" i="21"/>
  <c r="T421" i="21"/>
  <c r="U421" i="21"/>
  <c r="Q422" i="21"/>
  <c r="AC422" i="21" s="1"/>
  <c r="R422" i="21"/>
  <c r="S422" i="21"/>
  <c r="T422" i="21"/>
  <c r="U422" i="21"/>
  <c r="AG422" i="21" s="1"/>
  <c r="Q423" i="21"/>
  <c r="R423" i="21"/>
  <c r="S423" i="21"/>
  <c r="T423" i="21"/>
  <c r="U423" i="21"/>
  <c r="Q424" i="21"/>
  <c r="R424" i="21"/>
  <c r="S424" i="21"/>
  <c r="AE424" i="21" s="1"/>
  <c r="T424" i="21"/>
  <c r="U424" i="21"/>
  <c r="Q425" i="21"/>
  <c r="R425" i="21"/>
  <c r="AD425" i="21" s="1"/>
  <c r="S425" i="21"/>
  <c r="T425" i="21"/>
  <c r="U425" i="21"/>
  <c r="Q426" i="21"/>
  <c r="AC426" i="21" s="1"/>
  <c r="R426" i="21"/>
  <c r="S426" i="21"/>
  <c r="T426" i="21"/>
  <c r="U426" i="21"/>
  <c r="AG426" i="21" s="1"/>
  <c r="Q427" i="21"/>
  <c r="R427" i="21"/>
  <c r="S427" i="21"/>
  <c r="T427" i="21"/>
  <c r="AF427" i="21" s="1"/>
  <c r="U427" i="21"/>
  <c r="Q428" i="21"/>
  <c r="R428" i="21"/>
  <c r="S428" i="21"/>
  <c r="AE428" i="21" s="1"/>
  <c r="T428" i="21"/>
  <c r="U428" i="21"/>
  <c r="Q429" i="21"/>
  <c r="R429" i="21"/>
  <c r="AD429" i="21" s="1"/>
  <c r="S429" i="21"/>
  <c r="T429" i="21"/>
  <c r="U429" i="21"/>
  <c r="Q430" i="21"/>
  <c r="AC430" i="21" s="1"/>
  <c r="R430" i="21"/>
  <c r="S430" i="21"/>
  <c r="T430" i="21"/>
  <c r="U430" i="21"/>
  <c r="AG430" i="21" s="1"/>
  <c r="Q431" i="21"/>
  <c r="R431" i="21"/>
  <c r="S431" i="21"/>
  <c r="T431" i="21"/>
  <c r="AF431" i="21" s="1"/>
  <c r="U431" i="21"/>
  <c r="Q432" i="21"/>
  <c r="R432" i="21"/>
  <c r="S432" i="21"/>
  <c r="AE432" i="21" s="1"/>
  <c r="T432" i="21"/>
  <c r="U432" i="21"/>
  <c r="Q433" i="21"/>
  <c r="R433" i="21"/>
  <c r="AD433" i="21" s="1"/>
  <c r="S433" i="21"/>
  <c r="T433" i="21"/>
  <c r="U433" i="21"/>
  <c r="Q434" i="21"/>
  <c r="AC434" i="21" s="1"/>
  <c r="R434" i="21"/>
  <c r="S434" i="21"/>
  <c r="T434" i="21"/>
  <c r="U434" i="21"/>
  <c r="AG434" i="21" s="1"/>
  <c r="Q435" i="21"/>
  <c r="R435" i="21"/>
  <c r="S435" i="21"/>
  <c r="T435" i="21"/>
  <c r="AF435" i="21" s="1"/>
  <c r="U435" i="21"/>
  <c r="Q436" i="21"/>
  <c r="R436" i="21"/>
  <c r="S436" i="21"/>
  <c r="AE436" i="21" s="1"/>
  <c r="T436" i="21"/>
  <c r="U436" i="21"/>
  <c r="Q437" i="21"/>
  <c r="R437" i="21"/>
  <c r="AD437" i="21" s="1"/>
  <c r="S437" i="21"/>
  <c r="T437" i="21"/>
  <c r="U437" i="21"/>
  <c r="Q438" i="21"/>
  <c r="AC438" i="21" s="1"/>
  <c r="R438" i="21"/>
  <c r="S438" i="21"/>
  <c r="T438" i="21"/>
  <c r="U438" i="21"/>
  <c r="AG438" i="21" s="1"/>
  <c r="Q439" i="21"/>
  <c r="R439" i="21"/>
  <c r="S439" i="21"/>
  <c r="T439" i="21"/>
  <c r="AF439" i="21" s="1"/>
  <c r="U439" i="21"/>
  <c r="Q440" i="21"/>
  <c r="R440" i="21"/>
  <c r="S440" i="21"/>
  <c r="AE440" i="21" s="1"/>
  <c r="T440" i="21"/>
  <c r="U440" i="21"/>
  <c r="Q441" i="21"/>
  <c r="R441" i="21"/>
  <c r="AD441" i="21" s="1"/>
  <c r="S441" i="21"/>
  <c r="T441" i="21"/>
  <c r="U441" i="21"/>
  <c r="Q442" i="21"/>
  <c r="AC442" i="21" s="1"/>
  <c r="R442" i="21"/>
  <c r="S442" i="21"/>
  <c r="T442" i="21"/>
  <c r="U442" i="21"/>
  <c r="AG442" i="21" s="1"/>
  <c r="Q443" i="21"/>
  <c r="R443" i="21"/>
  <c r="S443" i="21"/>
  <c r="T443" i="21"/>
  <c r="AF443" i="21" s="1"/>
  <c r="U443" i="21"/>
  <c r="Q444" i="21"/>
  <c r="R444" i="21"/>
  <c r="S444" i="21"/>
  <c r="AE444" i="21" s="1"/>
  <c r="T444" i="21"/>
  <c r="U444" i="21"/>
  <c r="Q445" i="21"/>
  <c r="R445" i="21"/>
  <c r="AD445" i="21" s="1"/>
  <c r="S445" i="21"/>
  <c r="T445" i="21"/>
  <c r="U445" i="21"/>
  <c r="Q446" i="21"/>
  <c r="AC446" i="21" s="1"/>
  <c r="R446" i="21"/>
  <c r="S446" i="21"/>
  <c r="T446" i="21"/>
  <c r="U446" i="21"/>
  <c r="AG446" i="21" s="1"/>
  <c r="Q447" i="21"/>
  <c r="R447" i="21"/>
  <c r="S447" i="21"/>
  <c r="T447" i="21"/>
  <c r="AF447" i="21" s="1"/>
  <c r="U447" i="21"/>
  <c r="Q448" i="21"/>
  <c r="R448" i="21"/>
  <c r="S448" i="21"/>
  <c r="AE448" i="21" s="1"/>
  <c r="T448" i="21"/>
  <c r="U448" i="21"/>
  <c r="Q449" i="21"/>
  <c r="R449" i="21"/>
  <c r="AD449" i="21" s="1"/>
  <c r="S449" i="21"/>
  <c r="T449" i="21"/>
  <c r="U449" i="21"/>
  <c r="Q450" i="21"/>
  <c r="R450" i="21"/>
  <c r="S450" i="21"/>
  <c r="T450" i="21"/>
  <c r="U450" i="21"/>
  <c r="Q451" i="21"/>
  <c r="R451" i="21"/>
  <c r="S451" i="21"/>
  <c r="T451" i="21"/>
  <c r="AF451" i="21" s="1"/>
  <c r="U451" i="21"/>
  <c r="Q452" i="21"/>
  <c r="R452" i="21"/>
  <c r="S452" i="21"/>
  <c r="AE452" i="21" s="1"/>
  <c r="T452" i="21"/>
  <c r="U452" i="21"/>
  <c r="Q453" i="21"/>
  <c r="R453" i="21"/>
  <c r="AD453" i="21" s="1"/>
  <c r="S453" i="21"/>
  <c r="T453" i="21"/>
  <c r="U453" i="21"/>
  <c r="Q454" i="21"/>
  <c r="AC454" i="21" s="1"/>
  <c r="R454" i="21"/>
  <c r="S454" i="21"/>
  <c r="T454" i="21"/>
  <c r="U454" i="21"/>
  <c r="AG454" i="21" s="1"/>
  <c r="Q455" i="21"/>
  <c r="R455" i="21"/>
  <c r="S455" i="21"/>
  <c r="T455" i="21"/>
  <c r="AF455" i="21" s="1"/>
  <c r="U455" i="21"/>
  <c r="Q456" i="21"/>
  <c r="R456" i="21"/>
  <c r="S456" i="21"/>
  <c r="AE456" i="21" s="1"/>
  <c r="T456" i="21"/>
  <c r="U456" i="21"/>
  <c r="Q457" i="21"/>
  <c r="R457" i="21"/>
  <c r="AD457" i="21" s="1"/>
  <c r="S457" i="21"/>
  <c r="T457" i="21"/>
  <c r="U457" i="21"/>
  <c r="Q458" i="21"/>
  <c r="AC458" i="21" s="1"/>
  <c r="R458" i="21"/>
  <c r="S458" i="21"/>
  <c r="T458" i="21"/>
  <c r="U458" i="21"/>
  <c r="AG458" i="21" s="1"/>
  <c r="Q459" i="21"/>
  <c r="R459" i="21"/>
  <c r="S459" i="21"/>
  <c r="T459" i="21"/>
  <c r="AF459" i="21" s="1"/>
  <c r="U459" i="21"/>
  <c r="Q460" i="21"/>
  <c r="R460" i="21"/>
  <c r="S460" i="21"/>
  <c r="AE460" i="21" s="1"/>
  <c r="T460" i="21"/>
  <c r="U460" i="21"/>
  <c r="Q461" i="21"/>
  <c r="R461" i="21"/>
  <c r="AD461" i="21" s="1"/>
  <c r="S461" i="21"/>
  <c r="T461" i="21"/>
  <c r="U461" i="21"/>
  <c r="Q462" i="21"/>
  <c r="AC462" i="21" s="1"/>
  <c r="R462" i="21"/>
  <c r="S462" i="21"/>
  <c r="T462" i="21"/>
  <c r="U462" i="21"/>
  <c r="AG462" i="21" s="1"/>
  <c r="Q463" i="21"/>
  <c r="R463" i="21"/>
  <c r="S463" i="21"/>
  <c r="T463" i="21"/>
  <c r="AF463" i="21" s="1"/>
  <c r="U463" i="21"/>
  <c r="Q464" i="21"/>
  <c r="R464" i="21"/>
  <c r="S464" i="21"/>
  <c r="AE464" i="21" s="1"/>
  <c r="T464" i="21"/>
  <c r="U464" i="21"/>
  <c r="Q465" i="21"/>
  <c r="R465" i="21"/>
  <c r="AD465" i="21" s="1"/>
  <c r="S465" i="21"/>
  <c r="T465" i="21"/>
  <c r="U465" i="21"/>
  <c r="Q466" i="21"/>
  <c r="AC466" i="21" s="1"/>
  <c r="R466" i="21"/>
  <c r="S466" i="21"/>
  <c r="T466" i="21"/>
  <c r="U466" i="21"/>
  <c r="AG466" i="21" s="1"/>
  <c r="Q467" i="21"/>
  <c r="R467" i="21"/>
  <c r="S467" i="21"/>
  <c r="T467" i="21"/>
  <c r="AF467" i="21" s="1"/>
  <c r="U467" i="21"/>
  <c r="Q468" i="21"/>
  <c r="R468" i="21"/>
  <c r="S468" i="21"/>
  <c r="AE468" i="21" s="1"/>
  <c r="T468" i="21"/>
  <c r="U468" i="21"/>
  <c r="Q469" i="21"/>
  <c r="R469" i="21"/>
  <c r="AD469" i="21" s="1"/>
  <c r="S469" i="21"/>
  <c r="T469" i="21"/>
  <c r="U469" i="21"/>
  <c r="Q470" i="21"/>
  <c r="AC470" i="21" s="1"/>
  <c r="R470" i="21"/>
  <c r="S470" i="21"/>
  <c r="T470" i="21"/>
  <c r="U470" i="21"/>
  <c r="AG470" i="21" s="1"/>
  <c r="Q471" i="21"/>
  <c r="R471" i="21"/>
  <c r="S471" i="21"/>
  <c r="T471" i="21"/>
  <c r="AF471" i="21" s="1"/>
  <c r="U471" i="21"/>
  <c r="Q472" i="21"/>
  <c r="R472" i="21"/>
  <c r="S472" i="21"/>
  <c r="AE472" i="21" s="1"/>
  <c r="T472" i="21"/>
  <c r="U472" i="21"/>
  <c r="Q473" i="21"/>
  <c r="R473" i="21"/>
  <c r="AD473" i="21" s="1"/>
  <c r="S473" i="21"/>
  <c r="T473" i="21"/>
  <c r="U473" i="21"/>
  <c r="Q474" i="21"/>
  <c r="AC474" i="21" s="1"/>
  <c r="R474" i="21"/>
  <c r="S474" i="21"/>
  <c r="T474" i="21"/>
  <c r="U474" i="21"/>
  <c r="AG474" i="21" s="1"/>
  <c r="Q475" i="21"/>
  <c r="R475" i="21"/>
  <c r="S475" i="21"/>
  <c r="T475" i="21"/>
  <c r="AF475" i="21" s="1"/>
  <c r="U475" i="21"/>
  <c r="Q476" i="21"/>
  <c r="R476" i="21"/>
  <c r="S476" i="21"/>
  <c r="AE476" i="21" s="1"/>
  <c r="T476" i="21"/>
  <c r="U476" i="21"/>
  <c r="Q477" i="21"/>
  <c r="R477" i="21"/>
  <c r="AD477" i="21" s="1"/>
  <c r="S477" i="21"/>
  <c r="T477" i="21"/>
  <c r="U477" i="21"/>
  <c r="Q478" i="21"/>
  <c r="AC478" i="21" s="1"/>
  <c r="R478" i="21"/>
  <c r="S478" i="21"/>
  <c r="T478" i="21"/>
  <c r="U478" i="21"/>
  <c r="AG478" i="21" s="1"/>
  <c r="Q479" i="21"/>
  <c r="R479" i="21"/>
  <c r="S479" i="21"/>
  <c r="T479" i="21"/>
  <c r="AF479" i="21" s="1"/>
  <c r="U479" i="21"/>
  <c r="Q480" i="21"/>
  <c r="R480" i="21"/>
  <c r="S480" i="21"/>
  <c r="AE480" i="21" s="1"/>
  <c r="T480" i="21"/>
  <c r="U480" i="21"/>
  <c r="Q481" i="21"/>
  <c r="R481" i="21"/>
  <c r="AD481" i="21" s="1"/>
  <c r="S481" i="21"/>
  <c r="T481" i="21"/>
  <c r="U481" i="21"/>
  <c r="Q482" i="21"/>
  <c r="AC482" i="21" s="1"/>
  <c r="R482" i="21"/>
  <c r="S482" i="21"/>
  <c r="T482" i="21"/>
  <c r="U482" i="21"/>
  <c r="AG482" i="21" s="1"/>
  <c r="Q483" i="21"/>
  <c r="R483" i="21"/>
  <c r="S483" i="21"/>
  <c r="T483" i="21"/>
  <c r="AF483" i="21" s="1"/>
  <c r="U483" i="21"/>
  <c r="Q484" i="21"/>
  <c r="R484" i="21"/>
  <c r="S484" i="21"/>
  <c r="AE484" i="21" s="1"/>
  <c r="T484" i="21"/>
  <c r="U484" i="21"/>
  <c r="Q485" i="21"/>
  <c r="R485" i="21"/>
  <c r="AD485" i="21" s="1"/>
  <c r="S485" i="21"/>
  <c r="T485" i="21"/>
  <c r="U485" i="21"/>
  <c r="Q486" i="21"/>
  <c r="AC486" i="21" s="1"/>
  <c r="R486" i="21"/>
  <c r="S486" i="21"/>
  <c r="T486" i="21"/>
  <c r="U486" i="21"/>
  <c r="AG486" i="21" s="1"/>
  <c r="Q487" i="21"/>
  <c r="R487" i="21"/>
  <c r="S487" i="21"/>
  <c r="T487" i="21"/>
  <c r="AF487" i="21" s="1"/>
  <c r="U487" i="21"/>
  <c r="Q488" i="21"/>
  <c r="R488" i="21"/>
  <c r="S488" i="21"/>
  <c r="AE488" i="21" s="1"/>
  <c r="T488" i="21"/>
  <c r="U488" i="21"/>
  <c r="Q489" i="21"/>
  <c r="R489" i="21"/>
  <c r="AD489" i="21" s="1"/>
  <c r="S489" i="21"/>
  <c r="T489" i="21"/>
  <c r="U489" i="21"/>
  <c r="Q490" i="21"/>
  <c r="AC490" i="21" s="1"/>
  <c r="R490" i="21"/>
  <c r="S490" i="21"/>
  <c r="T490" i="21"/>
  <c r="U490" i="21"/>
  <c r="AG490" i="21" s="1"/>
  <c r="Q491" i="21"/>
  <c r="R491" i="21"/>
  <c r="S491" i="21"/>
  <c r="T491" i="21"/>
  <c r="AF491" i="21" s="1"/>
  <c r="U491" i="21"/>
  <c r="Q492" i="21"/>
  <c r="R492" i="21"/>
  <c r="S492" i="21"/>
  <c r="AE492" i="21" s="1"/>
  <c r="T492" i="21"/>
  <c r="U492" i="21"/>
  <c r="Q493" i="21"/>
  <c r="R493" i="21"/>
  <c r="AD493" i="21" s="1"/>
  <c r="S493" i="21"/>
  <c r="T493" i="21"/>
  <c r="U493" i="21"/>
  <c r="Q494" i="21"/>
  <c r="AC494" i="21" s="1"/>
  <c r="R494" i="21"/>
  <c r="S494" i="21"/>
  <c r="T494" i="21"/>
  <c r="U494" i="21"/>
  <c r="AG494" i="21" s="1"/>
  <c r="Q495" i="21"/>
  <c r="R495" i="21"/>
  <c r="S495" i="21"/>
  <c r="T495" i="21"/>
  <c r="AF495" i="21" s="1"/>
  <c r="U495" i="21"/>
  <c r="Q496" i="21"/>
  <c r="R496" i="21"/>
  <c r="S496" i="21"/>
  <c r="AE496" i="21" s="1"/>
  <c r="T496" i="21"/>
  <c r="U496" i="21"/>
  <c r="Q497" i="21"/>
  <c r="R497" i="21"/>
  <c r="AD497" i="21" s="1"/>
  <c r="S497" i="21"/>
  <c r="T497" i="21"/>
  <c r="U497" i="21"/>
  <c r="Q498" i="21"/>
  <c r="AC498" i="21" s="1"/>
  <c r="R498" i="21"/>
  <c r="S498" i="21"/>
  <c r="T498" i="21"/>
  <c r="U498" i="21"/>
  <c r="AG498" i="21" s="1"/>
  <c r="Q499" i="21"/>
  <c r="R499" i="21"/>
  <c r="S499" i="21"/>
  <c r="T499" i="21"/>
  <c r="AF499" i="21" s="1"/>
  <c r="U499" i="21"/>
  <c r="Q500" i="21"/>
  <c r="R500" i="21"/>
  <c r="S500" i="21"/>
  <c r="AE500" i="21" s="1"/>
  <c r="T500" i="21"/>
  <c r="U500" i="21"/>
  <c r="Q501" i="21"/>
  <c r="R501" i="21"/>
  <c r="AD501" i="21" s="1"/>
  <c r="S501" i="21"/>
  <c r="T501" i="21"/>
  <c r="U501" i="21"/>
  <c r="Q502" i="21"/>
  <c r="AC502" i="21" s="1"/>
  <c r="R502" i="21"/>
  <c r="S502" i="21"/>
  <c r="T502" i="21"/>
  <c r="U502" i="21"/>
  <c r="AG502" i="21" s="1"/>
  <c r="Q503" i="21"/>
  <c r="R503" i="21"/>
  <c r="S503" i="21"/>
  <c r="T503" i="21"/>
  <c r="AF503" i="21" s="1"/>
  <c r="U503" i="21"/>
  <c r="Q504" i="21"/>
  <c r="R504" i="21"/>
  <c r="S504" i="21"/>
  <c r="AE504" i="21" s="1"/>
  <c r="T504" i="21"/>
  <c r="U504" i="21"/>
  <c r="Q505" i="21"/>
  <c r="R505" i="21"/>
  <c r="AD505" i="21" s="1"/>
  <c r="S505" i="21"/>
  <c r="T505" i="21"/>
  <c r="U505" i="21"/>
  <c r="Q506" i="21"/>
  <c r="AC506" i="21" s="1"/>
  <c r="R506" i="21"/>
  <c r="S506" i="21"/>
  <c r="T506" i="21"/>
  <c r="U506" i="21"/>
  <c r="AG506" i="21" s="1"/>
  <c r="Q507" i="21"/>
  <c r="R507" i="21"/>
  <c r="S507" i="21"/>
  <c r="T507" i="21"/>
  <c r="AF507" i="21" s="1"/>
  <c r="U507" i="21"/>
  <c r="Q508" i="21"/>
  <c r="R508" i="21"/>
  <c r="S508" i="21"/>
  <c r="AE508" i="21" s="1"/>
  <c r="T508" i="21"/>
  <c r="U508" i="21"/>
  <c r="Q509" i="21"/>
  <c r="R509" i="21"/>
  <c r="AD509" i="21" s="1"/>
  <c r="S509" i="21"/>
  <c r="T509" i="21"/>
  <c r="U509" i="21"/>
  <c r="Q510" i="21"/>
  <c r="AC510" i="21" s="1"/>
  <c r="R510" i="21"/>
  <c r="S510" i="21"/>
  <c r="T510" i="21"/>
  <c r="U510" i="21"/>
  <c r="AG510" i="21" s="1"/>
  <c r="Q511" i="21"/>
  <c r="R511" i="21"/>
  <c r="S511" i="21"/>
  <c r="T511" i="21"/>
  <c r="AF511" i="21" s="1"/>
  <c r="U511" i="21"/>
  <c r="Q512" i="21"/>
  <c r="R512" i="21"/>
  <c r="S512" i="21"/>
  <c r="AE512" i="21" s="1"/>
  <c r="T512" i="21"/>
  <c r="U512" i="21"/>
  <c r="Q513" i="21"/>
  <c r="R513" i="21"/>
  <c r="AD513" i="21" s="1"/>
  <c r="S513" i="21"/>
  <c r="T513" i="21"/>
  <c r="U513" i="21"/>
  <c r="Q514" i="21"/>
  <c r="AC514" i="21" s="1"/>
  <c r="R514" i="21"/>
  <c r="S514" i="21"/>
  <c r="T514" i="21"/>
  <c r="U514" i="21"/>
  <c r="AG514" i="21" s="1"/>
  <c r="Q515" i="21"/>
  <c r="R515" i="21"/>
  <c r="S515" i="21"/>
  <c r="T515" i="21"/>
  <c r="AF515" i="21" s="1"/>
  <c r="U515" i="21"/>
  <c r="Q516" i="21"/>
  <c r="R516" i="21"/>
  <c r="S516" i="21"/>
  <c r="AE516" i="21" s="1"/>
  <c r="T516" i="21"/>
  <c r="U516" i="21"/>
  <c r="Q517" i="21"/>
  <c r="R517" i="21"/>
  <c r="AD517" i="21" s="1"/>
  <c r="S517" i="21"/>
  <c r="T517" i="21"/>
  <c r="U517" i="21"/>
  <c r="Q518" i="21"/>
  <c r="AC518" i="21" s="1"/>
  <c r="R518" i="21"/>
  <c r="S518" i="21"/>
  <c r="T518" i="21"/>
  <c r="U518" i="21"/>
  <c r="AG518" i="21" s="1"/>
  <c r="Q519" i="21"/>
  <c r="R519" i="21"/>
  <c r="S519" i="21"/>
  <c r="T519" i="21"/>
  <c r="AF519" i="21" s="1"/>
  <c r="U519" i="21"/>
  <c r="Q520" i="21"/>
  <c r="R520" i="21"/>
  <c r="S520" i="21"/>
  <c r="AE520" i="21" s="1"/>
  <c r="T520" i="21"/>
  <c r="U520" i="21"/>
  <c r="Q521" i="21"/>
  <c r="R521" i="21"/>
  <c r="AD521" i="21" s="1"/>
  <c r="S521" i="21"/>
  <c r="T521" i="21"/>
  <c r="U521" i="21"/>
  <c r="Q522" i="21"/>
  <c r="AC522" i="21" s="1"/>
  <c r="R522" i="21"/>
  <c r="S522" i="21"/>
  <c r="T522" i="21"/>
  <c r="U522" i="21"/>
  <c r="AG522" i="21" s="1"/>
  <c r="Q523" i="21"/>
  <c r="R523" i="21"/>
  <c r="S523" i="21"/>
  <c r="T523" i="21"/>
  <c r="AF523" i="21" s="1"/>
  <c r="U523" i="21"/>
  <c r="Q524" i="21"/>
  <c r="R524" i="21"/>
  <c r="S524" i="21"/>
  <c r="AE524" i="21" s="1"/>
  <c r="T524" i="21"/>
  <c r="U524" i="21"/>
  <c r="Q525" i="21"/>
  <c r="R525" i="21"/>
  <c r="AD525" i="21" s="1"/>
  <c r="S525" i="21"/>
  <c r="T525" i="21"/>
  <c r="U525" i="21"/>
  <c r="Q526" i="21"/>
  <c r="AC526" i="21" s="1"/>
  <c r="R526" i="21"/>
  <c r="S526" i="21"/>
  <c r="T526" i="21"/>
  <c r="U526" i="21"/>
  <c r="AG526" i="21" s="1"/>
  <c r="Q527" i="21"/>
  <c r="R527" i="21"/>
  <c r="S527" i="21"/>
  <c r="T527" i="21"/>
  <c r="AF527" i="21" s="1"/>
  <c r="U527" i="21"/>
  <c r="Q528" i="21"/>
  <c r="R528" i="21"/>
  <c r="S528" i="21"/>
  <c r="AE528" i="21" s="1"/>
  <c r="T528" i="21"/>
  <c r="U528" i="21"/>
  <c r="Q529" i="21"/>
  <c r="R529" i="21"/>
  <c r="AD529" i="21" s="1"/>
  <c r="S529" i="21"/>
  <c r="T529" i="21"/>
  <c r="U529" i="21"/>
  <c r="Q530" i="21"/>
  <c r="AC530" i="21" s="1"/>
  <c r="R530" i="21"/>
  <c r="S530" i="21"/>
  <c r="T530" i="21"/>
  <c r="U530" i="21"/>
  <c r="AG530" i="21" s="1"/>
  <c r="Q531" i="21"/>
  <c r="R531" i="21"/>
  <c r="S531" i="21"/>
  <c r="T531" i="21"/>
  <c r="AF531" i="21" s="1"/>
  <c r="U531" i="21"/>
  <c r="Q532" i="21"/>
  <c r="R532" i="21"/>
  <c r="S532" i="21"/>
  <c r="AE532" i="21" s="1"/>
  <c r="T532" i="21"/>
  <c r="U532" i="21"/>
  <c r="Q533" i="21"/>
  <c r="R533" i="21"/>
  <c r="AD533" i="21" s="1"/>
  <c r="S533" i="21"/>
  <c r="T533" i="21"/>
  <c r="U533" i="21"/>
  <c r="Q534" i="21"/>
  <c r="AC534" i="21" s="1"/>
  <c r="R534" i="21"/>
  <c r="S534" i="21"/>
  <c r="T534" i="21"/>
  <c r="U534" i="21"/>
  <c r="AG534" i="21" s="1"/>
  <c r="Q535" i="21"/>
  <c r="R535" i="21"/>
  <c r="S535" i="21"/>
  <c r="T535" i="21"/>
  <c r="AF535" i="21" s="1"/>
  <c r="U535" i="21"/>
  <c r="Q536" i="21"/>
  <c r="R536" i="21"/>
  <c r="S536" i="21"/>
  <c r="AE536" i="21" s="1"/>
  <c r="T536" i="21"/>
  <c r="U536" i="21"/>
  <c r="Q537" i="21"/>
  <c r="R537" i="21"/>
  <c r="AD537" i="21" s="1"/>
  <c r="S537" i="21"/>
  <c r="T537" i="21"/>
  <c r="U537" i="21"/>
  <c r="Q538" i="21"/>
  <c r="AC538" i="21" s="1"/>
  <c r="R538" i="21"/>
  <c r="S538" i="21"/>
  <c r="T538" i="21"/>
  <c r="U538" i="21"/>
  <c r="AG538" i="21" s="1"/>
  <c r="Q539" i="21"/>
  <c r="R539" i="21"/>
  <c r="S539" i="21"/>
  <c r="T539" i="21"/>
  <c r="AF539" i="21" s="1"/>
  <c r="U539" i="21"/>
  <c r="Q540" i="21"/>
  <c r="R540" i="21"/>
  <c r="S540" i="21"/>
  <c r="AE540" i="21" s="1"/>
  <c r="T540" i="21"/>
  <c r="U540" i="21"/>
  <c r="Q541" i="21"/>
  <c r="R541" i="21"/>
  <c r="AD541" i="21" s="1"/>
  <c r="S541" i="21"/>
  <c r="T541" i="21"/>
  <c r="U541" i="21"/>
  <c r="Q542" i="21"/>
  <c r="AC542" i="21" s="1"/>
  <c r="R542" i="21"/>
  <c r="S542" i="21"/>
  <c r="T542" i="21"/>
  <c r="U542" i="21"/>
  <c r="AG542" i="21" s="1"/>
  <c r="Q543" i="21"/>
  <c r="R543" i="21"/>
  <c r="S543" i="21"/>
  <c r="T543" i="21"/>
  <c r="AF543" i="21" s="1"/>
  <c r="U543" i="21"/>
  <c r="Q544" i="21"/>
  <c r="R544" i="21"/>
  <c r="S544" i="21"/>
  <c r="AE544" i="21" s="1"/>
  <c r="T544" i="21"/>
  <c r="U544" i="21"/>
  <c r="Q545" i="21"/>
  <c r="R545" i="21"/>
  <c r="AD545" i="21" s="1"/>
  <c r="S545" i="21"/>
  <c r="T545" i="21"/>
  <c r="U545" i="21"/>
  <c r="Q546" i="21"/>
  <c r="AC546" i="21" s="1"/>
  <c r="R546" i="21"/>
  <c r="S546" i="21"/>
  <c r="T546" i="21"/>
  <c r="U546" i="21"/>
  <c r="AG546" i="21" s="1"/>
  <c r="Q547" i="21"/>
  <c r="R547" i="21"/>
  <c r="S547" i="21"/>
  <c r="T547" i="21"/>
  <c r="AF547" i="21" s="1"/>
  <c r="U547" i="21"/>
  <c r="Q548" i="21"/>
  <c r="R548" i="21"/>
  <c r="S548" i="21"/>
  <c r="AE548" i="21" s="1"/>
  <c r="T548" i="21"/>
  <c r="U548" i="21"/>
  <c r="Q549" i="21"/>
  <c r="R549" i="21"/>
  <c r="AD549" i="21" s="1"/>
  <c r="S549" i="21"/>
  <c r="T549" i="21"/>
  <c r="U549" i="21"/>
  <c r="Q550" i="21"/>
  <c r="AC550" i="21" s="1"/>
  <c r="R550" i="21"/>
  <c r="S550" i="21"/>
  <c r="T550" i="21"/>
  <c r="U550" i="21"/>
  <c r="AG550" i="21" s="1"/>
  <c r="Q551" i="21"/>
  <c r="R551" i="21"/>
  <c r="S551" i="21"/>
  <c r="T551" i="21"/>
  <c r="AF551" i="21" s="1"/>
  <c r="U551" i="21"/>
  <c r="Q552" i="21"/>
  <c r="R552" i="21"/>
  <c r="S552" i="21"/>
  <c r="AE552" i="21" s="1"/>
  <c r="T552" i="21"/>
  <c r="U552" i="21"/>
  <c r="Q553" i="21"/>
  <c r="R553" i="21"/>
  <c r="AD553" i="21" s="1"/>
  <c r="S553" i="21"/>
  <c r="T553" i="21"/>
  <c r="U553" i="21"/>
  <c r="Q554" i="21"/>
  <c r="AC554" i="21" s="1"/>
  <c r="R554" i="21"/>
  <c r="S554" i="21"/>
  <c r="T554" i="21"/>
  <c r="U554" i="21"/>
  <c r="AG554" i="21" s="1"/>
  <c r="Q555" i="21"/>
  <c r="R555" i="21"/>
  <c r="S555" i="21"/>
  <c r="T555" i="21"/>
  <c r="AF555" i="21" s="1"/>
  <c r="U555" i="21"/>
  <c r="Q556" i="21"/>
  <c r="AC556" i="21" s="1"/>
  <c r="R556" i="21"/>
  <c r="S556" i="21"/>
  <c r="AE556" i="21" s="1"/>
  <c r="T556" i="21"/>
  <c r="U556" i="21"/>
  <c r="AG556" i="21" s="1"/>
  <c r="Q557" i="21"/>
  <c r="R557" i="21"/>
  <c r="AD557" i="21" s="1"/>
  <c r="S557" i="21"/>
  <c r="T557" i="21"/>
  <c r="AF557" i="21" s="1"/>
  <c r="U557" i="21"/>
  <c r="Q558" i="21"/>
  <c r="AC558" i="21" s="1"/>
  <c r="R558" i="21"/>
  <c r="S558" i="21"/>
  <c r="AE558" i="21" s="1"/>
  <c r="T558" i="21"/>
  <c r="U558" i="21"/>
  <c r="AG558" i="21" s="1"/>
  <c r="Q559" i="21"/>
  <c r="R559" i="21"/>
  <c r="AD559" i="21" s="1"/>
  <c r="S559" i="21"/>
  <c r="T559" i="21"/>
  <c r="AF559" i="21" s="1"/>
  <c r="U559" i="21"/>
  <c r="Q560" i="21"/>
  <c r="AC560" i="21" s="1"/>
  <c r="R560" i="21"/>
  <c r="S560" i="21"/>
  <c r="AE560" i="21" s="1"/>
  <c r="T560" i="21"/>
  <c r="U560" i="21"/>
  <c r="AG560" i="21" s="1"/>
  <c r="Q561" i="21"/>
  <c r="R561" i="21"/>
  <c r="AD561" i="21" s="1"/>
  <c r="S561" i="21"/>
  <c r="T561" i="21"/>
  <c r="AF561" i="21" s="1"/>
  <c r="U561" i="21"/>
  <c r="Q562" i="21"/>
  <c r="AC562" i="21" s="1"/>
  <c r="R562" i="21"/>
  <c r="S562" i="21"/>
  <c r="AE562" i="21" s="1"/>
  <c r="T562" i="21"/>
  <c r="U562" i="21"/>
  <c r="AG562" i="21" s="1"/>
  <c r="Q563" i="21"/>
  <c r="R563" i="21"/>
  <c r="AD563" i="21" s="1"/>
  <c r="S563" i="21"/>
  <c r="T563" i="21"/>
  <c r="AF563" i="21" s="1"/>
  <c r="U563" i="21"/>
  <c r="Q564" i="21"/>
  <c r="AC564" i="21" s="1"/>
  <c r="R564" i="21"/>
  <c r="S564" i="21"/>
  <c r="AE564" i="21" s="1"/>
  <c r="T564" i="21"/>
  <c r="U564" i="21"/>
  <c r="AG564" i="21" s="1"/>
  <c r="Q565" i="21"/>
  <c r="R565" i="21"/>
  <c r="AD565" i="21" s="1"/>
  <c r="S565" i="21"/>
  <c r="T565" i="21"/>
  <c r="AF565" i="21" s="1"/>
  <c r="U565" i="21"/>
  <c r="Q566" i="21"/>
  <c r="AC566" i="21" s="1"/>
  <c r="R566" i="21"/>
  <c r="S566" i="21"/>
  <c r="AE566" i="21" s="1"/>
  <c r="T566" i="21"/>
  <c r="U566" i="21"/>
  <c r="AG566" i="21" s="1"/>
  <c r="Q567" i="21"/>
  <c r="R567" i="21"/>
  <c r="AD567" i="21" s="1"/>
  <c r="S567" i="21"/>
  <c r="T567" i="21"/>
  <c r="AF567" i="21" s="1"/>
  <c r="U567" i="21"/>
  <c r="Q568" i="21"/>
  <c r="AC568" i="21" s="1"/>
  <c r="R568" i="21"/>
  <c r="S568" i="21"/>
  <c r="AE568" i="21" s="1"/>
  <c r="T568" i="21"/>
  <c r="U568" i="21"/>
  <c r="AG568" i="21" s="1"/>
  <c r="Q569" i="21"/>
  <c r="R569" i="21"/>
  <c r="AD569" i="21" s="1"/>
  <c r="S569" i="21"/>
  <c r="T569" i="21"/>
  <c r="AF569" i="21" s="1"/>
  <c r="U569" i="21"/>
  <c r="Q570" i="21"/>
  <c r="AC570" i="21" s="1"/>
  <c r="R570" i="21"/>
  <c r="S570" i="21"/>
  <c r="AE570" i="21" s="1"/>
  <c r="T570" i="21"/>
  <c r="U570" i="21"/>
  <c r="AG570" i="21" s="1"/>
  <c r="Q571" i="21"/>
  <c r="R571" i="21"/>
  <c r="AD571" i="21" s="1"/>
  <c r="S571" i="21"/>
  <c r="T571" i="21"/>
  <c r="AF571" i="21" s="1"/>
  <c r="U571" i="21"/>
  <c r="Q572" i="21"/>
  <c r="AC572" i="21" s="1"/>
  <c r="R572" i="21"/>
  <c r="S572" i="21"/>
  <c r="AE572" i="21" s="1"/>
  <c r="T572" i="21"/>
  <c r="U572" i="21"/>
  <c r="AG572" i="21" s="1"/>
  <c r="Q573" i="21"/>
  <c r="R573" i="21"/>
  <c r="AD573" i="21" s="1"/>
  <c r="S573" i="21"/>
  <c r="T573" i="21"/>
  <c r="AF573" i="21" s="1"/>
  <c r="U573" i="21"/>
  <c r="Q574" i="21"/>
  <c r="AC574" i="21" s="1"/>
  <c r="R574" i="21"/>
  <c r="S574" i="21"/>
  <c r="AE574" i="21" s="1"/>
  <c r="T574" i="21"/>
  <c r="U574" i="21"/>
  <c r="AG574" i="21" s="1"/>
  <c r="Q575" i="21"/>
  <c r="R575" i="21"/>
  <c r="AD575" i="21" s="1"/>
  <c r="S575" i="21"/>
  <c r="T575" i="21"/>
  <c r="AF575" i="21" s="1"/>
  <c r="U575" i="21"/>
  <c r="Q576" i="21"/>
  <c r="AC576" i="21" s="1"/>
  <c r="R576" i="21"/>
  <c r="S576" i="21"/>
  <c r="AE576" i="21" s="1"/>
  <c r="T576" i="21"/>
  <c r="U576" i="21"/>
  <c r="AG576" i="21" s="1"/>
  <c r="Q577" i="21"/>
  <c r="R577" i="21"/>
  <c r="AD577" i="21" s="1"/>
  <c r="S577" i="21"/>
  <c r="T577" i="21"/>
  <c r="AF577" i="21" s="1"/>
  <c r="U577" i="21"/>
  <c r="Q578" i="21"/>
  <c r="AC578" i="21" s="1"/>
  <c r="R578" i="21"/>
  <c r="S578" i="21"/>
  <c r="AE578" i="21" s="1"/>
  <c r="T578" i="21"/>
  <c r="U578" i="21"/>
  <c r="AG578" i="21" s="1"/>
  <c r="Q579" i="21"/>
  <c r="R579" i="21"/>
  <c r="AD579" i="21" s="1"/>
  <c r="S579" i="21"/>
  <c r="T579" i="21"/>
  <c r="AF579" i="21" s="1"/>
  <c r="U579" i="21"/>
  <c r="Q580" i="21"/>
  <c r="AC580" i="21" s="1"/>
  <c r="R580" i="21"/>
  <c r="S580" i="21"/>
  <c r="AE580" i="21" s="1"/>
  <c r="T580" i="21"/>
  <c r="U580" i="21"/>
  <c r="AG580" i="21" s="1"/>
  <c r="Q581" i="21"/>
  <c r="R581" i="21"/>
  <c r="AD581" i="21" s="1"/>
  <c r="S581" i="21"/>
  <c r="T581" i="21"/>
  <c r="AF581" i="21" s="1"/>
  <c r="U581" i="21"/>
  <c r="Q582" i="21"/>
  <c r="AC582" i="21" s="1"/>
  <c r="R582" i="21"/>
  <c r="S582" i="21"/>
  <c r="AE582" i="21" s="1"/>
  <c r="T582" i="21"/>
  <c r="U582" i="21"/>
  <c r="AG582" i="21" s="1"/>
  <c r="Q583" i="21"/>
  <c r="R583" i="21"/>
  <c r="AD583" i="21" s="1"/>
  <c r="S583" i="21"/>
  <c r="T583" i="21"/>
  <c r="AF583" i="21" s="1"/>
  <c r="U583" i="21"/>
  <c r="Q584" i="21"/>
  <c r="AC584" i="21" s="1"/>
  <c r="R584" i="21"/>
  <c r="S584" i="21"/>
  <c r="AE584" i="21" s="1"/>
  <c r="T584" i="21"/>
  <c r="U584" i="21"/>
  <c r="AG584" i="21" s="1"/>
  <c r="Q585" i="21"/>
  <c r="R585" i="21"/>
  <c r="AD585" i="21" s="1"/>
  <c r="S585" i="21"/>
  <c r="T585" i="21"/>
  <c r="AF585" i="21" s="1"/>
  <c r="U585" i="21"/>
  <c r="Q586" i="21"/>
  <c r="AC586" i="21" s="1"/>
  <c r="R586" i="21"/>
  <c r="S586" i="21"/>
  <c r="AE586" i="21" s="1"/>
  <c r="T586" i="21"/>
  <c r="U586" i="21"/>
  <c r="AG586" i="21" s="1"/>
  <c r="Q587" i="21"/>
  <c r="R587" i="21"/>
  <c r="AD587" i="21" s="1"/>
  <c r="S587" i="21"/>
  <c r="T587" i="21"/>
  <c r="AF587" i="21" s="1"/>
  <c r="U587" i="21"/>
  <c r="Q588" i="21"/>
  <c r="AC588" i="21" s="1"/>
  <c r="R588" i="21"/>
  <c r="S588" i="21"/>
  <c r="AE588" i="21" s="1"/>
  <c r="T588" i="21"/>
  <c r="U588" i="21"/>
  <c r="AG588" i="21" s="1"/>
  <c r="Q589" i="21"/>
  <c r="R589" i="21"/>
  <c r="AD589" i="21" s="1"/>
  <c r="S589" i="21"/>
  <c r="T589" i="21"/>
  <c r="AF589" i="21" s="1"/>
  <c r="U589" i="21"/>
  <c r="Q590" i="21"/>
  <c r="AC590" i="21" s="1"/>
  <c r="R590" i="21"/>
  <c r="S590" i="21"/>
  <c r="AE590" i="21" s="1"/>
  <c r="T590" i="21"/>
  <c r="U590" i="21"/>
  <c r="AG590" i="21" s="1"/>
  <c r="Q591" i="21"/>
  <c r="R591" i="21"/>
  <c r="AD591" i="21" s="1"/>
  <c r="S591" i="21"/>
  <c r="T591" i="21"/>
  <c r="AF591" i="21" s="1"/>
  <c r="U591" i="21"/>
  <c r="Q592" i="21"/>
  <c r="AC592" i="21" s="1"/>
  <c r="R592" i="21"/>
  <c r="S592" i="21"/>
  <c r="AE592" i="21" s="1"/>
  <c r="T592" i="21"/>
  <c r="U592" i="21"/>
  <c r="AG592" i="21" s="1"/>
  <c r="Q593" i="21"/>
  <c r="R593" i="21"/>
  <c r="AD593" i="21" s="1"/>
  <c r="S593" i="21"/>
  <c r="T593" i="21"/>
  <c r="AF593" i="21" s="1"/>
  <c r="U593" i="21"/>
  <c r="Q594" i="21"/>
  <c r="AC594" i="21" s="1"/>
  <c r="R594" i="21"/>
  <c r="S594" i="21"/>
  <c r="AE594" i="21" s="1"/>
  <c r="T594" i="21"/>
  <c r="U594" i="21"/>
  <c r="AG594" i="21" s="1"/>
  <c r="Q595" i="21"/>
  <c r="R595" i="21"/>
  <c r="AD595" i="21" s="1"/>
  <c r="S595" i="21"/>
  <c r="T595" i="21"/>
  <c r="AF595" i="21" s="1"/>
  <c r="U595" i="21"/>
  <c r="Q596" i="21"/>
  <c r="AC596" i="21" s="1"/>
  <c r="R596" i="21"/>
  <c r="S596" i="21"/>
  <c r="AE596" i="21" s="1"/>
  <c r="T596" i="21"/>
  <c r="U596" i="21"/>
  <c r="AG596" i="21" s="1"/>
  <c r="Q597" i="21"/>
  <c r="R597" i="21"/>
  <c r="AD597" i="21" s="1"/>
  <c r="S597" i="21"/>
  <c r="T597" i="21"/>
  <c r="AF597" i="21" s="1"/>
  <c r="U597" i="21"/>
  <c r="Q598" i="21"/>
  <c r="AC598" i="21" s="1"/>
  <c r="R598" i="21"/>
  <c r="S598" i="21"/>
  <c r="AE598" i="21" s="1"/>
  <c r="T598" i="21"/>
  <c r="U598" i="21"/>
  <c r="AG598" i="21" s="1"/>
  <c r="Q599" i="21"/>
  <c r="R599" i="21"/>
  <c r="AD599" i="21" s="1"/>
  <c r="S599" i="21"/>
  <c r="T599" i="21"/>
  <c r="AF599" i="21" s="1"/>
  <c r="U599" i="21"/>
  <c r="Q600" i="21"/>
  <c r="AC600" i="21" s="1"/>
  <c r="R600" i="21"/>
  <c r="S600" i="21"/>
  <c r="AE600" i="21" s="1"/>
  <c r="T600" i="21"/>
  <c r="U600" i="21"/>
  <c r="AG600" i="21" s="1"/>
  <c r="Q601" i="21"/>
  <c r="R601" i="21"/>
  <c r="AD601" i="21" s="1"/>
  <c r="S601" i="21"/>
  <c r="T601" i="21"/>
  <c r="AF601" i="21" s="1"/>
  <c r="U601" i="21"/>
  <c r="Q602" i="21"/>
  <c r="AC602" i="21" s="1"/>
  <c r="R602" i="21"/>
  <c r="S602" i="21"/>
  <c r="AE602" i="21" s="1"/>
  <c r="T602" i="21"/>
  <c r="U602" i="21"/>
  <c r="AG602" i="21" s="1"/>
  <c r="Q603" i="21"/>
  <c r="R603" i="21"/>
  <c r="AD603" i="21" s="1"/>
  <c r="S603" i="21"/>
  <c r="T603" i="21"/>
  <c r="AF603" i="21" s="1"/>
  <c r="U603" i="21"/>
  <c r="Q604" i="21"/>
  <c r="R604" i="21"/>
  <c r="S604" i="21"/>
  <c r="T604" i="21"/>
  <c r="U604" i="21"/>
  <c r="Q605" i="21"/>
  <c r="R605" i="21"/>
  <c r="AD605" i="21" s="1"/>
  <c r="S605" i="21"/>
  <c r="T605" i="21"/>
  <c r="AF605" i="21" s="1"/>
  <c r="U605" i="21"/>
  <c r="Q606" i="21"/>
  <c r="AC606" i="21" s="1"/>
  <c r="R606" i="21"/>
  <c r="S606" i="21"/>
  <c r="AE606" i="21" s="1"/>
  <c r="T606" i="21"/>
  <c r="U606" i="21"/>
  <c r="AG606" i="21" s="1"/>
  <c r="Q607" i="21"/>
  <c r="R607" i="21"/>
  <c r="AD607" i="21" s="1"/>
  <c r="S607" i="21"/>
  <c r="T607" i="21"/>
  <c r="AF607" i="21" s="1"/>
  <c r="U607" i="21"/>
  <c r="Q608" i="21"/>
  <c r="AC608" i="21" s="1"/>
  <c r="R608" i="21"/>
  <c r="S608" i="21"/>
  <c r="AE608" i="21" s="1"/>
  <c r="T608" i="21"/>
  <c r="U608" i="21"/>
  <c r="AG608" i="21" s="1"/>
  <c r="Q609" i="21"/>
  <c r="R609" i="21"/>
  <c r="AD609" i="21" s="1"/>
  <c r="S609" i="21"/>
  <c r="T609" i="21"/>
  <c r="AF609" i="21" s="1"/>
  <c r="U609" i="21"/>
  <c r="Q610" i="21"/>
  <c r="AC610" i="21" s="1"/>
  <c r="R610" i="21"/>
  <c r="S610" i="21"/>
  <c r="AE610" i="21" s="1"/>
  <c r="T610" i="21"/>
  <c r="U610" i="21"/>
  <c r="AG610" i="21" s="1"/>
  <c r="Q611" i="21"/>
  <c r="R611" i="21"/>
  <c r="AD611" i="21" s="1"/>
  <c r="S611" i="21"/>
  <c r="T611" i="21"/>
  <c r="AF611" i="21" s="1"/>
  <c r="U611" i="21"/>
  <c r="Q612" i="21"/>
  <c r="AC612" i="21" s="1"/>
  <c r="R612" i="21"/>
  <c r="S612" i="21"/>
  <c r="AE612" i="21" s="1"/>
  <c r="T612" i="21"/>
  <c r="U612" i="21"/>
  <c r="AG612" i="21" s="1"/>
  <c r="Q613" i="21"/>
  <c r="R613" i="21"/>
  <c r="AD613" i="21" s="1"/>
  <c r="S613" i="21"/>
  <c r="T613" i="21"/>
  <c r="AF613" i="21" s="1"/>
  <c r="U613" i="21"/>
  <c r="Q614" i="21"/>
  <c r="AC614" i="21" s="1"/>
  <c r="R614" i="21"/>
  <c r="S614" i="21"/>
  <c r="AE614" i="21" s="1"/>
  <c r="T614" i="21"/>
  <c r="U614" i="21"/>
  <c r="AG614" i="21" s="1"/>
  <c r="Q615" i="21"/>
  <c r="R615" i="21"/>
  <c r="AD615" i="21" s="1"/>
  <c r="S615" i="21"/>
  <c r="T615" i="21"/>
  <c r="AF615" i="21" s="1"/>
  <c r="U615" i="21"/>
  <c r="Q616" i="21"/>
  <c r="AC616" i="21" s="1"/>
  <c r="R616" i="21"/>
  <c r="S616" i="21"/>
  <c r="AE616" i="21" s="1"/>
  <c r="T616" i="21"/>
  <c r="U616" i="21"/>
  <c r="AG616" i="21" s="1"/>
  <c r="Q617" i="21"/>
  <c r="R617" i="21"/>
  <c r="AD617" i="21" s="1"/>
  <c r="S617" i="21"/>
  <c r="T617" i="21"/>
  <c r="AF617" i="21" s="1"/>
  <c r="U617" i="21"/>
  <c r="Q618" i="21"/>
  <c r="AC618" i="21" s="1"/>
  <c r="R618" i="21"/>
  <c r="S618" i="21"/>
  <c r="AE618" i="21" s="1"/>
  <c r="T618" i="21"/>
  <c r="U618" i="21"/>
  <c r="AG618" i="21" s="1"/>
  <c r="Q619" i="21"/>
  <c r="R619" i="21"/>
  <c r="AD619" i="21" s="1"/>
  <c r="S619" i="21"/>
  <c r="T619" i="21"/>
  <c r="AF619" i="21" s="1"/>
  <c r="U619" i="21"/>
  <c r="Q620" i="21"/>
  <c r="AC620" i="21" s="1"/>
  <c r="R620" i="21"/>
  <c r="S620" i="21"/>
  <c r="AE620" i="21" s="1"/>
  <c r="T620" i="21"/>
  <c r="U620" i="21"/>
  <c r="AG620" i="21" s="1"/>
  <c r="Q621" i="21"/>
  <c r="R621" i="21"/>
  <c r="AD621" i="21" s="1"/>
  <c r="S621" i="21"/>
  <c r="T621" i="21"/>
  <c r="AF621" i="21" s="1"/>
  <c r="U621" i="21"/>
  <c r="Q622" i="21"/>
  <c r="AC622" i="21" s="1"/>
  <c r="R622" i="21"/>
  <c r="S622" i="21"/>
  <c r="AE622" i="21" s="1"/>
  <c r="T622" i="21"/>
  <c r="U622" i="21"/>
  <c r="AG622" i="21" s="1"/>
  <c r="Q623" i="21"/>
  <c r="R623" i="21"/>
  <c r="AD623" i="21" s="1"/>
  <c r="S623" i="21"/>
  <c r="T623" i="21"/>
  <c r="AF623" i="21" s="1"/>
  <c r="U623" i="21"/>
  <c r="Q624" i="21"/>
  <c r="AC624" i="21" s="1"/>
  <c r="R624" i="21"/>
  <c r="S624" i="21"/>
  <c r="AE624" i="21" s="1"/>
  <c r="T624" i="21"/>
  <c r="U624" i="21"/>
  <c r="AG624" i="21" s="1"/>
  <c r="Q625" i="21"/>
  <c r="R625" i="21"/>
  <c r="AD625" i="21" s="1"/>
  <c r="S625" i="21"/>
  <c r="T625" i="21"/>
  <c r="AF625" i="21" s="1"/>
  <c r="U625" i="21"/>
  <c r="Q626" i="21"/>
  <c r="AC626" i="21" s="1"/>
  <c r="R626" i="21"/>
  <c r="S626" i="21"/>
  <c r="AE626" i="21" s="1"/>
  <c r="T626" i="21"/>
  <c r="U626" i="21"/>
  <c r="AG626" i="21" s="1"/>
  <c r="Q627" i="21"/>
  <c r="R627" i="21"/>
  <c r="AD627" i="21" s="1"/>
  <c r="S627" i="21"/>
  <c r="T627" i="21"/>
  <c r="AF627" i="21" s="1"/>
  <c r="U627" i="21"/>
  <c r="Q628" i="21"/>
  <c r="AC628" i="21" s="1"/>
  <c r="R628" i="21"/>
  <c r="S628" i="21"/>
  <c r="AE628" i="21" s="1"/>
  <c r="T628" i="21"/>
  <c r="U628" i="21"/>
  <c r="AG628" i="21" s="1"/>
  <c r="Q629" i="21"/>
  <c r="R629" i="21"/>
  <c r="AD629" i="21" s="1"/>
  <c r="S629" i="21"/>
  <c r="T629" i="21"/>
  <c r="AF629" i="21" s="1"/>
  <c r="U629" i="21"/>
  <c r="Q630" i="21"/>
  <c r="AC630" i="21" s="1"/>
  <c r="R630" i="21"/>
  <c r="S630" i="21"/>
  <c r="AE630" i="21" s="1"/>
  <c r="T630" i="21"/>
  <c r="U630" i="21"/>
  <c r="AG630" i="21" s="1"/>
  <c r="R6" i="21"/>
  <c r="S6" i="21"/>
  <c r="T6" i="21"/>
  <c r="U6" i="21"/>
  <c r="Q6" i="21"/>
  <c r="AC660" i="21"/>
  <c r="AD660" i="21"/>
  <c r="AE660" i="21"/>
  <c r="AF660" i="21"/>
  <c r="AG660" i="21"/>
  <c r="BD637" i="25" l="1"/>
  <c r="BF637" i="25" s="1"/>
  <c r="BC662" i="25"/>
  <c r="BE662" i="25" s="1"/>
  <c r="BE646" i="25"/>
  <c r="BD647" i="25"/>
  <c r="BF647" i="25" s="1"/>
  <c r="BC651" i="25"/>
  <c r="BE636" i="25"/>
  <c r="BD641" i="25"/>
  <c r="BF641" i="25" s="1"/>
  <c r="BC652" i="25"/>
  <c r="BE651" i="25"/>
  <c r="BD643" i="25"/>
  <c r="BF643" i="25" s="1"/>
  <c r="BD646" i="25"/>
  <c r="BD644" i="25"/>
  <c r="BF644" i="25" s="1"/>
  <c r="BD636" i="25"/>
  <c r="BD639" i="25"/>
  <c r="BF639" i="25" s="1"/>
  <c r="BD649" i="25"/>
  <c r="BF649" i="25" s="1"/>
  <c r="AO652" i="25"/>
  <c r="AY651" i="25"/>
  <c r="AY652" i="25" s="1"/>
  <c r="AX651" i="25"/>
  <c r="AL651" i="25"/>
  <c r="AW651" i="25"/>
  <c r="AV651" i="25"/>
  <c r="AX652" i="25"/>
  <c r="AJ651" i="25"/>
  <c r="AU651" i="25"/>
  <c r="AM651" i="25"/>
  <c r="AI651" i="25"/>
  <c r="AK651" i="25"/>
  <c r="AC663" i="25"/>
  <c r="AC667" i="25" s="1"/>
  <c r="AC652" i="25"/>
  <c r="AE663" i="25"/>
  <c r="AE667" i="25" s="1"/>
  <c r="AE652" i="25"/>
  <c r="AF663" i="25"/>
  <c r="AF667" i="25" s="1"/>
  <c r="AF652" i="25"/>
  <c r="AD663" i="25"/>
  <c r="AD667" i="25" s="1"/>
  <c r="AD652" i="25"/>
  <c r="AG652" i="25"/>
  <c r="AG663" i="25"/>
  <c r="AG667" i="25" s="1"/>
  <c r="AD630" i="21"/>
  <c r="AE629" i="21"/>
  <c r="AF628" i="21"/>
  <c r="AG627" i="21"/>
  <c r="AC627" i="21"/>
  <c r="AD626" i="21"/>
  <c r="AE625" i="21"/>
  <c r="AF624" i="21"/>
  <c r="AG623" i="21"/>
  <c r="AC623" i="21"/>
  <c r="AD622" i="21"/>
  <c r="AE621" i="21"/>
  <c r="AF620" i="21"/>
  <c r="AG619" i="21"/>
  <c r="AC619" i="21"/>
  <c r="AD618" i="21"/>
  <c r="AE617" i="21"/>
  <c r="AF616" i="21"/>
  <c r="AG615" i="21"/>
  <c r="AC615" i="21"/>
  <c r="AD614" i="21"/>
  <c r="AE613" i="21"/>
  <c r="AF612" i="21"/>
  <c r="AG611" i="21"/>
  <c r="AC611" i="21"/>
  <c r="AD610" i="21"/>
  <c r="AE609" i="21"/>
  <c r="AF608" i="21"/>
  <c r="AG607" i="21"/>
  <c r="AC607" i="21"/>
  <c r="AD606" i="21"/>
  <c r="AE605" i="21"/>
  <c r="AG603" i="21"/>
  <c r="AC603" i="21"/>
  <c r="AD602" i="21"/>
  <c r="AE601" i="21"/>
  <c r="AF600" i="21"/>
  <c r="AG599" i="21"/>
  <c r="AC599" i="21"/>
  <c r="AD598" i="21"/>
  <c r="AE597" i="21"/>
  <c r="AF596" i="21"/>
  <c r="AG595" i="21"/>
  <c r="AC595" i="21"/>
  <c r="AD594" i="21"/>
  <c r="AE593" i="21"/>
  <c r="AF592" i="21"/>
  <c r="AG591" i="21"/>
  <c r="AC591" i="21"/>
  <c r="AD590" i="21"/>
  <c r="AE589" i="21"/>
  <c r="AF588" i="21"/>
  <c r="AG587" i="21"/>
  <c r="AC587" i="21"/>
  <c r="AD586" i="21"/>
  <c r="AE585" i="21"/>
  <c r="AF584" i="21"/>
  <c r="AG583" i="21"/>
  <c r="AC583" i="21"/>
  <c r="AD582" i="21"/>
  <c r="AE581" i="21"/>
  <c r="AF580" i="21"/>
  <c r="AG579" i="21"/>
  <c r="AC579" i="21"/>
  <c r="AD578" i="21"/>
  <c r="AE577" i="21"/>
  <c r="AF576" i="21"/>
  <c r="AG575" i="21"/>
  <c r="AC575" i="21"/>
  <c r="AD574" i="21"/>
  <c r="AE573" i="21"/>
  <c r="AF572" i="21"/>
  <c r="AG571" i="21"/>
  <c r="AC571" i="21"/>
  <c r="AD570" i="21"/>
  <c r="AE569" i="21"/>
  <c r="AF568" i="21"/>
  <c r="AG567" i="21"/>
  <c r="AC567" i="21"/>
  <c r="AD566" i="21"/>
  <c r="AE565" i="21"/>
  <c r="AF564" i="21"/>
  <c r="AG563" i="21"/>
  <c r="AC563" i="21"/>
  <c r="AD562" i="21"/>
  <c r="AE561" i="21"/>
  <c r="AF560" i="21"/>
  <c r="AG559" i="21"/>
  <c r="AC559" i="21"/>
  <c r="AD558" i="21"/>
  <c r="AE557" i="21"/>
  <c r="AF556" i="21"/>
  <c r="AG555" i="21"/>
  <c r="AC555" i="21"/>
  <c r="AD554" i="21"/>
  <c r="AE553" i="21"/>
  <c r="AF552" i="21"/>
  <c r="AG551" i="21"/>
  <c r="AC551" i="21"/>
  <c r="AD550" i="21"/>
  <c r="AE549" i="21"/>
  <c r="AF548" i="21"/>
  <c r="AG547" i="21"/>
  <c r="AC547" i="21"/>
  <c r="AD546" i="21"/>
  <c r="AE545" i="21"/>
  <c r="AF544" i="21"/>
  <c r="AG543" i="21"/>
  <c r="AC543" i="21"/>
  <c r="AD542" i="21"/>
  <c r="AE541" i="21"/>
  <c r="AF540" i="21"/>
  <c r="AG539" i="21"/>
  <c r="AC539" i="21"/>
  <c r="AD538" i="21"/>
  <c r="AE537" i="21"/>
  <c r="AF536" i="21"/>
  <c r="AG535" i="21"/>
  <c r="AC535" i="21"/>
  <c r="AD534" i="21"/>
  <c r="AE533" i="21"/>
  <c r="AF532" i="21"/>
  <c r="AG531" i="21"/>
  <c r="AC531" i="21"/>
  <c r="AD530" i="21"/>
  <c r="AE529" i="21"/>
  <c r="AF528" i="21"/>
  <c r="AG527" i="21"/>
  <c r="AC527" i="21"/>
  <c r="AD526" i="21"/>
  <c r="AE525" i="21"/>
  <c r="AF524" i="21"/>
  <c r="AG523" i="21"/>
  <c r="AC523" i="21"/>
  <c r="AD522" i="21"/>
  <c r="AE521" i="21"/>
  <c r="AF520" i="21"/>
  <c r="AG519" i="21"/>
  <c r="AC519" i="21"/>
  <c r="AD518" i="21"/>
  <c r="AE517" i="21"/>
  <c r="AF516" i="21"/>
  <c r="AG515" i="21"/>
  <c r="AC515" i="21"/>
  <c r="AD514" i="21"/>
  <c r="AE513" i="21"/>
  <c r="AF512" i="21"/>
  <c r="AG511" i="21"/>
  <c r="AC511" i="21"/>
  <c r="AD510" i="21"/>
  <c r="AE509" i="21"/>
  <c r="AF508" i="21"/>
  <c r="AG507" i="21"/>
  <c r="AC507" i="21"/>
  <c r="AD506" i="21"/>
  <c r="AE505" i="21"/>
  <c r="AF504" i="21"/>
  <c r="AG503" i="21"/>
  <c r="AC503" i="21"/>
  <c r="AD502" i="21"/>
  <c r="AE501" i="21"/>
  <c r="AF500" i="21"/>
  <c r="AG499" i="21"/>
  <c r="AC499" i="21"/>
  <c r="AD498" i="21"/>
  <c r="AE497" i="21"/>
  <c r="AF366" i="21"/>
  <c r="AF362" i="21"/>
  <c r="AF496" i="21"/>
  <c r="AG495" i="21"/>
  <c r="AC495" i="21"/>
  <c r="AD494" i="21"/>
  <c r="AE493" i="21"/>
  <c r="AF492" i="21"/>
  <c r="AG491" i="21"/>
  <c r="AC491" i="21"/>
  <c r="AD490" i="21"/>
  <c r="AE489" i="21"/>
  <c r="AF488" i="21"/>
  <c r="AG487" i="21"/>
  <c r="AC487" i="21"/>
  <c r="AD486" i="21"/>
  <c r="AE485" i="21"/>
  <c r="AF484" i="21"/>
  <c r="AG483" i="21"/>
  <c r="AC483" i="21"/>
  <c r="AD482" i="21"/>
  <c r="AE481" i="21"/>
  <c r="AF480" i="21"/>
  <c r="AG479" i="21"/>
  <c r="AC479" i="21"/>
  <c r="AD478" i="21"/>
  <c r="AE477" i="21"/>
  <c r="AF476" i="21"/>
  <c r="AG475" i="21"/>
  <c r="AC475" i="21"/>
  <c r="AD474" i="21"/>
  <c r="AE473" i="21"/>
  <c r="AF472" i="21"/>
  <c r="AG471" i="21"/>
  <c r="AC471" i="21"/>
  <c r="AD470" i="21"/>
  <c r="AE469" i="21"/>
  <c r="AF468" i="21"/>
  <c r="AG467" i="21"/>
  <c r="AC467" i="21"/>
  <c r="AD466" i="21"/>
  <c r="AE465" i="21"/>
  <c r="AF464" i="21"/>
  <c r="AG463" i="21"/>
  <c r="AC463" i="21"/>
  <c r="AD462" i="21"/>
  <c r="AE461" i="21"/>
  <c r="AF460" i="21"/>
  <c r="AG459" i="21"/>
  <c r="AC459" i="21"/>
  <c r="AD458" i="21"/>
  <c r="AE457" i="21"/>
  <c r="AF456" i="21"/>
  <c r="AG455" i="21"/>
  <c r="AC455" i="21"/>
  <c r="AD454" i="21"/>
  <c r="AE453" i="21"/>
  <c r="AF452" i="21"/>
  <c r="AG451" i="21"/>
  <c r="AC451" i="21"/>
  <c r="AE449" i="21"/>
  <c r="AF448" i="21"/>
  <c r="AG447" i="21"/>
  <c r="AC447" i="21"/>
  <c r="AD446" i="21"/>
  <c r="AE445" i="21"/>
  <c r="AF444" i="21"/>
  <c r="AG443" i="21"/>
  <c r="AC443" i="21"/>
  <c r="AD442" i="21"/>
  <c r="AE441" i="21"/>
  <c r="AF440" i="21"/>
  <c r="AG439" i="21"/>
  <c r="AC439" i="21"/>
  <c r="AD438" i="21"/>
  <c r="AE437" i="21"/>
  <c r="AF436" i="21"/>
  <c r="AG435" i="21"/>
  <c r="AC435" i="21"/>
  <c r="AD434" i="21"/>
  <c r="AE433" i="21"/>
  <c r="AF432" i="21"/>
  <c r="AG431" i="21"/>
  <c r="AC431" i="21"/>
  <c r="AD430" i="21"/>
  <c r="AE429" i="21"/>
  <c r="AF428" i="21"/>
  <c r="AG427" i="21"/>
  <c r="AC427" i="21"/>
  <c r="AD426" i="21"/>
  <c r="AE425" i="21"/>
  <c r="AF424" i="21"/>
  <c r="AD422" i="21"/>
  <c r="AE421" i="21"/>
  <c r="AF420" i="21"/>
  <c r="AG419" i="21"/>
  <c r="AC419" i="21"/>
  <c r="AD418" i="21"/>
  <c r="AE417" i="21"/>
  <c r="AF416" i="21"/>
  <c r="AG415" i="21"/>
  <c r="AC415" i="21"/>
  <c r="AD414" i="21"/>
  <c r="AE413" i="21"/>
  <c r="AF412" i="21"/>
  <c r="AG411" i="21"/>
  <c r="AC411" i="21"/>
  <c r="AD410" i="21"/>
  <c r="AE409" i="21"/>
  <c r="AF408" i="21"/>
  <c r="AG407" i="21"/>
  <c r="AC407" i="21"/>
  <c r="AD406" i="21"/>
  <c r="AE405" i="21"/>
  <c r="AF404" i="21"/>
  <c r="AG403" i="21"/>
  <c r="AC403" i="21"/>
  <c r="AD402" i="21"/>
  <c r="AE401" i="21"/>
  <c r="AF400" i="21"/>
  <c r="AG399" i="21"/>
  <c r="AC399" i="21"/>
  <c r="AD398" i="21"/>
  <c r="AE397" i="21"/>
  <c r="AF396" i="21"/>
  <c r="AG395" i="21"/>
  <c r="AC395" i="21"/>
  <c r="AD394" i="21"/>
  <c r="AE393" i="21"/>
  <c r="AF392" i="21"/>
  <c r="AG391" i="21"/>
  <c r="AC391" i="21"/>
  <c r="AD390" i="21"/>
  <c r="AE389" i="21"/>
  <c r="AF388" i="21"/>
  <c r="AG387" i="21"/>
  <c r="AC387" i="21"/>
  <c r="AD386" i="21"/>
  <c r="AE385" i="21"/>
  <c r="AF384" i="21"/>
  <c r="AG383" i="21"/>
  <c r="AC383" i="21"/>
  <c r="AD382" i="21"/>
  <c r="AE381" i="21"/>
  <c r="AF380" i="21"/>
  <c r="AG379" i="21"/>
  <c r="AC379" i="21"/>
  <c r="AE377" i="21"/>
  <c r="AF376" i="21"/>
  <c r="AG375" i="21"/>
  <c r="AC375" i="21"/>
  <c r="AD374" i="21"/>
  <c r="AE373" i="21"/>
  <c r="AF372" i="21"/>
  <c r="AG371" i="21"/>
  <c r="AC371" i="21"/>
  <c r="AD370" i="21"/>
  <c r="AE369" i="21"/>
  <c r="AF368" i="21"/>
  <c r="AG367" i="21"/>
  <c r="AG363" i="21"/>
  <c r="AE361" i="21"/>
  <c r="AF360" i="21"/>
  <c r="AG359" i="21"/>
  <c r="AC359" i="21"/>
  <c r="AD358" i="21"/>
  <c r="AE357" i="21"/>
  <c r="AF356" i="21"/>
  <c r="AG355" i="21"/>
  <c r="AC355" i="21"/>
  <c r="AD354" i="21"/>
  <c r="AE353" i="21"/>
  <c r="AF352" i="21"/>
  <c r="AG351" i="21"/>
  <c r="AC351" i="21"/>
  <c r="AD350" i="21"/>
  <c r="AE349" i="21"/>
  <c r="AF348" i="21"/>
  <c r="AG347" i="21"/>
  <c r="AC347" i="21"/>
  <c r="AD346" i="21"/>
  <c r="AE345" i="21"/>
  <c r="AF344" i="21"/>
  <c r="AG343" i="21"/>
  <c r="AC343" i="21"/>
  <c r="AD342" i="21"/>
  <c r="AF340" i="21"/>
  <c r="AG339" i="21"/>
  <c r="AC339" i="21"/>
  <c r="AD338" i="21"/>
  <c r="AE337" i="21"/>
  <c r="AF336" i="21"/>
  <c r="AG335" i="21"/>
  <c r="AC335" i="21"/>
  <c r="AD334" i="21"/>
  <c r="AE333" i="21"/>
  <c r="AF332" i="21"/>
  <c r="AG331" i="21"/>
  <c r="AC331" i="21"/>
  <c r="AD330" i="21"/>
  <c r="AE329" i="21"/>
  <c r="AF328" i="21"/>
  <c r="AG327" i="21"/>
  <c r="AC327" i="21"/>
  <c r="AD326" i="21"/>
  <c r="AE325" i="21"/>
  <c r="AF324" i="21"/>
  <c r="AG323" i="21"/>
  <c r="AC323" i="21"/>
  <c r="AD322" i="21"/>
  <c r="AE321" i="21"/>
  <c r="AF320" i="21"/>
  <c r="AG319" i="21"/>
  <c r="AC319" i="21"/>
  <c r="AD318" i="21"/>
  <c r="AE317" i="21"/>
  <c r="AF316" i="21"/>
  <c r="AG315" i="21"/>
  <c r="AC315" i="21"/>
  <c r="AD314" i="21"/>
  <c r="AE313" i="21"/>
  <c r="AF312" i="21"/>
  <c r="AG311" i="21"/>
  <c r="AC311" i="21"/>
  <c r="AD310" i="21"/>
  <c r="AE309" i="21"/>
  <c r="AF308" i="21"/>
  <c r="AG307" i="21"/>
  <c r="AC307" i="21"/>
  <c r="AD306" i="21"/>
  <c r="AE305" i="21"/>
  <c r="AF304" i="21"/>
  <c r="AG303" i="21"/>
  <c r="AC303" i="21"/>
  <c r="AD302" i="21"/>
  <c r="AE301" i="21"/>
  <c r="AF300" i="21"/>
  <c r="AG299" i="21"/>
  <c r="AC299" i="21"/>
  <c r="AD298" i="21"/>
  <c r="AE297" i="21"/>
  <c r="AF296" i="21"/>
  <c r="AG295" i="21"/>
  <c r="AC295" i="21"/>
  <c r="AD294" i="21"/>
  <c r="AE293" i="21"/>
  <c r="AF292" i="21"/>
  <c r="AG291" i="21"/>
  <c r="AC291" i="21"/>
  <c r="AD290" i="21"/>
  <c r="AE289" i="21"/>
  <c r="AF288" i="21"/>
  <c r="AG287" i="21"/>
  <c r="AC287" i="21"/>
  <c r="AD286" i="21"/>
  <c r="AE285" i="21"/>
  <c r="AF284" i="21"/>
  <c r="AG283" i="21"/>
  <c r="AC283" i="21"/>
  <c r="AD282" i="21"/>
  <c r="AE281" i="21"/>
  <c r="AF280" i="21"/>
  <c r="AG279" i="21"/>
  <c r="AC279" i="21"/>
  <c r="AD278" i="21"/>
  <c r="AE277" i="21"/>
  <c r="AF276" i="21"/>
  <c r="AG275" i="21"/>
  <c r="AC275" i="21"/>
  <c r="AD274" i="21"/>
  <c r="AE273" i="21"/>
  <c r="AF272" i="21"/>
  <c r="AG271" i="21"/>
  <c r="AC271" i="21"/>
  <c r="AD270" i="21"/>
  <c r="AE269" i="21"/>
  <c r="AF268" i="21"/>
  <c r="AG267" i="21"/>
  <c r="AC267" i="21"/>
  <c r="AD266" i="21"/>
  <c r="AE265" i="21"/>
  <c r="AF264" i="21"/>
  <c r="AG263" i="21"/>
  <c r="AC263" i="21"/>
  <c r="AD262" i="21"/>
  <c r="AE261" i="21"/>
  <c r="AF260" i="21"/>
  <c r="AG259" i="21"/>
  <c r="AC259" i="21"/>
  <c r="AD258" i="21"/>
  <c r="AE257" i="21"/>
  <c r="AF256" i="21"/>
  <c r="AG255" i="21"/>
  <c r="AC255" i="21"/>
  <c r="AD254" i="21"/>
  <c r="AE253" i="21"/>
  <c r="AF252" i="21"/>
  <c r="AG251" i="21"/>
  <c r="AC251" i="21"/>
  <c r="AD250" i="21"/>
  <c r="AE249" i="21"/>
  <c r="AF248" i="21"/>
  <c r="AG247" i="21"/>
  <c r="AC247" i="21"/>
  <c r="AD246" i="21"/>
  <c r="AE245" i="21"/>
  <c r="AF244" i="21"/>
  <c r="AG243" i="21"/>
  <c r="AC243" i="21"/>
  <c r="AD242" i="21"/>
  <c r="AE241" i="21"/>
  <c r="AF240" i="21"/>
  <c r="AG239" i="21"/>
  <c r="AC239" i="21"/>
  <c r="AD238" i="21"/>
  <c r="AE237" i="21"/>
  <c r="AF236" i="21"/>
  <c r="AG235" i="21"/>
  <c r="AC235" i="21"/>
  <c r="AE233" i="21"/>
  <c r="AF232" i="21"/>
  <c r="AG231" i="21"/>
  <c r="AC231" i="21"/>
  <c r="AD230" i="21"/>
  <c r="AE229" i="21"/>
  <c r="AF228" i="21"/>
  <c r="AG227" i="21"/>
  <c r="AC227" i="21"/>
  <c r="AD226" i="21"/>
  <c r="AE225" i="21"/>
  <c r="AF224" i="21"/>
  <c r="AG223" i="21"/>
  <c r="AC223" i="21"/>
  <c r="AD222" i="21"/>
  <c r="AE221" i="21"/>
  <c r="AF220" i="21"/>
  <c r="AG219" i="21"/>
  <c r="AC219" i="21"/>
  <c r="AD218" i="21"/>
  <c r="AE217" i="21"/>
  <c r="AF216" i="21"/>
  <c r="AG215" i="21"/>
  <c r="AC215" i="21"/>
  <c r="AD214" i="21"/>
  <c r="AE213" i="21"/>
  <c r="AF212" i="21"/>
  <c r="AG211" i="21"/>
  <c r="AC211" i="21"/>
  <c r="AD210" i="21"/>
  <c r="AE209" i="21"/>
  <c r="AF208" i="21"/>
  <c r="AG207" i="21"/>
  <c r="AC207" i="21"/>
  <c r="AD206" i="21"/>
  <c r="AE205" i="21"/>
  <c r="AF204" i="21"/>
  <c r="AD202" i="21"/>
  <c r="AE201" i="21"/>
  <c r="AF200" i="21"/>
  <c r="AG199" i="21"/>
  <c r="AC199" i="21"/>
  <c r="AD198" i="21"/>
  <c r="AE197" i="21"/>
  <c r="AF196" i="21"/>
  <c r="AG195" i="21"/>
  <c r="AC195" i="21"/>
  <c r="AD194" i="21"/>
  <c r="AE193" i="21"/>
  <c r="AF192" i="21"/>
  <c r="AG191" i="21"/>
  <c r="AC191" i="21"/>
  <c r="AD190" i="21"/>
  <c r="AE189" i="21"/>
  <c r="AF188" i="21"/>
  <c r="AG187" i="21"/>
  <c r="AC187" i="21"/>
  <c r="AD186" i="21"/>
  <c r="AE185" i="21"/>
  <c r="AF184" i="21"/>
  <c r="AG183" i="21"/>
  <c r="AC183" i="21"/>
  <c r="AD182" i="21"/>
  <c r="AE181" i="21"/>
  <c r="AF180" i="21"/>
  <c r="AG179" i="21"/>
  <c r="AC179" i="21"/>
  <c r="AD178" i="21"/>
  <c r="AE177" i="21"/>
  <c r="AF176" i="21"/>
  <c r="AG175" i="21"/>
  <c r="AC175" i="21"/>
  <c r="AD174" i="21"/>
  <c r="AE173" i="21"/>
  <c r="AF172" i="21"/>
  <c r="AG171" i="21"/>
  <c r="AC171" i="21"/>
  <c r="AD170" i="21"/>
  <c r="AE169" i="21"/>
  <c r="AF168" i="21"/>
  <c r="AG167" i="21"/>
  <c r="AC167" i="21"/>
  <c r="AD166" i="21"/>
  <c r="AE165" i="21"/>
  <c r="AF164" i="21"/>
  <c r="AG163" i="21"/>
  <c r="AC163" i="21"/>
  <c r="AD162" i="21"/>
  <c r="AE161" i="21"/>
  <c r="AF160" i="21"/>
  <c r="AG159" i="21"/>
  <c r="AC159" i="21"/>
  <c r="AD158" i="21"/>
  <c r="AE157" i="21"/>
  <c r="AF156" i="21"/>
  <c r="AG155" i="21"/>
  <c r="AC155" i="21"/>
  <c r="AD154" i="21"/>
  <c r="AE153" i="21"/>
  <c r="AF152" i="21"/>
  <c r="AG151" i="21"/>
  <c r="AC151" i="21"/>
  <c r="AD150" i="21"/>
  <c r="AE149" i="21"/>
  <c r="AF148" i="21"/>
  <c r="AG147" i="21"/>
  <c r="AC147" i="21"/>
  <c r="AD146" i="21"/>
  <c r="AE145" i="21"/>
  <c r="AF144" i="21"/>
  <c r="AG143" i="21"/>
  <c r="AC143" i="21"/>
  <c r="AD142" i="21"/>
  <c r="AE141" i="21"/>
  <c r="AF140" i="21"/>
  <c r="AG139" i="21"/>
  <c r="AC139" i="21"/>
  <c r="AD138" i="21"/>
  <c r="AE137" i="21"/>
  <c r="AF136" i="21"/>
  <c r="AG135" i="21"/>
  <c r="AC135" i="21"/>
  <c r="AD134" i="21"/>
  <c r="AE133" i="21"/>
  <c r="AF132" i="21"/>
  <c r="AG131" i="21"/>
  <c r="AC131" i="21"/>
  <c r="AD130" i="21"/>
  <c r="AE129" i="21"/>
  <c r="AF128" i="21"/>
  <c r="AG127" i="21"/>
  <c r="AC127" i="21"/>
  <c r="AD126" i="21"/>
  <c r="AE125" i="21"/>
  <c r="AF124" i="21"/>
  <c r="AG123" i="21"/>
  <c r="AC123" i="21"/>
  <c r="AD122" i="21"/>
  <c r="AE121" i="21"/>
  <c r="AF120" i="21"/>
  <c r="AG119" i="21"/>
  <c r="AC119" i="21"/>
  <c r="AD118" i="21"/>
  <c r="AE117" i="21"/>
  <c r="AF116" i="21"/>
  <c r="AG115" i="21"/>
  <c r="AC115" i="21"/>
  <c r="AD114" i="21"/>
  <c r="AE113" i="21"/>
  <c r="AF112" i="21"/>
  <c r="AG111" i="21"/>
  <c r="AC111" i="21"/>
  <c r="AD110" i="21"/>
  <c r="AE109" i="21"/>
  <c r="AF108" i="21"/>
  <c r="AG107" i="21"/>
  <c r="AC107" i="21"/>
  <c r="AD106" i="21"/>
  <c r="AE105" i="21"/>
  <c r="AF104" i="21"/>
  <c r="AG103" i="21"/>
  <c r="AC103" i="21"/>
  <c r="AD102" i="21"/>
  <c r="AE101" i="21"/>
  <c r="AF100" i="21"/>
  <c r="AG99" i="21"/>
  <c r="AC99" i="21"/>
  <c r="AD98" i="21"/>
  <c r="AE97" i="21"/>
  <c r="AF96" i="21"/>
  <c r="AG95" i="21"/>
  <c r="AC95" i="21"/>
  <c r="AD94" i="21"/>
  <c r="AF92" i="21"/>
  <c r="AG91" i="21"/>
  <c r="AC91" i="21"/>
  <c r="AD90" i="21"/>
  <c r="AE89" i="21"/>
  <c r="AF88" i="21"/>
  <c r="AG87" i="21"/>
  <c r="AC87" i="21"/>
  <c r="AD86" i="21"/>
  <c r="AE85" i="21"/>
  <c r="AF84" i="21"/>
  <c r="AG83" i="21"/>
  <c r="AC83" i="21"/>
  <c r="AD82" i="21"/>
  <c r="AE81" i="21"/>
  <c r="AF80" i="21"/>
  <c r="AG79" i="21"/>
  <c r="AC79" i="21"/>
  <c r="AD78" i="21"/>
  <c r="AE77" i="21"/>
  <c r="AF76" i="21"/>
  <c r="AG75" i="21"/>
  <c r="AC75" i="21"/>
  <c r="AD74" i="21"/>
  <c r="AE73" i="21"/>
  <c r="AF72" i="21"/>
  <c r="AG71" i="21"/>
  <c r="AC71" i="21"/>
  <c r="AD70" i="21"/>
  <c r="AE69" i="21"/>
  <c r="AF68" i="21"/>
  <c r="AG67" i="21"/>
  <c r="AC67" i="21"/>
  <c r="AD66" i="21"/>
  <c r="AE65" i="21"/>
  <c r="AF64" i="21"/>
  <c r="AD62" i="21"/>
  <c r="AE61" i="21"/>
  <c r="AF60" i="21"/>
  <c r="AG59" i="21"/>
  <c r="AC59" i="21"/>
  <c r="AD58" i="21"/>
  <c r="AE57" i="21"/>
  <c r="AF56" i="21"/>
  <c r="AG55" i="21"/>
  <c r="AC55" i="21"/>
  <c r="AD54" i="21"/>
  <c r="AE53" i="21"/>
  <c r="AF52" i="21"/>
  <c r="AG51" i="21"/>
  <c r="AC51" i="21"/>
  <c r="AD50" i="21"/>
  <c r="AE49" i="21"/>
  <c r="AF48" i="21"/>
  <c r="AG47" i="21"/>
  <c r="AC47" i="21"/>
  <c r="AD46" i="21"/>
  <c r="AE45" i="21"/>
  <c r="AF44" i="21"/>
  <c r="AG43" i="21"/>
  <c r="AC43" i="21"/>
  <c r="AD42" i="21"/>
  <c r="AE41" i="21"/>
  <c r="AF40" i="21"/>
  <c r="AG39" i="21"/>
  <c r="AC39" i="21"/>
  <c r="AD38" i="21"/>
  <c r="AE37" i="21"/>
  <c r="AF36" i="21"/>
  <c r="AG35" i="21"/>
  <c r="AC35" i="21"/>
  <c r="AD34" i="21"/>
  <c r="AE33" i="21"/>
  <c r="AF32" i="21"/>
  <c r="AG31" i="21"/>
  <c r="AC31" i="21"/>
  <c r="AD30" i="21"/>
  <c r="AE29" i="21"/>
  <c r="AF28" i="21"/>
  <c r="AG27" i="21"/>
  <c r="AC27" i="21"/>
  <c r="AD26" i="21"/>
  <c r="AE25" i="21"/>
  <c r="AF24" i="21"/>
  <c r="AG23" i="21"/>
  <c r="AC23" i="21"/>
  <c r="AD22" i="21"/>
  <c r="AE21" i="21"/>
  <c r="AF20" i="21"/>
  <c r="AG19" i="21"/>
  <c r="AC19" i="21"/>
  <c r="AD18" i="21"/>
  <c r="AE17" i="21"/>
  <c r="AF16" i="21"/>
  <c r="AG15" i="21"/>
  <c r="AC15" i="21"/>
  <c r="AD14" i="21"/>
  <c r="AE13" i="21"/>
  <c r="AF12" i="21"/>
  <c r="AG11" i="21"/>
  <c r="AC11" i="21"/>
  <c r="AD10" i="21"/>
  <c r="AE9" i="21"/>
  <c r="AF8" i="21"/>
  <c r="AG7" i="21"/>
  <c r="AC7" i="21"/>
  <c r="AC651" i="23"/>
  <c r="AC663" i="23" s="1"/>
  <c r="AC667" i="23" s="1"/>
  <c r="AD651" i="23"/>
  <c r="AD663" i="23" s="1"/>
  <c r="AD667" i="23" s="1"/>
  <c r="AE651" i="23"/>
  <c r="W652" i="23"/>
  <c r="AG651" i="23"/>
  <c r="AG663" i="23" s="1"/>
  <c r="AG667" i="23" s="1"/>
  <c r="AG652" i="23"/>
  <c r="AC652" i="23"/>
  <c r="AE663" i="23"/>
  <c r="AE667" i="23" s="1"/>
  <c r="AE652" i="23"/>
  <c r="AD652" i="23"/>
  <c r="AF651" i="23"/>
  <c r="Z652" i="23"/>
  <c r="AF666" i="23"/>
  <c r="AD555" i="21"/>
  <c r="AE554" i="21"/>
  <c r="AF553" i="21"/>
  <c r="AG552" i="21"/>
  <c r="AC552" i="21"/>
  <c r="AD551" i="21"/>
  <c r="AE550" i="21"/>
  <c r="AF549" i="21"/>
  <c r="AG548" i="21"/>
  <c r="AC548" i="21"/>
  <c r="AD547" i="21"/>
  <c r="AE546" i="21"/>
  <c r="AF545" i="21"/>
  <c r="AG544" i="21"/>
  <c r="AC544" i="21"/>
  <c r="AD543" i="21"/>
  <c r="AE542" i="21"/>
  <c r="AF541" i="21"/>
  <c r="AG540" i="21"/>
  <c r="AC540" i="21"/>
  <c r="AD539" i="21"/>
  <c r="AE538" i="21"/>
  <c r="AF537" i="21"/>
  <c r="AG536" i="21"/>
  <c r="AC536" i="21"/>
  <c r="AD535" i="21"/>
  <c r="AE534" i="21"/>
  <c r="AF533" i="21"/>
  <c r="AG532" i="21"/>
  <c r="AC532" i="21"/>
  <c r="AD531" i="21"/>
  <c r="AE530" i="21"/>
  <c r="AF529" i="21"/>
  <c r="AG528" i="21"/>
  <c r="AC528" i="21"/>
  <c r="AD527" i="21"/>
  <c r="AE526" i="21"/>
  <c r="AF525" i="21"/>
  <c r="AG524" i="21"/>
  <c r="AC524" i="21"/>
  <c r="AD523" i="21"/>
  <c r="AE522" i="21"/>
  <c r="AF521" i="21"/>
  <c r="AG520" i="21"/>
  <c r="AC520" i="21"/>
  <c r="AD519" i="21"/>
  <c r="AE518" i="21"/>
  <c r="AF517" i="21"/>
  <c r="AG516" i="21"/>
  <c r="AC516" i="21"/>
  <c r="AD515" i="21"/>
  <c r="AE514" i="21"/>
  <c r="AF513" i="21"/>
  <c r="AG512" i="21"/>
  <c r="AC512" i="21"/>
  <c r="AD511" i="21"/>
  <c r="AE510" i="21"/>
  <c r="AF509" i="21"/>
  <c r="AG508" i="21"/>
  <c r="AC508" i="21"/>
  <c r="AD507" i="21"/>
  <c r="AE506" i="21"/>
  <c r="AF505" i="21"/>
  <c r="AG504" i="21"/>
  <c r="AC504" i="21"/>
  <c r="AD503" i="21"/>
  <c r="AE502" i="21"/>
  <c r="AF501" i="21"/>
  <c r="AG500" i="21"/>
  <c r="AC500" i="21"/>
  <c r="AD499" i="21"/>
  <c r="AE498" i="21"/>
  <c r="AF497" i="21"/>
  <c r="AG496" i="21"/>
  <c r="AC496" i="21"/>
  <c r="AD495" i="21"/>
  <c r="AE494" i="21"/>
  <c r="AF493" i="21"/>
  <c r="AG492" i="21"/>
  <c r="Q649" i="21"/>
  <c r="AC492" i="21"/>
  <c r="AD491" i="21"/>
  <c r="AE490" i="21"/>
  <c r="AF489" i="21"/>
  <c r="AG488" i="21"/>
  <c r="AC488" i="21"/>
  <c r="AD487" i="21"/>
  <c r="AE486" i="21"/>
  <c r="AF485" i="21"/>
  <c r="AG484" i="21"/>
  <c r="AC484" i="21"/>
  <c r="AD483" i="21"/>
  <c r="AE482" i="21"/>
  <c r="AF481" i="21"/>
  <c r="AG480" i="21"/>
  <c r="AC480" i="21"/>
  <c r="AD479" i="21"/>
  <c r="AE478" i="21"/>
  <c r="AF477" i="21"/>
  <c r="AG476" i="21"/>
  <c r="AC476" i="21"/>
  <c r="AD475" i="21"/>
  <c r="AE474" i="21"/>
  <c r="AF473" i="21"/>
  <c r="AG472" i="21"/>
  <c r="AC472" i="21"/>
  <c r="AD471" i="21"/>
  <c r="AE470" i="21"/>
  <c r="AF469" i="21"/>
  <c r="AG468" i="21"/>
  <c r="AC468" i="21"/>
  <c r="AD467" i="21"/>
  <c r="AE466" i="21"/>
  <c r="AF465" i="21"/>
  <c r="AG464" i="21"/>
  <c r="AC464" i="21"/>
  <c r="AD463" i="21"/>
  <c r="AE462" i="21"/>
  <c r="AF461" i="21"/>
  <c r="AG460" i="21"/>
  <c r="AC460" i="21"/>
  <c r="AD459" i="21"/>
  <c r="AE458" i="21"/>
  <c r="AF457" i="21"/>
  <c r="AG456" i="21"/>
  <c r="AC456" i="21"/>
  <c r="AD455" i="21"/>
  <c r="AE454" i="21"/>
  <c r="AF453" i="21"/>
  <c r="AG452" i="21"/>
  <c r="AC452" i="21"/>
  <c r="AD451" i="21"/>
  <c r="AF449" i="21"/>
  <c r="AG448" i="21"/>
  <c r="AC448" i="21"/>
  <c r="AD447" i="21"/>
  <c r="AE446" i="21"/>
  <c r="AF445" i="21"/>
  <c r="AG444" i="21"/>
  <c r="AC444" i="21"/>
  <c r="AD443" i="21"/>
  <c r="AE442" i="21"/>
  <c r="AF441" i="21"/>
  <c r="AG440" i="21"/>
  <c r="AC440" i="21"/>
  <c r="AD439" i="21"/>
  <c r="AE438" i="21"/>
  <c r="AF437" i="21"/>
  <c r="AG436" i="21"/>
  <c r="AC436" i="21"/>
  <c r="AD435" i="21"/>
  <c r="AE434" i="21"/>
  <c r="AF433" i="21"/>
  <c r="AG432" i="21"/>
  <c r="AC432" i="21"/>
  <c r="AD431" i="21"/>
  <c r="AE430" i="21"/>
  <c r="AF429" i="21"/>
  <c r="AG428" i="21"/>
  <c r="AC428" i="21"/>
  <c r="AD427" i="21"/>
  <c r="AE426" i="21"/>
  <c r="AF425" i="21"/>
  <c r="AG424" i="21"/>
  <c r="AC424" i="21"/>
  <c r="AE422" i="21"/>
  <c r="AF421" i="21"/>
  <c r="AG420" i="21"/>
  <c r="AC420" i="21"/>
  <c r="AD419" i="21"/>
  <c r="AE418" i="21"/>
  <c r="AF417" i="21"/>
  <c r="AG416" i="21"/>
  <c r="AC416" i="21"/>
  <c r="AD415" i="21"/>
  <c r="AE414" i="21"/>
  <c r="AF413" i="21"/>
  <c r="AG412" i="21"/>
  <c r="AC412" i="21"/>
  <c r="AD411" i="21"/>
  <c r="AE410" i="21"/>
  <c r="AF409" i="21"/>
  <c r="AG408" i="21"/>
  <c r="AC408" i="21"/>
  <c r="AD407" i="21"/>
  <c r="AE406" i="21"/>
  <c r="AF405" i="21"/>
  <c r="AG404" i="21"/>
  <c r="AC404" i="21"/>
  <c r="AD403" i="21"/>
  <c r="AE402" i="21"/>
  <c r="AF401" i="21"/>
  <c r="AG400" i="21"/>
  <c r="AC400" i="21"/>
  <c r="AD399" i="21"/>
  <c r="AE398" i="21"/>
  <c r="AF397" i="21"/>
  <c r="AG396" i="21"/>
  <c r="AC396" i="21"/>
  <c r="AD395" i="21"/>
  <c r="AE394" i="21"/>
  <c r="AF393" i="21"/>
  <c r="AG392" i="21"/>
  <c r="AC392" i="21"/>
  <c r="AD391" i="21"/>
  <c r="AE390" i="21"/>
  <c r="AF389" i="21"/>
  <c r="AG388" i="21"/>
  <c r="AC388" i="21"/>
  <c r="AD387" i="21"/>
  <c r="AE386" i="21"/>
  <c r="AF385" i="21"/>
  <c r="AG384" i="21"/>
  <c r="AC384" i="21"/>
  <c r="AD383" i="21"/>
  <c r="AE382" i="21"/>
  <c r="AF381" i="21"/>
  <c r="AG380" i="21"/>
  <c r="AC380" i="21"/>
  <c r="AD379" i="21"/>
  <c r="AF377" i="21"/>
  <c r="AG376" i="21"/>
  <c r="AC376" i="21"/>
  <c r="AD375" i="21"/>
  <c r="AE374" i="21"/>
  <c r="AF373" i="21"/>
  <c r="AG372" i="21"/>
  <c r="AC372" i="21"/>
  <c r="AD371" i="21"/>
  <c r="AE370" i="21"/>
  <c r="AF369" i="21"/>
  <c r="AG368" i="21"/>
  <c r="AC368" i="21"/>
  <c r="AF365" i="21"/>
  <c r="AF361" i="21"/>
  <c r="AG360" i="21"/>
  <c r="AC360" i="21"/>
  <c r="AD359" i="21"/>
  <c r="AE358" i="21"/>
  <c r="AF357" i="21"/>
  <c r="AG356" i="21"/>
  <c r="AC356" i="21"/>
  <c r="AD355" i="21"/>
  <c r="AE354" i="21"/>
  <c r="AF353" i="21"/>
  <c r="AG352" i="21"/>
  <c r="AC352" i="21"/>
  <c r="AD351" i="21"/>
  <c r="AE350" i="21"/>
  <c r="AF349" i="21"/>
  <c r="AG348" i="21"/>
  <c r="AC348" i="21"/>
  <c r="AD347" i="21"/>
  <c r="AE346" i="21"/>
  <c r="AF345" i="21"/>
  <c r="AG344" i="21"/>
  <c r="AC344" i="21"/>
  <c r="AD343" i="21"/>
  <c r="AE342" i="21"/>
  <c r="AG340" i="21"/>
  <c r="AC340" i="21"/>
  <c r="AD339" i="21"/>
  <c r="AE338" i="21"/>
  <c r="AF337" i="21"/>
  <c r="AG336" i="21"/>
  <c r="AC336" i="21"/>
  <c r="AD335" i="21"/>
  <c r="AE334" i="21"/>
  <c r="AF333" i="21"/>
  <c r="AG332" i="21"/>
  <c r="AC332" i="21"/>
  <c r="AD331" i="21"/>
  <c r="AE330" i="21"/>
  <c r="AF329" i="21"/>
  <c r="AG328" i="21"/>
  <c r="AC328" i="21"/>
  <c r="AD327" i="21"/>
  <c r="AE326" i="21"/>
  <c r="AF325" i="21"/>
  <c r="AG324" i="21"/>
  <c r="AC324" i="21"/>
  <c r="AD323" i="21"/>
  <c r="AE322" i="21"/>
  <c r="AF321" i="21"/>
  <c r="AG320" i="21"/>
  <c r="AC320" i="21"/>
  <c r="AD319" i="21"/>
  <c r="AE318" i="21"/>
  <c r="AF317" i="21"/>
  <c r="AG316" i="21"/>
  <c r="AC316" i="21"/>
  <c r="AD315" i="21"/>
  <c r="AE314" i="21"/>
  <c r="AF313" i="21"/>
  <c r="AG312" i="21"/>
  <c r="AC312" i="21"/>
  <c r="AD311" i="21"/>
  <c r="AE310" i="21"/>
  <c r="AF309" i="21"/>
  <c r="AG308" i="21"/>
  <c r="AC308" i="21"/>
  <c r="AD307" i="21"/>
  <c r="AE306" i="21"/>
  <c r="AF305" i="21"/>
  <c r="AG304" i="21"/>
  <c r="AC304" i="21"/>
  <c r="AD303" i="21"/>
  <c r="AE302" i="21"/>
  <c r="AF301" i="21"/>
  <c r="AG300" i="21"/>
  <c r="AC300" i="21"/>
  <c r="AD299" i="21"/>
  <c r="AE298" i="21"/>
  <c r="AF297" i="21"/>
  <c r="AG296" i="21"/>
  <c r="AC296" i="21"/>
  <c r="AD295" i="21"/>
  <c r="AE294" i="21"/>
  <c r="AF293" i="21"/>
  <c r="AG292" i="21"/>
  <c r="AC292" i="21"/>
  <c r="AD291" i="21"/>
  <c r="AE290" i="21"/>
  <c r="AF289" i="21"/>
  <c r="AG288" i="21"/>
  <c r="AC288" i="21"/>
  <c r="AD287" i="21"/>
  <c r="AE286" i="21"/>
  <c r="AF285" i="21"/>
  <c r="AG284" i="21"/>
  <c r="AC284" i="21"/>
  <c r="AD283" i="21"/>
  <c r="AE282" i="21"/>
  <c r="AF281" i="21"/>
  <c r="AG280" i="21"/>
  <c r="AC280" i="21"/>
  <c r="AD279" i="21"/>
  <c r="AE278" i="21"/>
  <c r="AF277" i="21"/>
  <c r="AG276" i="21"/>
  <c r="AC276" i="21"/>
  <c r="AD275" i="21"/>
  <c r="AE274" i="21"/>
  <c r="AF273" i="21"/>
  <c r="AG272" i="21"/>
  <c r="AC272" i="21"/>
  <c r="AD271" i="21"/>
  <c r="AE270" i="21"/>
  <c r="AF269" i="21"/>
  <c r="AG268" i="21"/>
  <c r="AC268" i="21"/>
  <c r="AD267" i="21"/>
  <c r="AE266" i="21"/>
  <c r="AF265" i="21"/>
  <c r="AG264" i="21"/>
  <c r="AC264" i="21"/>
  <c r="AD263" i="21"/>
  <c r="AE262" i="21"/>
  <c r="AF261" i="21"/>
  <c r="AG260" i="21"/>
  <c r="AC260" i="21"/>
  <c r="AD259" i="21"/>
  <c r="AE258" i="21"/>
  <c r="AF257" i="21"/>
  <c r="AG256" i="21"/>
  <c r="AC256" i="21"/>
  <c r="AD255" i="21"/>
  <c r="AE254" i="21"/>
  <c r="AF253" i="21"/>
  <c r="AG252" i="21"/>
  <c r="AC252" i="21"/>
  <c r="AD251" i="21"/>
  <c r="AE250" i="21"/>
  <c r="AF249" i="21"/>
  <c r="AG248" i="21"/>
  <c r="AC248" i="21"/>
  <c r="AD247" i="21"/>
  <c r="AE246" i="21"/>
  <c r="AF245" i="21"/>
  <c r="AG244" i="21"/>
  <c r="AC244" i="21"/>
  <c r="AD243" i="21"/>
  <c r="AE242" i="21"/>
  <c r="AF241" i="21"/>
  <c r="AG240" i="21"/>
  <c r="AC240" i="21"/>
  <c r="AD239" i="21"/>
  <c r="AE238" i="21"/>
  <c r="AF237" i="21"/>
  <c r="AG236" i="21"/>
  <c r="AC236" i="21"/>
  <c r="AD235" i="21"/>
  <c r="AF233" i="21"/>
  <c r="AG232" i="21"/>
  <c r="AC232" i="21"/>
  <c r="AD231" i="21"/>
  <c r="AE230" i="21"/>
  <c r="AF229" i="21"/>
  <c r="AG228" i="21"/>
  <c r="AC228" i="21"/>
  <c r="AD227" i="21"/>
  <c r="AE226" i="21"/>
  <c r="AF225" i="21"/>
  <c r="AG224" i="21"/>
  <c r="AC224" i="21"/>
  <c r="AD223" i="21"/>
  <c r="AE222" i="21"/>
  <c r="AF221" i="21"/>
  <c r="AG220" i="21"/>
  <c r="AC220" i="21"/>
  <c r="AD219" i="21"/>
  <c r="AE218" i="21"/>
  <c r="AF217" i="21"/>
  <c r="AG216" i="21"/>
  <c r="AC216" i="21"/>
  <c r="AD215" i="21"/>
  <c r="AE214" i="21"/>
  <c r="AF213" i="21"/>
  <c r="AG212" i="21"/>
  <c r="AC212" i="21"/>
  <c r="AD211" i="21"/>
  <c r="AG366" i="21"/>
  <c r="AG362" i="21"/>
  <c r="AE210" i="21"/>
  <c r="AF209" i="21"/>
  <c r="AG208" i="21"/>
  <c r="AC208" i="21"/>
  <c r="AD207" i="21"/>
  <c r="AE206" i="21"/>
  <c r="AF205" i="21"/>
  <c r="AG204" i="21"/>
  <c r="AC204" i="21"/>
  <c r="AE202" i="21"/>
  <c r="AF201" i="21"/>
  <c r="AG200" i="21"/>
  <c r="AC200" i="21"/>
  <c r="AD199" i="21"/>
  <c r="AE198" i="21"/>
  <c r="AF197" i="21"/>
  <c r="AG196" i="21"/>
  <c r="AC196" i="21"/>
  <c r="AD195" i="21"/>
  <c r="AE194" i="21"/>
  <c r="AF193" i="21"/>
  <c r="AG192" i="21"/>
  <c r="AC192" i="21"/>
  <c r="AD191" i="21"/>
  <c r="AE190" i="21"/>
  <c r="AF189" i="21"/>
  <c r="AG188" i="21"/>
  <c r="AC188" i="21"/>
  <c r="AD187" i="21"/>
  <c r="AE186" i="21"/>
  <c r="AF185" i="21"/>
  <c r="AG184" i="21"/>
  <c r="AC184" i="21"/>
  <c r="AD183" i="21"/>
  <c r="AE182" i="21"/>
  <c r="AF181" i="21"/>
  <c r="AG180" i="21"/>
  <c r="AC180" i="21"/>
  <c r="AD179" i="21"/>
  <c r="AE178" i="21"/>
  <c r="AF177" i="21"/>
  <c r="AG176" i="21"/>
  <c r="AC176" i="21"/>
  <c r="AD175" i="21"/>
  <c r="AE174" i="21"/>
  <c r="AF173" i="21"/>
  <c r="AG172" i="21"/>
  <c r="AC172" i="21"/>
  <c r="AD171" i="21"/>
  <c r="AE170" i="21"/>
  <c r="AF169" i="21"/>
  <c r="AG168" i="21"/>
  <c r="AC168" i="21"/>
  <c r="AD167" i="21"/>
  <c r="AE166" i="21"/>
  <c r="AF165" i="21"/>
  <c r="AG164" i="21"/>
  <c r="AC164" i="21"/>
  <c r="AD163" i="21"/>
  <c r="AE162" i="21"/>
  <c r="AF161" i="21"/>
  <c r="AG160" i="21"/>
  <c r="AC160" i="21"/>
  <c r="AD159" i="21"/>
  <c r="AE158" i="21"/>
  <c r="AF157" i="21"/>
  <c r="AG156" i="21"/>
  <c r="AC156" i="21"/>
  <c r="AD155" i="21"/>
  <c r="AE154" i="21"/>
  <c r="AF153" i="21"/>
  <c r="AG152" i="21"/>
  <c r="AC152" i="21"/>
  <c r="AD151" i="21"/>
  <c r="AE150" i="21"/>
  <c r="AF149" i="21"/>
  <c r="AG148" i="21"/>
  <c r="AC148" i="21"/>
  <c r="AD147" i="21"/>
  <c r="AE146" i="21"/>
  <c r="AF145" i="21"/>
  <c r="AG144" i="21"/>
  <c r="AC144" i="21"/>
  <c r="AD143" i="21"/>
  <c r="AE142" i="21"/>
  <c r="AF141" i="21"/>
  <c r="AG140" i="21"/>
  <c r="AC140" i="21"/>
  <c r="AD139" i="21"/>
  <c r="AE138" i="21"/>
  <c r="AF137" i="21"/>
  <c r="AG136" i="21"/>
  <c r="AC136" i="21"/>
  <c r="AD135" i="21"/>
  <c r="AE134" i="21"/>
  <c r="AF133" i="21"/>
  <c r="AG132" i="21"/>
  <c r="AC132" i="21"/>
  <c r="AD131" i="21"/>
  <c r="AE130" i="21"/>
  <c r="AF129" i="21"/>
  <c r="AG128" i="21"/>
  <c r="AC128" i="21"/>
  <c r="AD127" i="21"/>
  <c r="AE126" i="21"/>
  <c r="AF125" i="21"/>
  <c r="AG124" i="21"/>
  <c r="AC124" i="21"/>
  <c r="AD123" i="21"/>
  <c r="AE122" i="21"/>
  <c r="AF121" i="21"/>
  <c r="AG120" i="21"/>
  <c r="AC120" i="21"/>
  <c r="AD119" i="21"/>
  <c r="AE118" i="21"/>
  <c r="AF117" i="21"/>
  <c r="AG116" i="21"/>
  <c r="AC116" i="21"/>
  <c r="AD115" i="21"/>
  <c r="AE114" i="21"/>
  <c r="AF113" i="21"/>
  <c r="AG112" i="21"/>
  <c r="AC112" i="21"/>
  <c r="AD111" i="21"/>
  <c r="AE110" i="21"/>
  <c r="AF109" i="21"/>
  <c r="AG108" i="21"/>
  <c r="AC108" i="21"/>
  <c r="AD107" i="21"/>
  <c r="AE106" i="21"/>
  <c r="AF105" i="21"/>
  <c r="AG104" i="21"/>
  <c r="AC104" i="21"/>
  <c r="AD103" i="21"/>
  <c r="AE102" i="21"/>
  <c r="AF101" i="21"/>
  <c r="AG100" i="21"/>
  <c r="AC100" i="21"/>
  <c r="AD99" i="21"/>
  <c r="AE98" i="21"/>
  <c r="AF97" i="21"/>
  <c r="AG96" i="21"/>
  <c r="AC96" i="21"/>
  <c r="AD95" i="21"/>
  <c r="AE94" i="21"/>
  <c r="AG92" i="21"/>
  <c r="AC92" i="21"/>
  <c r="AD91" i="21"/>
  <c r="AE90" i="21"/>
  <c r="AF89" i="21"/>
  <c r="AG88" i="21"/>
  <c r="AC88" i="21"/>
  <c r="AD87" i="21"/>
  <c r="AE86" i="21"/>
  <c r="AF85" i="21"/>
  <c r="AG84" i="21"/>
  <c r="AC84" i="21"/>
  <c r="AD83" i="21"/>
  <c r="AE82" i="21"/>
  <c r="AF81" i="21"/>
  <c r="AG80" i="21"/>
  <c r="AC80" i="21"/>
  <c r="AD79" i="21"/>
  <c r="AE78" i="21"/>
  <c r="AF77" i="21"/>
  <c r="AG76" i="21"/>
  <c r="AC76" i="21"/>
  <c r="AD75" i="21"/>
  <c r="AE74" i="21"/>
  <c r="AF73" i="21"/>
  <c r="AD364" i="21"/>
  <c r="AG72" i="21"/>
  <c r="AC72" i="21"/>
  <c r="AD71" i="21"/>
  <c r="AE70" i="21"/>
  <c r="AF69" i="21"/>
  <c r="AG68" i="21"/>
  <c r="AC68" i="21"/>
  <c r="AD67" i="21"/>
  <c r="AE66" i="21"/>
  <c r="AF65" i="21"/>
  <c r="AG64" i="21"/>
  <c r="AC64" i="21"/>
  <c r="AE62" i="21"/>
  <c r="AF61" i="21"/>
  <c r="AG60" i="21"/>
  <c r="AC60" i="21"/>
  <c r="AD59" i="21"/>
  <c r="AE58" i="21"/>
  <c r="AF57" i="21"/>
  <c r="AG56" i="21"/>
  <c r="AC56" i="21"/>
  <c r="AD55" i="21"/>
  <c r="AE54" i="21"/>
  <c r="AF53" i="21"/>
  <c r="AG52" i="21"/>
  <c r="AC52" i="21"/>
  <c r="AD51" i="21"/>
  <c r="AE50" i="21"/>
  <c r="AF49" i="21"/>
  <c r="AG48" i="21"/>
  <c r="AC48" i="21"/>
  <c r="AD47" i="21"/>
  <c r="AE46" i="21"/>
  <c r="AF45" i="21"/>
  <c r="AG44" i="21"/>
  <c r="AC44" i="21"/>
  <c r="AD43" i="21"/>
  <c r="AE42" i="21"/>
  <c r="AF41" i="21"/>
  <c r="AG40" i="21"/>
  <c r="AC40" i="21"/>
  <c r="AD39" i="21"/>
  <c r="AE38" i="21"/>
  <c r="AF37" i="21"/>
  <c r="AG36" i="21"/>
  <c r="AC36" i="21"/>
  <c r="AD35" i="21"/>
  <c r="AE34" i="21"/>
  <c r="AF33" i="21"/>
  <c r="AG32" i="21"/>
  <c r="AC32" i="21"/>
  <c r="AD31" i="21"/>
  <c r="AE30" i="21"/>
  <c r="AF29" i="21"/>
  <c r="AG28" i="21"/>
  <c r="AC28" i="21"/>
  <c r="AD27" i="21"/>
  <c r="AE26" i="21"/>
  <c r="AF25" i="21"/>
  <c r="AG24" i="21"/>
  <c r="AC24" i="21"/>
  <c r="AD23" i="21"/>
  <c r="AE22" i="21"/>
  <c r="AF21" i="21"/>
  <c r="AG20" i="21"/>
  <c r="AC20" i="21"/>
  <c r="AD19" i="21"/>
  <c r="AE18" i="21"/>
  <c r="AF17" i="21"/>
  <c r="AG16" i="21"/>
  <c r="AC16" i="21"/>
  <c r="AD15" i="21"/>
  <c r="AE14" i="21"/>
  <c r="AF13" i="21"/>
  <c r="AG12" i="21"/>
  <c r="AC12" i="21"/>
  <c r="AD11" i="21"/>
  <c r="AE10" i="21"/>
  <c r="AF9" i="21"/>
  <c r="AG8" i="21"/>
  <c r="AC8" i="21"/>
  <c r="AD7" i="21"/>
  <c r="Z643" i="21"/>
  <c r="X641" i="21"/>
  <c r="Y639" i="21"/>
  <c r="AG265" i="21"/>
  <c r="AG245" i="21"/>
  <c r="AD220" i="21"/>
  <c r="U641" i="21"/>
  <c r="AG604" i="21"/>
  <c r="S635" i="21"/>
  <c r="AE378" i="21"/>
  <c r="T637" i="21"/>
  <c r="AF341" i="21"/>
  <c r="S636" i="21"/>
  <c r="AE234" i="21"/>
  <c r="T646" i="21"/>
  <c r="AF93" i="21"/>
  <c r="Q643" i="21"/>
  <c r="AC6" i="21"/>
  <c r="R643" i="21"/>
  <c r="AD6" i="21"/>
  <c r="T641" i="21"/>
  <c r="AF604" i="21"/>
  <c r="S649" i="21"/>
  <c r="AE450" i="21"/>
  <c r="Q641" i="21"/>
  <c r="AC604" i="21"/>
  <c r="R639" i="21"/>
  <c r="AD423" i="21"/>
  <c r="U643" i="21"/>
  <c r="AG6" i="21"/>
  <c r="S641" i="21"/>
  <c r="AE604" i="21"/>
  <c r="T643" i="21"/>
  <c r="AF6" i="21"/>
  <c r="AF630" i="21"/>
  <c r="AG629" i="21"/>
  <c r="AC629" i="21"/>
  <c r="AD628" i="21"/>
  <c r="AE627" i="21"/>
  <c r="AF626" i="21"/>
  <c r="AG625" i="21"/>
  <c r="AC625" i="21"/>
  <c r="AD624" i="21"/>
  <c r="AE623" i="21"/>
  <c r="AF622" i="21"/>
  <c r="AG621" i="21"/>
  <c r="AC621" i="21"/>
  <c r="AD620" i="21"/>
  <c r="AE619" i="21"/>
  <c r="AF618" i="21"/>
  <c r="AG617" i="21"/>
  <c r="AC617" i="21"/>
  <c r="AD616" i="21"/>
  <c r="AE615" i="21"/>
  <c r="AF614" i="21"/>
  <c r="AG613" i="21"/>
  <c r="AC613" i="21"/>
  <c r="AD612" i="21"/>
  <c r="AE611" i="21"/>
  <c r="AF610" i="21"/>
  <c r="AG609" i="21"/>
  <c r="AC609" i="21"/>
  <c r="AD608" i="21"/>
  <c r="AE607" i="21"/>
  <c r="AF606" i="21"/>
  <c r="AG605" i="21"/>
  <c r="AC605" i="21"/>
  <c r="R641" i="21"/>
  <c r="AD604" i="21"/>
  <c r="AE603" i="21"/>
  <c r="AF602" i="21"/>
  <c r="AG601" i="21"/>
  <c r="AC601" i="21"/>
  <c r="AD600" i="21"/>
  <c r="AE599" i="21"/>
  <c r="AF598" i="21"/>
  <c r="AG597" i="21"/>
  <c r="AC597" i="21"/>
  <c r="AD596" i="21"/>
  <c r="AE595" i="21"/>
  <c r="AF594" i="21"/>
  <c r="AG593" i="21"/>
  <c r="AC593" i="21"/>
  <c r="AD592" i="21"/>
  <c r="AE591" i="21"/>
  <c r="AF590" i="21"/>
  <c r="AG589" i="21"/>
  <c r="AC589" i="21"/>
  <c r="AD588" i="21"/>
  <c r="AE587" i="21"/>
  <c r="AF586" i="21"/>
  <c r="AG585" i="21"/>
  <c r="AC585" i="21"/>
  <c r="AD584" i="21"/>
  <c r="AE583" i="21"/>
  <c r="AF582" i="21"/>
  <c r="AG581" i="21"/>
  <c r="AC581" i="21"/>
  <c r="AD580" i="21"/>
  <c r="AE579" i="21"/>
  <c r="AF578" i="21"/>
  <c r="AG577" i="21"/>
  <c r="AC577" i="21"/>
  <c r="AD576" i="21"/>
  <c r="AE575" i="21"/>
  <c r="AF574" i="21"/>
  <c r="AG573" i="21"/>
  <c r="AC573" i="21"/>
  <c r="AD572" i="21"/>
  <c r="AE571" i="21"/>
  <c r="AF570" i="21"/>
  <c r="AG569" i="21"/>
  <c r="AC569" i="21"/>
  <c r="AD568" i="21"/>
  <c r="AE567" i="21"/>
  <c r="AF566" i="21"/>
  <c r="AG565" i="21"/>
  <c r="AC565" i="21"/>
  <c r="AD564" i="21"/>
  <c r="AE563" i="21"/>
  <c r="AF562" i="21"/>
  <c r="AG561" i="21"/>
  <c r="AC561" i="21"/>
  <c r="AD560" i="21"/>
  <c r="AE559" i="21"/>
  <c r="AF558" i="21"/>
  <c r="AG557" i="21"/>
  <c r="AC557" i="21"/>
  <c r="AD556" i="21"/>
  <c r="AE555" i="21"/>
  <c r="AF554" i="21"/>
  <c r="AG553" i="21"/>
  <c r="AC553" i="21"/>
  <c r="AD552" i="21"/>
  <c r="AE551" i="21"/>
  <c r="AF550" i="21"/>
  <c r="AG549" i="21"/>
  <c r="AC549" i="21"/>
  <c r="AD548" i="21"/>
  <c r="AE547" i="21"/>
  <c r="AF546" i="21"/>
  <c r="AG545" i="21"/>
  <c r="AC545" i="21"/>
  <c r="AD544" i="21"/>
  <c r="AE543" i="21"/>
  <c r="AF542" i="21"/>
  <c r="AG541" i="21"/>
  <c r="AC541" i="21"/>
  <c r="AD540" i="21"/>
  <c r="AE539" i="21"/>
  <c r="AF538" i="21"/>
  <c r="AG537" i="21"/>
  <c r="AC537" i="21"/>
  <c r="AD536" i="21"/>
  <c r="AE535" i="21"/>
  <c r="AF534" i="21"/>
  <c r="AG533" i="21"/>
  <c r="AC533" i="21"/>
  <c r="AD532" i="21"/>
  <c r="AE531" i="21"/>
  <c r="AF530" i="21"/>
  <c r="AG529" i="21"/>
  <c r="AC529" i="21"/>
  <c r="AD528" i="21"/>
  <c r="AE527" i="21"/>
  <c r="AF526" i="21"/>
  <c r="AG525" i="21"/>
  <c r="AC525" i="21"/>
  <c r="AD524" i="21"/>
  <c r="AE523" i="21"/>
  <c r="AF522" i="21"/>
  <c r="AG521" i="21"/>
  <c r="AC521" i="21"/>
  <c r="AD520" i="21"/>
  <c r="AE519" i="21"/>
  <c r="AF518" i="21"/>
  <c r="AG517" i="21"/>
  <c r="AC517" i="21"/>
  <c r="AD516" i="21"/>
  <c r="AE515" i="21"/>
  <c r="AF514" i="21"/>
  <c r="AG513" i="21"/>
  <c r="AC513" i="21"/>
  <c r="AD512" i="21"/>
  <c r="AE511" i="21"/>
  <c r="AF510" i="21"/>
  <c r="AG509" i="21"/>
  <c r="AC509" i="21"/>
  <c r="AD508" i="21"/>
  <c r="AE507" i="21"/>
  <c r="AF506" i="21"/>
  <c r="AG505" i="21"/>
  <c r="AC505" i="21"/>
  <c r="AD504" i="21"/>
  <c r="AE503" i="21"/>
  <c r="AF502" i="21"/>
  <c r="S643" i="21"/>
  <c r="AE6" i="21"/>
  <c r="R647" i="21"/>
  <c r="AD203" i="21"/>
  <c r="R644" i="21"/>
  <c r="AD63" i="21"/>
  <c r="Z649" i="21"/>
  <c r="Z635" i="21"/>
  <c r="AA637" i="21"/>
  <c r="W637" i="21"/>
  <c r="AG501" i="21"/>
  <c r="AC501" i="21"/>
  <c r="AD500" i="21"/>
  <c r="AE499" i="21"/>
  <c r="AF498" i="21"/>
  <c r="AG497" i="21"/>
  <c r="AC497" i="21"/>
  <c r="AD496" i="21"/>
  <c r="AE495" i="21"/>
  <c r="AF494" i="21"/>
  <c r="AG493" i="21"/>
  <c r="AC493" i="21"/>
  <c r="AD492" i="21"/>
  <c r="AE491" i="21"/>
  <c r="AF490" i="21"/>
  <c r="AG489" i="21"/>
  <c r="AC489" i="21"/>
  <c r="AD488" i="21"/>
  <c r="AE487" i="21"/>
  <c r="AF486" i="21"/>
  <c r="AG485" i="21"/>
  <c r="AC485" i="21"/>
  <c r="AD484" i="21"/>
  <c r="AE483" i="21"/>
  <c r="AF482" i="21"/>
  <c r="AG481" i="21"/>
  <c r="AC481" i="21"/>
  <c r="AD480" i="21"/>
  <c r="AE479" i="21"/>
  <c r="AF478" i="21"/>
  <c r="AG477" i="21"/>
  <c r="AC477" i="21"/>
  <c r="AD476" i="21"/>
  <c r="AE475" i="21"/>
  <c r="AF474" i="21"/>
  <c r="AG473" i="21"/>
  <c r="AC473" i="21"/>
  <c r="AD472" i="21"/>
  <c r="AE471" i="21"/>
  <c r="AF470" i="21"/>
  <c r="AG469" i="21"/>
  <c r="AC469" i="21"/>
  <c r="AD468" i="21"/>
  <c r="AE467" i="21"/>
  <c r="AF466" i="21"/>
  <c r="AG465" i="21"/>
  <c r="AC465" i="21"/>
  <c r="AD464" i="21"/>
  <c r="AE463" i="21"/>
  <c r="AF462" i="21"/>
  <c r="AG461" i="21"/>
  <c r="AC461" i="21"/>
  <c r="AD460" i="21"/>
  <c r="AE459" i="21"/>
  <c r="AF458" i="21"/>
  <c r="AG457" i="21"/>
  <c r="AC457" i="21"/>
  <c r="AD456" i="21"/>
  <c r="AE455" i="21"/>
  <c r="AF454" i="21"/>
  <c r="AG453" i="21"/>
  <c r="AC453" i="21"/>
  <c r="Z636" i="21"/>
  <c r="Y647" i="21"/>
  <c r="AA646" i="21"/>
  <c r="W646" i="21"/>
  <c r="Y644" i="21"/>
  <c r="R649" i="21"/>
  <c r="AD450" i="21"/>
  <c r="U639" i="21"/>
  <c r="Q639" i="21"/>
  <c r="AC423" i="21"/>
  <c r="AF364" i="21"/>
  <c r="U649" i="21"/>
  <c r="AG450" i="21"/>
  <c r="AC450" i="21"/>
  <c r="T639" i="21"/>
  <c r="AF423" i="21"/>
  <c r="U635" i="21"/>
  <c r="AG378" i="21"/>
  <c r="Q635" i="21"/>
  <c r="AC378" i="21"/>
  <c r="AG423" i="21"/>
  <c r="R635" i="21"/>
  <c r="S637" i="21"/>
  <c r="AE341" i="21"/>
  <c r="R636" i="21"/>
  <c r="AD234" i="21"/>
  <c r="U647" i="21"/>
  <c r="AG203" i="21"/>
  <c r="Q647" i="21"/>
  <c r="AC203" i="21"/>
  <c r="S646" i="21"/>
  <c r="AE93" i="21"/>
  <c r="U644" i="21"/>
  <c r="AG63" i="21"/>
  <c r="Q644" i="21"/>
  <c r="AC63" i="21"/>
  <c r="Y643" i="21"/>
  <c r="AA641" i="21"/>
  <c r="W641" i="21"/>
  <c r="Y649" i="21"/>
  <c r="X639" i="21"/>
  <c r="Y635" i="21"/>
  <c r="Z637" i="21"/>
  <c r="Y636" i="21"/>
  <c r="X647" i="21"/>
  <c r="Z646" i="21"/>
  <c r="X644" i="21"/>
  <c r="AD378" i="21"/>
  <c r="R637" i="21"/>
  <c r="AD341" i="21"/>
  <c r="U636" i="21"/>
  <c r="AG234" i="21"/>
  <c r="Q636" i="21"/>
  <c r="AC234" i="21"/>
  <c r="T647" i="21"/>
  <c r="AF203" i="21"/>
  <c r="R646" i="21"/>
  <c r="AD93" i="21"/>
  <c r="T644" i="21"/>
  <c r="AF63" i="21"/>
  <c r="W643" i="21"/>
  <c r="X643" i="21"/>
  <c r="Z641" i="21"/>
  <c r="X649" i="21"/>
  <c r="AA639" i="21"/>
  <c r="W639" i="21"/>
  <c r="X635" i="21"/>
  <c r="Y637" i="21"/>
  <c r="X636" i="21"/>
  <c r="AA647" i="21"/>
  <c r="W647" i="21"/>
  <c r="Y646" i="21"/>
  <c r="AA644" i="21"/>
  <c r="W644" i="21"/>
  <c r="AD452" i="21"/>
  <c r="AE451" i="21"/>
  <c r="T649" i="21"/>
  <c r="AF450" i="21"/>
  <c r="AG449" i="21"/>
  <c r="AC449" i="21"/>
  <c r="AD448" i="21"/>
  <c r="AE447" i="21"/>
  <c r="AF446" i="21"/>
  <c r="AG445" i="21"/>
  <c r="AC445" i="21"/>
  <c r="AD444" i="21"/>
  <c r="AE443" i="21"/>
  <c r="AF442" i="21"/>
  <c r="AG441" i="21"/>
  <c r="AC441" i="21"/>
  <c r="AD440" i="21"/>
  <c r="AE439" i="21"/>
  <c r="AF438" i="21"/>
  <c r="AG437" i="21"/>
  <c r="AC437" i="21"/>
  <c r="AD436" i="21"/>
  <c r="AE435" i="21"/>
  <c r="AF434" i="21"/>
  <c r="AG433" i="21"/>
  <c r="AC433" i="21"/>
  <c r="AD432" i="21"/>
  <c r="AE431" i="21"/>
  <c r="AF430" i="21"/>
  <c r="AG429" i="21"/>
  <c r="AC429" i="21"/>
  <c r="AD428" i="21"/>
  <c r="AE427" i="21"/>
  <c r="AF426" i="21"/>
  <c r="AG425" i="21"/>
  <c r="AC425" i="21"/>
  <c r="AD424" i="21"/>
  <c r="S639" i="21"/>
  <c r="AE423" i="21"/>
  <c r="AF422" i="21"/>
  <c r="AG421" i="21"/>
  <c r="AC421" i="21"/>
  <c r="AD420" i="21"/>
  <c r="AE419" i="21"/>
  <c r="AF418" i="21"/>
  <c r="AG417" i="21"/>
  <c r="AC417" i="21"/>
  <c r="AD416" i="21"/>
  <c r="AE415" i="21"/>
  <c r="AF414" i="21"/>
  <c r="AG413" i="21"/>
  <c r="AC413" i="21"/>
  <c r="AD412" i="21"/>
  <c r="AE411" i="21"/>
  <c r="AF410" i="21"/>
  <c r="AG409" i="21"/>
  <c r="AC409" i="21"/>
  <c r="AD408" i="21"/>
  <c r="AE407" i="21"/>
  <c r="AF406" i="21"/>
  <c r="AG405" i="21"/>
  <c r="AC405" i="21"/>
  <c r="AD404" i="21"/>
  <c r="AE403" i="21"/>
  <c r="AF402" i="21"/>
  <c r="AG401" i="21"/>
  <c r="AC401" i="21"/>
  <c r="AD400" i="21"/>
  <c r="AE399" i="21"/>
  <c r="AF398" i="21"/>
  <c r="AG397" i="21"/>
  <c r="AC397" i="21"/>
  <c r="AD396" i="21"/>
  <c r="AE395" i="21"/>
  <c r="AF394" i="21"/>
  <c r="AG393" i="21"/>
  <c r="AC393" i="21"/>
  <c r="AD392" i="21"/>
  <c r="AE391" i="21"/>
  <c r="AF390" i="21"/>
  <c r="AG389" i="21"/>
  <c r="AC389" i="21"/>
  <c r="AD388" i="21"/>
  <c r="AE387" i="21"/>
  <c r="AF386" i="21"/>
  <c r="AG385" i="21"/>
  <c r="AC385" i="21"/>
  <c r="AD384" i="21"/>
  <c r="AE383" i="21"/>
  <c r="AF382" i="21"/>
  <c r="AG381" i="21"/>
  <c r="AC381" i="21"/>
  <c r="AD380" i="21"/>
  <c r="AE379" i="21"/>
  <c r="T635" i="21"/>
  <c r="AF378" i="21"/>
  <c r="AG377" i="21"/>
  <c r="AC377" i="21"/>
  <c r="AD376" i="21"/>
  <c r="AE375" i="21"/>
  <c r="AF374" i="21"/>
  <c r="AG373" i="21"/>
  <c r="AC373" i="21"/>
  <c r="AD372" i="21"/>
  <c r="AE371" i="21"/>
  <c r="AF370" i="21"/>
  <c r="AG369" i="21"/>
  <c r="AC369" i="21"/>
  <c r="AD368" i="21"/>
  <c r="AG365" i="21"/>
  <c r="AG361" i="21"/>
  <c r="AC361" i="21"/>
  <c r="AD360" i="21"/>
  <c r="AE359" i="21"/>
  <c r="AF358" i="21"/>
  <c r="AG357" i="21"/>
  <c r="AC357" i="21"/>
  <c r="AD356" i="21"/>
  <c r="AE355" i="21"/>
  <c r="AF354" i="21"/>
  <c r="AG353" i="21"/>
  <c r="AC353" i="21"/>
  <c r="AD352" i="21"/>
  <c r="AE351" i="21"/>
  <c r="AF350" i="21"/>
  <c r="AG349" i="21"/>
  <c r="AC349" i="21"/>
  <c r="AD348" i="21"/>
  <c r="AE347" i="21"/>
  <c r="AF346" i="21"/>
  <c r="AG345" i="21"/>
  <c r="AC345" i="21"/>
  <c r="AD344" i="21"/>
  <c r="AE343" i="21"/>
  <c r="AF342" i="21"/>
  <c r="U637" i="21"/>
  <c r="AG341" i="21"/>
  <c r="Q637" i="21"/>
  <c r="AC341" i="21"/>
  <c r="AD340" i="21"/>
  <c r="AE339" i="21"/>
  <c r="AF338" i="21"/>
  <c r="AG337" i="21"/>
  <c r="AC337" i="21"/>
  <c r="AD336" i="21"/>
  <c r="AE335" i="21"/>
  <c r="AF334" i="21"/>
  <c r="AG333" i="21"/>
  <c r="AC333" i="21"/>
  <c r="AD332" i="21"/>
  <c r="AE331" i="21"/>
  <c r="AF330" i="21"/>
  <c r="AG329" i="21"/>
  <c r="AC329" i="21"/>
  <c r="AD328" i="21"/>
  <c r="AE327" i="21"/>
  <c r="AF326" i="21"/>
  <c r="AG325" i="21"/>
  <c r="AC325" i="21"/>
  <c r="AD324" i="21"/>
  <c r="AE323" i="21"/>
  <c r="AF322" i="21"/>
  <c r="AG321" i="21"/>
  <c r="AC321" i="21"/>
  <c r="AD320" i="21"/>
  <c r="AE319" i="21"/>
  <c r="AF318" i="21"/>
  <c r="AG317" i="21"/>
  <c r="AC317" i="21"/>
  <c r="AD316" i="21"/>
  <c r="AE315" i="21"/>
  <c r="AF314" i="21"/>
  <c r="AG313" i="21"/>
  <c r="AC313" i="21"/>
  <c r="AD312" i="21"/>
  <c r="AE311" i="21"/>
  <c r="AF310" i="21"/>
  <c r="AG309" i="21"/>
  <c r="AC309" i="21"/>
  <c r="AD308" i="21"/>
  <c r="AE307" i="21"/>
  <c r="AF306" i="21"/>
  <c r="AG305" i="21"/>
  <c r="AC305" i="21"/>
  <c r="AD304" i="21"/>
  <c r="AE303" i="21"/>
  <c r="AF302" i="21"/>
  <c r="AG301" i="21"/>
  <c r="AC301" i="21"/>
  <c r="AD300" i="21"/>
  <c r="AE299" i="21"/>
  <c r="AF298" i="21"/>
  <c r="AG297" i="21"/>
  <c r="AC297" i="21"/>
  <c r="AD296" i="21"/>
  <c r="AE295" i="21"/>
  <c r="AF294" i="21"/>
  <c r="AG293" i="21"/>
  <c r="AC293" i="21"/>
  <c r="AD292" i="21"/>
  <c r="AE291" i="21"/>
  <c r="AF290" i="21"/>
  <c r="AG289" i="21"/>
  <c r="AC289" i="21"/>
  <c r="AD288" i="21"/>
  <c r="AE287" i="21"/>
  <c r="AF286" i="21"/>
  <c r="AG285" i="21"/>
  <c r="AC285" i="21"/>
  <c r="AD284" i="21"/>
  <c r="AE283" i="21"/>
  <c r="AF282" i="21"/>
  <c r="AG281" i="21"/>
  <c r="AC281" i="21"/>
  <c r="AD280" i="21"/>
  <c r="AE279" i="21"/>
  <c r="AF278" i="21"/>
  <c r="AG277" i="21"/>
  <c r="AC277" i="21"/>
  <c r="AD276" i="21"/>
  <c r="AE275" i="21"/>
  <c r="AF274" i="21"/>
  <c r="AG273" i="21"/>
  <c r="AC273" i="21"/>
  <c r="AD272" i="21"/>
  <c r="AE271" i="21"/>
  <c r="AF270" i="21"/>
  <c r="AG269" i="21"/>
  <c r="AC269" i="21"/>
  <c r="AD268" i="21"/>
  <c r="AE267" i="21"/>
  <c r="AF266" i="21"/>
  <c r="AC265" i="21"/>
  <c r="AD264" i="21"/>
  <c r="AE263" i="21"/>
  <c r="AF262" i="21"/>
  <c r="AG261" i="21"/>
  <c r="AC261" i="21"/>
  <c r="AD260" i="21"/>
  <c r="AE259" i="21"/>
  <c r="AF258" i="21"/>
  <c r="AG257" i="21"/>
  <c r="AC257" i="21"/>
  <c r="AD256" i="21"/>
  <c r="AE255" i="21"/>
  <c r="AF254" i="21"/>
  <c r="AG253" i="21"/>
  <c r="AC253" i="21"/>
  <c r="AE251" i="21"/>
  <c r="AF250" i="21"/>
  <c r="AG249" i="21"/>
  <c r="AC249" i="21"/>
  <c r="AD248" i="21"/>
  <c r="AE247" i="21"/>
  <c r="AF246" i="21"/>
  <c r="AC245" i="21"/>
  <c r="AD244" i="21"/>
  <c r="AE243" i="21"/>
  <c r="AF242" i="21"/>
  <c r="AG241" i="21"/>
  <c r="AC241" i="21"/>
  <c r="AD240" i="21"/>
  <c r="AF238" i="21"/>
  <c r="AG237" i="21"/>
  <c r="AC237" i="21"/>
  <c r="AD236" i="21"/>
  <c r="AE235" i="21"/>
  <c r="T636" i="21"/>
  <c r="AF234" i="21"/>
  <c r="AG233" i="21"/>
  <c r="AD232" i="21"/>
  <c r="AE231" i="21"/>
  <c r="AF230" i="21"/>
  <c r="AG229" i="21"/>
  <c r="AC229" i="21"/>
  <c r="AD228" i="21"/>
  <c r="AE227" i="21"/>
  <c r="AG225" i="21"/>
  <c r="AC225" i="21"/>
  <c r="AD224" i="21"/>
  <c r="AE223" i="21"/>
  <c r="AF222" i="21"/>
  <c r="AG221" i="21"/>
  <c r="AC221" i="21"/>
  <c r="AE219" i="21"/>
  <c r="AF218" i="21"/>
  <c r="AG217" i="21"/>
  <c r="AC217" i="21"/>
  <c r="AD216" i="21"/>
  <c r="AE215" i="21"/>
  <c r="AF214" i="21"/>
  <c r="AC213" i="21"/>
  <c r="AD212" i="21"/>
  <c r="AE211" i="21"/>
  <c r="AF210" i="21"/>
  <c r="AG209" i="21"/>
  <c r="AC209" i="21"/>
  <c r="AD208" i="21"/>
  <c r="AF206" i="21"/>
  <c r="AG205" i="21"/>
  <c r="AC205" i="21"/>
  <c r="AD204" i="21"/>
  <c r="S647" i="21"/>
  <c r="AE203" i="21"/>
  <c r="AF202" i="21"/>
  <c r="AG201" i="21"/>
  <c r="AC201" i="21"/>
  <c r="AD200" i="21"/>
  <c r="AF198" i="21"/>
  <c r="AG197" i="21"/>
  <c r="AC197" i="21"/>
  <c r="AD196" i="21"/>
  <c r="AE195" i="21"/>
  <c r="AF194" i="21"/>
  <c r="AG193" i="21"/>
  <c r="AC193" i="21"/>
  <c r="AD192" i="21"/>
  <c r="AE191" i="21"/>
  <c r="AF190" i="21"/>
  <c r="AG189" i="21"/>
  <c r="AC189" i="21"/>
  <c r="AD188" i="21"/>
  <c r="AE187" i="21"/>
  <c r="AF186" i="21"/>
  <c r="AG185" i="21"/>
  <c r="AC185" i="21"/>
  <c r="AD184" i="21"/>
  <c r="AE183" i="21"/>
  <c r="AF182" i="21"/>
  <c r="AG181" i="21"/>
  <c r="AC181" i="21"/>
  <c r="AD180" i="21"/>
  <c r="AE179" i="21"/>
  <c r="AF178" i="21"/>
  <c r="AG177" i="21"/>
  <c r="AC177" i="21"/>
  <c r="AD176" i="21"/>
  <c r="AE175" i="21"/>
  <c r="AF174" i="21"/>
  <c r="AG173" i="21"/>
  <c r="AC173" i="21"/>
  <c r="AD172" i="21"/>
  <c r="AE171" i="21"/>
  <c r="AF170" i="21"/>
  <c r="AG169" i="21"/>
  <c r="AC169" i="21"/>
  <c r="AD168" i="21"/>
  <c r="AE167" i="21"/>
  <c r="AF166" i="21"/>
  <c r="AG165" i="21"/>
  <c r="AC165" i="21"/>
  <c r="AE163" i="21"/>
  <c r="AF162" i="21"/>
  <c r="AG161" i="21"/>
  <c r="AC161" i="21"/>
  <c r="AD160" i="21"/>
  <c r="AE159" i="21"/>
  <c r="AF158" i="21"/>
  <c r="AG157" i="21"/>
  <c r="AC157" i="21"/>
  <c r="AD156" i="21"/>
  <c r="AE155" i="21"/>
  <c r="AF154" i="21"/>
  <c r="AG153" i="21"/>
  <c r="AC153" i="21"/>
  <c r="AD152" i="21"/>
  <c r="AE151" i="21"/>
  <c r="AF150" i="21"/>
  <c r="AG149" i="21"/>
  <c r="AC149" i="21"/>
  <c r="AD148" i="21"/>
  <c r="AE147" i="21"/>
  <c r="AF146" i="21"/>
  <c r="AG145" i="21"/>
  <c r="AC145" i="21"/>
  <c r="AD144" i="21"/>
  <c r="AE143" i="21"/>
  <c r="AF142" i="21"/>
  <c r="AG141" i="21"/>
  <c r="AC141" i="21"/>
  <c r="AD140" i="21"/>
  <c r="AE139" i="21"/>
  <c r="AF138" i="21"/>
  <c r="AG137" i="21"/>
  <c r="AC137" i="21"/>
  <c r="AD136" i="21"/>
  <c r="AE135" i="21"/>
  <c r="AF134" i="21"/>
  <c r="AG133" i="21"/>
  <c r="AC133" i="21"/>
  <c r="AD132" i="21"/>
  <c r="AE131" i="21"/>
  <c r="AF130" i="21"/>
  <c r="AG129" i="21"/>
  <c r="AC129" i="21"/>
  <c r="AD128" i="21"/>
  <c r="AE127" i="21"/>
  <c r="AF126" i="21"/>
  <c r="AG125" i="21"/>
  <c r="AC125" i="21"/>
  <c r="AD124" i="21"/>
  <c r="AE123" i="21"/>
  <c r="AF122" i="21"/>
  <c r="AG121" i="21"/>
  <c r="AC121" i="21"/>
  <c r="AD120" i="21"/>
  <c r="AE119" i="21"/>
  <c r="AF118" i="21"/>
  <c r="AG117" i="21"/>
  <c r="AC117" i="21"/>
  <c r="AD116" i="21"/>
  <c r="AE115" i="21"/>
  <c r="AF114" i="21"/>
  <c r="AG113" i="21"/>
  <c r="AC113" i="21"/>
  <c r="AD112" i="21"/>
  <c r="AE111" i="21"/>
  <c r="AF110" i="21"/>
  <c r="AG109" i="21"/>
  <c r="AC109" i="21"/>
  <c r="AD108" i="21"/>
  <c r="AE107" i="21"/>
  <c r="AF106" i="21"/>
  <c r="AG105" i="21"/>
  <c r="AC105" i="21"/>
  <c r="AD104" i="21"/>
  <c r="AE103" i="21"/>
  <c r="AF102" i="21"/>
  <c r="AG101" i="21"/>
  <c r="AC101" i="21"/>
  <c r="AE99" i="21"/>
  <c r="AF98" i="21"/>
  <c r="AG97" i="21"/>
  <c r="AC97" i="21"/>
  <c r="AD96" i="21"/>
  <c r="AE95" i="21"/>
  <c r="AF94" i="21"/>
  <c r="U646" i="21"/>
  <c r="AG93" i="21"/>
  <c r="Q646" i="21"/>
  <c r="AC93" i="21"/>
  <c r="AD92" i="21"/>
  <c r="AE91" i="21"/>
  <c r="AF90" i="21"/>
  <c r="AG89" i="21"/>
  <c r="AC89" i="21"/>
  <c r="AD88" i="21"/>
  <c r="AE87" i="21"/>
  <c r="AF86" i="21"/>
  <c r="AG85" i="21"/>
  <c r="AC85" i="21"/>
  <c r="AD84" i="21"/>
  <c r="AE83" i="21"/>
  <c r="AF82" i="21"/>
  <c r="AG81" i="21"/>
  <c r="AC81" i="21"/>
  <c r="AD80" i="21"/>
  <c r="AE79" i="21"/>
  <c r="AF78" i="21"/>
  <c r="AG77" i="21"/>
  <c r="AC77" i="21"/>
  <c r="AD76" i="21"/>
  <c r="AE75" i="21"/>
  <c r="AF74" i="21"/>
  <c r="AG73" i="21"/>
  <c r="AC73" i="21"/>
  <c r="AD72" i="21"/>
  <c r="AE71" i="21"/>
  <c r="AF70" i="21"/>
  <c r="AG69" i="21"/>
  <c r="AC69" i="21"/>
  <c r="AD68" i="21"/>
  <c r="AE67" i="21"/>
  <c r="AF66" i="21"/>
  <c r="AG65" i="21"/>
  <c r="AC65" i="21"/>
  <c r="AD64" i="21"/>
  <c r="S644" i="21"/>
  <c r="AE63" i="21"/>
  <c r="AF62" i="21"/>
  <c r="AG61" i="21"/>
  <c r="AC61" i="21"/>
  <c r="AD60" i="21"/>
  <c r="AE59" i="21"/>
  <c r="AF58" i="21"/>
  <c r="AG57" i="21"/>
  <c r="AC57" i="21"/>
  <c r="AD56" i="21"/>
  <c r="AE55" i="21"/>
  <c r="AF54" i="21"/>
  <c r="AG53" i="21"/>
  <c r="AC53" i="21"/>
  <c r="AD52" i="21"/>
  <c r="AE51" i="21"/>
  <c r="AF50" i="21"/>
  <c r="AG49" i="21"/>
  <c r="AC49" i="21"/>
  <c r="AD48" i="21"/>
  <c r="AE47" i="21"/>
  <c r="AF46" i="21"/>
  <c r="AG45" i="21"/>
  <c r="AC45" i="21"/>
  <c r="AD44" i="21"/>
  <c r="AE43" i="21"/>
  <c r="AF42" i="21"/>
  <c r="AG41" i="21"/>
  <c r="AC41" i="21"/>
  <c r="AD40" i="21"/>
  <c r="AE39" i="21"/>
  <c r="AF38" i="21"/>
  <c r="AG37" i="21"/>
  <c r="AC37" i="21"/>
  <c r="AD36" i="21"/>
  <c r="AE35" i="21"/>
  <c r="AF34" i="21"/>
  <c r="AG33" i="21"/>
  <c r="AC33" i="21"/>
  <c r="AD32" i="21"/>
  <c r="AE31" i="21"/>
  <c r="AF30" i="21"/>
  <c r="AG29" i="21"/>
  <c r="AC29" i="21"/>
  <c r="AD28" i="21"/>
  <c r="AE27" i="21"/>
  <c r="AF26" i="21"/>
  <c r="AG25" i="21"/>
  <c r="AC25" i="21"/>
  <c r="AD24" i="21"/>
  <c r="AE23" i="21"/>
  <c r="AF22" i="21"/>
  <c r="AG21" i="21"/>
  <c r="AC21" i="21"/>
  <c r="AD20" i="21"/>
  <c r="AE19" i="21"/>
  <c r="AF18" i="21"/>
  <c r="AG17" i="21"/>
  <c r="AC17" i="21"/>
  <c r="AD16" i="21"/>
  <c r="AE15" i="21"/>
  <c r="AF14" i="21"/>
  <c r="AG13" i="21"/>
  <c r="AC13" i="21"/>
  <c r="AD12" i="21"/>
  <c r="AE11" i="21"/>
  <c r="AF10" i="21"/>
  <c r="AG9" i="21"/>
  <c r="AC9" i="21"/>
  <c r="AD8" i="21"/>
  <c r="AE7" i="21"/>
  <c r="AA643" i="21"/>
  <c r="Y641" i="21"/>
  <c r="AA649" i="21"/>
  <c r="W649" i="21"/>
  <c r="Z639" i="21"/>
  <c r="AA635" i="21"/>
  <c r="W635" i="21"/>
  <c r="X637" i="21"/>
  <c r="AA636" i="21"/>
  <c r="W636" i="21"/>
  <c r="Z647" i="21"/>
  <c r="X646" i="21"/>
  <c r="Z644" i="21"/>
  <c r="BD651" i="25" l="1"/>
  <c r="BF651" i="25" s="1"/>
  <c r="BF636" i="25"/>
  <c r="BD662" i="25"/>
  <c r="BF662" i="25" s="1"/>
  <c r="BF646" i="25"/>
  <c r="BD652" i="25"/>
  <c r="AW652" i="25"/>
  <c r="AL652" i="25"/>
  <c r="AV652" i="25"/>
  <c r="AU652" i="25"/>
  <c r="AK652" i="25"/>
  <c r="AJ652" i="25"/>
  <c r="AI652" i="25"/>
  <c r="AM652" i="25"/>
  <c r="AF663" i="23"/>
  <c r="AF667" i="23" s="1"/>
  <c r="AF652" i="23"/>
  <c r="AE647" i="21"/>
  <c r="AF635" i="21"/>
  <c r="AF649" i="21"/>
  <c r="E56" i="22" s="1"/>
  <c r="AC649" i="21"/>
  <c r="E14" i="22" s="1"/>
  <c r="W651" i="21"/>
  <c r="AC666" i="21" s="1"/>
  <c r="AC646" i="21"/>
  <c r="E13" i="22" s="1"/>
  <c r="AE644" i="21"/>
  <c r="Y651" i="21"/>
  <c r="AF644" i="21"/>
  <c r="E55" i="22" s="1"/>
  <c r="AF647" i="21"/>
  <c r="AG636" i="21"/>
  <c r="AD635" i="21"/>
  <c r="AC644" i="21"/>
  <c r="AE646" i="21"/>
  <c r="E44" i="22" s="1"/>
  <c r="AG647" i="21"/>
  <c r="AE637" i="21"/>
  <c r="E40" i="22" s="1"/>
  <c r="AC635" i="21"/>
  <c r="E7" i="22" s="1"/>
  <c r="AF639" i="21"/>
  <c r="AG649" i="21"/>
  <c r="E69" i="22" s="1"/>
  <c r="AF643" i="21"/>
  <c r="AD639" i="21"/>
  <c r="AE649" i="21"/>
  <c r="E45" i="22" s="1"/>
  <c r="AD643" i="21"/>
  <c r="AE636" i="21"/>
  <c r="E39" i="22" s="1"/>
  <c r="AE635" i="21"/>
  <c r="E38" i="22" s="1"/>
  <c r="AG646" i="21"/>
  <c r="E66" i="22" s="1"/>
  <c r="AC637" i="21"/>
  <c r="E9" i="22" s="1"/>
  <c r="AF636" i="21"/>
  <c r="AG637" i="21"/>
  <c r="X651" i="21"/>
  <c r="Z651" i="21"/>
  <c r="AD647" i="21"/>
  <c r="AD641" i="21"/>
  <c r="E24" i="22" s="1"/>
  <c r="AG643" i="21"/>
  <c r="AD646" i="21"/>
  <c r="E23" i="22" s="1"/>
  <c r="AC636" i="21"/>
  <c r="E8" i="22" s="1"/>
  <c r="AD637" i="21"/>
  <c r="AG644" i="21"/>
  <c r="E68" i="22" s="1"/>
  <c r="AC647" i="21"/>
  <c r="AD636" i="21"/>
  <c r="AG635" i="21"/>
  <c r="AD649" i="21"/>
  <c r="E26" i="22" s="1"/>
  <c r="AC641" i="21"/>
  <c r="AF641" i="21"/>
  <c r="E54" i="22" s="1"/>
  <c r="AF646" i="21"/>
  <c r="E53" i="22" s="1"/>
  <c r="AF637" i="21"/>
  <c r="AG641" i="21"/>
  <c r="E67" i="22" s="1"/>
  <c r="AA651" i="21"/>
  <c r="AG666" i="21" s="1"/>
  <c r="AE639" i="21"/>
  <c r="E42" i="22" s="1"/>
  <c r="AG639" i="21"/>
  <c r="AC639" i="21"/>
  <c r="E11" i="22" s="1"/>
  <c r="AD644" i="21"/>
  <c r="E25" i="22" s="1"/>
  <c r="AE643" i="21"/>
  <c r="E43" i="22" s="1"/>
  <c r="AE641" i="21"/>
  <c r="AC643" i="21"/>
  <c r="E12" i="22" s="1"/>
  <c r="S651" i="21"/>
  <c r="R651" i="21"/>
  <c r="T651" i="21"/>
  <c r="Q651" i="21"/>
  <c r="AC665" i="21" s="1"/>
  <c r="U651" i="21"/>
  <c r="AF651" i="21" l="1"/>
  <c r="E57" i="22"/>
  <c r="E59" i="22" s="1"/>
  <c r="E41" i="22"/>
  <c r="E46" i="22" s="1"/>
  <c r="E48" i="22" s="1"/>
  <c r="U652" i="21"/>
  <c r="AG665" i="21"/>
  <c r="S652" i="21"/>
  <c r="AE665" i="21"/>
  <c r="AA652" i="21"/>
  <c r="Y652" i="21"/>
  <c r="AE666" i="21"/>
  <c r="T652" i="21"/>
  <c r="AF665" i="21"/>
  <c r="R652" i="21"/>
  <c r="AD665" i="21"/>
  <c r="Z652" i="21"/>
  <c r="AF666" i="21"/>
  <c r="AF652" i="21"/>
  <c r="AF663" i="21"/>
  <c r="X652" i="21"/>
  <c r="AD666" i="21"/>
  <c r="E70" i="22"/>
  <c r="E72" i="22" s="1"/>
  <c r="E10" i="22"/>
  <c r="E15" i="22" s="1"/>
  <c r="E17" i="22" s="1"/>
  <c r="W652" i="21"/>
  <c r="Q652" i="21"/>
  <c r="AC651" i="21"/>
  <c r="AE651" i="21"/>
  <c r="AD651" i="21"/>
  <c r="AG651" i="21"/>
  <c r="AF667" i="21" l="1"/>
  <c r="AD652" i="21"/>
  <c r="AD663" i="21"/>
  <c r="AD667" i="21" s="1"/>
  <c r="AG652" i="21"/>
  <c r="AG663" i="21"/>
  <c r="AG667" i="21" s="1"/>
  <c r="AE652" i="21"/>
  <c r="AE663" i="21"/>
  <c r="AE667" i="21" s="1"/>
  <c r="AC652" i="21"/>
  <c r="AC663" i="21"/>
  <c r="AC667" i="21" s="1"/>
  <c r="C686" i="1"/>
  <c r="D686" i="1"/>
  <c r="E686" i="1"/>
  <c r="F686" i="1"/>
  <c r="G686" i="1"/>
  <c r="H686" i="1"/>
  <c r="I686" i="1"/>
  <c r="J686" i="1"/>
  <c r="K686" i="1"/>
  <c r="L686" i="1"/>
  <c r="M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A686" i="1"/>
  <c r="B686" i="1"/>
  <c r="H802" i="10" l="1"/>
  <c r="H801" i="10"/>
  <c r="H800" i="10"/>
  <c r="H799" i="10"/>
  <c r="H798" i="10"/>
  <c r="H797" i="10"/>
  <c r="H796" i="10"/>
  <c r="H795" i="10"/>
  <c r="H794" i="10"/>
  <c r="H793" i="10"/>
  <c r="H792" i="10"/>
  <c r="H791" i="10"/>
  <c r="H790" i="10"/>
  <c r="H789" i="10"/>
  <c r="H788" i="10"/>
  <c r="H787" i="10"/>
  <c r="H786" i="10"/>
  <c r="H785" i="10"/>
  <c r="H784" i="10"/>
  <c r="H783" i="10"/>
  <c r="H782" i="10"/>
  <c r="H781" i="10"/>
  <c r="H780" i="10"/>
  <c r="H779" i="10"/>
  <c r="H778" i="10"/>
  <c r="H777" i="10"/>
  <c r="H776" i="10"/>
  <c r="H775" i="10"/>
  <c r="H774" i="10"/>
  <c r="H773" i="10"/>
  <c r="H772" i="10"/>
  <c r="H771" i="10"/>
  <c r="H770" i="10"/>
  <c r="H769" i="10"/>
  <c r="H768" i="10"/>
  <c r="H767" i="10"/>
  <c r="H766" i="10"/>
  <c r="H765" i="10"/>
  <c r="H764" i="10"/>
  <c r="H763" i="10"/>
  <c r="H762" i="10"/>
  <c r="H761" i="10"/>
  <c r="H760" i="10"/>
  <c r="H759" i="10"/>
  <c r="H758" i="10"/>
  <c r="H757" i="10"/>
  <c r="H756" i="10"/>
  <c r="H755" i="10"/>
  <c r="H754" i="10"/>
  <c r="H753" i="10"/>
  <c r="H752" i="10"/>
  <c r="H751" i="10"/>
  <c r="H750" i="10"/>
  <c r="H749" i="10"/>
  <c r="H748" i="10"/>
  <c r="H747" i="10"/>
  <c r="H746" i="10"/>
  <c r="H745" i="10"/>
  <c r="H744" i="10"/>
  <c r="H743" i="10"/>
  <c r="H742" i="10"/>
  <c r="H741" i="10"/>
  <c r="H740" i="10"/>
  <c r="H739" i="10"/>
  <c r="H738" i="10"/>
  <c r="H737" i="10"/>
  <c r="H736" i="10"/>
  <c r="H735" i="10"/>
  <c r="H734" i="10"/>
  <c r="H733" i="10"/>
  <c r="H732" i="10"/>
  <c r="H731" i="10"/>
  <c r="H730" i="10"/>
  <c r="H729" i="10"/>
  <c r="H728" i="10"/>
  <c r="H727" i="10"/>
  <c r="H726" i="10"/>
  <c r="H725" i="10"/>
  <c r="H724" i="10"/>
  <c r="H723" i="10"/>
  <c r="H722" i="10"/>
  <c r="H721" i="10"/>
  <c r="H720" i="10"/>
  <c r="H719" i="10"/>
  <c r="H718" i="10"/>
  <c r="H717" i="10"/>
  <c r="H716" i="10"/>
  <c r="H715" i="10"/>
  <c r="H714" i="10"/>
  <c r="H713" i="10"/>
  <c r="H712" i="10"/>
  <c r="H711" i="10"/>
  <c r="H710" i="10"/>
  <c r="H709" i="10"/>
  <c r="H708" i="10"/>
  <c r="H707" i="10"/>
  <c r="H706" i="10"/>
  <c r="H705" i="10"/>
  <c r="H704" i="10"/>
  <c r="H703" i="10"/>
  <c r="H702" i="10"/>
  <c r="H701" i="10"/>
  <c r="H700" i="10"/>
  <c r="H699" i="10"/>
  <c r="H698" i="10"/>
  <c r="H697" i="10"/>
  <c r="H696" i="10"/>
  <c r="H695" i="10"/>
  <c r="H694" i="10"/>
  <c r="H693" i="10"/>
  <c r="H692" i="10"/>
  <c r="H691" i="10"/>
  <c r="H690" i="10"/>
  <c r="H689" i="10"/>
  <c r="H688" i="10"/>
  <c r="H687" i="10"/>
  <c r="H686" i="10"/>
  <c r="H685" i="10"/>
  <c r="H684" i="10"/>
  <c r="H683" i="10"/>
  <c r="H682" i="10"/>
  <c r="H681" i="10"/>
  <c r="H680" i="10"/>
  <c r="H679" i="10"/>
  <c r="H678" i="10"/>
  <c r="H677" i="10"/>
  <c r="H676" i="10"/>
  <c r="H675" i="10"/>
  <c r="H674" i="10"/>
  <c r="H673" i="10"/>
  <c r="H672" i="10"/>
  <c r="H671" i="10"/>
  <c r="H670" i="10"/>
  <c r="H669" i="10"/>
  <c r="H668" i="10"/>
  <c r="H667" i="10"/>
  <c r="H666" i="10"/>
  <c r="H665" i="10"/>
  <c r="H664" i="10"/>
  <c r="H663" i="10"/>
  <c r="H662" i="10"/>
  <c r="H661" i="10"/>
  <c r="H660" i="10"/>
  <c r="H659" i="10"/>
  <c r="H658" i="10"/>
  <c r="H657" i="10"/>
  <c r="H656" i="10"/>
  <c r="H655" i="10"/>
  <c r="H654" i="10"/>
  <c r="H653" i="10"/>
  <c r="H652" i="10"/>
  <c r="H651" i="10"/>
  <c r="H650" i="10"/>
  <c r="H649" i="10"/>
  <c r="H648" i="10"/>
  <c r="H647" i="10"/>
  <c r="H646" i="10"/>
  <c r="H64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29" i="10"/>
  <c r="H628" i="10"/>
  <c r="H627" i="10"/>
  <c r="H626" i="10"/>
  <c r="H625" i="10"/>
  <c r="H624" i="10"/>
  <c r="H623" i="10"/>
  <c r="H622" i="10"/>
  <c r="H621" i="10"/>
  <c r="H620" i="10"/>
  <c r="H619" i="10"/>
  <c r="H618" i="10"/>
  <c r="H617" i="10"/>
  <c r="H616" i="10"/>
  <c r="H615" i="10"/>
  <c r="H614" i="10"/>
  <c r="H613" i="10"/>
  <c r="H612" i="10"/>
  <c r="H611" i="10"/>
  <c r="H610" i="10"/>
  <c r="H609" i="10"/>
  <c r="H608" i="10"/>
  <c r="H607" i="10"/>
  <c r="H606" i="10"/>
  <c r="H605" i="10"/>
  <c r="H604" i="10"/>
  <c r="H603" i="10"/>
  <c r="H602" i="10"/>
  <c r="H601" i="10"/>
  <c r="H600" i="10"/>
  <c r="H599" i="10"/>
  <c r="H598" i="10"/>
  <c r="H597" i="10"/>
  <c r="H596" i="10"/>
  <c r="H595" i="10"/>
  <c r="H594" i="10"/>
  <c r="H593" i="10"/>
  <c r="H592" i="10"/>
  <c r="H591" i="10"/>
  <c r="H590" i="10"/>
  <c r="H589" i="10"/>
  <c r="H588" i="10"/>
  <c r="H587" i="10"/>
  <c r="H586" i="10"/>
  <c r="H585" i="10"/>
  <c r="H584" i="10"/>
  <c r="H583" i="10"/>
  <c r="H582" i="10"/>
  <c r="H581" i="10"/>
  <c r="H580" i="10"/>
  <c r="H579" i="10"/>
  <c r="H578" i="10"/>
  <c r="H577" i="10"/>
  <c r="H576" i="10"/>
  <c r="H575" i="10"/>
  <c r="H574" i="10"/>
  <c r="H573" i="10"/>
  <c r="H572" i="10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H494" i="10"/>
  <c r="H493" i="10"/>
  <c r="H492" i="10"/>
  <c r="H491" i="10"/>
  <c r="H490" i="10"/>
  <c r="H489" i="10"/>
  <c r="H488" i="10"/>
  <c r="H487" i="10"/>
  <c r="H486" i="10"/>
  <c r="H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6" i="10"/>
  <c r="H335" i="10"/>
  <c r="H334" i="10"/>
  <c r="H333" i="10"/>
  <c r="H332" i="10"/>
  <c r="H331" i="10"/>
  <c r="H330" i="10"/>
  <c r="H329" i="10"/>
  <c r="H328" i="10"/>
  <c r="H327" i="10"/>
  <c r="H326" i="10"/>
  <c r="H325" i="10"/>
  <c r="H324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H303" i="10"/>
  <c r="H302" i="10"/>
  <c r="H301" i="10"/>
  <c r="H300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I168" i="10"/>
  <c r="H168" i="10"/>
  <c r="H167" i="10"/>
  <c r="H166" i="10"/>
  <c r="H165" i="10"/>
  <c r="I164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I108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I83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I17" i="10"/>
  <c r="H17" i="10"/>
  <c r="H16" i="10"/>
  <c r="H15" i="10"/>
  <c r="H14" i="10"/>
  <c r="H13" i="10"/>
  <c r="I12" i="10"/>
  <c r="H12" i="10"/>
  <c r="I11" i="10"/>
  <c r="H11" i="10"/>
  <c r="H10" i="10"/>
  <c r="H9" i="10"/>
  <c r="H8" i="10"/>
  <c r="I7" i="10"/>
  <c r="H7" i="10"/>
  <c r="H6" i="10"/>
  <c r="H5" i="10"/>
  <c r="H4" i="10"/>
  <c r="H3" i="10"/>
  <c r="O746" i="10"/>
  <c r="O690" i="10"/>
  <c r="O673" i="10"/>
  <c r="O589" i="10"/>
  <c r="O588" i="10"/>
  <c r="N32" i="1"/>
  <c r="N33" i="1"/>
  <c r="N50" i="1" l="1"/>
  <c r="N5" i="1" l="1"/>
  <c r="N686" i="1"/>
  <c r="BH535" i="1" l="1"/>
  <c r="O174" i="10" l="1"/>
  <c r="P18" i="7"/>
  <c r="M18" i="7"/>
  <c r="S18" i="7" s="1"/>
  <c r="P6" i="7"/>
  <c r="O6" i="7"/>
  <c r="M6" i="7"/>
  <c r="L6" i="7"/>
  <c r="P7" i="7"/>
  <c r="O7" i="7"/>
  <c r="M7" i="7"/>
  <c r="L7" i="7"/>
  <c r="S21" i="7"/>
  <c r="P21" i="7"/>
  <c r="M21" i="7"/>
  <c r="I21" i="7"/>
  <c r="T21" i="7"/>
  <c r="P16" i="7"/>
  <c r="M16" i="7"/>
  <c r="R16" i="7"/>
  <c r="R17" i="7"/>
  <c r="P17" i="7"/>
  <c r="S17" i="7" s="1"/>
  <c r="R18" i="7"/>
  <c r="M17" i="7"/>
  <c r="I17" i="7"/>
  <c r="T17" i="7"/>
  <c r="I16" i="7"/>
  <c r="T16" i="7"/>
  <c r="S11" i="7"/>
  <c r="O11" i="7"/>
  <c r="L11" i="7"/>
  <c r="T11" i="7"/>
  <c r="I11" i="7"/>
  <c r="S16" i="7" l="1"/>
  <c r="BB12" i="1" l="1"/>
  <c r="BC12" i="1"/>
  <c r="BB13" i="1"/>
  <c r="BC13" i="1"/>
  <c r="BB14" i="1"/>
  <c r="BC14" i="1"/>
  <c r="BB15" i="1"/>
  <c r="BC15" i="1"/>
  <c r="BB16" i="1"/>
  <c r="BC16" i="1"/>
  <c r="BB17" i="1"/>
  <c r="BC17" i="1"/>
  <c r="BB18" i="1"/>
  <c r="BC18" i="1"/>
  <c r="BB19" i="1"/>
  <c r="BC19" i="1"/>
  <c r="BB20" i="1"/>
  <c r="BC20" i="1"/>
  <c r="BB21" i="1"/>
  <c r="BC21" i="1"/>
  <c r="BB22" i="1"/>
  <c r="BC22" i="1"/>
  <c r="BB23" i="1"/>
  <c r="BC23" i="1"/>
  <c r="BB24" i="1"/>
  <c r="BC24" i="1"/>
  <c r="BB25" i="1"/>
  <c r="BC25" i="1"/>
  <c r="BB26" i="1"/>
  <c r="BC26" i="1"/>
  <c r="BB27" i="1"/>
  <c r="BC27" i="1"/>
  <c r="BB28" i="1"/>
  <c r="BC28" i="1"/>
  <c r="BB29" i="1"/>
  <c r="BC29" i="1"/>
  <c r="BB30" i="1"/>
  <c r="BC30" i="1"/>
  <c r="BB31" i="1"/>
  <c r="BC31" i="1"/>
  <c r="BB32" i="1"/>
  <c r="BC32" i="1"/>
  <c r="BB33" i="1"/>
  <c r="BC33" i="1"/>
  <c r="BB34" i="1"/>
  <c r="BC34" i="1"/>
  <c r="BB35" i="1"/>
  <c r="BC35" i="1"/>
  <c r="BB36" i="1"/>
  <c r="BC36" i="1"/>
  <c r="BB37" i="1"/>
  <c r="BC37" i="1"/>
  <c r="BB38" i="1"/>
  <c r="BC38" i="1"/>
  <c r="BB39" i="1"/>
  <c r="BC39" i="1"/>
  <c r="BB40" i="1"/>
  <c r="BC40" i="1"/>
  <c r="BB41" i="1"/>
  <c r="BC41" i="1"/>
  <c r="BB42" i="1"/>
  <c r="BC42" i="1"/>
  <c r="BB43" i="1"/>
  <c r="BC43" i="1"/>
  <c r="BB44" i="1"/>
  <c r="BC44" i="1"/>
  <c r="BB45" i="1"/>
  <c r="BC45" i="1"/>
  <c r="BB46" i="1"/>
  <c r="BC46" i="1"/>
  <c r="BB47" i="1"/>
  <c r="BC47" i="1"/>
  <c r="BB48" i="1"/>
  <c r="BC48" i="1"/>
  <c r="BB49" i="1"/>
  <c r="BC49" i="1"/>
  <c r="BB50" i="1"/>
  <c r="BC50" i="1"/>
  <c r="BB51" i="1"/>
  <c r="BC51" i="1"/>
  <c r="BB52" i="1"/>
  <c r="BC52" i="1"/>
  <c r="BB53" i="1"/>
  <c r="BC53" i="1"/>
  <c r="BB54" i="1"/>
  <c r="BC54" i="1"/>
  <c r="BB55" i="1"/>
  <c r="BC55" i="1"/>
  <c r="BB56" i="1"/>
  <c r="BC56" i="1"/>
  <c r="BB57" i="1"/>
  <c r="BC57" i="1"/>
  <c r="BB58" i="1"/>
  <c r="BC58" i="1"/>
  <c r="BB59" i="1"/>
  <c r="BC59" i="1"/>
  <c r="BB60" i="1"/>
  <c r="BC60" i="1"/>
  <c r="BB61" i="1"/>
  <c r="BC61" i="1"/>
  <c r="BB62" i="1"/>
  <c r="BC62" i="1"/>
  <c r="BB63" i="1"/>
  <c r="BC63" i="1"/>
  <c r="BB64" i="1"/>
  <c r="BC64" i="1"/>
  <c r="BB65" i="1"/>
  <c r="BC65" i="1"/>
  <c r="BB66" i="1"/>
  <c r="BC66" i="1"/>
  <c r="BB67" i="1"/>
  <c r="BC67" i="1"/>
  <c r="BB68" i="1"/>
  <c r="BC68" i="1"/>
  <c r="BB69" i="1"/>
  <c r="BC69" i="1"/>
  <c r="BB70" i="1"/>
  <c r="BC70" i="1"/>
  <c r="BB71" i="1"/>
  <c r="BC71" i="1"/>
  <c r="BB72" i="1"/>
  <c r="BC72" i="1"/>
  <c r="BB73" i="1"/>
  <c r="BC73" i="1"/>
  <c r="BB74" i="1"/>
  <c r="BC74" i="1"/>
  <c r="BB75" i="1"/>
  <c r="BC75" i="1"/>
  <c r="BB76" i="1"/>
  <c r="BC76" i="1"/>
  <c r="BB77" i="1"/>
  <c r="BC77" i="1"/>
  <c r="BB78" i="1"/>
  <c r="BC78" i="1"/>
  <c r="BB79" i="1"/>
  <c r="BC79" i="1"/>
  <c r="BB80" i="1"/>
  <c r="BC80" i="1"/>
  <c r="BB81" i="1"/>
  <c r="BC81" i="1"/>
  <c r="BB82" i="1"/>
  <c r="BC82" i="1"/>
  <c r="BB83" i="1"/>
  <c r="BC83" i="1"/>
  <c r="BB84" i="1"/>
  <c r="BC84" i="1"/>
  <c r="BB85" i="1"/>
  <c r="BC85" i="1"/>
  <c r="BB86" i="1"/>
  <c r="BC86" i="1"/>
  <c r="BB87" i="1"/>
  <c r="BC87" i="1"/>
  <c r="BB88" i="1"/>
  <c r="BC88" i="1"/>
  <c r="BB89" i="1"/>
  <c r="BC89" i="1"/>
  <c r="BB90" i="1"/>
  <c r="BC90" i="1"/>
  <c r="BB91" i="1"/>
  <c r="BC91" i="1"/>
  <c r="BB92" i="1"/>
  <c r="BC92" i="1"/>
  <c r="BB93" i="1"/>
  <c r="BC93" i="1"/>
  <c r="BB94" i="1"/>
  <c r="BC94" i="1"/>
  <c r="BB95" i="1"/>
  <c r="BC95" i="1"/>
  <c r="BB96" i="1"/>
  <c r="BC96" i="1"/>
  <c r="BB97" i="1"/>
  <c r="BC97" i="1"/>
  <c r="BB98" i="1"/>
  <c r="BC98" i="1"/>
  <c r="BB99" i="1"/>
  <c r="BC99" i="1"/>
  <c r="BB100" i="1"/>
  <c r="BC100" i="1"/>
  <c r="BB101" i="1"/>
  <c r="BC101" i="1"/>
  <c r="BB102" i="1"/>
  <c r="BC102" i="1"/>
  <c r="BB103" i="1"/>
  <c r="BC103" i="1"/>
  <c r="BB104" i="1"/>
  <c r="BC104" i="1"/>
  <c r="BB105" i="1"/>
  <c r="BC105" i="1"/>
  <c r="BB106" i="1"/>
  <c r="BC106" i="1"/>
  <c r="BB107" i="1"/>
  <c r="BC107" i="1"/>
  <c r="BB108" i="1"/>
  <c r="BC108" i="1"/>
  <c r="BB109" i="1"/>
  <c r="BC109" i="1"/>
  <c r="BB110" i="1"/>
  <c r="BC110" i="1"/>
  <c r="BB111" i="1"/>
  <c r="BC111" i="1"/>
  <c r="BB112" i="1"/>
  <c r="BC112" i="1"/>
  <c r="BB113" i="1"/>
  <c r="BC113" i="1"/>
  <c r="BB114" i="1"/>
  <c r="BC114" i="1"/>
  <c r="BB115" i="1"/>
  <c r="BC115" i="1"/>
  <c r="BB116" i="1"/>
  <c r="BC116" i="1"/>
  <c r="BB117" i="1"/>
  <c r="BC117" i="1"/>
  <c r="BB118" i="1"/>
  <c r="BC118" i="1"/>
  <c r="BB119" i="1"/>
  <c r="BC119" i="1"/>
  <c r="BB120" i="1"/>
  <c r="BC120" i="1"/>
  <c r="BB121" i="1"/>
  <c r="BC121" i="1"/>
  <c r="BB122" i="1"/>
  <c r="BC122" i="1"/>
  <c r="BB123" i="1"/>
  <c r="BC123" i="1"/>
  <c r="BB124" i="1"/>
  <c r="BC124" i="1"/>
  <c r="BB125" i="1"/>
  <c r="BC125" i="1"/>
  <c r="BB126" i="1"/>
  <c r="BC126" i="1"/>
  <c r="BB127" i="1"/>
  <c r="BC127" i="1"/>
  <c r="BB128" i="1"/>
  <c r="BC128" i="1"/>
  <c r="BB129" i="1"/>
  <c r="BC129" i="1"/>
  <c r="BB130" i="1"/>
  <c r="BC130" i="1"/>
  <c r="BB131" i="1"/>
  <c r="BC131" i="1"/>
  <c r="BB132" i="1"/>
  <c r="BC132" i="1"/>
  <c r="BB133" i="1"/>
  <c r="BC133" i="1"/>
  <c r="BB134" i="1"/>
  <c r="BC134" i="1"/>
  <c r="BB135" i="1"/>
  <c r="BC135" i="1"/>
  <c r="BB136" i="1"/>
  <c r="BC136" i="1"/>
  <c r="BB137" i="1"/>
  <c r="BC137" i="1"/>
  <c r="BB138" i="1"/>
  <c r="BC138" i="1"/>
  <c r="BB139" i="1"/>
  <c r="BC139" i="1"/>
  <c r="BB140" i="1"/>
  <c r="BC140" i="1"/>
  <c r="BB141" i="1"/>
  <c r="BC141" i="1"/>
  <c r="BB142" i="1"/>
  <c r="BC142" i="1"/>
  <c r="BB143" i="1"/>
  <c r="BC143" i="1"/>
  <c r="BB144" i="1"/>
  <c r="BC144" i="1"/>
  <c r="BB145" i="1"/>
  <c r="BC145" i="1"/>
  <c r="BB146" i="1"/>
  <c r="BC146" i="1"/>
  <c r="BB147" i="1"/>
  <c r="BC147" i="1"/>
  <c r="BB148" i="1"/>
  <c r="BC148" i="1"/>
  <c r="BB149" i="1"/>
  <c r="BC149" i="1"/>
  <c r="BB150" i="1"/>
  <c r="BC150" i="1"/>
  <c r="BB151" i="1"/>
  <c r="BC151" i="1"/>
  <c r="BB152" i="1"/>
  <c r="BC152" i="1"/>
  <c r="BB153" i="1"/>
  <c r="BC153" i="1"/>
  <c r="BB154" i="1"/>
  <c r="BC154" i="1"/>
  <c r="BB155" i="1"/>
  <c r="BC155" i="1"/>
  <c r="BB156" i="1"/>
  <c r="BC156" i="1"/>
  <c r="BB157" i="1"/>
  <c r="BC157" i="1"/>
  <c r="BB158" i="1"/>
  <c r="BC158" i="1"/>
  <c r="BB159" i="1"/>
  <c r="BC159" i="1"/>
  <c r="BB160" i="1"/>
  <c r="BC160" i="1"/>
  <c r="BB161" i="1"/>
  <c r="BC161" i="1"/>
  <c r="BB162" i="1"/>
  <c r="BC162" i="1"/>
  <c r="BB163" i="1"/>
  <c r="BC163" i="1"/>
  <c r="BB164" i="1"/>
  <c r="BC164" i="1"/>
  <c r="BB165" i="1"/>
  <c r="BC165" i="1"/>
  <c r="BB166" i="1"/>
  <c r="BC166" i="1"/>
  <c r="BB167" i="1"/>
  <c r="BC167" i="1"/>
  <c r="BB168" i="1"/>
  <c r="BC168" i="1"/>
  <c r="BB169" i="1"/>
  <c r="BC169" i="1"/>
  <c r="BB170" i="1"/>
  <c r="BC170" i="1"/>
  <c r="BB171" i="1"/>
  <c r="BC171" i="1"/>
  <c r="BB172" i="1"/>
  <c r="BC172" i="1"/>
  <c r="BB173" i="1"/>
  <c r="BC173" i="1"/>
  <c r="BB174" i="1"/>
  <c r="BC174" i="1"/>
  <c r="BB175" i="1"/>
  <c r="BC175" i="1"/>
  <c r="BB176" i="1"/>
  <c r="BC176" i="1"/>
  <c r="BB177" i="1"/>
  <c r="BC177" i="1"/>
  <c r="BB178" i="1"/>
  <c r="BC178" i="1"/>
  <c r="BB179" i="1"/>
  <c r="BC179" i="1"/>
  <c r="BB180" i="1"/>
  <c r="BC180" i="1"/>
  <c r="BB181" i="1"/>
  <c r="BC181" i="1"/>
  <c r="BB182" i="1"/>
  <c r="BC182" i="1"/>
  <c r="BB183" i="1"/>
  <c r="BC183" i="1"/>
  <c r="BB184" i="1"/>
  <c r="BC184" i="1"/>
  <c r="BB185" i="1"/>
  <c r="BC185" i="1"/>
  <c r="BB186" i="1"/>
  <c r="BC186" i="1"/>
  <c r="BB187" i="1"/>
  <c r="BC187" i="1"/>
  <c r="BB188" i="1"/>
  <c r="BC188" i="1"/>
  <c r="BB189" i="1"/>
  <c r="BC189" i="1"/>
  <c r="BB190" i="1"/>
  <c r="BC190" i="1"/>
  <c r="BB191" i="1"/>
  <c r="BC191" i="1"/>
  <c r="BB192" i="1"/>
  <c r="BC192" i="1"/>
  <c r="BB193" i="1"/>
  <c r="BC193" i="1"/>
  <c r="BB194" i="1"/>
  <c r="BC194" i="1"/>
  <c r="BB195" i="1"/>
  <c r="BC195" i="1"/>
  <c r="BB196" i="1"/>
  <c r="BC196" i="1"/>
  <c r="BB197" i="1"/>
  <c r="BC197" i="1"/>
  <c r="BB198" i="1"/>
  <c r="BC198" i="1"/>
  <c r="BB199" i="1"/>
  <c r="BC199" i="1"/>
  <c r="BB200" i="1"/>
  <c r="BC200" i="1"/>
  <c r="BB201" i="1"/>
  <c r="BC201" i="1"/>
  <c r="BB202" i="1"/>
  <c r="BC202" i="1"/>
  <c r="BB203" i="1"/>
  <c r="BC203" i="1"/>
  <c r="BB204" i="1"/>
  <c r="BC204" i="1"/>
  <c r="BB205" i="1"/>
  <c r="BC205" i="1"/>
  <c r="BB206" i="1"/>
  <c r="BC206" i="1"/>
  <c r="BB207" i="1"/>
  <c r="BC207" i="1"/>
  <c r="BB208" i="1"/>
  <c r="BC208" i="1"/>
  <c r="BB209" i="1"/>
  <c r="BC209" i="1"/>
  <c r="BB210" i="1"/>
  <c r="BC210" i="1"/>
  <c r="BB211" i="1"/>
  <c r="BC211" i="1"/>
  <c r="BB212" i="1"/>
  <c r="BC212" i="1"/>
  <c r="BB213" i="1"/>
  <c r="BC213" i="1"/>
  <c r="BB214" i="1"/>
  <c r="BC214" i="1"/>
  <c r="BB215" i="1"/>
  <c r="BC215" i="1"/>
  <c r="BB216" i="1"/>
  <c r="BC216" i="1"/>
  <c r="BB217" i="1"/>
  <c r="BC217" i="1"/>
  <c r="BB218" i="1"/>
  <c r="BC218" i="1"/>
  <c r="BB219" i="1"/>
  <c r="BC219" i="1"/>
  <c r="BB220" i="1"/>
  <c r="BC220" i="1"/>
  <c r="BB221" i="1"/>
  <c r="BC221" i="1"/>
  <c r="BB222" i="1"/>
  <c r="BC222" i="1"/>
  <c r="BB223" i="1"/>
  <c r="BC223" i="1"/>
  <c r="BB224" i="1"/>
  <c r="BC224" i="1"/>
  <c r="BB225" i="1"/>
  <c r="BC225" i="1"/>
  <c r="BB226" i="1"/>
  <c r="BC226" i="1"/>
  <c r="BB227" i="1"/>
  <c r="BC227" i="1"/>
  <c r="BB228" i="1"/>
  <c r="BC228" i="1"/>
  <c r="BB229" i="1"/>
  <c r="BC229" i="1"/>
  <c r="BB230" i="1"/>
  <c r="BC230" i="1"/>
  <c r="BB231" i="1"/>
  <c r="BC231" i="1"/>
  <c r="BB232" i="1"/>
  <c r="BC232" i="1"/>
  <c r="BB233" i="1"/>
  <c r="BC233" i="1"/>
  <c r="BB234" i="1"/>
  <c r="BC234" i="1"/>
  <c r="BB235" i="1"/>
  <c r="BC235" i="1"/>
  <c r="BB236" i="1"/>
  <c r="BC236" i="1"/>
  <c r="BB237" i="1"/>
  <c r="BC237" i="1"/>
  <c r="BB238" i="1"/>
  <c r="BC238" i="1"/>
  <c r="BB239" i="1"/>
  <c r="BC239" i="1"/>
  <c r="BB240" i="1"/>
  <c r="BC240" i="1"/>
  <c r="BB241" i="1"/>
  <c r="BC241" i="1"/>
  <c r="BB242" i="1"/>
  <c r="BC242" i="1"/>
  <c r="BB243" i="1"/>
  <c r="BC243" i="1"/>
  <c r="BB244" i="1"/>
  <c r="BC244" i="1"/>
  <c r="BB245" i="1"/>
  <c r="BC245" i="1"/>
  <c r="BB246" i="1"/>
  <c r="BC246" i="1"/>
  <c r="BB247" i="1"/>
  <c r="BC247" i="1"/>
  <c r="BB248" i="1"/>
  <c r="BC248" i="1"/>
  <c r="BB249" i="1"/>
  <c r="BC249" i="1"/>
  <c r="BB250" i="1"/>
  <c r="BC250" i="1"/>
  <c r="BB251" i="1"/>
  <c r="BC251" i="1"/>
  <c r="BB252" i="1"/>
  <c r="BC252" i="1"/>
  <c r="BB253" i="1"/>
  <c r="BC253" i="1"/>
  <c r="BB254" i="1"/>
  <c r="BC254" i="1"/>
  <c r="BB255" i="1"/>
  <c r="BC255" i="1"/>
  <c r="BB256" i="1"/>
  <c r="BC256" i="1"/>
  <c r="BB257" i="1"/>
  <c r="BC257" i="1"/>
  <c r="BB258" i="1"/>
  <c r="BC258" i="1"/>
  <c r="BB259" i="1"/>
  <c r="BC259" i="1"/>
  <c r="BB260" i="1"/>
  <c r="BC260" i="1"/>
  <c r="BB261" i="1"/>
  <c r="BC261" i="1"/>
  <c r="BB262" i="1"/>
  <c r="BC262" i="1"/>
  <c r="BB263" i="1"/>
  <c r="BC263" i="1"/>
  <c r="BB264" i="1"/>
  <c r="BC264" i="1"/>
  <c r="BB265" i="1"/>
  <c r="BC265" i="1"/>
  <c r="BB266" i="1"/>
  <c r="BC266" i="1"/>
  <c r="BB267" i="1"/>
  <c r="BC267" i="1"/>
  <c r="BB268" i="1"/>
  <c r="BC268" i="1"/>
  <c r="BB269" i="1"/>
  <c r="BC269" i="1"/>
  <c r="BB270" i="1"/>
  <c r="BC270" i="1"/>
  <c r="BB271" i="1"/>
  <c r="BC271" i="1"/>
  <c r="BB272" i="1"/>
  <c r="BC272" i="1"/>
  <c r="BB273" i="1"/>
  <c r="BC273" i="1"/>
  <c r="BB274" i="1"/>
  <c r="BC274" i="1"/>
  <c r="BB275" i="1"/>
  <c r="BC275" i="1"/>
  <c r="BB276" i="1"/>
  <c r="BC276" i="1"/>
  <c r="BB277" i="1"/>
  <c r="BC277" i="1"/>
  <c r="BB278" i="1"/>
  <c r="BC278" i="1"/>
  <c r="BB279" i="1"/>
  <c r="BC279" i="1"/>
  <c r="BB280" i="1"/>
  <c r="BC280" i="1"/>
  <c r="BB281" i="1"/>
  <c r="BC281" i="1"/>
  <c r="BB282" i="1"/>
  <c r="BC282" i="1"/>
  <c r="BB283" i="1"/>
  <c r="BC283" i="1"/>
  <c r="BB284" i="1"/>
  <c r="BC284" i="1"/>
  <c r="BB285" i="1"/>
  <c r="BC285" i="1"/>
  <c r="BB286" i="1"/>
  <c r="BC286" i="1"/>
  <c r="BB287" i="1"/>
  <c r="BC287" i="1"/>
  <c r="BB288" i="1"/>
  <c r="BC288" i="1"/>
  <c r="BB289" i="1"/>
  <c r="BC289" i="1"/>
  <c r="BB290" i="1"/>
  <c r="BC290" i="1"/>
  <c r="BB291" i="1"/>
  <c r="BC291" i="1"/>
  <c r="BB292" i="1"/>
  <c r="BC292" i="1"/>
  <c r="BB293" i="1"/>
  <c r="BC293" i="1"/>
  <c r="BB294" i="1"/>
  <c r="BC294" i="1"/>
  <c r="BB295" i="1"/>
  <c r="BC295" i="1"/>
  <c r="BB296" i="1"/>
  <c r="BC296" i="1"/>
  <c r="BB297" i="1"/>
  <c r="BC297" i="1"/>
  <c r="BB298" i="1"/>
  <c r="BC298" i="1"/>
  <c r="BB299" i="1"/>
  <c r="BC299" i="1"/>
  <c r="BB300" i="1"/>
  <c r="BC300" i="1"/>
  <c r="BB301" i="1"/>
  <c r="BC301" i="1"/>
  <c r="BB302" i="1"/>
  <c r="BC302" i="1"/>
  <c r="BB303" i="1"/>
  <c r="BC303" i="1"/>
  <c r="BB304" i="1"/>
  <c r="BC304" i="1"/>
  <c r="BB305" i="1"/>
  <c r="BC305" i="1"/>
  <c r="BB306" i="1"/>
  <c r="BC306" i="1"/>
  <c r="BB307" i="1"/>
  <c r="BC307" i="1"/>
  <c r="BB308" i="1"/>
  <c r="BC308" i="1"/>
  <c r="BB309" i="1"/>
  <c r="BC309" i="1"/>
  <c r="BB310" i="1"/>
  <c r="BC310" i="1"/>
  <c r="BB311" i="1"/>
  <c r="BC311" i="1"/>
  <c r="BB312" i="1"/>
  <c r="BC312" i="1"/>
  <c r="BB313" i="1"/>
  <c r="BC313" i="1"/>
  <c r="BB314" i="1"/>
  <c r="BC314" i="1"/>
  <c r="BB315" i="1"/>
  <c r="BC315" i="1"/>
  <c r="BB316" i="1"/>
  <c r="BC316" i="1"/>
  <c r="BB317" i="1"/>
  <c r="BC317" i="1"/>
  <c r="BB318" i="1"/>
  <c r="BC318" i="1"/>
  <c r="BB319" i="1"/>
  <c r="BC319" i="1"/>
  <c r="BB320" i="1"/>
  <c r="BC320" i="1"/>
  <c r="BB321" i="1"/>
  <c r="BC321" i="1"/>
  <c r="BB322" i="1"/>
  <c r="BC322" i="1"/>
  <c r="BB323" i="1"/>
  <c r="BC323" i="1"/>
  <c r="BB324" i="1"/>
  <c r="BC324" i="1"/>
  <c r="BB325" i="1"/>
  <c r="BC325" i="1"/>
  <c r="BB326" i="1"/>
  <c r="BC326" i="1"/>
  <c r="BB327" i="1"/>
  <c r="BC327" i="1"/>
  <c r="BB328" i="1"/>
  <c r="BC328" i="1"/>
  <c r="BB329" i="1"/>
  <c r="BC329" i="1"/>
  <c r="BB330" i="1"/>
  <c r="BC330" i="1"/>
  <c r="BB331" i="1"/>
  <c r="BC331" i="1"/>
  <c r="BB332" i="1"/>
  <c r="BC332" i="1"/>
  <c r="BB333" i="1"/>
  <c r="BC333" i="1"/>
  <c r="BB334" i="1"/>
  <c r="BC334" i="1"/>
  <c r="BB335" i="1"/>
  <c r="BC335" i="1"/>
  <c r="BB336" i="1"/>
  <c r="BC336" i="1"/>
  <c r="BB337" i="1"/>
  <c r="BC337" i="1"/>
  <c r="BB338" i="1"/>
  <c r="BC338" i="1"/>
  <c r="BB339" i="1"/>
  <c r="BC339" i="1"/>
  <c r="BB340" i="1"/>
  <c r="BC340" i="1"/>
  <c r="BB341" i="1"/>
  <c r="BC341" i="1"/>
  <c r="BB342" i="1"/>
  <c r="BC342" i="1"/>
  <c r="BB343" i="1"/>
  <c r="BC343" i="1"/>
  <c r="BB344" i="1"/>
  <c r="BC344" i="1"/>
  <c r="BB345" i="1"/>
  <c r="BC345" i="1"/>
  <c r="BB346" i="1"/>
  <c r="BC346" i="1"/>
  <c r="BB347" i="1"/>
  <c r="BC347" i="1"/>
  <c r="BB348" i="1"/>
  <c r="BC348" i="1"/>
  <c r="BB349" i="1"/>
  <c r="BC349" i="1"/>
  <c r="BB350" i="1"/>
  <c r="BC350" i="1"/>
  <c r="BB351" i="1"/>
  <c r="BC351" i="1"/>
  <c r="BB352" i="1"/>
  <c r="BC352" i="1"/>
  <c r="BB353" i="1"/>
  <c r="BC353" i="1"/>
  <c r="BB354" i="1"/>
  <c r="BC354" i="1"/>
  <c r="BB355" i="1"/>
  <c r="BC355" i="1"/>
  <c r="BB356" i="1"/>
  <c r="BC356" i="1"/>
  <c r="BB357" i="1"/>
  <c r="BC357" i="1"/>
  <c r="BB358" i="1"/>
  <c r="BC358" i="1"/>
  <c r="BB359" i="1"/>
  <c r="BC359" i="1"/>
  <c r="BB360" i="1"/>
  <c r="BC360" i="1"/>
  <c r="BB361" i="1"/>
  <c r="BC361" i="1"/>
  <c r="BB362" i="1"/>
  <c r="BC362" i="1"/>
  <c r="BB363" i="1"/>
  <c r="BC363" i="1"/>
  <c r="BB364" i="1"/>
  <c r="BC364" i="1"/>
  <c r="BB365" i="1"/>
  <c r="BC365" i="1"/>
  <c r="BB366" i="1"/>
  <c r="BC366" i="1"/>
  <c r="BB367" i="1"/>
  <c r="BC367" i="1"/>
  <c r="BB368" i="1"/>
  <c r="BC368" i="1"/>
  <c r="BB369" i="1"/>
  <c r="BC369" i="1"/>
  <c r="BB370" i="1"/>
  <c r="BC370" i="1"/>
  <c r="BB371" i="1"/>
  <c r="BC371" i="1"/>
  <c r="BB372" i="1"/>
  <c r="BC372" i="1"/>
  <c r="BB373" i="1"/>
  <c r="BC373" i="1"/>
  <c r="BB374" i="1"/>
  <c r="BC374" i="1"/>
  <c r="BB375" i="1"/>
  <c r="BC375" i="1"/>
  <c r="BB376" i="1"/>
  <c r="BC376" i="1"/>
  <c r="BB377" i="1"/>
  <c r="BC377" i="1"/>
  <c r="BB378" i="1"/>
  <c r="BC378" i="1"/>
  <c r="BB379" i="1"/>
  <c r="BC379" i="1"/>
  <c r="BB380" i="1"/>
  <c r="BC380" i="1"/>
  <c r="BB381" i="1"/>
  <c r="BC381" i="1"/>
  <c r="BB382" i="1"/>
  <c r="BC382" i="1"/>
  <c r="BB383" i="1"/>
  <c r="BC383" i="1"/>
  <c r="BB384" i="1"/>
  <c r="BC384" i="1"/>
  <c r="BB385" i="1"/>
  <c r="BC385" i="1"/>
  <c r="BB386" i="1"/>
  <c r="BC386" i="1"/>
  <c r="BB387" i="1"/>
  <c r="BC387" i="1"/>
  <c r="BB388" i="1"/>
  <c r="BC388" i="1"/>
  <c r="BB389" i="1"/>
  <c r="BC389" i="1"/>
  <c r="BB390" i="1"/>
  <c r="BC390" i="1"/>
  <c r="BB391" i="1"/>
  <c r="BC391" i="1"/>
  <c r="BB392" i="1"/>
  <c r="BC392" i="1"/>
  <c r="BB393" i="1"/>
  <c r="BC393" i="1"/>
  <c r="BB394" i="1"/>
  <c r="BC394" i="1"/>
  <c r="BB395" i="1"/>
  <c r="BC395" i="1"/>
  <c r="BB396" i="1"/>
  <c r="BC396" i="1"/>
  <c r="BB397" i="1"/>
  <c r="BC397" i="1"/>
  <c r="BB398" i="1"/>
  <c r="BC398" i="1"/>
  <c r="BB399" i="1"/>
  <c r="BC399" i="1"/>
  <c r="BB400" i="1"/>
  <c r="BC400" i="1"/>
  <c r="BB401" i="1"/>
  <c r="BC401" i="1"/>
  <c r="BB402" i="1"/>
  <c r="BC402" i="1"/>
  <c r="BB403" i="1"/>
  <c r="BC403" i="1"/>
  <c r="BB404" i="1"/>
  <c r="BC404" i="1"/>
  <c r="BB405" i="1"/>
  <c r="BC405" i="1"/>
  <c r="BB406" i="1"/>
  <c r="BC406" i="1"/>
  <c r="BB407" i="1"/>
  <c r="BC407" i="1"/>
  <c r="BB408" i="1"/>
  <c r="BC408" i="1"/>
  <c r="BB409" i="1"/>
  <c r="BC409" i="1"/>
  <c r="BB410" i="1"/>
  <c r="BC410" i="1"/>
  <c r="BB411" i="1"/>
  <c r="BC411" i="1"/>
  <c r="BB412" i="1"/>
  <c r="BC412" i="1"/>
  <c r="BB413" i="1"/>
  <c r="BC413" i="1"/>
  <c r="BB414" i="1"/>
  <c r="BC414" i="1"/>
  <c r="BB415" i="1"/>
  <c r="BC415" i="1"/>
  <c r="BB416" i="1"/>
  <c r="BC416" i="1"/>
  <c r="BB417" i="1"/>
  <c r="BC417" i="1"/>
  <c r="BB418" i="1"/>
  <c r="BC418" i="1"/>
  <c r="BB419" i="1"/>
  <c r="BC419" i="1"/>
  <c r="BB420" i="1"/>
  <c r="BC420" i="1"/>
  <c r="BB421" i="1"/>
  <c r="BC421" i="1"/>
  <c r="BB422" i="1"/>
  <c r="BC422" i="1"/>
  <c r="BB423" i="1"/>
  <c r="BC423" i="1"/>
  <c r="BB424" i="1"/>
  <c r="BC424" i="1"/>
  <c r="BB425" i="1"/>
  <c r="BC425" i="1"/>
  <c r="BB426" i="1"/>
  <c r="BC426" i="1"/>
  <c r="BB427" i="1"/>
  <c r="BC427" i="1"/>
  <c r="BB428" i="1"/>
  <c r="BC428" i="1"/>
  <c r="BB429" i="1"/>
  <c r="BC429" i="1"/>
  <c r="BB430" i="1"/>
  <c r="BC430" i="1"/>
  <c r="BB431" i="1"/>
  <c r="BC431" i="1"/>
  <c r="BB432" i="1"/>
  <c r="BC432" i="1"/>
  <c r="BB433" i="1"/>
  <c r="BC433" i="1"/>
  <c r="BB434" i="1"/>
  <c r="BC434" i="1"/>
  <c r="BB435" i="1"/>
  <c r="BC435" i="1"/>
  <c r="BB436" i="1"/>
  <c r="BC436" i="1"/>
  <c r="BB437" i="1"/>
  <c r="BC437" i="1"/>
  <c r="BB438" i="1"/>
  <c r="BC438" i="1"/>
  <c r="BB439" i="1"/>
  <c r="BC439" i="1"/>
  <c r="BB440" i="1"/>
  <c r="BC440" i="1"/>
  <c r="BB441" i="1"/>
  <c r="BC441" i="1"/>
  <c r="BB442" i="1"/>
  <c r="BC442" i="1"/>
  <c r="BB443" i="1"/>
  <c r="BC443" i="1"/>
  <c r="BB444" i="1"/>
  <c r="BC444" i="1"/>
  <c r="BB445" i="1"/>
  <c r="BC445" i="1"/>
  <c r="BB446" i="1"/>
  <c r="BC446" i="1"/>
  <c r="BB447" i="1"/>
  <c r="BC447" i="1"/>
  <c r="BB448" i="1"/>
  <c r="BC448" i="1"/>
  <c r="BB449" i="1"/>
  <c r="BC449" i="1"/>
  <c r="BB450" i="1"/>
  <c r="BC450" i="1"/>
  <c r="BB451" i="1"/>
  <c r="BC451" i="1"/>
  <c r="BB452" i="1"/>
  <c r="BC452" i="1"/>
  <c r="BB453" i="1"/>
  <c r="BC453" i="1"/>
  <c r="BB454" i="1"/>
  <c r="BC454" i="1"/>
  <c r="BB455" i="1"/>
  <c r="BC455" i="1"/>
  <c r="BB456" i="1"/>
  <c r="BC456" i="1"/>
  <c r="BB457" i="1"/>
  <c r="BC457" i="1"/>
  <c r="BB458" i="1"/>
  <c r="BC458" i="1"/>
  <c r="BB459" i="1"/>
  <c r="BC459" i="1"/>
  <c r="BB460" i="1"/>
  <c r="BC460" i="1"/>
  <c r="BB461" i="1"/>
  <c r="BC461" i="1"/>
  <c r="BB462" i="1"/>
  <c r="BC462" i="1"/>
  <c r="BB463" i="1"/>
  <c r="BC463" i="1"/>
  <c r="BB464" i="1"/>
  <c r="BC464" i="1"/>
  <c r="BB465" i="1"/>
  <c r="BC465" i="1"/>
  <c r="BB466" i="1"/>
  <c r="BC466" i="1"/>
  <c r="BB467" i="1"/>
  <c r="BC467" i="1"/>
  <c r="BB468" i="1"/>
  <c r="BC468" i="1"/>
  <c r="BB469" i="1"/>
  <c r="BC469" i="1"/>
  <c r="BB470" i="1"/>
  <c r="BC470" i="1"/>
  <c r="BB471" i="1"/>
  <c r="BC471" i="1"/>
  <c r="BB472" i="1"/>
  <c r="BC472" i="1"/>
  <c r="BB473" i="1"/>
  <c r="BC473" i="1"/>
  <c r="BB474" i="1"/>
  <c r="BC474" i="1"/>
  <c r="BB475" i="1"/>
  <c r="BC475" i="1"/>
  <c r="BB476" i="1"/>
  <c r="BC476" i="1"/>
  <c r="BB477" i="1"/>
  <c r="BC477" i="1"/>
  <c r="BB478" i="1"/>
  <c r="BC478" i="1"/>
  <c r="BB479" i="1"/>
  <c r="BC479" i="1"/>
  <c r="BB480" i="1"/>
  <c r="BC480" i="1"/>
  <c r="BB481" i="1"/>
  <c r="BC481" i="1"/>
  <c r="BB482" i="1"/>
  <c r="BC482" i="1"/>
  <c r="BB483" i="1"/>
  <c r="BC483" i="1"/>
  <c r="BB484" i="1"/>
  <c r="BC484" i="1"/>
  <c r="BB485" i="1"/>
  <c r="BC485" i="1"/>
  <c r="BB486" i="1"/>
  <c r="BC486" i="1"/>
  <c r="BB487" i="1"/>
  <c r="BC487" i="1"/>
  <c r="BB488" i="1"/>
  <c r="BC488" i="1"/>
  <c r="BB489" i="1"/>
  <c r="BC489" i="1"/>
  <c r="BB490" i="1"/>
  <c r="BC490" i="1"/>
  <c r="BB491" i="1"/>
  <c r="BC491" i="1"/>
  <c r="BB492" i="1"/>
  <c r="BC492" i="1"/>
  <c r="BB493" i="1"/>
  <c r="BC493" i="1"/>
  <c r="BB494" i="1"/>
  <c r="BC494" i="1"/>
  <c r="BB495" i="1"/>
  <c r="BC495" i="1"/>
  <c r="BB496" i="1"/>
  <c r="BC496" i="1"/>
  <c r="BB497" i="1"/>
  <c r="BC497" i="1"/>
  <c r="BB498" i="1"/>
  <c r="BC498" i="1"/>
  <c r="BB499" i="1"/>
  <c r="BC499" i="1"/>
  <c r="BB500" i="1"/>
  <c r="BC500" i="1"/>
  <c r="BB501" i="1"/>
  <c r="BC501" i="1"/>
  <c r="BB502" i="1"/>
  <c r="BC502" i="1"/>
  <c r="BB503" i="1"/>
  <c r="BC503" i="1"/>
  <c r="BB504" i="1"/>
  <c r="BC504" i="1"/>
  <c r="BB505" i="1"/>
  <c r="BC505" i="1"/>
  <c r="BB506" i="1"/>
  <c r="BC506" i="1"/>
  <c r="BB507" i="1"/>
  <c r="BC507" i="1"/>
  <c r="BB508" i="1"/>
  <c r="BC508" i="1"/>
  <c r="BB509" i="1"/>
  <c r="BC509" i="1"/>
  <c r="BB510" i="1"/>
  <c r="BC510" i="1"/>
  <c r="BB511" i="1"/>
  <c r="BC511" i="1"/>
  <c r="BB512" i="1"/>
  <c r="BC512" i="1"/>
  <c r="BB513" i="1"/>
  <c r="BC513" i="1"/>
  <c r="BB514" i="1"/>
  <c r="BC514" i="1"/>
  <c r="BB515" i="1"/>
  <c r="BC515" i="1"/>
  <c r="BB516" i="1"/>
  <c r="BC516" i="1"/>
  <c r="BB517" i="1"/>
  <c r="BC517" i="1"/>
  <c r="BB518" i="1"/>
  <c r="BC518" i="1"/>
  <c r="BB519" i="1"/>
  <c r="BC519" i="1"/>
  <c r="BB520" i="1"/>
  <c r="BC520" i="1"/>
  <c r="BB521" i="1"/>
  <c r="BC521" i="1"/>
  <c r="BB522" i="1"/>
  <c r="BC522" i="1"/>
  <c r="BB523" i="1"/>
  <c r="BC523" i="1"/>
  <c r="BB524" i="1"/>
  <c r="BC524" i="1"/>
  <c r="BB525" i="1"/>
  <c r="BC525" i="1"/>
  <c r="BB526" i="1"/>
  <c r="BC526" i="1"/>
  <c r="BB527" i="1"/>
  <c r="BC527" i="1"/>
  <c r="BB528" i="1"/>
  <c r="BC528" i="1"/>
  <c r="BB529" i="1"/>
  <c r="BC529" i="1"/>
  <c r="BB530" i="1"/>
  <c r="BC530" i="1"/>
  <c r="BB531" i="1"/>
  <c r="BC531" i="1"/>
  <c r="BB532" i="1"/>
  <c r="BC532" i="1"/>
  <c r="BB533" i="1"/>
  <c r="BC533" i="1"/>
  <c r="BB534" i="1"/>
  <c r="BC534" i="1"/>
  <c r="BB535" i="1"/>
  <c r="BC535" i="1"/>
  <c r="BB536" i="1"/>
  <c r="BC536" i="1"/>
  <c r="BB537" i="1"/>
  <c r="BC537" i="1"/>
  <c r="BB538" i="1"/>
  <c r="BC538" i="1"/>
  <c r="BB539" i="1"/>
  <c r="BC539" i="1"/>
  <c r="BB540" i="1"/>
  <c r="BC540" i="1"/>
  <c r="BB541" i="1"/>
  <c r="BC541" i="1"/>
  <c r="BB542" i="1"/>
  <c r="BC542" i="1"/>
  <c r="BB543" i="1"/>
  <c r="BC543" i="1"/>
  <c r="BB544" i="1"/>
  <c r="BC544" i="1"/>
  <c r="BB545" i="1"/>
  <c r="BC545" i="1"/>
  <c r="BB546" i="1"/>
  <c r="BC546" i="1"/>
  <c r="BB547" i="1"/>
  <c r="BC547" i="1"/>
  <c r="BB548" i="1"/>
  <c r="BC548" i="1"/>
  <c r="BB549" i="1"/>
  <c r="BC549" i="1"/>
  <c r="BB550" i="1"/>
  <c r="BC550" i="1"/>
  <c r="BB551" i="1"/>
  <c r="BC551" i="1"/>
  <c r="BB552" i="1"/>
  <c r="BC552" i="1"/>
  <c r="BB553" i="1"/>
  <c r="BC553" i="1"/>
  <c r="BB554" i="1"/>
  <c r="BC554" i="1"/>
  <c r="BB555" i="1"/>
  <c r="BC555" i="1"/>
  <c r="BB556" i="1"/>
  <c r="BC556" i="1"/>
  <c r="BB557" i="1"/>
  <c r="BC557" i="1"/>
  <c r="BB558" i="1"/>
  <c r="BC558" i="1"/>
  <c r="BB559" i="1"/>
  <c r="BC559" i="1"/>
  <c r="BB560" i="1"/>
  <c r="BC560" i="1"/>
  <c r="BB561" i="1"/>
  <c r="BC561" i="1"/>
  <c r="BB562" i="1"/>
  <c r="BC562" i="1"/>
  <c r="BB563" i="1"/>
  <c r="BC563" i="1"/>
  <c r="BB564" i="1"/>
  <c r="BC564" i="1"/>
  <c r="BB565" i="1"/>
  <c r="BC565" i="1"/>
  <c r="BB566" i="1"/>
  <c r="BC566" i="1"/>
  <c r="BB567" i="1"/>
  <c r="BC567" i="1"/>
  <c r="BB568" i="1"/>
  <c r="BC568" i="1"/>
  <c r="BB569" i="1"/>
  <c r="BC569" i="1"/>
  <c r="BB570" i="1"/>
  <c r="BC570" i="1"/>
  <c r="BB571" i="1"/>
  <c r="BC571" i="1"/>
  <c r="BB572" i="1"/>
  <c r="BC572" i="1"/>
  <c r="BB573" i="1"/>
  <c r="BC573" i="1"/>
  <c r="BB574" i="1"/>
  <c r="BC574" i="1"/>
  <c r="BB575" i="1"/>
  <c r="BC575" i="1"/>
  <c r="BB576" i="1"/>
  <c r="BC576" i="1"/>
  <c r="BB577" i="1"/>
  <c r="BC577" i="1"/>
  <c r="BB578" i="1"/>
  <c r="BC578" i="1"/>
  <c r="BB579" i="1"/>
  <c r="BC579" i="1"/>
  <c r="BB580" i="1"/>
  <c r="BC580" i="1"/>
  <c r="BB581" i="1"/>
  <c r="BC581" i="1"/>
  <c r="BB582" i="1"/>
  <c r="BC582" i="1"/>
  <c r="BB583" i="1"/>
  <c r="BC583" i="1"/>
  <c r="BB584" i="1"/>
  <c r="BC584" i="1"/>
  <c r="BB585" i="1"/>
  <c r="BC585" i="1"/>
  <c r="BB586" i="1"/>
  <c r="BC586" i="1"/>
  <c r="BB587" i="1"/>
  <c r="BC587" i="1"/>
  <c r="BB588" i="1"/>
  <c r="BC588" i="1"/>
  <c r="BB589" i="1"/>
  <c r="BC589" i="1"/>
  <c r="BB590" i="1"/>
  <c r="BC590" i="1"/>
  <c r="BB591" i="1"/>
  <c r="BC591" i="1"/>
  <c r="BB592" i="1"/>
  <c r="BC592" i="1"/>
  <c r="BB593" i="1"/>
  <c r="BC593" i="1"/>
  <c r="BB594" i="1"/>
  <c r="BC594" i="1"/>
  <c r="BB595" i="1"/>
  <c r="BC595" i="1"/>
  <c r="BB596" i="1"/>
  <c r="BC596" i="1"/>
  <c r="BB597" i="1"/>
  <c r="BC597" i="1"/>
  <c r="BB598" i="1"/>
  <c r="BC598" i="1"/>
  <c r="BB599" i="1"/>
  <c r="BC599" i="1"/>
  <c r="BB600" i="1"/>
  <c r="BC600" i="1"/>
  <c r="BB601" i="1"/>
  <c r="BC601" i="1"/>
  <c r="BB602" i="1"/>
  <c r="BC602" i="1"/>
  <c r="BB603" i="1"/>
  <c r="BC603" i="1"/>
  <c r="BB604" i="1"/>
  <c r="BC604" i="1"/>
  <c r="BB605" i="1"/>
  <c r="BC605" i="1"/>
  <c r="BB606" i="1"/>
  <c r="BC606" i="1"/>
  <c r="BB607" i="1"/>
  <c r="BC607" i="1"/>
  <c r="BB608" i="1"/>
  <c r="BC608" i="1"/>
  <c r="BB609" i="1"/>
  <c r="BC609" i="1"/>
  <c r="BB610" i="1"/>
  <c r="BC610" i="1"/>
  <c r="BB611" i="1"/>
  <c r="BC611" i="1"/>
  <c r="BB612" i="1"/>
  <c r="BC612" i="1"/>
  <c r="BB613" i="1"/>
  <c r="BC613" i="1"/>
  <c r="BB614" i="1"/>
  <c r="BC614" i="1"/>
  <c r="BB615" i="1"/>
  <c r="BC615" i="1"/>
  <c r="BB616" i="1"/>
  <c r="BC616" i="1"/>
  <c r="BB617" i="1"/>
  <c r="BC617" i="1"/>
  <c r="BB618" i="1"/>
  <c r="BC618" i="1"/>
  <c r="BB619" i="1"/>
  <c r="BC619" i="1"/>
  <c r="BB620" i="1"/>
  <c r="BC620" i="1"/>
  <c r="BB621" i="1"/>
  <c r="BC621" i="1"/>
  <c r="BB622" i="1"/>
  <c r="BC622" i="1"/>
  <c r="BB623" i="1"/>
  <c r="BC623" i="1"/>
  <c r="BB624" i="1"/>
  <c r="BC624" i="1"/>
  <c r="BB625" i="1"/>
  <c r="BC625" i="1"/>
  <c r="BB626" i="1"/>
  <c r="BC626" i="1"/>
  <c r="BB627" i="1"/>
  <c r="BC627" i="1"/>
  <c r="BB628" i="1"/>
  <c r="BC628" i="1"/>
  <c r="BB629" i="1"/>
  <c r="BC629" i="1"/>
  <c r="BB630" i="1"/>
  <c r="BC630" i="1"/>
  <c r="BB631" i="1"/>
  <c r="BC631" i="1"/>
  <c r="BB632" i="1"/>
  <c r="BC632" i="1"/>
  <c r="BB633" i="1"/>
  <c r="BC633" i="1"/>
  <c r="BB634" i="1"/>
  <c r="BC634" i="1"/>
  <c r="BB635" i="1"/>
  <c r="BC635" i="1"/>
  <c r="BB636" i="1"/>
  <c r="BC636" i="1"/>
  <c r="BB637" i="1"/>
  <c r="BC637" i="1"/>
  <c r="BB638" i="1"/>
  <c r="BC638" i="1"/>
  <c r="BB639" i="1"/>
  <c r="BC639" i="1"/>
  <c r="BB640" i="1"/>
  <c r="BC640" i="1"/>
  <c r="BB641" i="1"/>
  <c r="BC641" i="1"/>
  <c r="BB642" i="1"/>
  <c r="BC642" i="1"/>
  <c r="BB643" i="1"/>
  <c r="BC643" i="1"/>
  <c r="BB644" i="1"/>
  <c r="BC644" i="1"/>
  <c r="BB645" i="1"/>
  <c r="BC645" i="1"/>
  <c r="BB646" i="1"/>
  <c r="BC646" i="1"/>
  <c r="BB647" i="1"/>
  <c r="BC647" i="1"/>
  <c r="BB648" i="1"/>
  <c r="BC648" i="1"/>
  <c r="BB649" i="1"/>
  <c r="BC649" i="1"/>
  <c r="BB650" i="1"/>
  <c r="BC650" i="1"/>
  <c r="BB651" i="1"/>
  <c r="BC651" i="1"/>
  <c r="BB652" i="1"/>
  <c r="BC652" i="1"/>
  <c r="BB653" i="1"/>
  <c r="BC653" i="1"/>
  <c r="BB654" i="1"/>
  <c r="BC654" i="1"/>
  <c r="BB655" i="1"/>
  <c r="BC655" i="1"/>
  <c r="BB656" i="1"/>
  <c r="BC656" i="1"/>
  <c r="BB657" i="1"/>
  <c r="BC657" i="1"/>
  <c r="BB658" i="1"/>
  <c r="BC658" i="1"/>
  <c r="BB659" i="1"/>
  <c r="BC659" i="1"/>
  <c r="BB660" i="1"/>
  <c r="BC660" i="1"/>
  <c r="BB661" i="1"/>
  <c r="BC661" i="1"/>
  <c r="BB662" i="1"/>
  <c r="BC662" i="1"/>
  <c r="BB663" i="1"/>
  <c r="BC663" i="1"/>
  <c r="BB664" i="1"/>
  <c r="BC664" i="1"/>
  <c r="BB665" i="1"/>
  <c r="BC665" i="1"/>
  <c r="BB666" i="1"/>
  <c r="BC666" i="1"/>
  <c r="BB667" i="1"/>
  <c r="BC667" i="1"/>
  <c r="BB668" i="1"/>
  <c r="BC668" i="1"/>
  <c r="BB669" i="1"/>
  <c r="BC669" i="1"/>
  <c r="BB670" i="1"/>
  <c r="BC670" i="1"/>
  <c r="BB671" i="1"/>
  <c r="BC671" i="1"/>
  <c r="BB672" i="1"/>
  <c r="BC672" i="1"/>
  <c r="BB673" i="1"/>
  <c r="BC673" i="1"/>
  <c r="BB674" i="1"/>
  <c r="BC674" i="1"/>
  <c r="BB675" i="1"/>
  <c r="BC675" i="1"/>
  <c r="BB676" i="1"/>
  <c r="BC676" i="1"/>
  <c r="BB677" i="1"/>
  <c r="BC677" i="1"/>
  <c r="BB678" i="1"/>
  <c r="BC678" i="1"/>
  <c r="BB679" i="1"/>
  <c r="BC679" i="1"/>
  <c r="BC11" i="1"/>
  <c r="BB11" i="1"/>
  <c r="AW535" i="1"/>
  <c r="BF535" i="1" s="1"/>
  <c r="T19" i="7"/>
  <c r="R19" i="7"/>
  <c r="O19" i="7"/>
  <c r="L19" i="7"/>
  <c r="K19" i="7"/>
  <c r="I19" i="7"/>
  <c r="BD352" i="1" l="1"/>
  <c r="BD438" i="1"/>
  <c r="BD392" i="1"/>
  <c r="BD374" i="1"/>
  <c r="BD368" i="1"/>
  <c r="BD366" i="1"/>
  <c r="BD364" i="1"/>
  <c r="BD362" i="1"/>
  <c r="BD360" i="1"/>
  <c r="BD358" i="1"/>
  <c r="BD356" i="1"/>
  <c r="BD410" i="1"/>
  <c r="BD408" i="1"/>
  <c r="BD406" i="1"/>
  <c r="BD404" i="1"/>
  <c r="BD402" i="1"/>
  <c r="BD400" i="1"/>
  <c r="BD398" i="1"/>
  <c r="BD396" i="1"/>
  <c r="BD394" i="1"/>
  <c r="BD390" i="1"/>
  <c r="BD388" i="1"/>
  <c r="BD386" i="1"/>
  <c r="BD384" i="1"/>
  <c r="BD382" i="1"/>
  <c r="BD380" i="1"/>
  <c r="BD378" i="1"/>
  <c r="BD376" i="1"/>
  <c r="BD372" i="1"/>
  <c r="BD370" i="1"/>
  <c r="BD354" i="1"/>
  <c r="BD350" i="1"/>
  <c r="BD348" i="1"/>
  <c r="BD346" i="1"/>
  <c r="BD344" i="1"/>
  <c r="BD342" i="1"/>
  <c r="BD340" i="1"/>
  <c r="BD338" i="1"/>
  <c r="BD336" i="1"/>
  <c r="BD334" i="1"/>
  <c r="BD332" i="1"/>
  <c r="BD330" i="1"/>
  <c r="BD328" i="1"/>
  <c r="BD326" i="1"/>
  <c r="BD324" i="1"/>
  <c r="BD322" i="1"/>
  <c r="BD320" i="1"/>
  <c r="BD318" i="1"/>
  <c r="BD316" i="1"/>
  <c r="BD314" i="1"/>
  <c r="BD312" i="1"/>
  <c r="BD310" i="1"/>
  <c r="BD308" i="1"/>
  <c r="BD306" i="1"/>
  <c r="BD304" i="1"/>
  <c r="BD302" i="1"/>
  <c r="BD300" i="1"/>
  <c r="BD298" i="1"/>
  <c r="BD296" i="1"/>
  <c r="BD294" i="1"/>
  <c r="BD292" i="1"/>
  <c r="BD290" i="1"/>
  <c r="BD288" i="1"/>
  <c r="BD286" i="1"/>
  <c r="BD284" i="1"/>
  <c r="BD282" i="1"/>
  <c r="BD280" i="1"/>
  <c r="BD278" i="1"/>
  <c r="BD276" i="1"/>
  <c r="BD274" i="1"/>
  <c r="BD272" i="1"/>
  <c r="BD270" i="1"/>
  <c r="BD268" i="1"/>
  <c r="BD266" i="1"/>
  <c r="BD264" i="1"/>
  <c r="BD262" i="1"/>
  <c r="BD260" i="1"/>
  <c r="BD258" i="1"/>
  <c r="BD256" i="1"/>
  <c r="BD254" i="1"/>
  <c r="BD252" i="1"/>
  <c r="BD250" i="1"/>
  <c r="BD248" i="1"/>
  <c r="BD246" i="1"/>
  <c r="BD244" i="1"/>
  <c r="BD242" i="1"/>
  <c r="BD240" i="1"/>
  <c r="BD238" i="1"/>
  <c r="BD236" i="1"/>
  <c r="BD234" i="1"/>
  <c r="BD232" i="1"/>
  <c r="BD230" i="1"/>
  <c r="BD228" i="1"/>
  <c r="BD226" i="1"/>
  <c r="BD224" i="1"/>
  <c r="BD222" i="1"/>
  <c r="BD220" i="1"/>
  <c r="BD218" i="1"/>
  <c r="BD216" i="1"/>
  <c r="BD214" i="1"/>
  <c r="BD212" i="1"/>
  <c r="BD210" i="1"/>
  <c r="BD208" i="1"/>
  <c r="BD206" i="1"/>
  <c r="BD204" i="1"/>
  <c r="BD202" i="1"/>
  <c r="BD200" i="1"/>
  <c r="BD198" i="1"/>
  <c r="BD196" i="1"/>
  <c r="BD194" i="1"/>
  <c r="BD192" i="1"/>
  <c r="BD190" i="1"/>
  <c r="BD188" i="1"/>
  <c r="BD186" i="1"/>
  <c r="BD184" i="1"/>
  <c r="BD182" i="1"/>
  <c r="BD180" i="1"/>
  <c r="BD178" i="1"/>
  <c r="BD176" i="1"/>
  <c r="BD174" i="1"/>
  <c r="BD172" i="1"/>
  <c r="BD170" i="1"/>
  <c r="BD168" i="1"/>
  <c r="BD166" i="1"/>
  <c r="BD164" i="1"/>
  <c r="BD162" i="1"/>
  <c r="BD160" i="1"/>
  <c r="BD158" i="1"/>
  <c r="BD156" i="1"/>
  <c r="BD154" i="1"/>
  <c r="BD152" i="1"/>
  <c r="BD150" i="1"/>
  <c r="BD148" i="1"/>
  <c r="BD146" i="1"/>
  <c r="BD144" i="1"/>
  <c r="BD142" i="1"/>
  <c r="BD140" i="1"/>
  <c r="BD138" i="1"/>
  <c r="BD136" i="1"/>
  <c r="BD134" i="1"/>
  <c r="BD132" i="1"/>
  <c r="BD130" i="1"/>
  <c r="BD128" i="1"/>
  <c r="BD126" i="1"/>
  <c r="BD124" i="1"/>
  <c r="BD122" i="1"/>
  <c r="BD120" i="1"/>
  <c r="BD118" i="1"/>
  <c r="BD116" i="1"/>
  <c r="BD114" i="1"/>
  <c r="BD112" i="1"/>
  <c r="BD110" i="1"/>
  <c r="BD108" i="1"/>
  <c r="BD106" i="1"/>
  <c r="BD104" i="1"/>
  <c r="BD102" i="1"/>
  <c r="BD100" i="1"/>
  <c r="BD98" i="1"/>
  <c r="BD96" i="1"/>
  <c r="BD94" i="1"/>
  <c r="BD92" i="1"/>
  <c r="BD90" i="1"/>
  <c r="BD88" i="1"/>
  <c r="BD86" i="1"/>
  <c r="BD84" i="1"/>
  <c r="BD82" i="1"/>
  <c r="BD80" i="1"/>
  <c r="BD78" i="1"/>
  <c r="BD76" i="1"/>
  <c r="BD74" i="1"/>
  <c r="BD72" i="1"/>
  <c r="BD70" i="1"/>
  <c r="BD68" i="1"/>
  <c r="BD66" i="1"/>
  <c r="BD64" i="1"/>
  <c r="BD62" i="1"/>
  <c r="BD60" i="1"/>
  <c r="BD58" i="1"/>
  <c r="BD56" i="1"/>
  <c r="BD54" i="1"/>
  <c r="BD52" i="1"/>
  <c r="BD50" i="1"/>
  <c r="BD48" i="1"/>
  <c r="BD46" i="1"/>
  <c r="BD44" i="1"/>
  <c r="BD42" i="1"/>
  <c r="BD40" i="1"/>
  <c r="BD38" i="1"/>
  <c r="BD36" i="1"/>
  <c r="BD34" i="1"/>
  <c r="BD32" i="1"/>
  <c r="BD30" i="1"/>
  <c r="BD28" i="1"/>
  <c r="BD26" i="1"/>
  <c r="BD24" i="1"/>
  <c r="BD22" i="1"/>
  <c r="BD20" i="1"/>
  <c r="BD18" i="1"/>
  <c r="BD16" i="1"/>
  <c r="BD14" i="1"/>
  <c r="BD12" i="1"/>
  <c r="BD678" i="1"/>
  <c r="BD676" i="1"/>
  <c r="BD674" i="1"/>
  <c r="BD672" i="1"/>
  <c r="BD670" i="1"/>
  <c r="BD668" i="1"/>
  <c r="BD666" i="1"/>
  <c r="BD664" i="1"/>
  <c r="BD662" i="1"/>
  <c r="BD660" i="1"/>
  <c r="BD658" i="1"/>
  <c r="BD656" i="1"/>
  <c r="BD654" i="1"/>
  <c r="BD652" i="1"/>
  <c r="BD650" i="1"/>
  <c r="BD648" i="1"/>
  <c r="BD646" i="1"/>
  <c r="BD644" i="1"/>
  <c r="BD642" i="1"/>
  <c r="BD640" i="1"/>
  <c r="BD638" i="1"/>
  <c r="BD636" i="1"/>
  <c r="BD634" i="1"/>
  <c r="BD632" i="1"/>
  <c r="BD630" i="1"/>
  <c r="BD628" i="1"/>
  <c r="BD626" i="1"/>
  <c r="BD624" i="1"/>
  <c r="BD622" i="1"/>
  <c r="BD620" i="1"/>
  <c r="BD618" i="1"/>
  <c r="BD616" i="1"/>
  <c r="BD614" i="1"/>
  <c r="BD612" i="1"/>
  <c r="BD610" i="1"/>
  <c r="BD608" i="1"/>
  <c r="BD606" i="1"/>
  <c r="BD604" i="1"/>
  <c r="BD602" i="1"/>
  <c r="BD600" i="1"/>
  <c r="BD598" i="1"/>
  <c r="BD596" i="1"/>
  <c r="BD594" i="1"/>
  <c r="BD592" i="1"/>
  <c r="BD590" i="1"/>
  <c r="BD588" i="1"/>
  <c r="BD586" i="1"/>
  <c r="BD422" i="1"/>
  <c r="BD584" i="1"/>
  <c r="BD582" i="1"/>
  <c r="BD580" i="1"/>
  <c r="BD578" i="1"/>
  <c r="BD576" i="1"/>
  <c r="BD574" i="1"/>
  <c r="BD572" i="1"/>
  <c r="BD570" i="1"/>
  <c r="BD568" i="1"/>
  <c r="BD566" i="1"/>
  <c r="BD564" i="1"/>
  <c r="BD562" i="1"/>
  <c r="BD560" i="1"/>
  <c r="BD558" i="1"/>
  <c r="BD556" i="1"/>
  <c r="BD554" i="1"/>
  <c r="BD552" i="1"/>
  <c r="BD550" i="1"/>
  <c r="BD548" i="1"/>
  <c r="BD546" i="1"/>
  <c r="BD544" i="1"/>
  <c r="BD542" i="1"/>
  <c r="BD540" i="1"/>
  <c r="BD538" i="1"/>
  <c r="BD536" i="1"/>
  <c r="BD534" i="1"/>
  <c r="BD532" i="1"/>
  <c r="BD530" i="1"/>
  <c r="BD528" i="1"/>
  <c r="BD526" i="1"/>
  <c r="BD524" i="1"/>
  <c r="BD522" i="1"/>
  <c r="BD520" i="1"/>
  <c r="BD518" i="1"/>
  <c r="BD516" i="1"/>
  <c r="BD514" i="1"/>
  <c r="BD512" i="1"/>
  <c r="BD510" i="1"/>
  <c r="BD508" i="1"/>
  <c r="BD506" i="1"/>
  <c r="BD504" i="1"/>
  <c r="BD502" i="1"/>
  <c r="BD500" i="1"/>
  <c r="BD498" i="1"/>
  <c r="BD496" i="1"/>
  <c r="BD494" i="1"/>
  <c r="BD492" i="1"/>
  <c r="BD490" i="1"/>
  <c r="BD488" i="1"/>
  <c r="BD486" i="1"/>
  <c r="BD484" i="1"/>
  <c r="BD482" i="1"/>
  <c r="BD480" i="1"/>
  <c r="BD478" i="1"/>
  <c r="BD476" i="1"/>
  <c r="BD474" i="1"/>
  <c r="BD472" i="1"/>
  <c r="BD470" i="1"/>
  <c r="BD468" i="1"/>
  <c r="BD466" i="1"/>
  <c r="BD464" i="1"/>
  <c r="BD462" i="1"/>
  <c r="BD460" i="1"/>
  <c r="BD458" i="1"/>
  <c r="BD456" i="1"/>
  <c r="BD454" i="1"/>
  <c r="BD452" i="1"/>
  <c r="BD450" i="1"/>
  <c r="BD448" i="1"/>
  <c r="BD446" i="1"/>
  <c r="BD444" i="1"/>
  <c r="BD442" i="1"/>
  <c r="BD440" i="1"/>
  <c r="BD436" i="1"/>
  <c r="BD434" i="1"/>
  <c r="BD432" i="1"/>
  <c r="BD430" i="1"/>
  <c r="BD428" i="1"/>
  <c r="BD426" i="1"/>
  <c r="BD424" i="1"/>
  <c r="BD420" i="1"/>
  <c r="BD418" i="1"/>
  <c r="BD416" i="1"/>
  <c r="BD414" i="1"/>
  <c r="BD412" i="1"/>
  <c r="BD679" i="1"/>
  <c r="BD677" i="1"/>
  <c r="BD675" i="1"/>
  <c r="BD673" i="1"/>
  <c r="BD671" i="1"/>
  <c r="BD669" i="1"/>
  <c r="BD667" i="1"/>
  <c r="BD665" i="1"/>
  <c r="BD663" i="1"/>
  <c r="BD661" i="1"/>
  <c r="BD659" i="1"/>
  <c r="BD657" i="1"/>
  <c r="BD655" i="1"/>
  <c r="BD653" i="1"/>
  <c r="BD651" i="1"/>
  <c r="BD649" i="1"/>
  <c r="BD647" i="1"/>
  <c r="BD645" i="1"/>
  <c r="BD643" i="1"/>
  <c r="BD641" i="1"/>
  <c r="BD639" i="1"/>
  <c r="BD637" i="1"/>
  <c r="BD635" i="1"/>
  <c r="BD633" i="1"/>
  <c r="BD631" i="1"/>
  <c r="BD629" i="1"/>
  <c r="BD627" i="1"/>
  <c r="BD625" i="1"/>
  <c r="BD623" i="1"/>
  <c r="BD621" i="1"/>
  <c r="BD619" i="1"/>
  <c r="BD617" i="1"/>
  <c r="BD615" i="1"/>
  <c r="BD613" i="1"/>
  <c r="BD611" i="1"/>
  <c r="BD609" i="1"/>
  <c r="BD607" i="1"/>
  <c r="BD605" i="1"/>
  <c r="BD603" i="1"/>
  <c r="BD601" i="1"/>
  <c r="BD599" i="1"/>
  <c r="BD597" i="1"/>
  <c r="BD595" i="1"/>
  <c r="BD593" i="1"/>
  <c r="BD591" i="1"/>
  <c r="BD589" i="1"/>
  <c r="BD587" i="1"/>
  <c r="BD585" i="1"/>
  <c r="BD583" i="1"/>
  <c r="BD581" i="1"/>
  <c r="BD579" i="1"/>
  <c r="BD577" i="1"/>
  <c r="BD575" i="1"/>
  <c r="BD573" i="1"/>
  <c r="BD571" i="1"/>
  <c r="BD569" i="1"/>
  <c r="BD567" i="1"/>
  <c r="BD565" i="1"/>
  <c r="BD563" i="1"/>
  <c r="BD561" i="1"/>
  <c r="BD559" i="1"/>
  <c r="BD557" i="1"/>
  <c r="BD555" i="1"/>
  <c r="BD553" i="1"/>
  <c r="BD551" i="1"/>
  <c r="BD549" i="1"/>
  <c r="BD547" i="1"/>
  <c r="BD545" i="1"/>
  <c r="BD543" i="1"/>
  <c r="BD541" i="1"/>
  <c r="BD539" i="1"/>
  <c r="BD537" i="1"/>
  <c r="BD535" i="1"/>
  <c r="BD533" i="1"/>
  <c r="BD531" i="1"/>
  <c r="BD529" i="1"/>
  <c r="BD527" i="1"/>
  <c r="BD525" i="1"/>
  <c r="BD523" i="1"/>
  <c r="BD521" i="1"/>
  <c r="BD519" i="1"/>
  <c r="BD517" i="1"/>
  <c r="BD515" i="1"/>
  <c r="BD513" i="1"/>
  <c r="BD511" i="1"/>
  <c r="BD509" i="1"/>
  <c r="BD507" i="1"/>
  <c r="BD505" i="1"/>
  <c r="BD503" i="1"/>
  <c r="BD501" i="1"/>
  <c r="BD499" i="1"/>
  <c r="BD497" i="1"/>
  <c r="BD495" i="1"/>
  <c r="BD493" i="1"/>
  <c r="BD491" i="1"/>
  <c r="BD489" i="1"/>
  <c r="BD487" i="1"/>
  <c r="BD485" i="1"/>
  <c r="BD483" i="1"/>
  <c r="BD481" i="1"/>
  <c r="BD479" i="1"/>
  <c r="BD477" i="1"/>
  <c r="BD475" i="1"/>
  <c r="BD473" i="1"/>
  <c r="BD471" i="1"/>
  <c r="BD469" i="1"/>
  <c r="BD467" i="1"/>
  <c r="BD465" i="1"/>
  <c r="BD463" i="1"/>
  <c r="BD461" i="1"/>
  <c r="BD459" i="1"/>
  <c r="BD457" i="1"/>
  <c r="BD455" i="1"/>
  <c r="BD453" i="1"/>
  <c r="BD451" i="1"/>
  <c r="BD449" i="1"/>
  <c r="BD447" i="1"/>
  <c r="BD445" i="1"/>
  <c r="BD443" i="1"/>
  <c r="BD441" i="1"/>
  <c r="BD439" i="1"/>
  <c r="BD437" i="1"/>
  <c r="BD435" i="1"/>
  <c r="BD433" i="1"/>
  <c r="BD431" i="1"/>
  <c r="BD429" i="1"/>
  <c r="BD427" i="1"/>
  <c r="BD425" i="1"/>
  <c r="BD423" i="1"/>
  <c r="BD421" i="1"/>
  <c r="BD419" i="1"/>
  <c r="BD417" i="1"/>
  <c r="BD415" i="1"/>
  <c r="BD413" i="1"/>
  <c r="BD411" i="1"/>
  <c r="BD409" i="1"/>
  <c r="BD407" i="1"/>
  <c r="BD405" i="1"/>
  <c r="BD403" i="1"/>
  <c r="BD401" i="1"/>
  <c r="BD399" i="1"/>
  <c r="BD397" i="1"/>
  <c r="BD395" i="1"/>
  <c r="BD393" i="1"/>
  <c r="BD391" i="1"/>
  <c r="BD389" i="1"/>
  <c r="BD387" i="1"/>
  <c r="BD385" i="1"/>
  <c r="BD383" i="1"/>
  <c r="BD381" i="1"/>
  <c r="BD379" i="1"/>
  <c r="BD377" i="1"/>
  <c r="BD375" i="1"/>
  <c r="BD373" i="1"/>
  <c r="BD371" i="1"/>
  <c r="BD369" i="1"/>
  <c r="BD367" i="1"/>
  <c r="BD365" i="1"/>
  <c r="BD363" i="1"/>
  <c r="BD361" i="1"/>
  <c r="BD359" i="1"/>
  <c r="BD357" i="1"/>
  <c r="BD355" i="1"/>
  <c r="BD353" i="1"/>
  <c r="BD351" i="1"/>
  <c r="BD349" i="1"/>
  <c r="BD347" i="1"/>
  <c r="BD345" i="1"/>
  <c r="BD343" i="1"/>
  <c r="BD341" i="1"/>
  <c r="BD339" i="1"/>
  <c r="BD337" i="1"/>
  <c r="BD335" i="1"/>
  <c r="BD333" i="1"/>
  <c r="BD331" i="1"/>
  <c r="BD329" i="1"/>
  <c r="BD327" i="1"/>
  <c r="BD325" i="1"/>
  <c r="BD323" i="1"/>
  <c r="BD321" i="1"/>
  <c r="BD319" i="1"/>
  <c r="BD317" i="1"/>
  <c r="BD315" i="1"/>
  <c r="BD313" i="1"/>
  <c r="BD311" i="1"/>
  <c r="BD309" i="1"/>
  <c r="BD307" i="1"/>
  <c r="BD305" i="1"/>
  <c r="BD303" i="1"/>
  <c r="BD301" i="1"/>
  <c r="BD299" i="1"/>
  <c r="BD297" i="1"/>
  <c r="BD295" i="1"/>
  <c r="BD293" i="1"/>
  <c r="BD291" i="1"/>
  <c r="BD289" i="1"/>
  <c r="BD287" i="1"/>
  <c r="BD285" i="1"/>
  <c r="BD283" i="1"/>
  <c r="BD281" i="1"/>
  <c r="BD279" i="1"/>
  <c r="BD277" i="1"/>
  <c r="BD275" i="1"/>
  <c r="BD273" i="1"/>
  <c r="BD271" i="1"/>
  <c r="BD269" i="1"/>
  <c r="BD267" i="1"/>
  <c r="BD265" i="1"/>
  <c r="BD263" i="1"/>
  <c r="BD261" i="1"/>
  <c r="BD259" i="1"/>
  <c r="BD257" i="1"/>
  <c r="BD255" i="1"/>
  <c r="BD253" i="1"/>
  <c r="BD251" i="1"/>
  <c r="BD249" i="1"/>
  <c r="BD247" i="1"/>
  <c r="BD245" i="1"/>
  <c r="BD243" i="1"/>
  <c r="BD241" i="1"/>
  <c r="BD239" i="1"/>
  <c r="BD237" i="1"/>
  <c r="BD235" i="1"/>
  <c r="BD233" i="1"/>
  <c r="BD231" i="1"/>
  <c r="BD229" i="1"/>
  <c r="BD227" i="1"/>
  <c r="BD225" i="1"/>
  <c r="BD223" i="1"/>
  <c r="BD221" i="1"/>
  <c r="BD219" i="1"/>
  <c r="BD217" i="1"/>
  <c r="BD215" i="1"/>
  <c r="BD213" i="1"/>
  <c r="BD211" i="1"/>
  <c r="BD209" i="1"/>
  <c r="BD207" i="1"/>
  <c r="BD205" i="1"/>
  <c r="BD203" i="1"/>
  <c r="BD201" i="1"/>
  <c r="BD199" i="1"/>
  <c r="BD197" i="1"/>
  <c r="BD195" i="1"/>
  <c r="BD193" i="1"/>
  <c r="BD191" i="1"/>
  <c r="BD189" i="1"/>
  <c r="BD187" i="1"/>
  <c r="BD185" i="1"/>
  <c r="BD183" i="1"/>
  <c r="BD181" i="1"/>
  <c r="BD179" i="1"/>
  <c r="BD177" i="1"/>
  <c r="BD175" i="1"/>
  <c r="BD173" i="1"/>
  <c r="BD171" i="1"/>
  <c r="BD169" i="1"/>
  <c r="BD167" i="1"/>
  <c r="BD165" i="1"/>
  <c r="BD163" i="1"/>
  <c r="BD161" i="1"/>
  <c r="BD159" i="1"/>
  <c r="BD157" i="1"/>
  <c r="BD155" i="1"/>
  <c r="BD153" i="1"/>
  <c r="BD151" i="1"/>
  <c r="BD149" i="1"/>
  <c r="BD147" i="1"/>
  <c r="BD145" i="1"/>
  <c r="BD143" i="1"/>
  <c r="BD141" i="1"/>
  <c r="BD139" i="1"/>
  <c r="BD137" i="1"/>
  <c r="BD135" i="1"/>
  <c r="BD133" i="1"/>
  <c r="BD131" i="1"/>
  <c r="BD129" i="1"/>
  <c r="BD127" i="1"/>
  <c r="BD125" i="1"/>
  <c r="BD123" i="1"/>
  <c r="BD121" i="1"/>
  <c r="BD119" i="1"/>
  <c r="BD117" i="1"/>
  <c r="BD115" i="1"/>
  <c r="BD113" i="1"/>
  <c r="BD111" i="1"/>
  <c r="BD109" i="1"/>
  <c r="BD107" i="1"/>
  <c r="BD105" i="1"/>
  <c r="BD103" i="1"/>
  <c r="BD101" i="1"/>
  <c r="BD99" i="1"/>
  <c r="BD97" i="1"/>
  <c r="BD95" i="1"/>
  <c r="BD93" i="1"/>
  <c r="BD91" i="1"/>
  <c r="BD89" i="1"/>
  <c r="BD87" i="1"/>
  <c r="BD85" i="1"/>
  <c r="BD83" i="1"/>
  <c r="BD81" i="1"/>
  <c r="BD79" i="1"/>
  <c r="BD77" i="1"/>
  <c r="BD75" i="1"/>
  <c r="BD73" i="1"/>
  <c r="BD71" i="1"/>
  <c r="BD69" i="1"/>
  <c r="BD67" i="1"/>
  <c r="BD65" i="1"/>
  <c r="BD63" i="1"/>
  <c r="BD61" i="1"/>
  <c r="BD59" i="1"/>
  <c r="BD57" i="1"/>
  <c r="BD55" i="1"/>
  <c r="BD53" i="1"/>
  <c r="BD51" i="1"/>
  <c r="BD49" i="1"/>
  <c r="BD47" i="1"/>
  <c r="BD45" i="1"/>
  <c r="BD43" i="1"/>
  <c r="BD41" i="1"/>
  <c r="BD39" i="1"/>
  <c r="BD37" i="1"/>
  <c r="BD35" i="1"/>
  <c r="BD33" i="1"/>
  <c r="BD31" i="1"/>
  <c r="BD29" i="1"/>
  <c r="BD27" i="1"/>
  <c r="BD25" i="1"/>
  <c r="BD23" i="1"/>
  <c r="BD21" i="1"/>
  <c r="BD19" i="1"/>
  <c r="BD17" i="1"/>
  <c r="BD15" i="1"/>
  <c r="BD13" i="1"/>
  <c r="BD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11" i="1"/>
  <c r="AO12" i="1" l="1"/>
  <c r="AU12" i="1" s="1"/>
  <c r="AR12" i="1"/>
  <c r="AO13" i="1"/>
  <c r="AU13" i="1" s="1"/>
  <c r="AR13" i="1"/>
  <c r="AO14" i="1"/>
  <c r="AU14" i="1" s="1"/>
  <c r="AR14" i="1"/>
  <c r="AO15" i="1"/>
  <c r="AU15" i="1" s="1"/>
  <c r="AR15" i="1"/>
  <c r="AO16" i="1"/>
  <c r="AU16" i="1" s="1"/>
  <c r="AR16" i="1"/>
  <c r="AO17" i="1"/>
  <c r="AU17" i="1" s="1"/>
  <c r="AR17" i="1"/>
  <c r="AO18" i="1"/>
  <c r="AU18" i="1" s="1"/>
  <c r="AR18" i="1"/>
  <c r="AO19" i="1"/>
  <c r="AU19" i="1" s="1"/>
  <c r="AR19" i="1"/>
  <c r="AO20" i="1"/>
  <c r="AU20" i="1" s="1"/>
  <c r="AR20" i="1"/>
  <c r="AO21" i="1"/>
  <c r="AU21" i="1" s="1"/>
  <c r="AR21" i="1"/>
  <c r="AO22" i="1"/>
  <c r="AU22" i="1" s="1"/>
  <c r="AR22" i="1"/>
  <c r="AO23" i="1"/>
  <c r="AU23" i="1" s="1"/>
  <c r="AR23" i="1"/>
  <c r="AO24" i="1"/>
  <c r="AU24" i="1" s="1"/>
  <c r="AR24" i="1"/>
  <c r="AO25" i="1"/>
  <c r="AU25" i="1" s="1"/>
  <c r="AR25" i="1"/>
  <c r="AO26" i="1"/>
  <c r="AU26" i="1" s="1"/>
  <c r="AR26" i="1"/>
  <c r="AO27" i="1"/>
  <c r="AU27" i="1" s="1"/>
  <c r="AR27" i="1"/>
  <c r="AO28" i="1"/>
  <c r="AU28" i="1" s="1"/>
  <c r="AR28" i="1"/>
  <c r="AO29" i="1"/>
  <c r="AU29" i="1" s="1"/>
  <c r="AR29" i="1"/>
  <c r="AO30" i="1"/>
  <c r="AU30" i="1" s="1"/>
  <c r="AR30" i="1"/>
  <c r="AO31" i="1"/>
  <c r="AU31" i="1" s="1"/>
  <c r="AR31" i="1"/>
  <c r="AO32" i="1"/>
  <c r="AU32" i="1" s="1"/>
  <c r="AR32" i="1"/>
  <c r="AO33" i="1"/>
  <c r="AU33" i="1" s="1"/>
  <c r="AR33" i="1"/>
  <c r="AO34" i="1"/>
  <c r="AU34" i="1" s="1"/>
  <c r="AR34" i="1"/>
  <c r="AO35" i="1"/>
  <c r="AU35" i="1" s="1"/>
  <c r="AR35" i="1"/>
  <c r="AO36" i="1"/>
  <c r="AU36" i="1" s="1"/>
  <c r="AR36" i="1"/>
  <c r="AO37" i="1"/>
  <c r="AU37" i="1" s="1"/>
  <c r="AR37" i="1"/>
  <c r="AO38" i="1"/>
  <c r="AU38" i="1" s="1"/>
  <c r="AR38" i="1"/>
  <c r="AO39" i="1"/>
  <c r="AU39" i="1" s="1"/>
  <c r="AR39" i="1"/>
  <c r="AO40" i="1"/>
  <c r="AU40" i="1" s="1"/>
  <c r="AR40" i="1"/>
  <c r="AO41" i="1"/>
  <c r="AU41" i="1" s="1"/>
  <c r="AR41" i="1"/>
  <c r="AO42" i="1"/>
  <c r="AU42" i="1" s="1"/>
  <c r="AR42" i="1"/>
  <c r="AO43" i="1"/>
  <c r="AU43" i="1" s="1"/>
  <c r="AR43" i="1"/>
  <c r="AO44" i="1"/>
  <c r="AU44" i="1" s="1"/>
  <c r="AR44" i="1"/>
  <c r="AO45" i="1"/>
  <c r="AU45" i="1" s="1"/>
  <c r="AR45" i="1"/>
  <c r="AO46" i="1"/>
  <c r="AU46" i="1" s="1"/>
  <c r="AR46" i="1"/>
  <c r="AO47" i="1"/>
  <c r="AU47" i="1" s="1"/>
  <c r="AR47" i="1"/>
  <c r="AO48" i="1"/>
  <c r="AU48" i="1" s="1"/>
  <c r="AR48" i="1"/>
  <c r="AO49" i="1"/>
  <c r="AU49" i="1" s="1"/>
  <c r="AR49" i="1"/>
  <c r="AO50" i="1"/>
  <c r="AU50" i="1" s="1"/>
  <c r="AR50" i="1"/>
  <c r="AO51" i="1"/>
  <c r="AU51" i="1" s="1"/>
  <c r="AR51" i="1"/>
  <c r="AO52" i="1"/>
  <c r="AU52" i="1" s="1"/>
  <c r="AR52" i="1"/>
  <c r="AO53" i="1"/>
  <c r="AU53" i="1" s="1"/>
  <c r="AR53" i="1"/>
  <c r="AO54" i="1"/>
  <c r="AU54" i="1" s="1"/>
  <c r="AR54" i="1"/>
  <c r="AO55" i="1"/>
  <c r="AU55" i="1" s="1"/>
  <c r="AR55" i="1"/>
  <c r="AO56" i="1"/>
  <c r="AU56" i="1" s="1"/>
  <c r="AR56" i="1"/>
  <c r="AO57" i="1"/>
  <c r="AU57" i="1" s="1"/>
  <c r="AR57" i="1"/>
  <c r="AO58" i="1"/>
  <c r="AU58" i="1" s="1"/>
  <c r="AR58" i="1"/>
  <c r="AO59" i="1"/>
  <c r="AU59" i="1" s="1"/>
  <c r="AR59" i="1"/>
  <c r="AO60" i="1"/>
  <c r="AU60" i="1" s="1"/>
  <c r="AR60" i="1"/>
  <c r="AO61" i="1"/>
  <c r="AU61" i="1" s="1"/>
  <c r="AR61" i="1"/>
  <c r="AO62" i="1"/>
  <c r="AU62" i="1" s="1"/>
  <c r="AR62" i="1"/>
  <c r="AO63" i="1"/>
  <c r="AU63" i="1" s="1"/>
  <c r="AR63" i="1"/>
  <c r="AO64" i="1"/>
  <c r="AU64" i="1" s="1"/>
  <c r="AR64" i="1"/>
  <c r="AO65" i="1"/>
  <c r="AU65" i="1" s="1"/>
  <c r="AR65" i="1"/>
  <c r="AO66" i="1"/>
  <c r="AU66" i="1" s="1"/>
  <c r="AR66" i="1"/>
  <c r="AO67" i="1"/>
  <c r="AU67" i="1" s="1"/>
  <c r="AR67" i="1"/>
  <c r="AO68" i="1"/>
  <c r="AU68" i="1" s="1"/>
  <c r="AR68" i="1"/>
  <c r="AO69" i="1"/>
  <c r="AU69" i="1" s="1"/>
  <c r="AR69" i="1"/>
  <c r="AO70" i="1"/>
  <c r="AU70" i="1" s="1"/>
  <c r="AR70" i="1"/>
  <c r="AO71" i="1"/>
  <c r="AU71" i="1" s="1"/>
  <c r="AR71" i="1"/>
  <c r="AO72" i="1"/>
  <c r="AU72" i="1" s="1"/>
  <c r="AR72" i="1"/>
  <c r="AO73" i="1"/>
  <c r="AU73" i="1" s="1"/>
  <c r="AR73" i="1"/>
  <c r="AO74" i="1"/>
  <c r="AU74" i="1" s="1"/>
  <c r="AR74" i="1"/>
  <c r="AO75" i="1"/>
  <c r="AU75" i="1" s="1"/>
  <c r="AR75" i="1"/>
  <c r="AO76" i="1"/>
  <c r="AU76" i="1" s="1"/>
  <c r="AR76" i="1"/>
  <c r="AO77" i="1"/>
  <c r="AU77" i="1" s="1"/>
  <c r="AR77" i="1"/>
  <c r="AO78" i="1"/>
  <c r="AU78" i="1" s="1"/>
  <c r="AR78" i="1"/>
  <c r="AO79" i="1"/>
  <c r="AU79" i="1" s="1"/>
  <c r="AR79" i="1"/>
  <c r="AO80" i="1"/>
  <c r="AU80" i="1" s="1"/>
  <c r="AR80" i="1"/>
  <c r="AO81" i="1"/>
  <c r="AU81" i="1" s="1"/>
  <c r="AR81" i="1"/>
  <c r="AO82" i="1"/>
  <c r="AU82" i="1" s="1"/>
  <c r="AR82" i="1"/>
  <c r="AO83" i="1"/>
  <c r="AU83" i="1" s="1"/>
  <c r="AR83" i="1"/>
  <c r="AO84" i="1"/>
  <c r="AU84" i="1" s="1"/>
  <c r="AR84" i="1"/>
  <c r="AO85" i="1"/>
  <c r="AU85" i="1" s="1"/>
  <c r="AR85" i="1"/>
  <c r="AO86" i="1"/>
  <c r="AU86" i="1" s="1"/>
  <c r="AR86" i="1"/>
  <c r="AO87" i="1"/>
  <c r="AU87" i="1" s="1"/>
  <c r="AR87" i="1"/>
  <c r="AO88" i="1"/>
  <c r="AU88" i="1" s="1"/>
  <c r="AR88" i="1"/>
  <c r="AO89" i="1"/>
  <c r="AU89" i="1" s="1"/>
  <c r="AR89" i="1"/>
  <c r="AO90" i="1"/>
  <c r="AU90" i="1" s="1"/>
  <c r="AR90" i="1"/>
  <c r="AO91" i="1"/>
  <c r="AU91" i="1" s="1"/>
  <c r="AR91" i="1"/>
  <c r="AO92" i="1"/>
  <c r="AU92" i="1" s="1"/>
  <c r="AR92" i="1"/>
  <c r="AO93" i="1"/>
  <c r="AU93" i="1" s="1"/>
  <c r="AR93" i="1"/>
  <c r="AO94" i="1"/>
  <c r="AU94" i="1" s="1"/>
  <c r="AR94" i="1"/>
  <c r="AO95" i="1"/>
  <c r="AU95" i="1" s="1"/>
  <c r="AR95" i="1"/>
  <c r="AO96" i="1"/>
  <c r="AU96" i="1" s="1"/>
  <c r="AR96" i="1"/>
  <c r="AO97" i="1"/>
  <c r="AU97" i="1" s="1"/>
  <c r="AR97" i="1"/>
  <c r="AO98" i="1"/>
  <c r="AU98" i="1" s="1"/>
  <c r="AR98" i="1"/>
  <c r="AO99" i="1"/>
  <c r="AU99" i="1" s="1"/>
  <c r="AR99" i="1"/>
  <c r="AO100" i="1"/>
  <c r="AU100" i="1" s="1"/>
  <c r="AR100" i="1"/>
  <c r="AO101" i="1"/>
  <c r="AU101" i="1" s="1"/>
  <c r="AR101" i="1"/>
  <c r="AO102" i="1"/>
  <c r="AU102" i="1" s="1"/>
  <c r="AR102" i="1"/>
  <c r="AO103" i="1"/>
  <c r="AU103" i="1" s="1"/>
  <c r="AR103" i="1"/>
  <c r="AO104" i="1"/>
  <c r="AU104" i="1" s="1"/>
  <c r="AR104" i="1"/>
  <c r="AO105" i="1"/>
  <c r="AU105" i="1" s="1"/>
  <c r="AR105" i="1"/>
  <c r="AO106" i="1"/>
  <c r="AU106" i="1" s="1"/>
  <c r="AR106" i="1"/>
  <c r="AO107" i="1"/>
  <c r="AU107" i="1" s="1"/>
  <c r="AR107" i="1"/>
  <c r="AO108" i="1"/>
  <c r="AU108" i="1" s="1"/>
  <c r="AR108" i="1"/>
  <c r="AO109" i="1"/>
  <c r="AU109" i="1" s="1"/>
  <c r="AR109" i="1"/>
  <c r="AO110" i="1"/>
  <c r="AU110" i="1" s="1"/>
  <c r="AR110" i="1"/>
  <c r="AO111" i="1"/>
  <c r="AU111" i="1" s="1"/>
  <c r="AR111" i="1"/>
  <c r="AO112" i="1"/>
  <c r="AU112" i="1" s="1"/>
  <c r="AR112" i="1"/>
  <c r="AO113" i="1"/>
  <c r="AU113" i="1" s="1"/>
  <c r="AR113" i="1"/>
  <c r="AO114" i="1"/>
  <c r="AU114" i="1" s="1"/>
  <c r="AR114" i="1"/>
  <c r="AO115" i="1"/>
  <c r="AU115" i="1" s="1"/>
  <c r="AR115" i="1"/>
  <c r="AO116" i="1"/>
  <c r="AU116" i="1" s="1"/>
  <c r="AR116" i="1"/>
  <c r="AO117" i="1"/>
  <c r="AU117" i="1" s="1"/>
  <c r="AR117" i="1"/>
  <c r="AO118" i="1"/>
  <c r="AU118" i="1" s="1"/>
  <c r="AR118" i="1"/>
  <c r="AO119" i="1"/>
  <c r="AU119" i="1" s="1"/>
  <c r="AR119" i="1"/>
  <c r="AO120" i="1"/>
  <c r="AU120" i="1" s="1"/>
  <c r="AR120" i="1"/>
  <c r="AO121" i="1"/>
  <c r="AU121" i="1" s="1"/>
  <c r="AR121" i="1"/>
  <c r="AO122" i="1"/>
  <c r="AU122" i="1" s="1"/>
  <c r="AR122" i="1"/>
  <c r="AO123" i="1"/>
  <c r="AU123" i="1" s="1"/>
  <c r="AR123" i="1"/>
  <c r="AO124" i="1"/>
  <c r="AU124" i="1" s="1"/>
  <c r="AR124" i="1"/>
  <c r="AO125" i="1"/>
  <c r="AU125" i="1" s="1"/>
  <c r="AR125" i="1"/>
  <c r="AO126" i="1"/>
  <c r="AU126" i="1" s="1"/>
  <c r="AR126" i="1"/>
  <c r="AO127" i="1"/>
  <c r="AU127" i="1" s="1"/>
  <c r="AR127" i="1"/>
  <c r="AO128" i="1"/>
  <c r="AU128" i="1" s="1"/>
  <c r="AR128" i="1"/>
  <c r="AO129" i="1"/>
  <c r="AU129" i="1" s="1"/>
  <c r="AR129" i="1"/>
  <c r="AO130" i="1"/>
  <c r="AU130" i="1" s="1"/>
  <c r="AR130" i="1"/>
  <c r="AO131" i="1"/>
  <c r="AU131" i="1" s="1"/>
  <c r="AR131" i="1"/>
  <c r="AO132" i="1"/>
  <c r="AU132" i="1" s="1"/>
  <c r="AR132" i="1"/>
  <c r="AO133" i="1"/>
  <c r="AU133" i="1" s="1"/>
  <c r="AR133" i="1"/>
  <c r="AO134" i="1"/>
  <c r="AU134" i="1" s="1"/>
  <c r="AR134" i="1"/>
  <c r="AO135" i="1"/>
  <c r="AU135" i="1" s="1"/>
  <c r="AR135" i="1"/>
  <c r="AO136" i="1"/>
  <c r="AU136" i="1" s="1"/>
  <c r="AR136" i="1"/>
  <c r="AO137" i="1"/>
  <c r="AU137" i="1" s="1"/>
  <c r="AR137" i="1"/>
  <c r="AO138" i="1"/>
  <c r="AU138" i="1" s="1"/>
  <c r="AR138" i="1"/>
  <c r="AO139" i="1"/>
  <c r="AU139" i="1" s="1"/>
  <c r="AR139" i="1"/>
  <c r="AO140" i="1"/>
  <c r="AU140" i="1" s="1"/>
  <c r="AR140" i="1"/>
  <c r="AO141" i="1"/>
  <c r="AU141" i="1" s="1"/>
  <c r="AR141" i="1"/>
  <c r="AO142" i="1"/>
  <c r="AU142" i="1" s="1"/>
  <c r="AR142" i="1"/>
  <c r="AO143" i="1"/>
  <c r="AU143" i="1" s="1"/>
  <c r="AR143" i="1"/>
  <c r="AO144" i="1"/>
  <c r="AU144" i="1" s="1"/>
  <c r="AR144" i="1"/>
  <c r="AO145" i="1"/>
  <c r="AU145" i="1" s="1"/>
  <c r="AR145" i="1"/>
  <c r="AO146" i="1"/>
  <c r="AU146" i="1" s="1"/>
  <c r="AR146" i="1"/>
  <c r="AO147" i="1"/>
  <c r="AU147" i="1" s="1"/>
  <c r="AR147" i="1"/>
  <c r="AO148" i="1"/>
  <c r="AU148" i="1" s="1"/>
  <c r="AR148" i="1"/>
  <c r="AO149" i="1"/>
  <c r="AU149" i="1" s="1"/>
  <c r="AR149" i="1"/>
  <c r="AO150" i="1"/>
  <c r="AU150" i="1" s="1"/>
  <c r="AR150" i="1"/>
  <c r="AO151" i="1"/>
  <c r="AU151" i="1" s="1"/>
  <c r="AR151" i="1"/>
  <c r="AO152" i="1"/>
  <c r="AU152" i="1" s="1"/>
  <c r="AR152" i="1"/>
  <c r="AO153" i="1"/>
  <c r="AU153" i="1" s="1"/>
  <c r="AR153" i="1"/>
  <c r="AO154" i="1"/>
  <c r="AU154" i="1" s="1"/>
  <c r="AR154" i="1"/>
  <c r="AO155" i="1"/>
  <c r="AU155" i="1" s="1"/>
  <c r="AR155" i="1"/>
  <c r="AO156" i="1"/>
  <c r="AU156" i="1" s="1"/>
  <c r="AR156" i="1"/>
  <c r="AO157" i="1"/>
  <c r="AU157" i="1" s="1"/>
  <c r="AR157" i="1"/>
  <c r="AO158" i="1"/>
  <c r="AU158" i="1" s="1"/>
  <c r="AR158" i="1"/>
  <c r="AO159" i="1"/>
  <c r="AU159" i="1" s="1"/>
  <c r="AR159" i="1"/>
  <c r="AO160" i="1"/>
  <c r="AU160" i="1" s="1"/>
  <c r="AR160" i="1"/>
  <c r="AO161" i="1"/>
  <c r="AU161" i="1" s="1"/>
  <c r="AR161" i="1"/>
  <c r="AO162" i="1"/>
  <c r="AU162" i="1" s="1"/>
  <c r="AR162" i="1"/>
  <c r="AO163" i="1"/>
  <c r="AU163" i="1" s="1"/>
  <c r="AR163" i="1"/>
  <c r="AO164" i="1"/>
  <c r="AU164" i="1" s="1"/>
  <c r="AR164" i="1"/>
  <c r="AO165" i="1"/>
  <c r="AU165" i="1" s="1"/>
  <c r="AR165" i="1"/>
  <c r="AO166" i="1"/>
  <c r="AU166" i="1" s="1"/>
  <c r="AR166" i="1"/>
  <c r="AO167" i="1"/>
  <c r="AU167" i="1" s="1"/>
  <c r="AR167" i="1"/>
  <c r="AO168" i="1"/>
  <c r="AU168" i="1" s="1"/>
  <c r="AR168" i="1"/>
  <c r="AO169" i="1"/>
  <c r="AU169" i="1" s="1"/>
  <c r="AR169" i="1"/>
  <c r="AO170" i="1"/>
  <c r="AU170" i="1" s="1"/>
  <c r="AR170" i="1"/>
  <c r="AO171" i="1"/>
  <c r="AU171" i="1" s="1"/>
  <c r="AR171" i="1"/>
  <c r="AO172" i="1"/>
  <c r="AU172" i="1" s="1"/>
  <c r="AR172" i="1"/>
  <c r="AO173" i="1"/>
  <c r="AU173" i="1" s="1"/>
  <c r="AR173" i="1"/>
  <c r="AO174" i="1"/>
  <c r="AU174" i="1" s="1"/>
  <c r="AR174" i="1"/>
  <c r="AO175" i="1"/>
  <c r="AU175" i="1" s="1"/>
  <c r="AR175" i="1"/>
  <c r="AO176" i="1"/>
  <c r="AU176" i="1" s="1"/>
  <c r="AR176" i="1"/>
  <c r="AO177" i="1"/>
  <c r="AU177" i="1" s="1"/>
  <c r="AR177" i="1"/>
  <c r="AO178" i="1"/>
  <c r="AU178" i="1" s="1"/>
  <c r="AR178" i="1"/>
  <c r="AO179" i="1"/>
  <c r="AU179" i="1" s="1"/>
  <c r="AR179" i="1"/>
  <c r="AO180" i="1"/>
  <c r="AU180" i="1" s="1"/>
  <c r="AR180" i="1"/>
  <c r="AO181" i="1"/>
  <c r="AU181" i="1" s="1"/>
  <c r="AR181" i="1"/>
  <c r="AO182" i="1"/>
  <c r="AU182" i="1" s="1"/>
  <c r="AR182" i="1"/>
  <c r="AO183" i="1"/>
  <c r="AU183" i="1" s="1"/>
  <c r="AR183" i="1"/>
  <c r="AO184" i="1"/>
  <c r="AU184" i="1" s="1"/>
  <c r="AR184" i="1"/>
  <c r="AO185" i="1"/>
  <c r="AU185" i="1" s="1"/>
  <c r="AR185" i="1"/>
  <c r="AO186" i="1"/>
  <c r="AU186" i="1" s="1"/>
  <c r="AR186" i="1"/>
  <c r="AO187" i="1"/>
  <c r="AU187" i="1" s="1"/>
  <c r="AR187" i="1"/>
  <c r="AO188" i="1"/>
  <c r="AU188" i="1" s="1"/>
  <c r="AR188" i="1"/>
  <c r="AO189" i="1"/>
  <c r="AU189" i="1" s="1"/>
  <c r="AR189" i="1"/>
  <c r="AO190" i="1"/>
  <c r="AU190" i="1" s="1"/>
  <c r="AR190" i="1"/>
  <c r="AO191" i="1"/>
  <c r="AU191" i="1" s="1"/>
  <c r="AR191" i="1"/>
  <c r="AO192" i="1"/>
  <c r="AU192" i="1" s="1"/>
  <c r="AR192" i="1"/>
  <c r="AO193" i="1"/>
  <c r="AU193" i="1" s="1"/>
  <c r="AR193" i="1"/>
  <c r="AO194" i="1"/>
  <c r="AU194" i="1" s="1"/>
  <c r="AR194" i="1"/>
  <c r="AO195" i="1"/>
  <c r="AU195" i="1" s="1"/>
  <c r="AR195" i="1"/>
  <c r="AO196" i="1"/>
  <c r="AU196" i="1" s="1"/>
  <c r="AR196" i="1"/>
  <c r="AO197" i="1"/>
  <c r="AU197" i="1" s="1"/>
  <c r="AR197" i="1"/>
  <c r="AO198" i="1"/>
  <c r="AU198" i="1" s="1"/>
  <c r="AR198" i="1"/>
  <c r="AO199" i="1"/>
  <c r="AU199" i="1" s="1"/>
  <c r="AR199" i="1"/>
  <c r="AO200" i="1"/>
  <c r="AU200" i="1" s="1"/>
  <c r="AR200" i="1"/>
  <c r="AO201" i="1"/>
  <c r="AU201" i="1" s="1"/>
  <c r="AR201" i="1"/>
  <c r="AO202" i="1"/>
  <c r="AU202" i="1" s="1"/>
  <c r="AR202" i="1"/>
  <c r="AO203" i="1"/>
  <c r="AU203" i="1" s="1"/>
  <c r="AR203" i="1"/>
  <c r="AO204" i="1"/>
  <c r="AU204" i="1" s="1"/>
  <c r="AR204" i="1"/>
  <c r="AO205" i="1"/>
  <c r="AU205" i="1" s="1"/>
  <c r="AR205" i="1"/>
  <c r="AO206" i="1"/>
  <c r="AU206" i="1" s="1"/>
  <c r="AR206" i="1"/>
  <c r="AO207" i="1"/>
  <c r="AU207" i="1" s="1"/>
  <c r="AR207" i="1"/>
  <c r="AO208" i="1"/>
  <c r="AU208" i="1" s="1"/>
  <c r="AR208" i="1"/>
  <c r="AO209" i="1"/>
  <c r="AU209" i="1" s="1"/>
  <c r="AR209" i="1"/>
  <c r="AO210" i="1"/>
  <c r="AU210" i="1" s="1"/>
  <c r="AR210" i="1"/>
  <c r="AO211" i="1"/>
  <c r="AU211" i="1" s="1"/>
  <c r="AR211" i="1"/>
  <c r="AO212" i="1"/>
  <c r="AU212" i="1" s="1"/>
  <c r="AR212" i="1"/>
  <c r="AO213" i="1"/>
  <c r="AU213" i="1" s="1"/>
  <c r="AR213" i="1"/>
  <c r="AO214" i="1"/>
  <c r="AU214" i="1" s="1"/>
  <c r="AR214" i="1"/>
  <c r="AO215" i="1"/>
  <c r="AU215" i="1" s="1"/>
  <c r="AR215" i="1"/>
  <c r="AO216" i="1"/>
  <c r="AU216" i="1" s="1"/>
  <c r="AR216" i="1"/>
  <c r="AO217" i="1"/>
  <c r="AU217" i="1" s="1"/>
  <c r="AR217" i="1"/>
  <c r="AO218" i="1"/>
  <c r="AU218" i="1" s="1"/>
  <c r="AR218" i="1"/>
  <c r="AO219" i="1"/>
  <c r="AU219" i="1" s="1"/>
  <c r="AR219" i="1"/>
  <c r="AO220" i="1"/>
  <c r="AU220" i="1" s="1"/>
  <c r="AR220" i="1"/>
  <c r="AO221" i="1"/>
  <c r="AU221" i="1" s="1"/>
  <c r="AR221" i="1"/>
  <c r="AO222" i="1"/>
  <c r="AU222" i="1" s="1"/>
  <c r="AR222" i="1"/>
  <c r="AO223" i="1"/>
  <c r="AU223" i="1" s="1"/>
  <c r="AR223" i="1"/>
  <c r="AO224" i="1"/>
  <c r="AU224" i="1" s="1"/>
  <c r="AR224" i="1"/>
  <c r="AO225" i="1"/>
  <c r="AU225" i="1" s="1"/>
  <c r="AR225" i="1"/>
  <c r="AO226" i="1"/>
  <c r="AU226" i="1" s="1"/>
  <c r="AR226" i="1"/>
  <c r="AO227" i="1"/>
  <c r="AU227" i="1" s="1"/>
  <c r="AR227" i="1"/>
  <c r="AO228" i="1"/>
  <c r="AU228" i="1" s="1"/>
  <c r="AR228" i="1"/>
  <c r="AO229" i="1"/>
  <c r="AU229" i="1" s="1"/>
  <c r="AR229" i="1"/>
  <c r="AO230" i="1"/>
  <c r="AU230" i="1" s="1"/>
  <c r="AR230" i="1"/>
  <c r="AO231" i="1"/>
  <c r="AU231" i="1" s="1"/>
  <c r="AR231" i="1"/>
  <c r="AO232" i="1"/>
  <c r="AU232" i="1" s="1"/>
  <c r="AR232" i="1"/>
  <c r="AO233" i="1"/>
  <c r="AU233" i="1" s="1"/>
  <c r="AR233" i="1"/>
  <c r="AO234" i="1"/>
  <c r="AU234" i="1" s="1"/>
  <c r="AR234" i="1"/>
  <c r="AO235" i="1"/>
  <c r="AU235" i="1" s="1"/>
  <c r="AR235" i="1"/>
  <c r="AO236" i="1"/>
  <c r="AU236" i="1" s="1"/>
  <c r="AR236" i="1"/>
  <c r="AO237" i="1"/>
  <c r="AU237" i="1" s="1"/>
  <c r="AR237" i="1"/>
  <c r="AO238" i="1"/>
  <c r="AU238" i="1" s="1"/>
  <c r="AR238" i="1"/>
  <c r="AO239" i="1"/>
  <c r="AU239" i="1" s="1"/>
  <c r="AR239" i="1"/>
  <c r="AO240" i="1"/>
  <c r="AU240" i="1" s="1"/>
  <c r="AR240" i="1"/>
  <c r="AO241" i="1"/>
  <c r="AU241" i="1" s="1"/>
  <c r="AR241" i="1"/>
  <c r="AO242" i="1"/>
  <c r="AU242" i="1" s="1"/>
  <c r="AR242" i="1"/>
  <c r="AO243" i="1"/>
  <c r="AU243" i="1" s="1"/>
  <c r="AR243" i="1"/>
  <c r="AO244" i="1"/>
  <c r="AU244" i="1" s="1"/>
  <c r="AR244" i="1"/>
  <c r="AO245" i="1"/>
  <c r="AU245" i="1" s="1"/>
  <c r="AR245" i="1"/>
  <c r="AO246" i="1"/>
  <c r="AU246" i="1" s="1"/>
  <c r="AR246" i="1"/>
  <c r="AO247" i="1"/>
  <c r="AU247" i="1" s="1"/>
  <c r="AR247" i="1"/>
  <c r="AO248" i="1"/>
  <c r="AU248" i="1" s="1"/>
  <c r="AR248" i="1"/>
  <c r="AO249" i="1"/>
  <c r="AU249" i="1" s="1"/>
  <c r="AR249" i="1"/>
  <c r="AO250" i="1"/>
  <c r="AU250" i="1" s="1"/>
  <c r="AR250" i="1"/>
  <c r="AO251" i="1"/>
  <c r="AU251" i="1" s="1"/>
  <c r="AR251" i="1"/>
  <c r="AO252" i="1"/>
  <c r="AU252" i="1" s="1"/>
  <c r="AR252" i="1"/>
  <c r="AO253" i="1"/>
  <c r="AU253" i="1" s="1"/>
  <c r="AR253" i="1"/>
  <c r="AO254" i="1"/>
  <c r="AU254" i="1" s="1"/>
  <c r="AR254" i="1"/>
  <c r="AO255" i="1"/>
  <c r="AU255" i="1" s="1"/>
  <c r="AR255" i="1"/>
  <c r="AO256" i="1"/>
  <c r="AU256" i="1" s="1"/>
  <c r="AR256" i="1"/>
  <c r="AO257" i="1"/>
  <c r="AU257" i="1" s="1"/>
  <c r="AR257" i="1"/>
  <c r="AO258" i="1"/>
  <c r="AU258" i="1" s="1"/>
  <c r="AR258" i="1"/>
  <c r="AO259" i="1"/>
  <c r="AU259" i="1" s="1"/>
  <c r="AR259" i="1"/>
  <c r="AO260" i="1"/>
  <c r="AU260" i="1" s="1"/>
  <c r="AR260" i="1"/>
  <c r="AO261" i="1"/>
  <c r="AU261" i="1" s="1"/>
  <c r="AR261" i="1"/>
  <c r="AO262" i="1"/>
  <c r="AU262" i="1" s="1"/>
  <c r="AR262" i="1"/>
  <c r="AO263" i="1"/>
  <c r="AU263" i="1" s="1"/>
  <c r="AR263" i="1"/>
  <c r="AO264" i="1"/>
  <c r="AU264" i="1" s="1"/>
  <c r="AR264" i="1"/>
  <c r="AO265" i="1"/>
  <c r="AU265" i="1" s="1"/>
  <c r="AR265" i="1"/>
  <c r="AO266" i="1"/>
  <c r="AU266" i="1" s="1"/>
  <c r="AR266" i="1"/>
  <c r="AO267" i="1"/>
  <c r="AU267" i="1" s="1"/>
  <c r="AR267" i="1"/>
  <c r="AO268" i="1"/>
  <c r="AU268" i="1" s="1"/>
  <c r="AR268" i="1"/>
  <c r="AO269" i="1"/>
  <c r="AU269" i="1" s="1"/>
  <c r="AR269" i="1"/>
  <c r="AO270" i="1"/>
  <c r="AU270" i="1" s="1"/>
  <c r="AR270" i="1"/>
  <c r="AO271" i="1"/>
  <c r="AU271" i="1" s="1"/>
  <c r="AR271" i="1"/>
  <c r="AO272" i="1"/>
  <c r="AU272" i="1" s="1"/>
  <c r="AR272" i="1"/>
  <c r="AO273" i="1"/>
  <c r="AU273" i="1" s="1"/>
  <c r="AR273" i="1"/>
  <c r="AO274" i="1"/>
  <c r="AU274" i="1" s="1"/>
  <c r="AR274" i="1"/>
  <c r="AO275" i="1"/>
  <c r="AU275" i="1" s="1"/>
  <c r="AR275" i="1"/>
  <c r="AO276" i="1"/>
  <c r="AU276" i="1" s="1"/>
  <c r="AR276" i="1"/>
  <c r="AO277" i="1"/>
  <c r="AU277" i="1" s="1"/>
  <c r="AR277" i="1"/>
  <c r="AO278" i="1"/>
  <c r="AU278" i="1" s="1"/>
  <c r="AR278" i="1"/>
  <c r="AO279" i="1"/>
  <c r="AU279" i="1" s="1"/>
  <c r="AR279" i="1"/>
  <c r="AO280" i="1"/>
  <c r="AU280" i="1" s="1"/>
  <c r="AR280" i="1"/>
  <c r="AO281" i="1"/>
  <c r="AU281" i="1" s="1"/>
  <c r="AR281" i="1"/>
  <c r="AO282" i="1"/>
  <c r="AU282" i="1" s="1"/>
  <c r="AR282" i="1"/>
  <c r="AO283" i="1"/>
  <c r="AU283" i="1" s="1"/>
  <c r="AR283" i="1"/>
  <c r="AO284" i="1"/>
  <c r="AU284" i="1" s="1"/>
  <c r="AR284" i="1"/>
  <c r="AO285" i="1"/>
  <c r="AU285" i="1" s="1"/>
  <c r="AR285" i="1"/>
  <c r="AO286" i="1"/>
  <c r="AU286" i="1" s="1"/>
  <c r="AR286" i="1"/>
  <c r="AO287" i="1"/>
  <c r="AU287" i="1" s="1"/>
  <c r="AR287" i="1"/>
  <c r="AO288" i="1"/>
  <c r="AU288" i="1" s="1"/>
  <c r="AR288" i="1"/>
  <c r="AO289" i="1"/>
  <c r="AU289" i="1" s="1"/>
  <c r="AR289" i="1"/>
  <c r="AO290" i="1"/>
  <c r="AU290" i="1" s="1"/>
  <c r="AR290" i="1"/>
  <c r="AO291" i="1"/>
  <c r="AU291" i="1" s="1"/>
  <c r="AR291" i="1"/>
  <c r="AO292" i="1"/>
  <c r="AU292" i="1" s="1"/>
  <c r="AR292" i="1"/>
  <c r="AO293" i="1"/>
  <c r="AU293" i="1" s="1"/>
  <c r="AR293" i="1"/>
  <c r="AO294" i="1"/>
  <c r="AU294" i="1" s="1"/>
  <c r="AR294" i="1"/>
  <c r="AO295" i="1"/>
  <c r="AU295" i="1" s="1"/>
  <c r="AR295" i="1"/>
  <c r="AO296" i="1"/>
  <c r="AU296" i="1" s="1"/>
  <c r="AR296" i="1"/>
  <c r="AO297" i="1"/>
  <c r="AU297" i="1" s="1"/>
  <c r="AR297" i="1"/>
  <c r="AO298" i="1"/>
  <c r="AU298" i="1" s="1"/>
  <c r="AR298" i="1"/>
  <c r="AO299" i="1"/>
  <c r="AU299" i="1" s="1"/>
  <c r="AR299" i="1"/>
  <c r="AO300" i="1"/>
  <c r="AU300" i="1" s="1"/>
  <c r="AR300" i="1"/>
  <c r="AO301" i="1"/>
  <c r="AU301" i="1" s="1"/>
  <c r="AR301" i="1"/>
  <c r="AO302" i="1"/>
  <c r="AU302" i="1" s="1"/>
  <c r="AR302" i="1"/>
  <c r="AO303" i="1"/>
  <c r="AU303" i="1" s="1"/>
  <c r="AR303" i="1"/>
  <c r="AO304" i="1"/>
  <c r="AU304" i="1" s="1"/>
  <c r="AR304" i="1"/>
  <c r="AO305" i="1"/>
  <c r="AU305" i="1" s="1"/>
  <c r="AR305" i="1"/>
  <c r="AO306" i="1"/>
  <c r="AU306" i="1" s="1"/>
  <c r="AR306" i="1"/>
  <c r="AO307" i="1"/>
  <c r="AU307" i="1" s="1"/>
  <c r="AR307" i="1"/>
  <c r="AO308" i="1"/>
  <c r="AU308" i="1" s="1"/>
  <c r="AR308" i="1"/>
  <c r="AO309" i="1"/>
  <c r="AU309" i="1" s="1"/>
  <c r="AR309" i="1"/>
  <c r="AO310" i="1"/>
  <c r="AU310" i="1" s="1"/>
  <c r="AR310" i="1"/>
  <c r="AO311" i="1"/>
  <c r="AU311" i="1" s="1"/>
  <c r="AR311" i="1"/>
  <c r="AO312" i="1"/>
  <c r="AU312" i="1" s="1"/>
  <c r="AR312" i="1"/>
  <c r="AO313" i="1"/>
  <c r="AU313" i="1" s="1"/>
  <c r="AR313" i="1"/>
  <c r="AO314" i="1"/>
  <c r="AU314" i="1" s="1"/>
  <c r="AR314" i="1"/>
  <c r="AO315" i="1"/>
  <c r="AU315" i="1" s="1"/>
  <c r="AR315" i="1"/>
  <c r="AO316" i="1"/>
  <c r="AU316" i="1" s="1"/>
  <c r="AR316" i="1"/>
  <c r="AO317" i="1"/>
  <c r="AU317" i="1" s="1"/>
  <c r="AR317" i="1"/>
  <c r="AO318" i="1"/>
  <c r="AU318" i="1" s="1"/>
  <c r="AR318" i="1"/>
  <c r="AO319" i="1"/>
  <c r="AU319" i="1" s="1"/>
  <c r="AR319" i="1"/>
  <c r="AO320" i="1"/>
  <c r="AU320" i="1" s="1"/>
  <c r="AR320" i="1"/>
  <c r="AO321" i="1"/>
  <c r="AU321" i="1" s="1"/>
  <c r="AR321" i="1"/>
  <c r="AO322" i="1"/>
  <c r="AU322" i="1" s="1"/>
  <c r="AR322" i="1"/>
  <c r="AO323" i="1"/>
  <c r="AU323" i="1" s="1"/>
  <c r="AR323" i="1"/>
  <c r="AO324" i="1"/>
  <c r="AU324" i="1" s="1"/>
  <c r="AR324" i="1"/>
  <c r="AO325" i="1"/>
  <c r="AU325" i="1" s="1"/>
  <c r="AR325" i="1"/>
  <c r="AO326" i="1"/>
  <c r="AU326" i="1" s="1"/>
  <c r="AR326" i="1"/>
  <c r="AO327" i="1"/>
  <c r="AU327" i="1" s="1"/>
  <c r="AR327" i="1"/>
  <c r="AO328" i="1"/>
  <c r="AU328" i="1" s="1"/>
  <c r="AR328" i="1"/>
  <c r="AO329" i="1"/>
  <c r="AU329" i="1" s="1"/>
  <c r="AR329" i="1"/>
  <c r="AO330" i="1"/>
  <c r="AU330" i="1" s="1"/>
  <c r="AR330" i="1"/>
  <c r="AO331" i="1"/>
  <c r="AU331" i="1" s="1"/>
  <c r="AR331" i="1"/>
  <c r="AO332" i="1"/>
  <c r="AU332" i="1" s="1"/>
  <c r="AR332" i="1"/>
  <c r="AO333" i="1"/>
  <c r="AU333" i="1" s="1"/>
  <c r="AR333" i="1"/>
  <c r="AO334" i="1"/>
  <c r="AU334" i="1" s="1"/>
  <c r="AR334" i="1"/>
  <c r="AO335" i="1"/>
  <c r="AU335" i="1" s="1"/>
  <c r="AR335" i="1"/>
  <c r="AO336" i="1"/>
  <c r="AU336" i="1" s="1"/>
  <c r="AR336" i="1"/>
  <c r="AO337" i="1"/>
  <c r="AU337" i="1" s="1"/>
  <c r="AR337" i="1"/>
  <c r="AO338" i="1"/>
  <c r="AU338" i="1" s="1"/>
  <c r="AR338" i="1"/>
  <c r="AO339" i="1"/>
  <c r="AU339" i="1" s="1"/>
  <c r="AR339" i="1"/>
  <c r="AO340" i="1"/>
  <c r="AU340" i="1" s="1"/>
  <c r="AR340" i="1"/>
  <c r="AO341" i="1"/>
  <c r="AU341" i="1" s="1"/>
  <c r="AR341" i="1"/>
  <c r="AO342" i="1"/>
  <c r="AU342" i="1" s="1"/>
  <c r="AR342" i="1"/>
  <c r="AO343" i="1"/>
  <c r="AU343" i="1" s="1"/>
  <c r="AR343" i="1"/>
  <c r="AO344" i="1"/>
  <c r="AU344" i="1" s="1"/>
  <c r="AR344" i="1"/>
  <c r="AO345" i="1"/>
  <c r="AU345" i="1" s="1"/>
  <c r="AR345" i="1"/>
  <c r="AO346" i="1"/>
  <c r="AU346" i="1" s="1"/>
  <c r="AR346" i="1"/>
  <c r="AO347" i="1"/>
  <c r="AU347" i="1" s="1"/>
  <c r="AR347" i="1"/>
  <c r="AO348" i="1"/>
  <c r="AU348" i="1" s="1"/>
  <c r="AR348" i="1"/>
  <c r="AO349" i="1"/>
  <c r="AU349" i="1" s="1"/>
  <c r="AR349" i="1"/>
  <c r="AO350" i="1"/>
  <c r="AU350" i="1" s="1"/>
  <c r="AR350" i="1"/>
  <c r="AO351" i="1"/>
  <c r="AU351" i="1" s="1"/>
  <c r="AR351" i="1"/>
  <c r="AO352" i="1"/>
  <c r="AU352" i="1" s="1"/>
  <c r="AR352" i="1"/>
  <c r="AO353" i="1"/>
  <c r="AU353" i="1" s="1"/>
  <c r="AR353" i="1"/>
  <c r="AO354" i="1"/>
  <c r="AU354" i="1" s="1"/>
  <c r="AR354" i="1"/>
  <c r="AO355" i="1"/>
  <c r="AU355" i="1" s="1"/>
  <c r="AR355" i="1"/>
  <c r="AO356" i="1"/>
  <c r="AU356" i="1" s="1"/>
  <c r="AR356" i="1"/>
  <c r="AO357" i="1"/>
  <c r="AU357" i="1" s="1"/>
  <c r="AR357" i="1"/>
  <c r="AO358" i="1"/>
  <c r="AU358" i="1" s="1"/>
  <c r="AR358" i="1"/>
  <c r="AO359" i="1"/>
  <c r="AU359" i="1" s="1"/>
  <c r="AR359" i="1"/>
  <c r="AO360" i="1"/>
  <c r="AU360" i="1" s="1"/>
  <c r="AR360" i="1"/>
  <c r="AO361" i="1"/>
  <c r="AU361" i="1" s="1"/>
  <c r="AR361" i="1"/>
  <c r="AO362" i="1"/>
  <c r="AU362" i="1" s="1"/>
  <c r="AR362" i="1"/>
  <c r="AO363" i="1"/>
  <c r="AU363" i="1" s="1"/>
  <c r="AR363" i="1"/>
  <c r="AO364" i="1"/>
  <c r="AU364" i="1" s="1"/>
  <c r="AR364" i="1"/>
  <c r="AO365" i="1"/>
  <c r="AU365" i="1" s="1"/>
  <c r="AR365" i="1"/>
  <c r="AO366" i="1"/>
  <c r="AU366" i="1" s="1"/>
  <c r="AR366" i="1"/>
  <c r="AO367" i="1"/>
  <c r="AU367" i="1" s="1"/>
  <c r="AR367" i="1"/>
  <c r="AO368" i="1"/>
  <c r="AU368" i="1" s="1"/>
  <c r="AR368" i="1"/>
  <c r="AO369" i="1"/>
  <c r="AU369" i="1" s="1"/>
  <c r="AR369" i="1"/>
  <c r="AO370" i="1"/>
  <c r="AU370" i="1" s="1"/>
  <c r="AR370" i="1"/>
  <c r="AO371" i="1"/>
  <c r="AU371" i="1" s="1"/>
  <c r="AR371" i="1"/>
  <c r="AO372" i="1"/>
  <c r="AU372" i="1" s="1"/>
  <c r="AR372" i="1"/>
  <c r="AO373" i="1"/>
  <c r="AU373" i="1" s="1"/>
  <c r="AR373" i="1"/>
  <c r="AO374" i="1"/>
  <c r="AU374" i="1" s="1"/>
  <c r="AR374" i="1"/>
  <c r="AO375" i="1"/>
  <c r="AU375" i="1" s="1"/>
  <c r="AR375" i="1"/>
  <c r="AO376" i="1"/>
  <c r="AU376" i="1" s="1"/>
  <c r="AR376" i="1"/>
  <c r="AO377" i="1"/>
  <c r="AU377" i="1" s="1"/>
  <c r="AR377" i="1"/>
  <c r="AO378" i="1"/>
  <c r="AU378" i="1" s="1"/>
  <c r="AR378" i="1"/>
  <c r="AO379" i="1"/>
  <c r="AU379" i="1" s="1"/>
  <c r="AR379" i="1"/>
  <c r="AO380" i="1"/>
  <c r="AU380" i="1" s="1"/>
  <c r="AR380" i="1"/>
  <c r="AO381" i="1"/>
  <c r="AU381" i="1" s="1"/>
  <c r="AR381" i="1"/>
  <c r="AO382" i="1"/>
  <c r="AU382" i="1" s="1"/>
  <c r="AR382" i="1"/>
  <c r="AO383" i="1"/>
  <c r="AU383" i="1" s="1"/>
  <c r="AR383" i="1"/>
  <c r="AO384" i="1"/>
  <c r="AU384" i="1" s="1"/>
  <c r="AR384" i="1"/>
  <c r="AO385" i="1"/>
  <c r="AU385" i="1" s="1"/>
  <c r="AR385" i="1"/>
  <c r="AO386" i="1"/>
  <c r="AU386" i="1" s="1"/>
  <c r="AR386" i="1"/>
  <c r="AO387" i="1"/>
  <c r="AU387" i="1" s="1"/>
  <c r="AR387" i="1"/>
  <c r="AO388" i="1"/>
  <c r="AU388" i="1" s="1"/>
  <c r="AR388" i="1"/>
  <c r="AO389" i="1"/>
  <c r="AU389" i="1" s="1"/>
  <c r="AR389" i="1"/>
  <c r="AO390" i="1"/>
  <c r="AU390" i="1" s="1"/>
  <c r="AR390" i="1"/>
  <c r="AO391" i="1"/>
  <c r="AU391" i="1" s="1"/>
  <c r="AR391" i="1"/>
  <c r="AO392" i="1"/>
  <c r="AU392" i="1" s="1"/>
  <c r="AR392" i="1"/>
  <c r="AO393" i="1"/>
  <c r="AU393" i="1" s="1"/>
  <c r="AR393" i="1"/>
  <c r="AO394" i="1"/>
  <c r="AU394" i="1" s="1"/>
  <c r="AR394" i="1"/>
  <c r="AO395" i="1"/>
  <c r="AU395" i="1" s="1"/>
  <c r="AR395" i="1"/>
  <c r="AO396" i="1"/>
  <c r="AU396" i="1" s="1"/>
  <c r="AR396" i="1"/>
  <c r="AO397" i="1"/>
  <c r="AU397" i="1" s="1"/>
  <c r="AR397" i="1"/>
  <c r="AO398" i="1"/>
  <c r="AU398" i="1" s="1"/>
  <c r="AR398" i="1"/>
  <c r="AO399" i="1"/>
  <c r="AU399" i="1" s="1"/>
  <c r="AR399" i="1"/>
  <c r="AO400" i="1"/>
  <c r="AU400" i="1" s="1"/>
  <c r="AR400" i="1"/>
  <c r="AO401" i="1"/>
  <c r="AU401" i="1" s="1"/>
  <c r="AR401" i="1"/>
  <c r="AO402" i="1"/>
  <c r="AU402" i="1" s="1"/>
  <c r="AR402" i="1"/>
  <c r="AO403" i="1"/>
  <c r="AU403" i="1" s="1"/>
  <c r="AR403" i="1"/>
  <c r="AO404" i="1"/>
  <c r="AU404" i="1" s="1"/>
  <c r="AR404" i="1"/>
  <c r="AO405" i="1"/>
  <c r="AU405" i="1" s="1"/>
  <c r="AR405" i="1"/>
  <c r="AO406" i="1"/>
  <c r="AU406" i="1" s="1"/>
  <c r="AR406" i="1"/>
  <c r="AO407" i="1"/>
  <c r="AU407" i="1" s="1"/>
  <c r="AR407" i="1"/>
  <c r="AO408" i="1"/>
  <c r="AU408" i="1" s="1"/>
  <c r="AR408" i="1"/>
  <c r="AO409" i="1"/>
  <c r="AU409" i="1" s="1"/>
  <c r="AR409" i="1"/>
  <c r="AO410" i="1"/>
  <c r="AU410" i="1" s="1"/>
  <c r="AR410" i="1"/>
  <c r="AO411" i="1"/>
  <c r="AU411" i="1" s="1"/>
  <c r="AR411" i="1"/>
  <c r="AO412" i="1"/>
  <c r="AU412" i="1" s="1"/>
  <c r="AR412" i="1"/>
  <c r="AO413" i="1"/>
  <c r="AU413" i="1" s="1"/>
  <c r="AR413" i="1"/>
  <c r="AO414" i="1"/>
  <c r="AU414" i="1" s="1"/>
  <c r="AR414" i="1"/>
  <c r="AO415" i="1"/>
  <c r="AU415" i="1" s="1"/>
  <c r="AR415" i="1"/>
  <c r="AO416" i="1"/>
  <c r="AU416" i="1" s="1"/>
  <c r="AR416" i="1"/>
  <c r="AO417" i="1"/>
  <c r="AU417" i="1" s="1"/>
  <c r="AR417" i="1"/>
  <c r="AO418" i="1"/>
  <c r="AU418" i="1" s="1"/>
  <c r="AR418" i="1"/>
  <c r="AO419" i="1"/>
  <c r="AU419" i="1" s="1"/>
  <c r="AR419" i="1"/>
  <c r="AO420" i="1"/>
  <c r="AU420" i="1" s="1"/>
  <c r="AR420" i="1"/>
  <c r="AO421" i="1"/>
  <c r="AU421" i="1" s="1"/>
  <c r="AR421" i="1"/>
  <c r="AO422" i="1"/>
  <c r="AU422" i="1" s="1"/>
  <c r="AR422" i="1"/>
  <c r="AO423" i="1"/>
  <c r="AU423" i="1" s="1"/>
  <c r="AR423" i="1"/>
  <c r="AO424" i="1"/>
  <c r="AU424" i="1" s="1"/>
  <c r="AR424" i="1"/>
  <c r="AO425" i="1"/>
  <c r="AU425" i="1" s="1"/>
  <c r="AR425" i="1"/>
  <c r="AO426" i="1"/>
  <c r="AU426" i="1" s="1"/>
  <c r="AR426" i="1"/>
  <c r="AO427" i="1"/>
  <c r="AU427" i="1" s="1"/>
  <c r="AR427" i="1"/>
  <c r="AO428" i="1"/>
  <c r="AU428" i="1" s="1"/>
  <c r="AR428" i="1"/>
  <c r="AO429" i="1"/>
  <c r="AU429" i="1" s="1"/>
  <c r="AR429" i="1"/>
  <c r="AO430" i="1"/>
  <c r="AU430" i="1" s="1"/>
  <c r="AR430" i="1"/>
  <c r="AO431" i="1"/>
  <c r="AU431" i="1" s="1"/>
  <c r="AR431" i="1"/>
  <c r="AO432" i="1"/>
  <c r="AU432" i="1" s="1"/>
  <c r="AR432" i="1"/>
  <c r="AO433" i="1"/>
  <c r="AU433" i="1" s="1"/>
  <c r="AR433" i="1"/>
  <c r="AO434" i="1"/>
  <c r="AU434" i="1" s="1"/>
  <c r="AR434" i="1"/>
  <c r="AO435" i="1"/>
  <c r="AU435" i="1" s="1"/>
  <c r="AR435" i="1"/>
  <c r="AO436" i="1"/>
  <c r="AU436" i="1" s="1"/>
  <c r="AR436" i="1"/>
  <c r="AO437" i="1"/>
  <c r="AU437" i="1" s="1"/>
  <c r="AR437" i="1"/>
  <c r="AO438" i="1"/>
  <c r="AU438" i="1" s="1"/>
  <c r="AR438" i="1"/>
  <c r="AO439" i="1"/>
  <c r="AU439" i="1" s="1"/>
  <c r="AR439" i="1"/>
  <c r="AO440" i="1"/>
  <c r="AU440" i="1" s="1"/>
  <c r="AR440" i="1"/>
  <c r="AO441" i="1"/>
  <c r="AU441" i="1" s="1"/>
  <c r="AR441" i="1"/>
  <c r="AO442" i="1"/>
  <c r="AU442" i="1" s="1"/>
  <c r="AR442" i="1"/>
  <c r="AO443" i="1"/>
  <c r="AU443" i="1" s="1"/>
  <c r="AR443" i="1"/>
  <c r="AO444" i="1"/>
  <c r="AU444" i="1" s="1"/>
  <c r="AR444" i="1"/>
  <c r="AO445" i="1"/>
  <c r="AU445" i="1" s="1"/>
  <c r="AR445" i="1"/>
  <c r="AO446" i="1"/>
  <c r="AU446" i="1" s="1"/>
  <c r="AR446" i="1"/>
  <c r="AO447" i="1"/>
  <c r="AU447" i="1" s="1"/>
  <c r="AR447" i="1"/>
  <c r="AO448" i="1"/>
  <c r="AU448" i="1" s="1"/>
  <c r="AR448" i="1"/>
  <c r="AO449" i="1"/>
  <c r="AU449" i="1" s="1"/>
  <c r="AR449" i="1"/>
  <c r="AO450" i="1"/>
  <c r="AU450" i="1" s="1"/>
  <c r="AR450" i="1"/>
  <c r="AO451" i="1"/>
  <c r="AU451" i="1" s="1"/>
  <c r="AR451" i="1"/>
  <c r="AO452" i="1"/>
  <c r="AU452" i="1" s="1"/>
  <c r="AR452" i="1"/>
  <c r="AO453" i="1"/>
  <c r="AU453" i="1" s="1"/>
  <c r="AR453" i="1"/>
  <c r="AO454" i="1"/>
  <c r="AU454" i="1" s="1"/>
  <c r="AR454" i="1"/>
  <c r="AO455" i="1"/>
  <c r="AU455" i="1" s="1"/>
  <c r="AR455" i="1"/>
  <c r="AO456" i="1"/>
  <c r="AU456" i="1" s="1"/>
  <c r="AR456" i="1"/>
  <c r="AO457" i="1"/>
  <c r="AU457" i="1" s="1"/>
  <c r="AR457" i="1"/>
  <c r="AO458" i="1"/>
  <c r="AU458" i="1" s="1"/>
  <c r="AR458" i="1"/>
  <c r="AO459" i="1"/>
  <c r="AU459" i="1" s="1"/>
  <c r="AR459" i="1"/>
  <c r="AO460" i="1"/>
  <c r="AU460" i="1" s="1"/>
  <c r="AR460" i="1"/>
  <c r="AO461" i="1"/>
  <c r="AU461" i="1" s="1"/>
  <c r="AR461" i="1"/>
  <c r="AO462" i="1"/>
  <c r="AU462" i="1" s="1"/>
  <c r="AR462" i="1"/>
  <c r="AO463" i="1"/>
  <c r="AU463" i="1" s="1"/>
  <c r="AR463" i="1"/>
  <c r="AO464" i="1"/>
  <c r="AU464" i="1" s="1"/>
  <c r="AR464" i="1"/>
  <c r="AO465" i="1"/>
  <c r="AU465" i="1" s="1"/>
  <c r="AR465" i="1"/>
  <c r="AO466" i="1"/>
  <c r="AU466" i="1" s="1"/>
  <c r="AR466" i="1"/>
  <c r="AO467" i="1"/>
  <c r="AU467" i="1" s="1"/>
  <c r="AR467" i="1"/>
  <c r="AO468" i="1"/>
  <c r="AU468" i="1" s="1"/>
  <c r="AR468" i="1"/>
  <c r="AO469" i="1"/>
  <c r="AU469" i="1" s="1"/>
  <c r="AR469" i="1"/>
  <c r="AO470" i="1"/>
  <c r="AU470" i="1" s="1"/>
  <c r="AR470" i="1"/>
  <c r="AO471" i="1"/>
  <c r="AU471" i="1" s="1"/>
  <c r="AR471" i="1"/>
  <c r="AO472" i="1"/>
  <c r="AU472" i="1" s="1"/>
  <c r="AR472" i="1"/>
  <c r="AO473" i="1"/>
  <c r="AU473" i="1" s="1"/>
  <c r="AR473" i="1"/>
  <c r="AO474" i="1"/>
  <c r="AU474" i="1" s="1"/>
  <c r="AR474" i="1"/>
  <c r="AO475" i="1"/>
  <c r="AU475" i="1" s="1"/>
  <c r="AR475" i="1"/>
  <c r="AO476" i="1"/>
  <c r="AU476" i="1" s="1"/>
  <c r="AR476" i="1"/>
  <c r="AO477" i="1"/>
  <c r="AU477" i="1" s="1"/>
  <c r="AR477" i="1"/>
  <c r="AO478" i="1"/>
  <c r="AU478" i="1" s="1"/>
  <c r="AR478" i="1"/>
  <c r="AO479" i="1"/>
  <c r="AU479" i="1" s="1"/>
  <c r="AR479" i="1"/>
  <c r="AO480" i="1"/>
  <c r="AU480" i="1" s="1"/>
  <c r="AR480" i="1"/>
  <c r="AO481" i="1"/>
  <c r="AU481" i="1" s="1"/>
  <c r="AR481" i="1"/>
  <c r="AO482" i="1"/>
  <c r="AU482" i="1" s="1"/>
  <c r="AR482" i="1"/>
  <c r="AO483" i="1"/>
  <c r="AU483" i="1" s="1"/>
  <c r="AR483" i="1"/>
  <c r="AO484" i="1"/>
  <c r="AU484" i="1" s="1"/>
  <c r="AR484" i="1"/>
  <c r="AO485" i="1"/>
  <c r="AU485" i="1" s="1"/>
  <c r="AR485" i="1"/>
  <c r="AO486" i="1"/>
  <c r="AU486" i="1" s="1"/>
  <c r="AR486" i="1"/>
  <c r="AO487" i="1"/>
  <c r="AU487" i="1" s="1"/>
  <c r="AR487" i="1"/>
  <c r="AO488" i="1"/>
  <c r="AU488" i="1" s="1"/>
  <c r="AR488" i="1"/>
  <c r="AO489" i="1"/>
  <c r="AU489" i="1" s="1"/>
  <c r="AR489" i="1"/>
  <c r="AO490" i="1"/>
  <c r="AU490" i="1" s="1"/>
  <c r="AR490" i="1"/>
  <c r="AO491" i="1"/>
  <c r="AU491" i="1" s="1"/>
  <c r="AR491" i="1"/>
  <c r="AO492" i="1"/>
  <c r="AU492" i="1" s="1"/>
  <c r="AR492" i="1"/>
  <c r="AO493" i="1"/>
  <c r="AU493" i="1" s="1"/>
  <c r="AR493" i="1"/>
  <c r="AO494" i="1"/>
  <c r="AU494" i="1" s="1"/>
  <c r="AR494" i="1"/>
  <c r="AO495" i="1"/>
  <c r="AU495" i="1" s="1"/>
  <c r="AR495" i="1"/>
  <c r="AO496" i="1"/>
  <c r="AU496" i="1" s="1"/>
  <c r="AR496" i="1"/>
  <c r="AO497" i="1"/>
  <c r="AU497" i="1" s="1"/>
  <c r="AR497" i="1"/>
  <c r="AO498" i="1"/>
  <c r="AU498" i="1" s="1"/>
  <c r="AR498" i="1"/>
  <c r="AO499" i="1"/>
  <c r="AU499" i="1" s="1"/>
  <c r="AR499" i="1"/>
  <c r="AO500" i="1"/>
  <c r="AU500" i="1" s="1"/>
  <c r="AR500" i="1"/>
  <c r="AO501" i="1"/>
  <c r="AU501" i="1" s="1"/>
  <c r="AR501" i="1"/>
  <c r="AO502" i="1"/>
  <c r="AU502" i="1" s="1"/>
  <c r="AR502" i="1"/>
  <c r="AO503" i="1"/>
  <c r="AU503" i="1" s="1"/>
  <c r="AR503" i="1"/>
  <c r="AO504" i="1"/>
  <c r="AU504" i="1" s="1"/>
  <c r="AR504" i="1"/>
  <c r="AO505" i="1"/>
  <c r="AU505" i="1" s="1"/>
  <c r="AR505" i="1"/>
  <c r="AO506" i="1"/>
  <c r="AU506" i="1" s="1"/>
  <c r="AR506" i="1"/>
  <c r="AO507" i="1"/>
  <c r="AU507" i="1" s="1"/>
  <c r="AR507" i="1"/>
  <c r="AO508" i="1"/>
  <c r="AU508" i="1" s="1"/>
  <c r="AR508" i="1"/>
  <c r="AO509" i="1"/>
  <c r="AU509" i="1" s="1"/>
  <c r="AR509" i="1"/>
  <c r="AO510" i="1"/>
  <c r="AU510" i="1" s="1"/>
  <c r="AR510" i="1"/>
  <c r="AO511" i="1"/>
  <c r="AU511" i="1" s="1"/>
  <c r="AR511" i="1"/>
  <c r="AO512" i="1"/>
  <c r="AU512" i="1" s="1"/>
  <c r="AR512" i="1"/>
  <c r="AO513" i="1"/>
  <c r="AU513" i="1" s="1"/>
  <c r="AR513" i="1"/>
  <c r="AO514" i="1"/>
  <c r="AU514" i="1" s="1"/>
  <c r="AR514" i="1"/>
  <c r="AO515" i="1"/>
  <c r="AU515" i="1" s="1"/>
  <c r="AR515" i="1"/>
  <c r="AO516" i="1"/>
  <c r="AU516" i="1" s="1"/>
  <c r="AR516" i="1"/>
  <c r="AO517" i="1"/>
  <c r="AU517" i="1" s="1"/>
  <c r="AR517" i="1"/>
  <c r="AO518" i="1"/>
  <c r="AU518" i="1" s="1"/>
  <c r="AR518" i="1"/>
  <c r="AO519" i="1"/>
  <c r="AU519" i="1" s="1"/>
  <c r="AR519" i="1"/>
  <c r="AO520" i="1"/>
  <c r="AU520" i="1" s="1"/>
  <c r="AR520" i="1"/>
  <c r="AO521" i="1"/>
  <c r="AU521" i="1" s="1"/>
  <c r="AR521" i="1"/>
  <c r="AO522" i="1"/>
  <c r="AU522" i="1" s="1"/>
  <c r="AR522" i="1"/>
  <c r="AO523" i="1"/>
  <c r="AU523" i="1" s="1"/>
  <c r="AR523" i="1"/>
  <c r="AO524" i="1"/>
  <c r="AU524" i="1" s="1"/>
  <c r="AR524" i="1"/>
  <c r="AO525" i="1"/>
  <c r="AU525" i="1" s="1"/>
  <c r="AR525" i="1"/>
  <c r="AO526" i="1"/>
  <c r="AU526" i="1" s="1"/>
  <c r="AR526" i="1"/>
  <c r="AO527" i="1"/>
  <c r="AU527" i="1" s="1"/>
  <c r="AR527" i="1"/>
  <c r="AO528" i="1"/>
  <c r="AU528" i="1" s="1"/>
  <c r="AR528" i="1"/>
  <c r="AO529" i="1"/>
  <c r="AU529" i="1" s="1"/>
  <c r="AR529" i="1"/>
  <c r="AO530" i="1"/>
  <c r="AU530" i="1" s="1"/>
  <c r="AR530" i="1"/>
  <c r="AO531" i="1"/>
  <c r="AU531" i="1" s="1"/>
  <c r="AR531" i="1"/>
  <c r="AO532" i="1"/>
  <c r="AU532" i="1" s="1"/>
  <c r="AR532" i="1"/>
  <c r="AO533" i="1"/>
  <c r="AU533" i="1" s="1"/>
  <c r="AR533" i="1"/>
  <c r="AO534" i="1"/>
  <c r="AU534" i="1" s="1"/>
  <c r="AR534" i="1"/>
  <c r="AO535" i="1"/>
  <c r="AU535" i="1" s="1"/>
  <c r="AR535" i="1"/>
  <c r="AO536" i="1"/>
  <c r="AU536" i="1" s="1"/>
  <c r="AR536" i="1"/>
  <c r="AO537" i="1"/>
  <c r="AU537" i="1" s="1"/>
  <c r="AR537" i="1"/>
  <c r="AO538" i="1"/>
  <c r="AU538" i="1" s="1"/>
  <c r="AR538" i="1"/>
  <c r="AO539" i="1"/>
  <c r="AU539" i="1" s="1"/>
  <c r="AR539" i="1"/>
  <c r="AO540" i="1"/>
  <c r="AU540" i="1" s="1"/>
  <c r="AR540" i="1"/>
  <c r="AO541" i="1"/>
  <c r="AU541" i="1" s="1"/>
  <c r="AR541" i="1"/>
  <c r="AO542" i="1"/>
  <c r="AU542" i="1" s="1"/>
  <c r="AR542" i="1"/>
  <c r="AO543" i="1"/>
  <c r="AU543" i="1" s="1"/>
  <c r="AR543" i="1"/>
  <c r="AO544" i="1"/>
  <c r="AU544" i="1" s="1"/>
  <c r="AR544" i="1"/>
  <c r="AO545" i="1"/>
  <c r="AU545" i="1" s="1"/>
  <c r="AR545" i="1"/>
  <c r="AO546" i="1"/>
  <c r="AU546" i="1" s="1"/>
  <c r="AR546" i="1"/>
  <c r="AO547" i="1"/>
  <c r="AU547" i="1" s="1"/>
  <c r="AR547" i="1"/>
  <c r="AO548" i="1"/>
  <c r="AU548" i="1" s="1"/>
  <c r="AR548" i="1"/>
  <c r="AO549" i="1"/>
  <c r="AU549" i="1" s="1"/>
  <c r="AR549" i="1"/>
  <c r="AO550" i="1"/>
  <c r="AU550" i="1" s="1"/>
  <c r="AR550" i="1"/>
  <c r="AO551" i="1"/>
  <c r="AU551" i="1" s="1"/>
  <c r="AR551" i="1"/>
  <c r="AO552" i="1"/>
  <c r="AU552" i="1" s="1"/>
  <c r="AR552" i="1"/>
  <c r="AO553" i="1"/>
  <c r="AU553" i="1" s="1"/>
  <c r="AR553" i="1"/>
  <c r="AO554" i="1"/>
  <c r="AU554" i="1" s="1"/>
  <c r="AR554" i="1"/>
  <c r="AO555" i="1"/>
  <c r="AU555" i="1" s="1"/>
  <c r="AR555" i="1"/>
  <c r="AO556" i="1"/>
  <c r="AU556" i="1" s="1"/>
  <c r="AR556" i="1"/>
  <c r="AO557" i="1"/>
  <c r="AU557" i="1" s="1"/>
  <c r="AR557" i="1"/>
  <c r="AO558" i="1"/>
  <c r="AU558" i="1" s="1"/>
  <c r="AR558" i="1"/>
  <c r="AO559" i="1"/>
  <c r="AU559" i="1" s="1"/>
  <c r="AR559" i="1"/>
  <c r="AO560" i="1"/>
  <c r="AU560" i="1" s="1"/>
  <c r="AR560" i="1"/>
  <c r="AO561" i="1"/>
  <c r="AU561" i="1" s="1"/>
  <c r="AR561" i="1"/>
  <c r="AO562" i="1"/>
  <c r="AU562" i="1" s="1"/>
  <c r="AR562" i="1"/>
  <c r="AO563" i="1"/>
  <c r="AU563" i="1" s="1"/>
  <c r="AR563" i="1"/>
  <c r="AO564" i="1"/>
  <c r="AU564" i="1" s="1"/>
  <c r="AR564" i="1"/>
  <c r="AO565" i="1"/>
  <c r="AU565" i="1" s="1"/>
  <c r="AR565" i="1"/>
  <c r="AO566" i="1"/>
  <c r="AU566" i="1" s="1"/>
  <c r="AR566" i="1"/>
  <c r="AO567" i="1"/>
  <c r="AU567" i="1" s="1"/>
  <c r="AR567" i="1"/>
  <c r="AO568" i="1"/>
  <c r="AU568" i="1" s="1"/>
  <c r="AR568" i="1"/>
  <c r="AO569" i="1"/>
  <c r="AU569" i="1" s="1"/>
  <c r="AR569" i="1"/>
  <c r="AO570" i="1"/>
  <c r="AU570" i="1" s="1"/>
  <c r="AR570" i="1"/>
  <c r="AO571" i="1"/>
  <c r="AU571" i="1" s="1"/>
  <c r="AR571" i="1"/>
  <c r="AO572" i="1"/>
  <c r="AU572" i="1" s="1"/>
  <c r="AR572" i="1"/>
  <c r="AO573" i="1"/>
  <c r="AU573" i="1" s="1"/>
  <c r="AR573" i="1"/>
  <c r="AO574" i="1"/>
  <c r="AU574" i="1" s="1"/>
  <c r="AR574" i="1"/>
  <c r="AO575" i="1"/>
  <c r="AU575" i="1" s="1"/>
  <c r="AR575" i="1"/>
  <c r="AO576" i="1"/>
  <c r="AU576" i="1" s="1"/>
  <c r="AR576" i="1"/>
  <c r="AO577" i="1"/>
  <c r="AU577" i="1" s="1"/>
  <c r="AR577" i="1"/>
  <c r="AO578" i="1"/>
  <c r="AU578" i="1" s="1"/>
  <c r="AR578" i="1"/>
  <c r="AO579" i="1"/>
  <c r="AU579" i="1" s="1"/>
  <c r="AR579" i="1"/>
  <c r="AO580" i="1"/>
  <c r="AU580" i="1" s="1"/>
  <c r="AR580" i="1"/>
  <c r="AO581" i="1"/>
  <c r="AU581" i="1" s="1"/>
  <c r="AR581" i="1"/>
  <c r="AO582" i="1"/>
  <c r="AU582" i="1" s="1"/>
  <c r="AR582" i="1"/>
  <c r="AO583" i="1"/>
  <c r="AU583" i="1" s="1"/>
  <c r="AR583" i="1"/>
  <c r="AO584" i="1"/>
  <c r="AU584" i="1" s="1"/>
  <c r="AR584" i="1"/>
  <c r="AO585" i="1"/>
  <c r="AU585" i="1" s="1"/>
  <c r="AR585" i="1"/>
  <c r="AO586" i="1"/>
  <c r="AU586" i="1" s="1"/>
  <c r="AR586" i="1"/>
  <c r="AO587" i="1"/>
  <c r="AU587" i="1" s="1"/>
  <c r="AR587" i="1"/>
  <c r="AO588" i="1"/>
  <c r="AU588" i="1" s="1"/>
  <c r="AR588" i="1"/>
  <c r="AO589" i="1"/>
  <c r="AU589" i="1" s="1"/>
  <c r="AR589" i="1"/>
  <c r="AO590" i="1"/>
  <c r="AU590" i="1" s="1"/>
  <c r="AR590" i="1"/>
  <c r="AO591" i="1"/>
  <c r="AU591" i="1" s="1"/>
  <c r="AR591" i="1"/>
  <c r="AO592" i="1"/>
  <c r="AU592" i="1" s="1"/>
  <c r="AR592" i="1"/>
  <c r="AO593" i="1"/>
  <c r="AU593" i="1" s="1"/>
  <c r="AR593" i="1"/>
  <c r="AO594" i="1"/>
  <c r="AU594" i="1" s="1"/>
  <c r="AR594" i="1"/>
  <c r="AO595" i="1"/>
  <c r="AU595" i="1" s="1"/>
  <c r="AR595" i="1"/>
  <c r="AO596" i="1"/>
  <c r="AU596" i="1" s="1"/>
  <c r="AR596" i="1"/>
  <c r="AO597" i="1"/>
  <c r="AU597" i="1" s="1"/>
  <c r="AR597" i="1"/>
  <c r="AO598" i="1"/>
  <c r="AU598" i="1" s="1"/>
  <c r="AR598" i="1"/>
  <c r="AO599" i="1"/>
  <c r="AU599" i="1" s="1"/>
  <c r="AR599" i="1"/>
  <c r="AO600" i="1"/>
  <c r="AU600" i="1" s="1"/>
  <c r="AR600" i="1"/>
  <c r="AO601" i="1"/>
  <c r="AU601" i="1" s="1"/>
  <c r="AR601" i="1"/>
  <c r="AO602" i="1"/>
  <c r="AU602" i="1" s="1"/>
  <c r="AR602" i="1"/>
  <c r="AO603" i="1"/>
  <c r="AU603" i="1" s="1"/>
  <c r="AR603" i="1"/>
  <c r="AO604" i="1"/>
  <c r="AU604" i="1" s="1"/>
  <c r="AR604" i="1"/>
  <c r="AO605" i="1"/>
  <c r="AU605" i="1" s="1"/>
  <c r="AR605" i="1"/>
  <c r="AO606" i="1"/>
  <c r="AU606" i="1" s="1"/>
  <c r="AR606" i="1"/>
  <c r="AO607" i="1"/>
  <c r="AU607" i="1" s="1"/>
  <c r="AR607" i="1"/>
  <c r="AO608" i="1"/>
  <c r="AU608" i="1" s="1"/>
  <c r="AR608" i="1"/>
  <c r="AO609" i="1"/>
  <c r="AU609" i="1" s="1"/>
  <c r="AR609" i="1"/>
  <c r="AO610" i="1"/>
  <c r="AU610" i="1" s="1"/>
  <c r="AR610" i="1"/>
  <c r="AO611" i="1"/>
  <c r="AU611" i="1" s="1"/>
  <c r="AR611" i="1"/>
  <c r="AO612" i="1"/>
  <c r="AU612" i="1" s="1"/>
  <c r="AR612" i="1"/>
  <c r="AO613" i="1"/>
  <c r="AU613" i="1" s="1"/>
  <c r="AR613" i="1"/>
  <c r="AO614" i="1"/>
  <c r="AU614" i="1" s="1"/>
  <c r="AR614" i="1"/>
  <c r="AO615" i="1"/>
  <c r="AU615" i="1" s="1"/>
  <c r="AR615" i="1"/>
  <c r="AO616" i="1"/>
  <c r="AU616" i="1" s="1"/>
  <c r="AR616" i="1"/>
  <c r="AO617" i="1"/>
  <c r="AU617" i="1" s="1"/>
  <c r="AR617" i="1"/>
  <c r="AO618" i="1"/>
  <c r="AU618" i="1" s="1"/>
  <c r="AR618" i="1"/>
  <c r="AO619" i="1"/>
  <c r="AU619" i="1" s="1"/>
  <c r="AR619" i="1"/>
  <c r="AO620" i="1"/>
  <c r="AU620" i="1" s="1"/>
  <c r="AR620" i="1"/>
  <c r="AO621" i="1"/>
  <c r="AU621" i="1" s="1"/>
  <c r="AR621" i="1"/>
  <c r="AO622" i="1"/>
  <c r="AU622" i="1" s="1"/>
  <c r="AR622" i="1"/>
  <c r="AO623" i="1"/>
  <c r="AU623" i="1" s="1"/>
  <c r="AR623" i="1"/>
  <c r="AO624" i="1"/>
  <c r="AU624" i="1" s="1"/>
  <c r="AR624" i="1"/>
  <c r="AO625" i="1"/>
  <c r="AU625" i="1" s="1"/>
  <c r="AR625" i="1"/>
  <c r="AO626" i="1"/>
  <c r="AU626" i="1" s="1"/>
  <c r="AR626" i="1"/>
  <c r="AO627" i="1"/>
  <c r="AU627" i="1" s="1"/>
  <c r="AR627" i="1"/>
  <c r="AO628" i="1"/>
  <c r="AU628" i="1" s="1"/>
  <c r="AR628" i="1"/>
  <c r="AO629" i="1"/>
  <c r="AU629" i="1" s="1"/>
  <c r="AR629" i="1"/>
  <c r="AO630" i="1"/>
  <c r="AU630" i="1" s="1"/>
  <c r="AR630" i="1"/>
  <c r="AO631" i="1"/>
  <c r="AU631" i="1" s="1"/>
  <c r="AR631" i="1"/>
  <c r="AO632" i="1"/>
  <c r="AU632" i="1" s="1"/>
  <c r="AR632" i="1"/>
  <c r="AO633" i="1"/>
  <c r="AU633" i="1" s="1"/>
  <c r="AR633" i="1"/>
  <c r="AO634" i="1"/>
  <c r="AU634" i="1" s="1"/>
  <c r="AR634" i="1"/>
  <c r="AO635" i="1"/>
  <c r="AU635" i="1" s="1"/>
  <c r="AR635" i="1"/>
  <c r="AO636" i="1"/>
  <c r="AU636" i="1" s="1"/>
  <c r="AR636" i="1"/>
  <c r="AO637" i="1"/>
  <c r="AU637" i="1" s="1"/>
  <c r="AR637" i="1"/>
  <c r="AO638" i="1"/>
  <c r="AU638" i="1" s="1"/>
  <c r="AR638" i="1"/>
  <c r="AO639" i="1"/>
  <c r="AU639" i="1" s="1"/>
  <c r="AR639" i="1"/>
  <c r="AO640" i="1"/>
  <c r="AU640" i="1" s="1"/>
  <c r="AR640" i="1"/>
  <c r="AO641" i="1"/>
  <c r="AU641" i="1" s="1"/>
  <c r="AR641" i="1"/>
  <c r="AO642" i="1"/>
  <c r="AU642" i="1" s="1"/>
  <c r="AR642" i="1"/>
  <c r="AO643" i="1"/>
  <c r="AU643" i="1" s="1"/>
  <c r="AR643" i="1"/>
  <c r="AO644" i="1"/>
  <c r="AU644" i="1" s="1"/>
  <c r="AR644" i="1"/>
  <c r="AO645" i="1"/>
  <c r="AU645" i="1" s="1"/>
  <c r="AR645" i="1"/>
  <c r="AO646" i="1"/>
  <c r="AU646" i="1" s="1"/>
  <c r="AR646" i="1"/>
  <c r="AO647" i="1"/>
  <c r="AU647" i="1" s="1"/>
  <c r="AR647" i="1"/>
  <c r="AO648" i="1"/>
  <c r="AU648" i="1" s="1"/>
  <c r="AR648" i="1"/>
  <c r="AO649" i="1"/>
  <c r="AU649" i="1" s="1"/>
  <c r="AR649" i="1"/>
  <c r="AO650" i="1"/>
  <c r="AU650" i="1" s="1"/>
  <c r="AR650" i="1"/>
  <c r="AO651" i="1"/>
  <c r="AU651" i="1" s="1"/>
  <c r="AR651" i="1"/>
  <c r="AO652" i="1"/>
  <c r="AU652" i="1" s="1"/>
  <c r="AR652" i="1"/>
  <c r="AO653" i="1"/>
  <c r="AU653" i="1" s="1"/>
  <c r="AR653" i="1"/>
  <c r="AO654" i="1"/>
  <c r="AU654" i="1" s="1"/>
  <c r="AR654" i="1"/>
  <c r="AO655" i="1"/>
  <c r="AU655" i="1" s="1"/>
  <c r="AR655" i="1"/>
  <c r="AO656" i="1"/>
  <c r="AU656" i="1" s="1"/>
  <c r="AR656" i="1"/>
  <c r="AO657" i="1"/>
  <c r="AU657" i="1" s="1"/>
  <c r="AR657" i="1"/>
  <c r="AO658" i="1"/>
  <c r="AU658" i="1" s="1"/>
  <c r="AR658" i="1"/>
  <c r="AO659" i="1"/>
  <c r="AU659" i="1" s="1"/>
  <c r="AR659" i="1"/>
  <c r="AO660" i="1"/>
  <c r="AU660" i="1" s="1"/>
  <c r="AR660" i="1"/>
  <c r="AO661" i="1"/>
  <c r="AU661" i="1" s="1"/>
  <c r="AR661" i="1"/>
  <c r="AO662" i="1"/>
  <c r="AU662" i="1" s="1"/>
  <c r="AR662" i="1"/>
  <c r="AO663" i="1"/>
  <c r="AU663" i="1" s="1"/>
  <c r="AR663" i="1"/>
  <c r="AO664" i="1"/>
  <c r="AU664" i="1" s="1"/>
  <c r="AR664" i="1"/>
  <c r="AO665" i="1"/>
  <c r="AU665" i="1" s="1"/>
  <c r="AR665" i="1"/>
  <c r="AO666" i="1"/>
  <c r="AU666" i="1" s="1"/>
  <c r="AR666" i="1"/>
  <c r="AO667" i="1"/>
  <c r="AU667" i="1" s="1"/>
  <c r="AR667" i="1"/>
  <c r="AO668" i="1"/>
  <c r="AU668" i="1" s="1"/>
  <c r="AR668" i="1"/>
  <c r="AO669" i="1"/>
  <c r="AU669" i="1" s="1"/>
  <c r="AR669" i="1"/>
  <c r="AO670" i="1"/>
  <c r="AU670" i="1" s="1"/>
  <c r="AR670" i="1"/>
  <c r="AO671" i="1"/>
  <c r="AU671" i="1" s="1"/>
  <c r="AR671" i="1"/>
  <c r="AO672" i="1"/>
  <c r="AU672" i="1" s="1"/>
  <c r="AR672" i="1"/>
  <c r="AO673" i="1"/>
  <c r="AU673" i="1" s="1"/>
  <c r="AR673" i="1"/>
  <c r="AO674" i="1"/>
  <c r="AU674" i="1" s="1"/>
  <c r="AR674" i="1"/>
  <c r="AO675" i="1"/>
  <c r="AU675" i="1" s="1"/>
  <c r="AR675" i="1"/>
  <c r="AO676" i="1"/>
  <c r="AU676" i="1" s="1"/>
  <c r="AR676" i="1"/>
  <c r="AO677" i="1"/>
  <c r="AU677" i="1" s="1"/>
  <c r="AR677" i="1"/>
  <c r="AO678" i="1"/>
  <c r="AU678" i="1" s="1"/>
  <c r="AR678" i="1"/>
  <c r="AO679" i="1"/>
  <c r="AU679" i="1" s="1"/>
  <c r="AR679" i="1"/>
  <c r="AR11" i="1"/>
  <c r="AO11" i="1"/>
  <c r="AU11" i="1" s="1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3" i="10"/>
  <c r="AS677" i="1" l="1"/>
  <c r="AS669" i="1"/>
  <c r="AS661" i="1"/>
  <c r="AS653" i="1"/>
  <c r="AS645" i="1"/>
  <c r="AS637" i="1"/>
  <c r="AS629" i="1"/>
  <c r="AS621" i="1"/>
  <c r="AS613" i="1"/>
  <c r="AS605" i="1"/>
  <c r="AS597" i="1"/>
  <c r="AS589" i="1"/>
  <c r="AS581" i="1"/>
  <c r="AS575" i="1"/>
  <c r="AS570" i="1"/>
  <c r="AS562" i="1"/>
  <c r="AS554" i="1"/>
  <c r="AS546" i="1"/>
  <c r="AS538" i="1"/>
  <c r="AS530" i="1"/>
  <c r="AS522" i="1"/>
  <c r="AS514" i="1"/>
  <c r="AS506" i="1"/>
  <c r="AS498" i="1"/>
  <c r="AS490" i="1"/>
  <c r="AS483" i="1"/>
  <c r="AS471" i="1"/>
  <c r="AS465" i="1"/>
  <c r="AS458" i="1"/>
  <c r="AS450" i="1"/>
  <c r="AS442" i="1"/>
  <c r="AS434" i="1"/>
  <c r="AS426" i="1"/>
  <c r="AS418" i="1"/>
  <c r="AS410" i="1"/>
  <c r="AS402" i="1"/>
  <c r="AS394" i="1"/>
  <c r="AS386" i="1"/>
  <c r="AS378" i="1"/>
  <c r="AS370" i="1"/>
  <c r="AS362" i="1"/>
  <c r="AS354" i="1"/>
  <c r="AS346" i="1"/>
  <c r="AS338" i="1"/>
  <c r="AS330" i="1"/>
  <c r="AS322" i="1"/>
  <c r="AS314" i="1"/>
  <c r="AS306" i="1"/>
  <c r="AS298" i="1"/>
  <c r="AS290" i="1"/>
  <c r="AS282" i="1"/>
  <c r="AS274" i="1"/>
  <c r="AS266" i="1"/>
  <c r="AS260" i="1"/>
  <c r="AS252" i="1"/>
  <c r="AS244" i="1"/>
  <c r="AS236" i="1"/>
  <c r="AS228" i="1"/>
  <c r="AS220" i="1"/>
  <c r="AS212" i="1"/>
  <c r="AS204" i="1"/>
  <c r="AS197" i="1"/>
  <c r="AS189" i="1"/>
  <c r="AS181" i="1"/>
  <c r="AS590" i="1"/>
  <c r="AS582" i="1"/>
  <c r="AS576" i="1"/>
  <c r="AS571" i="1"/>
  <c r="AS563" i="1"/>
  <c r="AS555" i="1"/>
  <c r="AS547" i="1"/>
  <c r="AS539" i="1"/>
  <c r="AS531" i="1"/>
  <c r="AS523" i="1"/>
  <c r="AS515" i="1"/>
  <c r="AS507" i="1"/>
  <c r="AS499" i="1"/>
  <c r="AS491" i="1"/>
  <c r="AS484" i="1"/>
  <c r="AS476" i="1"/>
  <c r="AS472" i="1"/>
  <c r="AS466" i="1"/>
  <c r="AS459" i="1"/>
  <c r="AS451" i="1"/>
  <c r="AS443" i="1"/>
  <c r="AS435" i="1"/>
  <c r="AS427" i="1"/>
  <c r="AS419" i="1"/>
  <c r="AS411" i="1"/>
  <c r="AS403" i="1"/>
  <c r="AS395" i="1"/>
  <c r="AS387" i="1"/>
  <c r="AS379" i="1"/>
  <c r="AS371" i="1"/>
  <c r="AS363" i="1"/>
  <c r="AS355" i="1"/>
  <c r="AS347" i="1"/>
  <c r="AS339" i="1"/>
  <c r="AS331" i="1"/>
  <c r="AS323" i="1"/>
  <c r="AS315" i="1"/>
  <c r="AS307" i="1"/>
  <c r="AS299" i="1"/>
  <c r="AS291" i="1"/>
  <c r="AS283" i="1"/>
  <c r="AS275" i="1"/>
  <c r="AS267" i="1"/>
  <c r="AS261" i="1"/>
  <c r="AS253" i="1"/>
  <c r="AS245" i="1"/>
  <c r="AS237" i="1"/>
  <c r="AS229" i="1"/>
  <c r="AS221" i="1"/>
  <c r="AS213" i="1"/>
  <c r="AS205" i="1"/>
  <c r="AS198" i="1"/>
  <c r="AS190" i="1"/>
  <c r="AS182" i="1"/>
  <c r="AS174" i="1"/>
  <c r="AS166" i="1"/>
  <c r="AS159" i="1"/>
  <c r="AS151" i="1"/>
  <c r="AS145" i="1"/>
  <c r="AS138" i="1"/>
  <c r="AS130" i="1"/>
  <c r="AS122" i="1"/>
  <c r="AS114" i="1"/>
  <c r="AS106" i="1"/>
  <c r="AS98" i="1"/>
  <c r="AS90" i="1"/>
  <c r="AS82" i="1"/>
  <c r="AS74" i="1"/>
  <c r="AS66" i="1"/>
  <c r="AS58" i="1"/>
  <c r="AS50" i="1"/>
  <c r="AS42" i="1"/>
  <c r="AS34" i="1"/>
  <c r="AS26" i="1"/>
  <c r="AS20" i="1"/>
  <c r="AS13" i="1"/>
  <c r="AS11" i="1"/>
  <c r="AS676" i="1"/>
  <c r="AS660" i="1"/>
  <c r="AS644" i="1"/>
  <c r="AS628" i="1"/>
  <c r="AS652" i="1"/>
  <c r="AS612" i="1"/>
  <c r="AS678" i="1"/>
  <c r="AS670" i="1"/>
  <c r="AS662" i="1"/>
  <c r="AS654" i="1"/>
  <c r="AS646" i="1"/>
  <c r="AS638" i="1"/>
  <c r="AS630" i="1"/>
  <c r="AS622" i="1"/>
  <c r="AS614" i="1"/>
  <c r="AS606" i="1"/>
  <c r="AS598" i="1"/>
  <c r="AS668" i="1"/>
  <c r="AS636" i="1"/>
  <c r="AS604" i="1"/>
  <c r="AS620" i="1"/>
  <c r="AS173" i="1"/>
  <c r="AS158" i="1"/>
  <c r="AS150" i="1"/>
  <c r="AS144" i="1"/>
  <c r="AS137" i="1"/>
  <c r="AS129" i="1"/>
  <c r="AS121" i="1"/>
  <c r="AS113" i="1"/>
  <c r="AS105" i="1"/>
  <c r="AS97" i="1"/>
  <c r="AS89" i="1"/>
  <c r="AS81" i="1"/>
  <c r="AS73" i="1"/>
  <c r="AS65" i="1"/>
  <c r="AS57" i="1"/>
  <c r="AS49" i="1"/>
  <c r="AS41" i="1"/>
  <c r="AS33" i="1"/>
  <c r="AS19" i="1"/>
  <c r="AS12" i="1"/>
  <c r="AS596" i="1"/>
  <c r="AS588" i="1"/>
  <c r="AS574" i="1"/>
  <c r="AS569" i="1"/>
  <c r="AS561" i="1"/>
  <c r="AS553" i="1"/>
  <c r="AS545" i="1"/>
  <c r="AS537" i="1"/>
  <c r="AS529" i="1"/>
  <c r="AS521" i="1"/>
  <c r="AS513" i="1"/>
  <c r="AS505" i="1"/>
  <c r="AS497" i="1"/>
  <c r="AS489" i="1"/>
  <c r="AS482" i="1"/>
  <c r="AS475" i="1"/>
  <c r="AS470" i="1"/>
  <c r="AS464" i="1"/>
  <c r="AS457" i="1"/>
  <c r="AS449" i="1"/>
  <c r="AS441" i="1"/>
  <c r="AS433" i="1"/>
  <c r="AS425" i="1"/>
  <c r="AS417" i="1"/>
  <c r="AS409" i="1"/>
  <c r="AS401" i="1"/>
  <c r="AS393" i="1"/>
  <c r="AS385" i="1"/>
  <c r="AS377" i="1"/>
  <c r="AS369" i="1"/>
  <c r="AS361" i="1"/>
  <c r="AS353" i="1"/>
  <c r="AS345" i="1"/>
  <c r="AS337" i="1"/>
  <c r="AS329" i="1"/>
  <c r="AS321" i="1"/>
  <c r="AS313" i="1"/>
  <c r="AS305" i="1"/>
  <c r="AS297" i="1"/>
  <c r="AS289" i="1"/>
  <c r="AS281" i="1"/>
  <c r="AS273" i="1"/>
  <c r="AS259" i="1"/>
  <c r="AS251" i="1"/>
  <c r="AS243" i="1"/>
  <c r="AS235" i="1"/>
  <c r="AS227" i="1"/>
  <c r="AS219" i="1"/>
  <c r="AS211" i="1"/>
  <c r="AS203" i="1"/>
  <c r="AS196" i="1"/>
  <c r="AS188" i="1"/>
  <c r="AS180" i="1"/>
  <c r="AS172" i="1"/>
  <c r="AS165" i="1"/>
  <c r="AS157" i="1"/>
  <c r="AS143" i="1"/>
  <c r="AS136" i="1"/>
  <c r="AS128" i="1"/>
  <c r="AS120" i="1"/>
  <c r="AS112" i="1"/>
  <c r="AS104" i="1"/>
  <c r="AS96" i="1"/>
  <c r="AS88" i="1"/>
  <c r="AS80" i="1"/>
  <c r="AS72" i="1"/>
  <c r="AS64" i="1"/>
  <c r="AS56" i="1"/>
  <c r="AS48" i="1"/>
  <c r="AS40" i="1"/>
  <c r="AS32" i="1"/>
  <c r="AS25" i="1"/>
  <c r="AS18" i="1"/>
  <c r="AS580" i="1"/>
  <c r="AS573" i="1"/>
  <c r="AS376" i="1"/>
  <c r="AS368" i="1"/>
  <c r="AS360" i="1"/>
  <c r="AS352" i="1"/>
  <c r="AS344" i="1"/>
  <c r="AS336" i="1"/>
  <c r="AS328" i="1"/>
  <c r="AS320" i="1"/>
  <c r="AS312" i="1"/>
  <c r="AS304" i="1"/>
  <c r="AS296" i="1"/>
  <c r="AS288" i="1"/>
  <c r="AS280" i="1"/>
  <c r="AS272" i="1"/>
  <c r="AS258" i="1"/>
  <c r="AS250" i="1"/>
  <c r="AS242" i="1"/>
  <c r="AS234" i="1"/>
  <c r="AS226" i="1"/>
  <c r="AS218" i="1"/>
  <c r="AS210" i="1"/>
  <c r="AS202" i="1"/>
  <c r="AS195" i="1"/>
  <c r="AS187" i="1"/>
  <c r="AS179" i="1"/>
  <c r="AS171" i="1"/>
  <c r="AS164" i="1"/>
  <c r="AS156" i="1"/>
  <c r="AS149" i="1"/>
  <c r="AS135" i="1"/>
  <c r="AS127" i="1"/>
  <c r="AS119" i="1"/>
  <c r="AS111" i="1"/>
  <c r="AS103" i="1"/>
  <c r="AS95" i="1"/>
  <c r="AS87" i="1"/>
  <c r="AS79" i="1"/>
  <c r="AS71" i="1"/>
  <c r="AS63" i="1"/>
  <c r="AS55" i="1"/>
  <c r="AS47" i="1"/>
  <c r="AS39" i="1"/>
  <c r="AS31" i="1"/>
  <c r="AS24" i="1"/>
  <c r="AS17" i="1"/>
  <c r="AS666" i="1"/>
  <c r="AS618" i="1"/>
  <c r="AS673" i="1"/>
  <c r="AS665" i="1"/>
  <c r="AS657" i="1"/>
  <c r="AS649" i="1"/>
  <c r="AS641" i="1"/>
  <c r="AS633" i="1"/>
  <c r="AS625" i="1"/>
  <c r="AS617" i="1"/>
  <c r="AS609" i="1"/>
  <c r="AS601" i="1"/>
  <c r="AS593" i="1"/>
  <c r="AS585" i="1"/>
  <c r="AS578" i="1"/>
  <c r="AS566" i="1"/>
  <c r="AS558" i="1"/>
  <c r="AS595" i="1"/>
  <c r="AS679" i="1"/>
  <c r="AS671" i="1"/>
  <c r="AS663" i="1"/>
  <c r="AS655" i="1"/>
  <c r="AS572" i="1"/>
  <c r="AS492" i="1"/>
  <c r="AS324" i="1"/>
  <c r="AS246" i="1"/>
  <c r="AS75" i="1"/>
  <c r="AS647" i="1"/>
  <c r="AS639" i="1"/>
  <c r="AS631" i="1"/>
  <c r="AS623" i="1"/>
  <c r="AS615" i="1"/>
  <c r="AS607" i="1"/>
  <c r="AS599" i="1"/>
  <c r="AS591" i="1"/>
  <c r="AS583" i="1"/>
  <c r="AS577" i="1"/>
  <c r="AS564" i="1"/>
  <c r="AS556" i="1"/>
  <c r="AS548" i="1"/>
  <c r="AS540" i="1"/>
  <c r="AS532" i="1"/>
  <c r="AS524" i="1"/>
  <c r="AS516" i="1"/>
  <c r="AS508" i="1"/>
  <c r="AS500" i="1"/>
  <c r="AS485" i="1"/>
  <c r="AS477" i="1"/>
  <c r="AS460" i="1"/>
  <c r="AS452" i="1"/>
  <c r="AS444" i="1"/>
  <c r="AS436" i="1"/>
  <c r="AS428" i="1"/>
  <c r="AS420" i="1"/>
  <c r="AS412" i="1"/>
  <c r="AS404" i="1"/>
  <c r="AS396" i="1"/>
  <c r="AS388" i="1"/>
  <c r="AS380" i="1"/>
  <c r="AS372" i="1"/>
  <c r="AS364" i="1"/>
  <c r="AS356" i="1"/>
  <c r="AS348" i="1"/>
  <c r="AS340" i="1"/>
  <c r="AS332" i="1"/>
  <c r="AS316" i="1"/>
  <c r="AS308" i="1"/>
  <c r="AS300" i="1"/>
  <c r="AS292" i="1"/>
  <c r="AS284" i="1"/>
  <c r="AS276" i="1"/>
  <c r="AS268" i="1"/>
  <c r="AS262" i="1"/>
  <c r="AS254" i="1"/>
  <c r="AS238" i="1"/>
  <c r="AS230" i="1"/>
  <c r="AS222" i="1"/>
  <c r="AS214" i="1"/>
  <c r="AS206" i="1"/>
  <c r="AS191" i="1"/>
  <c r="AS183" i="1"/>
  <c r="AS175" i="1"/>
  <c r="AS167" i="1"/>
  <c r="AS160" i="1"/>
  <c r="AS152" i="1"/>
  <c r="AS146" i="1"/>
  <c r="AS139" i="1"/>
  <c r="AS131" i="1"/>
  <c r="AS123" i="1"/>
  <c r="AS115" i="1"/>
  <c r="AS107" i="1"/>
  <c r="AS99" i="1"/>
  <c r="AS91" i="1"/>
  <c r="AS83" i="1"/>
  <c r="AS67" i="1"/>
  <c r="AS59" i="1"/>
  <c r="AS51" i="1"/>
  <c r="AS43" i="1"/>
  <c r="AS35" i="1"/>
  <c r="AS27" i="1"/>
  <c r="AS21" i="1"/>
  <c r="AS14" i="1"/>
  <c r="AS587" i="1"/>
  <c r="AS550" i="1"/>
  <c r="AS542" i="1"/>
  <c r="AS534" i="1"/>
  <c r="AS526" i="1"/>
  <c r="AS518" i="1"/>
  <c r="AS510" i="1"/>
  <c r="AS502" i="1"/>
  <c r="AS494" i="1"/>
  <c r="AS487" i="1"/>
  <c r="AS479" i="1"/>
  <c r="AS468" i="1"/>
  <c r="AS461" i="1"/>
  <c r="AS454" i="1"/>
  <c r="AS446" i="1"/>
  <c r="AS438" i="1"/>
  <c r="AS430" i="1"/>
  <c r="AS422" i="1"/>
  <c r="AS414" i="1"/>
  <c r="AS406" i="1"/>
  <c r="AS398" i="1"/>
  <c r="AS390" i="1"/>
  <c r="AS640" i="1"/>
  <c r="AS624" i="1"/>
  <c r="AS140" i="1"/>
  <c r="AS132" i="1"/>
  <c r="AS124" i="1"/>
  <c r="AS116" i="1"/>
  <c r="AS108" i="1"/>
  <c r="AS100" i="1"/>
  <c r="AS92" i="1"/>
  <c r="AS84" i="1"/>
  <c r="AS76" i="1"/>
  <c r="AS68" i="1"/>
  <c r="AS60" i="1"/>
  <c r="AS52" i="1"/>
  <c r="AS44" i="1"/>
  <c r="AS36" i="1"/>
  <c r="AS28" i="1"/>
  <c r="AS15" i="1"/>
  <c r="AS675" i="1"/>
  <c r="AS667" i="1"/>
  <c r="AS659" i="1"/>
  <c r="AS651" i="1"/>
  <c r="AS643" i="1"/>
  <c r="AS635" i="1"/>
  <c r="AS627" i="1"/>
  <c r="AS619" i="1"/>
  <c r="AS611" i="1"/>
  <c r="AS603" i="1"/>
  <c r="AS568" i="1"/>
  <c r="AS560" i="1"/>
  <c r="AS552" i="1"/>
  <c r="AS544" i="1"/>
  <c r="AS536" i="1"/>
  <c r="AS528" i="1"/>
  <c r="AS520" i="1"/>
  <c r="AS512" i="1"/>
  <c r="AS504" i="1"/>
  <c r="AS496" i="1"/>
  <c r="AS488" i="1"/>
  <c r="AS481" i="1"/>
  <c r="AS463" i="1"/>
  <c r="AS456" i="1"/>
  <c r="AS448" i="1"/>
  <c r="AS440" i="1"/>
  <c r="AS432" i="1"/>
  <c r="AS424" i="1"/>
  <c r="AS416" i="1"/>
  <c r="AS408" i="1"/>
  <c r="AS400" i="1"/>
  <c r="AS392" i="1"/>
  <c r="AS384" i="1"/>
  <c r="AS672" i="1"/>
  <c r="AS664" i="1"/>
  <c r="AS656" i="1"/>
  <c r="AS648" i="1"/>
  <c r="AS632" i="1"/>
  <c r="AS616" i="1"/>
  <c r="AS608" i="1"/>
  <c r="AS600" i="1"/>
  <c r="AS592" i="1"/>
  <c r="AS584" i="1"/>
  <c r="AS565" i="1"/>
  <c r="AS557" i="1"/>
  <c r="AS549" i="1"/>
  <c r="AS541" i="1"/>
  <c r="AS533" i="1"/>
  <c r="AS525" i="1"/>
  <c r="AS517" i="1"/>
  <c r="AS509" i="1"/>
  <c r="AS501" i="1"/>
  <c r="AS493" i="1"/>
  <c r="AS486" i="1"/>
  <c r="AS478" i="1"/>
  <c r="AS473" i="1"/>
  <c r="AS467" i="1"/>
  <c r="AS453" i="1"/>
  <c r="AS445" i="1"/>
  <c r="AS437" i="1"/>
  <c r="AS429" i="1"/>
  <c r="AS421" i="1"/>
  <c r="AS413" i="1"/>
  <c r="AS405" i="1"/>
  <c r="AS397" i="1"/>
  <c r="AS389" i="1"/>
  <c r="AS381" i="1"/>
  <c r="AS373" i="1"/>
  <c r="AS365" i="1"/>
  <c r="AS357" i="1"/>
  <c r="AS349" i="1"/>
  <c r="AS341" i="1"/>
  <c r="AS333" i="1"/>
  <c r="AS325" i="1"/>
  <c r="AS317" i="1"/>
  <c r="AS309" i="1"/>
  <c r="AS301" i="1"/>
  <c r="AS293" i="1"/>
  <c r="AS285" i="1"/>
  <c r="AS277" i="1"/>
  <c r="AS269" i="1"/>
  <c r="AS263" i="1"/>
  <c r="AS255" i="1"/>
  <c r="AS247" i="1"/>
  <c r="AS239" i="1"/>
  <c r="AS231" i="1"/>
  <c r="AS223" i="1"/>
  <c r="AS215" i="1"/>
  <c r="AS207" i="1"/>
  <c r="AS199" i="1"/>
  <c r="AS192" i="1"/>
  <c r="AS184" i="1"/>
  <c r="AS176" i="1"/>
  <c r="AS168" i="1"/>
  <c r="AS161" i="1"/>
  <c r="AS153" i="1"/>
  <c r="AS674" i="1"/>
  <c r="AS658" i="1"/>
  <c r="AS650" i="1"/>
  <c r="AS642" i="1"/>
  <c r="AS634" i="1"/>
  <c r="AS626" i="1"/>
  <c r="AS610" i="1"/>
  <c r="AS602" i="1"/>
  <c r="AS594" i="1"/>
  <c r="AS586" i="1"/>
  <c r="AS579" i="1"/>
  <c r="AS567" i="1"/>
  <c r="AS559" i="1"/>
  <c r="AS551" i="1"/>
  <c r="AS543" i="1"/>
  <c r="AS535" i="1"/>
  <c r="AS527" i="1"/>
  <c r="AS519" i="1"/>
  <c r="AS511" i="1"/>
  <c r="AS503" i="1"/>
  <c r="AS495" i="1"/>
  <c r="AS480" i="1"/>
  <c r="AS474" i="1"/>
  <c r="AS469" i="1"/>
  <c r="AS462" i="1"/>
  <c r="AS455" i="1"/>
  <c r="AS447" i="1"/>
  <c r="AS439" i="1"/>
  <c r="AS431" i="1"/>
  <c r="AS423" i="1"/>
  <c r="AS415" i="1"/>
  <c r="AS407" i="1"/>
  <c r="AS399" i="1"/>
  <c r="AS391" i="1"/>
  <c r="AS383" i="1"/>
  <c r="AS375" i="1"/>
  <c r="AS367" i="1"/>
  <c r="AS359" i="1"/>
  <c r="AS351" i="1"/>
  <c r="AS343" i="1"/>
  <c r="AS335" i="1"/>
  <c r="AS327" i="1"/>
  <c r="AS319" i="1"/>
  <c r="AS311" i="1"/>
  <c r="AS303" i="1"/>
  <c r="AS295" i="1"/>
  <c r="AS287" i="1"/>
  <c r="AS279" i="1"/>
  <c r="AS271" i="1"/>
  <c r="AS265" i="1"/>
  <c r="AS257" i="1"/>
  <c r="AS249" i="1"/>
  <c r="AS241" i="1"/>
  <c r="AS233" i="1"/>
  <c r="AS225" i="1"/>
  <c r="AS217" i="1"/>
  <c r="AS209" i="1"/>
  <c r="AS201" i="1"/>
  <c r="AS194" i="1"/>
  <c r="AS186" i="1"/>
  <c r="AS178" i="1"/>
  <c r="AS170" i="1"/>
  <c r="AS163" i="1"/>
  <c r="AS155" i="1"/>
  <c r="AS148" i="1"/>
  <c r="AS142" i="1"/>
  <c r="AS134" i="1"/>
  <c r="AS126" i="1"/>
  <c r="AS118" i="1"/>
  <c r="AS110" i="1"/>
  <c r="AS102" i="1"/>
  <c r="AS94" i="1"/>
  <c r="AS86" i="1"/>
  <c r="AS78" i="1"/>
  <c r="AS70" i="1"/>
  <c r="AS62" i="1"/>
  <c r="AS54" i="1"/>
  <c r="AS46" i="1"/>
  <c r="AS38" i="1"/>
  <c r="AS30" i="1"/>
  <c r="AS23" i="1"/>
  <c r="AS16" i="1"/>
  <c r="AS382" i="1"/>
  <c r="AS374" i="1"/>
  <c r="AS366" i="1"/>
  <c r="AS358" i="1"/>
  <c r="AS350" i="1"/>
  <c r="AS342" i="1"/>
  <c r="AS334" i="1"/>
  <c r="AS326" i="1"/>
  <c r="AS318" i="1"/>
  <c r="AS310" i="1"/>
  <c r="AS302" i="1"/>
  <c r="AS294" i="1"/>
  <c r="AS286" i="1"/>
  <c r="AS278" i="1"/>
  <c r="AS270" i="1"/>
  <c r="AS264" i="1"/>
  <c r="AS256" i="1"/>
  <c r="AS248" i="1"/>
  <c r="AS240" i="1"/>
  <c r="AS232" i="1"/>
  <c r="AS224" i="1"/>
  <c r="AS216" i="1"/>
  <c r="AS208" i="1"/>
  <c r="AS200" i="1"/>
  <c r="AS193" i="1"/>
  <c r="AS185" i="1"/>
  <c r="AS177" i="1"/>
  <c r="AS169" i="1"/>
  <c r="AS162" i="1"/>
  <c r="AS154" i="1"/>
  <c r="AS147" i="1"/>
  <c r="AS141" i="1"/>
  <c r="AS133" i="1"/>
  <c r="AS125" i="1"/>
  <c r="AS117" i="1"/>
  <c r="AS109" i="1"/>
  <c r="AS101" i="1"/>
  <c r="AS93" i="1"/>
  <c r="AS85" i="1"/>
  <c r="AS77" i="1"/>
  <c r="AS69" i="1"/>
  <c r="AS61" i="1"/>
  <c r="AS53" i="1"/>
  <c r="AS45" i="1"/>
  <c r="AS37" i="1"/>
  <c r="AS29" i="1"/>
  <c r="AS22" i="1"/>
  <c r="E26" i="9"/>
  <c r="E27" i="9" s="1"/>
  <c r="S25" i="9"/>
  <c r="Q25" i="9"/>
  <c r="F25" i="9"/>
  <c r="Q24" i="9"/>
  <c r="P24" i="9"/>
  <c r="F24" i="9"/>
  <c r="F23" i="9"/>
  <c r="V23" i="9" s="1"/>
  <c r="F22" i="9"/>
  <c r="T22" i="9" s="1"/>
  <c r="E20" i="9"/>
  <c r="E19" i="9"/>
  <c r="F18" i="9"/>
  <c r="V18" i="9" s="1"/>
  <c r="F17" i="9"/>
  <c r="T17" i="9" s="1"/>
  <c r="V16" i="9"/>
  <c r="T16" i="9"/>
  <c r="F16" i="9"/>
  <c r="S16" i="9" s="1"/>
  <c r="E13" i="9"/>
  <c r="E14" i="9" s="1"/>
  <c r="F12" i="9"/>
  <c r="T12" i="9" s="1"/>
  <c r="V11" i="9"/>
  <c r="T11" i="9"/>
  <c r="F11" i="9"/>
  <c r="S11" i="9" s="1"/>
  <c r="V10" i="9"/>
  <c r="T10" i="9"/>
  <c r="S10" i="9"/>
  <c r="F10" i="9"/>
  <c r="Q10" i="9" s="1"/>
  <c r="E9" i="9"/>
  <c r="F9" i="9" s="1"/>
  <c r="V8" i="9"/>
  <c r="T8" i="9"/>
  <c r="S8" i="9"/>
  <c r="Q8" i="9"/>
  <c r="F8" i="9"/>
  <c r="P8" i="9" s="1"/>
  <c r="P9" i="9" l="1"/>
  <c r="V9" i="9"/>
  <c r="T9" i="9"/>
  <c r="T30" i="9" s="1"/>
  <c r="T33" i="9" s="1"/>
  <c r="S9" i="9"/>
  <c r="S30" i="9" s="1"/>
  <c r="Q9" i="9"/>
  <c r="V30" i="9"/>
  <c r="T32" i="9"/>
  <c r="W25" i="9"/>
  <c r="V12" i="9"/>
  <c r="V17" i="9"/>
  <c r="V22" i="9"/>
  <c r="W23" i="9"/>
  <c r="P18" i="9"/>
  <c r="W18" i="9" s="1"/>
  <c r="W17" i="9"/>
  <c r="P25" i="9"/>
  <c r="W8" i="9"/>
  <c r="P12" i="9"/>
  <c r="P17" i="9"/>
  <c r="Q18" i="9"/>
  <c r="P22" i="9"/>
  <c r="W22" i="9" s="1"/>
  <c r="Q23" i="9"/>
  <c r="S24" i="9"/>
  <c r="W24" i="9" s="1"/>
  <c r="T25" i="9"/>
  <c r="P11" i="9"/>
  <c r="Q12" i="9"/>
  <c r="P16" i="9"/>
  <c r="Q17" i="9"/>
  <c r="S18" i="9"/>
  <c r="Q22" i="9"/>
  <c r="S23" i="9"/>
  <c r="T24" i="9"/>
  <c r="V25" i="9"/>
  <c r="P10" i="9"/>
  <c r="W10" i="9" s="1"/>
  <c r="Q11" i="9"/>
  <c r="S12" i="9"/>
  <c r="S32" i="9" s="1"/>
  <c r="Q16" i="9"/>
  <c r="Q30" i="9" s="1"/>
  <c r="S17" i="9"/>
  <c r="T18" i="9"/>
  <c r="S22" i="9"/>
  <c r="T23" i="9"/>
  <c r="V24" i="9"/>
  <c r="S33" i="9" l="1"/>
  <c r="W12" i="9"/>
  <c r="W9" i="9"/>
  <c r="W16" i="9"/>
  <c r="P30" i="9"/>
  <c r="Q33" i="9"/>
  <c r="Q32" i="9"/>
  <c r="V33" i="9"/>
  <c r="P32" i="9"/>
  <c r="W11" i="9"/>
  <c r="V32" i="9"/>
  <c r="G157" i="8"/>
  <c r="G156" i="8"/>
  <c r="H156" i="8" s="1"/>
  <c r="G155" i="8"/>
  <c r="H155" i="8" s="1"/>
  <c r="G154" i="8"/>
  <c r="G153" i="8"/>
  <c r="G152" i="8"/>
  <c r="G151" i="8"/>
  <c r="G150" i="8"/>
  <c r="H150" i="8" s="1"/>
  <c r="H149" i="8"/>
  <c r="G149" i="8"/>
  <c r="H148" i="8"/>
  <c r="G148" i="8"/>
  <c r="G147" i="8"/>
  <c r="H147" i="8" s="1"/>
  <c r="G146" i="8"/>
  <c r="H146" i="8" s="1"/>
  <c r="H145" i="8"/>
  <c r="G145" i="8"/>
  <c r="G144" i="8"/>
  <c r="H144" i="8" s="1"/>
  <c r="G143" i="8"/>
  <c r="H143" i="8" s="1"/>
  <c r="G142" i="8"/>
  <c r="H142" i="8" s="1"/>
  <c r="H141" i="8"/>
  <c r="G141" i="8"/>
  <c r="G140" i="8"/>
  <c r="G139" i="8"/>
  <c r="G138" i="8"/>
  <c r="H138" i="8" s="1"/>
  <c r="G137" i="8"/>
  <c r="H137" i="8" s="1"/>
  <c r="G136" i="8"/>
  <c r="H136" i="8" s="1"/>
  <c r="G135" i="8"/>
  <c r="H135" i="8" s="1"/>
  <c r="H134" i="8"/>
  <c r="G134" i="8"/>
  <c r="H133" i="8"/>
  <c r="G133" i="8"/>
  <c r="G132" i="8"/>
  <c r="G131" i="8"/>
  <c r="H131" i="8" s="1"/>
  <c r="G130" i="8"/>
  <c r="H129" i="8"/>
  <c r="G129" i="8"/>
  <c r="G128" i="8"/>
  <c r="H128" i="8" s="1"/>
  <c r="G127" i="8"/>
  <c r="G126" i="8"/>
  <c r="G125" i="8"/>
  <c r="H125" i="8" s="1"/>
  <c r="G124" i="8"/>
  <c r="H124" i="8" s="1"/>
  <c r="H123" i="8"/>
  <c r="G123" i="8"/>
  <c r="H122" i="8"/>
  <c r="G122" i="8"/>
  <c r="H121" i="8"/>
  <c r="G121" i="8"/>
  <c r="G120" i="8"/>
  <c r="H120" i="8" s="1"/>
  <c r="G119" i="8"/>
  <c r="H119" i="8" s="1"/>
  <c r="G118" i="8"/>
  <c r="H118" i="8" s="1"/>
  <c r="G117" i="8"/>
  <c r="H117" i="8" s="1"/>
  <c r="G116" i="8"/>
  <c r="H116" i="8" s="1"/>
  <c r="G115" i="8"/>
  <c r="G114" i="8"/>
  <c r="H114" i="8" s="1"/>
  <c r="H113" i="8"/>
  <c r="G113" i="8"/>
  <c r="G112" i="8"/>
  <c r="H112" i="8" s="1"/>
  <c r="G111" i="8"/>
  <c r="H111" i="8" s="1"/>
  <c r="G110" i="8"/>
  <c r="H110" i="8" s="1"/>
  <c r="G109" i="8"/>
  <c r="H109" i="8" s="1"/>
  <c r="G108" i="8"/>
  <c r="H108" i="8" s="1"/>
  <c r="G107" i="8"/>
  <c r="H107" i="8" s="1"/>
  <c r="G106" i="8"/>
  <c r="H106" i="8" s="1"/>
  <c r="H105" i="8"/>
  <c r="G105" i="8"/>
  <c r="H104" i="8"/>
  <c r="G104" i="8"/>
  <c r="G103" i="8"/>
  <c r="H103" i="8" s="1"/>
  <c r="G102" i="8"/>
  <c r="H102" i="8" s="1"/>
  <c r="G101" i="8"/>
  <c r="H101" i="8" s="1"/>
  <c r="G100" i="8"/>
  <c r="H100" i="8" s="1"/>
  <c r="G99" i="8"/>
  <c r="H99" i="8" s="1"/>
  <c r="G98" i="8"/>
  <c r="H98" i="8" s="1"/>
  <c r="H97" i="8"/>
  <c r="G97" i="8"/>
  <c r="G96" i="8"/>
  <c r="H96" i="8" s="1"/>
  <c r="G95" i="8"/>
  <c r="H95" i="8" s="1"/>
  <c r="G94" i="8"/>
  <c r="G93" i="8"/>
  <c r="H93" i="8" s="1"/>
  <c r="G92" i="8"/>
  <c r="H92" i="8" s="1"/>
  <c r="G91" i="8"/>
  <c r="H91" i="8" s="1"/>
  <c r="G90" i="8"/>
  <c r="H90" i="8" s="1"/>
  <c r="H89" i="8"/>
  <c r="G89" i="8"/>
  <c r="G88" i="8"/>
  <c r="H88" i="8" s="1"/>
  <c r="G87" i="8"/>
  <c r="H87" i="8" s="1"/>
  <c r="H86" i="8"/>
  <c r="G86" i="8"/>
  <c r="G85" i="8"/>
  <c r="H85" i="8" s="1"/>
  <c r="G84" i="8"/>
  <c r="H83" i="8"/>
  <c r="G83" i="8"/>
  <c r="G82" i="8"/>
  <c r="H82" i="8" s="1"/>
  <c r="G81" i="8"/>
  <c r="H81" i="8" s="1"/>
  <c r="G80" i="8"/>
  <c r="H80" i="8" s="1"/>
  <c r="G79" i="8"/>
  <c r="H79" i="8" s="1"/>
  <c r="G78" i="8"/>
  <c r="H78" i="8" s="1"/>
  <c r="G77" i="8"/>
  <c r="H77" i="8" s="1"/>
  <c r="G76" i="8"/>
  <c r="H76" i="8" s="1"/>
  <c r="H75" i="8"/>
  <c r="G75" i="8"/>
  <c r="G74" i="8"/>
  <c r="G73" i="8"/>
  <c r="H73" i="8" s="1"/>
  <c r="G72" i="8"/>
  <c r="H72" i="8" s="1"/>
  <c r="H71" i="8"/>
  <c r="G71" i="8"/>
  <c r="G70" i="8"/>
  <c r="H70" i="8" s="1"/>
  <c r="G69" i="8"/>
  <c r="H69" i="8" s="1"/>
  <c r="G68" i="8"/>
  <c r="H68" i="8" s="1"/>
  <c r="H67" i="8"/>
  <c r="G67" i="8"/>
  <c r="G66" i="8"/>
  <c r="H66" i="8" s="1"/>
  <c r="G65" i="8"/>
  <c r="H65" i="8" s="1"/>
  <c r="H64" i="8"/>
  <c r="G64" i="8"/>
  <c r="H63" i="8"/>
  <c r="G63" i="8"/>
  <c r="G62" i="8"/>
  <c r="H62" i="8" s="1"/>
  <c r="G61" i="8"/>
  <c r="H61" i="8" s="1"/>
  <c r="G60" i="8"/>
  <c r="H60" i="8" s="1"/>
  <c r="G59" i="8"/>
  <c r="H59" i="8" s="1"/>
  <c r="G58" i="8"/>
  <c r="H58" i="8" s="1"/>
  <c r="G57" i="8"/>
  <c r="H57" i="8" s="1"/>
  <c r="G56" i="8"/>
  <c r="G55" i="8"/>
  <c r="G54" i="8"/>
  <c r="G53" i="8"/>
  <c r="G52" i="8"/>
  <c r="H52" i="8" s="1"/>
  <c r="H51" i="8"/>
  <c r="G51" i="8"/>
  <c r="G50" i="8"/>
  <c r="H50" i="8" s="1"/>
  <c r="G49" i="8"/>
  <c r="H49" i="8" s="1"/>
  <c r="G48" i="8"/>
  <c r="H48" i="8" s="1"/>
  <c r="H47" i="8"/>
  <c r="G47" i="8"/>
  <c r="G46" i="8"/>
  <c r="H46" i="8" s="1"/>
  <c r="G45" i="8"/>
  <c r="H45" i="8" s="1"/>
  <c r="H44" i="8"/>
  <c r="G44" i="8"/>
  <c r="H43" i="8"/>
  <c r="G43" i="8"/>
  <c r="G42" i="8"/>
  <c r="H42" i="8" s="1"/>
  <c r="G41" i="8"/>
  <c r="G40" i="8"/>
  <c r="H40" i="8" s="1"/>
  <c r="G39" i="8"/>
  <c r="H39" i="8" s="1"/>
  <c r="G38" i="8"/>
  <c r="H38" i="8" s="1"/>
  <c r="G37" i="8"/>
  <c r="H37" i="8" s="1"/>
  <c r="G36" i="8"/>
  <c r="H36" i="8" s="1"/>
  <c r="G35" i="8"/>
  <c r="H35" i="8" s="1"/>
  <c r="G34" i="8"/>
  <c r="H34" i="8" s="1"/>
  <c r="G33" i="8"/>
  <c r="H33" i="8" s="1"/>
  <c r="H32" i="8"/>
  <c r="G32" i="8"/>
  <c r="G31" i="8"/>
  <c r="H31" i="8" s="1"/>
  <c r="G30" i="8"/>
  <c r="H30" i="8" s="1"/>
  <c r="G29" i="8"/>
  <c r="H29" i="8" s="1"/>
  <c r="H28" i="8"/>
  <c r="G28" i="8"/>
  <c r="G27" i="8"/>
  <c r="H27" i="8" s="1"/>
  <c r="G26" i="8"/>
  <c r="H26" i="8" s="1"/>
  <c r="G25" i="8"/>
  <c r="G24" i="8"/>
  <c r="H24" i="8" s="1"/>
  <c r="G23" i="8"/>
  <c r="G22" i="8"/>
  <c r="H22" i="8" s="1"/>
  <c r="G21" i="8"/>
  <c r="H21" i="8" s="1"/>
  <c r="G20" i="8"/>
  <c r="H20" i="8" s="1"/>
  <c r="H19" i="8"/>
  <c r="G19" i="8"/>
  <c r="H18" i="8"/>
  <c r="G18" i="8"/>
  <c r="G17" i="8"/>
  <c r="H17" i="8" s="1"/>
  <c r="G16" i="8"/>
  <c r="H16" i="8" s="1"/>
  <c r="G15" i="8"/>
  <c r="G14" i="8"/>
  <c r="H14" i="8" s="1"/>
  <c r="G13" i="8"/>
  <c r="G12" i="8"/>
  <c r="H12" i="8" s="1"/>
  <c r="G11" i="8"/>
  <c r="H11" i="8" s="1"/>
  <c r="G10" i="8"/>
  <c r="H10" i="8" s="1"/>
  <c r="G9" i="8"/>
  <c r="H9" i="8" s="1"/>
  <c r="H8" i="8"/>
  <c r="G8" i="8"/>
  <c r="G7" i="8"/>
  <c r="H7" i="8" s="1"/>
  <c r="G6" i="8"/>
  <c r="H6" i="8" s="1"/>
  <c r="H5" i="8"/>
  <c r="G5" i="8"/>
  <c r="F5" i="8"/>
  <c r="G4" i="8"/>
  <c r="H4" i="8" s="1"/>
  <c r="S28" i="7"/>
  <c r="P28" i="7"/>
  <c r="P19" i="7" s="1"/>
  <c r="M28" i="7"/>
  <c r="M19" i="7" s="1"/>
  <c r="T24" i="7"/>
  <c r="S24" i="7"/>
  <c r="I24" i="7"/>
  <c r="T23" i="7"/>
  <c r="S23" i="7"/>
  <c r="I23" i="7"/>
  <c r="T22" i="7"/>
  <c r="S22" i="7"/>
  <c r="I22" i="7"/>
  <c r="T20" i="7"/>
  <c r="P20" i="7"/>
  <c r="M20" i="7"/>
  <c r="I20" i="7"/>
  <c r="T18" i="7"/>
  <c r="I18" i="7"/>
  <c r="T15" i="7"/>
  <c r="S15" i="7"/>
  <c r="I15" i="7"/>
  <c r="T14" i="7"/>
  <c r="S14" i="7"/>
  <c r="I14" i="7"/>
  <c r="T13" i="7"/>
  <c r="S13" i="7"/>
  <c r="I13" i="7"/>
  <c r="T12" i="7"/>
  <c r="O12" i="7"/>
  <c r="L12" i="7"/>
  <c r="S12" i="7" s="1"/>
  <c r="I12" i="7"/>
  <c r="T10" i="7"/>
  <c r="O10" i="7"/>
  <c r="L10" i="7"/>
  <c r="I10" i="7"/>
  <c r="T9" i="7"/>
  <c r="M9" i="7"/>
  <c r="L9" i="7"/>
  <c r="I9" i="7"/>
  <c r="T8" i="7"/>
  <c r="P8" i="7"/>
  <c r="O8" i="7"/>
  <c r="I8" i="7"/>
  <c r="T7" i="7"/>
  <c r="S7" i="7"/>
  <c r="I7" i="7"/>
  <c r="T6" i="7"/>
  <c r="R6" i="7"/>
  <c r="I6" i="7"/>
  <c r="AW11" i="1" l="1"/>
  <c r="BF11" i="1" s="1"/>
  <c r="AV42" i="1"/>
  <c r="BE42" i="1" s="1"/>
  <c r="AW34" i="1"/>
  <c r="BF34" i="1" s="1"/>
  <c r="AV20" i="1"/>
  <c r="BE20" i="1" s="1"/>
  <c r="AZ13" i="1"/>
  <c r="BI13" i="1" s="1"/>
  <c r="AV44" i="1"/>
  <c r="BE44" i="1" s="1"/>
  <c r="AV36" i="1"/>
  <c r="BE36" i="1" s="1"/>
  <c r="AW15" i="1"/>
  <c r="BF15" i="1" s="1"/>
  <c r="AV35" i="1"/>
  <c r="BE35" i="1" s="1"/>
  <c r="AV27" i="1"/>
  <c r="BE27" i="1" s="1"/>
  <c r="AZ14" i="1"/>
  <c r="BI14" i="1" s="1"/>
  <c r="AY41" i="1"/>
  <c r="BH41" i="1" s="1"/>
  <c r="AZ19" i="1"/>
  <c r="BI19" i="1" s="1"/>
  <c r="AZ40" i="1"/>
  <c r="BI40" i="1" s="1"/>
  <c r="AY32" i="1"/>
  <c r="BH32" i="1" s="1"/>
  <c r="AW18" i="1"/>
  <c r="BF18" i="1" s="1"/>
  <c r="AZ47" i="1"/>
  <c r="BI47" i="1" s="1"/>
  <c r="AY31" i="1"/>
  <c r="BH31" i="1" s="1"/>
  <c r="AV17" i="1"/>
  <c r="BE17" i="1" s="1"/>
  <c r="AV46" i="1"/>
  <c r="BE46" i="1" s="1"/>
  <c r="AY30" i="1"/>
  <c r="BH30" i="1" s="1"/>
  <c r="AY23" i="1"/>
  <c r="BH23" i="1" s="1"/>
  <c r="AX45" i="1"/>
  <c r="BG45" i="1" s="1"/>
  <c r="AV29" i="1"/>
  <c r="BE29" i="1" s="1"/>
  <c r="AW22" i="1"/>
  <c r="BF22" i="1" s="1"/>
  <c r="AZ36" i="1"/>
  <c r="BI36" i="1" s="1"/>
  <c r="AZ41" i="1"/>
  <c r="BI41" i="1" s="1"/>
  <c r="AW31" i="1"/>
  <c r="BF31" i="1" s="1"/>
  <c r="AX30" i="1"/>
  <c r="BG30" i="1" s="1"/>
  <c r="AW42" i="1"/>
  <c r="BF42" i="1" s="1"/>
  <c r="AY34" i="1"/>
  <c r="BH34" i="1" s="1"/>
  <c r="AX20" i="1"/>
  <c r="BG20" i="1" s="1"/>
  <c r="AW44" i="1"/>
  <c r="BF44" i="1" s="1"/>
  <c r="AW36" i="1"/>
  <c r="BF36" i="1" s="1"/>
  <c r="AX15" i="1"/>
  <c r="BG15" i="1" s="1"/>
  <c r="AW35" i="1"/>
  <c r="BF35" i="1" s="1"/>
  <c r="AX27" i="1"/>
  <c r="BG27" i="1" s="1"/>
  <c r="AW14" i="1"/>
  <c r="BF14" i="1" s="1"/>
  <c r="AX33" i="1"/>
  <c r="BG33" i="1" s="1"/>
  <c r="AV19" i="1"/>
  <c r="BE19" i="1" s="1"/>
  <c r="AV40" i="1"/>
  <c r="BE40" i="1" s="1"/>
  <c r="AZ32" i="1"/>
  <c r="BI32" i="1" s="1"/>
  <c r="AX18" i="1"/>
  <c r="BG18" i="1" s="1"/>
  <c r="AW39" i="1"/>
  <c r="BF39" i="1" s="1"/>
  <c r="AX31" i="1"/>
  <c r="BG31" i="1" s="1"/>
  <c r="AW17" i="1"/>
  <c r="BF17" i="1" s="1"/>
  <c r="AW46" i="1"/>
  <c r="BF46" i="1" s="1"/>
  <c r="AZ30" i="1"/>
  <c r="BI30" i="1" s="1"/>
  <c r="AX16" i="1"/>
  <c r="BG16" i="1" s="1"/>
  <c r="AY45" i="1"/>
  <c r="BH45" i="1" s="1"/>
  <c r="AW29" i="1"/>
  <c r="BF29" i="1" s="1"/>
  <c r="AY22" i="1"/>
  <c r="BH22" i="1" s="1"/>
  <c r="AV11" i="1"/>
  <c r="BE11" i="1" s="1"/>
  <c r="AY37" i="1"/>
  <c r="BH37" i="1" s="1"/>
  <c r="AX42" i="1"/>
  <c r="BG42" i="1" s="1"/>
  <c r="AV26" i="1"/>
  <c r="BE26" i="1" s="1"/>
  <c r="AW20" i="1"/>
  <c r="BF20" i="1" s="1"/>
  <c r="AX44" i="1"/>
  <c r="BG44" i="1" s="1"/>
  <c r="AV28" i="1"/>
  <c r="BE28" i="1" s="1"/>
  <c r="AZ15" i="1"/>
  <c r="BI15" i="1" s="1"/>
  <c r="AX35" i="1"/>
  <c r="BG35" i="1" s="1"/>
  <c r="AV21" i="1"/>
  <c r="BE21" i="1" s="1"/>
  <c r="AV14" i="1"/>
  <c r="BE14" i="1" s="1"/>
  <c r="AY33" i="1"/>
  <c r="BH33" i="1" s="1"/>
  <c r="AW19" i="1"/>
  <c r="BF19" i="1" s="1"/>
  <c r="AX40" i="1"/>
  <c r="BG40" i="1" s="1"/>
  <c r="AZ25" i="1"/>
  <c r="BI25" i="1" s="1"/>
  <c r="AY18" i="1"/>
  <c r="BH18" i="1" s="1"/>
  <c r="AX39" i="1"/>
  <c r="BG39" i="1" s="1"/>
  <c r="AZ31" i="1"/>
  <c r="BI31" i="1" s="1"/>
  <c r="AY17" i="1"/>
  <c r="BH17" i="1" s="1"/>
  <c r="AV38" i="1"/>
  <c r="BE38" i="1" s="1"/>
  <c r="AV30" i="1"/>
  <c r="BE30" i="1" s="1"/>
  <c r="AY16" i="1"/>
  <c r="BH16" i="1" s="1"/>
  <c r="AZ45" i="1"/>
  <c r="BI45" i="1" s="1"/>
  <c r="AX29" i="1"/>
  <c r="BG29" i="1" s="1"/>
  <c r="AY13" i="1"/>
  <c r="BH13" i="1" s="1"/>
  <c r="AX43" i="1"/>
  <c r="BG43" i="1" s="1"/>
  <c r="AV18" i="1"/>
  <c r="BE18" i="1" s="1"/>
  <c r="AZ46" i="1"/>
  <c r="BI46" i="1" s="1"/>
  <c r="AW45" i="1"/>
  <c r="BF45" i="1" s="1"/>
  <c r="AY42" i="1"/>
  <c r="BH42" i="1" s="1"/>
  <c r="AW26" i="1"/>
  <c r="BF26" i="1" s="1"/>
  <c r="AY20" i="1"/>
  <c r="BH20" i="1" s="1"/>
  <c r="AZ44" i="1"/>
  <c r="BI44" i="1" s="1"/>
  <c r="AW28" i="1"/>
  <c r="BF28" i="1" s="1"/>
  <c r="AY15" i="1"/>
  <c r="BH15" i="1" s="1"/>
  <c r="AY43" i="1"/>
  <c r="BH43" i="1" s="1"/>
  <c r="AY35" i="1"/>
  <c r="BH35" i="1" s="1"/>
  <c r="AW21" i="1"/>
  <c r="BF21" i="1" s="1"/>
  <c r="AX14" i="1"/>
  <c r="BG14" i="1" s="1"/>
  <c r="AZ33" i="1"/>
  <c r="BI33" i="1" s="1"/>
  <c r="AV12" i="1"/>
  <c r="BE12" i="1" s="1"/>
  <c r="AW40" i="1"/>
  <c r="BF40" i="1" s="1"/>
  <c r="AV25" i="1"/>
  <c r="BE25" i="1" s="1"/>
  <c r="AZ18" i="1"/>
  <c r="BI18" i="1" s="1"/>
  <c r="AY39" i="1"/>
  <c r="BH39" i="1" s="1"/>
  <c r="AW24" i="1"/>
  <c r="BF24" i="1" s="1"/>
  <c r="AX17" i="1"/>
  <c r="BG17" i="1" s="1"/>
  <c r="AW38" i="1"/>
  <c r="BF38" i="1" s="1"/>
  <c r="AW30" i="1"/>
  <c r="BF30" i="1" s="1"/>
  <c r="AZ16" i="1"/>
  <c r="BI16" i="1" s="1"/>
  <c r="AZ37" i="1"/>
  <c r="BI37" i="1" s="1"/>
  <c r="AY29" i="1"/>
  <c r="BH29" i="1" s="1"/>
  <c r="AZ20" i="1"/>
  <c r="BI20" i="1" s="1"/>
  <c r="AW27" i="1"/>
  <c r="BF27" i="1" s="1"/>
  <c r="AX22" i="1"/>
  <c r="BG22" i="1" s="1"/>
  <c r="AZ42" i="1"/>
  <c r="BI42" i="1" s="1"/>
  <c r="AX26" i="1"/>
  <c r="BG26" i="1" s="1"/>
  <c r="AV13" i="1"/>
  <c r="BE13" i="1" s="1"/>
  <c r="AX11" i="1"/>
  <c r="BG11" i="1" s="1"/>
  <c r="AY44" i="1"/>
  <c r="BH44" i="1" s="1"/>
  <c r="AX28" i="1"/>
  <c r="BG28" i="1" s="1"/>
  <c r="AZ43" i="1"/>
  <c r="BI43" i="1" s="1"/>
  <c r="AZ35" i="1"/>
  <c r="BI35" i="1" s="1"/>
  <c r="AX21" i="1"/>
  <c r="BG21" i="1" s="1"/>
  <c r="AV41" i="1"/>
  <c r="BE41" i="1" s="1"/>
  <c r="AV33" i="1"/>
  <c r="BE33" i="1" s="1"/>
  <c r="AW12" i="1"/>
  <c r="BF12" i="1" s="1"/>
  <c r="AY40" i="1"/>
  <c r="BH40" i="1" s="1"/>
  <c r="AX25" i="1"/>
  <c r="BG25" i="1" s="1"/>
  <c r="AV47" i="1"/>
  <c r="BE47" i="1" s="1"/>
  <c r="AZ39" i="1"/>
  <c r="BI39" i="1" s="1"/>
  <c r="AX24" i="1"/>
  <c r="BG24" i="1" s="1"/>
  <c r="AZ17" i="1"/>
  <c r="BI17" i="1" s="1"/>
  <c r="AX38" i="1"/>
  <c r="BG38" i="1" s="1"/>
  <c r="AV23" i="1"/>
  <c r="BE23" i="1" s="1"/>
  <c r="AV16" i="1"/>
  <c r="BE16" i="1" s="1"/>
  <c r="AV37" i="1"/>
  <c r="BE37" i="1" s="1"/>
  <c r="AZ29" i="1"/>
  <c r="BI29" i="1" s="1"/>
  <c r="AX32" i="1"/>
  <c r="BG32" i="1" s="1"/>
  <c r="AZ34" i="1"/>
  <c r="BI34" i="1" s="1"/>
  <c r="AY26" i="1"/>
  <c r="BH26" i="1" s="1"/>
  <c r="AW13" i="1"/>
  <c r="BF13" i="1" s="1"/>
  <c r="AY11" i="1"/>
  <c r="BH11" i="1" s="1"/>
  <c r="AX36" i="1"/>
  <c r="BG36" i="1" s="1"/>
  <c r="AZ28" i="1"/>
  <c r="BI28" i="1" s="1"/>
  <c r="AW43" i="1"/>
  <c r="BF43" i="1" s="1"/>
  <c r="AY27" i="1"/>
  <c r="BH27" i="1" s="1"/>
  <c r="AY21" i="1"/>
  <c r="BH21" i="1" s="1"/>
  <c r="AW41" i="1"/>
  <c r="BF41" i="1" s="1"/>
  <c r="AW33" i="1"/>
  <c r="BF33" i="1" s="1"/>
  <c r="AX12" i="1"/>
  <c r="BG12" i="1" s="1"/>
  <c r="AV32" i="1"/>
  <c r="BE32" i="1" s="1"/>
  <c r="AW25" i="1"/>
  <c r="BF25" i="1" s="1"/>
  <c r="AW47" i="1"/>
  <c r="BF47" i="1" s="1"/>
  <c r="AV39" i="1"/>
  <c r="BE39" i="1" s="1"/>
  <c r="AY24" i="1"/>
  <c r="BH24" i="1" s="1"/>
  <c r="AX46" i="1"/>
  <c r="BG46" i="1" s="1"/>
  <c r="AZ38" i="1"/>
  <c r="BI38" i="1" s="1"/>
  <c r="AW23" i="1"/>
  <c r="BF23" i="1" s="1"/>
  <c r="AW16" i="1"/>
  <c r="BF16" i="1" s="1"/>
  <c r="AX37" i="1"/>
  <c r="BG37" i="1" s="1"/>
  <c r="AZ22" i="1"/>
  <c r="BI22" i="1" s="1"/>
  <c r="AX34" i="1"/>
  <c r="BG34" i="1" s="1"/>
  <c r="AY14" i="1"/>
  <c r="BH14" i="1" s="1"/>
  <c r="AX47" i="1"/>
  <c r="BG47" i="1" s="1"/>
  <c r="AV34" i="1"/>
  <c r="BE34" i="1" s="1"/>
  <c r="AZ26" i="1"/>
  <c r="BI26" i="1" s="1"/>
  <c r="AX13" i="1"/>
  <c r="BG13" i="1" s="1"/>
  <c r="AZ11" i="1"/>
  <c r="BI11" i="1" s="1"/>
  <c r="AY36" i="1"/>
  <c r="BH36" i="1" s="1"/>
  <c r="AY28" i="1"/>
  <c r="BH28" i="1" s="1"/>
  <c r="AV43" i="1"/>
  <c r="BE43" i="1" s="1"/>
  <c r="AZ27" i="1"/>
  <c r="BI27" i="1" s="1"/>
  <c r="AZ21" i="1"/>
  <c r="BI21" i="1" s="1"/>
  <c r="AX41" i="1"/>
  <c r="BG41" i="1" s="1"/>
  <c r="AX19" i="1"/>
  <c r="BG19" i="1" s="1"/>
  <c r="AZ12" i="1"/>
  <c r="BI12" i="1" s="1"/>
  <c r="AW32" i="1"/>
  <c r="BF32" i="1" s="1"/>
  <c r="AY25" i="1"/>
  <c r="BH25" i="1" s="1"/>
  <c r="AY47" i="1"/>
  <c r="BH47" i="1" s="1"/>
  <c r="AV31" i="1"/>
  <c r="BE31" i="1" s="1"/>
  <c r="AZ24" i="1"/>
  <c r="BI24" i="1" s="1"/>
  <c r="AY46" i="1"/>
  <c r="BH46" i="1" s="1"/>
  <c r="AY38" i="1"/>
  <c r="BH38" i="1" s="1"/>
  <c r="AX23" i="1"/>
  <c r="BG23" i="1" s="1"/>
  <c r="AV45" i="1"/>
  <c r="BE45" i="1" s="1"/>
  <c r="AW37" i="1"/>
  <c r="BF37" i="1" s="1"/>
  <c r="AV22" i="1"/>
  <c r="BE22" i="1" s="1"/>
  <c r="AV15" i="1"/>
  <c r="BE15" i="1" s="1"/>
  <c r="AY19" i="1"/>
  <c r="BH19" i="1" s="1"/>
  <c r="AV24" i="1"/>
  <c r="BE24" i="1" s="1"/>
  <c r="AZ23" i="1"/>
  <c r="BI23" i="1" s="1"/>
  <c r="AY12" i="1"/>
  <c r="BH12" i="1" s="1"/>
  <c r="S20" i="7"/>
  <c r="S8" i="7"/>
  <c r="S19" i="7"/>
  <c r="AZ535" i="1"/>
  <c r="BI535" i="1" s="1"/>
  <c r="AX502" i="1"/>
  <c r="BG502" i="1" s="1"/>
  <c r="AZ617" i="1"/>
  <c r="BI617" i="1" s="1"/>
  <c r="AW674" i="1"/>
  <c r="BF674" i="1" s="1"/>
  <c r="AZ556" i="1"/>
  <c r="BI556" i="1" s="1"/>
  <c r="AX508" i="1"/>
  <c r="BG508" i="1" s="1"/>
  <c r="AV633" i="1"/>
  <c r="BE633" i="1" s="1"/>
  <c r="AY527" i="1"/>
  <c r="BH527" i="1" s="1"/>
  <c r="AZ644" i="1"/>
  <c r="BI644" i="1" s="1"/>
  <c r="AZ592" i="1"/>
  <c r="BI592" i="1" s="1"/>
  <c r="AZ417" i="1"/>
  <c r="BI417" i="1" s="1"/>
  <c r="AZ647" i="1"/>
  <c r="BI647" i="1" s="1"/>
  <c r="AY591" i="1"/>
  <c r="BH591" i="1" s="1"/>
  <c r="AW513" i="1"/>
  <c r="BF513" i="1" s="1"/>
  <c r="AY452" i="1"/>
  <c r="BH452" i="1" s="1"/>
  <c r="AY675" i="1"/>
  <c r="BH675" i="1" s="1"/>
  <c r="AV578" i="1"/>
  <c r="BE578" i="1" s="1"/>
  <c r="AY602" i="1"/>
  <c r="BH602" i="1" s="1"/>
  <c r="AZ594" i="1"/>
  <c r="BI594" i="1" s="1"/>
  <c r="AY678" i="1"/>
  <c r="BH678" i="1" s="1"/>
  <c r="AZ662" i="1"/>
  <c r="BI662" i="1" s="1"/>
  <c r="AW638" i="1"/>
  <c r="BF638" i="1" s="1"/>
  <c r="AZ622" i="1"/>
  <c r="BI622" i="1" s="1"/>
  <c r="AY606" i="1"/>
  <c r="BH606" i="1" s="1"/>
  <c r="AZ590" i="1"/>
  <c r="BI590" i="1" s="1"/>
  <c r="AV576" i="1"/>
  <c r="BE576" i="1" s="1"/>
  <c r="AV563" i="1"/>
  <c r="BE563" i="1" s="1"/>
  <c r="AV547" i="1"/>
  <c r="BE547" i="1" s="1"/>
  <c r="AV531" i="1"/>
  <c r="BE531" i="1" s="1"/>
  <c r="AV515" i="1"/>
  <c r="BE515" i="1" s="1"/>
  <c r="AY499" i="1"/>
  <c r="BH499" i="1" s="1"/>
  <c r="AW484" i="1"/>
  <c r="BF484" i="1" s="1"/>
  <c r="AZ476" i="1"/>
  <c r="BI476" i="1" s="1"/>
  <c r="AX466" i="1"/>
  <c r="BG466" i="1" s="1"/>
  <c r="AW451" i="1"/>
  <c r="BF451" i="1" s="1"/>
  <c r="AV443" i="1"/>
  <c r="BE443" i="1" s="1"/>
  <c r="AX427" i="1"/>
  <c r="BG427" i="1" s="1"/>
  <c r="AV411" i="1"/>
  <c r="BE411" i="1" s="1"/>
  <c r="AV403" i="1"/>
  <c r="BE403" i="1" s="1"/>
  <c r="AZ387" i="1"/>
  <c r="BI387" i="1" s="1"/>
  <c r="AZ379" i="1"/>
  <c r="BI379" i="1" s="1"/>
  <c r="AX363" i="1"/>
  <c r="BG363" i="1" s="1"/>
  <c r="AW347" i="1"/>
  <c r="BF347" i="1" s="1"/>
  <c r="AZ339" i="1"/>
  <c r="BI339" i="1" s="1"/>
  <c r="AY323" i="1"/>
  <c r="BH323" i="1" s="1"/>
  <c r="AZ307" i="1"/>
  <c r="BI307" i="1" s="1"/>
  <c r="AY299" i="1"/>
  <c r="BH299" i="1" s="1"/>
  <c r="AX283" i="1"/>
  <c r="BG283" i="1" s="1"/>
  <c r="AX267" i="1"/>
  <c r="BG267" i="1" s="1"/>
  <c r="AW261" i="1"/>
  <c r="BF261" i="1" s="1"/>
  <c r="AV245" i="1"/>
  <c r="BE245" i="1" s="1"/>
  <c r="AZ237" i="1"/>
  <c r="BI237" i="1" s="1"/>
  <c r="AX221" i="1"/>
  <c r="BG221" i="1" s="1"/>
  <c r="AW205" i="1"/>
  <c r="BF205" i="1" s="1"/>
  <c r="AX198" i="1"/>
  <c r="BG198" i="1" s="1"/>
  <c r="AX174" i="1"/>
  <c r="BG174" i="1" s="1"/>
  <c r="AZ166" i="1"/>
  <c r="BI166" i="1" s="1"/>
  <c r="AY151" i="1"/>
  <c r="BH151" i="1" s="1"/>
  <c r="AV138" i="1"/>
  <c r="BE138" i="1" s="1"/>
  <c r="AW130" i="1"/>
  <c r="BF130" i="1" s="1"/>
  <c r="AV114" i="1"/>
  <c r="BE114" i="1" s="1"/>
  <c r="AZ106" i="1"/>
  <c r="BI106" i="1" s="1"/>
  <c r="AX90" i="1"/>
  <c r="BG90" i="1" s="1"/>
  <c r="AV74" i="1"/>
  <c r="BE74" i="1" s="1"/>
  <c r="AW66" i="1"/>
  <c r="BF66" i="1" s="1"/>
  <c r="AV50" i="1"/>
  <c r="BE50" i="1" s="1"/>
  <c r="AV590" i="1"/>
  <c r="BE590" i="1" s="1"/>
  <c r="AY677" i="1"/>
  <c r="BH677" i="1" s="1"/>
  <c r="AX661" i="1"/>
  <c r="BG661" i="1" s="1"/>
  <c r="AY645" i="1"/>
  <c r="BH645" i="1" s="1"/>
  <c r="AX629" i="1"/>
  <c r="BG629" i="1" s="1"/>
  <c r="AY613" i="1"/>
  <c r="BH613" i="1" s="1"/>
  <c r="AX597" i="1"/>
  <c r="BG597" i="1" s="1"/>
  <c r="AX581" i="1"/>
  <c r="BG581" i="1" s="1"/>
  <c r="AX570" i="1"/>
  <c r="BG570" i="1" s="1"/>
  <c r="AX554" i="1"/>
  <c r="BG554" i="1" s="1"/>
  <c r="AX538" i="1"/>
  <c r="BG538" i="1" s="1"/>
  <c r="AX522" i="1"/>
  <c r="BG522" i="1" s="1"/>
  <c r="AX506" i="1"/>
  <c r="BG506" i="1" s="1"/>
  <c r="AV490" i="1"/>
  <c r="BE490" i="1" s="1"/>
  <c r="AY471" i="1"/>
  <c r="BH471" i="1" s="1"/>
  <c r="AW458" i="1"/>
  <c r="BF458" i="1" s="1"/>
  <c r="AX442" i="1"/>
  <c r="BG442" i="1" s="1"/>
  <c r="AV426" i="1"/>
  <c r="BE426" i="1" s="1"/>
  <c r="AZ418" i="1"/>
  <c r="BI418" i="1" s="1"/>
  <c r="AY402" i="1"/>
  <c r="BH402" i="1" s="1"/>
  <c r="AX386" i="1"/>
  <c r="BG386" i="1" s="1"/>
  <c r="AY626" i="1"/>
  <c r="BH626" i="1" s="1"/>
  <c r="AX548" i="1"/>
  <c r="BG548" i="1" s="1"/>
  <c r="AV504" i="1"/>
  <c r="BE504" i="1" s="1"/>
  <c r="AV625" i="1"/>
  <c r="BE625" i="1" s="1"/>
  <c r="AY503" i="1"/>
  <c r="BH503" i="1" s="1"/>
  <c r="AY632" i="1"/>
  <c r="BH632" i="1" s="1"/>
  <c r="AY341" i="1"/>
  <c r="BH341" i="1" s="1"/>
  <c r="AY643" i="1"/>
  <c r="BH643" i="1" s="1"/>
  <c r="AX583" i="1"/>
  <c r="BG583" i="1" s="1"/>
  <c r="AZ501" i="1"/>
  <c r="BI501" i="1" s="1"/>
  <c r="AX440" i="1"/>
  <c r="BG440" i="1" s="1"/>
  <c r="AZ516" i="1"/>
  <c r="BI516" i="1" s="1"/>
  <c r="AX625" i="1"/>
  <c r="BG625" i="1" s="1"/>
  <c r="AX578" i="1"/>
  <c r="BG578" i="1" s="1"/>
  <c r="AZ540" i="1"/>
  <c r="BI540" i="1" s="1"/>
  <c r="AV182" i="1"/>
  <c r="BE182" i="1" s="1"/>
  <c r="AV670" i="1"/>
  <c r="BE670" i="1" s="1"/>
  <c r="AY654" i="1"/>
  <c r="BH654" i="1" s="1"/>
  <c r="AX638" i="1"/>
  <c r="BG638" i="1" s="1"/>
  <c r="AW622" i="1"/>
  <c r="BF622" i="1" s="1"/>
  <c r="AW598" i="1"/>
  <c r="BF598" i="1" s="1"/>
  <c r="AX582" i="1"/>
  <c r="BG582" i="1" s="1"/>
  <c r="AX571" i="1"/>
  <c r="BG571" i="1" s="1"/>
  <c r="AX555" i="1"/>
  <c r="BG555" i="1" s="1"/>
  <c r="AX539" i="1"/>
  <c r="BG539" i="1" s="1"/>
  <c r="AX523" i="1"/>
  <c r="BG523" i="1" s="1"/>
  <c r="AX507" i="1"/>
  <c r="BG507" i="1" s="1"/>
  <c r="AZ499" i="1"/>
  <c r="BI499" i="1" s="1"/>
  <c r="AX484" i="1"/>
  <c r="BG484" i="1" s="1"/>
  <c r="AV472" i="1"/>
  <c r="BE472" i="1" s="1"/>
  <c r="AY466" i="1"/>
  <c r="BH466" i="1" s="1"/>
  <c r="AX451" i="1"/>
  <c r="BG451" i="1" s="1"/>
  <c r="AX443" i="1"/>
  <c r="BG443" i="1" s="1"/>
  <c r="AY427" i="1"/>
  <c r="BH427" i="1" s="1"/>
  <c r="AW411" i="1"/>
  <c r="BF411" i="1" s="1"/>
  <c r="AX403" i="1"/>
  <c r="BG403" i="1" s="1"/>
  <c r="AW387" i="1"/>
  <c r="BF387" i="1" s="1"/>
  <c r="AV371" i="1"/>
  <c r="BE371" i="1" s="1"/>
  <c r="AY363" i="1"/>
  <c r="BH363" i="1" s="1"/>
  <c r="AX347" i="1"/>
  <c r="BG347" i="1" s="1"/>
  <c r="AV331" i="1"/>
  <c r="BE331" i="1" s="1"/>
  <c r="AZ323" i="1"/>
  <c r="BI323" i="1" s="1"/>
  <c r="AW307" i="1"/>
  <c r="BF307" i="1" s="1"/>
  <c r="AV291" i="1"/>
  <c r="BE291" i="1" s="1"/>
  <c r="AZ283" i="1"/>
  <c r="BI283" i="1" s="1"/>
  <c r="AY267" i="1"/>
  <c r="BH267" i="1" s="1"/>
  <c r="AY261" i="1"/>
  <c r="BH261" i="1" s="1"/>
  <c r="AX245" i="1"/>
  <c r="BG245" i="1" s="1"/>
  <c r="AZ229" i="1"/>
  <c r="BI229" i="1" s="1"/>
  <c r="AY221" i="1"/>
  <c r="BH221" i="1" s="1"/>
  <c r="AX205" i="1"/>
  <c r="BG205" i="1" s="1"/>
  <c r="AZ198" i="1"/>
  <c r="BI198" i="1" s="1"/>
  <c r="AY174" i="1"/>
  <c r="BH174" i="1" s="1"/>
  <c r="AW159" i="1"/>
  <c r="BF159" i="1" s="1"/>
  <c r="AX151" i="1"/>
  <c r="BG151" i="1" s="1"/>
  <c r="AW138" i="1"/>
  <c r="BF138" i="1" s="1"/>
  <c r="AY130" i="1"/>
  <c r="BH130" i="1" s="1"/>
  <c r="AX114" i="1"/>
  <c r="BG114" i="1" s="1"/>
  <c r="AZ98" i="1"/>
  <c r="BI98" i="1" s="1"/>
  <c r="AY90" i="1"/>
  <c r="BH90" i="1" s="1"/>
  <c r="AW74" i="1"/>
  <c r="BF74" i="1" s="1"/>
  <c r="AY66" i="1"/>
  <c r="BH66" i="1" s="1"/>
  <c r="AX50" i="1"/>
  <c r="BG50" i="1" s="1"/>
  <c r="AY561" i="1"/>
  <c r="BH561" i="1" s="1"/>
  <c r="AZ677" i="1"/>
  <c r="BI677" i="1" s="1"/>
  <c r="AZ661" i="1"/>
  <c r="BI661" i="1" s="1"/>
  <c r="AZ645" i="1"/>
  <c r="BI645" i="1" s="1"/>
  <c r="AZ629" i="1"/>
  <c r="BI629" i="1" s="1"/>
  <c r="AZ613" i="1"/>
  <c r="BI613" i="1" s="1"/>
  <c r="AZ597" i="1"/>
  <c r="BI597" i="1" s="1"/>
  <c r="AY581" i="1"/>
  <c r="BH581" i="1" s="1"/>
  <c r="AY570" i="1"/>
  <c r="BH570" i="1" s="1"/>
  <c r="AY554" i="1"/>
  <c r="BH554" i="1" s="1"/>
  <c r="AY538" i="1"/>
  <c r="BH538" i="1" s="1"/>
  <c r="AY522" i="1"/>
  <c r="BH522" i="1" s="1"/>
  <c r="AY506" i="1"/>
  <c r="BH506" i="1" s="1"/>
  <c r="AX490" i="1"/>
  <c r="BG490" i="1" s="1"/>
  <c r="AZ465" i="1"/>
  <c r="BI465" i="1" s="1"/>
  <c r="AV450" i="1"/>
  <c r="BE450" i="1" s="1"/>
  <c r="AY442" i="1"/>
  <c r="BH442" i="1" s="1"/>
  <c r="AX426" i="1"/>
  <c r="BG426" i="1" s="1"/>
  <c r="AY410" i="1"/>
  <c r="BH410" i="1" s="1"/>
  <c r="AZ402" i="1"/>
  <c r="BI402" i="1" s="1"/>
  <c r="AW602" i="1"/>
  <c r="BF602" i="1" s="1"/>
  <c r="AX540" i="1"/>
  <c r="BG540" i="1" s="1"/>
  <c r="AW485" i="1"/>
  <c r="BF485" i="1" s="1"/>
  <c r="AW613" i="1"/>
  <c r="BF613" i="1" s="1"/>
  <c r="AV454" i="1"/>
  <c r="BE454" i="1" s="1"/>
  <c r="AX628" i="1"/>
  <c r="BG628" i="1" s="1"/>
  <c r="AV566" i="1"/>
  <c r="BE566" i="1" s="1"/>
  <c r="AZ679" i="1"/>
  <c r="BI679" i="1" s="1"/>
  <c r="AV639" i="1"/>
  <c r="BE639" i="1" s="1"/>
  <c r="AX577" i="1"/>
  <c r="BG577" i="1" s="1"/>
  <c r="AV497" i="1"/>
  <c r="BE497" i="1" s="1"/>
  <c r="AW428" i="1"/>
  <c r="BF428" i="1" s="1"/>
  <c r="AX534" i="1"/>
  <c r="BG534" i="1" s="1"/>
  <c r="AZ583" i="1"/>
  <c r="BI583" i="1" s="1"/>
  <c r="AV542" i="1"/>
  <c r="BE542" i="1" s="1"/>
  <c r="AW182" i="1"/>
  <c r="BF182" i="1" s="1"/>
  <c r="AW670" i="1"/>
  <c r="BF670" i="1" s="1"/>
  <c r="AZ654" i="1"/>
  <c r="BI654" i="1" s="1"/>
  <c r="AY638" i="1"/>
  <c r="BH638" i="1" s="1"/>
  <c r="AV614" i="1"/>
  <c r="BE614" i="1" s="1"/>
  <c r="AX598" i="1"/>
  <c r="BG598" i="1" s="1"/>
  <c r="AY582" i="1"/>
  <c r="BH582" i="1" s="1"/>
  <c r="AY571" i="1"/>
  <c r="BH571" i="1" s="1"/>
  <c r="AY555" i="1"/>
  <c r="BH555" i="1" s="1"/>
  <c r="AY539" i="1"/>
  <c r="BH539" i="1" s="1"/>
  <c r="AY523" i="1"/>
  <c r="BH523" i="1" s="1"/>
  <c r="AY507" i="1"/>
  <c r="BH507" i="1" s="1"/>
  <c r="AV491" i="1"/>
  <c r="BE491" i="1" s="1"/>
  <c r="AY484" i="1"/>
  <c r="BH484" i="1" s="1"/>
  <c r="AW472" i="1"/>
  <c r="BF472" i="1" s="1"/>
  <c r="AZ466" i="1"/>
  <c r="BI466" i="1" s="1"/>
  <c r="AY451" i="1"/>
  <c r="BH451" i="1" s="1"/>
  <c r="AV435" i="1"/>
  <c r="BE435" i="1" s="1"/>
  <c r="AZ427" i="1"/>
  <c r="BI427" i="1" s="1"/>
  <c r="AX411" i="1"/>
  <c r="BG411" i="1" s="1"/>
  <c r="AV395" i="1"/>
  <c r="BE395" i="1" s="1"/>
  <c r="AV387" i="1"/>
  <c r="BE387" i="1" s="1"/>
  <c r="AW371" i="1"/>
  <c r="BF371" i="1" s="1"/>
  <c r="AZ363" i="1"/>
  <c r="BI363" i="1" s="1"/>
  <c r="AY347" i="1"/>
  <c r="BH347" i="1" s="1"/>
  <c r="AW331" i="1"/>
  <c r="BF331" i="1" s="1"/>
  <c r="AV315" i="1"/>
  <c r="BE315" i="1" s="1"/>
  <c r="AV307" i="1"/>
  <c r="BE307" i="1" s="1"/>
  <c r="AW291" i="1"/>
  <c r="BF291" i="1" s="1"/>
  <c r="AY283" i="1"/>
  <c r="BH283" i="1" s="1"/>
  <c r="AZ267" i="1"/>
  <c r="BI267" i="1" s="1"/>
  <c r="AV253" i="1"/>
  <c r="BE253" i="1" s="1"/>
  <c r="AW245" i="1"/>
  <c r="BF245" i="1" s="1"/>
  <c r="AV229" i="1"/>
  <c r="BE229" i="1" s="1"/>
  <c r="AZ221" i="1"/>
  <c r="BI221" i="1" s="1"/>
  <c r="AY205" i="1"/>
  <c r="BH205" i="1" s="1"/>
  <c r="AW190" i="1"/>
  <c r="BF190" i="1" s="1"/>
  <c r="AZ174" i="1"/>
  <c r="BI174" i="1" s="1"/>
  <c r="AX159" i="1"/>
  <c r="BG159" i="1" s="1"/>
  <c r="AZ151" i="1"/>
  <c r="BI151" i="1" s="1"/>
  <c r="AY138" i="1"/>
  <c r="BH138" i="1" s="1"/>
  <c r="AV122" i="1"/>
  <c r="BE122" i="1" s="1"/>
  <c r="AW114" i="1"/>
  <c r="BF114" i="1" s="1"/>
  <c r="AV98" i="1"/>
  <c r="BE98" i="1" s="1"/>
  <c r="AZ90" i="1"/>
  <c r="BI90" i="1" s="1"/>
  <c r="AX74" i="1"/>
  <c r="BG74" i="1" s="1"/>
  <c r="AV58" i="1"/>
  <c r="BE58" i="1" s="1"/>
  <c r="AW50" i="1"/>
  <c r="BF50" i="1" s="1"/>
  <c r="AW555" i="1"/>
  <c r="BF555" i="1" s="1"/>
  <c r="AV677" i="1"/>
  <c r="BE677" i="1" s="1"/>
  <c r="AV653" i="1"/>
  <c r="BE653" i="1" s="1"/>
  <c r="AV645" i="1"/>
  <c r="BE645" i="1" s="1"/>
  <c r="AV621" i="1"/>
  <c r="BE621" i="1" s="1"/>
  <c r="AV613" i="1"/>
  <c r="BE613" i="1" s="1"/>
  <c r="AV589" i="1"/>
  <c r="BE589" i="1" s="1"/>
  <c r="AV575" i="1"/>
  <c r="BE575" i="1" s="1"/>
  <c r="AV562" i="1"/>
  <c r="BE562" i="1" s="1"/>
  <c r="AV546" i="1"/>
  <c r="BE546" i="1" s="1"/>
  <c r="AV530" i="1"/>
  <c r="BE530" i="1" s="1"/>
  <c r="AV514" i="1"/>
  <c r="BE514" i="1" s="1"/>
  <c r="AZ498" i="1"/>
  <c r="BI498" i="1" s="1"/>
  <c r="AW490" i="1"/>
  <c r="BF490" i="1" s="1"/>
  <c r="AV465" i="1"/>
  <c r="BE465" i="1" s="1"/>
  <c r="AW450" i="1"/>
  <c r="BF450" i="1" s="1"/>
  <c r="AZ442" i="1"/>
  <c r="BI442" i="1" s="1"/>
  <c r="AW426" i="1"/>
  <c r="BF426" i="1" s="1"/>
  <c r="AZ410" i="1"/>
  <c r="BI410" i="1" s="1"/>
  <c r="AZ394" i="1"/>
  <c r="BI394" i="1" s="1"/>
  <c r="AX594" i="1"/>
  <c r="BG594" i="1" s="1"/>
  <c r="AV536" i="1"/>
  <c r="BE536" i="1" s="1"/>
  <c r="AW477" i="1"/>
  <c r="BF477" i="1" s="1"/>
  <c r="AV601" i="1"/>
  <c r="BE601" i="1" s="1"/>
  <c r="AW228" i="1"/>
  <c r="BF228" i="1" s="1"/>
  <c r="AX620" i="1"/>
  <c r="BG620" i="1" s="1"/>
  <c r="AX558" i="1"/>
  <c r="BG558" i="1" s="1"/>
  <c r="AW675" i="1"/>
  <c r="BF675" i="1" s="1"/>
  <c r="AV631" i="1"/>
  <c r="BE631" i="1" s="1"/>
  <c r="AV573" i="1"/>
  <c r="BE573" i="1" s="1"/>
  <c r="AZ478" i="1"/>
  <c r="BI478" i="1" s="1"/>
  <c r="AX416" i="1"/>
  <c r="BG416" i="1" s="1"/>
  <c r="AX542" i="1"/>
  <c r="BG542" i="1" s="1"/>
  <c r="AY182" i="1"/>
  <c r="BH182" i="1" s="1"/>
  <c r="AX670" i="1"/>
  <c r="BG670" i="1" s="1"/>
  <c r="AW654" i="1"/>
  <c r="BF654" i="1" s="1"/>
  <c r="AW630" i="1"/>
  <c r="BF630" i="1" s="1"/>
  <c r="AW614" i="1"/>
  <c r="BF614" i="1" s="1"/>
  <c r="AY598" i="1"/>
  <c r="BH598" i="1" s="1"/>
  <c r="AZ582" i="1"/>
  <c r="BI582" i="1" s="1"/>
  <c r="AZ571" i="1"/>
  <c r="BI571" i="1" s="1"/>
  <c r="AZ555" i="1"/>
  <c r="BI555" i="1" s="1"/>
  <c r="AZ539" i="1"/>
  <c r="BI539" i="1" s="1"/>
  <c r="AZ523" i="1"/>
  <c r="BI523" i="1" s="1"/>
  <c r="AZ507" i="1"/>
  <c r="BI507" i="1" s="1"/>
  <c r="AW491" i="1"/>
  <c r="BF491" i="1" s="1"/>
  <c r="AZ484" i="1"/>
  <c r="BI484" i="1" s="1"/>
  <c r="AX472" i="1"/>
  <c r="BG472" i="1" s="1"/>
  <c r="AV459" i="1"/>
  <c r="BE459" i="1" s="1"/>
  <c r="AZ451" i="1"/>
  <c r="BI451" i="1" s="1"/>
  <c r="AW435" i="1"/>
  <c r="BF435" i="1" s="1"/>
  <c r="AX419" i="1"/>
  <c r="BG419" i="1" s="1"/>
  <c r="AZ411" i="1"/>
  <c r="BI411" i="1" s="1"/>
  <c r="AW395" i="1"/>
  <c r="BF395" i="1" s="1"/>
  <c r="AX387" i="1"/>
  <c r="BG387" i="1" s="1"/>
  <c r="AY371" i="1"/>
  <c r="BH371" i="1" s="1"/>
  <c r="AY355" i="1"/>
  <c r="BH355" i="1" s="1"/>
  <c r="AZ347" i="1"/>
  <c r="BI347" i="1" s="1"/>
  <c r="AX331" i="1"/>
  <c r="BG331" i="1" s="1"/>
  <c r="AX315" i="1"/>
  <c r="BG315" i="1" s="1"/>
  <c r="AX307" i="1"/>
  <c r="BG307" i="1" s="1"/>
  <c r="AY291" i="1"/>
  <c r="BH291" i="1" s="1"/>
  <c r="AV275" i="1"/>
  <c r="BE275" i="1" s="1"/>
  <c r="AV267" i="1"/>
  <c r="BE267" i="1" s="1"/>
  <c r="AW253" i="1"/>
  <c r="BF253" i="1" s="1"/>
  <c r="AY245" i="1"/>
  <c r="BH245" i="1" s="1"/>
  <c r="AX229" i="1"/>
  <c r="BG229" i="1" s="1"/>
  <c r="AV213" i="1"/>
  <c r="BE213" i="1" s="1"/>
  <c r="AZ205" i="1"/>
  <c r="BI205" i="1" s="1"/>
  <c r="AX190" i="1"/>
  <c r="BG190" i="1" s="1"/>
  <c r="AV174" i="1"/>
  <c r="BE174" i="1" s="1"/>
  <c r="AY159" i="1"/>
  <c r="BH159" i="1" s="1"/>
  <c r="AW145" i="1"/>
  <c r="BF145" i="1" s="1"/>
  <c r="AX138" i="1"/>
  <c r="BG138" i="1" s="1"/>
  <c r="AW122" i="1"/>
  <c r="BF122" i="1" s="1"/>
  <c r="AY114" i="1"/>
  <c r="BH114" i="1" s="1"/>
  <c r="AX98" i="1"/>
  <c r="BG98" i="1" s="1"/>
  <c r="AZ82" i="1"/>
  <c r="BI82" i="1" s="1"/>
  <c r="AY74" i="1"/>
  <c r="BH74" i="1" s="1"/>
  <c r="AW58" i="1"/>
  <c r="BF58" i="1" s="1"/>
  <c r="AY50" i="1"/>
  <c r="BH50" i="1" s="1"/>
  <c r="AY529" i="1"/>
  <c r="BH529" i="1" s="1"/>
  <c r="AZ669" i="1"/>
  <c r="BI669" i="1" s="1"/>
  <c r="AW653" i="1"/>
  <c r="BF653" i="1" s="1"/>
  <c r="AZ637" i="1"/>
  <c r="BI637" i="1" s="1"/>
  <c r="AW621" i="1"/>
  <c r="BF621" i="1" s="1"/>
  <c r="AZ605" i="1"/>
  <c r="BI605" i="1" s="1"/>
  <c r="AW589" i="1"/>
  <c r="BF589" i="1" s="1"/>
  <c r="AW575" i="1"/>
  <c r="BF575" i="1" s="1"/>
  <c r="AW562" i="1"/>
  <c r="BF562" i="1" s="1"/>
  <c r="AW546" i="1"/>
  <c r="BF546" i="1" s="1"/>
  <c r="AW530" i="1"/>
  <c r="BF530" i="1" s="1"/>
  <c r="AW514" i="1"/>
  <c r="BF514" i="1" s="1"/>
  <c r="AV498" i="1"/>
  <c r="BE498" i="1" s="1"/>
  <c r="AZ483" i="1"/>
  <c r="BI483" i="1" s="1"/>
  <c r="AX465" i="1"/>
  <c r="BG465" i="1" s="1"/>
  <c r="AX450" i="1"/>
  <c r="BG450" i="1" s="1"/>
  <c r="AX434" i="1"/>
  <c r="BG434" i="1" s="1"/>
  <c r="AY426" i="1"/>
  <c r="BH426" i="1" s="1"/>
  <c r="AW410" i="1"/>
  <c r="BF410" i="1" s="1"/>
  <c r="AV394" i="1"/>
  <c r="BE394" i="1" s="1"/>
  <c r="AX572" i="1"/>
  <c r="BG572" i="1" s="1"/>
  <c r="AX532" i="1"/>
  <c r="BG532" i="1" s="1"/>
  <c r="AZ673" i="1"/>
  <c r="BI673" i="1" s="1"/>
  <c r="AW593" i="1"/>
  <c r="BF593" i="1" s="1"/>
  <c r="AW672" i="1"/>
  <c r="BF672" i="1" s="1"/>
  <c r="AZ612" i="1"/>
  <c r="BI612" i="1" s="1"/>
  <c r="AV534" i="1"/>
  <c r="BE534" i="1" s="1"/>
  <c r="AV671" i="1"/>
  <c r="BE671" i="1" s="1"/>
  <c r="AX623" i="1"/>
  <c r="BG623" i="1" s="1"/>
  <c r="AW561" i="1"/>
  <c r="BF561" i="1" s="1"/>
  <c r="AZ473" i="1"/>
  <c r="BI473" i="1" s="1"/>
  <c r="AV412" i="1"/>
  <c r="BE412" i="1" s="1"/>
  <c r="AZ508" i="1"/>
  <c r="BI508" i="1" s="1"/>
  <c r="AZ577" i="1"/>
  <c r="BI577" i="1" s="1"/>
  <c r="AV657" i="1"/>
  <c r="BE657" i="1" s="1"/>
  <c r="AV510" i="1"/>
  <c r="BE510" i="1" s="1"/>
  <c r="AX182" i="1"/>
  <c r="BG182" i="1" s="1"/>
  <c r="AY670" i="1"/>
  <c r="BH670" i="1" s="1"/>
  <c r="AV646" i="1"/>
  <c r="BE646" i="1" s="1"/>
  <c r="AX630" i="1"/>
  <c r="BG630" i="1" s="1"/>
  <c r="AY614" i="1"/>
  <c r="BH614" i="1" s="1"/>
  <c r="AZ598" i="1"/>
  <c r="BI598" i="1" s="1"/>
  <c r="AV582" i="1"/>
  <c r="BE582" i="1" s="1"/>
  <c r="AV571" i="1"/>
  <c r="BE571" i="1" s="1"/>
  <c r="AV555" i="1"/>
  <c r="BE555" i="1" s="1"/>
  <c r="AV539" i="1"/>
  <c r="BE539" i="1" s="1"/>
  <c r="AV523" i="1"/>
  <c r="BE523" i="1" s="1"/>
  <c r="AV507" i="1"/>
  <c r="BE507" i="1" s="1"/>
  <c r="AX491" i="1"/>
  <c r="BG491" i="1" s="1"/>
  <c r="AV476" i="1"/>
  <c r="BE476" i="1" s="1"/>
  <c r="AY472" i="1"/>
  <c r="BH472" i="1" s="1"/>
  <c r="AW459" i="1"/>
  <c r="BF459" i="1" s="1"/>
  <c r="AV451" i="1"/>
  <c r="BE451" i="1" s="1"/>
  <c r="AY435" i="1"/>
  <c r="BH435" i="1" s="1"/>
  <c r="AY419" i="1"/>
  <c r="BH419" i="1" s="1"/>
  <c r="AY411" i="1"/>
  <c r="BH411" i="1" s="1"/>
  <c r="AX395" i="1"/>
  <c r="BG395" i="1" s="1"/>
  <c r="AV379" i="1"/>
  <c r="BE379" i="1" s="1"/>
  <c r="AX371" i="1"/>
  <c r="BG371" i="1" s="1"/>
  <c r="AZ355" i="1"/>
  <c r="BI355" i="1" s="1"/>
  <c r="AV339" i="1"/>
  <c r="BE339" i="1" s="1"/>
  <c r="AY331" i="1"/>
  <c r="BH331" i="1" s="1"/>
  <c r="AY315" i="1"/>
  <c r="BH315" i="1" s="1"/>
  <c r="AZ299" i="1"/>
  <c r="BI299" i="1" s="1"/>
  <c r="AX291" i="1"/>
  <c r="BG291" i="1" s="1"/>
  <c r="AW275" i="1"/>
  <c r="BF275" i="1" s="1"/>
  <c r="AW267" i="1"/>
  <c r="BF267" i="1" s="1"/>
  <c r="AX253" i="1"/>
  <c r="BG253" i="1" s="1"/>
  <c r="AV237" i="1"/>
  <c r="BE237" i="1" s="1"/>
  <c r="AW229" i="1"/>
  <c r="BF229" i="1" s="1"/>
  <c r="AW213" i="1"/>
  <c r="BF213" i="1" s="1"/>
  <c r="AV205" i="1"/>
  <c r="BE205" i="1" s="1"/>
  <c r="AY190" i="1"/>
  <c r="BH190" i="1" s="1"/>
  <c r="AV166" i="1"/>
  <c r="BE166" i="1" s="1"/>
  <c r="AZ159" i="1"/>
  <c r="BI159" i="1" s="1"/>
  <c r="AX145" i="1"/>
  <c r="BG145" i="1" s="1"/>
  <c r="AZ138" i="1"/>
  <c r="BI138" i="1" s="1"/>
  <c r="AX122" i="1"/>
  <c r="BG122" i="1" s="1"/>
  <c r="AV106" i="1"/>
  <c r="BE106" i="1" s="1"/>
  <c r="AW98" i="1"/>
  <c r="BF98" i="1" s="1"/>
  <c r="AV82" i="1"/>
  <c r="BE82" i="1" s="1"/>
  <c r="AZ74" i="1"/>
  <c r="BI74" i="1" s="1"/>
  <c r="AX58" i="1"/>
  <c r="BG58" i="1" s="1"/>
  <c r="AW523" i="1"/>
  <c r="BF523" i="1" s="1"/>
  <c r="AV669" i="1"/>
  <c r="BE669" i="1" s="1"/>
  <c r="AX653" i="1"/>
  <c r="BG653" i="1" s="1"/>
  <c r="AV637" i="1"/>
  <c r="BE637" i="1" s="1"/>
  <c r="AX621" i="1"/>
  <c r="BG621" i="1" s="1"/>
  <c r="AV605" i="1"/>
  <c r="BE605" i="1" s="1"/>
  <c r="AX589" i="1"/>
  <c r="BG589" i="1" s="1"/>
  <c r="AX575" i="1"/>
  <c r="BG575" i="1" s="1"/>
  <c r="AX562" i="1"/>
  <c r="BG562" i="1" s="1"/>
  <c r="AX546" i="1"/>
  <c r="BG546" i="1" s="1"/>
  <c r="AX530" i="1"/>
  <c r="BG530" i="1" s="1"/>
  <c r="AX514" i="1"/>
  <c r="BG514" i="1" s="1"/>
  <c r="AX498" i="1"/>
  <c r="BG498" i="1" s="1"/>
  <c r="AV483" i="1"/>
  <c r="BE483" i="1" s="1"/>
  <c r="AZ471" i="1"/>
  <c r="BI471" i="1" s="1"/>
  <c r="AW465" i="1"/>
  <c r="BF465" i="1" s="1"/>
  <c r="AZ450" i="1"/>
  <c r="BI450" i="1" s="1"/>
  <c r="AY434" i="1"/>
  <c r="BH434" i="1" s="1"/>
  <c r="AV418" i="1"/>
  <c r="BE418" i="1" s="1"/>
  <c r="AV410" i="1"/>
  <c r="BE410" i="1" s="1"/>
  <c r="AX394" i="1"/>
  <c r="BG394" i="1" s="1"/>
  <c r="AV568" i="1"/>
  <c r="BE568" i="1" s="1"/>
  <c r="AV528" i="1"/>
  <c r="BE528" i="1" s="1"/>
  <c r="AY669" i="1"/>
  <c r="BH669" i="1" s="1"/>
  <c r="AY567" i="1"/>
  <c r="BH567" i="1" s="1"/>
  <c r="AV668" i="1"/>
  <c r="BE668" i="1" s="1"/>
  <c r="AW608" i="1"/>
  <c r="BF608" i="1" s="1"/>
  <c r="AX526" i="1"/>
  <c r="BG526" i="1" s="1"/>
  <c r="AV663" i="1"/>
  <c r="BE663" i="1" s="1"/>
  <c r="AW619" i="1"/>
  <c r="BF619" i="1" s="1"/>
  <c r="AY553" i="1"/>
  <c r="BH553" i="1" s="1"/>
  <c r="AV470" i="1"/>
  <c r="BE470" i="1" s="1"/>
  <c r="AZ316" i="1"/>
  <c r="BI316" i="1" s="1"/>
  <c r="AZ572" i="1"/>
  <c r="BI572" i="1" s="1"/>
  <c r="AX566" i="1"/>
  <c r="BG566" i="1" s="1"/>
  <c r="AX657" i="1"/>
  <c r="BG657" i="1" s="1"/>
  <c r="AX510" i="1"/>
  <c r="BG510" i="1" s="1"/>
  <c r="AZ182" i="1"/>
  <c r="BI182" i="1" s="1"/>
  <c r="AW662" i="1"/>
  <c r="BF662" i="1" s="1"/>
  <c r="AW646" i="1"/>
  <c r="BF646" i="1" s="1"/>
  <c r="AY630" i="1"/>
  <c r="BH630" i="1" s="1"/>
  <c r="AV606" i="1"/>
  <c r="BE606" i="1" s="1"/>
  <c r="AW590" i="1"/>
  <c r="BF590" i="1" s="1"/>
  <c r="AX576" i="1"/>
  <c r="BG576" i="1" s="1"/>
  <c r="AX563" i="1"/>
  <c r="BG563" i="1" s="1"/>
  <c r="AX547" i="1"/>
  <c r="BG547" i="1" s="1"/>
  <c r="AX531" i="1"/>
  <c r="BG531" i="1" s="1"/>
  <c r="AX515" i="1"/>
  <c r="BG515" i="1" s="1"/>
  <c r="AV499" i="1"/>
  <c r="BE499" i="1" s="1"/>
  <c r="AY491" i="1"/>
  <c r="BH491" i="1" s="1"/>
  <c r="AW476" i="1"/>
  <c r="BF476" i="1" s="1"/>
  <c r="AZ472" i="1"/>
  <c r="BI472" i="1" s="1"/>
  <c r="AX459" i="1"/>
  <c r="BG459" i="1" s="1"/>
  <c r="AY443" i="1"/>
  <c r="BH443" i="1" s="1"/>
  <c r="AX435" i="1"/>
  <c r="BG435" i="1" s="1"/>
  <c r="AZ419" i="1"/>
  <c r="BI419" i="1" s="1"/>
  <c r="AY403" i="1"/>
  <c r="BH403" i="1" s="1"/>
  <c r="AY395" i="1"/>
  <c r="BH395" i="1" s="1"/>
  <c r="AW379" i="1"/>
  <c r="BF379" i="1" s="1"/>
  <c r="AZ371" i="1"/>
  <c r="BI371" i="1" s="1"/>
  <c r="AW355" i="1"/>
  <c r="BF355" i="1" s="1"/>
  <c r="AW339" i="1"/>
  <c r="BF339" i="1" s="1"/>
  <c r="AZ331" i="1"/>
  <c r="BI331" i="1" s="1"/>
  <c r="AZ315" i="1"/>
  <c r="BI315" i="1" s="1"/>
  <c r="AV299" i="1"/>
  <c r="BE299" i="1" s="1"/>
  <c r="AZ291" i="1"/>
  <c r="BI291" i="1" s="1"/>
  <c r="AX275" i="1"/>
  <c r="BG275" i="1" s="1"/>
  <c r="AZ261" i="1"/>
  <c r="BI261" i="1" s="1"/>
  <c r="AY253" i="1"/>
  <c r="BH253" i="1" s="1"/>
  <c r="AW237" i="1"/>
  <c r="BF237" i="1" s="1"/>
  <c r="AY229" i="1"/>
  <c r="BH229" i="1" s="1"/>
  <c r="AY213" i="1"/>
  <c r="BH213" i="1" s="1"/>
  <c r="AV198" i="1"/>
  <c r="BE198" i="1" s="1"/>
  <c r="AZ190" i="1"/>
  <c r="BI190" i="1" s="1"/>
  <c r="AW166" i="1"/>
  <c r="BF166" i="1" s="1"/>
  <c r="AV159" i="1"/>
  <c r="BE159" i="1" s="1"/>
  <c r="AY145" i="1"/>
  <c r="BH145" i="1" s="1"/>
  <c r="AZ130" i="1"/>
  <c r="BI130" i="1" s="1"/>
  <c r="AY122" i="1"/>
  <c r="BH122" i="1" s="1"/>
  <c r="AW106" i="1"/>
  <c r="BF106" i="1" s="1"/>
  <c r="AY98" i="1"/>
  <c r="BH98" i="1" s="1"/>
  <c r="AX82" i="1"/>
  <c r="BG82" i="1" s="1"/>
  <c r="AZ66" i="1"/>
  <c r="BI66" i="1" s="1"/>
  <c r="AY58" i="1"/>
  <c r="BH58" i="1" s="1"/>
  <c r="AZ620" i="1"/>
  <c r="BI620" i="1" s="1"/>
  <c r="AV347" i="1"/>
  <c r="BE347" i="1" s="1"/>
  <c r="AX669" i="1"/>
  <c r="BG669" i="1" s="1"/>
  <c r="AY653" i="1"/>
  <c r="BH653" i="1" s="1"/>
  <c r="AX637" i="1"/>
  <c r="BG637" i="1" s="1"/>
  <c r="AY621" i="1"/>
  <c r="BH621" i="1" s="1"/>
  <c r="AX605" i="1"/>
  <c r="BG605" i="1" s="1"/>
  <c r="AZ589" i="1"/>
  <c r="BI589" i="1" s="1"/>
  <c r="AY575" i="1"/>
  <c r="BH575" i="1" s="1"/>
  <c r="AY562" i="1"/>
  <c r="BH562" i="1" s="1"/>
  <c r="AY546" i="1"/>
  <c r="BH546" i="1" s="1"/>
  <c r="AY530" i="1"/>
  <c r="BH530" i="1" s="1"/>
  <c r="AY514" i="1"/>
  <c r="BH514" i="1" s="1"/>
  <c r="AW498" i="1"/>
  <c r="BF498" i="1" s="1"/>
  <c r="AX483" i="1"/>
  <c r="BG483" i="1" s="1"/>
  <c r="AV471" i="1"/>
  <c r="BE471" i="1" s="1"/>
  <c r="AZ458" i="1"/>
  <c r="BI458" i="1" s="1"/>
  <c r="AY450" i="1"/>
  <c r="BH450" i="1" s="1"/>
  <c r="AZ434" i="1"/>
  <c r="BI434" i="1" s="1"/>
  <c r="AW418" i="1"/>
  <c r="BF418" i="1" s="1"/>
  <c r="AV402" i="1"/>
  <c r="BE402" i="1" s="1"/>
  <c r="AW394" i="1"/>
  <c r="BF394" i="1" s="1"/>
  <c r="AX564" i="1"/>
  <c r="BG564" i="1" s="1"/>
  <c r="AZ524" i="1"/>
  <c r="BI524" i="1" s="1"/>
  <c r="AW645" i="1"/>
  <c r="BF645" i="1" s="1"/>
  <c r="AY559" i="1"/>
  <c r="BH559" i="1" s="1"/>
  <c r="AX660" i="1"/>
  <c r="BG660" i="1" s="1"/>
  <c r="AY600" i="1"/>
  <c r="BH600" i="1" s="1"/>
  <c r="AY465" i="1"/>
  <c r="BH465" i="1" s="1"/>
  <c r="AX655" i="1"/>
  <c r="BG655" i="1" s="1"/>
  <c r="AV607" i="1"/>
  <c r="BE607" i="1" s="1"/>
  <c r="AW529" i="1"/>
  <c r="BF529" i="1" s="1"/>
  <c r="AV464" i="1"/>
  <c r="BE464" i="1" s="1"/>
  <c r="AZ548" i="1"/>
  <c r="BI548" i="1" s="1"/>
  <c r="AX649" i="1"/>
  <c r="BG649" i="1" s="1"/>
  <c r="AY608" i="1"/>
  <c r="BH608" i="1" s="1"/>
  <c r="AZ655" i="1"/>
  <c r="BI655" i="1" s="1"/>
  <c r="AV678" i="1"/>
  <c r="BE678" i="1" s="1"/>
  <c r="AX662" i="1"/>
  <c r="BG662" i="1" s="1"/>
  <c r="AY646" i="1"/>
  <c r="BH646" i="1" s="1"/>
  <c r="AZ630" i="1"/>
  <c r="BI630" i="1" s="1"/>
  <c r="AW606" i="1"/>
  <c r="BF606" i="1" s="1"/>
  <c r="AX590" i="1"/>
  <c r="BG590" i="1" s="1"/>
  <c r="AY576" i="1"/>
  <c r="BH576" i="1" s="1"/>
  <c r="AY563" i="1"/>
  <c r="BH563" i="1" s="1"/>
  <c r="AY547" i="1"/>
  <c r="BH547" i="1" s="1"/>
  <c r="AY531" i="1"/>
  <c r="BH531" i="1" s="1"/>
  <c r="AY515" i="1"/>
  <c r="BH515" i="1" s="1"/>
  <c r="AW499" i="1"/>
  <c r="BF499" i="1" s="1"/>
  <c r="AZ491" i="1"/>
  <c r="BI491" i="1" s="1"/>
  <c r="AX476" i="1"/>
  <c r="BG476" i="1" s="1"/>
  <c r="AV466" i="1"/>
  <c r="BE466" i="1" s="1"/>
  <c r="AY459" i="1"/>
  <c r="BH459" i="1" s="1"/>
  <c r="AZ443" i="1"/>
  <c r="BI443" i="1" s="1"/>
  <c r="AV427" i="1"/>
  <c r="BE427" i="1" s="1"/>
  <c r="AV419" i="1"/>
  <c r="BE419" i="1" s="1"/>
  <c r="AZ403" i="1"/>
  <c r="BI403" i="1" s="1"/>
  <c r="AZ395" i="1"/>
  <c r="BI395" i="1" s="1"/>
  <c r="AY379" i="1"/>
  <c r="BH379" i="1" s="1"/>
  <c r="AV363" i="1"/>
  <c r="BE363" i="1" s="1"/>
  <c r="AV355" i="1"/>
  <c r="BE355" i="1" s="1"/>
  <c r="AX339" i="1"/>
  <c r="BG339" i="1" s="1"/>
  <c r="AW323" i="1"/>
  <c r="BF323" i="1" s="1"/>
  <c r="AW315" i="1"/>
  <c r="BF315" i="1" s="1"/>
  <c r="AX299" i="1"/>
  <c r="BG299" i="1" s="1"/>
  <c r="AV283" i="1"/>
  <c r="BE283" i="1" s="1"/>
  <c r="AY275" i="1"/>
  <c r="BH275" i="1" s="1"/>
  <c r="AV261" i="1"/>
  <c r="BE261" i="1" s="1"/>
  <c r="AZ253" i="1"/>
  <c r="BI253" i="1" s="1"/>
  <c r="AX237" i="1"/>
  <c r="BG237" i="1" s="1"/>
  <c r="AV221" i="1"/>
  <c r="BE221" i="1" s="1"/>
  <c r="AX213" i="1"/>
  <c r="BG213" i="1" s="1"/>
  <c r="AW198" i="1"/>
  <c r="BF198" i="1" s="1"/>
  <c r="AV190" i="1"/>
  <c r="BE190" i="1" s="1"/>
  <c r="AY166" i="1"/>
  <c r="BH166" i="1" s="1"/>
  <c r="AV151" i="1"/>
  <c r="BE151" i="1" s="1"/>
  <c r="AZ145" i="1"/>
  <c r="BI145" i="1" s="1"/>
  <c r="AV130" i="1"/>
  <c r="BE130" i="1" s="1"/>
  <c r="AZ122" i="1"/>
  <c r="BI122" i="1" s="1"/>
  <c r="AX106" i="1"/>
  <c r="BG106" i="1" s="1"/>
  <c r="AV90" i="1"/>
  <c r="BE90" i="1" s="1"/>
  <c r="AW82" i="1"/>
  <c r="BF82" i="1" s="1"/>
  <c r="AV66" i="1"/>
  <c r="BE66" i="1" s="1"/>
  <c r="AZ58" i="1"/>
  <c r="BI58" i="1" s="1"/>
  <c r="AZ614" i="1"/>
  <c r="BI614" i="1" s="1"/>
  <c r="AV661" i="1"/>
  <c r="BE661" i="1" s="1"/>
  <c r="AZ653" i="1"/>
  <c r="BI653" i="1" s="1"/>
  <c r="AV629" i="1"/>
  <c r="BE629" i="1" s="1"/>
  <c r="AZ621" i="1"/>
  <c r="BI621" i="1" s="1"/>
  <c r="AV597" i="1"/>
  <c r="BE597" i="1" s="1"/>
  <c r="AV581" i="1"/>
  <c r="BE581" i="1" s="1"/>
  <c r="AV570" i="1"/>
  <c r="BE570" i="1" s="1"/>
  <c r="AV554" i="1"/>
  <c r="BE554" i="1" s="1"/>
  <c r="AV538" i="1"/>
  <c r="BE538" i="1" s="1"/>
  <c r="AV522" i="1"/>
  <c r="BE522" i="1" s="1"/>
  <c r="AV506" i="1"/>
  <c r="BE506" i="1" s="1"/>
  <c r="AY498" i="1"/>
  <c r="BH498" i="1" s="1"/>
  <c r="AW483" i="1"/>
  <c r="BF483" i="1" s="1"/>
  <c r="AX471" i="1"/>
  <c r="BG471" i="1" s="1"/>
  <c r="AV458" i="1"/>
  <c r="BE458" i="1" s="1"/>
  <c r="AV442" i="1"/>
  <c r="BE442" i="1" s="1"/>
  <c r="AV434" i="1"/>
  <c r="BE434" i="1" s="1"/>
  <c r="AX418" i="1"/>
  <c r="BG418" i="1" s="1"/>
  <c r="AW402" i="1"/>
  <c r="BF402" i="1" s="1"/>
  <c r="AV386" i="1"/>
  <c r="BE386" i="1" s="1"/>
  <c r="AV560" i="1"/>
  <c r="BE560" i="1" s="1"/>
  <c r="AX516" i="1"/>
  <c r="BG516" i="1" s="1"/>
  <c r="AY637" i="1"/>
  <c r="BH637" i="1" s="1"/>
  <c r="AW648" i="1"/>
  <c r="BF648" i="1" s="1"/>
  <c r="AV596" i="1"/>
  <c r="BE596" i="1" s="1"/>
  <c r="AZ429" i="1"/>
  <c r="BI429" i="1" s="1"/>
  <c r="AW651" i="1"/>
  <c r="BF651" i="1" s="1"/>
  <c r="AV599" i="1"/>
  <c r="BE599" i="1" s="1"/>
  <c r="AW521" i="1"/>
  <c r="BF521" i="1" s="1"/>
  <c r="AW460" i="1"/>
  <c r="BF460" i="1" s="1"/>
  <c r="AZ649" i="1"/>
  <c r="BI649" i="1" s="1"/>
  <c r="AX663" i="1"/>
  <c r="BG663" i="1" s="1"/>
  <c r="AX631" i="1"/>
  <c r="BG631" i="1" s="1"/>
  <c r="AW678" i="1"/>
  <c r="BF678" i="1" s="1"/>
  <c r="AY662" i="1"/>
  <c r="BH662" i="1" s="1"/>
  <c r="AV638" i="1"/>
  <c r="BE638" i="1" s="1"/>
  <c r="AY622" i="1"/>
  <c r="BH622" i="1" s="1"/>
  <c r="AX606" i="1"/>
  <c r="BG606" i="1" s="1"/>
  <c r="AY590" i="1"/>
  <c r="BH590" i="1" s="1"/>
  <c r="AZ576" i="1"/>
  <c r="BI576" i="1" s="1"/>
  <c r="AZ563" i="1"/>
  <c r="BI563" i="1" s="1"/>
  <c r="AZ547" i="1"/>
  <c r="BI547" i="1" s="1"/>
  <c r="AZ531" i="1"/>
  <c r="BI531" i="1" s="1"/>
  <c r="AZ515" i="1"/>
  <c r="BI515" i="1" s="1"/>
  <c r="AX499" i="1"/>
  <c r="BG499" i="1" s="1"/>
  <c r="AV484" i="1"/>
  <c r="BE484" i="1" s="1"/>
  <c r="AY476" i="1"/>
  <c r="BH476" i="1" s="1"/>
  <c r="AW466" i="1"/>
  <c r="BF466" i="1" s="1"/>
  <c r="AZ459" i="1"/>
  <c r="BI459" i="1" s="1"/>
  <c r="AW443" i="1"/>
  <c r="BF443" i="1" s="1"/>
  <c r="AW427" i="1"/>
  <c r="BF427" i="1" s="1"/>
  <c r="AW419" i="1"/>
  <c r="BF419" i="1" s="1"/>
  <c r="AW403" i="1"/>
  <c r="BF403" i="1" s="1"/>
  <c r="AY387" i="1"/>
  <c r="BH387" i="1" s="1"/>
  <c r="AX379" i="1"/>
  <c r="BG379" i="1" s="1"/>
  <c r="AW363" i="1"/>
  <c r="BF363" i="1" s="1"/>
  <c r="AX355" i="1"/>
  <c r="BG355" i="1" s="1"/>
  <c r="AY339" i="1"/>
  <c r="BH339" i="1" s="1"/>
  <c r="AX323" i="1"/>
  <c r="BG323" i="1" s="1"/>
  <c r="AY307" i="1"/>
  <c r="BH307" i="1" s="1"/>
  <c r="AW299" i="1"/>
  <c r="BF299" i="1" s="1"/>
  <c r="AW283" i="1"/>
  <c r="BF283" i="1" s="1"/>
  <c r="AZ275" i="1"/>
  <c r="BI275" i="1" s="1"/>
  <c r="AX261" i="1"/>
  <c r="BG261" i="1" s="1"/>
  <c r="AZ245" i="1"/>
  <c r="BI245" i="1" s="1"/>
  <c r="AY237" i="1"/>
  <c r="BH237" i="1" s="1"/>
  <c r="AW221" i="1"/>
  <c r="BF221" i="1" s="1"/>
  <c r="AZ213" i="1"/>
  <c r="BI213" i="1" s="1"/>
  <c r="AY198" i="1"/>
  <c r="BH198" i="1" s="1"/>
  <c r="AW174" i="1"/>
  <c r="BF174" i="1" s="1"/>
  <c r="AX166" i="1"/>
  <c r="BG166" i="1" s="1"/>
  <c r="AW151" i="1"/>
  <c r="BF151" i="1" s="1"/>
  <c r="AV145" i="1"/>
  <c r="BE145" i="1" s="1"/>
  <c r="AX130" i="1"/>
  <c r="BG130" i="1" s="1"/>
  <c r="AZ114" i="1"/>
  <c r="BI114" i="1" s="1"/>
  <c r="AY106" i="1"/>
  <c r="BH106" i="1" s="1"/>
  <c r="AW90" i="1"/>
  <c r="BF90" i="1" s="1"/>
  <c r="AY82" i="1"/>
  <c r="BH82" i="1" s="1"/>
  <c r="AX66" i="1"/>
  <c r="BG66" i="1" s="1"/>
  <c r="AZ50" i="1"/>
  <c r="BI50" i="1" s="1"/>
  <c r="AX596" i="1"/>
  <c r="BG596" i="1" s="1"/>
  <c r="AX677" i="1"/>
  <c r="BG677" i="1" s="1"/>
  <c r="AW661" i="1"/>
  <c r="BF661" i="1" s="1"/>
  <c r="AX645" i="1"/>
  <c r="BG645" i="1" s="1"/>
  <c r="AW629" i="1"/>
  <c r="BF629" i="1" s="1"/>
  <c r="AX613" i="1"/>
  <c r="BG613" i="1" s="1"/>
  <c r="AW597" i="1"/>
  <c r="BF597" i="1" s="1"/>
  <c r="AW581" i="1"/>
  <c r="BF581" i="1" s="1"/>
  <c r="AW570" i="1"/>
  <c r="BF570" i="1" s="1"/>
  <c r="AW554" i="1"/>
  <c r="BF554" i="1" s="1"/>
  <c r="AW538" i="1"/>
  <c r="BF538" i="1" s="1"/>
  <c r="AW522" i="1"/>
  <c r="BF522" i="1" s="1"/>
  <c r="AW506" i="1"/>
  <c r="BF506" i="1" s="1"/>
  <c r="AZ490" i="1"/>
  <c r="BI490" i="1" s="1"/>
  <c r="AW471" i="1"/>
  <c r="BF471" i="1" s="1"/>
  <c r="AX458" i="1"/>
  <c r="BG458" i="1" s="1"/>
  <c r="AW442" i="1"/>
  <c r="BF442" i="1" s="1"/>
  <c r="AZ426" i="1"/>
  <c r="BI426" i="1" s="1"/>
  <c r="AY418" i="1"/>
  <c r="BH418" i="1" s="1"/>
  <c r="AX402" i="1"/>
  <c r="BG402" i="1" s="1"/>
  <c r="AW386" i="1"/>
  <c r="BF386" i="1" s="1"/>
  <c r="AW378" i="1"/>
  <c r="BF378" i="1" s="1"/>
  <c r="AW362" i="1"/>
  <c r="BF362" i="1" s="1"/>
  <c r="AW346" i="1"/>
  <c r="BF346" i="1" s="1"/>
  <c r="AZ338" i="1"/>
  <c r="BI338" i="1" s="1"/>
  <c r="AX614" i="1"/>
  <c r="BG614" i="1" s="1"/>
  <c r="AZ636" i="1"/>
  <c r="BI636" i="1" s="1"/>
  <c r="AV505" i="1"/>
  <c r="BE505" i="1" s="1"/>
  <c r="AW441" i="1"/>
  <c r="BF441" i="1" s="1"/>
  <c r="AW393" i="1"/>
  <c r="BF393" i="1" s="1"/>
  <c r="AX289" i="1"/>
  <c r="BG289" i="1" s="1"/>
  <c r="AV243" i="1"/>
  <c r="BE243" i="1" s="1"/>
  <c r="AZ675" i="1"/>
  <c r="BI675" i="1" s="1"/>
  <c r="AW659" i="1"/>
  <c r="BF659" i="1" s="1"/>
  <c r="AZ643" i="1"/>
  <c r="BI643" i="1" s="1"/>
  <c r="AW627" i="1"/>
  <c r="BF627" i="1" s="1"/>
  <c r="AZ611" i="1"/>
  <c r="BI611" i="1" s="1"/>
  <c r="AW595" i="1"/>
  <c r="BF595" i="1" s="1"/>
  <c r="AZ587" i="1"/>
  <c r="BI587" i="1" s="1"/>
  <c r="AZ573" i="1"/>
  <c r="BI573" i="1" s="1"/>
  <c r="AZ560" i="1"/>
  <c r="BI560" i="1" s="1"/>
  <c r="AZ544" i="1"/>
  <c r="BI544" i="1" s="1"/>
  <c r="AZ528" i="1"/>
  <c r="BI528" i="1" s="1"/>
  <c r="AZ512" i="1"/>
  <c r="BI512" i="1" s="1"/>
  <c r="AZ496" i="1"/>
  <c r="BI496" i="1" s="1"/>
  <c r="AW481" i="1"/>
  <c r="BF481" i="1" s="1"/>
  <c r="AX463" i="1"/>
  <c r="BG463" i="1" s="1"/>
  <c r="AW448" i="1"/>
  <c r="BF448" i="1" s="1"/>
  <c r="AV432" i="1"/>
  <c r="BE432" i="1" s="1"/>
  <c r="AY424" i="1"/>
  <c r="BH424" i="1" s="1"/>
  <c r="AX408" i="1"/>
  <c r="BG408" i="1" s="1"/>
  <c r="AV392" i="1"/>
  <c r="BE392" i="1" s="1"/>
  <c r="AW384" i="1"/>
  <c r="BF384" i="1" s="1"/>
  <c r="AV368" i="1"/>
  <c r="BE368" i="1" s="1"/>
  <c r="AZ606" i="1"/>
  <c r="BI606" i="1" s="1"/>
  <c r="AX410" i="1"/>
  <c r="BG410" i="1" s="1"/>
  <c r="AZ574" i="1"/>
  <c r="BI574" i="1" s="1"/>
  <c r="AX529" i="1"/>
  <c r="BG529" i="1" s="1"/>
  <c r="AV457" i="1"/>
  <c r="BE457" i="1" s="1"/>
  <c r="AW385" i="1"/>
  <c r="BF385" i="1" s="1"/>
  <c r="AZ353" i="1"/>
  <c r="BI353" i="1" s="1"/>
  <c r="AX251" i="1"/>
  <c r="BG251" i="1" s="1"/>
  <c r="AV674" i="1"/>
  <c r="BE674" i="1" s="1"/>
  <c r="AV650" i="1"/>
  <c r="BE650" i="1" s="1"/>
  <c r="AV642" i="1"/>
  <c r="BE642" i="1" s="1"/>
  <c r="AV618" i="1"/>
  <c r="BE618" i="1" s="1"/>
  <c r="AV610" i="1"/>
  <c r="BE610" i="1" s="1"/>
  <c r="AW586" i="1"/>
  <c r="BF586" i="1" s="1"/>
  <c r="AX567" i="1"/>
  <c r="BG567" i="1" s="1"/>
  <c r="AX551" i="1"/>
  <c r="BG551" i="1" s="1"/>
  <c r="AX535" i="1"/>
  <c r="BG535" i="1" s="1"/>
  <c r="AX519" i="1"/>
  <c r="BG519" i="1" s="1"/>
  <c r="AX503" i="1"/>
  <c r="BG503" i="1" s="1"/>
  <c r="AY474" i="1"/>
  <c r="BH474" i="1" s="1"/>
  <c r="AY462" i="1"/>
  <c r="BH462" i="1" s="1"/>
  <c r="AW455" i="1"/>
  <c r="BF455" i="1" s="1"/>
  <c r="AW439" i="1"/>
  <c r="BF439" i="1" s="1"/>
  <c r="AW431" i="1"/>
  <c r="BF431" i="1" s="1"/>
  <c r="AY415" i="1"/>
  <c r="BH415" i="1" s="1"/>
  <c r="AX399" i="1"/>
  <c r="BG399" i="1" s="1"/>
  <c r="AZ391" i="1"/>
  <c r="BI391" i="1" s="1"/>
  <c r="AY375" i="1"/>
  <c r="BH375" i="1" s="1"/>
  <c r="AV359" i="1"/>
  <c r="BE359" i="1" s="1"/>
  <c r="AV351" i="1"/>
  <c r="BE351" i="1" s="1"/>
  <c r="AV335" i="1"/>
  <c r="BE335" i="1" s="1"/>
  <c r="AY327" i="1"/>
  <c r="BH327" i="1" s="1"/>
  <c r="AX311" i="1"/>
  <c r="BG311" i="1" s="1"/>
  <c r="AV295" i="1"/>
  <c r="BE295" i="1" s="1"/>
  <c r="AX654" i="1"/>
  <c r="BG654" i="1" s="1"/>
  <c r="AZ586" i="1"/>
  <c r="BI586" i="1" s="1"/>
  <c r="AZ532" i="1"/>
  <c r="BI532" i="1" s="1"/>
  <c r="AZ660" i="1"/>
  <c r="BI660" i="1" s="1"/>
  <c r="AX521" i="1"/>
  <c r="BG521" i="1" s="1"/>
  <c r="AZ401" i="1"/>
  <c r="BI401" i="1" s="1"/>
  <c r="AV321" i="1"/>
  <c r="BE321" i="1" s="1"/>
  <c r="AX370" i="1"/>
  <c r="BG370" i="1" s="1"/>
  <c r="AY362" i="1"/>
  <c r="BH362" i="1" s="1"/>
  <c r="AX346" i="1"/>
  <c r="BG346" i="1" s="1"/>
  <c r="AV330" i="1"/>
  <c r="BE330" i="1" s="1"/>
  <c r="AY589" i="1"/>
  <c r="BH589" i="1" s="1"/>
  <c r="AY588" i="1"/>
  <c r="BH588" i="1" s="1"/>
  <c r="AX505" i="1"/>
  <c r="BG505" i="1" s="1"/>
  <c r="AX441" i="1"/>
  <c r="BG441" i="1" s="1"/>
  <c r="AX329" i="1"/>
  <c r="BG329" i="1" s="1"/>
  <c r="AY289" i="1"/>
  <c r="BH289" i="1" s="1"/>
  <c r="AW243" i="1"/>
  <c r="BF243" i="1" s="1"/>
  <c r="AV675" i="1"/>
  <c r="BE675" i="1" s="1"/>
  <c r="AX659" i="1"/>
  <c r="BG659" i="1" s="1"/>
  <c r="AV643" i="1"/>
  <c r="BE643" i="1" s="1"/>
  <c r="AX627" i="1"/>
  <c r="BG627" i="1" s="1"/>
  <c r="AV611" i="1"/>
  <c r="BE611" i="1" s="1"/>
  <c r="AX595" i="1"/>
  <c r="BG595" i="1" s="1"/>
  <c r="AW580" i="1"/>
  <c r="BF580" i="1" s="1"/>
  <c r="AW568" i="1"/>
  <c r="BF568" i="1" s="1"/>
  <c r="AW552" i="1"/>
  <c r="BF552" i="1" s="1"/>
  <c r="AW536" i="1"/>
  <c r="BF536" i="1" s="1"/>
  <c r="AW520" i="1"/>
  <c r="BF520" i="1" s="1"/>
  <c r="AW504" i="1"/>
  <c r="BF504" i="1" s="1"/>
  <c r="AY496" i="1"/>
  <c r="BH496" i="1" s="1"/>
  <c r="AX481" i="1"/>
  <c r="BG481" i="1" s="1"/>
  <c r="AZ463" i="1"/>
  <c r="BI463" i="1" s="1"/>
  <c r="AX448" i="1"/>
  <c r="BG448" i="1" s="1"/>
  <c r="AW432" i="1"/>
  <c r="BF432" i="1" s="1"/>
  <c r="AZ424" i="1"/>
  <c r="BI424" i="1" s="1"/>
  <c r="AY408" i="1"/>
  <c r="BH408" i="1" s="1"/>
  <c r="AW392" i="1"/>
  <c r="BF392" i="1" s="1"/>
  <c r="AY384" i="1"/>
  <c r="BH384" i="1" s="1"/>
  <c r="AX368" i="1"/>
  <c r="BG368" i="1" s="1"/>
  <c r="AV588" i="1"/>
  <c r="BE588" i="1" s="1"/>
  <c r="AV652" i="1"/>
  <c r="BE652" i="1" s="1"/>
  <c r="AV574" i="1"/>
  <c r="BE574" i="1" s="1"/>
  <c r="AW489" i="1"/>
  <c r="BF489" i="1" s="1"/>
  <c r="AW457" i="1"/>
  <c r="BF457" i="1" s="1"/>
  <c r="AX385" i="1"/>
  <c r="BG385" i="1" s="1"/>
  <c r="AZ313" i="1"/>
  <c r="BI313" i="1" s="1"/>
  <c r="AW251" i="1"/>
  <c r="BF251" i="1" s="1"/>
  <c r="AZ666" i="1"/>
  <c r="BI666" i="1" s="1"/>
  <c r="AW650" i="1"/>
  <c r="BF650" i="1" s="1"/>
  <c r="AZ634" i="1"/>
  <c r="BI634" i="1" s="1"/>
  <c r="AW618" i="1"/>
  <c r="BF618" i="1" s="1"/>
  <c r="AZ602" i="1"/>
  <c r="BI602" i="1" s="1"/>
  <c r="AY586" i="1"/>
  <c r="BH586" i="1" s="1"/>
  <c r="AZ567" i="1"/>
  <c r="BI567" i="1" s="1"/>
  <c r="AZ551" i="1"/>
  <c r="BI551" i="1" s="1"/>
  <c r="AZ519" i="1"/>
  <c r="BI519" i="1" s="1"/>
  <c r="AZ503" i="1"/>
  <c r="BI503" i="1" s="1"/>
  <c r="AZ474" i="1"/>
  <c r="BI474" i="1" s="1"/>
  <c r="AZ462" i="1"/>
  <c r="BI462" i="1" s="1"/>
  <c r="AY455" i="1"/>
  <c r="BH455" i="1" s="1"/>
  <c r="AX439" i="1"/>
  <c r="BG439" i="1" s="1"/>
  <c r="AZ423" i="1"/>
  <c r="BI423" i="1" s="1"/>
  <c r="AZ415" i="1"/>
  <c r="BI415" i="1" s="1"/>
  <c r="AY399" i="1"/>
  <c r="BH399" i="1" s="1"/>
  <c r="AW383" i="1"/>
  <c r="BF383" i="1" s="1"/>
  <c r="AZ375" i="1"/>
  <c r="BI375" i="1" s="1"/>
  <c r="AW359" i="1"/>
  <c r="BF359" i="1" s="1"/>
  <c r="AW351" i="1"/>
  <c r="BF351" i="1" s="1"/>
  <c r="AX335" i="1"/>
  <c r="BG335" i="1" s="1"/>
  <c r="AV319" i="1"/>
  <c r="BE319" i="1" s="1"/>
  <c r="AZ311" i="1"/>
  <c r="BI311" i="1" s="1"/>
  <c r="AW295" i="1"/>
  <c r="BF295" i="1" s="1"/>
  <c r="AW642" i="1"/>
  <c r="BF642" i="1" s="1"/>
  <c r="AV520" i="1"/>
  <c r="BE520" i="1" s="1"/>
  <c r="AW660" i="1"/>
  <c r="BF660" i="1" s="1"/>
  <c r="AW464" i="1"/>
  <c r="BF464" i="1" s="1"/>
  <c r="AY401" i="1"/>
  <c r="BH401" i="1" s="1"/>
  <c r="AX321" i="1"/>
  <c r="BG321" i="1" s="1"/>
  <c r="AX588" i="1"/>
  <c r="BG588" i="1" s="1"/>
  <c r="AY665" i="1"/>
  <c r="BH665" i="1" s="1"/>
  <c r="AV641" i="1"/>
  <c r="BE641" i="1" s="1"/>
  <c r="AY625" i="1"/>
  <c r="BH625" i="1" s="1"/>
  <c r="AX609" i="1"/>
  <c r="BG609" i="1" s="1"/>
  <c r="AZ593" i="1"/>
  <c r="BI593" i="1" s="1"/>
  <c r="AW578" i="1"/>
  <c r="BF578" i="1" s="1"/>
  <c r="AZ550" i="1"/>
  <c r="BI550" i="1" s="1"/>
  <c r="AY526" i="1"/>
  <c r="BH526" i="1" s="1"/>
  <c r="AY386" i="1"/>
  <c r="BH386" i="1" s="1"/>
  <c r="AY370" i="1"/>
  <c r="BH370" i="1" s="1"/>
  <c r="AW354" i="1"/>
  <c r="BF354" i="1" s="1"/>
  <c r="AY346" i="1"/>
  <c r="BH346" i="1" s="1"/>
  <c r="AW330" i="1"/>
  <c r="BF330" i="1" s="1"/>
  <c r="AZ554" i="1"/>
  <c r="BI554" i="1" s="1"/>
  <c r="AZ588" i="1"/>
  <c r="BI588" i="1" s="1"/>
  <c r="AW475" i="1"/>
  <c r="BF475" i="1" s="1"/>
  <c r="AZ441" i="1"/>
  <c r="BI441" i="1" s="1"/>
  <c r="AY329" i="1"/>
  <c r="BH329" i="1" s="1"/>
  <c r="AZ289" i="1"/>
  <c r="BI289" i="1" s="1"/>
  <c r="AX243" i="1"/>
  <c r="BG243" i="1" s="1"/>
  <c r="AX675" i="1"/>
  <c r="BG675" i="1" s="1"/>
  <c r="AY659" i="1"/>
  <c r="BH659" i="1" s="1"/>
  <c r="AX643" i="1"/>
  <c r="BG643" i="1" s="1"/>
  <c r="AY627" i="1"/>
  <c r="BH627" i="1" s="1"/>
  <c r="AX611" i="1"/>
  <c r="BG611" i="1" s="1"/>
  <c r="AY595" i="1"/>
  <c r="BH595" i="1" s="1"/>
  <c r="AX580" i="1"/>
  <c r="BG580" i="1" s="1"/>
  <c r="AX568" i="1"/>
  <c r="BG568" i="1" s="1"/>
  <c r="AX552" i="1"/>
  <c r="BG552" i="1" s="1"/>
  <c r="AX536" i="1"/>
  <c r="BG536" i="1" s="1"/>
  <c r="AX520" i="1"/>
  <c r="BG520" i="1" s="1"/>
  <c r="AX504" i="1"/>
  <c r="BG504" i="1" s="1"/>
  <c r="AV488" i="1"/>
  <c r="BE488" i="1" s="1"/>
  <c r="AZ481" i="1"/>
  <c r="BI481" i="1" s="1"/>
  <c r="AY463" i="1"/>
  <c r="BH463" i="1" s="1"/>
  <c r="AY448" i="1"/>
  <c r="BH448" i="1" s="1"/>
  <c r="AY432" i="1"/>
  <c r="BH432" i="1" s="1"/>
  <c r="AY416" i="1"/>
  <c r="BH416" i="1" s="1"/>
  <c r="AZ408" i="1"/>
  <c r="BI408" i="1" s="1"/>
  <c r="AX392" i="1"/>
  <c r="BG392" i="1" s="1"/>
  <c r="AZ376" i="1"/>
  <c r="BI376" i="1" s="1"/>
  <c r="AW368" i="1"/>
  <c r="BF368" i="1" s="1"/>
  <c r="AZ581" i="1"/>
  <c r="BI581" i="1" s="1"/>
  <c r="AW652" i="1"/>
  <c r="BF652" i="1" s="1"/>
  <c r="AX574" i="1"/>
  <c r="BG574" i="1" s="1"/>
  <c r="AX489" i="1"/>
  <c r="BG489" i="1" s="1"/>
  <c r="AX425" i="1"/>
  <c r="BG425" i="1" s="1"/>
  <c r="AZ385" i="1"/>
  <c r="BI385" i="1" s="1"/>
  <c r="AV313" i="1"/>
  <c r="BE313" i="1" s="1"/>
  <c r="AZ435" i="1"/>
  <c r="BI435" i="1" s="1"/>
  <c r="AV666" i="1"/>
  <c r="BE666" i="1" s="1"/>
  <c r="AX650" i="1"/>
  <c r="BG650" i="1" s="1"/>
  <c r="AV634" i="1"/>
  <c r="BE634" i="1" s="1"/>
  <c r="AX618" i="1"/>
  <c r="BG618" i="1" s="1"/>
  <c r="AV602" i="1"/>
  <c r="BE602" i="1" s="1"/>
  <c r="AV579" i="1"/>
  <c r="BE579" i="1" s="1"/>
  <c r="AV559" i="1"/>
  <c r="BE559" i="1" s="1"/>
  <c r="AV543" i="1"/>
  <c r="BE543" i="1" s="1"/>
  <c r="AV527" i="1"/>
  <c r="BE527" i="1" s="1"/>
  <c r="AV511" i="1"/>
  <c r="BE511" i="1" s="1"/>
  <c r="AY495" i="1"/>
  <c r="BH495" i="1" s="1"/>
  <c r="AW474" i="1"/>
  <c r="BF474" i="1" s="1"/>
  <c r="AW462" i="1"/>
  <c r="BF462" i="1" s="1"/>
  <c r="AV447" i="1"/>
  <c r="BE447" i="1" s="1"/>
  <c r="AY439" i="1"/>
  <c r="BH439" i="1" s="1"/>
  <c r="AV423" i="1"/>
  <c r="BE423" i="1" s="1"/>
  <c r="AV407" i="1"/>
  <c r="BE407" i="1" s="1"/>
  <c r="AZ399" i="1"/>
  <c r="BI399" i="1" s="1"/>
  <c r="AX383" i="1"/>
  <c r="BG383" i="1" s="1"/>
  <c r="AV375" i="1"/>
  <c r="BE375" i="1" s="1"/>
  <c r="AY359" i="1"/>
  <c r="BH359" i="1" s="1"/>
  <c r="AV343" i="1"/>
  <c r="BE343" i="1" s="1"/>
  <c r="AW335" i="1"/>
  <c r="BF335" i="1" s="1"/>
  <c r="AW319" i="1"/>
  <c r="BF319" i="1" s="1"/>
  <c r="AY311" i="1"/>
  <c r="BH311" i="1" s="1"/>
  <c r="AX295" i="1"/>
  <c r="BG295" i="1" s="1"/>
  <c r="AV636" i="1"/>
  <c r="BE636" i="1" s="1"/>
  <c r="AW576" i="1"/>
  <c r="BF576" i="1" s="1"/>
  <c r="AY513" i="1"/>
  <c r="BH513" i="1" s="1"/>
  <c r="AZ386" i="1"/>
  <c r="BI386" i="1" s="1"/>
  <c r="AZ370" i="1"/>
  <c r="BI370" i="1" s="1"/>
  <c r="AX354" i="1"/>
  <c r="BG354" i="1" s="1"/>
  <c r="AZ346" i="1"/>
  <c r="BI346" i="1" s="1"/>
  <c r="AY330" i="1"/>
  <c r="BH330" i="1" s="1"/>
  <c r="AZ522" i="1"/>
  <c r="BI522" i="1" s="1"/>
  <c r="AW588" i="1"/>
  <c r="BF588" i="1" s="1"/>
  <c r="AX475" i="1"/>
  <c r="BG475" i="1" s="1"/>
  <c r="AY441" i="1"/>
  <c r="BH441" i="1" s="1"/>
  <c r="AZ329" i="1"/>
  <c r="BI329" i="1" s="1"/>
  <c r="AV281" i="1"/>
  <c r="BE281" i="1" s="1"/>
  <c r="AY243" i="1"/>
  <c r="BH243" i="1" s="1"/>
  <c r="AV667" i="1"/>
  <c r="BE667" i="1" s="1"/>
  <c r="AZ659" i="1"/>
  <c r="BI659" i="1" s="1"/>
  <c r="AV635" i="1"/>
  <c r="BE635" i="1" s="1"/>
  <c r="AZ627" i="1"/>
  <c r="BI627" i="1" s="1"/>
  <c r="AV603" i="1"/>
  <c r="BE603" i="1" s="1"/>
  <c r="AZ595" i="1"/>
  <c r="BI595" i="1" s="1"/>
  <c r="AY580" i="1"/>
  <c r="BH580" i="1" s="1"/>
  <c r="AY568" i="1"/>
  <c r="BH568" i="1" s="1"/>
  <c r="AY552" i="1"/>
  <c r="BH552" i="1" s="1"/>
  <c r="AY536" i="1"/>
  <c r="BH536" i="1" s="1"/>
  <c r="AY520" i="1"/>
  <c r="BH520" i="1" s="1"/>
  <c r="AY504" i="1"/>
  <c r="BH504" i="1" s="1"/>
  <c r="AW488" i="1"/>
  <c r="BF488" i="1" s="1"/>
  <c r="AY481" i="1"/>
  <c r="BH481" i="1" s="1"/>
  <c r="AV456" i="1"/>
  <c r="BE456" i="1" s="1"/>
  <c r="AZ448" i="1"/>
  <c r="BI448" i="1" s="1"/>
  <c r="AX432" i="1"/>
  <c r="BG432" i="1" s="1"/>
  <c r="AZ416" i="1"/>
  <c r="BI416" i="1" s="1"/>
  <c r="AZ400" i="1"/>
  <c r="BI400" i="1" s="1"/>
  <c r="AY392" i="1"/>
  <c r="BH392" i="1" s="1"/>
  <c r="AV376" i="1"/>
  <c r="BE376" i="1" s="1"/>
  <c r="AY368" i="1"/>
  <c r="BH368" i="1" s="1"/>
  <c r="AW553" i="1"/>
  <c r="BF553" i="1" s="1"/>
  <c r="AY652" i="1"/>
  <c r="BH652" i="1" s="1"/>
  <c r="AZ561" i="1"/>
  <c r="BI561" i="1" s="1"/>
  <c r="AY489" i="1"/>
  <c r="BH489" i="1" s="1"/>
  <c r="AY425" i="1"/>
  <c r="BH425" i="1" s="1"/>
  <c r="AY385" i="1"/>
  <c r="BH385" i="1" s="1"/>
  <c r="AX313" i="1"/>
  <c r="BG313" i="1" s="1"/>
  <c r="AX666" i="1"/>
  <c r="BG666" i="1" s="1"/>
  <c r="AY650" i="1"/>
  <c r="BH650" i="1" s="1"/>
  <c r="AX634" i="1"/>
  <c r="BG634" i="1" s="1"/>
  <c r="AY618" i="1"/>
  <c r="BH618" i="1" s="1"/>
  <c r="AX602" i="1"/>
  <c r="BG602" i="1" s="1"/>
  <c r="AW579" i="1"/>
  <c r="BF579" i="1" s="1"/>
  <c r="AW559" i="1"/>
  <c r="BF559" i="1" s="1"/>
  <c r="AW543" i="1"/>
  <c r="BF543" i="1" s="1"/>
  <c r="AW527" i="1"/>
  <c r="BF527" i="1" s="1"/>
  <c r="AW511" i="1"/>
  <c r="BF511" i="1" s="1"/>
  <c r="AZ495" i="1"/>
  <c r="BI495" i="1" s="1"/>
  <c r="AY480" i="1"/>
  <c r="BH480" i="1" s="1"/>
  <c r="AV474" i="1"/>
  <c r="BE474" i="1" s="1"/>
  <c r="AV462" i="1"/>
  <c r="BE462" i="1" s="1"/>
  <c r="AW447" i="1"/>
  <c r="BF447" i="1" s="1"/>
  <c r="AZ439" i="1"/>
  <c r="BI439" i="1" s="1"/>
  <c r="AX423" i="1"/>
  <c r="BG423" i="1" s="1"/>
  <c r="AW407" i="1"/>
  <c r="BF407" i="1" s="1"/>
  <c r="AV399" i="1"/>
  <c r="BE399" i="1" s="1"/>
  <c r="AY383" i="1"/>
  <c r="BH383" i="1" s="1"/>
  <c r="AW367" i="1"/>
  <c r="BF367" i="1" s="1"/>
  <c r="AX359" i="1"/>
  <c r="BG359" i="1" s="1"/>
  <c r="AW343" i="1"/>
  <c r="BF343" i="1" s="1"/>
  <c r="AY335" i="1"/>
  <c r="BH335" i="1" s="1"/>
  <c r="AX319" i="1"/>
  <c r="BG319" i="1" s="1"/>
  <c r="AV303" i="1"/>
  <c r="BE303" i="1" s="1"/>
  <c r="AY295" i="1"/>
  <c r="BH295" i="1" s="1"/>
  <c r="AV630" i="1"/>
  <c r="BE630" i="1" s="1"/>
  <c r="AW571" i="1"/>
  <c r="BF571" i="1" s="1"/>
  <c r="AX378" i="1"/>
  <c r="BG378" i="1" s="1"/>
  <c r="AV370" i="1"/>
  <c r="BE370" i="1" s="1"/>
  <c r="AY354" i="1"/>
  <c r="BH354" i="1" s="1"/>
  <c r="AV338" i="1"/>
  <c r="BE338" i="1" s="1"/>
  <c r="AX330" i="1"/>
  <c r="BG330" i="1" s="1"/>
  <c r="AY483" i="1"/>
  <c r="BH483" i="1" s="1"/>
  <c r="AZ545" i="1"/>
  <c r="BI545" i="1" s="1"/>
  <c r="AY475" i="1"/>
  <c r="BH475" i="1" s="1"/>
  <c r="AX393" i="1"/>
  <c r="BG393" i="1" s="1"/>
  <c r="AV329" i="1"/>
  <c r="BE329" i="1" s="1"/>
  <c r="AW281" i="1"/>
  <c r="BF281" i="1" s="1"/>
  <c r="AZ243" i="1"/>
  <c r="BI243" i="1" s="1"/>
  <c r="AW667" i="1"/>
  <c r="BF667" i="1" s="1"/>
  <c r="AX651" i="1"/>
  <c r="BG651" i="1" s="1"/>
  <c r="AW635" i="1"/>
  <c r="BF635" i="1" s="1"/>
  <c r="AX619" i="1"/>
  <c r="BG619" i="1" s="1"/>
  <c r="AW603" i="1"/>
  <c r="BF603" i="1" s="1"/>
  <c r="AV587" i="1"/>
  <c r="BE587" i="1" s="1"/>
  <c r="AZ580" i="1"/>
  <c r="BI580" i="1" s="1"/>
  <c r="AZ568" i="1"/>
  <c r="BI568" i="1" s="1"/>
  <c r="AZ552" i="1"/>
  <c r="BI552" i="1" s="1"/>
  <c r="AZ536" i="1"/>
  <c r="BI536" i="1" s="1"/>
  <c r="AZ520" i="1"/>
  <c r="BI520" i="1" s="1"/>
  <c r="AZ504" i="1"/>
  <c r="BI504" i="1" s="1"/>
  <c r="AX488" i="1"/>
  <c r="BG488" i="1" s="1"/>
  <c r="AW456" i="1"/>
  <c r="BF456" i="1" s="1"/>
  <c r="AY440" i="1"/>
  <c r="BH440" i="1" s="1"/>
  <c r="AZ432" i="1"/>
  <c r="BI432" i="1" s="1"/>
  <c r="AW416" i="1"/>
  <c r="BF416" i="1" s="1"/>
  <c r="AV400" i="1"/>
  <c r="BE400" i="1" s="1"/>
  <c r="AZ392" i="1"/>
  <c r="BI392" i="1" s="1"/>
  <c r="AX376" i="1"/>
  <c r="BG376" i="1" s="1"/>
  <c r="AY667" i="1"/>
  <c r="BH667" i="1" s="1"/>
  <c r="AZ546" i="1"/>
  <c r="BI546" i="1" s="1"/>
  <c r="AV612" i="1"/>
  <c r="BE612" i="1" s="1"/>
  <c r="AV561" i="1"/>
  <c r="BE561" i="1" s="1"/>
  <c r="AZ489" i="1"/>
  <c r="BI489" i="1" s="1"/>
  <c r="AZ425" i="1"/>
  <c r="BI425" i="1" s="1"/>
  <c r="AV353" i="1"/>
  <c r="BE353" i="1" s="1"/>
  <c r="AW313" i="1"/>
  <c r="BF313" i="1" s="1"/>
  <c r="AV658" i="1"/>
  <c r="BE658" i="1" s="1"/>
  <c r="AZ650" i="1"/>
  <c r="BI650" i="1" s="1"/>
  <c r="AV626" i="1"/>
  <c r="BE626" i="1" s="1"/>
  <c r="AZ618" i="1"/>
  <c r="BI618" i="1" s="1"/>
  <c r="AV594" i="1"/>
  <c r="BE594" i="1" s="1"/>
  <c r="AX579" i="1"/>
  <c r="BG579" i="1" s="1"/>
  <c r="AX559" i="1"/>
  <c r="BG559" i="1" s="1"/>
  <c r="AX543" i="1"/>
  <c r="BG543" i="1" s="1"/>
  <c r="AX527" i="1"/>
  <c r="BG527" i="1" s="1"/>
  <c r="AX511" i="1"/>
  <c r="BG511" i="1" s="1"/>
  <c r="AY378" i="1"/>
  <c r="BH378" i="1" s="1"/>
  <c r="AZ362" i="1"/>
  <c r="BI362" i="1" s="1"/>
  <c r="AZ354" i="1"/>
  <c r="BI354" i="1" s="1"/>
  <c r="AW338" i="1"/>
  <c r="BF338" i="1" s="1"/>
  <c r="AZ330" i="1"/>
  <c r="BI330" i="1" s="1"/>
  <c r="AW636" i="1"/>
  <c r="BF636" i="1" s="1"/>
  <c r="AV545" i="1"/>
  <c r="BE545" i="1" s="1"/>
  <c r="AZ475" i="1"/>
  <c r="BI475" i="1" s="1"/>
  <c r="AY393" i="1"/>
  <c r="BH393" i="1" s="1"/>
  <c r="AW329" i="1"/>
  <c r="BF329" i="1" s="1"/>
  <c r="AX281" i="1"/>
  <c r="BG281" i="1" s="1"/>
  <c r="AW582" i="1"/>
  <c r="BF582" i="1" s="1"/>
  <c r="AX667" i="1"/>
  <c r="BG667" i="1" s="1"/>
  <c r="AY651" i="1"/>
  <c r="BH651" i="1" s="1"/>
  <c r="AX635" i="1"/>
  <c r="BG635" i="1" s="1"/>
  <c r="AY619" i="1"/>
  <c r="BH619" i="1" s="1"/>
  <c r="AX603" i="1"/>
  <c r="BG603" i="1" s="1"/>
  <c r="AW587" i="1"/>
  <c r="BF587" i="1" s="1"/>
  <c r="AW573" i="1"/>
  <c r="BF573" i="1" s="1"/>
  <c r="AW560" i="1"/>
  <c r="BF560" i="1" s="1"/>
  <c r="AW544" i="1"/>
  <c r="BF544" i="1" s="1"/>
  <c r="AW528" i="1"/>
  <c r="BF528" i="1" s="1"/>
  <c r="AW512" i="1"/>
  <c r="BF512" i="1" s="1"/>
  <c r="AV496" i="1"/>
  <c r="BE496" i="1" s="1"/>
  <c r="AZ488" i="1"/>
  <c r="BI488" i="1" s="1"/>
  <c r="AX456" i="1"/>
  <c r="BG456" i="1" s="1"/>
  <c r="AZ440" i="1"/>
  <c r="BI440" i="1" s="1"/>
  <c r="AV424" i="1"/>
  <c r="BE424" i="1" s="1"/>
  <c r="AV416" i="1"/>
  <c r="BE416" i="1" s="1"/>
  <c r="AX400" i="1"/>
  <c r="BG400" i="1" s="1"/>
  <c r="AZ384" i="1"/>
  <c r="BI384" i="1" s="1"/>
  <c r="AW376" i="1"/>
  <c r="BF376" i="1" s="1"/>
  <c r="AY661" i="1"/>
  <c r="BH661" i="1" s="1"/>
  <c r="AZ514" i="1"/>
  <c r="BI514" i="1" s="1"/>
  <c r="AW612" i="1"/>
  <c r="BF612" i="1" s="1"/>
  <c r="AX561" i="1"/>
  <c r="BG561" i="1" s="1"/>
  <c r="AX457" i="1"/>
  <c r="BG457" i="1" s="1"/>
  <c r="AV425" i="1"/>
  <c r="BE425" i="1" s="1"/>
  <c r="AW353" i="1"/>
  <c r="BF353" i="1" s="1"/>
  <c r="AY313" i="1"/>
  <c r="BH313" i="1" s="1"/>
  <c r="AX674" i="1"/>
  <c r="BG674" i="1" s="1"/>
  <c r="AW658" i="1"/>
  <c r="BF658" i="1" s="1"/>
  <c r="AX642" i="1"/>
  <c r="BG642" i="1" s="1"/>
  <c r="AW626" i="1"/>
  <c r="BF626" i="1" s="1"/>
  <c r="AX610" i="1"/>
  <c r="BG610" i="1" s="1"/>
  <c r="AW594" i="1"/>
  <c r="BF594" i="1" s="1"/>
  <c r="AZ579" i="1"/>
  <c r="BI579" i="1" s="1"/>
  <c r="AZ559" i="1"/>
  <c r="BI559" i="1" s="1"/>
  <c r="AZ543" i="1"/>
  <c r="BI543" i="1" s="1"/>
  <c r="AZ527" i="1"/>
  <c r="BI527" i="1" s="1"/>
  <c r="AZ511" i="1"/>
  <c r="BI511" i="1" s="1"/>
  <c r="AV495" i="1"/>
  <c r="BE495" i="1" s="1"/>
  <c r="AW480" i="1"/>
  <c r="BF480" i="1" s="1"/>
  <c r="AZ469" i="1"/>
  <c r="BI469" i="1" s="1"/>
  <c r="AZ455" i="1"/>
  <c r="BI455" i="1" s="1"/>
  <c r="AZ447" i="1"/>
  <c r="BI447" i="1" s="1"/>
  <c r="AY431" i="1"/>
  <c r="BH431" i="1" s="1"/>
  <c r="AV415" i="1"/>
  <c r="BE415" i="1" s="1"/>
  <c r="AX407" i="1"/>
  <c r="BG407" i="1" s="1"/>
  <c r="AW391" i="1"/>
  <c r="BF391" i="1" s="1"/>
  <c r="AV383" i="1"/>
  <c r="BE383" i="1" s="1"/>
  <c r="AY367" i="1"/>
  <c r="BH367" i="1" s="1"/>
  <c r="AX351" i="1"/>
  <c r="BG351" i="1" s="1"/>
  <c r="AY343" i="1"/>
  <c r="BH343" i="1" s="1"/>
  <c r="AV327" i="1"/>
  <c r="BE327" i="1" s="1"/>
  <c r="AY319" i="1"/>
  <c r="BH319" i="1" s="1"/>
  <c r="AX303" i="1"/>
  <c r="BG303" i="1" s="1"/>
  <c r="AZ678" i="1"/>
  <c r="BI678" i="1" s="1"/>
  <c r="AY611" i="1"/>
  <c r="BH611" i="1" s="1"/>
  <c r="AV552" i="1"/>
  <c r="BE552" i="1" s="1"/>
  <c r="AY394" i="1"/>
  <c r="BH394" i="1" s="1"/>
  <c r="AZ604" i="1"/>
  <c r="BI604" i="1" s="1"/>
  <c r="AV401" i="1"/>
  <c r="BE401" i="1" s="1"/>
  <c r="AY369" i="1"/>
  <c r="BH369" i="1" s="1"/>
  <c r="AX673" i="1"/>
  <c r="BG673" i="1" s="1"/>
  <c r="AW657" i="1"/>
  <c r="BF657" i="1" s="1"/>
  <c r="AW633" i="1"/>
  <c r="BF633" i="1" s="1"/>
  <c r="AW617" i="1"/>
  <c r="BF617" i="1" s="1"/>
  <c r="AY601" i="1"/>
  <c r="BH601" i="1" s="1"/>
  <c r="AZ585" i="1"/>
  <c r="BI585" i="1" s="1"/>
  <c r="AY558" i="1"/>
  <c r="BH558" i="1" s="1"/>
  <c r="AW542" i="1"/>
  <c r="BF542" i="1" s="1"/>
  <c r="AZ378" i="1"/>
  <c r="BI378" i="1" s="1"/>
  <c r="AV362" i="1"/>
  <c r="BE362" i="1" s="1"/>
  <c r="AV354" i="1"/>
  <c r="BE354" i="1" s="1"/>
  <c r="AY338" i="1"/>
  <c r="BH338" i="1" s="1"/>
  <c r="AW669" i="1"/>
  <c r="BF669" i="1" s="1"/>
  <c r="AX636" i="1"/>
  <c r="BG636" i="1" s="1"/>
  <c r="AX545" i="1"/>
  <c r="BG545" i="1" s="1"/>
  <c r="AV475" i="1"/>
  <c r="BE475" i="1" s="1"/>
  <c r="AZ393" i="1"/>
  <c r="BI393" i="1" s="1"/>
  <c r="AV289" i="1"/>
  <c r="BE289" i="1" s="1"/>
  <c r="AY281" i="1"/>
  <c r="BH281" i="1" s="1"/>
  <c r="AY521" i="1"/>
  <c r="BH521" i="1" s="1"/>
  <c r="AZ667" i="1"/>
  <c r="BI667" i="1" s="1"/>
  <c r="AZ651" i="1"/>
  <c r="BI651" i="1" s="1"/>
  <c r="AZ635" i="1"/>
  <c r="BI635" i="1" s="1"/>
  <c r="AZ619" i="1"/>
  <c r="BI619" i="1" s="1"/>
  <c r="AZ603" i="1"/>
  <c r="BI603" i="1" s="1"/>
  <c r="AX587" i="1"/>
  <c r="BG587" i="1" s="1"/>
  <c r="AX573" i="1"/>
  <c r="BG573" i="1" s="1"/>
  <c r="AX560" i="1"/>
  <c r="BG560" i="1" s="1"/>
  <c r="AX544" i="1"/>
  <c r="BG544" i="1" s="1"/>
  <c r="AX528" i="1"/>
  <c r="BG528" i="1" s="1"/>
  <c r="AX512" i="1"/>
  <c r="BG512" i="1" s="1"/>
  <c r="AW496" i="1"/>
  <c r="BF496" i="1" s="1"/>
  <c r="AY488" i="1"/>
  <c r="BH488" i="1" s="1"/>
  <c r="AV463" i="1"/>
  <c r="BE463" i="1" s="1"/>
  <c r="AY456" i="1"/>
  <c r="BH456" i="1" s="1"/>
  <c r="AW440" i="1"/>
  <c r="BF440" i="1" s="1"/>
  <c r="AW424" i="1"/>
  <c r="BF424" i="1" s="1"/>
  <c r="AV408" i="1"/>
  <c r="BE408" i="1" s="1"/>
  <c r="AW400" i="1"/>
  <c r="BF400" i="1" s="1"/>
  <c r="AV384" i="1"/>
  <c r="BE384" i="1" s="1"/>
  <c r="AY376" i="1"/>
  <c r="BH376" i="1" s="1"/>
  <c r="AW643" i="1"/>
  <c r="BF643" i="1" s="1"/>
  <c r="AY458" i="1"/>
  <c r="BH458" i="1" s="1"/>
  <c r="AX612" i="1"/>
  <c r="BG612" i="1" s="1"/>
  <c r="AZ529" i="1"/>
  <c r="BI529" i="1" s="1"/>
  <c r="AY457" i="1"/>
  <c r="BH457" i="1" s="1"/>
  <c r="AW425" i="1"/>
  <c r="BF425" i="1" s="1"/>
  <c r="AX353" i="1"/>
  <c r="BG353" i="1" s="1"/>
  <c r="AZ251" i="1"/>
  <c r="BI251" i="1" s="1"/>
  <c r="AY674" i="1"/>
  <c r="BH674" i="1" s="1"/>
  <c r="AX658" i="1"/>
  <c r="BG658" i="1" s="1"/>
  <c r="AY642" i="1"/>
  <c r="BH642" i="1" s="1"/>
  <c r="AX626" i="1"/>
  <c r="BG626" i="1" s="1"/>
  <c r="AY610" i="1"/>
  <c r="BH610" i="1" s="1"/>
  <c r="AY594" i="1"/>
  <c r="BH594" i="1" s="1"/>
  <c r="AV567" i="1"/>
  <c r="BE567" i="1" s="1"/>
  <c r="AV551" i="1"/>
  <c r="BE551" i="1" s="1"/>
  <c r="AV535" i="1"/>
  <c r="BE535" i="1" s="1"/>
  <c r="AV519" i="1"/>
  <c r="BE519" i="1" s="1"/>
  <c r="AV503" i="1"/>
  <c r="BE503" i="1" s="1"/>
  <c r="AV480" i="1"/>
  <c r="BE480" i="1" s="1"/>
  <c r="AW469" i="1"/>
  <c r="BF469" i="1" s="1"/>
  <c r="AV455" i="1"/>
  <c r="BE455" i="1" s="1"/>
  <c r="AY447" i="1"/>
  <c r="BH447" i="1" s="1"/>
  <c r="AZ431" i="1"/>
  <c r="BI431" i="1" s="1"/>
  <c r="AW415" i="1"/>
  <c r="BF415" i="1" s="1"/>
  <c r="AZ407" i="1"/>
  <c r="BI407" i="1" s="1"/>
  <c r="AY391" i="1"/>
  <c r="BH391" i="1" s="1"/>
  <c r="AW375" i="1"/>
  <c r="BF375" i="1" s="1"/>
  <c r="AZ367" i="1"/>
  <c r="BI367" i="1" s="1"/>
  <c r="AY351" i="1"/>
  <c r="BH351" i="1" s="1"/>
  <c r="AZ343" i="1"/>
  <c r="BI343" i="1" s="1"/>
  <c r="AX327" i="1"/>
  <c r="BG327" i="1" s="1"/>
  <c r="AV311" i="1"/>
  <c r="BE311" i="1" s="1"/>
  <c r="AY303" i="1"/>
  <c r="BH303" i="1" s="1"/>
  <c r="AY672" i="1"/>
  <c r="BH672" i="1" s="1"/>
  <c r="AY605" i="1"/>
  <c r="BH605" i="1" s="1"/>
  <c r="AY545" i="1"/>
  <c r="BH545" i="1" s="1"/>
  <c r="AY251" i="1"/>
  <c r="BH251" i="1" s="1"/>
  <c r="AZ521" i="1"/>
  <c r="BI521" i="1" s="1"/>
  <c r="AW401" i="1"/>
  <c r="BF401" i="1" s="1"/>
  <c r="AZ369" i="1"/>
  <c r="BI369" i="1" s="1"/>
  <c r="AY673" i="1"/>
  <c r="BH673" i="1" s="1"/>
  <c r="AV649" i="1"/>
  <c r="BE649" i="1" s="1"/>
  <c r="AX633" i="1"/>
  <c r="BG633" i="1" s="1"/>
  <c r="AV378" i="1"/>
  <c r="BE378" i="1" s="1"/>
  <c r="AX362" i="1"/>
  <c r="BG362" i="1" s="1"/>
  <c r="AV346" i="1"/>
  <c r="BE346" i="1" s="1"/>
  <c r="AX338" i="1"/>
  <c r="BG338" i="1" s="1"/>
  <c r="AZ638" i="1"/>
  <c r="BI638" i="1" s="1"/>
  <c r="AY636" i="1"/>
  <c r="BH636" i="1" s="1"/>
  <c r="AZ505" i="1"/>
  <c r="BI505" i="1" s="1"/>
  <c r="AV441" i="1"/>
  <c r="BE441" i="1" s="1"/>
  <c r="AV393" i="1"/>
  <c r="BE393" i="1" s="1"/>
  <c r="AW289" i="1"/>
  <c r="BF289" i="1" s="1"/>
  <c r="AZ281" i="1"/>
  <c r="BI281" i="1" s="1"/>
  <c r="AW515" i="1"/>
  <c r="BF515" i="1" s="1"/>
  <c r="AV659" i="1"/>
  <c r="BE659" i="1" s="1"/>
  <c r="AV651" i="1"/>
  <c r="BE651" i="1" s="1"/>
  <c r="AV627" i="1"/>
  <c r="BE627" i="1" s="1"/>
  <c r="AV619" i="1"/>
  <c r="BE619" i="1" s="1"/>
  <c r="AV595" i="1"/>
  <c r="BE595" i="1" s="1"/>
  <c r="AY587" i="1"/>
  <c r="BH587" i="1" s="1"/>
  <c r="AY573" i="1"/>
  <c r="BH573" i="1" s="1"/>
  <c r="AY560" i="1"/>
  <c r="BH560" i="1" s="1"/>
  <c r="AY544" i="1"/>
  <c r="BH544" i="1" s="1"/>
  <c r="AY528" i="1"/>
  <c r="BH528" i="1" s="1"/>
  <c r="AY512" i="1"/>
  <c r="BH512" i="1" s="1"/>
  <c r="AX496" i="1"/>
  <c r="BG496" i="1" s="1"/>
  <c r="AV481" i="1"/>
  <c r="BE481" i="1" s="1"/>
  <c r="AW463" i="1"/>
  <c r="BF463" i="1" s="1"/>
  <c r="AZ456" i="1"/>
  <c r="BI456" i="1" s="1"/>
  <c r="AV440" i="1"/>
  <c r="BE440" i="1" s="1"/>
  <c r="AX424" i="1"/>
  <c r="BG424" i="1" s="1"/>
  <c r="AW408" i="1"/>
  <c r="BF408" i="1" s="1"/>
  <c r="AY400" i="1"/>
  <c r="BH400" i="1" s="1"/>
  <c r="AX384" i="1"/>
  <c r="BG384" i="1" s="1"/>
  <c r="AZ368" i="1"/>
  <c r="BI368" i="1" s="1"/>
  <c r="AW637" i="1"/>
  <c r="BF637" i="1" s="1"/>
  <c r="AW434" i="1"/>
  <c r="BF434" i="1" s="1"/>
  <c r="AY612" i="1"/>
  <c r="BH612" i="1" s="1"/>
  <c r="AV529" i="1"/>
  <c r="BE529" i="1" s="1"/>
  <c r="AZ457" i="1"/>
  <c r="BI457" i="1" s="1"/>
  <c r="AV385" i="1"/>
  <c r="BE385" i="1" s="1"/>
  <c r="AY353" i="1"/>
  <c r="BH353" i="1" s="1"/>
  <c r="AV251" i="1"/>
  <c r="BE251" i="1" s="1"/>
  <c r="AZ674" i="1"/>
  <c r="BI674" i="1" s="1"/>
  <c r="AZ658" i="1"/>
  <c r="BI658" i="1" s="1"/>
  <c r="AZ642" i="1"/>
  <c r="BI642" i="1" s="1"/>
  <c r="AZ626" i="1"/>
  <c r="BI626" i="1" s="1"/>
  <c r="AZ610" i="1"/>
  <c r="BI610" i="1" s="1"/>
  <c r="AV586" i="1"/>
  <c r="BE586" i="1" s="1"/>
  <c r="AW567" i="1"/>
  <c r="BF567" i="1" s="1"/>
  <c r="AW551" i="1"/>
  <c r="BF551" i="1" s="1"/>
  <c r="AV439" i="1"/>
  <c r="BE439" i="1" s="1"/>
  <c r="AX391" i="1"/>
  <c r="BG391" i="1" s="1"/>
  <c r="AZ335" i="1"/>
  <c r="BI335" i="1" s="1"/>
  <c r="AY666" i="1"/>
  <c r="BH666" i="1" s="1"/>
  <c r="AW604" i="1"/>
  <c r="BF604" i="1" s="1"/>
  <c r="AV369" i="1"/>
  <c r="BE369" i="1" s="1"/>
  <c r="AW547" i="1"/>
  <c r="BF547" i="1" s="1"/>
  <c r="AW649" i="1"/>
  <c r="BF649" i="1" s="1"/>
  <c r="AW625" i="1"/>
  <c r="BF625" i="1" s="1"/>
  <c r="AZ601" i="1"/>
  <c r="BI601" i="1" s="1"/>
  <c r="AZ578" i="1"/>
  <c r="BI578" i="1" s="1"/>
  <c r="AY542" i="1"/>
  <c r="BH542" i="1" s="1"/>
  <c r="AZ518" i="1"/>
  <c r="BI518" i="1" s="1"/>
  <c r="AW502" i="1"/>
  <c r="BF502" i="1" s="1"/>
  <c r="AX487" i="1"/>
  <c r="BG487" i="1" s="1"/>
  <c r="AY468" i="1"/>
  <c r="BH468" i="1" s="1"/>
  <c r="AX454" i="1"/>
  <c r="BG454" i="1" s="1"/>
  <c r="AW438" i="1"/>
  <c r="BF438" i="1" s="1"/>
  <c r="AZ430" i="1"/>
  <c r="BI430" i="1" s="1"/>
  <c r="AX414" i="1"/>
  <c r="BG414" i="1" s="1"/>
  <c r="AW398" i="1"/>
  <c r="BF398" i="1" s="1"/>
  <c r="AW390" i="1"/>
  <c r="BF390" i="1" s="1"/>
  <c r="AX374" i="1"/>
  <c r="BG374" i="1" s="1"/>
  <c r="AX358" i="1"/>
  <c r="BG358" i="1" s="1"/>
  <c r="AY350" i="1"/>
  <c r="BH350" i="1" s="1"/>
  <c r="AX334" i="1"/>
  <c r="BG334" i="1" s="1"/>
  <c r="AV326" i="1"/>
  <c r="BE326" i="1" s="1"/>
  <c r="AW310" i="1"/>
  <c r="BF310" i="1" s="1"/>
  <c r="AV294" i="1"/>
  <c r="BE294" i="1" s="1"/>
  <c r="AY286" i="1"/>
  <c r="BH286" i="1" s="1"/>
  <c r="AZ270" i="1"/>
  <c r="BI270" i="1" s="1"/>
  <c r="AY264" i="1"/>
  <c r="BH264" i="1" s="1"/>
  <c r="AX617" i="1"/>
  <c r="BG617" i="1" s="1"/>
  <c r="AW545" i="1"/>
  <c r="BF545" i="1" s="1"/>
  <c r="AX676" i="1"/>
  <c r="BG676" i="1" s="1"/>
  <c r="AY620" i="1"/>
  <c r="BH620" i="1" s="1"/>
  <c r="AV537" i="1"/>
  <c r="BE537" i="1" s="1"/>
  <c r="AY482" i="1"/>
  <c r="BH482" i="1" s="1"/>
  <c r="AV417" i="1"/>
  <c r="BE417" i="1" s="1"/>
  <c r="AZ377" i="1"/>
  <c r="BI377" i="1" s="1"/>
  <c r="AX305" i="1"/>
  <c r="BG305" i="1" s="1"/>
  <c r="AV662" i="1"/>
  <c r="BE662" i="1" s="1"/>
  <c r="AV664" i="1"/>
  <c r="BE664" i="1" s="1"/>
  <c r="AZ656" i="1"/>
  <c r="BI656" i="1" s="1"/>
  <c r="AV632" i="1"/>
  <c r="BE632" i="1" s="1"/>
  <c r="AZ624" i="1"/>
  <c r="BI624" i="1" s="1"/>
  <c r="AV600" i="1"/>
  <c r="BE600" i="1" s="1"/>
  <c r="AV584" i="1"/>
  <c r="BE584" i="1" s="1"/>
  <c r="AW557" i="1"/>
  <c r="BF557" i="1" s="1"/>
  <c r="AZ549" i="1"/>
  <c r="BI549" i="1" s="1"/>
  <c r="AX533" i="1"/>
  <c r="BG533" i="1" s="1"/>
  <c r="AV517" i="1"/>
  <c r="BE517" i="1" s="1"/>
  <c r="AY509" i="1"/>
  <c r="BH509" i="1" s="1"/>
  <c r="AY493" i="1"/>
  <c r="BH493" i="1" s="1"/>
  <c r="AV478" i="1"/>
  <c r="BE478" i="1" s="1"/>
  <c r="AV467" i="1"/>
  <c r="BE467" i="1" s="1"/>
  <c r="AY453" i="1"/>
  <c r="BH453" i="1" s="1"/>
  <c r="AZ437" i="1"/>
  <c r="BI437" i="1" s="1"/>
  <c r="AV421" i="1"/>
  <c r="BE421" i="1" s="1"/>
  <c r="AV413" i="1"/>
  <c r="BE413" i="1" s="1"/>
  <c r="AV397" i="1"/>
  <c r="BE397" i="1" s="1"/>
  <c r="AZ389" i="1"/>
  <c r="BI389" i="1" s="1"/>
  <c r="AW373" i="1"/>
  <c r="BF373" i="1" s="1"/>
  <c r="AV357" i="1"/>
  <c r="BE357" i="1" s="1"/>
  <c r="AZ349" i="1"/>
  <c r="BI349" i="1" s="1"/>
  <c r="AX333" i="1"/>
  <c r="BG333" i="1" s="1"/>
  <c r="AV317" i="1"/>
  <c r="BE317" i="1" s="1"/>
  <c r="AZ309" i="1"/>
  <c r="BI309" i="1" s="1"/>
  <c r="AZ293" i="1"/>
  <c r="BI293" i="1" s="1"/>
  <c r="AY285" i="1"/>
  <c r="BH285" i="1" s="1"/>
  <c r="AX269" i="1"/>
  <c r="BG269" i="1" s="1"/>
  <c r="AV255" i="1"/>
  <c r="BE255" i="1" s="1"/>
  <c r="AV247" i="1"/>
  <c r="BE247" i="1" s="1"/>
  <c r="AY231" i="1"/>
  <c r="BH231" i="1" s="1"/>
  <c r="AY223" i="1"/>
  <c r="BH223" i="1" s="1"/>
  <c r="AX207" i="1"/>
  <c r="BG207" i="1" s="1"/>
  <c r="AV192" i="1"/>
  <c r="BE192" i="1" s="1"/>
  <c r="AV184" i="1"/>
  <c r="BE184" i="1" s="1"/>
  <c r="AZ168" i="1"/>
  <c r="BI168" i="1" s="1"/>
  <c r="AZ161" i="1"/>
  <c r="BI161" i="1" s="1"/>
  <c r="AX132" i="1"/>
  <c r="BG132" i="1" s="1"/>
  <c r="AZ480" i="1"/>
  <c r="BI480" i="1" s="1"/>
  <c r="AX431" i="1"/>
  <c r="BG431" i="1" s="1"/>
  <c r="AZ383" i="1"/>
  <c r="BI383" i="1" s="1"/>
  <c r="AZ327" i="1"/>
  <c r="BI327" i="1" s="1"/>
  <c r="AZ623" i="1"/>
  <c r="BI623" i="1" s="1"/>
  <c r="AX604" i="1"/>
  <c r="BG604" i="1" s="1"/>
  <c r="AW369" i="1"/>
  <c r="BF369" i="1" s="1"/>
  <c r="AV673" i="1"/>
  <c r="BE673" i="1" s="1"/>
  <c r="AY649" i="1"/>
  <c r="BH649" i="1" s="1"/>
  <c r="AV617" i="1"/>
  <c r="BE617" i="1" s="1"/>
  <c r="AX593" i="1"/>
  <c r="BG593" i="1" s="1"/>
  <c r="AY566" i="1"/>
  <c r="BH566" i="1" s="1"/>
  <c r="AZ542" i="1"/>
  <c r="BI542" i="1" s="1"/>
  <c r="AW518" i="1"/>
  <c r="BF518" i="1" s="1"/>
  <c r="AV494" i="1"/>
  <c r="BE494" i="1" s="1"/>
  <c r="AY487" i="1"/>
  <c r="BH487" i="1" s="1"/>
  <c r="AZ468" i="1"/>
  <c r="BI468" i="1" s="1"/>
  <c r="AY454" i="1"/>
  <c r="BH454" i="1" s="1"/>
  <c r="AY438" i="1"/>
  <c r="BH438" i="1" s="1"/>
  <c r="AW422" i="1"/>
  <c r="BF422" i="1" s="1"/>
  <c r="AZ414" i="1"/>
  <c r="BI414" i="1" s="1"/>
  <c r="AX398" i="1"/>
  <c r="BG398" i="1" s="1"/>
  <c r="AV382" i="1"/>
  <c r="BE382" i="1" s="1"/>
  <c r="AZ374" i="1"/>
  <c r="BI374" i="1" s="1"/>
  <c r="AY358" i="1"/>
  <c r="BH358" i="1" s="1"/>
  <c r="AZ350" i="1"/>
  <c r="BI350" i="1" s="1"/>
  <c r="AY334" i="1"/>
  <c r="BH334" i="1" s="1"/>
  <c r="AY318" i="1"/>
  <c r="BH318" i="1" s="1"/>
  <c r="AV310" i="1"/>
  <c r="BE310" i="1" s="1"/>
  <c r="AW294" i="1"/>
  <c r="BF294" i="1" s="1"/>
  <c r="AZ286" i="1"/>
  <c r="BI286" i="1" s="1"/>
  <c r="AW270" i="1"/>
  <c r="BF270" i="1" s="1"/>
  <c r="AX678" i="1"/>
  <c r="BG678" i="1" s="1"/>
  <c r="AW611" i="1"/>
  <c r="BF611" i="1" s="1"/>
  <c r="AZ538" i="1"/>
  <c r="BI538" i="1" s="1"/>
  <c r="AY676" i="1"/>
  <c r="BH676" i="1" s="1"/>
  <c r="AX537" i="1"/>
  <c r="BG537" i="1" s="1"/>
  <c r="AZ482" i="1"/>
  <c r="BI482" i="1" s="1"/>
  <c r="AW417" i="1"/>
  <c r="BF417" i="1" s="1"/>
  <c r="AX337" i="1"/>
  <c r="BG337" i="1" s="1"/>
  <c r="AZ305" i="1"/>
  <c r="BI305" i="1" s="1"/>
  <c r="AW664" i="1"/>
  <c r="BF664" i="1" s="1"/>
  <c r="AX648" i="1"/>
  <c r="BG648" i="1" s="1"/>
  <c r="AW632" i="1"/>
  <c r="BF632" i="1" s="1"/>
  <c r="AX616" i="1"/>
  <c r="BG616" i="1" s="1"/>
  <c r="AW600" i="1"/>
  <c r="BF600" i="1" s="1"/>
  <c r="AW584" i="1"/>
  <c r="BF584" i="1" s="1"/>
  <c r="AX557" i="1"/>
  <c r="BG557" i="1" s="1"/>
  <c r="AV541" i="1"/>
  <c r="BE541" i="1" s="1"/>
  <c r="AY533" i="1"/>
  <c r="BH533" i="1" s="1"/>
  <c r="AW517" i="1"/>
  <c r="BF517" i="1" s="1"/>
  <c r="AZ509" i="1"/>
  <c r="BI509" i="1" s="1"/>
  <c r="AX493" i="1"/>
  <c r="BG493" i="1" s="1"/>
  <c r="AW478" i="1"/>
  <c r="BF478" i="1" s="1"/>
  <c r="AW467" i="1"/>
  <c r="BF467" i="1" s="1"/>
  <c r="AZ453" i="1"/>
  <c r="BI453" i="1" s="1"/>
  <c r="AW437" i="1"/>
  <c r="BF437" i="1" s="1"/>
  <c r="AW421" i="1"/>
  <c r="BF421" i="1" s="1"/>
  <c r="AX413" i="1"/>
  <c r="BG413" i="1" s="1"/>
  <c r="AX397" i="1"/>
  <c r="BG397" i="1" s="1"/>
  <c r="AY381" i="1"/>
  <c r="BH381" i="1" s="1"/>
  <c r="AV373" i="1"/>
  <c r="BE373" i="1" s="1"/>
  <c r="AW357" i="1"/>
  <c r="BF357" i="1" s="1"/>
  <c r="AY349" i="1"/>
  <c r="BH349" i="1" s="1"/>
  <c r="AZ333" i="1"/>
  <c r="BI333" i="1" s="1"/>
  <c r="AW317" i="1"/>
  <c r="BF317" i="1" s="1"/>
  <c r="AV309" i="1"/>
  <c r="BE309" i="1" s="1"/>
  <c r="AW293" i="1"/>
  <c r="BF293" i="1" s="1"/>
  <c r="AV277" i="1"/>
  <c r="BE277" i="1" s="1"/>
  <c r="AY269" i="1"/>
  <c r="BH269" i="1" s="1"/>
  <c r="AW255" i="1"/>
  <c r="BF255" i="1" s="1"/>
  <c r="AW247" i="1"/>
  <c r="BF247" i="1" s="1"/>
  <c r="AX480" i="1"/>
  <c r="BG480" i="1" s="1"/>
  <c r="AV431" i="1"/>
  <c r="BE431" i="1" s="1"/>
  <c r="AX375" i="1"/>
  <c r="BG375" i="1" s="1"/>
  <c r="AW327" i="1"/>
  <c r="BF327" i="1" s="1"/>
  <c r="AX599" i="1"/>
  <c r="BG599" i="1" s="1"/>
  <c r="AY604" i="1"/>
  <c r="BH604" i="1" s="1"/>
  <c r="AX369" i="1"/>
  <c r="BG369" i="1" s="1"/>
  <c r="AW673" i="1"/>
  <c r="BF673" i="1" s="1"/>
  <c r="AW641" i="1"/>
  <c r="BF641" i="1" s="1"/>
  <c r="AY617" i="1"/>
  <c r="BH617" i="1" s="1"/>
  <c r="AY593" i="1"/>
  <c r="BH593" i="1" s="1"/>
  <c r="AZ566" i="1"/>
  <c r="BI566" i="1" s="1"/>
  <c r="AY534" i="1"/>
  <c r="BH534" i="1" s="1"/>
  <c r="AY510" i="1"/>
  <c r="BH510" i="1" s="1"/>
  <c r="AW494" i="1"/>
  <c r="BF494" i="1" s="1"/>
  <c r="AZ487" i="1"/>
  <c r="BI487" i="1" s="1"/>
  <c r="AV461" i="1"/>
  <c r="BE461" i="1" s="1"/>
  <c r="AZ454" i="1"/>
  <c r="BI454" i="1" s="1"/>
  <c r="AX438" i="1"/>
  <c r="BG438" i="1" s="1"/>
  <c r="AX422" i="1"/>
  <c r="BG422" i="1" s="1"/>
  <c r="AX406" i="1"/>
  <c r="BG406" i="1" s="1"/>
  <c r="AZ398" i="1"/>
  <c r="BI398" i="1" s="1"/>
  <c r="AW382" i="1"/>
  <c r="BF382" i="1" s="1"/>
  <c r="AY374" i="1"/>
  <c r="BH374" i="1" s="1"/>
  <c r="AZ358" i="1"/>
  <c r="BI358" i="1" s="1"/>
  <c r="AV342" i="1"/>
  <c r="BE342" i="1" s="1"/>
  <c r="AZ334" i="1"/>
  <c r="BI334" i="1" s="1"/>
  <c r="AZ318" i="1"/>
  <c r="BI318" i="1" s="1"/>
  <c r="AX310" i="1"/>
  <c r="BG310" i="1" s="1"/>
  <c r="AY294" i="1"/>
  <c r="BH294" i="1" s="1"/>
  <c r="AV278" i="1"/>
  <c r="BE278" i="1" s="1"/>
  <c r="AV270" i="1"/>
  <c r="BE270" i="1" s="1"/>
  <c r="AW666" i="1"/>
  <c r="BF666" i="1" s="1"/>
  <c r="AW605" i="1"/>
  <c r="BF605" i="1" s="1"/>
  <c r="AV526" i="1"/>
  <c r="BE526" i="1" s="1"/>
  <c r="AV644" i="1"/>
  <c r="BE644" i="1" s="1"/>
  <c r="AW497" i="1"/>
  <c r="BF497" i="1" s="1"/>
  <c r="AV482" i="1"/>
  <c r="BE482" i="1" s="1"/>
  <c r="AY417" i="1"/>
  <c r="BH417" i="1" s="1"/>
  <c r="AY337" i="1"/>
  <c r="BH337" i="1" s="1"/>
  <c r="AY305" i="1"/>
  <c r="BH305" i="1" s="1"/>
  <c r="AX664" i="1"/>
  <c r="BG664" i="1" s="1"/>
  <c r="AY648" i="1"/>
  <c r="BH648" i="1" s="1"/>
  <c r="AX632" i="1"/>
  <c r="BG632" i="1" s="1"/>
  <c r="AY616" i="1"/>
  <c r="BH616" i="1" s="1"/>
  <c r="AX600" i="1"/>
  <c r="BG600" i="1" s="1"/>
  <c r="AX584" i="1"/>
  <c r="BG584" i="1" s="1"/>
  <c r="AV565" i="1"/>
  <c r="BE565" i="1" s="1"/>
  <c r="AY557" i="1"/>
  <c r="BH557" i="1" s="1"/>
  <c r="AW541" i="1"/>
  <c r="BF541" i="1" s="1"/>
  <c r="AZ533" i="1"/>
  <c r="BI533" i="1" s="1"/>
  <c r="AX517" i="1"/>
  <c r="BG517" i="1" s="1"/>
  <c r="AV501" i="1"/>
  <c r="BE501" i="1" s="1"/>
  <c r="AZ493" i="1"/>
  <c r="BI493" i="1" s="1"/>
  <c r="AY478" i="1"/>
  <c r="BH478" i="1" s="1"/>
  <c r="AY467" i="1"/>
  <c r="BH467" i="1" s="1"/>
  <c r="AW445" i="1"/>
  <c r="BF445" i="1" s="1"/>
  <c r="AV437" i="1"/>
  <c r="BE437" i="1" s="1"/>
  <c r="AX421" i="1"/>
  <c r="BG421" i="1" s="1"/>
  <c r="AV405" i="1"/>
  <c r="BE405" i="1" s="1"/>
  <c r="AW397" i="1"/>
  <c r="BF397" i="1" s="1"/>
  <c r="AZ381" i="1"/>
  <c r="BI381" i="1" s="1"/>
  <c r="AX373" i="1"/>
  <c r="BG373" i="1" s="1"/>
  <c r="AX357" i="1"/>
  <c r="BG357" i="1" s="1"/>
  <c r="AZ341" i="1"/>
  <c r="BI341" i="1" s="1"/>
  <c r="AY333" i="1"/>
  <c r="BH333" i="1" s="1"/>
  <c r="AX317" i="1"/>
  <c r="BG317" i="1" s="1"/>
  <c r="AX301" i="1"/>
  <c r="BG301" i="1" s="1"/>
  <c r="AV293" i="1"/>
  <c r="BE293" i="1" s="1"/>
  <c r="AW277" i="1"/>
  <c r="BF277" i="1" s="1"/>
  <c r="AZ269" i="1"/>
  <c r="BI269" i="1" s="1"/>
  <c r="AX255" i="1"/>
  <c r="BG255" i="1" s="1"/>
  <c r="AV239" i="1"/>
  <c r="BE239" i="1" s="1"/>
  <c r="AV231" i="1"/>
  <c r="BE231" i="1" s="1"/>
  <c r="AZ215" i="1"/>
  <c r="BI215" i="1" s="1"/>
  <c r="AZ207" i="1"/>
  <c r="BI207" i="1" s="1"/>
  <c r="AX192" i="1"/>
  <c r="BG192" i="1" s="1"/>
  <c r="AV176" i="1"/>
  <c r="BE176" i="1" s="1"/>
  <c r="AV168" i="1"/>
  <c r="BE168" i="1" s="1"/>
  <c r="AZ153" i="1"/>
  <c r="BI153" i="1" s="1"/>
  <c r="AW132" i="1"/>
  <c r="BF132" i="1" s="1"/>
  <c r="AY469" i="1"/>
  <c r="BH469" i="1" s="1"/>
  <c r="AW423" i="1"/>
  <c r="BF423" i="1" s="1"/>
  <c r="AX367" i="1"/>
  <c r="BG367" i="1" s="1"/>
  <c r="AZ319" i="1"/>
  <c r="BI319" i="1" s="1"/>
  <c r="AZ564" i="1"/>
  <c r="BI564" i="1" s="1"/>
  <c r="AV521" i="1"/>
  <c r="BE521" i="1" s="1"/>
  <c r="AZ321" i="1"/>
  <c r="BI321" i="1" s="1"/>
  <c r="AW665" i="1"/>
  <c r="BF665" i="1" s="1"/>
  <c r="AX641" i="1"/>
  <c r="BG641" i="1" s="1"/>
  <c r="AV609" i="1"/>
  <c r="BE609" i="1" s="1"/>
  <c r="AV593" i="1"/>
  <c r="BE593" i="1" s="1"/>
  <c r="AW566" i="1"/>
  <c r="BF566" i="1" s="1"/>
  <c r="AZ534" i="1"/>
  <c r="BI534" i="1" s="1"/>
  <c r="AZ510" i="1"/>
  <c r="BI510" i="1" s="1"/>
  <c r="AX494" i="1"/>
  <c r="BG494" i="1" s="1"/>
  <c r="AV479" i="1"/>
  <c r="BE479" i="1" s="1"/>
  <c r="AW461" i="1"/>
  <c r="BF461" i="1" s="1"/>
  <c r="AY446" i="1"/>
  <c r="BH446" i="1" s="1"/>
  <c r="AZ438" i="1"/>
  <c r="BI438" i="1" s="1"/>
  <c r="AY422" i="1"/>
  <c r="BH422" i="1" s="1"/>
  <c r="AY406" i="1"/>
  <c r="BH406" i="1" s="1"/>
  <c r="AY398" i="1"/>
  <c r="BH398" i="1" s="1"/>
  <c r="AX382" i="1"/>
  <c r="BG382" i="1" s="1"/>
  <c r="AV366" i="1"/>
  <c r="BE366" i="1" s="1"/>
  <c r="AV358" i="1"/>
  <c r="BE358" i="1" s="1"/>
  <c r="AW342" i="1"/>
  <c r="BF342" i="1" s="1"/>
  <c r="AV334" i="1"/>
  <c r="BE334" i="1" s="1"/>
  <c r="AW318" i="1"/>
  <c r="BF318" i="1" s="1"/>
  <c r="AV302" i="1"/>
  <c r="BE302" i="1" s="1"/>
  <c r="AX294" i="1"/>
  <c r="BG294" i="1" s="1"/>
  <c r="AW278" i="1"/>
  <c r="BF278" i="1" s="1"/>
  <c r="AX270" i="1"/>
  <c r="BG270" i="1" s="1"/>
  <c r="AV660" i="1"/>
  <c r="BE660" i="1" s="1"/>
  <c r="AX586" i="1"/>
  <c r="BG586" i="1" s="1"/>
  <c r="AY519" i="1"/>
  <c r="BH519" i="1" s="1"/>
  <c r="AW644" i="1"/>
  <c r="BF644" i="1" s="1"/>
  <c r="AX497" i="1"/>
  <c r="BG497" i="1" s="1"/>
  <c r="AZ449" i="1"/>
  <c r="BI449" i="1" s="1"/>
  <c r="AX417" i="1"/>
  <c r="BG417" i="1" s="1"/>
  <c r="AZ337" i="1"/>
  <c r="BI337" i="1" s="1"/>
  <c r="AY273" i="1"/>
  <c r="BH273" i="1" s="1"/>
  <c r="AZ664" i="1"/>
  <c r="BI664" i="1" s="1"/>
  <c r="AZ648" i="1"/>
  <c r="BI648" i="1" s="1"/>
  <c r="AZ632" i="1"/>
  <c r="BI632" i="1" s="1"/>
  <c r="AZ616" i="1"/>
  <c r="BI616" i="1" s="1"/>
  <c r="AZ600" i="1"/>
  <c r="BI600" i="1" s="1"/>
  <c r="AY584" i="1"/>
  <c r="BH584" i="1" s="1"/>
  <c r="AW565" i="1"/>
  <c r="BF565" i="1" s="1"/>
  <c r="AZ557" i="1"/>
  <c r="BI557" i="1" s="1"/>
  <c r="AX541" i="1"/>
  <c r="BG541" i="1" s="1"/>
  <c r="AV525" i="1"/>
  <c r="BE525" i="1" s="1"/>
  <c r="AY517" i="1"/>
  <c r="BH517" i="1" s="1"/>
  <c r="AW501" i="1"/>
  <c r="BF501" i="1" s="1"/>
  <c r="AV486" i="1"/>
  <c r="BE486" i="1" s="1"/>
  <c r="AX478" i="1"/>
  <c r="BG478" i="1" s="1"/>
  <c r="AX467" i="1"/>
  <c r="BG467" i="1" s="1"/>
  <c r="AX445" i="1"/>
  <c r="BG445" i="1" s="1"/>
  <c r="AX437" i="1"/>
  <c r="BG437" i="1" s="1"/>
  <c r="AY421" i="1"/>
  <c r="BH421" i="1" s="1"/>
  <c r="AW405" i="1"/>
  <c r="BF405" i="1" s="1"/>
  <c r="AY397" i="1"/>
  <c r="BH397" i="1" s="1"/>
  <c r="AW381" i="1"/>
  <c r="BF381" i="1" s="1"/>
  <c r="AZ365" i="1"/>
  <c r="BI365" i="1" s="1"/>
  <c r="AY357" i="1"/>
  <c r="BH357" i="1" s="1"/>
  <c r="AV341" i="1"/>
  <c r="BE341" i="1" s="1"/>
  <c r="AV325" i="1"/>
  <c r="BE325" i="1" s="1"/>
  <c r="AY317" i="1"/>
  <c r="BH317" i="1" s="1"/>
  <c r="AY301" i="1"/>
  <c r="BH301" i="1" s="1"/>
  <c r="AX293" i="1"/>
  <c r="BG293" i="1" s="1"/>
  <c r="AX277" i="1"/>
  <c r="BG277" i="1" s="1"/>
  <c r="AX263" i="1"/>
  <c r="BG263" i="1" s="1"/>
  <c r="AZ255" i="1"/>
  <c r="BI255" i="1" s="1"/>
  <c r="AW239" i="1"/>
  <c r="BF239" i="1" s="1"/>
  <c r="AW231" i="1"/>
  <c r="BF231" i="1" s="1"/>
  <c r="AW215" i="1"/>
  <c r="BF215" i="1" s="1"/>
  <c r="AY199" i="1"/>
  <c r="BH199" i="1" s="1"/>
  <c r="AY192" i="1"/>
  <c r="BH192" i="1" s="1"/>
  <c r="AW176" i="1"/>
  <c r="BF176" i="1" s="1"/>
  <c r="AX168" i="1"/>
  <c r="BG168" i="1" s="1"/>
  <c r="AW153" i="1"/>
  <c r="BF153" i="1" s="1"/>
  <c r="AY140" i="1"/>
  <c r="BH140" i="1" s="1"/>
  <c r="AY132" i="1"/>
  <c r="BH132" i="1" s="1"/>
  <c r="AV469" i="1"/>
  <c r="BE469" i="1" s="1"/>
  <c r="AX415" i="1"/>
  <c r="BG415" i="1" s="1"/>
  <c r="AV367" i="1"/>
  <c r="BE367" i="1" s="1"/>
  <c r="AW311" i="1"/>
  <c r="BF311" i="1" s="1"/>
  <c r="AW539" i="1"/>
  <c r="BF539" i="1" s="1"/>
  <c r="AX464" i="1"/>
  <c r="BG464" i="1" s="1"/>
  <c r="AW321" i="1"/>
  <c r="BF321" i="1" s="1"/>
  <c r="AX665" i="1"/>
  <c r="BG665" i="1" s="1"/>
  <c r="AY641" i="1"/>
  <c r="BH641" i="1" s="1"/>
  <c r="AW609" i="1"/>
  <c r="BF609" i="1" s="1"/>
  <c r="AX585" i="1"/>
  <c r="BG585" i="1" s="1"/>
  <c r="AZ558" i="1"/>
  <c r="BI558" i="1" s="1"/>
  <c r="AW534" i="1"/>
  <c r="BF534" i="1" s="1"/>
  <c r="AW510" i="1"/>
  <c r="BF510" i="1" s="1"/>
  <c r="AY494" i="1"/>
  <c r="BH494" i="1" s="1"/>
  <c r="AW479" i="1"/>
  <c r="BF479" i="1" s="1"/>
  <c r="AX461" i="1"/>
  <c r="BG461" i="1" s="1"/>
  <c r="AZ446" i="1"/>
  <c r="BI446" i="1" s="1"/>
  <c r="AV430" i="1"/>
  <c r="BE430" i="1" s="1"/>
  <c r="AZ422" i="1"/>
  <c r="BI422" i="1" s="1"/>
  <c r="AZ406" i="1"/>
  <c r="BI406" i="1" s="1"/>
  <c r="AX390" i="1"/>
  <c r="BG390" i="1" s="1"/>
  <c r="AZ382" i="1"/>
  <c r="BI382" i="1" s="1"/>
  <c r="AW366" i="1"/>
  <c r="BF366" i="1" s="1"/>
  <c r="AW358" i="1"/>
  <c r="BF358" i="1" s="1"/>
  <c r="AX342" i="1"/>
  <c r="BG342" i="1" s="1"/>
  <c r="AW326" i="1"/>
  <c r="BF326" i="1" s="1"/>
  <c r="AV318" i="1"/>
  <c r="BE318" i="1" s="1"/>
  <c r="AW302" i="1"/>
  <c r="BF302" i="1" s="1"/>
  <c r="AZ294" i="1"/>
  <c r="BI294" i="1" s="1"/>
  <c r="AX278" i="1"/>
  <c r="BG278" i="1" s="1"/>
  <c r="AZ264" i="1"/>
  <c r="BI264" i="1" s="1"/>
  <c r="AV654" i="1"/>
  <c r="BE654" i="1" s="1"/>
  <c r="AZ575" i="1"/>
  <c r="BI575" i="1" s="1"/>
  <c r="AZ506" i="1"/>
  <c r="BI506" i="1" s="1"/>
  <c r="AX644" i="1"/>
  <c r="BG644" i="1" s="1"/>
  <c r="AZ569" i="1"/>
  <c r="BI569" i="1" s="1"/>
  <c r="AY497" i="1"/>
  <c r="BH497" i="1" s="1"/>
  <c r="AV449" i="1"/>
  <c r="BE449" i="1" s="1"/>
  <c r="AV377" i="1"/>
  <c r="BE377" i="1" s="1"/>
  <c r="AV337" i="1"/>
  <c r="BE337" i="1" s="1"/>
  <c r="AZ273" i="1"/>
  <c r="BI273" i="1" s="1"/>
  <c r="AV656" i="1"/>
  <c r="BE656" i="1" s="1"/>
  <c r="AV648" i="1"/>
  <c r="BE648" i="1" s="1"/>
  <c r="AV624" i="1"/>
  <c r="BE624" i="1" s="1"/>
  <c r="AV616" i="1"/>
  <c r="BE616" i="1" s="1"/>
  <c r="AV592" i="1"/>
  <c r="BE592" i="1" s="1"/>
  <c r="AZ584" i="1"/>
  <c r="BI584" i="1" s="1"/>
  <c r="AX565" i="1"/>
  <c r="BG565" i="1" s="1"/>
  <c r="AV549" i="1"/>
  <c r="BE549" i="1" s="1"/>
  <c r="AY541" i="1"/>
  <c r="BH541" i="1" s="1"/>
  <c r="AW525" i="1"/>
  <c r="BF525" i="1" s="1"/>
  <c r="AZ517" i="1"/>
  <c r="BI517" i="1" s="1"/>
  <c r="AY501" i="1"/>
  <c r="BH501" i="1" s="1"/>
  <c r="AW486" i="1"/>
  <c r="BF486" i="1" s="1"/>
  <c r="AV473" i="1"/>
  <c r="BE473" i="1" s="1"/>
  <c r="AZ467" i="1"/>
  <c r="BI467" i="1" s="1"/>
  <c r="AY445" i="1"/>
  <c r="BH445" i="1" s="1"/>
  <c r="AV429" i="1"/>
  <c r="BE429" i="1" s="1"/>
  <c r="AZ421" i="1"/>
  <c r="BI421" i="1" s="1"/>
  <c r="AX405" i="1"/>
  <c r="BG405" i="1" s="1"/>
  <c r="AV389" i="1"/>
  <c r="BE389" i="1" s="1"/>
  <c r="AV381" i="1"/>
  <c r="BE381" i="1" s="1"/>
  <c r="AV365" i="1"/>
  <c r="BE365" i="1" s="1"/>
  <c r="AZ357" i="1"/>
  <c r="BI357" i="1" s="1"/>
  <c r="AX341" i="1"/>
  <c r="BG341" i="1" s="1"/>
  <c r="AW325" i="1"/>
  <c r="BF325" i="1" s="1"/>
  <c r="AZ317" i="1"/>
  <c r="BI317" i="1" s="1"/>
  <c r="AZ301" i="1"/>
  <c r="BI301" i="1" s="1"/>
  <c r="AZ285" i="1"/>
  <c r="BI285" i="1" s="1"/>
  <c r="AZ277" i="1"/>
  <c r="BI277" i="1" s="1"/>
  <c r="AY263" i="1"/>
  <c r="BH263" i="1" s="1"/>
  <c r="AY255" i="1"/>
  <c r="BH255" i="1" s="1"/>
  <c r="AX239" i="1"/>
  <c r="BG239" i="1" s="1"/>
  <c r="AV223" i="1"/>
  <c r="BE223" i="1" s="1"/>
  <c r="AV215" i="1"/>
  <c r="BE215" i="1" s="1"/>
  <c r="AZ199" i="1"/>
  <c r="BI199" i="1" s="1"/>
  <c r="AZ192" i="1"/>
  <c r="BI192" i="1" s="1"/>
  <c r="AX176" i="1"/>
  <c r="BG176" i="1" s="1"/>
  <c r="AV161" i="1"/>
  <c r="BE161" i="1" s="1"/>
  <c r="AV153" i="1"/>
  <c r="BE153" i="1" s="1"/>
  <c r="AZ140" i="1"/>
  <c r="BI140" i="1" s="1"/>
  <c r="AZ132" i="1"/>
  <c r="BI132" i="1" s="1"/>
  <c r="AW519" i="1"/>
  <c r="BF519" i="1" s="1"/>
  <c r="AX462" i="1"/>
  <c r="BG462" i="1" s="1"/>
  <c r="AY407" i="1"/>
  <c r="BH407" i="1" s="1"/>
  <c r="AZ359" i="1"/>
  <c r="BI359" i="1" s="1"/>
  <c r="AW303" i="1"/>
  <c r="BF303" i="1" s="1"/>
  <c r="AW507" i="1"/>
  <c r="BF507" i="1" s="1"/>
  <c r="AY464" i="1"/>
  <c r="BH464" i="1" s="1"/>
  <c r="AY321" i="1"/>
  <c r="BH321" i="1" s="1"/>
  <c r="AZ665" i="1"/>
  <c r="BI665" i="1" s="1"/>
  <c r="AY633" i="1"/>
  <c r="BH633" i="1" s="1"/>
  <c r="AY609" i="1"/>
  <c r="BH609" i="1" s="1"/>
  <c r="AY585" i="1"/>
  <c r="BH585" i="1" s="1"/>
  <c r="AW558" i="1"/>
  <c r="BF558" i="1" s="1"/>
  <c r="AZ526" i="1"/>
  <c r="BI526" i="1" s="1"/>
  <c r="AV502" i="1"/>
  <c r="BE502" i="1" s="1"/>
  <c r="AZ494" i="1"/>
  <c r="BI494" i="1" s="1"/>
  <c r="AX479" i="1"/>
  <c r="BG479" i="1" s="1"/>
  <c r="AV468" i="1"/>
  <c r="BE468" i="1" s="1"/>
  <c r="AY461" i="1"/>
  <c r="BH461" i="1" s="1"/>
  <c r="AW446" i="1"/>
  <c r="BF446" i="1" s="1"/>
  <c r="AW430" i="1"/>
  <c r="BF430" i="1" s="1"/>
  <c r="AV414" i="1"/>
  <c r="BE414" i="1" s="1"/>
  <c r="AV406" i="1"/>
  <c r="BE406" i="1" s="1"/>
  <c r="AY390" i="1"/>
  <c r="BH390" i="1" s="1"/>
  <c r="AY382" i="1"/>
  <c r="BH382" i="1" s="1"/>
  <c r="AX366" i="1"/>
  <c r="BG366" i="1" s="1"/>
  <c r="AV350" i="1"/>
  <c r="BE350" i="1" s="1"/>
  <c r="AZ342" i="1"/>
  <c r="BI342" i="1" s="1"/>
  <c r="AX326" i="1"/>
  <c r="BG326" i="1" s="1"/>
  <c r="AX318" i="1"/>
  <c r="BG318" i="1" s="1"/>
  <c r="AY302" i="1"/>
  <c r="BH302" i="1" s="1"/>
  <c r="AV286" i="1"/>
  <c r="BE286" i="1" s="1"/>
  <c r="AY278" i="1"/>
  <c r="BH278" i="1" s="1"/>
  <c r="AV264" i="1"/>
  <c r="BE264" i="1" s="1"/>
  <c r="AZ641" i="1"/>
  <c r="BI641" i="1" s="1"/>
  <c r="AZ570" i="1"/>
  <c r="BI570" i="1" s="1"/>
  <c r="AX495" i="1"/>
  <c r="BG495" i="1" s="1"/>
  <c r="AY644" i="1"/>
  <c r="BH644" i="1" s="1"/>
  <c r="AV569" i="1"/>
  <c r="BE569" i="1" s="1"/>
  <c r="AZ497" i="1"/>
  <c r="BI497" i="1" s="1"/>
  <c r="AX449" i="1"/>
  <c r="BG449" i="1" s="1"/>
  <c r="AW377" i="1"/>
  <c r="BF377" i="1" s="1"/>
  <c r="AW337" i="1"/>
  <c r="BF337" i="1" s="1"/>
  <c r="AW273" i="1"/>
  <c r="BF273" i="1" s="1"/>
  <c r="AZ672" i="1"/>
  <c r="BI672" i="1" s="1"/>
  <c r="AW656" i="1"/>
  <c r="BF656" i="1" s="1"/>
  <c r="AZ640" i="1"/>
  <c r="BI640" i="1" s="1"/>
  <c r="AW624" i="1"/>
  <c r="BF624" i="1" s="1"/>
  <c r="AZ608" i="1"/>
  <c r="BI608" i="1" s="1"/>
  <c r="AW592" i="1"/>
  <c r="BF592" i="1" s="1"/>
  <c r="AY565" i="1"/>
  <c r="BH565" i="1" s="1"/>
  <c r="AW549" i="1"/>
  <c r="BF549" i="1" s="1"/>
  <c r="AZ541" i="1"/>
  <c r="BI541" i="1" s="1"/>
  <c r="AX525" i="1"/>
  <c r="BG525" i="1" s="1"/>
  <c r="AV509" i="1"/>
  <c r="BE509" i="1" s="1"/>
  <c r="AX501" i="1"/>
  <c r="BG501" i="1" s="1"/>
  <c r="AY486" i="1"/>
  <c r="BH486" i="1" s="1"/>
  <c r="AW473" i="1"/>
  <c r="BF473" i="1" s="1"/>
  <c r="AV453" i="1"/>
  <c r="BE453" i="1" s="1"/>
  <c r="AZ445" i="1"/>
  <c r="BI445" i="1" s="1"/>
  <c r="AW429" i="1"/>
  <c r="BF429" i="1" s="1"/>
  <c r="AY413" i="1"/>
  <c r="BH413" i="1" s="1"/>
  <c r="AY405" i="1"/>
  <c r="BH405" i="1" s="1"/>
  <c r="AW389" i="1"/>
  <c r="BF389" i="1" s="1"/>
  <c r="AX381" i="1"/>
  <c r="BG381" i="1" s="1"/>
  <c r="AX365" i="1"/>
  <c r="BG365" i="1" s="1"/>
  <c r="AV349" i="1"/>
  <c r="BE349" i="1" s="1"/>
  <c r="AW341" i="1"/>
  <c r="BF341" i="1" s="1"/>
  <c r="AX325" i="1"/>
  <c r="BG325" i="1" s="1"/>
  <c r="AW309" i="1"/>
  <c r="BF309" i="1" s="1"/>
  <c r="AV301" i="1"/>
  <c r="BE301" i="1" s="1"/>
  <c r="AV285" i="1"/>
  <c r="BE285" i="1" s="1"/>
  <c r="AY277" i="1"/>
  <c r="BH277" i="1" s="1"/>
  <c r="AZ263" i="1"/>
  <c r="BI263" i="1" s="1"/>
  <c r="AX247" i="1"/>
  <c r="BG247" i="1" s="1"/>
  <c r="AZ239" i="1"/>
  <c r="BI239" i="1" s="1"/>
  <c r="AW223" i="1"/>
  <c r="BF223" i="1" s="1"/>
  <c r="AX215" i="1"/>
  <c r="BG215" i="1" s="1"/>
  <c r="AW199" i="1"/>
  <c r="BF199" i="1" s="1"/>
  <c r="AY184" i="1"/>
  <c r="BH184" i="1" s="1"/>
  <c r="AY176" i="1"/>
  <c r="BH176" i="1" s="1"/>
  <c r="AW161" i="1"/>
  <c r="BF161" i="1" s="1"/>
  <c r="AX153" i="1"/>
  <c r="BG153" i="1" s="1"/>
  <c r="AW140" i="1"/>
  <c r="BF140" i="1" s="1"/>
  <c r="AW503" i="1"/>
  <c r="BF503" i="1" s="1"/>
  <c r="AX455" i="1"/>
  <c r="BG455" i="1" s="1"/>
  <c r="AW399" i="1"/>
  <c r="BF399" i="1" s="1"/>
  <c r="AZ351" i="1"/>
  <c r="BI351" i="1" s="1"/>
  <c r="AZ303" i="1"/>
  <c r="BI303" i="1" s="1"/>
  <c r="AX474" i="1"/>
  <c r="BG474" i="1" s="1"/>
  <c r="AZ464" i="1"/>
  <c r="BI464" i="1" s="1"/>
  <c r="AY657" i="1"/>
  <c r="BH657" i="1" s="1"/>
  <c r="AZ633" i="1"/>
  <c r="BI633" i="1" s="1"/>
  <c r="AW601" i="1"/>
  <c r="BF601" i="1" s="1"/>
  <c r="AV585" i="1"/>
  <c r="BE585" i="1" s="1"/>
  <c r="AY550" i="1"/>
  <c r="BH550" i="1" s="1"/>
  <c r="AW526" i="1"/>
  <c r="BF526" i="1" s="1"/>
  <c r="AY502" i="1"/>
  <c r="BH502" i="1" s="1"/>
  <c r="AV487" i="1"/>
  <c r="BE487" i="1" s="1"/>
  <c r="AY479" i="1"/>
  <c r="BH479" i="1" s="1"/>
  <c r="AW468" i="1"/>
  <c r="BF468" i="1" s="1"/>
  <c r="AZ461" i="1"/>
  <c r="BI461" i="1" s="1"/>
  <c r="AV446" i="1"/>
  <c r="BE446" i="1" s="1"/>
  <c r="AX430" i="1"/>
  <c r="BG430" i="1" s="1"/>
  <c r="AW414" i="1"/>
  <c r="BF414" i="1" s="1"/>
  <c r="AW406" i="1"/>
  <c r="BF406" i="1" s="1"/>
  <c r="AZ390" i="1"/>
  <c r="BI390" i="1" s="1"/>
  <c r="AV374" i="1"/>
  <c r="BE374" i="1" s="1"/>
  <c r="AZ366" i="1"/>
  <c r="BI366" i="1" s="1"/>
  <c r="AW350" i="1"/>
  <c r="BF350" i="1" s="1"/>
  <c r="AY342" i="1"/>
  <c r="BH342" i="1" s="1"/>
  <c r="AY326" i="1"/>
  <c r="BH326" i="1" s="1"/>
  <c r="AY310" i="1"/>
  <c r="BH310" i="1" s="1"/>
  <c r="AX302" i="1"/>
  <c r="BG302" i="1" s="1"/>
  <c r="AW286" i="1"/>
  <c r="BF286" i="1" s="1"/>
  <c r="AZ278" i="1"/>
  <c r="BI278" i="1" s="1"/>
  <c r="AX264" i="1"/>
  <c r="BG264" i="1" s="1"/>
  <c r="AY635" i="1"/>
  <c r="BH635" i="1" s="1"/>
  <c r="AV558" i="1"/>
  <c r="BE558" i="1" s="1"/>
  <c r="AV676" i="1"/>
  <c r="BE676" i="1" s="1"/>
  <c r="AV620" i="1"/>
  <c r="BE620" i="1" s="1"/>
  <c r="AX569" i="1"/>
  <c r="BG569" i="1" s="1"/>
  <c r="AW482" i="1"/>
  <c r="BF482" i="1" s="1"/>
  <c r="AW449" i="1"/>
  <c r="BF449" i="1" s="1"/>
  <c r="AX377" i="1"/>
  <c r="BG377" i="1" s="1"/>
  <c r="AV305" i="1"/>
  <c r="BE305" i="1" s="1"/>
  <c r="AV273" i="1"/>
  <c r="BE273" i="1" s="1"/>
  <c r="AV672" i="1"/>
  <c r="BE672" i="1" s="1"/>
  <c r="AX656" i="1"/>
  <c r="BG656" i="1" s="1"/>
  <c r="AV640" i="1"/>
  <c r="BE640" i="1" s="1"/>
  <c r="AX624" i="1"/>
  <c r="BG624" i="1" s="1"/>
  <c r="AV608" i="1"/>
  <c r="BE608" i="1" s="1"/>
  <c r="AX592" i="1"/>
  <c r="BG592" i="1" s="1"/>
  <c r="AZ565" i="1"/>
  <c r="BI565" i="1" s="1"/>
  <c r="AX549" i="1"/>
  <c r="BG549" i="1" s="1"/>
  <c r="AV533" i="1"/>
  <c r="BE533" i="1" s="1"/>
  <c r="AY525" i="1"/>
  <c r="BH525" i="1" s="1"/>
  <c r="AW509" i="1"/>
  <c r="BF509" i="1" s="1"/>
  <c r="AV493" i="1"/>
  <c r="BE493" i="1" s="1"/>
  <c r="AX486" i="1"/>
  <c r="BG486" i="1" s="1"/>
  <c r="AY473" i="1"/>
  <c r="BH473" i="1" s="1"/>
  <c r="AW453" i="1"/>
  <c r="BF453" i="1" s="1"/>
  <c r="AV445" i="1"/>
  <c r="BE445" i="1" s="1"/>
  <c r="AY429" i="1"/>
  <c r="BH429" i="1" s="1"/>
  <c r="AZ413" i="1"/>
  <c r="BI413" i="1" s="1"/>
  <c r="AZ405" i="1"/>
  <c r="BI405" i="1" s="1"/>
  <c r="AX389" i="1"/>
  <c r="BG389" i="1" s="1"/>
  <c r="AY373" i="1"/>
  <c r="BH373" i="1" s="1"/>
  <c r="AW365" i="1"/>
  <c r="BF365" i="1" s="1"/>
  <c r="AW349" i="1"/>
  <c r="BF349" i="1" s="1"/>
  <c r="AV333" i="1"/>
  <c r="BE333" i="1" s="1"/>
  <c r="AY325" i="1"/>
  <c r="BH325" i="1" s="1"/>
  <c r="AX309" i="1"/>
  <c r="BG309" i="1" s="1"/>
  <c r="AW301" i="1"/>
  <c r="BF301" i="1" s="1"/>
  <c r="AX285" i="1"/>
  <c r="BG285" i="1" s="1"/>
  <c r="AV269" i="1"/>
  <c r="BE269" i="1" s="1"/>
  <c r="AV263" i="1"/>
  <c r="BE263" i="1" s="1"/>
  <c r="AY247" i="1"/>
  <c r="BH247" i="1" s="1"/>
  <c r="AY239" i="1"/>
  <c r="BH239" i="1" s="1"/>
  <c r="AX223" i="1"/>
  <c r="BG223" i="1" s="1"/>
  <c r="AV207" i="1"/>
  <c r="BE207" i="1" s="1"/>
  <c r="AV199" i="1"/>
  <c r="BE199" i="1" s="1"/>
  <c r="AZ184" i="1"/>
  <c r="BI184" i="1" s="1"/>
  <c r="AZ176" i="1"/>
  <c r="BI176" i="1" s="1"/>
  <c r="AX161" i="1"/>
  <c r="BG161" i="1" s="1"/>
  <c r="AV140" i="1"/>
  <c r="BE140" i="1" s="1"/>
  <c r="AW495" i="1"/>
  <c r="BF495" i="1" s="1"/>
  <c r="AX447" i="1"/>
  <c r="BG447" i="1" s="1"/>
  <c r="AV391" i="1"/>
  <c r="BE391" i="1" s="1"/>
  <c r="AX343" i="1"/>
  <c r="BG343" i="1" s="1"/>
  <c r="AZ295" i="1"/>
  <c r="BI295" i="1" s="1"/>
  <c r="AY660" i="1"/>
  <c r="BH660" i="1" s="1"/>
  <c r="AX401" i="1"/>
  <c r="BG401" i="1" s="1"/>
  <c r="AZ657" i="1"/>
  <c r="BI657" i="1" s="1"/>
  <c r="AZ625" i="1"/>
  <c r="BI625" i="1" s="1"/>
  <c r="AX601" i="1"/>
  <c r="BG601" i="1" s="1"/>
  <c r="AY578" i="1"/>
  <c r="BH578" i="1" s="1"/>
  <c r="AW550" i="1"/>
  <c r="BF550" i="1" s="1"/>
  <c r="AY518" i="1"/>
  <c r="BH518" i="1" s="1"/>
  <c r="AZ502" i="1"/>
  <c r="BI502" i="1" s="1"/>
  <c r="AW487" i="1"/>
  <c r="BF487" i="1" s="1"/>
  <c r="AZ479" i="1"/>
  <c r="BI479" i="1" s="1"/>
  <c r="AX468" i="1"/>
  <c r="BG468" i="1" s="1"/>
  <c r="AW454" i="1"/>
  <c r="BF454" i="1" s="1"/>
  <c r="AV438" i="1"/>
  <c r="BE438" i="1" s="1"/>
  <c r="AY430" i="1"/>
  <c r="BH430" i="1" s="1"/>
  <c r="AY414" i="1"/>
  <c r="BH414" i="1" s="1"/>
  <c r="AV398" i="1"/>
  <c r="BE398" i="1" s="1"/>
  <c r="AV390" i="1"/>
  <c r="BE390" i="1" s="1"/>
  <c r="AW374" i="1"/>
  <c r="BF374" i="1" s="1"/>
  <c r="AY366" i="1"/>
  <c r="BH366" i="1" s="1"/>
  <c r="AX350" i="1"/>
  <c r="BG350" i="1" s="1"/>
  <c r="AW334" i="1"/>
  <c r="BF334" i="1" s="1"/>
  <c r="AZ326" i="1"/>
  <c r="BI326" i="1" s="1"/>
  <c r="AZ310" i="1"/>
  <c r="BI310" i="1" s="1"/>
  <c r="AZ302" i="1"/>
  <c r="BI302" i="1" s="1"/>
  <c r="AX286" i="1"/>
  <c r="BG286" i="1" s="1"/>
  <c r="AY270" i="1"/>
  <c r="BH270" i="1" s="1"/>
  <c r="AW264" i="1"/>
  <c r="BF264" i="1" s="1"/>
  <c r="AY629" i="1"/>
  <c r="BH629" i="1" s="1"/>
  <c r="AY551" i="1"/>
  <c r="BH551" i="1" s="1"/>
  <c r="AW676" i="1"/>
  <c r="BF676" i="1" s="1"/>
  <c r="AW620" i="1"/>
  <c r="BF620" i="1" s="1"/>
  <c r="AZ537" i="1"/>
  <c r="BI537" i="1" s="1"/>
  <c r="AX482" i="1"/>
  <c r="BG482" i="1" s="1"/>
  <c r="AY449" i="1"/>
  <c r="BH449" i="1" s="1"/>
  <c r="AY377" i="1"/>
  <c r="BH377" i="1" s="1"/>
  <c r="AW305" i="1"/>
  <c r="BF305" i="1" s="1"/>
  <c r="AX273" i="1"/>
  <c r="BG273" i="1" s="1"/>
  <c r="AX672" i="1"/>
  <c r="BG672" i="1" s="1"/>
  <c r="AY656" i="1"/>
  <c r="BH656" i="1" s="1"/>
  <c r="AX640" i="1"/>
  <c r="BG640" i="1" s="1"/>
  <c r="AY624" i="1"/>
  <c r="BH624" i="1" s="1"/>
  <c r="AX608" i="1"/>
  <c r="BG608" i="1" s="1"/>
  <c r="AY592" i="1"/>
  <c r="BH592" i="1" s="1"/>
  <c r="AV557" i="1"/>
  <c r="BE557" i="1" s="1"/>
  <c r="AY549" i="1"/>
  <c r="BH549" i="1" s="1"/>
  <c r="AW533" i="1"/>
  <c r="BF533" i="1" s="1"/>
  <c r="AZ525" i="1"/>
  <c r="BI525" i="1" s="1"/>
  <c r="AX509" i="1"/>
  <c r="BG509" i="1" s="1"/>
  <c r="AW493" i="1"/>
  <c r="BF493" i="1" s="1"/>
  <c r="AZ486" i="1"/>
  <c r="BI486" i="1" s="1"/>
  <c r="AX473" i="1"/>
  <c r="BG473" i="1" s="1"/>
  <c r="AX453" i="1"/>
  <c r="BG453" i="1" s="1"/>
  <c r="AY437" i="1"/>
  <c r="BH437" i="1" s="1"/>
  <c r="AX429" i="1"/>
  <c r="BG429" i="1" s="1"/>
  <c r="AZ325" i="1"/>
  <c r="BI325" i="1" s="1"/>
  <c r="AZ231" i="1"/>
  <c r="BI231" i="1" s="1"/>
  <c r="AX184" i="1"/>
  <c r="BG184" i="1" s="1"/>
  <c r="AV132" i="1"/>
  <c r="BE132" i="1" s="1"/>
  <c r="AZ116" i="1"/>
  <c r="BI116" i="1" s="1"/>
  <c r="AX100" i="1"/>
  <c r="BG100" i="1" s="1"/>
  <c r="AZ92" i="1"/>
  <c r="BI92" i="1" s="1"/>
  <c r="AW76" i="1"/>
  <c r="BF76" i="1" s="1"/>
  <c r="AW68" i="1"/>
  <c r="BF68" i="1" s="1"/>
  <c r="AZ52" i="1"/>
  <c r="BI52" i="1" s="1"/>
  <c r="AY640" i="1"/>
  <c r="BH640" i="1" s="1"/>
  <c r="AV580" i="1"/>
  <c r="BE580" i="1" s="1"/>
  <c r="AX518" i="1"/>
  <c r="BG518" i="1" s="1"/>
  <c r="AX668" i="1"/>
  <c r="BG668" i="1" s="1"/>
  <c r="AW596" i="1"/>
  <c r="BF596" i="1" s="1"/>
  <c r="AX470" i="1"/>
  <c r="BG470" i="1" s="1"/>
  <c r="AX409" i="1"/>
  <c r="BG409" i="1" s="1"/>
  <c r="AV361" i="1"/>
  <c r="BE361" i="1" s="1"/>
  <c r="AW297" i="1"/>
  <c r="BF297" i="1" s="1"/>
  <c r="AZ259" i="1"/>
  <c r="BI259" i="1" s="1"/>
  <c r="AZ671" i="1"/>
  <c r="BI671" i="1" s="1"/>
  <c r="AW647" i="1"/>
  <c r="BF647" i="1" s="1"/>
  <c r="AZ631" i="1"/>
  <c r="BI631" i="1" s="1"/>
  <c r="AY615" i="1"/>
  <c r="BH615" i="1" s="1"/>
  <c r="AZ591" i="1"/>
  <c r="BI591" i="1" s="1"/>
  <c r="AY577" i="1"/>
  <c r="BH577" i="1" s="1"/>
  <c r="AW556" i="1"/>
  <c r="BF556" i="1" s="1"/>
  <c r="AV532" i="1"/>
  <c r="BE532" i="1" s="1"/>
  <c r="AY516" i="1"/>
  <c r="BH516" i="1" s="1"/>
  <c r="AW500" i="1"/>
  <c r="BF500" i="1" s="1"/>
  <c r="AZ485" i="1"/>
  <c r="BI485" i="1" s="1"/>
  <c r="AX460" i="1"/>
  <c r="BG460" i="1" s="1"/>
  <c r="AV444" i="1"/>
  <c r="BE444" i="1" s="1"/>
  <c r="AY436" i="1"/>
  <c r="BH436" i="1" s="1"/>
  <c r="AY420" i="1"/>
  <c r="BH420" i="1" s="1"/>
  <c r="AW404" i="1"/>
  <c r="BF404" i="1" s="1"/>
  <c r="AW396" i="1"/>
  <c r="BF396" i="1" s="1"/>
  <c r="AX380" i="1"/>
  <c r="BG380" i="1" s="1"/>
  <c r="AX364" i="1"/>
  <c r="BG364" i="1" s="1"/>
  <c r="AY356" i="1"/>
  <c r="BH356" i="1" s="1"/>
  <c r="AW634" i="1"/>
  <c r="BF634" i="1" s="1"/>
  <c r="AY579" i="1"/>
  <c r="BH579" i="1" s="1"/>
  <c r="AZ530" i="1"/>
  <c r="BI530" i="1" s="1"/>
  <c r="AV422" i="1"/>
  <c r="BE422" i="1" s="1"/>
  <c r="AY340" i="1"/>
  <c r="BH340" i="1" s="1"/>
  <c r="AZ324" i="1"/>
  <c r="BI324" i="1" s="1"/>
  <c r="AX316" i="1"/>
  <c r="BG316" i="1" s="1"/>
  <c r="AX300" i="1"/>
  <c r="BG300" i="1" s="1"/>
  <c r="AW284" i="1"/>
  <c r="BF284" i="1" s="1"/>
  <c r="AV276" i="1"/>
  <c r="BE276" i="1" s="1"/>
  <c r="AW262" i="1"/>
  <c r="BF262" i="1" s="1"/>
  <c r="AX254" i="1"/>
  <c r="BG254" i="1" s="1"/>
  <c r="AW238" i="1"/>
  <c r="BF238" i="1" s="1"/>
  <c r="AY222" i="1"/>
  <c r="BH222" i="1" s="1"/>
  <c r="AZ214" i="1"/>
  <c r="BI214" i="1" s="1"/>
  <c r="AV183" i="1"/>
  <c r="BE183" i="1" s="1"/>
  <c r="AW175" i="1"/>
  <c r="BF175" i="1" s="1"/>
  <c r="AV160" i="1"/>
  <c r="BE160" i="1" s="1"/>
  <c r="AZ146" i="1"/>
  <c r="BI146" i="1" s="1"/>
  <c r="AY139" i="1"/>
  <c r="BH139" i="1" s="1"/>
  <c r="AZ123" i="1"/>
  <c r="BI123" i="1" s="1"/>
  <c r="AZ115" i="1"/>
  <c r="BI115" i="1" s="1"/>
  <c r="AX99" i="1"/>
  <c r="BG99" i="1" s="1"/>
  <c r="AV83" i="1"/>
  <c r="BE83" i="1" s="1"/>
  <c r="AV75" i="1"/>
  <c r="BE75" i="1" s="1"/>
  <c r="AZ59" i="1"/>
  <c r="BI59" i="1" s="1"/>
  <c r="AZ51" i="1"/>
  <c r="BI51" i="1" s="1"/>
  <c r="AW314" i="1"/>
  <c r="BF314" i="1" s="1"/>
  <c r="AV306" i="1"/>
  <c r="BE306" i="1" s="1"/>
  <c r="AV290" i="1"/>
  <c r="BE290" i="1" s="1"/>
  <c r="AW274" i="1"/>
  <c r="BF274" i="1" s="1"/>
  <c r="AZ266" i="1"/>
  <c r="BI266" i="1" s="1"/>
  <c r="AX252" i="1"/>
  <c r="BG252" i="1" s="1"/>
  <c r="AV236" i="1"/>
  <c r="BE236" i="1" s="1"/>
  <c r="AV228" i="1"/>
  <c r="BE228" i="1" s="1"/>
  <c r="AW212" i="1"/>
  <c r="BF212" i="1" s="1"/>
  <c r="AY197" i="1"/>
  <c r="BH197" i="1" s="1"/>
  <c r="AY189" i="1"/>
  <c r="BH189" i="1" s="1"/>
  <c r="AW173" i="1"/>
  <c r="BF173" i="1" s="1"/>
  <c r="AW150" i="1"/>
  <c r="BF150" i="1" s="1"/>
  <c r="AY137" i="1"/>
  <c r="BH137" i="1" s="1"/>
  <c r="AW413" i="1"/>
  <c r="BF413" i="1" s="1"/>
  <c r="AY309" i="1"/>
  <c r="BH309" i="1" s="1"/>
  <c r="AZ223" i="1"/>
  <c r="BI223" i="1" s="1"/>
  <c r="AY168" i="1"/>
  <c r="BH168" i="1" s="1"/>
  <c r="AV124" i="1"/>
  <c r="BE124" i="1" s="1"/>
  <c r="AV116" i="1"/>
  <c r="BE116" i="1" s="1"/>
  <c r="AY100" i="1"/>
  <c r="BH100" i="1" s="1"/>
  <c r="AY92" i="1"/>
  <c r="BH92" i="1" s="1"/>
  <c r="AX76" i="1"/>
  <c r="BG76" i="1" s="1"/>
  <c r="AV60" i="1"/>
  <c r="BE60" i="1" s="1"/>
  <c r="AV52" i="1"/>
  <c r="BE52" i="1" s="1"/>
  <c r="AY634" i="1"/>
  <c r="BH634" i="1" s="1"/>
  <c r="AY574" i="1"/>
  <c r="BH574" i="1" s="1"/>
  <c r="AV512" i="1"/>
  <c r="BE512" i="1" s="1"/>
  <c r="AY668" i="1"/>
  <c r="BH668" i="1" s="1"/>
  <c r="AZ553" i="1"/>
  <c r="BI553" i="1" s="1"/>
  <c r="AY470" i="1"/>
  <c r="BH470" i="1" s="1"/>
  <c r="AY409" i="1"/>
  <c r="BH409" i="1" s="1"/>
  <c r="AW361" i="1"/>
  <c r="BF361" i="1" s="1"/>
  <c r="AX297" i="1"/>
  <c r="BG297" i="1" s="1"/>
  <c r="AV323" i="1"/>
  <c r="BE323" i="1" s="1"/>
  <c r="AV679" i="1"/>
  <c r="BE679" i="1" s="1"/>
  <c r="AY663" i="1"/>
  <c r="BH663" i="1" s="1"/>
  <c r="AX647" i="1"/>
  <c r="BG647" i="1" s="1"/>
  <c r="AW631" i="1"/>
  <c r="BF631" i="1" s="1"/>
  <c r="AW607" i="1"/>
  <c r="BF607" i="1" s="1"/>
  <c r="AV591" i="1"/>
  <c r="BE591" i="1" s="1"/>
  <c r="AV572" i="1"/>
  <c r="BE572" i="1" s="1"/>
  <c r="AY556" i="1"/>
  <c r="BH556" i="1" s="1"/>
  <c r="AW532" i="1"/>
  <c r="BF532" i="1" s="1"/>
  <c r="AV508" i="1"/>
  <c r="BE508" i="1" s="1"/>
  <c r="AX492" i="1"/>
  <c r="BG492" i="1" s="1"/>
  <c r="AV485" i="1"/>
  <c r="BE485" i="1" s="1"/>
  <c r="AY460" i="1"/>
  <c r="BH460" i="1" s="1"/>
  <c r="AW444" i="1"/>
  <c r="BF444" i="1" s="1"/>
  <c r="AZ436" i="1"/>
  <c r="BI436" i="1" s="1"/>
  <c r="AX420" i="1"/>
  <c r="BG420" i="1" s="1"/>
  <c r="AX404" i="1"/>
  <c r="BG404" i="1" s="1"/>
  <c r="AV388" i="1"/>
  <c r="BE388" i="1" s="1"/>
  <c r="AY380" i="1"/>
  <c r="BH380" i="1" s="1"/>
  <c r="AY364" i="1"/>
  <c r="BH364" i="1" s="1"/>
  <c r="AZ676" i="1"/>
  <c r="BI676" i="1" s="1"/>
  <c r="AV628" i="1"/>
  <c r="BE628" i="1" s="1"/>
  <c r="AW574" i="1"/>
  <c r="BF574" i="1" s="1"/>
  <c r="AX524" i="1"/>
  <c r="BG524" i="1" s="1"/>
  <c r="AW364" i="1"/>
  <c r="BF364" i="1" s="1"/>
  <c r="AZ340" i="1"/>
  <c r="BI340" i="1" s="1"/>
  <c r="AV324" i="1"/>
  <c r="BE324" i="1" s="1"/>
  <c r="AV308" i="1"/>
  <c r="BE308" i="1" s="1"/>
  <c r="AY300" i="1"/>
  <c r="BH300" i="1" s="1"/>
  <c r="AX284" i="1"/>
  <c r="BG284" i="1" s="1"/>
  <c r="AX276" i="1"/>
  <c r="BG276" i="1" s="1"/>
  <c r="AX262" i="1"/>
  <c r="BG262" i="1" s="1"/>
  <c r="AV246" i="1"/>
  <c r="BE246" i="1" s="1"/>
  <c r="AV238" i="1"/>
  <c r="BE238" i="1" s="1"/>
  <c r="AZ222" i="1"/>
  <c r="BI222" i="1" s="1"/>
  <c r="AZ206" i="1"/>
  <c r="BI206" i="1" s="1"/>
  <c r="AW183" i="1"/>
  <c r="BF183" i="1" s="1"/>
  <c r="AY175" i="1"/>
  <c r="BH175" i="1" s="1"/>
  <c r="AX160" i="1"/>
  <c r="BG160" i="1" s="1"/>
  <c r="AV146" i="1"/>
  <c r="BE146" i="1" s="1"/>
  <c r="AZ139" i="1"/>
  <c r="BI139" i="1" s="1"/>
  <c r="AW123" i="1"/>
  <c r="BF123" i="1" s="1"/>
  <c r="AY107" i="1"/>
  <c r="BH107" i="1" s="1"/>
  <c r="AY99" i="1"/>
  <c r="BH99" i="1" s="1"/>
  <c r="AW83" i="1"/>
  <c r="BF83" i="1" s="1"/>
  <c r="AX75" i="1"/>
  <c r="BG75" i="1" s="1"/>
  <c r="AW59" i="1"/>
  <c r="BF59" i="1" s="1"/>
  <c r="AX314" i="1"/>
  <c r="BG314" i="1" s="1"/>
  <c r="AW298" i="1"/>
  <c r="BF298" i="1" s="1"/>
  <c r="AX290" i="1"/>
  <c r="BG290" i="1" s="1"/>
  <c r="AX274" i="1"/>
  <c r="BG274" i="1" s="1"/>
  <c r="AX260" i="1"/>
  <c r="BG260" i="1" s="1"/>
  <c r="AZ252" i="1"/>
  <c r="BI252" i="1" s="1"/>
  <c r="AW236" i="1"/>
  <c r="BF236" i="1" s="1"/>
  <c r="AV220" i="1"/>
  <c r="BE220" i="1" s="1"/>
  <c r="AV212" i="1"/>
  <c r="BE212" i="1" s="1"/>
  <c r="AZ197" i="1"/>
  <c r="BI197" i="1" s="1"/>
  <c r="AZ189" i="1"/>
  <c r="BI189" i="1" s="1"/>
  <c r="AX173" i="1"/>
  <c r="BG173" i="1" s="1"/>
  <c r="AV158" i="1"/>
  <c r="BE158" i="1" s="1"/>
  <c r="AV150" i="1"/>
  <c r="BE150" i="1" s="1"/>
  <c r="AZ137" i="1"/>
  <c r="BI137" i="1" s="1"/>
  <c r="AZ397" i="1"/>
  <c r="BI397" i="1" s="1"/>
  <c r="AY293" i="1"/>
  <c r="BH293" i="1" s="1"/>
  <c r="AY215" i="1"/>
  <c r="BH215" i="1" s="1"/>
  <c r="AW168" i="1"/>
  <c r="BF168" i="1" s="1"/>
  <c r="AW124" i="1"/>
  <c r="BF124" i="1" s="1"/>
  <c r="AW116" i="1"/>
  <c r="BF116" i="1" s="1"/>
  <c r="AZ100" i="1"/>
  <c r="BI100" i="1" s="1"/>
  <c r="AX84" i="1"/>
  <c r="BG84" i="1" s="1"/>
  <c r="AZ76" i="1"/>
  <c r="BI76" i="1" s="1"/>
  <c r="AW60" i="1"/>
  <c r="BF60" i="1" s="1"/>
  <c r="AW52" i="1"/>
  <c r="BF52" i="1" s="1"/>
  <c r="AX622" i="1"/>
  <c r="BG622" i="1" s="1"/>
  <c r="AY569" i="1"/>
  <c r="BH569" i="1" s="1"/>
  <c r="AY505" i="1"/>
  <c r="BH505" i="1" s="1"/>
  <c r="AZ668" i="1"/>
  <c r="BI668" i="1" s="1"/>
  <c r="AV553" i="1"/>
  <c r="BE553" i="1" s="1"/>
  <c r="AZ470" i="1"/>
  <c r="BI470" i="1" s="1"/>
  <c r="AZ409" i="1"/>
  <c r="BI409" i="1" s="1"/>
  <c r="AV345" i="1"/>
  <c r="BE345" i="1" s="1"/>
  <c r="AZ297" i="1"/>
  <c r="BI297" i="1" s="1"/>
  <c r="AW679" i="1"/>
  <c r="BF679" i="1" s="1"/>
  <c r="AZ663" i="1"/>
  <c r="BI663" i="1" s="1"/>
  <c r="AY647" i="1"/>
  <c r="BH647" i="1" s="1"/>
  <c r="AV623" i="1"/>
  <c r="BE623" i="1" s="1"/>
  <c r="AX607" i="1"/>
  <c r="BG607" i="1" s="1"/>
  <c r="AX591" i="1"/>
  <c r="BG591" i="1" s="1"/>
  <c r="AW572" i="1"/>
  <c r="BF572" i="1" s="1"/>
  <c r="AV548" i="1"/>
  <c r="BE548" i="1" s="1"/>
  <c r="AY532" i="1"/>
  <c r="BH532" i="1" s="1"/>
  <c r="AW508" i="1"/>
  <c r="BF508" i="1" s="1"/>
  <c r="AY492" i="1"/>
  <c r="BH492" i="1" s="1"/>
  <c r="AX477" i="1"/>
  <c r="BG477" i="1" s="1"/>
  <c r="AZ460" i="1"/>
  <c r="BI460" i="1" s="1"/>
  <c r="AX444" i="1"/>
  <c r="BG444" i="1" s="1"/>
  <c r="AX428" i="1"/>
  <c r="BG428" i="1" s="1"/>
  <c r="AZ420" i="1"/>
  <c r="BI420" i="1" s="1"/>
  <c r="AZ404" i="1"/>
  <c r="BI404" i="1" s="1"/>
  <c r="AW388" i="1"/>
  <c r="BF388" i="1" s="1"/>
  <c r="AZ380" i="1"/>
  <c r="BI380" i="1" s="1"/>
  <c r="AZ364" i="1"/>
  <c r="BI364" i="1" s="1"/>
  <c r="AZ670" i="1"/>
  <c r="BI670" i="1" s="1"/>
  <c r="AV622" i="1"/>
  <c r="BE622" i="1" s="1"/>
  <c r="AW569" i="1"/>
  <c r="BF569" i="1" s="1"/>
  <c r="AV518" i="1"/>
  <c r="BE518" i="1" s="1"/>
  <c r="AZ348" i="1"/>
  <c r="BI348" i="1" s="1"/>
  <c r="AV340" i="1"/>
  <c r="BE340" i="1" s="1"/>
  <c r="AX324" i="1"/>
  <c r="BG324" i="1" s="1"/>
  <c r="AW308" i="1"/>
  <c r="BF308" i="1" s="1"/>
  <c r="AZ300" i="1"/>
  <c r="BI300" i="1" s="1"/>
  <c r="AY284" i="1"/>
  <c r="BH284" i="1" s="1"/>
  <c r="AV268" i="1"/>
  <c r="BE268" i="1" s="1"/>
  <c r="AY262" i="1"/>
  <c r="BH262" i="1" s="1"/>
  <c r="AW246" i="1"/>
  <c r="BF246" i="1" s="1"/>
  <c r="AX238" i="1"/>
  <c r="BG238" i="1" s="1"/>
  <c r="AW222" i="1"/>
  <c r="BF222" i="1" s="1"/>
  <c r="AV206" i="1"/>
  <c r="BE206" i="1" s="1"/>
  <c r="AX183" i="1"/>
  <c r="BG183" i="1" s="1"/>
  <c r="AV167" i="1"/>
  <c r="BE167" i="1" s="1"/>
  <c r="AW160" i="1"/>
  <c r="BF160" i="1" s="1"/>
  <c r="AX146" i="1"/>
  <c r="BG146" i="1" s="1"/>
  <c r="AV131" i="1"/>
  <c r="BE131" i="1" s="1"/>
  <c r="AV123" i="1"/>
  <c r="BE123" i="1" s="1"/>
  <c r="AZ107" i="1"/>
  <c r="BI107" i="1" s="1"/>
  <c r="AZ99" i="1"/>
  <c r="BI99" i="1" s="1"/>
  <c r="AX83" i="1"/>
  <c r="BG83" i="1" s="1"/>
  <c r="AV67" i="1"/>
  <c r="BE67" i="1" s="1"/>
  <c r="AV59" i="1"/>
  <c r="BE59" i="1" s="1"/>
  <c r="AV322" i="1"/>
  <c r="BE322" i="1" s="1"/>
  <c r="AZ314" i="1"/>
  <c r="BI314" i="1" s="1"/>
  <c r="AX298" i="1"/>
  <c r="BG298" i="1" s="1"/>
  <c r="AY282" i="1"/>
  <c r="BH282" i="1" s="1"/>
  <c r="AZ274" i="1"/>
  <c r="BI274" i="1" s="1"/>
  <c r="AY389" i="1"/>
  <c r="BH389" i="1" s="1"/>
  <c r="AW285" i="1"/>
  <c r="BF285" i="1" s="1"/>
  <c r="AW207" i="1"/>
  <c r="BF207" i="1" s="1"/>
  <c r="AY161" i="1"/>
  <c r="BH161" i="1" s="1"/>
  <c r="AX124" i="1"/>
  <c r="BG124" i="1" s="1"/>
  <c r="AV108" i="1"/>
  <c r="BE108" i="1" s="1"/>
  <c r="AV100" i="1"/>
  <c r="BE100" i="1" s="1"/>
  <c r="AY84" i="1"/>
  <c r="BH84" i="1" s="1"/>
  <c r="AY76" i="1"/>
  <c r="BH76" i="1" s="1"/>
  <c r="AX60" i="1"/>
  <c r="BG60" i="1" s="1"/>
  <c r="AW616" i="1"/>
  <c r="BF616" i="1" s="1"/>
  <c r="AW563" i="1"/>
  <c r="BF563" i="1" s="1"/>
  <c r="AY490" i="1"/>
  <c r="BH490" i="1" s="1"/>
  <c r="AY628" i="1"/>
  <c r="BH628" i="1" s="1"/>
  <c r="AX553" i="1"/>
  <c r="BG553" i="1" s="1"/>
  <c r="AV433" i="1"/>
  <c r="BE433" i="1" s="1"/>
  <c r="AV409" i="1"/>
  <c r="BE409" i="1" s="1"/>
  <c r="AW345" i="1"/>
  <c r="BF345" i="1" s="1"/>
  <c r="AY297" i="1"/>
  <c r="BH297" i="1" s="1"/>
  <c r="AX679" i="1"/>
  <c r="BG679" i="1" s="1"/>
  <c r="AW663" i="1"/>
  <c r="BF663" i="1" s="1"/>
  <c r="AW639" i="1"/>
  <c r="BF639" i="1" s="1"/>
  <c r="AW623" i="1"/>
  <c r="BF623" i="1" s="1"/>
  <c r="AY607" i="1"/>
  <c r="BH607" i="1" s="1"/>
  <c r="AV583" i="1"/>
  <c r="BE583" i="1" s="1"/>
  <c r="AY572" i="1"/>
  <c r="BH572" i="1" s="1"/>
  <c r="AW548" i="1"/>
  <c r="BF548" i="1" s="1"/>
  <c r="AV524" i="1"/>
  <c r="BE524" i="1" s="1"/>
  <c r="AY508" i="1"/>
  <c r="BH508" i="1" s="1"/>
  <c r="AZ492" i="1"/>
  <c r="BI492" i="1" s="1"/>
  <c r="AY477" i="1"/>
  <c r="BH477" i="1" s="1"/>
  <c r="AV460" i="1"/>
  <c r="BE460" i="1" s="1"/>
  <c r="AZ444" i="1"/>
  <c r="BI444" i="1" s="1"/>
  <c r="AY428" i="1"/>
  <c r="BH428" i="1" s="1"/>
  <c r="AW412" i="1"/>
  <c r="BF412" i="1" s="1"/>
  <c r="AY404" i="1"/>
  <c r="BH404" i="1" s="1"/>
  <c r="AX388" i="1"/>
  <c r="BG388" i="1" s="1"/>
  <c r="AV372" i="1"/>
  <c r="BE372" i="1" s="1"/>
  <c r="AV364" i="1"/>
  <c r="BE364" i="1" s="1"/>
  <c r="AY664" i="1"/>
  <c r="BH664" i="1" s="1"/>
  <c r="AZ615" i="1"/>
  <c r="BI615" i="1" s="1"/>
  <c r="AZ562" i="1"/>
  <c r="BI562" i="1" s="1"/>
  <c r="AY511" i="1"/>
  <c r="BH511" i="1" s="1"/>
  <c r="AV348" i="1"/>
  <c r="BE348" i="1" s="1"/>
  <c r="AY332" i="1"/>
  <c r="BH332" i="1" s="1"/>
  <c r="AW324" i="1"/>
  <c r="BF324" i="1" s="1"/>
  <c r="AX308" i="1"/>
  <c r="BG308" i="1" s="1"/>
  <c r="AV292" i="1"/>
  <c r="BE292" i="1" s="1"/>
  <c r="AZ284" i="1"/>
  <c r="BI284" i="1" s="1"/>
  <c r="AW268" i="1"/>
  <c r="BF268" i="1" s="1"/>
  <c r="AZ262" i="1"/>
  <c r="BI262" i="1" s="1"/>
  <c r="AX246" i="1"/>
  <c r="BG246" i="1" s="1"/>
  <c r="AV230" i="1"/>
  <c r="BE230" i="1" s="1"/>
  <c r="AV222" i="1"/>
  <c r="BE222" i="1" s="1"/>
  <c r="AX206" i="1"/>
  <c r="BG206" i="1" s="1"/>
  <c r="AZ191" i="1"/>
  <c r="BI191" i="1" s="1"/>
  <c r="AY183" i="1"/>
  <c r="BH183" i="1" s="1"/>
  <c r="AW167" i="1"/>
  <c r="BF167" i="1" s="1"/>
  <c r="AV152" i="1"/>
  <c r="BE152" i="1" s="1"/>
  <c r="AW146" i="1"/>
  <c r="BF146" i="1" s="1"/>
  <c r="AW131" i="1"/>
  <c r="BF131" i="1" s="1"/>
  <c r="AX123" i="1"/>
  <c r="BG123" i="1" s="1"/>
  <c r="AW107" i="1"/>
  <c r="BF107" i="1" s="1"/>
  <c r="AY91" i="1"/>
  <c r="BH91" i="1" s="1"/>
  <c r="AY83" i="1"/>
  <c r="BH83" i="1" s="1"/>
  <c r="AW67" i="1"/>
  <c r="BF67" i="1" s="1"/>
  <c r="AX59" i="1"/>
  <c r="BG59" i="1" s="1"/>
  <c r="AW322" i="1"/>
  <c r="BF322" i="1" s="1"/>
  <c r="AY314" i="1"/>
  <c r="BH314" i="1" s="1"/>
  <c r="AY298" i="1"/>
  <c r="BH298" i="1" s="1"/>
  <c r="AZ282" i="1"/>
  <c r="BI282" i="1" s="1"/>
  <c r="AY274" i="1"/>
  <c r="BH274" i="1" s="1"/>
  <c r="AZ373" i="1"/>
  <c r="BI373" i="1" s="1"/>
  <c r="AW269" i="1"/>
  <c r="BF269" i="1" s="1"/>
  <c r="AY207" i="1"/>
  <c r="BH207" i="1" s="1"/>
  <c r="AY153" i="1"/>
  <c r="BH153" i="1" s="1"/>
  <c r="AZ124" i="1"/>
  <c r="BI124" i="1" s="1"/>
  <c r="AW108" i="1"/>
  <c r="BF108" i="1" s="1"/>
  <c r="AW100" i="1"/>
  <c r="BF100" i="1" s="1"/>
  <c r="AZ84" i="1"/>
  <c r="BI84" i="1" s="1"/>
  <c r="AX68" i="1"/>
  <c r="BG68" i="1" s="1"/>
  <c r="AZ60" i="1"/>
  <c r="BI60" i="1" s="1"/>
  <c r="AW677" i="1"/>
  <c r="BF677" i="1" s="1"/>
  <c r="AW610" i="1"/>
  <c r="BF610" i="1" s="1"/>
  <c r="AX550" i="1"/>
  <c r="BG550" i="1" s="1"/>
  <c r="AV448" i="1"/>
  <c r="BE448" i="1" s="1"/>
  <c r="AZ628" i="1"/>
  <c r="BI628" i="1" s="1"/>
  <c r="AZ513" i="1"/>
  <c r="BI513" i="1" s="1"/>
  <c r="AW433" i="1"/>
  <c r="BF433" i="1" s="1"/>
  <c r="AW409" i="1"/>
  <c r="BF409" i="1" s="1"/>
  <c r="AY345" i="1"/>
  <c r="BH345" i="1" s="1"/>
  <c r="AV259" i="1"/>
  <c r="BE259" i="1" s="1"/>
  <c r="AY679" i="1"/>
  <c r="BH679" i="1" s="1"/>
  <c r="AV655" i="1"/>
  <c r="BE655" i="1" s="1"/>
  <c r="AX639" i="1"/>
  <c r="BG639" i="1" s="1"/>
  <c r="AY623" i="1"/>
  <c r="BH623" i="1" s="1"/>
  <c r="AZ607" i="1"/>
  <c r="BI607" i="1" s="1"/>
  <c r="AW583" i="1"/>
  <c r="BF583" i="1" s="1"/>
  <c r="AV564" i="1"/>
  <c r="BE564" i="1" s="1"/>
  <c r="AY548" i="1"/>
  <c r="BH548" i="1" s="1"/>
  <c r="AW524" i="1"/>
  <c r="BF524" i="1" s="1"/>
  <c r="AX500" i="1"/>
  <c r="BG500" i="1" s="1"/>
  <c r="AV492" i="1"/>
  <c r="BE492" i="1" s="1"/>
  <c r="AZ477" i="1"/>
  <c r="BI477" i="1" s="1"/>
  <c r="AZ452" i="1"/>
  <c r="BI452" i="1" s="1"/>
  <c r="AY444" i="1"/>
  <c r="BH444" i="1" s="1"/>
  <c r="AZ428" i="1"/>
  <c r="BI428" i="1" s="1"/>
  <c r="AX412" i="1"/>
  <c r="BG412" i="1" s="1"/>
  <c r="AX396" i="1"/>
  <c r="BG396" i="1" s="1"/>
  <c r="AZ388" i="1"/>
  <c r="BI388" i="1" s="1"/>
  <c r="AW372" i="1"/>
  <c r="BF372" i="1" s="1"/>
  <c r="AV356" i="1"/>
  <c r="BE356" i="1" s="1"/>
  <c r="AY658" i="1"/>
  <c r="BH658" i="1" s="1"/>
  <c r="AZ609" i="1"/>
  <c r="BI609" i="1" s="1"/>
  <c r="AX556" i="1"/>
  <c r="BG556" i="1" s="1"/>
  <c r="AW505" i="1"/>
  <c r="BF505" i="1" s="1"/>
  <c r="AX348" i="1"/>
  <c r="BG348" i="1" s="1"/>
  <c r="AZ332" i="1"/>
  <c r="BI332" i="1" s="1"/>
  <c r="AY324" i="1"/>
  <c r="BH324" i="1" s="1"/>
  <c r="AZ308" i="1"/>
  <c r="BI308" i="1" s="1"/>
  <c r="AW292" i="1"/>
  <c r="BF292" i="1" s="1"/>
  <c r="AV284" i="1"/>
  <c r="BE284" i="1" s="1"/>
  <c r="AY268" i="1"/>
  <c r="BH268" i="1" s="1"/>
  <c r="AY254" i="1"/>
  <c r="BH254" i="1" s="1"/>
  <c r="AY246" i="1"/>
  <c r="BH246" i="1" s="1"/>
  <c r="AW230" i="1"/>
  <c r="BF230" i="1" s="1"/>
  <c r="AV214" i="1"/>
  <c r="BE214" i="1" s="1"/>
  <c r="AW206" i="1"/>
  <c r="BF206" i="1" s="1"/>
  <c r="AV191" i="1"/>
  <c r="BE191" i="1" s="1"/>
  <c r="AZ183" i="1"/>
  <c r="BI183" i="1" s="1"/>
  <c r="AX167" i="1"/>
  <c r="BG167" i="1" s="1"/>
  <c r="AW152" i="1"/>
  <c r="BF152" i="1" s="1"/>
  <c r="AY146" i="1"/>
  <c r="BH146" i="1" s="1"/>
  <c r="AX131" i="1"/>
  <c r="BG131" i="1" s="1"/>
  <c r="AV115" i="1"/>
  <c r="BE115" i="1" s="1"/>
  <c r="AV107" i="1"/>
  <c r="BE107" i="1" s="1"/>
  <c r="AZ91" i="1"/>
  <c r="BI91" i="1" s="1"/>
  <c r="AZ83" i="1"/>
  <c r="BI83" i="1" s="1"/>
  <c r="AX67" i="1"/>
  <c r="BG67" i="1" s="1"/>
  <c r="AV51" i="1"/>
  <c r="BE51" i="1" s="1"/>
  <c r="AX322" i="1"/>
  <c r="BG322" i="1" s="1"/>
  <c r="AW306" i="1"/>
  <c r="BF306" i="1" s="1"/>
  <c r="AZ298" i="1"/>
  <c r="BI298" i="1" s="1"/>
  <c r="AW282" i="1"/>
  <c r="BF282" i="1" s="1"/>
  <c r="AV266" i="1"/>
  <c r="BE266" i="1" s="1"/>
  <c r="AV260" i="1"/>
  <c r="BE260" i="1" s="1"/>
  <c r="AY244" i="1"/>
  <c r="BH244" i="1" s="1"/>
  <c r="AY236" i="1"/>
  <c r="BH236" i="1" s="1"/>
  <c r="AZ220" i="1"/>
  <c r="BI220" i="1" s="1"/>
  <c r="AW204" i="1"/>
  <c r="BF204" i="1" s="1"/>
  <c r="AX197" i="1"/>
  <c r="BG197" i="1" s="1"/>
  <c r="AW181" i="1"/>
  <c r="BF181" i="1" s="1"/>
  <c r="AY158" i="1"/>
  <c r="BH158" i="1" s="1"/>
  <c r="AW144" i="1"/>
  <c r="BF144" i="1" s="1"/>
  <c r="AX137" i="1"/>
  <c r="BG137" i="1" s="1"/>
  <c r="AY365" i="1"/>
  <c r="BH365" i="1" s="1"/>
  <c r="AW263" i="1"/>
  <c r="BF263" i="1" s="1"/>
  <c r="AX199" i="1"/>
  <c r="BG199" i="1" s="1"/>
  <c r="AY124" i="1"/>
  <c r="BH124" i="1" s="1"/>
  <c r="AX108" i="1"/>
  <c r="BG108" i="1" s="1"/>
  <c r="AV92" i="1"/>
  <c r="BE92" i="1" s="1"/>
  <c r="AV84" i="1"/>
  <c r="BE84" i="1" s="1"/>
  <c r="AY68" i="1"/>
  <c r="BH68" i="1" s="1"/>
  <c r="AY60" i="1"/>
  <c r="BH60" i="1" s="1"/>
  <c r="AV665" i="1"/>
  <c r="BE665" i="1" s="1"/>
  <c r="AV604" i="1"/>
  <c r="BE604" i="1" s="1"/>
  <c r="AV544" i="1"/>
  <c r="BE544" i="1" s="1"/>
  <c r="AY423" i="1"/>
  <c r="BH423" i="1" s="1"/>
  <c r="AW628" i="1"/>
  <c r="BF628" i="1" s="1"/>
  <c r="AV513" i="1"/>
  <c r="BE513" i="1" s="1"/>
  <c r="AX433" i="1"/>
  <c r="BG433" i="1" s="1"/>
  <c r="AX361" i="1"/>
  <c r="BG361" i="1" s="1"/>
  <c r="AX345" i="1"/>
  <c r="BG345" i="1" s="1"/>
  <c r="AW259" i="1"/>
  <c r="BF259" i="1" s="1"/>
  <c r="AW671" i="1"/>
  <c r="BF671" i="1" s="1"/>
  <c r="AW655" i="1"/>
  <c r="BF655" i="1" s="1"/>
  <c r="AY639" i="1"/>
  <c r="BH639" i="1" s="1"/>
  <c r="AV615" i="1"/>
  <c r="BE615" i="1" s="1"/>
  <c r="AY599" i="1"/>
  <c r="BH599" i="1" s="1"/>
  <c r="AY583" i="1"/>
  <c r="BH583" i="1" s="1"/>
  <c r="AW564" i="1"/>
  <c r="BF564" i="1" s="1"/>
  <c r="AV540" i="1"/>
  <c r="BE540" i="1" s="1"/>
  <c r="AY524" i="1"/>
  <c r="BH524" i="1" s="1"/>
  <c r="AY500" i="1"/>
  <c r="BH500" i="1" s="1"/>
  <c r="AW492" i="1"/>
  <c r="BF492" i="1" s="1"/>
  <c r="AV477" i="1"/>
  <c r="BE477" i="1" s="1"/>
  <c r="AV452" i="1"/>
  <c r="BE452" i="1" s="1"/>
  <c r="AV436" i="1"/>
  <c r="BE436" i="1" s="1"/>
  <c r="AV428" i="1"/>
  <c r="BE428" i="1" s="1"/>
  <c r="AY412" i="1"/>
  <c r="BH412" i="1" s="1"/>
  <c r="AY396" i="1"/>
  <c r="BH396" i="1" s="1"/>
  <c r="AY388" i="1"/>
  <c r="BH388" i="1" s="1"/>
  <c r="AX372" i="1"/>
  <c r="BG372" i="1" s="1"/>
  <c r="AW356" i="1"/>
  <c r="BF356" i="1" s="1"/>
  <c r="AX652" i="1"/>
  <c r="BG652" i="1" s="1"/>
  <c r="AY603" i="1"/>
  <c r="BH603" i="1" s="1"/>
  <c r="AV550" i="1"/>
  <c r="BE550" i="1" s="1"/>
  <c r="AV489" i="1"/>
  <c r="BE489" i="1" s="1"/>
  <c r="AW348" i="1"/>
  <c r="BF348" i="1" s="1"/>
  <c r="AW332" i="1"/>
  <c r="BF332" i="1" s="1"/>
  <c r="AV316" i="1"/>
  <c r="BE316" i="1" s="1"/>
  <c r="AY308" i="1"/>
  <c r="BH308" i="1" s="1"/>
  <c r="AX292" i="1"/>
  <c r="BG292" i="1" s="1"/>
  <c r="AY276" i="1"/>
  <c r="BH276" i="1" s="1"/>
  <c r="AX268" i="1"/>
  <c r="BG268" i="1" s="1"/>
  <c r="AZ254" i="1"/>
  <c r="BI254" i="1" s="1"/>
  <c r="AZ246" i="1"/>
  <c r="BI246" i="1" s="1"/>
  <c r="AX230" i="1"/>
  <c r="BG230" i="1" s="1"/>
  <c r="AW214" i="1"/>
  <c r="BF214" i="1" s="1"/>
  <c r="AY206" i="1"/>
  <c r="BH206" i="1" s="1"/>
  <c r="AX191" i="1"/>
  <c r="BG191" i="1" s="1"/>
  <c r="AZ175" i="1"/>
  <c r="BI175" i="1" s="1"/>
  <c r="AY167" i="1"/>
  <c r="BH167" i="1" s="1"/>
  <c r="AX152" i="1"/>
  <c r="BG152" i="1" s="1"/>
  <c r="AV139" i="1"/>
  <c r="BE139" i="1" s="1"/>
  <c r="AY131" i="1"/>
  <c r="BH131" i="1" s="1"/>
  <c r="AW115" i="1"/>
  <c r="BF115" i="1" s="1"/>
  <c r="AX107" i="1"/>
  <c r="BG107" i="1" s="1"/>
  <c r="AW91" i="1"/>
  <c r="BF91" i="1" s="1"/>
  <c r="AY75" i="1"/>
  <c r="BH75" i="1" s="1"/>
  <c r="AY67" i="1"/>
  <c r="BH67" i="1" s="1"/>
  <c r="AW51" i="1"/>
  <c r="BF51" i="1" s="1"/>
  <c r="AY322" i="1"/>
  <c r="BH322" i="1" s="1"/>
  <c r="AX306" i="1"/>
  <c r="BG306" i="1" s="1"/>
  <c r="AY290" i="1"/>
  <c r="BH290" i="1" s="1"/>
  <c r="AV282" i="1"/>
  <c r="BE282" i="1" s="1"/>
  <c r="AW266" i="1"/>
  <c r="BF266" i="1" s="1"/>
  <c r="AW260" i="1"/>
  <c r="BF260" i="1" s="1"/>
  <c r="AZ244" i="1"/>
  <c r="BI244" i="1" s="1"/>
  <c r="AX228" i="1"/>
  <c r="BG228" i="1" s="1"/>
  <c r="AY220" i="1"/>
  <c r="BH220" i="1" s="1"/>
  <c r="AX204" i="1"/>
  <c r="BG204" i="1" s="1"/>
  <c r="AV189" i="1"/>
  <c r="BE189" i="1" s="1"/>
  <c r="AV181" i="1"/>
  <c r="BE181" i="1" s="1"/>
  <c r="AZ158" i="1"/>
  <c r="BI158" i="1" s="1"/>
  <c r="AX144" i="1"/>
  <c r="BG144" i="1" s="1"/>
  <c r="AX129" i="1"/>
  <c r="BG129" i="1" s="1"/>
  <c r="AX349" i="1"/>
  <c r="BG349" i="1" s="1"/>
  <c r="AZ247" i="1"/>
  <c r="BI247" i="1" s="1"/>
  <c r="AW192" i="1"/>
  <c r="BF192" i="1" s="1"/>
  <c r="AX116" i="1"/>
  <c r="BG116" i="1" s="1"/>
  <c r="AZ108" i="1"/>
  <c r="BI108" i="1" s="1"/>
  <c r="AW92" i="1"/>
  <c r="BF92" i="1" s="1"/>
  <c r="AW84" i="1"/>
  <c r="BF84" i="1" s="1"/>
  <c r="AZ68" i="1"/>
  <c r="BI68" i="1" s="1"/>
  <c r="AX52" i="1"/>
  <c r="BG52" i="1" s="1"/>
  <c r="AZ652" i="1"/>
  <c r="BI652" i="1" s="1"/>
  <c r="AV598" i="1"/>
  <c r="BE598" i="1" s="1"/>
  <c r="AY537" i="1"/>
  <c r="BH537" i="1" s="1"/>
  <c r="AW370" i="1"/>
  <c r="BF370" i="1" s="1"/>
  <c r="AY596" i="1"/>
  <c r="BH596" i="1" s="1"/>
  <c r="AX513" i="1"/>
  <c r="BG513" i="1" s="1"/>
  <c r="AY433" i="1"/>
  <c r="BH433" i="1" s="1"/>
  <c r="AY361" i="1"/>
  <c r="BH361" i="1" s="1"/>
  <c r="AZ345" i="1"/>
  <c r="BI345" i="1" s="1"/>
  <c r="AX259" i="1"/>
  <c r="BG259" i="1" s="1"/>
  <c r="AX671" i="1"/>
  <c r="BG671" i="1" s="1"/>
  <c r="AY655" i="1"/>
  <c r="BH655" i="1" s="1"/>
  <c r="AZ639" i="1"/>
  <c r="BI639" i="1" s="1"/>
  <c r="AW615" i="1"/>
  <c r="BF615" i="1" s="1"/>
  <c r="AZ599" i="1"/>
  <c r="BI599" i="1" s="1"/>
  <c r="AV577" i="1"/>
  <c r="BE577" i="1" s="1"/>
  <c r="AY564" i="1"/>
  <c r="BH564" i="1" s="1"/>
  <c r="AW540" i="1"/>
  <c r="BF540" i="1" s="1"/>
  <c r="AV516" i="1"/>
  <c r="BE516" i="1" s="1"/>
  <c r="AZ500" i="1"/>
  <c r="BI500" i="1" s="1"/>
  <c r="AX485" i="1"/>
  <c r="BG485" i="1" s="1"/>
  <c r="AX452" i="1"/>
  <c r="BG452" i="1" s="1"/>
  <c r="AW436" i="1"/>
  <c r="BF436" i="1" s="1"/>
  <c r="AV420" i="1"/>
  <c r="BE420" i="1" s="1"/>
  <c r="AZ412" i="1"/>
  <c r="BI412" i="1" s="1"/>
  <c r="AZ396" i="1"/>
  <c r="BI396" i="1" s="1"/>
  <c r="AV380" i="1"/>
  <c r="BE380" i="1" s="1"/>
  <c r="AY372" i="1"/>
  <c r="BH372" i="1" s="1"/>
  <c r="AX356" i="1"/>
  <c r="BG356" i="1" s="1"/>
  <c r="AX646" i="1"/>
  <c r="BG646" i="1" s="1"/>
  <c r="AY597" i="1"/>
  <c r="BH597" i="1" s="1"/>
  <c r="AY543" i="1"/>
  <c r="BH543" i="1" s="1"/>
  <c r="AX469" i="1"/>
  <c r="BG469" i="1" s="1"/>
  <c r="AY348" i="1"/>
  <c r="BH348" i="1" s="1"/>
  <c r="AV332" i="1"/>
  <c r="BE332" i="1" s="1"/>
  <c r="AW316" i="1"/>
  <c r="BF316" i="1" s="1"/>
  <c r="AV300" i="1"/>
  <c r="BE300" i="1" s="1"/>
  <c r="AY292" i="1"/>
  <c r="BH292" i="1" s="1"/>
  <c r="AZ276" i="1"/>
  <c r="BI276" i="1" s="1"/>
  <c r="AZ268" i="1"/>
  <c r="BI268" i="1" s="1"/>
  <c r="AW254" i="1"/>
  <c r="BF254" i="1" s="1"/>
  <c r="AY238" i="1"/>
  <c r="BH238" i="1" s="1"/>
  <c r="AY230" i="1"/>
  <c r="BH230" i="1" s="1"/>
  <c r="AX214" i="1"/>
  <c r="BG214" i="1" s="1"/>
  <c r="AW191" i="1"/>
  <c r="BF191" i="1" s="1"/>
  <c r="AV175" i="1"/>
  <c r="BE175" i="1" s="1"/>
  <c r="AZ167" i="1"/>
  <c r="BI167" i="1" s="1"/>
  <c r="AY152" i="1"/>
  <c r="BH152" i="1" s="1"/>
  <c r="AW139" i="1"/>
  <c r="BF139" i="1" s="1"/>
  <c r="AZ131" i="1"/>
  <c r="BI131" i="1" s="1"/>
  <c r="AX115" i="1"/>
  <c r="BG115" i="1" s="1"/>
  <c r="AV99" i="1"/>
  <c r="BE99" i="1" s="1"/>
  <c r="AV91" i="1"/>
  <c r="BE91" i="1" s="1"/>
  <c r="AZ75" i="1"/>
  <c r="BI75" i="1" s="1"/>
  <c r="AZ67" i="1"/>
  <c r="BI67" i="1" s="1"/>
  <c r="AX51" i="1"/>
  <c r="BG51" i="1" s="1"/>
  <c r="AZ322" i="1"/>
  <c r="BI322" i="1" s="1"/>
  <c r="AY306" i="1"/>
  <c r="BH306" i="1" s="1"/>
  <c r="AZ290" i="1"/>
  <c r="BI290" i="1" s="1"/>
  <c r="AX282" i="1"/>
  <c r="BG282" i="1" s="1"/>
  <c r="AX266" i="1"/>
  <c r="BG266" i="1" s="1"/>
  <c r="AV252" i="1"/>
  <c r="BE252" i="1" s="1"/>
  <c r="AV244" i="1"/>
  <c r="BE244" i="1" s="1"/>
  <c r="AY228" i="1"/>
  <c r="BH228" i="1" s="1"/>
  <c r="AY212" i="1"/>
  <c r="BH212" i="1" s="1"/>
  <c r="AY204" i="1"/>
  <c r="BH204" i="1" s="1"/>
  <c r="AW189" i="1"/>
  <c r="BF189" i="1" s="1"/>
  <c r="AX181" i="1"/>
  <c r="BG181" i="1" s="1"/>
  <c r="AY150" i="1"/>
  <c r="BH150" i="1" s="1"/>
  <c r="AY144" i="1"/>
  <c r="BH144" i="1" s="1"/>
  <c r="AY129" i="1"/>
  <c r="BH129" i="1" s="1"/>
  <c r="AW333" i="1"/>
  <c r="BF333" i="1" s="1"/>
  <c r="AX231" i="1"/>
  <c r="BG231" i="1" s="1"/>
  <c r="AW184" i="1"/>
  <c r="BF184" i="1" s="1"/>
  <c r="AX140" i="1"/>
  <c r="BG140" i="1" s="1"/>
  <c r="AY116" i="1"/>
  <c r="BH116" i="1" s="1"/>
  <c r="AY108" i="1"/>
  <c r="BH108" i="1" s="1"/>
  <c r="AX92" i="1"/>
  <c r="BG92" i="1" s="1"/>
  <c r="AV76" i="1"/>
  <c r="BE76" i="1" s="1"/>
  <c r="AV68" i="1"/>
  <c r="BE68" i="1" s="1"/>
  <c r="AY52" i="1"/>
  <c r="BH52" i="1" s="1"/>
  <c r="AZ646" i="1"/>
  <c r="BI646" i="1" s="1"/>
  <c r="AW585" i="1"/>
  <c r="BF585" i="1" s="1"/>
  <c r="AW531" i="1"/>
  <c r="BF531" i="1" s="1"/>
  <c r="AW668" i="1"/>
  <c r="BF668" i="1" s="1"/>
  <c r="AZ596" i="1"/>
  <c r="BI596" i="1" s="1"/>
  <c r="AW470" i="1"/>
  <c r="BF470" i="1" s="1"/>
  <c r="AZ433" i="1"/>
  <c r="BI433" i="1" s="1"/>
  <c r="AZ361" i="1"/>
  <c r="BI361" i="1" s="1"/>
  <c r="AV297" i="1"/>
  <c r="BE297" i="1" s="1"/>
  <c r="AY259" i="1"/>
  <c r="BH259" i="1" s="1"/>
  <c r="AY671" i="1"/>
  <c r="BH671" i="1" s="1"/>
  <c r="AV647" i="1"/>
  <c r="BE647" i="1" s="1"/>
  <c r="AY631" i="1"/>
  <c r="BH631" i="1" s="1"/>
  <c r="AX615" i="1"/>
  <c r="BG615" i="1" s="1"/>
  <c r="AW599" i="1"/>
  <c r="BF599" i="1" s="1"/>
  <c r="AW577" i="1"/>
  <c r="BF577" i="1" s="1"/>
  <c r="AV556" i="1"/>
  <c r="BE556" i="1" s="1"/>
  <c r="AY540" i="1"/>
  <c r="BH540" i="1" s="1"/>
  <c r="AW516" i="1"/>
  <c r="BF516" i="1" s="1"/>
  <c r="AV500" i="1"/>
  <c r="BE500" i="1" s="1"/>
  <c r="AY485" i="1"/>
  <c r="BH485" i="1" s="1"/>
  <c r="AW452" i="1"/>
  <c r="BF452" i="1" s="1"/>
  <c r="AX436" i="1"/>
  <c r="BG436" i="1" s="1"/>
  <c r="AW420" i="1"/>
  <c r="BF420" i="1" s="1"/>
  <c r="AV404" i="1"/>
  <c r="BE404" i="1" s="1"/>
  <c r="AV396" i="1"/>
  <c r="BE396" i="1" s="1"/>
  <c r="AW380" i="1"/>
  <c r="BF380" i="1" s="1"/>
  <c r="AZ372" i="1"/>
  <c r="BI372" i="1" s="1"/>
  <c r="AZ356" i="1"/>
  <c r="BI356" i="1" s="1"/>
  <c r="AW640" i="1"/>
  <c r="BF640" i="1" s="1"/>
  <c r="AW591" i="1"/>
  <c r="BF591" i="1" s="1"/>
  <c r="AW537" i="1"/>
  <c r="BF537" i="1" s="1"/>
  <c r="AX446" i="1"/>
  <c r="BG446" i="1" s="1"/>
  <c r="AX340" i="1"/>
  <c r="BG340" i="1" s="1"/>
  <c r="AX332" i="1"/>
  <c r="BG332" i="1" s="1"/>
  <c r="AY316" i="1"/>
  <c r="BH316" i="1" s="1"/>
  <c r="AW300" i="1"/>
  <c r="BF300" i="1" s="1"/>
  <c r="AZ292" i="1"/>
  <c r="BI292" i="1" s="1"/>
  <c r="AW276" i="1"/>
  <c r="BF276" i="1" s="1"/>
  <c r="AV262" i="1"/>
  <c r="BE262" i="1" s="1"/>
  <c r="AV254" i="1"/>
  <c r="BE254" i="1" s="1"/>
  <c r="AZ238" i="1"/>
  <c r="BI238" i="1" s="1"/>
  <c r="AZ230" i="1"/>
  <c r="BI230" i="1" s="1"/>
  <c r="AY214" i="1"/>
  <c r="BH214" i="1" s="1"/>
  <c r="AY191" i="1"/>
  <c r="BH191" i="1" s="1"/>
  <c r="AX175" i="1"/>
  <c r="BG175" i="1" s="1"/>
  <c r="AZ160" i="1"/>
  <c r="BI160" i="1" s="1"/>
  <c r="AZ152" i="1"/>
  <c r="BI152" i="1" s="1"/>
  <c r="AX139" i="1"/>
  <c r="BG139" i="1" s="1"/>
  <c r="AY123" i="1"/>
  <c r="BH123" i="1" s="1"/>
  <c r="AY115" i="1"/>
  <c r="BH115" i="1" s="1"/>
  <c r="AW99" i="1"/>
  <c r="BF99" i="1" s="1"/>
  <c r="AX91" i="1"/>
  <c r="BG91" i="1" s="1"/>
  <c r="AW75" i="1"/>
  <c r="BF75" i="1" s="1"/>
  <c r="AY59" i="1"/>
  <c r="BH59" i="1" s="1"/>
  <c r="AY51" i="1"/>
  <c r="BH51" i="1" s="1"/>
  <c r="AV314" i="1"/>
  <c r="BE314" i="1" s="1"/>
  <c r="AZ306" i="1"/>
  <c r="BI306" i="1" s="1"/>
  <c r="AW290" i="1"/>
  <c r="BF290" i="1" s="1"/>
  <c r="AV274" i="1"/>
  <c r="BE274" i="1" s="1"/>
  <c r="AY266" i="1"/>
  <c r="BH266" i="1" s="1"/>
  <c r="AW252" i="1"/>
  <c r="BF252" i="1" s="1"/>
  <c r="AW244" i="1"/>
  <c r="BF244" i="1" s="1"/>
  <c r="AZ228" i="1"/>
  <c r="BI228" i="1" s="1"/>
  <c r="AZ212" i="1"/>
  <c r="BI212" i="1" s="1"/>
  <c r="AZ204" i="1"/>
  <c r="BI204" i="1" s="1"/>
  <c r="AX189" i="1"/>
  <c r="BG189" i="1" s="1"/>
  <c r="AV173" i="1"/>
  <c r="BE173" i="1" s="1"/>
  <c r="AZ150" i="1"/>
  <c r="BI150" i="1" s="1"/>
  <c r="AZ144" i="1"/>
  <c r="BI144" i="1" s="1"/>
  <c r="AZ129" i="1"/>
  <c r="BI129" i="1" s="1"/>
  <c r="AX220" i="1"/>
  <c r="BG220" i="1" s="1"/>
  <c r="AZ173" i="1"/>
  <c r="BI173" i="1" s="1"/>
  <c r="AW129" i="1"/>
  <c r="BF129" i="1" s="1"/>
  <c r="AZ113" i="1"/>
  <c r="BI113" i="1" s="1"/>
  <c r="AX97" i="1"/>
  <c r="BG97" i="1" s="1"/>
  <c r="AZ89" i="1"/>
  <c r="BI89" i="1" s="1"/>
  <c r="AW73" i="1"/>
  <c r="BF73" i="1" s="1"/>
  <c r="AW65" i="1"/>
  <c r="BF65" i="1" s="1"/>
  <c r="AZ49" i="1"/>
  <c r="BI49" i="1" s="1"/>
  <c r="AX235" i="1"/>
  <c r="BG235" i="1" s="1"/>
  <c r="AV219" i="1"/>
  <c r="BE219" i="1" s="1"/>
  <c r="AZ211" i="1"/>
  <c r="BI211" i="1" s="1"/>
  <c r="AX196" i="1"/>
  <c r="BG196" i="1" s="1"/>
  <c r="AZ188" i="1"/>
  <c r="BI188" i="1" s="1"/>
  <c r="AY172" i="1"/>
  <c r="BH172" i="1" s="1"/>
  <c r="AV157" i="1"/>
  <c r="BE157" i="1" s="1"/>
  <c r="AX136" i="1"/>
  <c r="BG136" i="1" s="1"/>
  <c r="AZ128" i="1"/>
  <c r="BI128" i="1" s="1"/>
  <c r="AX112" i="1"/>
  <c r="BG112" i="1" s="1"/>
  <c r="AV96" i="1"/>
  <c r="BE96" i="1" s="1"/>
  <c r="AW88" i="1"/>
  <c r="BF88" i="1" s="1"/>
  <c r="AV72" i="1"/>
  <c r="BE72" i="1" s="1"/>
  <c r="AZ64" i="1"/>
  <c r="BI64" i="1" s="1"/>
  <c r="AX48" i="1"/>
  <c r="BG48" i="1" s="1"/>
  <c r="AY160" i="1"/>
  <c r="BH160" i="1" s="1"/>
  <c r="AY352" i="1"/>
  <c r="BH352" i="1" s="1"/>
  <c r="AW336" i="1"/>
  <c r="BF336" i="1" s="1"/>
  <c r="AZ328" i="1"/>
  <c r="BI328" i="1" s="1"/>
  <c r="AY312" i="1"/>
  <c r="BH312" i="1" s="1"/>
  <c r="AY296" i="1"/>
  <c r="BH296" i="1" s="1"/>
  <c r="AX288" i="1"/>
  <c r="BG288" i="1" s="1"/>
  <c r="AW272" i="1"/>
  <c r="BF272" i="1" s="1"/>
  <c r="AY250" i="1"/>
  <c r="BH250" i="1" s="1"/>
  <c r="AW234" i="1"/>
  <c r="BF234" i="1" s="1"/>
  <c r="AX226" i="1"/>
  <c r="BG226" i="1" s="1"/>
  <c r="AW210" i="1"/>
  <c r="BF210" i="1" s="1"/>
  <c r="AW202" i="1"/>
  <c r="BF202" i="1" s="1"/>
  <c r="AZ187" i="1"/>
  <c r="BI187" i="1" s="1"/>
  <c r="AX171" i="1"/>
  <c r="BG171" i="1" s="1"/>
  <c r="AZ164" i="1"/>
  <c r="BI164" i="1" s="1"/>
  <c r="AW149" i="1"/>
  <c r="BF149" i="1" s="1"/>
  <c r="AY127" i="1"/>
  <c r="BH127" i="1" s="1"/>
  <c r="AV111" i="1"/>
  <c r="BE111" i="1" s="1"/>
  <c r="AZ103" i="1"/>
  <c r="BI103" i="1" s="1"/>
  <c r="AX87" i="1"/>
  <c r="BG87" i="1" s="1"/>
  <c r="AZ79" i="1"/>
  <c r="BI79" i="1" s="1"/>
  <c r="AY63" i="1"/>
  <c r="BH63" i="1" s="1"/>
  <c r="AZ279" i="1"/>
  <c r="BI279" i="1" s="1"/>
  <c r="AV265" i="1"/>
  <c r="BE265" i="1" s="1"/>
  <c r="AV257" i="1"/>
  <c r="BE257" i="1" s="1"/>
  <c r="AY241" i="1"/>
  <c r="BH241" i="1" s="1"/>
  <c r="AY233" i="1"/>
  <c r="BH233" i="1" s="1"/>
  <c r="AX217" i="1"/>
  <c r="BG217" i="1" s="1"/>
  <c r="AV201" i="1"/>
  <c r="BE201" i="1" s="1"/>
  <c r="AV194" i="1"/>
  <c r="BE194" i="1" s="1"/>
  <c r="AZ178" i="1"/>
  <c r="BI178" i="1" s="1"/>
  <c r="AZ170" i="1"/>
  <c r="BI170" i="1" s="1"/>
  <c r="AX155" i="1"/>
  <c r="BG155" i="1" s="1"/>
  <c r="AV142" i="1"/>
  <c r="BE142" i="1" s="1"/>
  <c r="AV134" i="1"/>
  <c r="BE134" i="1" s="1"/>
  <c r="AW118" i="1"/>
  <c r="BF118" i="1" s="1"/>
  <c r="AW110" i="1"/>
  <c r="BF110" i="1" s="1"/>
  <c r="AZ94" i="1"/>
  <c r="BI94" i="1" s="1"/>
  <c r="AX78" i="1"/>
  <c r="BG78" i="1" s="1"/>
  <c r="AZ70" i="1"/>
  <c r="BI70" i="1" s="1"/>
  <c r="AW54" i="1"/>
  <c r="BF54" i="1" s="1"/>
  <c r="AX256" i="1"/>
  <c r="BG256" i="1" s="1"/>
  <c r="AV240" i="1"/>
  <c r="BE240" i="1" s="1"/>
  <c r="AW232" i="1"/>
  <c r="BF232" i="1" s="1"/>
  <c r="AW216" i="1"/>
  <c r="BF216" i="1" s="1"/>
  <c r="AV208" i="1"/>
  <c r="BE208" i="1" s="1"/>
  <c r="AY193" i="1"/>
  <c r="BH193" i="1" s="1"/>
  <c r="AW177" i="1"/>
  <c r="BF177" i="1" s="1"/>
  <c r="AX169" i="1"/>
  <c r="BG169" i="1" s="1"/>
  <c r="AW154" i="1"/>
  <c r="BF154" i="1" s="1"/>
  <c r="AV147" i="1"/>
  <c r="BE147" i="1" s="1"/>
  <c r="AY133" i="1"/>
  <c r="BH133" i="1" s="1"/>
  <c r="AZ117" i="1"/>
  <c r="BI117" i="1" s="1"/>
  <c r="AY109" i="1"/>
  <c r="BH109" i="1" s="1"/>
  <c r="AW93" i="1"/>
  <c r="BF93" i="1" s="1"/>
  <c r="AY85" i="1"/>
  <c r="BH85" i="1" s="1"/>
  <c r="AY260" i="1"/>
  <c r="BH260" i="1" s="1"/>
  <c r="AX212" i="1"/>
  <c r="BG212" i="1" s="1"/>
  <c r="AW158" i="1"/>
  <c r="BF158" i="1" s="1"/>
  <c r="AV121" i="1"/>
  <c r="BE121" i="1" s="1"/>
  <c r="AV113" i="1"/>
  <c r="BE113" i="1" s="1"/>
  <c r="AY97" i="1"/>
  <c r="BH97" i="1" s="1"/>
  <c r="AY89" i="1"/>
  <c r="BH89" i="1" s="1"/>
  <c r="AX73" i="1"/>
  <c r="BG73" i="1" s="1"/>
  <c r="AV57" i="1"/>
  <c r="BE57" i="1" s="1"/>
  <c r="AV49" i="1"/>
  <c r="BE49" i="1" s="1"/>
  <c r="AW235" i="1"/>
  <c r="BF235" i="1" s="1"/>
  <c r="AW219" i="1"/>
  <c r="BF219" i="1" s="1"/>
  <c r="AV211" i="1"/>
  <c r="BE211" i="1" s="1"/>
  <c r="AY196" i="1"/>
  <c r="BH196" i="1" s="1"/>
  <c r="AW180" i="1"/>
  <c r="BF180" i="1" s="1"/>
  <c r="AX172" i="1"/>
  <c r="BG172" i="1" s="1"/>
  <c r="AW157" i="1"/>
  <c r="BF157" i="1" s="1"/>
  <c r="AY136" i="1"/>
  <c r="BH136" i="1" s="1"/>
  <c r="AZ120" i="1"/>
  <c r="BI120" i="1" s="1"/>
  <c r="AY112" i="1"/>
  <c r="BH112" i="1" s="1"/>
  <c r="AW96" i="1"/>
  <c r="BF96" i="1" s="1"/>
  <c r="AY88" i="1"/>
  <c r="BH88" i="1" s="1"/>
  <c r="AX72" i="1"/>
  <c r="BG72" i="1" s="1"/>
  <c r="AZ56" i="1"/>
  <c r="BI56" i="1" s="1"/>
  <c r="AY48" i="1"/>
  <c r="BH48" i="1" s="1"/>
  <c r="AV360" i="1"/>
  <c r="BE360" i="1" s="1"/>
  <c r="AX352" i="1"/>
  <c r="BG352" i="1" s="1"/>
  <c r="AX336" i="1"/>
  <c r="BG336" i="1" s="1"/>
  <c r="AW320" i="1"/>
  <c r="BF320" i="1" s="1"/>
  <c r="AZ312" i="1"/>
  <c r="BI312" i="1" s="1"/>
  <c r="AZ296" i="1"/>
  <c r="BI296" i="1" s="1"/>
  <c r="AZ288" i="1"/>
  <c r="BI288" i="1" s="1"/>
  <c r="AX272" i="1"/>
  <c r="BG272" i="1" s="1"/>
  <c r="AV258" i="1"/>
  <c r="BE258" i="1" s="1"/>
  <c r="AZ250" i="1"/>
  <c r="BI250" i="1" s="1"/>
  <c r="AX234" i="1"/>
  <c r="BG234" i="1" s="1"/>
  <c r="AZ226" i="1"/>
  <c r="BI226" i="1" s="1"/>
  <c r="AX210" i="1"/>
  <c r="BG210" i="1" s="1"/>
  <c r="AV195" i="1"/>
  <c r="BE195" i="1" s="1"/>
  <c r="AV187" i="1"/>
  <c r="BE187" i="1" s="1"/>
  <c r="AY171" i="1"/>
  <c r="BH171" i="1" s="1"/>
  <c r="AY164" i="1"/>
  <c r="BH164" i="1" s="1"/>
  <c r="AX149" i="1"/>
  <c r="BG149" i="1" s="1"/>
  <c r="AV135" i="1"/>
  <c r="BE135" i="1" s="1"/>
  <c r="AX127" i="1"/>
  <c r="BG127" i="1" s="1"/>
  <c r="AW111" i="1"/>
  <c r="BF111" i="1" s="1"/>
  <c r="AV103" i="1"/>
  <c r="BE103" i="1" s="1"/>
  <c r="AY87" i="1"/>
  <c r="BH87" i="1" s="1"/>
  <c r="AW71" i="1"/>
  <c r="BF71" i="1" s="1"/>
  <c r="AX63" i="1"/>
  <c r="BG63" i="1" s="1"/>
  <c r="AX287" i="1"/>
  <c r="BG287" i="1" s="1"/>
  <c r="AV279" i="1"/>
  <c r="BE279" i="1" s="1"/>
  <c r="AW265" i="1"/>
  <c r="BF265" i="1" s="1"/>
  <c r="AW257" i="1"/>
  <c r="BF257" i="1" s="1"/>
  <c r="AZ241" i="1"/>
  <c r="BI241" i="1" s="1"/>
  <c r="AX225" i="1"/>
  <c r="BG225" i="1" s="1"/>
  <c r="AY217" i="1"/>
  <c r="BH217" i="1" s="1"/>
  <c r="AW201" i="1"/>
  <c r="BF201" i="1" s="1"/>
  <c r="AX194" i="1"/>
  <c r="BG194" i="1" s="1"/>
  <c r="AW178" i="1"/>
  <c r="BF178" i="1" s="1"/>
  <c r="AY163" i="1"/>
  <c r="BH163" i="1" s="1"/>
  <c r="AY155" i="1"/>
  <c r="BH155" i="1" s="1"/>
  <c r="AW142" i="1"/>
  <c r="BF142" i="1" s="1"/>
  <c r="AX134" i="1"/>
  <c r="BG134" i="1" s="1"/>
  <c r="AX118" i="1"/>
  <c r="BG118" i="1" s="1"/>
  <c r="AV102" i="1"/>
  <c r="BE102" i="1" s="1"/>
  <c r="AV94" i="1"/>
  <c r="BE94" i="1" s="1"/>
  <c r="AY78" i="1"/>
  <c r="BH78" i="1" s="1"/>
  <c r="AY70" i="1"/>
  <c r="BH70" i="1" s="1"/>
  <c r="AX54" i="1"/>
  <c r="BG54" i="1" s="1"/>
  <c r="AY256" i="1"/>
  <c r="BH256" i="1" s="1"/>
  <c r="AW240" i="1"/>
  <c r="BF240" i="1" s="1"/>
  <c r="AY232" i="1"/>
  <c r="BH232" i="1" s="1"/>
  <c r="AY216" i="1"/>
  <c r="BH216" i="1" s="1"/>
  <c r="AV200" i="1"/>
  <c r="BE200" i="1" s="1"/>
  <c r="AZ193" i="1"/>
  <c r="BI193" i="1" s="1"/>
  <c r="AX177" i="1"/>
  <c r="BG177" i="1" s="1"/>
  <c r="AZ169" i="1"/>
  <c r="BI169" i="1" s="1"/>
  <c r="AY154" i="1"/>
  <c r="BH154" i="1" s="1"/>
  <c r="AV141" i="1"/>
  <c r="BE141" i="1" s="1"/>
  <c r="AZ133" i="1"/>
  <c r="BI133" i="1" s="1"/>
  <c r="AV117" i="1"/>
  <c r="BE117" i="1" s="1"/>
  <c r="AZ260" i="1"/>
  <c r="BI260" i="1" s="1"/>
  <c r="AV204" i="1"/>
  <c r="BE204" i="1" s="1"/>
  <c r="AX158" i="1"/>
  <c r="BG158" i="1" s="1"/>
  <c r="AW121" i="1"/>
  <c r="BF121" i="1" s="1"/>
  <c r="AW113" i="1"/>
  <c r="BF113" i="1" s="1"/>
  <c r="AZ97" i="1"/>
  <c r="BI97" i="1" s="1"/>
  <c r="AX81" i="1"/>
  <c r="BG81" i="1" s="1"/>
  <c r="AZ73" i="1"/>
  <c r="BI73" i="1" s="1"/>
  <c r="AW57" i="1"/>
  <c r="BF57" i="1" s="1"/>
  <c r="AW49" i="1"/>
  <c r="BF49" i="1" s="1"/>
  <c r="AY235" i="1"/>
  <c r="BH235" i="1" s="1"/>
  <c r="AY219" i="1"/>
  <c r="BH219" i="1" s="1"/>
  <c r="AV203" i="1"/>
  <c r="BE203" i="1" s="1"/>
  <c r="AZ196" i="1"/>
  <c r="BI196" i="1" s="1"/>
  <c r="AX180" i="1"/>
  <c r="BG180" i="1" s="1"/>
  <c r="AZ172" i="1"/>
  <c r="BI172" i="1" s="1"/>
  <c r="AY157" i="1"/>
  <c r="BH157" i="1" s="1"/>
  <c r="AV143" i="1"/>
  <c r="BE143" i="1" s="1"/>
  <c r="AZ136" i="1"/>
  <c r="BI136" i="1" s="1"/>
  <c r="AV120" i="1"/>
  <c r="BE120" i="1" s="1"/>
  <c r="AZ112" i="1"/>
  <c r="BI112" i="1" s="1"/>
  <c r="AX96" i="1"/>
  <c r="BG96" i="1" s="1"/>
  <c r="AV80" i="1"/>
  <c r="BE80" i="1" s="1"/>
  <c r="AW72" i="1"/>
  <c r="BF72" i="1" s="1"/>
  <c r="AV56" i="1"/>
  <c r="BE56" i="1" s="1"/>
  <c r="AZ48" i="1"/>
  <c r="BI48" i="1" s="1"/>
  <c r="AW360" i="1"/>
  <c r="BF360" i="1" s="1"/>
  <c r="AY344" i="1"/>
  <c r="BH344" i="1" s="1"/>
  <c r="AY336" i="1"/>
  <c r="BH336" i="1" s="1"/>
  <c r="AX320" i="1"/>
  <c r="BG320" i="1" s="1"/>
  <c r="AV312" i="1"/>
  <c r="BE312" i="1" s="1"/>
  <c r="AW296" i="1"/>
  <c r="BF296" i="1" s="1"/>
  <c r="AV280" i="1"/>
  <c r="BE280" i="1" s="1"/>
  <c r="AY272" i="1"/>
  <c r="BH272" i="1" s="1"/>
  <c r="AW258" i="1"/>
  <c r="BF258" i="1" s="1"/>
  <c r="AV250" i="1"/>
  <c r="BE250" i="1" s="1"/>
  <c r="AY234" i="1"/>
  <c r="BH234" i="1" s="1"/>
  <c r="AX218" i="1"/>
  <c r="BG218" i="1" s="1"/>
  <c r="AZ210" i="1"/>
  <c r="BI210" i="1" s="1"/>
  <c r="AW195" i="1"/>
  <c r="BF195" i="1" s="1"/>
  <c r="AW187" i="1"/>
  <c r="BF187" i="1" s="1"/>
  <c r="AZ171" i="1"/>
  <c r="BI171" i="1" s="1"/>
  <c r="AX156" i="1"/>
  <c r="BG156" i="1" s="1"/>
  <c r="AZ149" i="1"/>
  <c r="BI149" i="1" s="1"/>
  <c r="AW135" i="1"/>
  <c r="BF135" i="1" s="1"/>
  <c r="AZ127" i="1"/>
  <c r="BI127" i="1" s="1"/>
  <c r="AY111" i="1"/>
  <c r="BH111" i="1" s="1"/>
  <c r="AV95" i="1"/>
  <c r="BE95" i="1" s="1"/>
  <c r="AZ87" i="1"/>
  <c r="BI87" i="1" s="1"/>
  <c r="AX71" i="1"/>
  <c r="BG71" i="1" s="1"/>
  <c r="AZ63" i="1"/>
  <c r="BI63" i="1" s="1"/>
  <c r="AY287" i="1"/>
  <c r="BH287" i="1" s="1"/>
  <c r="AW279" i="1"/>
  <c r="BF279" i="1" s="1"/>
  <c r="AX265" i="1"/>
  <c r="BG265" i="1" s="1"/>
  <c r="AV249" i="1"/>
  <c r="BE249" i="1" s="1"/>
  <c r="AV241" i="1"/>
  <c r="BE241" i="1" s="1"/>
  <c r="AY225" i="1"/>
  <c r="BH225" i="1" s="1"/>
  <c r="AZ217" i="1"/>
  <c r="BI217" i="1" s="1"/>
  <c r="AX201" i="1"/>
  <c r="BG201" i="1" s="1"/>
  <c r="AV186" i="1"/>
  <c r="BE186" i="1" s="1"/>
  <c r="AV178" i="1"/>
  <c r="BE178" i="1" s="1"/>
  <c r="AZ163" i="1"/>
  <c r="BI163" i="1" s="1"/>
  <c r="AZ155" i="1"/>
  <c r="BI155" i="1" s="1"/>
  <c r="AX142" i="1"/>
  <c r="BG142" i="1" s="1"/>
  <c r="AX126" i="1"/>
  <c r="BG126" i="1" s="1"/>
  <c r="AZ118" i="1"/>
  <c r="BI118" i="1" s="1"/>
  <c r="AW102" i="1"/>
  <c r="BF102" i="1" s="1"/>
  <c r="AW94" i="1"/>
  <c r="BF94" i="1" s="1"/>
  <c r="AZ78" i="1"/>
  <c r="BI78" i="1" s="1"/>
  <c r="AX62" i="1"/>
  <c r="BG62" i="1" s="1"/>
  <c r="AZ54" i="1"/>
  <c r="BI54" i="1" s="1"/>
  <c r="AZ256" i="1"/>
  <c r="BI256" i="1" s="1"/>
  <c r="AX240" i="1"/>
  <c r="BG240" i="1" s="1"/>
  <c r="AV224" i="1"/>
  <c r="BE224" i="1" s="1"/>
  <c r="AX216" i="1"/>
  <c r="BG216" i="1" s="1"/>
  <c r="AW200" i="1"/>
  <c r="BF200" i="1" s="1"/>
  <c r="AV193" i="1"/>
  <c r="BE193" i="1" s="1"/>
  <c r="AY177" i="1"/>
  <c r="BH177" i="1" s="1"/>
  <c r="AW162" i="1"/>
  <c r="BF162" i="1" s="1"/>
  <c r="AX154" i="1"/>
  <c r="BG154" i="1" s="1"/>
  <c r="AW141" i="1"/>
  <c r="BF141" i="1" s="1"/>
  <c r="AV133" i="1"/>
  <c r="BE133" i="1" s="1"/>
  <c r="AX117" i="1"/>
  <c r="BG117" i="1" s="1"/>
  <c r="AZ101" i="1"/>
  <c r="BI101" i="1" s="1"/>
  <c r="AY93" i="1"/>
  <c r="BH93" i="1" s="1"/>
  <c r="AY252" i="1"/>
  <c r="BH252" i="1" s="1"/>
  <c r="AW197" i="1"/>
  <c r="BF197" i="1" s="1"/>
  <c r="AX150" i="1"/>
  <c r="BG150" i="1" s="1"/>
  <c r="AX121" i="1"/>
  <c r="BG121" i="1" s="1"/>
  <c r="AV105" i="1"/>
  <c r="BE105" i="1" s="1"/>
  <c r="AV97" i="1"/>
  <c r="BE97" i="1" s="1"/>
  <c r="AY81" i="1"/>
  <c r="BH81" i="1" s="1"/>
  <c r="AY73" i="1"/>
  <c r="BH73" i="1" s="1"/>
  <c r="AX57" i="1"/>
  <c r="BG57" i="1" s="1"/>
  <c r="AV227" i="1"/>
  <c r="BE227" i="1" s="1"/>
  <c r="AX219" i="1"/>
  <c r="BG219" i="1" s="1"/>
  <c r="AW203" i="1"/>
  <c r="BF203" i="1" s="1"/>
  <c r="AV196" i="1"/>
  <c r="BE196" i="1" s="1"/>
  <c r="AY180" i="1"/>
  <c r="BH180" i="1" s="1"/>
  <c r="AW165" i="1"/>
  <c r="BF165" i="1" s="1"/>
  <c r="AX157" i="1"/>
  <c r="BG157" i="1" s="1"/>
  <c r="AW143" i="1"/>
  <c r="BF143" i="1" s="1"/>
  <c r="AV136" i="1"/>
  <c r="BE136" i="1" s="1"/>
  <c r="AX120" i="1"/>
  <c r="BG120" i="1" s="1"/>
  <c r="AZ104" i="1"/>
  <c r="BI104" i="1" s="1"/>
  <c r="AY96" i="1"/>
  <c r="BH96" i="1" s="1"/>
  <c r="AW80" i="1"/>
  <c r="BF80" i="1" s="1"/>
  <c r="AY72" i="1"/>
  <c r="BH72" i="1" s="1"/>
  <c r="AX56" i="1"/>
  <c r="BG56" i="1" s="1"/>
  <c r="AX360" i="1"/>
  <c r="BG360" i="1" s="1"/>
  <c r="AZ344" i="1"/>
  <c r="BI344" i="1" s="1"/>
  <c r="AZ336" i="1"/>
  <c r="BI336" i="1" s="1"/>
  <c r="AY320" i="1"/>
  <c r="BH320" i="1" s="1"/>
  <c r="AY304" i="1"/>
  <c r="BH304" i="1" s="1"/>
  <c r="AV296" i="1"/>
  <c r="BE296" i="1" s="1"/>
  <c r="AW280" i="1"/>
  <c r="BF280" i="1" s="1"/>
  <c r="AZ272" i="1"/>
  <c r="BI272" i="1" s="1"/>
  <c r="AY258" i="1"/>
  <c r="BH258" i="1" s="1"/>
  <c r="AV242" i="1"/>
  <c r="BE242" i="1" s="1"/>
  <c r="AZ234" i="1"/>
  <c r="BI234" i="1" s="1"/>
  <c r="AY218" i="1"/>
  <c r="BH218" i="1" s="1"/>
  <c r="AY210" i="1"/>
  <c r="BH210" i="1" s="1"/>
  <c r="AX195" i="1"/>
  <c r="BG195" i="1" s="1"/>
  <c r="AV179" i="1"/>
  <c r="BE179" i="1" s="1"/>
  <c r="AV171" i="1"/>
  <c r="BE171" i="1" s="1"/>
  <c r="AY156" i="1"/>
  <c r="BH156" i="1" s="1"/>
  <c r="AY149" i="1"/>
  <c r="BH149" i="1" s="1"/>
  <c r="AX135" i="1"/>
  <c r="BG135" i="1" s="1"/>
  <c r="AW119" i="1"/>
  <c r="BF119" i="1" s="1"/>
  <c r="AX111" i="1"/>
  <c r="BG111" i="1" s="1"/>
  <c r="AW95" i="1"/>
  <c r="BF95" i="1" s="1"/>
  <c r="AV87" i="1"/>
  <c r="BE87" i="1" s="1"/>
  <c r="AY71" i="1"/>
  <c r="BH71" i="1" s="1"/>
  <c r="AW55" i="1"/>
  <c r="BF55" i="1" s="1"/>
  <c r="AZ287" i="1"/>
  <c r="BI287" i="1" s="1"/>
  <c r="AV271" i="1"/>
  <c r="BE271" i="1" s="1"/>
  <c r="AZ265" i="1"/>
  <c r="BI265" i="1" s="1"/>
  <c r="AW249" i="1"/>
  <c r="BF249" i="1" s="1"/>
  <c r="AW241" i="1"/>
  <c r="BF241" i="1" s="1"/>
  <c r="AZ225" i="1"/>
  <c r="BI225" i="1" s="1"/>
  <c r="AY209" i="1"/>
  <c r="BH209" i="1" s="1"/>
  <c r="AY201" i="1"/>
  <c r="BH201" i="1" s="1"/>
  <c r="AW186" i="1"/>
  <c r="BF186" i="1" s="1"/>
  <c r="AX178" i="1"/>
  <c r="BG178" i="1" s="1"/>
  <c r="AW163" i="1"/>
  <c r="BF163" i="1" s="1"/>
  <c r="AY148" i="1"/>
  <c r="BH148" i="1" s="1"/>
  <c r="AY142" i="1"/>
  <c r="BH142" i="1" s="1"/>
  <c r="AY126" i="1"/>
  <c r="BH126" i="1" s="1"/>
  <c r="AY118" i="1"/>
  <c r="BH118" i="1" s="1"/>
  <c r="AX102" i="1"/>
  <c r="BG102" i="1" s="1"/>
  <c r="AV86" i="1"/>
  <c r="BE86" i="1" s="1"/>
  <c r="AV78" i="1"/>
  <c r="BE78" i="1" s="1"/>
  <c r="AY62" i="1"/>
  <c r="BH62" i="1" s="1"/>
  <c r="AY54" i="1"/>
  <c r="BH54" i="1" s="1"/>
  <c r="AZ248" i="1"/>
  <c r="BI248" i="1" s="1"/>
  <c r="AY240" i="1"/>
  <c r="BH240" i="1" s="1"/>
  <c r="AW224" i="1"/>
  <c r="BF224" i="1" s="1"/>
  <c r="AZ216" i="1"/>
  <c r="BI216" i="1" s="1"/>
  <c r="AY200" i="1"/>
  <c r="BH200" i="1" s="1"/>
  <c r="AV185" i="1"/>
  <c r="BE185" i="1" s="1"/>
  <c r="AZ177" i="1"/>
  <c r="BI177" i="1" s="1"/>
  <c r="AX162" i="1"/>
  <c r="BG162" i="1" s="1"/>
  <c r="AZ154" i="1"/>
  <c r="BI154" i="1" s="1"/>
  <c r="AY141" i="1"/>
  <c r="BH141" i="1" s="1"/>
  <c r="AV125" i="1"/>
  <c r="BE125" i="1" s="1"/>
  <c r="AW117" i="1"/>
  <c r="BF117" i="1" s="1"/>
  <c r="AV101" i="1"/>
  <c r="BE101" i="1" s="1"/>
  <c r="AZ93" i="1"/>
  <c r="BI93" i="1" s="1"/>
  <c r="AX244" i="1"/>
  <c r="BG244" i="1" s="1"/>
  <c r="AV197" i="1"/>
  <c r="BE197" i="1" s="1"/>
  <c r="AV144" i="1"/>
  <c r="BE144" i="1" s="1"/>
  <c r="AZ121" i="1"/>
  <c r="BI121" i="1" s="1"/>
  <c r="AW105" i="1"/>
  <c r="BF105" i="1" s="1"/>
  <c r="AW97" i="1"/>
  <c r="BF97" i="1" s="1"/>
  <c r="AZ81" i="1"/>
  <c r="BI81" i="1" s="1"/>
  <c r="AX65" i="1"/>
  <c r="BG65" i="1" s="1"/>
  <c r="AZ57" i="1"/>
  <c r="BI57" i="1" s="1"/>
  <c r="AW340" i="1"/>
  <c r="BF340" i="1" s="1"/>
  <c r="AW227" i="1"/>
  <c r="BF227" i="1" s="1"/>
  <c r="AZ219" i="1"/>
  <c r="BI219" i="1" s="1"/>
  <c r="AY203" i="1"/>
  <c r="BH203" i="1" s="1"/>
  <c r="AV188" i="1"/>
  <c r="BE188" i="1" s="1"/>
  <c r="AZ180" i="1"/>
  <c r="BI180" i="1" s="1"/>
  <c r="AX165" i="1"/>
  <c r="BG165" i="1" s="1"/>
  <c r="AZ157" i="1"/>
  <c r="BI157" i="1" s="1"/>
  <c r="AY143" i="1"/>
  <c r="BH143" i="1" s="1"/>
  <c r="AV128" i="1"/>
  <c r="BE128" i="1" s="1"/>
  <c r="AW120" i="1"/>
  <c r="BF120" i="1" s="1"/>
  <c r="AV104" i="1"/>
  <c r="BE104" i="1" s="1"/>
  <c r="AZ96" i="1"/>
  <c r="BI96" i="1" s="1"/>
  <c r="AX80" i="1"/>
  <c r="BG80" i="1" s="1"/>
  <c r="AV64" i="1"/>
  <c r="BE64" i="1" s="1"/>
  <c r="AW56" i="1"/>
  <c r="BF56" i="1" s="1"/>
  <c r="AY360" i="1"/>
  <c r="BH360" i="1" s="1"/>
  <c r="AW344" i="1"/>
  <c r="BF344" i="1" s="1"/>
  <c r="AV328" i="1"/>
  <c r="BE328" i="1" s="1"/>
  <c r="AZ320" i="1"/>
  <c r="BI320" i="1" s="1"/>
  <c r="AZ304" i="1"/>
  <c r="BI304" i="1" s="1"/>
  <c r="AX296" i="1"/>
  <c r="BG296" i="1" s="1"/>
  <c r="AY280" i="1"/>
  <c r="BH280" i="1" s="1"/>
  <c r="AX258" i="1"/>
  <c r="BG258" i="1" s="1"/>
  <c r="AW242" i="1"/>
  <c r="BF242" i="1" s="1"/>
  <c r="AV234" i="1"/>
  <c r="BE234" i="1" s="1"/>
  <c r="AZ218" i="1"/>
  <c r="BI218" i="1" s="1"/>
  <c r="AX202" i="1"/>
  <c r="BG202" i="1" s="1"/>
  <c r="AZ195" i="1"/>
  <c r="BI195" i="1" s="1"/>
  <c r="AW179" i="1"/>
  <c r="BF179" i="1" s="1"/>
  <c r="AW171" i="1"/>
  <c r="BF171" i="1" s="1"/>
  <c r="AZ156" i="1"/>
  <c r="BI156" i="1" s="1"/>
  <c r="AZ135" i="1"/>
  <c r="BI135" i="1" s="1"/>
  <c r="AX119" i="1"/>
  <c r="BG119" i="1" s="1"/>
  <c r="AZ111" i="1"/>
  <c r="BI111" i="1" s="1"/>
  <c r="AY95" i="1"/>
  <c r="BH95" i="1" s="1"/>
  <c r="AV79" i="1"/>
  <c r="BE79" i="1" s="1"/>
  <c r="AZ71" i="1"/>
  <c r="BI71" i="1" s="1"/>
  <c r="AX55" i="1"/>
  <c r="BG55" i="1" s="1"/>
  <c r="AV287" i="1"/>
  <c r="BE287" i="1" s="1"/>
  <c r="AW271" i="1"/>
  <c r="BF271" i="1" s="1"/>
  <c r="AY265" i="1"/>
  <c r="BH265" i="1" s="1"/>
  <c r="AX249" i="1"/>
  <c r="BG249" i="1" s="1"/>
  <c r="AV233" i="1"/>
  <c r="BE233" i="1" s="1"/>
  <c r="AV225" i="1"/>
  <c r="BE225" i="1" s="1"/>
  <c r="AZ209" i="1"/>
  <c r="BI209" i="1" s="1"/>
  <c r="AZ201" i="1"/>
  <c r="BI201" i="1" s="1"/>
  <c r="AX186" i="1"/>
  <c r="BG186" i="1" s="1"/>
  <c r="AV170" i="1"/>
  <c r="BE170" i="1" s="1"/>
  <c r="AV163" i="1"/>
  <c r="BE163" i="1" s="1"/>
  <c r="AZ148" i="1"/>
  <c r="BI148" i="1" s="1"/>
  <c r="AZ142" i="1"/>
  <c r="BI142" i="1" s="1"/>
  <c r="AZ126" i="1"/>
  <c r="BI126" i="1" s="1"/>
  <c r="AX110" i="1"/>
  <c r="BG110" i="1" s="1"/>
  <c r="AZ102" i="1"/>
  <c r="BI102" i="1" s="1"/>
  <c r="AW86" i="1"/>
  <c r="BF86" i="1" s="1"/>
  <c r="AW78" i="1"/>
  <c r="BF78" i="1" s="1"/>
  <c r="AZ62" i="1"/>
  <c r="BI62" i="1" s="1"/>
  <c r="AV248" i="1"/>
  <c r="BE248" i="1" s="1"/>
  <c r="AX236" i="1"/>
  <c r="BG236" i="1" s="1"/>
  <c r="AY181" i="1"/>
  <c r="BH181" i="1" s="1"/>
  <c r="AW137" i="1"/>
  <c r="BF137" i="1" s="1"/>
  <c r="AY121" i="1"/>
  <c r="BH121" i="1" s="1"/>
  <c r="AX105" i="1"/>
  <c r="BG105" i="1" s="1"/>
  <c r="AV89" i="1"/>
  <c r="BE89" i="1" s="1"/>
  <c r="AV81" i="1"/>
  <c r="BE81" i="1" s="1"/>
  <c r="AY65" i="1"/>
  <c r="BH65" i="1" s="1"/>
  <c r="AY57" i="1"/>
  <c r="BH57" i="1" s="1"/>
  <c r="AX222" i="1"/>
  <c r="BG222" i="1" s="1"/>
  <c r="AX227" i="1"/>
  <c r="BG227" i="1" s="1"/>
  <c r="AW211" i="1"/>
  <c r="BF211" i="1" s="1"/>
  <c r="AX203" i="1"/>
  <c r="BG203" i="1" s="1"/>
  <c r="AW188" i="1"/>
  <c r="BF188" i="1" s="1"/>
  <c r="AV180" i="1"/>
  <c r="BE180" i="1" s="1"/>
  <c r="AY165" i="1"/>
  <c r="BH165" i="1" s="1"/>
  <c r="AX143" i="1"/>
  <c r="BG143" i="1" s="1"/>
  <c r="AW128" i="1"/>
  <c r="BF128" i="1" s="1"/>
  <c r="AY120" i="1"/>
  <c r="BH120" i="1" s="1"/>
  <c r="AX104" i="1"/>
  <c r="BG104" i="1" s="1"/>
  <c r="AZ88" i="1"/>
  <c r="BI88" i="1" s="1"/>
  <c r="AY80" i="1"/>
  <c r="BH80" i="1" s="1"/>
  <c r="AW64" i="1"/>
  <c r="BF64" i="1" s="1"/>
  <c r="AY56" i="1"/>
  <c r="BH56" i="1" s="1"/>
  <c r="AZ360" i="1"/>
  <c r="BI360" i="1" s="1"/>
  <c r="AV344" i="1"/>
  <c r="BE344" i="1" s="1"/>
  <c r="AW328" i="1"/>
  <c r="BF328" i="1" s="1"/>
  <c r="AV320" i="1"/>
  <c r="BE320" i="1" s="1"/>
  <c r="AW304" i="1"/>
  <c r="BF304" i="1" s="1"/>
  <c r="AV288" i="1"/>
  <c r="BE288" i="1" s="1"/>
  <c r="AX280" i="1"/>
  <c r="BG280" i="1" s="1"/>
  <c r="AZ258" i="1"/>
  <c r="BI258" i="1" s="1"/>
  <c r="AY242" i="1"/>
  <c r="BH242" i="1" s="1"/>
  <c r="AV226" i="1"/>
  <c r="BE226" i="1" s="1"/>
  <c r="AV218" i="1"/>
  <c r="BE218" i="1" s="1"/>
  <c r="AY202" i="1"/>
  <c r="BH202" i="1" s="1"/>
  <c r="AY195" i="1"/>
  <c r="BH195" i="1" s="1"/>
  <c r="AX179" i="1"/>
  <c r="BG179" i="1" s="1"/>
  <c r="AV164" i="1"/>
  <c r="BE164" i="1" s="1"/>
  <c r="AV156" i="1"/>
  <c r="BE156" i="1" s="1"/>
  <c r="AY135" i="1"/>
  <c r="BH135" i="1" s="1"/>
  <c r="AY119" i="1"/>
  <c r="BH119" i="1" s="1"/>
  <c r="AW103" i="1"/>
  <c r="BF103" i="1" s="1"/>
  <c r="AX95" i="1"/>
  <c r="BG95" i="1" s="1"/>
  <c r="AW79" i="1"/>
  <c r="BF79" i="1" s="1"/>
  <c r="AV71" i="1"/>
  <c r="BE71" i="1" s="1"/>
  <c r="AY55" i="1"/>
  <c r="BH55" i="1" s="1"/>
  <c r="AW287" i="1"/>
  <c r="BF287" i="1" s="1"/>
  <c r="AY271" i="1"/>
  <c r="BH271" i="1" s="1"/>
  <c r="AX257" i="1"/>
  <c r="BG257" i="1" s="1"/>
  <c r="AZ249" i="1"/>
  <c r="BI249" i="1" s="1"/>
  <c r="AW233" i="1"/>
  <c r="BF233" i="1" s="1"/>
  <c r="AW225" i="1"/>
  <c r="BF225" i="1" s="1"/>
  <c r="AW209" i="1"/>
  <c r="BF209" i="1" s="1"/>
  <c r="AY194" i="1"/>
  <c r="BH194" i="1" s="1"/>
  <c r="AY186" i="1"/>
  <c r="BH186" i="1" s="1"/>
  <c r="AW170" i="1"/>
  <c r="BF170" i="1" s="1"/>
  <c r="AX163" i="1"/>
  <c r="BG163" i="1" s="1"/>
  <c r="AW148" i="1"/>
  <c r="BF148" i="1" s="1"/>
  <c r="AY134" i="1"/>
  <c r="BH134" i="1" s="1"/>
  <c r="AV126" i="1"/>
  <c r="BE126" i="1" s="1"/>
  <c r="AY110" i="1"/>
  <c r="BH110" i="1" s="1"/>
  <c r="AY102" i="1"/>
  <c r="BH102" i="1" s="1"/>
  <c r="AX86" i="1"/>
  <c r="BG86" i="1" s="1"/>
  <c r="AV70" i="1"/>
  <c r="BE70" i="1" s="1"/>
  <c r="AV62" i="1"/>
  <c r="BE62" i="1" s="1"/>
  <c r="AZ352" i="1"/>
  <c r="BI352" i="1" s="1"/>
  <c r="AX248" i="1"/>
  <c r="BG248" i="1" s="1"/>
  <c r="AZ232" i="1"/>
  <c r="BI232" i="1" s="1"/>
  <c r="AY224" i="1"/>
  <c r="BH224" i="1" s="1"/>
  <c r="AX208" i="1"/>
  <c r="BG208" i="1" s="1"/>
  <c r="AZ200" i="1"/>
  <c r="BI200" i="1" s="1"/>
  <c r="AY185" i="1"/>
  <c r="BH185" i="1" s="1"/>
  <c r="AV169" i="1"/>
  <c r="BE169" i="1" s="1"/>
  <c r="AZ162" i="1"/>
  <c r="BI162" i="1" s="1"/>
  <c r="AX147" i="1"/>
  <c r="BG147" i="1" s="1"/>
  <c r="AZ141" i="1"/>
  <c r="BI141" i="1" s="1"/>
  <c r="AX125" i="1"/>
  <c r="BG125" i="1" s="1"/>
  <c r="AV109" i="1"/>
  <c r="BE109" i="1" s="1"/>
  <c r="AW101" i="1"/>
  <c r="BF101" i="1" s="1"/>
  <c r="AV85" i="1"/>
  <c r="BE85" i="1" s="1"/>
  <c r="AZ236" i="1"/>
  <c r="BI236" i="1" s="1"/>
  <c r="AZ181" i="1"/>
  <c r="BI181" i="1" s="1"/>
  <c r="AV137" i="1"/>
  <c r="BE137" i="1" s="1"/>
  <c r="AX113" i="1"/>
  <c r="BG113" i="1" s="1"/>
  <c r="AZ105" i="1"/>
  <c r="BI105" i="1" s="1"/>
  <c r="AW89" i="1"/>
  <c r="BF89" i="1" s="1"/>
  <c r="AW81" i="1"/>
  <c r="BF81" i="1" s="1"/>
  <c r="AZ65" i="1"/>
  <c r="BI65" i="1" s="1"/>
  <c r="AX49" i="1"/>
  <c r="BG49" i="1" s="1"/>
  <c r="AZ235" i="1"/>
  <c r="BI235" i="1" s="1"/>
  <c r="AY227" i="1"/>
  <c r="BH227" i="1" s="1"/>
  <c r="AX211" i="1"/>
  <c r="BG211" i="1" s="1"/>
  <c r="AZ203" i="1"/>
  <c r="BI203" i="1" s="1"/>
  <c r="AY188" i="1"/>
  <c r="BH188" i="1" s="1"/>
  <c r="AV172" i="1"/>
  <c r="BE172" i="1" s="1"/>
  <c r="AZ165" i="1"/>
  <c r="BI165" i="1" s="1"/>
  <c r="AZ143" i="1"/>
  <c r="BI143" i="1" s="1"/>
  <c r="AX128" i="1"/>
  <c r="BG128" i="1" s="1"/>
  <c r="AV112" i="1"/>
  <c r="BE112" i="1" s="1"/>
  <c r="AW104" i="1"/>
  <c r="BF104" i="1" s="1"/>
  <c r="AV88" i="1"/>
  <c r="BE88" i="1" s="1"/>
  <c r="AZ80" i="1"/>
  <c r="BI80" i="1" s="1"/>
  <c r="AX64" i="1"/>
  <c r="BG64" i="1" s="1"/>
  <c r="AV48" i="1"/>
  <c r="BE48" i="1" s="1"/>
  <c r="AV352" i="1"/>
  <c r="BE352" i="1" s="1"/>
  <c r="AX344" i="1"/>
  <c r="BG344" i="1" s="1"/>
  <c r="AX328" i="1"/>
  <c r="BG328" i="1" s="1"/>
  <c r="AW312" i="1"/>
  <c r="BF312" i="1" s="1"/>
  <c r="AV304" i="1"/>
  <c r="BE304" i="1" s="1"/>
  <c r="AW288" i="1"/>
  <c r="BF288" i="1" s="1"/>
  <c r="AZ280" i="1"/>
  <c r="BI280" i="1" s="1"/>
  <c r="AW250" i="1"/>
  <c r="BF250" i="1" s="1"/>
  <c r="AX242" i="1"/>
  <c r="BG242" i="1" s="1"/>
  <c r="AW226" i="1"/>
  <c r="BF226" i="1" s="1"/>
  <c r="AW218" i="1"/>
  <c r="BF218" i="1" s="1"/>
  <c r="AZ202" i="1"/>
  <c r="BI202" i="1" s="1"/>
  <c r="AX187" i="1"/>
  <c r="BG187" i="1" s="1"/>
  <c r="AZ179" i="1"/>
  <c r="BI179" i="1" s="1"/>
  <c r="AW164" i="1"/>
  <c r="BF164" i="1" s="1"/>
  <c r="AW156" i="1"/>
  <c r="BF156" i="1" s="1"/>
  <c r="AV127" i="1"/>
  <c r="BE127" i="1" s="1"/>
  <c r="AZ119" i="1"/>
  <c r="BI119" i="1" s="1"/>
  <c r="AX103" i="1"/>
  <c r="BG103" i="1" s="1"/>
  <c r="AZ95" i="1"/>
  <c r="BI95" i="1" s="1"/>
  <c r="AY79" i="1"/>
  <c r="BH79" i="1" s="1"/>
  <c r="AV63" i="1"/>
  <c r="BE63" i="1" s="1"/>
  <c r="AZ55" i="1"/>
  <c r="BI55" i="1" s="1"/>
  <c r="AX279" i="1"/>
  <c r="BG279" i="1" s="1"/>
  <c r="AX271" i="1"/>
  <c r="BG271" i="1" s="1"/>
  <c r="AY257" i="1"/>
  <c r="BH257" i="1" s="1"/>
  <c r="AY249" i="1"/>
  <c r="BH249" i="1" s="1"/>
  <c r="AX233" i="1"/>
  <c r="BG233" i="1" s="1"/>
  <c r="AV217" i="1"/>
  <c r="BE217" i="1" s="1"/>
  <c r="AV209" i="1"/>
  <c r="BE209" i="1" s="1"/>
  <c r="AZ194" i="1"/>
  <c r="BI194" i="1" s="1"/>
  <c r="AZ186" i="1"/>
  <c r="BI186" i="1" s="1"/>
  <c r="AX170" i="1"/>
  <c r="BG170" i="1" s="1"/>
  <c r="AV155" i="1"/>
  <c r="BE155" i="1" s="1"/>
  <c r="AV148" i="1"/>
  <c r="BE148" i="1" s="1"/>
  <c r="AZ134" i="1"/>
  <c r="BI134" i="1" s="1"/>
  <c r="AW126" i="1"/>
  <c r="BF126" i="1" s="1"/>
  <c r="AZ110" i="1"/>
  <c r="BI110" i="1" s="1"/>
  <c r="AX94" i="1"/>
  <c r="BG94" i="1" s="1"/>
  <c r="AZ86" i="1"/>
  <c r="BI86" i="1" s="1"/>
  <c r="AW70" i="1"/>
  <c r="BF70" i="1" s="1"/>
  <c r="AW62" i="1"/>
  <c r="BF62" i="1" s="1"/>
  <c r="AV256" i="1"/>
  <c r="BE256" i="1" s="1"/>
  <c r="AW248" i="1"/>
  <c r="BF248" i="1" s="1"/>
  <c r="AV232" i="1"/>
  <c r="BE232" i="1" s="1"/>
  <c r="AZ224" i="1"/>
  <c r="BI224" i="1" s="1"/>
  <c r="AY208" i="1"/>
  <c r="BH208" i="1" s="1"/>
  <c r="AW193" i="1"/>
  <c r="BF193" i="1" s="1"/>
  <c r="AX185" i="1"/>
  <c r="BG185" i="1" s="1"/>
  <c r="AW169" i="1"/>
  <c r="BF169" i="1" s="1"/>
  <c r="AV162" i="1"/>
  <c r="BE162" i="1" s="1"/>
  <c r="AY147" i="1"/>
  <c r="BH147" i="1" s="1"/>
  <c r="AW133" i="1"/>
  <c r="BF133" i="1" s="1"/>
  <c r="AY125" i="1"/>
  <c r="BH125" i="1" s="1"/>
  <c r="AV65" i="1"/>
  <c r="BE65" i="1" s="1"/>
  <c r="AW172" i="1"/>
  <c r="BF172" i="1" s="1"/>
  <c r="AZ72" i="1"/>
  <c r="BI72" i="1" s="1"/>
  <c r="AW352" i="1"/>
  <c r="BF352" i="1" s="1"/>
  <c r="AX250" i="1"/>
  <c r="BG250" i="1" s="1"/>
  <c r="AV149" i="1"/>
  <c r="BE149" i="1" s="1"/>
  <c r="AV55" i="1"/>
  <c r="BE55" i="1" s="1"/>
  <c r="AX209" i="1"/>
  <c r="BG209" i="1" s="1"/>
  <c r="AV110" i="1"/>
  <c r="BE110" i="1" s="1"/>
  <c r="AZ240" i="1"/>
  <c r="BI240" i="1" s="1"/>
  <c r="AW185" i="1"/>
  <c r="BF185" i="1" s="1"/>
  <c r="AX141" i="1"/>
  <c r="BG141" i="1" s="1"/>
  <c r="AX101" i="1"/>
  <c r="BG101" i="1" s="1"/>
  <c r="AW77" i="1"/>
  <c r="BF77" i="1" s="1"/>
  <c r="AY69" i="1"/>
  <c r="BH69" i="1" s="1"/>
  <c r="AX53" i="1"/>
  <c r="BG53" i="1" s="1"/>
  <c r="AW220" i="1"/>
  <c r="BF220" i="1" s="1"/>
  <c r="AY49" i="1"/>
  <c r="BH49" i="1" s="1"/>
  <c r="AV165" i="1"/>
  <c r="BE165" i="1" s="1"/>
  <c r="AY64" i="1"/>
  <c r="BH64" i="1" s="1"/>
  <c r="AV336" i="1"/>
  <c r="BE336" i="1" s="1"/>
  <c r="AZ242" i="1"/>
  <c r="BI242" i="1" s="1"/>
  <c r="AW194" i="1"/>
  <c r="BF194" i="1" s="1"/>
  <c r="AY94" i="1"/>
  <c r="BH94" i="1" s="1"/>
  <c r="AX232" i="1"/>
  <c r="BG232" i="1" s="1"/>
  <c r="AZ185" i="1"/>
  <c r="BI185" i="1" s="1"/>
  <c r="AX133" i="1"/>
  <c r="BG133" i="1" s="1"/>
  <c r="AY101" i="1"/>
  <c r="BH101" i="1" s="1"/>
  <c r="AX77" i="1"/>
  <c r="BG77" i="1" s="1"/>
  <c r="AV61" i="1"/>
  <c r="BE61" i="1" s="1"/>
  <c r="AW53" i="1"/>
  <c r="BF53" i="1" s="1"/>
  <c r="AY173" i="1"/>
  <c r="BH173" i="1" s="1"/>
  <c r="AW48" i="1"/>
  <c r="BF48" i="1" s="1"/>
  <c r="AY328" i="1"/>
  <c r="BH328" i="1" s="1"/>
  <c r="AY226" i="1"/>
  <c r="BH226" i="1" s="1"/>
  <c r="AW127" i="1"/>
  <c r="BF127" i="1" s="1"/>
  <c r="AY279" i="1"/>
  <c r="BH279" i="1" s="1"/>
  <c r="AY178" i="1"/>
  <c r="BH178" i="1" s="1"/>
  <c r="AY86" i="1"/>
  <c r="BH86" i="1" s="1"/>
  <c r="AX224" i="1"/>
  <c r="BG224" i="1" s="1"/>
  <c r="AV177" i="1"/>
  <c r="BE177" i="1" s="1"/>
  <c r="AW125" i="1"/>
  <c r="BF125" i="1" s="1"/>
  <c r="AV93" i="1"/>
  <c r="BE93" i="1" s="1"/>
  <c r="AY77" i="1"/>
  <c r="BH77" i="1" s="1"/>
  <c r="AW61" i="1"/>
  <c r="BF61" i="1" s="1"/>
  <c r="AY53" i="1"/>
  <c r="BH53" i="1" s="1"/>
  <c r="AV129" i="1"/>
  <c r="BE129" i="1" s="1"/>
  <c r="AV235" i="1"/>
  <c r="BE235" i="1" s="1"/>
  <c r="AW136" i="1"/>
  <c r="BF136" i="1" s="1"/>
  <c r="AX312" i="1"/>
  <c r="BG312" i="1" s="1"/>
  <c r="AV210" i="1"/>
  <c r="BE210" i="1" s="1"/>
  <c r="AV119" i="1"/>
  <c r="BE119" i="1" s="1"/>
  <c r="AZ271" i="1"/>
  <c r="BI271" i="1" s="1"/>
  <c r="AY170" i="1"/>
  <c r="BH170" i="1" s="1"/>
  <c r="AX70" i="1"/>
  <c r="BG70" i="1" s="1"/>
  <c r="AV216" i="1"/>
  <c r="BE216" i="1" s="1"/>
  <c r="AY169" i="1"/>
  <c r="BH169" i="1" s="1"/>
  <c r="AZ125" i="1"/>
  <c r="BI125" i="1" s="1"/>
  <c r="AX93" i="1"/>
  <c r="BG93" i="1" s="1"/>
  <c r="AZ77" i="1"/>
  <c r="BI77" i="1" s="1"/>
  <c r="AX61" i="1"/>
  <c r="BG61" i="1" s="1"/>
  <c r="AY113" i="1"/>
  <c r="BH113" i="1" s="1"/>
  <c r="AZ227" i="1"/>
  <c r="BI227" i="1" s="1"/>
  <c r="AY128" i="1"/>
  <c r="BH128" i="1" s="1"/>
  <c r="AX304" i="1"/>
  <c r="BG304" i="1" s="1"/>
  <c r="AV202" i="1"/>
  <c r="BE202" i="1" s="1"/>
  <c r="AY103" i="1"/>
  <c r="BH103" i="1" s="1"/>
  <c r="AZ257" i="1"/>
  <c r="BI257" i="1" s="1"/>
  <c r="AW155" i="1"/>
  <c r="BF155" i="1" s="1"/>
  <c r="AV54" i="1"/>
  <c r="BE54" i="1" s="1"/>
  <c r="AW208" i="1"/>
  <c r="BF208" i="1" s="1"/>
  <c r="AY162" i="1"/>
  <c r="BH162" i="1" s="1"/>
  <c r="AY117" i="1"/>
  <c r="BH117" i="1" s="1"/>
  <c r="AZ85" i="1"/>
  <c r="BI85" i="1" s="1"/>
  <c r="AZ69" i="1"/>
  <c r="BI69" i="1" s="1"/>
  <c r="AY61" i="1"/>
  <c r="BH61" i="1" s="1"/>
  <c r="AY105" i="1"/>
  <c r="BH105" i="1" s="1"/>
  <c r="AY211" i="1"/>
  <c r="BH211" i="1" s="1"/>
  <c r="AW112" i="1"/>
  <c r="BF112" i="1" s="1"/>
  <c r="AY288" i="1"/>
  <c r="BH288" i="1" s="1"/>
  <c r="AY187" i="1"/>
  <c r="BH187" i="1" s="1"/>
  <c r="AW87" i="1"/>
  <c r="BF87" i="1" s="1"/>
  <c r="AX241" i="1"/>
  <c r="BG241" i="1" s="1"/>
  <c r="AX148" i="1"/>
  <c r="BG148" i="1" s="1"/>
  <c r="AZ208" i="1"/>
  <c r="BI208" i="1" s="1"/>
  <c r="AV154" i="1"/>
  <c r="BE154" i="1" s="1"/>
  <c r="AW109" i="1"/>
  <c r="BF109" i="1" s="1"/>
  <c r="AX85" i="1"/>
  <c r="BG85" i="1" s="1"/>
  <c r="AV69" i="1"/>
  <c r="BE69" i="1" s="1"/>
  <c r="AZ61" i="1"/>
  <c r="BI61" i="1" s="1"/>
  <c r="AX89" i="1"/>
  <c r="BG89" i="1" s="1"/>
  <c r="AW196" i="1"/>
  <c r="BF196" i="1" s="1"/>
  <c r="AY104" i="1"/>
  <c r="BH104" i="1" s="1"/>
  <c r="AV272" i="1"/>
  <c r="BE272" i="1" s="1"/>
  <c r="AY179" i="1"/>
  <c r="BH179" i="1" s="1"/>
  <c r="AX79" i="1"/>
  <c r="BG79" i="1" s="1"/>
  <c r="AZ233" i="1"/>
  <c r="BI233" i="1" s="1"/>
  <c r="AW134" i="1"/>
  <c r="BF134" i="1" s="1"/>
  <c r="AW256" i="1"/>
  <c r="BF256" i="1" s="1"/>
  <c r="AX200" i="1"/>
  <c r="BG200" i="1" s="1"/>
  <c r="AW147" i="1"/>
  <c r="BF147" i="1" s="1"/>
  <c r="AX109" i="1"/>
  <c r="BG109" i="1" s="1"/>
  <c r="AW85" i="1"/>
  <c r="BF85" i="1" s="1"/>
  <c r="AX69" i="1"/>
  <c r="BG69" i="1" s="1"/>
  <c r="AZ53" i="1"/>
  <c r="BI53" i="1" s="1"/>
  <c r="AV73" i="1"/>
  <c r="BE73" i="1" s="1"/>
  <c r="AX188" i="1"/>
  <c r="BG188" i="1" s="1"/>
  <c r="AX88" i="1"/>
  <c r="BG88" i="1" s="1"/>
  <c r="AV298" i="1"/>
  <c r="BE298" i="1" s="1"/>
  <c r="AX164" i="1"/>
  <c r="BG164" i="1" s="1"/>
  <c r="AW63" i="1"/>
  <c r="BF63" i="1" s="1"/>
  <c r="AW217" i="1"/>
  <c r="BF217" i="1" s="1"/>
  <c r="AV118" i="1"/>
  <c r="BE118" i="1" s="1"/>
  <c r="AY248" i="1"/>
  <c r="BH248" i="1" s="1"/>
  <c r="AX193" i="1"/>
  <c r="BG193" i="1" s="1"/>
  <c r="AZ147" i="1"/>
  <c r="BI147" i="1" s="1"/>
  <c r="AZ109" i="1"/>
  <c r="BI109" i="1" s="1"/>
  <c r="AV77" i="1"/>
  <c r="BE77" i="1" s="1"/>
  <c r="AW69" i="1"/>
  <c r="BF69" i="1" s="1"/>
  <c r="AV53" i="1"/>
  <c r="BE53" i="1" s="1"/>
  <c r="P33" i="9"/>
  <c r="S10" i="7"/>
  <c r="S9" i="7"/>
  <c r="S6" i="7"/>
  <c r="BJ630" i="1" l="1"/>
  <c r="BJ484" i="1"/>
  <c r="BJ323" i="1"/>
  <c r="BJ535" i="1"/>
  <c r="BJ106" i="1"/>
  <c r="BJ557" i="1"/>
  <c r="BJ298" i="1"/>
  <c r="BJ665" i="1"/>
  <c r="BJ82" i="1"/>
  <c r="BJ272" i="1"/>
  <c r="BJ287" i="1"/>
  <c r="BJ62" i="1"/>
  <c r="BJ280" i="1"/>
  <c r="BJ200" i="1"/>
  <c r="BJ96" i="1"/>
  <c r="BJ99" i="1"/>
  <c r="BJ477" i="1"/>
  <c r="BJ615" i="1"/>
  <c r="BJ513" i="1"/>
  <c r="BJ84" i="1"/>
  <c r="BJ284" i="1"/>
  <c r="BJ622" i="1"/>
  <c r="BJ591" i="1"/>
  <c r="BJ212" i="1"/>
  <c r="BJ124" i="1"/>
  <c r="BJ533" i="1"/>
  <c r="BJ672" i="1"/>
  <c r="BJ676" i="1"/>
  <c r="BJ286" i="1"/>
  <c r="BJ656" i="1"/>
  <c r="BJ367" i="1"/>
  <c r="BJ302" i="1"/>
  <c r="BJ176" i="1"/>
  <c r="BJ482" i="1"/>
  <c r="BJ373" i="1"/>
  <c r="BJ417" i="1"/>
  <c r="BJ619" i="1"/>
  <c r="BJ441" i="1"/>
  <c r="BJ480" i="1"/>
  <c r="BJ635" i="1"/>
  <c r="BJ545" i="1"/>
  <c r="BJ658" i="1"/>
  <c r="BJ462" i="1"/>
  <c r="BJ627" i="1"/>
  <c r="BJ368" i="1"/>
  <c r="BJ581" i="1"/>
  <c r="BJ122" i="1"/>
  <c r="BJ528" i="1"/>
  <c r="BJ530" i="1"/>
  <c r="BJ653" i="1"/>
  <c r="BJ315" i="1"/>
  <c r="BJ443" i="1"/>
  <c r="BJ38" i="1"/>
  <c r="BJ16" i="1"/>
  <c r="BJ32" i="1"/>
  <c r="BJ149" i="1"/>
  <c r="BJ336" i="1"/>
  <c r="BJ112" i="1"/>
  <c r="BJ137" i="1"/>
  <c r="BJ117" i="1"/>
  <c r="BJ369" i="1"/>
  <c r="BJ448" i="1"/>
  <c r="BJ346" i="1"/>
  <c r="BJ561" i="1"/>
  <c r="BJ375" i="1"/>
  <c r="BJ119" i="1"/>
  <c r="BJ136" i="1"/>
  <c r="BJ254" i="1"/>
  <c r="BJ297" i="1"/>
  <c r="BJ628" i="1"/>
  <c r="BJ52" i="1"/>
  <c r="BJ422" i="1"/>
  <c r="BJ132" i="1"/>
  <c r="BJ140" i="1"/>
  <c r="BJ469" i="1"/>
  <c r="BJ593" i="1"/>
  <c r="BJ405" i="1"/>
  <c r="BJ354" i="1"/>
  <c r="BJ383" i="1"/>
  <c r="BJ138" i="1"/>
  <c r="BJ380" i="1"/>
  <c r="BJ127" i="1"/>
  <c r="BJ139" i="1"/>
  <c r="BJ115" i="1"/>
  <c r="BJ377" i="1"/>
  <c r="BJ125" i="1"/>
  <c r="BJ118" i="1"/>
  <c r="BJ372" i="1"/>
  <c r="BJ123" i="1"/>
  <c r="BJ374" i="1"/>
  <c r="BJ381" i="1"/>
  <c r="BJ130" i="1"/>
  <c r="BJ172" i="1"/>
  <c r="BJ126" i="1"/>
  <c r="BJ120" i="1"/>
  <c r="BJ73" i="1"/>
  <c r="BJ76" i="1"/>
  <c r="BJ131" i="1"/>
  <c r="BJ366" i="1"/>
  <c r="BJ239" i="1"/>
  <c r="BJ475" i="1"/>
  <c r="BJ415" i="1"/>
  <c r="BJ338" i="1"/>
  <c r="BJ559" i="1"/>
  <c r="BJ313" i="1"/>
  <c r="BJ145" i="1"/>
  <c r="BJ451" i="1"/>
  <c r="BJ555" i="1"/>
  <c r="BJ379" i="1"/>
  <c r="BJ128" i="1"/>
  <c r="BJ113" i="1"/>
  <c r="BJ376" i="1"/>
  <c r="BJ134" i="1"/>
  <c r="BJ129" i="1"/>
  <c r="BJ133" i="1"/>
  <c r="BJ135" i="1"/>
  <c r="BJ121" i="1"/>
  <c r="BJ116" i="1"/>
  <c r="BJ378" i="1"/>
  <c r="BJ370" i="1"/>
  <c r="BJ114" i="1"/>
  <c r="BJ371" i="1"/>
  <c r="BJ552" i="1"/>
  <c r="BJ155" i="1"/>
  <c r="BJ532" i="1"/>
  <c r="BJ414" i="1"/>
  <c r="BJ153" i="1"/>
  <c r="BJ337" i="1"/>
  <c r="BJ654" i="1"/>
  <c r="BJ334" i="1"/>
  <c r="BJ537" i="1"/>
  <c r="BJ404" i="1"/>
  <c r="BJ598" i="1"/>
  <c r="BJ292" i="1"/>
  <c r="BJ460" i="1"/>
  <c r="BJ433" i="1"/>
  <c r="BJ553" i="1"/>
  <c r="BJ580" i="1"/>
  <c r="BJ165" i="1"/>
  <c r="BJ639" i="1"/>
  <c r="BJ31" i="1"/>
  <c r="BJ440" i="1"/>
  <c r="BJ14" i="1"/>
  <c r="BJ98" i="1"/>
  <c r="BJ21" i="1"/>
  <c r="BJ42" i="1"/>
  <c r="BJ602" i="1"/>
  <c r="BJ25" i="1"/>
  <c r="BJ56" i="1"/>
  <c r="BJ240" i="1"/>
  <c r="BJ282" i="1"/>
  <c r="BJ260" i="1"/>
  <c r="BJ429" i="1"/>
  <c r="BJ166" i="1"/>
  <c r="BJ476" i="1"/>
  <c r="BJ426" i="1"/>
  <c r="BJ547" i="1"/>
  <c r="BJ19" i="1"/>
  <c r="BJ61" i="1"/>
  <c r="BJ162" i="1"/>
  <c r="BJ256" i="1"/>
  <c r="BJ148" i="1"/>
  <c r="BJ320" i="1"/>
  <c r="BJ64" i="1"/>
  <c r="BJ185" i="1"/>
  <c r="BJ271" i="1"/>
  <c r="BJ241" i="1"/>
  <c r="BJ95" i="1"/>
  <c r="BJ258" i="1"/>
  <c r="BJ360" i="1"/>
  <c r="BJ49" i="1"/>
  <c r="BJ111" i="1"/>
  <c r="BJ219" i="1"/>
  <c r="BJ396" i="1"/>
  <c r="BJ332" i="1"/>
  <c r="BJ516" i="1"/>
  <c r="BJ671" i="1"/>
  <c r="BJ189" i="1"/>
  <c r="BJ316" i="1"/>
  <c r="BJ92" i="1"/>
  <c r="BJ266" i="1"/>
  <c r="BJ191" i="1"/>
  <c r="BJ409" i="1"/>
  <c r="BJ220" i="1"/>
  <c r="BJ572" i="1"/>
  <c r="BJ306" i="1"/>
  <c r="BJ333" i="1"/>
  <c r="BJ445" i="1"/>
  <c r="BJ273" i="1"/>
  <c r="BJ558" i="1"/>
  <c r="BJ446" i="1"/>
  <c r="BJ585" i="1"/>
  <c r="BJ301" i="1"/>
  <c r="BJ509" i="1"/>
  <c r="BJ569" i="1"/>
  <c r="BJ406" i="1"/>
  <c r="BJ502" i="1"/>
  <c r="BJ549" i="1"/>
  <c r="BJ293" i="1"/>
  <c r="BJ501" i="1"/>
  <c r="BJ599" i="1"/>
  <c r="BJ277" i="1"/>
  <c r="BJ310" i="1"/>
  <c r="BJ184" i="1"/>
  <c r="BJ586" i="1"/>
  <c r="BJ385" i="1"/>
  <c r="BJ649" i="1"/>
  <c r="BJ503" i="1"/>
  <c r="BJ425" i="1"/>
  <c r="BJ474" i="1"/>
  <c r="BJ636" i="1"/>
  <c r="BJ634" i="1"/>
  <c r="BJ675" i="1"/>
  <c r="BJ335" i="1"/>
  <c r="BJ560" i="1"/>
  <c r="BJ597" i="1"/>
  <c r="BJ190" i="1"/>
  <c r="BJ283" i="1"/>
  <c r="BJ568" i="1"/>
  <c r="BJ483" i="1"/>
  <c r="BJ605" i="1"/>
  <c r="BJ546" i="1"/>
  <c r="BJ677" i="1"/>
  <c r="BJ229" i="1"/>
  <c r="BJ435" i="1"/>
  <c r="BJ90" i="1"/>
  <c r="BJ291" i="1"/>
  <c r="BJ625" i="1"/>
  <c r="BJ590" i="1"/>
  <c r="BJ245" i="1"/>
  <c r="BJ563" i="1"/>
  <c r="BJ24" i="1"/>
  <c r="BJ46" i="1"/>
  <c r="BJ23" i="1"/>
  <c r="BJ34" i="1"/>
  <c r="BJ36" i="1"/>
  <c r="BJ57" i="1"/>
  <c r="BJ147" i="1"/>
  <c r="BJ416" i="1"/>
  <c r="BJ667" i="1"/>
  <c r="BJ353" i="1"/>
  <c r="BJ511" i="1"/>
  <c r="BJ659" i="1"/>
  <c r="BJ351" i="1"/>
  <c r="BJ392" i="1"/>
  <c r="BJ505" i="1"/>
  <c r="BJ638" i="1"/>
  <c r="BJ386" i="1"/>
  <c r="BJ464" i="1"/>
  <c r="BJ205" i="1"/>
  <c r="BJ507" i="1"/>
  <c r="BJ412" i="1"/>
  <c r="BJ50" i="1"/>
  <c r="BJ459" i="1"/>
  <c r="BJ562" i="1"/>
  <c r="BJ504" i="1"/>
  <c r="BJ576" i="1"/>
  <c r="BJ33" i="1"/>
  <c r="BJ13" i="1"/>
  <c r="BJ17" i="1"/>
  <c r="BJ44" i="1"/>
  <c r="BJ223" i="1"/>
  <c r="BJ600" i="1"/>
  <c r="BJ242" i="1"/>
  <c r="BJ210" i="1"/>
  <c r="BJ544" i="1"/>
  <c r="BJ214" i="1"/>
  <c r="BJ492" i="1"/>
  <c r="BJ364" i="1"/>
  <c r="BJ100" i="1"/>
  <c r="BJ60" i="1"/>
  <c r="BJ228" i="1"/>
  <c r="BJ390" i="1"/>
  <c r="BJ263" i="1"/>
  <c r="BJ161" i="1"/>
  <c r="BJ365" i="1"/>
  <c r="BJ473" i="1"/>
  <c r="BJ325" i="1"/>
  <c r="BJ609" i="1"/>
  <c r="BJ526" i="1"/>
  <c r="BJ309" i="1"/>
  <c r="BJ413" i="1"/>
  <c r="BJ517" i="1"/>
  <c r="BJ529" i="1"/>
  <c r="BJ311" i="1"/>
  <c r="BJ463" i="1"/>
  <c r="BJ587" i="1"/>
  <c r="BJ289" i="1"/>
  <c r="BJ362" i="1"/>
  <c r="BJ495" i="1"/>
  <c r="BJ424" i="1"/>
  <c r="BJ579" i="1"/>
  <c r="BJ400" i="1"/>
  <c r="BJ651" i="1"/>
  <c r="BJ399" i="1"/>
  <c r="BJ407" i="1"/>
  <c r="BJ527" i="1"/>
  <c r="BJ666" i="1"/>
  <c r="BJ520" i="1"/>
  <c r="BJ574" i="1"/>
  <c r="BJ330" i="1"/>
  <c r="BJ359" i="1"/>
  <c r="BJ610" i="1"/>
  <c r="BJ457" i="1"/>
  <c r="BJ506" i="1"/>
  <c r="BJ629" i="1"/>
  <c r="BJ419" i="1"/>
  <c r="BJ471" i="1"/>
  <c r="BJ58" i="1"/>
  <c r="BJ159" i="1"/>
  <c r="BJ410" i="1"/>
  <c r="BJ637" i="1"/>
  <c r="BJ523" i="1"/>
  <c r="BJ646" i="1"/>
  <c r="BJ267" i="1"/>
  <c r="BJ601" i="1"/>
  <c r="BJ253" i="1"/>
  <c r="BJ542" i="1"/>
  <c r="BJ566" i="1"/>
  <c r="BJ578" i="1"/>
  <c r="BJ15" i="1"/>
  <c r="BJ26" i="1"/>
  <c r="BJ41" i="1"/>
  <c r="BJ12" i="1"/>
  <c r="BJ11" i="1"/>
  <c r="BJ30" i="1"/>
  <c r="BJ167" i="1"/>
  <c r="BJ285" i="1"/>
  <c r="BJ478" i="1"/>
  <c r="BJ312" i="1"/>
  <c r="BJ623" i="1"/>
  <c r="BJ192" i="1"/>
  <c r="BJ519" i="1"/>
  <c r="BJ352" i="1"/>
  <c r="BJ169" i="1"/>
  <c r="BJ226" i="1"/>
  <c r="BJ344" i="1"/>
  <c r="BJ225" i="1"/>
  <c r="BJ79" i="1"/>
  <c r="BJ188" i="1"/>
  <c r="BJ97" i="1"/>
  <c r="BJ141" i="1"/>
  <c r="BJ187" i="1"/>
  <c r="BJ265" i="1"/>
  <c r="BJ262" i="1"/>
  <c r="BJ202" i="1"/>
  <c r="BJ48" i="1"/>
  <c r="BJ233" i="1"/>
  <c r="BJ104" i="1"/>
  <c r="BJ105" i="1"/>
  <c r="BJ171" i="1"/>
  <c r="BJ193" i="1"/>
  <c r="BJ178" i="1"/>
  <c r="BJ203" i="1"/>
  <c r="BJ154" i="1"/>
  <c r="BJ103" i="1"/>
  <c r="BJ195" i="1"/>
  <c r="BJ93" i="1"/>
  <c r="BJ157" i="1"/>
  <c r="BJ65" i="1"/>
  <c r="BJ68" i="1"/>
  <c r="BJ420" i="1"/>
  <c r="BJ577" i="1"/>
  <c r="BJ489" i="1"/>
  <c r="BJ540" i="1"/>
  <c r="BJ604" i="1"/>
  <c r="BJ222" i="1"/>
  <c r="BJ108" i="1"/>
  <c r="BJ340" i="1"/>
  <c r="BJ158" i="1"/>
  <c r="BJ308" i="1"/>
  <c r="BJ485" i="1"/>
  <c r="BJ236" i="1"/>
  <c r="BJ160" i="1"/>
  <c r="BJ276" i="1"/>
  <c r="BJ361" i="1"/>
  <c r="BJ398" i="1"/>
  <c r="BJ269" i="1"/>
  <c r="BJ608" i="1"/>
  <c r="BJ592" i="1"/>
  <c r="BJ449" i="1"/>
  <c r="BJ341" i="1"/>
  <c r="BJ660" i="1"/>
  <c r="BJ358" i="1"/>
  <c r="BJ231" i="1"/>
  <c r="BJ437" i="1"/>
  <c r="BJ342" i="1"/>
  <c r="BJ431" i="1"/>
  <c r="BJ617" i="1"/>
  <c r="BJ317" i="1"/>
  <c r="BJ421" i="1"/>
  <c r="BJ664" i="1"/>
  <c r="BJ326" i="1"/>
  <c r="BJ551" i="1"/>
  <c r="BJ594" i="1"/>
  <c r="BJ303" i="1"/>
  <c r="BJ456" i="1"/>
  <c r="BJ281" i="1"/>
  <c r="BJ423" i="1"/>
  <c r="BJ543" i="1"/>
  <c r="BJ641" i="1"/>
  <c r="BJ652" i="1"/>
  <c r="BJ618" i="1"/>
  <c r="BJ522" i="1"/>
  <c r="BJ221" i="1"/>
  <c r="BJ427" i="1"/>
  <c r="BJ607" i="1"/>
  <c r="BJ418" i="1"/>
  <c r="BJ539" i="1"/>
  <c r="BJ74" i="1"/>
  <c r="BJ174" i="1"/>
  <c r="BJ275" i="1"/>
  <c r="BJ465" i="1"/>
  <c r="BJ589" i="1"/>
  <c r="BJ331" i="1"/>
  <c r="BJ670" i="1"/>
  <c r="BJ583" i="1"/>
  <c r="BJ490" i="1"/>
  <c r="BJ43" i="1"/>
  <c r="BJ18" i="1"/>
  <c r="BJ22" i="1"/>
  <c r="BJ20" i="1"/>
  <c r="BJ181" i="1"/>
  <c r="BJ67" i="1"/>
  <c r="BJ430" i="1"/>
  <c r="BJ525" i="1"/>
  <c r="BJ248" i="1"/>
  <c r="BJ324" i="1"/>
  <c r="BJ647" i="1"/>
  <c r="BJ75" i="1"/>
  <c r="BJ444" i="1"/>
  <c r="BJ493" i="1"/>
  <c r="BJ487" i="1"/>
  <c r="BJ349" i="1"/>
  <c r="BJ453" i="1"/>
  <c r="BJ350" i="1"/>
  <c r="BJ389" i="1"/>
  <c r="BJ616" i="1"/>
  <c r="BJ479" i="1"/>
  <c r="BJ461" i="1"/>
  <c r="BJ541" i="1"/>
  <c r="BJ662" i="1"/>
  <c r="BJ567" i="1"/>
  <c r="BJ384" i="1"/>
  <c r="BJ488" i="1"/>
  <c r="BJ611" i="1"/>
  <c r="BJ588" i="1"/>
  <c r="BJ642" i="1"/>
  <c r="BJ432" i="1"/>
  <c r="BJ631" i="1"/>
  <c r="BJ596" i="1"/>
  <c r="BJ434" i="1"/>
  <c r="BJ538" i="1"/>
  <c r="BJ661" i="1"/>
  <c r="BJ678" i="1"/>
  <c r="BJ655" i="1"/>
  <c r="BJ606" i="1"/>
  <c r="BJ668" i="1"/>
  <c r="BJ669" i="1"/>
  <c r="BJ237" i="1"/>
  <c r="BJ339" i="1"/>
  <c r="BJ498" i="1"/>
  <c r="BJ573" i="1"/>
  <c r="BJ536" i="1"/>
  <c r="BJ613" i="1"/>
  <c r="BJ387" i="1"/>
  <c r="BJ454" i="1"/>
  <c r="BJ347" i="1"/>
  <c r="BJ182" i="1"/>
  <c r="BJ403" i="1"/>
  <c r="BJ633" i="1"/>
  <c r="BJ37" i="1"/>
  <c r="BJ39" i="1"/>
  <c r="BJ28" i="1"/>
  <c r="BJ29" i="1"/>
  <c r="BJ290" i="1"/>
  <c r="BJ218" i="1"/>
  <c r="BJ80" i="1"/>
  <c r="BJ257" i="1"/>
  <c r="BJ556" i="1"/>
  <c r="BJ305" i="1"/>
  <c r="BJ644" i="1"/>
  <c r="BJ397" i="1"/>
  <c r="BJ294" i="1"/>
  <c r="BJ69" i="1"/>
  <c r="BJ156" i="1"/>
  <c r="BJ328" i="1"/>
  <c r="BJ87" i="1"/>
  <c r="BJ186" i="1"/>
  <c r="BJ250" i="1"/>
  <c r="BJ208" i="1"/>
  <c r="BJ428" i="1"/>
  <c r="BJ216" i="1"/>
  <c r="BJ235" i="1"/>
  <c r="BJ94" i="1"/>
  <c r="BJ209" i="1"/>
  <c r="BJ63" i="1"/>
  <c r="BJ89" i="1"/>
  <c r="BJ102" i="1"/>
  <c r="BJ164" i="1"/>
  <c r="BJ180" i="1"/>
  <c r="BJ81" i="1"/>
  <c r="BJ163" i="1"/>
  <c r="BJ234" i="1"/>
  <c r="BJ144" i="1"/>
  <c r="BJ142" i="1"/>
  <c r="BJ296" i="1"/>
  <c r="BJ70" i="1"/>
  <c r="BJ211" i="1"/>
  <c r="BJ201" i="1"/>
  <c r="BJ72" i="1"/>
  <c r="BJ252" i="1"/>
  <c r="BJ175" i="1"/>
  <c r="BJ436" i="1"/>
  <c r="BJ51" i="1"/>
  <c r="BJ259" i="1"/>
  <c r="BJ348" i="1"/>
  <c r="BJ524" i="1"/>
  <c r="BJ679" i="1"/>
  <c r="BJ322" i="1"/>
  <c r="BJ518" i="1"/>
  <c r="BJ548" i="1"/>
  <c r="BJ238" i="1"/>
  <c r="BJ388" i="1"/>
  <c r="BJ508" i="1"/>
  <c r="BJ83" i="1"/>
  <c r="BJ183" i="1"/>
  <c r="BJ343" i="1"/>
  <c r="BJ199" i="1"/>
  <c r="BJ640" i="1"/>
  <c r="BJ264" i="1"/>
  <c r="BJ468" i="1"/>
  <c r="BJ624" i="1"/>
  <c r="BJ565" i="1"/>
  <c r="BJ270" i="1"/>
  <c r="BJ673" i="1"/>
  <c r="BJ247" i="1"/>
  <c r="BJ439" i="1"/>
  <c r="BJ455" i="1"/>
  <c r="BJ401" i="1"/>
  <c r="BJ327" i="1"/>
  <c r="BJ603" i="1"/>
  <c r="BJ626" i="1"/>
  <c r="BJ612" i="1"/>
  <c r="BJ447" i="1"/>
  <c r="BJ595" i="1"/>
  <c r="BJ295" i="1"/>
  <c r="BJ650" i="1"/>
  <c r="BJ243" i="1"/>
  <c r="BJ663" i="1"/>
  <c r="BJ442" i="1"/>
  <c r="BJ554" i="1"/>
  <c r="BJ355" i="1"/>
  <c r="BJ402" i="1"/>
  <c r="BJ198" i="1"/>
  <c r="BJ299" i="1"/>
  <c r="BJ499" i="1"/>
  <c r="BJ571" i="1"/>
  <c r="BJ510" i="1"/>
  <c r="BJ394" i="1"/>
  <c r="BJ621" i="1"/>
  <c r="BJ395" i="1"/>
  <c r="BJ491" i="1"/>
  <c r="BJ614" i="1"/>
  <c r="BJ450" i="1"/>
  <c r="BJ411" i="1"/>
  <c r="BJ515" i="1"/>
  <c r="BJ47" i="1"/>
  <c r="BJ27" i="1"/>
  <c r="BJ77" i="1"/>
  <c r="BJ101" i="1"/>
  <c r="BJ227" i="1"/>
  <c r="BJ249" i="1"/>
  <c r="BJ314" i="1"/>
  <c r="BJ107" i="1"/>
  <c r="BJ356" i="1"/>
  <c r="BJ206" i="1"/>
  <c r="BJ632" i="1"/>
  <c r="BJ177" i="1"/>
  <c r="BJ179" i="1"/>
  <c r="BJ194" i="1"/>
  <c r="BJ244" i="1"/>
  <c r="BJ550" i="1"/>
  <c r="BJ146" i="1"/>
  <c r="BJ230" i="1"/>
  <c r="BJ85" i="1"/>
  <c r="BJ109" i="1"/>
  <c r="BJ86" i="1"/>
  <c r="BJ53" i="1"/>
  <c r="BJ55" i="1"/>
  <c r="BJ232" i="1"/>
  <c r="BJ217" i="1"/>
  <c r="BJ304" i="1"/>
  <c r="BJ88" i="1"/>
  <c r="BJ110" i="1"/>
  <c r="BJ71" i="1"/>
  <c r="BJ288" i="1"/>
  <c r="BJ170" i="1"/>
  <c r="BJ197" i="1"/>
  <c r="BJ54" i="1"/>
  <c r="BJ196" i="1"/>
  <c r="BJ224" i="1"/>
  <c r="BJ143" i="1"/>
  <c r="BJ204" i="1"/>
  <c r="BJ78" i="1"/>
  <c r="BJ279" i="1"/>
  <c r="BJ173" i="1"/>
  <c r="BJ274" i="1"/>
  <c r="BJ500" i="1"/>
  <c r="BJ150" i="1"/>
  <c r="BJ91" i="1"/>
  <c r="BJ300" i="1"/>
  <c r="BJ452" i="1"/>
  <c r="BJ564" i="1"/>
  <c r="BJ152" i="1"/>
  <c r="BJ59" i="1"/>
  <c r="BJ268" i="1"/>
  <c r="BJ345" i="1"/>
  <c r="BJ246" i="1"/>
  <c r="BJ512" i="1"/>
  <c r="BJ438" i="1"/>
  <c r="BJ391" i="1"/>
  <c r="BJ207" i="1"/>
  <c r="BJ620" i="1"/>
  <c r="BJ215" i="1"/>
  <c r="BJ648" i="1"/>
  <c r="BJ318" i="1"/>
  <c r="BJ486" i="1"/>
  <c r="BJ521" i="1"/>
  <c r="BJ168" i="1"/>
  <c r="BJ278" i="1"/>
  <c r="BJ382" i="1"/>
  <c r="BJ494" i="1"/>
  <c r="BJ255" i="1"/>
  <c r="BJ357" i="1"/>
  <c r="BJ467" i="1"/>
  <c r="BJ584" i="1"/>
  <c r="BJ251" i="1"/>
  <c r="BJ481" i="1"/>
  <c r="BJ393" i="1"/>
  <c r="BJ408" i="1"/>
  <c r="BJ496" i="1"/>
  <c r="BJ329" i="1"/>
  <c r="BJ643" i="1"/>
  <c r="BJ319" i="1"/>
  <c r="BJ321" i="1"/>
  <c r="BJ674" i="1"/>
  <c r="BJ458" i="1"/>
  <c r="BJ570" i="1"/>
  <c r="BJ151" i="1"/>
  <c r="BJ261" i="1"/>
  <c r="BJ363" i="1"/>
  <c r="BJ466" i="1"/>
  <c r="BJ470" i="1"/>
  <c r="BJ575" i="1"/>
  <c r="BJ582" i="1"/>
  <c r="BJ657" i="1"/>
  <c r="BJ534" i="1"/>
  <c r="BJ213" i="1"/>
  <c r="BJ514" i="1"/>
  <c r="BJ645" i="1"/>
  <c r="BJ307" i="1"/>
  <c r="BJ497" i="1"/>
  <c r="BJ66" i="1"/>
  <c r="BJ472" i="1"/>
  <c r="BJ531" i="1"/>
  <c r="BJ45" i="1"/>
  <c r="BJ40" i="1"/>
  <c r="BJ35" i="1"/>
  <c r="BA551" i="1"/>
  <c r="BA526" i="1"/>
  <c r="BA529" i="1"/>
  <c r="BA534" i="1"/>
  <c r="BA531" i="1"/>
  <c r="BA530" i="1"/>
  <c r="BA533" i="1"/>
  <c r="BA532" i="1"/>
  <c r="BA22" i="1"/>
  <c r="BA43" i="1"/>
  <c r="BA39" i="1"/>
  <c r="BA45" i="1"/>
  <c r="BA535" i="1"/>
  <c r="BA31" i="1"/>
  <c r="BA18" i="1"/>
  <c r="BA33" i="1"/>
  <c r="BA15" i="1"/>
  <c r="BA13" i="1"/>
  <c r="BA25" i="1"/>
  <c r="BA38" i="1"/>
  <c r="BA26" i="1"/>
  <c r="BA19" i="1"/>
  <c r="BA29" i="1"/>
  <c r="BA41" i="1"/>
  <c r="BA14" i="1"/>
  <c r="BA36" i="1"/>
  <c r="BA12" i="1"/>
  <c r="BA21" i="1"/>
  <c r="BA44" i="1"/>
  <c r="BA11" i="1"/>
  <c r="BA24" i="1"/>
  <c r="BA47" i="1"/>
  <c r="BA46" i="1"/>
  <c r="BA20" i="1"/>
  <c r="BA32" i="1"/>
  <c r="BA37" i="1"/>
  <c r="BA28" i="1"/>
  <c r="BA17" i="1"/>
  <c r="BA34" i="1"/>
  <c r="BA16" i="1"/>
  <c r="BA27" i="1"/>
  <c r="BA42" i="1"/>
  <c r="BA23" i="1"/>
  <c r="BA30" i="1"/>
  <c r="BA40" i="1"/>
  <c r="BA35" i="1"/>
  <c r="BA162" i="1"/>
  <c r="BA604" i="1"/>
  <c r="BA665" i="1"/>
  <c r="BA536" i="1"/>
  <c r="BA53" i="1"/>
  <c r="BA177" i="1"/>
  <c r="BA550" i="1"/>
  <c r="BA428" i="1"/>
  <c r="BA422" i="1"/>
  <c r="BA391" i="1"/>
  <c r="BA431" i="1"/>
  <c r="BA398" i="1"/>
  <c r="BA489" i="1"/>
  <c r="BA544" i="1"/>
  <c r="BA69" i="1"/>
  <c r="BA127" i="1"/>
  <c r="BA248" i="1"/>
  <c r="BA380" i="1"/>
  <c r="BA540" i="1"/>
  <c r="BA356" i="1"/>
  <c r="BA548" i="1"/>
  <c r="BA324" i="1"/>
  <c r="BA199" i="1"/>
  <c r="BA377" i="1"/>
  <c r="BA302" i="1"/>
  <c r="BA565" i="1"/>
  <c r="BA478" i="1"/>
  <c r="BA311" i="1"/>
  <c r="BA626" i="1"/>
  <c r="BA612" i="1"/>
  <c r="BA581" i="1"/>
  <c r="BA541" i="1"/>
  <c r="BA552" i="1"/>
  <c r="BA545" i="1"/>
  <c r="BA543" i="1"/>
  <c r="BA205" i="1"/>
  <c r="BA537" i="1"/>
  <c r="BA546" i="1"/>
  <c r="BA298" i="1"/>
  <c r="BA553" i="1"/>
  <c r="BA539" i="1"/>
  <c r="BA538" i="1"/>
  <c r="BA542" i="1"/>
  <c r="BA547" i="1"/>
  <c r="BA336" i="1"/>
  <c r="BA549" i="1"/>
  <c r="BA554" i="1"/>
  <c r="BA73" i="1"/>
  <c r="BA484" i="1"/>
  <c r="BA619" i="1"/>
  <c r="BA475" i="1"/>
  <c r="BA118" i="1"/>
  <c r="BA63" i="1"/>
  <c r="BA655" i="1"/>
  <c r="BA424" i="1"/>
  <c r="BA165" i="1"/>
  <c r="BA112" i="1"/>
  <c r="BA257" i="1"/>
  <c r="BA332" i="1"/>
  <c r="BA107" i="1"/>
  <c r="BA487" i="1"/>
  <c r="BA161" i="1"/>
  <c r="BA469" i="1"/>
  <c r="BA521" i="1"/>
  <c r="BA461" i="1"/>
  <c r="BA519" i="1"/>
  <c r="BA457" i="1"/>
  <c r="BA66" i="1"/>
  <c r="BA126" i="1"/>
  <c r="BA188" i="1"/>
  <c r="BA228" i="1"/>
  <c r="BA439" i="1"/>
  <c r="BA460" i="1"/>
  <c r="BA580" i="1"/>
  <c r="BA132" i="1"/>
  <c r="BA354" i="1"/>
  <c r="BA128" i="1"/>
  <c r="BA598" i="1"/>
  <c r="BA448" i="1"/>
  <c r="BA100" i="1"/>
  <c r="BA512" i="1"/>
  <c r="BA481" i="1"/>
  <c r="BA595" i="1"/>
  <c r="BA329" i="1"/>
  <c r="BA159" i="1"/>
  <c r="BA323" i="1"/>
  <c r="BA385" i="1"/>
  <c r="BA441" i="1"/>
  <c r="BA145" i="1"/>
  <c r="BA630" i="1"/>
  <c r="BA556" i="1"/>
  <c r="BA438" i="1"/>
  <c r="BA654" i="1"/>
  <c r="BA659" i="1"/>
  <c r="BA137" i="1"/>
  <c r="BA274" i="1"/>
  <c r="BA583" i="1"/>
  <c r="BA409" i="1"/>
  <c r="BA190" i="1"/>
  <c r="BA347" i="1"/>
  <c r="BA129" i="1"/>
  <c r="BA272" i="1"/>
  <c r="BA154" i="1"/>
  <c r="BA54" i="1"/>
  <c r="BA287" i="1"/>
  <c r="BA144" i="1"/>
  <c r="BA296" i="1"/>
  <c r="BA420" i="1"/>
  <c r="BA372" i="1"/>
  <c r="BA679" i="1"/>
  <c r="BA593" i="1"/>
  <c r="BA501" i="1"/>
  <c r="BA587" i="1"/>
  <c r="BA197" i="1"/>
  <c r="BA314" i="1"/>
  <c r="BA647" i="1"/>
  <c r="BA175" i="1"/>
  <c r="BA316" i="1"/>
  <c r="BA513" i="1"/>
  <c r="BA84" i="1"/>
  <c r="BA221" i="1"/>
  <c r="BA427" i="1"/>
  <c r="BA149" i="1"/>
  <c r="BA451" i="1"/>
  <c r="BA555" i="1"/>
  <c r="BA210" i="1"/>
  <c r="BA78" i="1"/>
  <c r="BA262" i="1"/>
  <c r="BA662" i="1"/>
  <c r="BA141" i="1"/>
  <c r="BA187" i="1"/>
  <c r="BA57" i="1"/>
  <c r="BA96" i="1"/>
  <c r="BA67" i="1"/>
  <c r="BA167" i="1"/>
  <c r="BA268" i="1"/>
  <c r="BA485" i="1"/>
  <c r="BA365" i="1"/>
  <c r="BA473" i="1"/>
  <c r="BA584" i="1"/>
  <c r="BA303" i="1"/>
  <c r="BA456" i="1"/>
  <c r="BA407" i="1"/>
  <c r="BA511" i="1"/>
  <c r="BA610" i="1"/>
  <c r="BA505" i="1"/>
  <c r="BA528" i="1"/>
  <c r="BA166" i="1"/>
  <c r="BA379" i="1"/>
  <c r="BA476" i="1"/>
  <c r="BA213" i="1"/>
  <c r="BA621" i="1"/>
  <c r="BA395" i="1"/>
  <c r="BA491" i="1"/>
  <c r="BA614" i="1"/>
  <c r="BA450" i="1"/>
  <c r="BA182" i="1"/>
  <c r="BA578" i="1"/>
  <c r="BA216" i="1"/>
  <c r="BA235" i="1"/>
  <c r="BA288" i="1"/>
  <c r="BA180" i="1"/>
  <c r="BA81" i="1"/>
  <c r="BA163" i="1"/>
  <c r="BA104" i="1"/>
  <c r="BA125" i="1"/>
  <c r="BA171" i="1"/>
  <c r="BA193" i="1"/>
  <c r="BA178" i="1"/>
  <c r="BA203" i="1"/>
  <c r="BA103" i="1"/>
  <c r="BA195" i="1"/>
  <c r="BA265" i="1"/>
  <c r="BA173" i="1"/>
  <c r="BA68" i="1"/>
  <c r="BA436" i="1"/>
  <c r="BA115" i="1"/>
  <c r="BA214" i="1"/>
  <c r="BA292" i="1"/>
  <c r="BA622" i="1"/>
  <c r="BA345" i="1"/>
  <c r="BA238" i="1"/>
  <c r="BA388" i="1"/>
  <c r="BA236" i="1"/>
  <c r="BA160" i="1"/>
  <c r="BA207" i="1"/>
  <c r="BA640" i="1"/>
  <c r="BA349" i="1"/>
  <c r="BA453" i="1"/>
  <c r="BA381" i="1"/>
  <c r="BA592" i="1"/>
  <c r="BA449" i="1"/>
  <c r="BA525" i="1"/>
  <c r="BA168" i="1"/>
  <c r="BA270" i="1"/>
  <c r="BA184" i="1"/>
  <c r="BA600" i="1"/>
  <c r="BA417" i="1"/>
  <c r="BA346" i="1"/>
  <c r="BA463" i="1"/>
  <c r="BA425" i="1"/>
  <c r="BA496" i="1"/>
  <c r="BA338" i="1"/>
  <c r="BA281" i="1"/>
  <c r="BA423" i="1"/>
  <c r="BA527" i="1"/>
  <c r="BA666" i="1"/>
  <c r="BA618" i="1"/>
  <c r="BA638" i="1"/>
  <c r="BA599" i="1"/>
  <c r="BA560" i="1"/>
  <c r="BA597" i="1"/>
  <c r="BA283" i="1"/>
  <c r="BA568" i="1"/>
  <c r="BA483" i="1"/>
  <c r="BA605" i="1"/>
  <c r="BA82" i="1"/>
  <c r="BA514" i="1"/>
  <c r="BA645" i="1"/>
  <c r="BA98" i="1"/>
  <c r="BA307" i="1"/>
  <c r="BA497" i="1"/>
  <c r="BA490" i="1"/>
  <c r="BA74" i="1"/>
  <c r="BA77" i="1"/>
  <c r="BA110" i="1"/>
  <c r="BA65" i="1"/>
  <c r="BA352" i="1"/>
  <c r="BA89" i="1"/>
  <c r="BA170" i="1"/>
  <c r="BA234" i="1"/>
  <c r="BA328" i="1"/>
  <c r="BA87" i="1"/>
  <c r="BA179" i="1"/>
  <c r="BA186" i="1"/>
  <c r="BA250" i="1"/>
  <c r="BA120" i="1"/>
  <c r="BA219" i="1"/>
  <c r="BA76" i="1"/>
  <c r="BA516" i="1"/>
  <c r="BA452" i="1"/>
  <c r="BA492" i="1"/>
  <c r="BA364" i="1"/>
  <c r="BA433" i="1"/>
  <c r="BA212" i="1"/>
  <c r="BA146" i="1"/>
  <c r="BA246" i="1"/>
  <c r="BA508" i="1"/>
  <c r="BA75" i="1"/>
  <c r="BA276" i="1"/>
  <c r="BA620" i="1"/>
  <c r="BA350" i="1"/>
  <c r="BA389" i="1"/>
  <c r="BA616" i="1"/>
  <c r="BA325" i="1"/>
  <c r="BA334" i="1"/>
  <c r="BA176" i="1"/>
  <c r="BA482" i="1"/>
  <c r="BA278" i="1"/>
  <c r="BA192" i="1"/>
  <c r="BA397" i="1"/>
  <c r="BA251" i="1"/>
  <c r="BA289" i="1"/>
  <c r="BA362" i="1"/>
  <c r="BA383" i="1"/>
  <c r="BA416" i="1"/>
  <c r="BA658" i="1"/>
  <c r="BA376" i="1"/>
  <c r="BA520" i="1"/>
  <c r="BA611" i="1"/>
  <c r="BA295" i="1"/>
  <c r="BA642" i="1"/>
  <c r="BA432" i="1"/>
  <c r="BA386" i="1"/>
  <c r="BA90" i="1"/>
  <c r="BA464" i="1"/>
  <c r="BA663" i="1"/>
  <c r="BA507" i="1"/>
  <c r="BA412" i="1"/>
  <c r="BA653" i="1"/>
  <c r="BA315" i="1"/>
  <c r="BA371" i="1"/>
  <c r="BA472" i="1"/>
  <c r="BA403" i="1"/>
  <c r="BA633" i="1"/>
  <c r="BA209" i="1"/>
  <c r="BA48" i="1"/>
  <c r="BA169" i="1"/>
  <c r="BA62" i="1"/>
  <c r="BA218" i="1"/>
  <c r="BA320" i="1"/>
  <c r="BA97" i="1"/>
  <c r="BA208" i="1"/>
  <c r="BA194" i="1"/>
  <c r="BA244" i="1"/>
  <c r="BA181" i="1"/>
  <c r="BA282" i="1"/>
  <c r="BA222" i="1"/>
  <c r="BA206" i="1"/>
  <c r="BA220" i="1"/>
  <c r="BA116" i="1"/>
  <c r="BA83" i="1"/>
  <c r="BA183" i="1"/>
  <c r="BA444" i="1"/>
  <c r="BA361" i="1"/>
  <c r="BA390" i="1"/>
  <c r="BA140" i="1"/>
  <c r="BA333" i="1"/>
  <c r="BA445" i="1"/>
  <c r="BA672" i="1"/>
  <c r="BA676" i="1"/>
  <c r="BA264" i="1"/>
  <c r="BA468" i="1"/>
  <c r="BA624" i="1"/>
  <c r="BA341" i="1"/>
  <c r="BA293" i="1"/>
  <c r="BA617" i="1"/>
  <c r="BA413" i="1"/>
  <c r="BA517" i="1"/>
  <c r="BA632" i="1"/>
  <c r="BA294" i="1"/>
  <c r="BA369" i="1"/>
  <c r="BA393" i="1"/>
  <c r="BA378" i="1"/>
  <c r="BA455" i="1"/>
  <c r="BA567" i="1"/>
  <c r="BA384" i="1"/>
  <c r="BA495" i="1"/>
  <c r="BA370" i="1"/>
  <c r="BA603" i="1"/>
  <c r="BA343" i="1"/>
  <c r="BA447" i="1"/>
  <c r="BA559" i="1"/>
  <c r="BA313" i="1"/>
  <c r="BA641" i="1"/>
  <c r="BA321" i="1"/>
  <c r="BA650" i="1"/>
  <c r="BA506" i="1"/>
  <c r="BA629" i="1"/>
  <c r="BA419" i="1"/>
  <c r="BA471" i="1"/>
  <c r="BA410" i="1"/>
  <c r="BA637" i="1"/>
  <c r="BA106" i="1"/>
  <c r="BA523" i="1"/>
  <c r="BA646" i="1"/>
  <c r="BA459" i="1"/>
  <c r="BA677" i="1"/>
  <c r="BA122" i="1"/>
  <c r="BA229" i="1"/>
  <c r="BA435" i="1"/>
  <c r="BA639" i="1"/>
  <c r="BA411" i="1"/>
  <c r="BA515" i="1"/>
  <c r="BA61" i="1"/>
  <c r="BA55" i="1"/>
  <c r="BA232" i="1"/>
  <c r="BA217" i="1"/>
  <c r="BA85" i="1"/>
  <c r="BA70" i="1"/>
  <c r="BA226" i="1"/>
  <c r="BA196" i="1"/>
  <c r="BA105" i="1"/>
  <c r="BA133" i="1"/>
  <c r="BA224" i="1"/>
  <c r="BA143" i="1"/>
  <c r="BA204" i="1"/>
  <c r="BA279" i="1"/>
  <c r="BA135" i="1"/>
  <c r="BA211" i="1"/>
  <c r="BA113" i="1"/>
  <c r="BA201" i="1"/>
  <c r="BA396" i="1"/>
  <c r="BA500" i="1"/>
  <c r="BA252" i="1"/>
  <c r="BA189" i="1"/>
  <c r="BA477" i="1"/>
  <c r="BA615" i="1"/>
  <c r="BA51" i="1"/>
  <c r="BA230" i="1"/>
  <c r="BA108" i="1"/>
  <c r="BA123" i="1"/>
  <c r="BA623" i="1"/>
  <c r="BA124" i="1"/>
  <c r="BA273" i="1"/>
  <c r="BA558" i="1"/>
  <c r="BA446" i="1"/>
  <c r="BA585" i="1"/>
  <c r="BA285" i="1"/>
  <c r="BA215" i="1"/>
  <c r="BA648" i="1"/>
  <c r="BA318" i="1"/>
  <c r="BA660" i="1"/>
  <c r="BA358" i="1"/>
  <c r="BA609" i="1"/>
  <c r="BA405" i="1"/>
  <c r="BA373" i="1"/>
  <c r="BA317" i="1"/>
  <c r="BA421" i="1"/>
  <c r="BA586" i="1"/>
  <c r="BA353" i="1"/>
  <c r="BA462" i="1"/>
  <c r="BA579" i="1"/>
  <c r="BA488" i="1"/>
  <c r="BA643" i="1"/>
  <c r="BA674" i="1"/>
  <c r="BA243" i="1"/>
  <c r="BA596" i="1"/>
  <c r="BA522" i="1"/>
  <c r="BA607" i="1"/>
  <c r="BA418" i="1"/>
  <c r="BA267" i="1"/>
  <c r="BA601" i="1"/>
  <c r="BA562" i="1"/>
  <c r="BA291" i="1"/>
  <c r="BA426" i="1"/>
  <c r="BA114" i="1"/>
  <c r="BA119" i="1"/>
  <c r="BA172" i="1"/>
  <c r="BA344" i="1"/>
  <c r="BA280" i="1"/>
  <c r="BA56" i="1"/>
  <c r="BA200" i="1"/>
  <c r="BA94" i="1"/>
  <c r="BA121" i="1"/>
  <c r="BA157" i="1"/>
  <c r="BA254" i="1"/>
  <c r="BA404" i="1"/>
  <c r="BA91" i="1"/>
  <c r="BA577" i="1"/>
  <c r="BA92" i="1"/>
  <c r="BA259" i="1"/>
  <c r="BA348" i="1"/>
  <c r="BA131" i="1"/>
  <c r="BA340" i="1"/>
  <c r="BA150" i="1"/>
  <c r="BA628" i="1"/>
  <c r="BA572" i="1"/>
  <c r="BA290" i="1"/>
  <c r="BA263" i="1"/>
  <c r="BA305" i="1"/>
  <c r="BA301" i="1"/>
  <c r="BA509" i="1"/>
  <c r="BA286" i="1"/>
  <c r="BA223" i="1"/>
  <c r="BA429" i="1"/>
  <c r="BA656" i="1"/>
  <c r="BA430" i="1"/>
  <c r="BA366" i="1"/>
  <c r="BA644" i="1"/>
  <c r="BA277" i="1"/>
  <c r="BA382" i="1"/>
  <c r="BA673" i="1"/>
  <c r="BA664" i="1"/>
  <c r="BA326" i="1"/>
  <c r="BA627" i="1"/>
  <c r="BA649" i="1"/>
  <c r="BA480" i="1"/>
  <c r="BA408" i="1"/>
  <c r="BA415" i="1"/>
  <c r="BA400" i="1"/>
  <c r="BA474" i="1"/>
  <c r="BA635" i="1"/>
  <c r="BA375" i="1"/>
  <c r="BA602" i="1"/>
  <c r="BA574" i="1"/>
  <c r="BA335" i="1"/>
  <c r="BA368" i="1"/>
  <c r="BA434" i="1"/>
  <c r="BA661" i="1"/>
  <c r="BA130" i="1"/>
  <c r="BA678" i="1"/>
  <c r="BA606" i="1"/>
  <c r="BA668" i="1"/>
  <c r="BA669" i="1"/>
  <c r="BA237" i="1"/>
  <c r="BA339" i="1"/>
  <c r="BA174" i="1"/>
  <c r="BA275" i="1"/>
  <c r="BA465" i="1"/>
  <c r="BA575" i="1"/>
  <c r="BA253" i="1"/>
  <c r="BA566" i="1"/>
  <c r="BA625" i="1"/>
  <c r="BA443" i="1"/>
  <c r="BA93" i="1"/>
  <c r="BA256" i="1"/>
  <c r="BA148" i="1"/>
  <c r="BA304" i="1"/>
  <c r="BA88" i="1"/>
  <c r="BA109" i="1"/>
  <c r="BA156" i="1"/>
  <c r="BA225" i="1"/>
  <c r="BA79" i="1"/>
  <c r="BA64" i="1"/>
  <c r="BA185" i="1"/>
  <c r="BA271" i="1"/>
  <c r="BA241" i="1"/>
  <c r="BA95" i="1"/>
  <c r="BA117" i="1"/>
  <c r="BA102" i="1"/>
  <c r="BA258" i="1"/>
  <c r="BA360" i="1"/>
  <c r="BA147" i="1"/>
  <c r="BA240" i="1"/>
  <c r="BA134" i="1"/>
  <c r="BA72" i="1"/>
  <c r="BA99" i="1"/>
  <c r="BA300" i="1"/>
  <c r="BA139" i="1"/>
  <c r="BA260" i="1"/>
  <c r="BA284" i="1"/>
  <c r="BA564" i="1"/>
  <c r="BA152" i="1"/>
  <c r="BA524" i="1"/>
  <c r="BA322" i="1"/>
  <c r="BA158" i="1"/>
  <c r="BA591" i="1"/>
  <c r="BA52" i="1"/>
  <c r="BA306" i="1"/>
  <c r="BA269" i="1"/>
  <c r="BA569" i="1"/>
  <c r="BA406" i="1"/>
  <c r="BA502" i="1"/>
  <c r="BA367" i="1"/>
  <c r="BA486" i="1"/>
  <c r="BA479" i="1"/>
  <c r="BA231" i="1"/>
  <c r="BA437" i="1"/>
  <c r="BA494" i="1"/>
  <c r="BA247" i="1"/>
  <c r="BA651" i="1"/>
  <c r="BA401" i="1"/>
  <c r="BA327" i="1"/>
  <c r="BA594" i="1"/>
  <c r="BA636" i="1"/>
  <c r="BA652" i="1"/>
  <c r="BA675" i="1"/>
  <c r="BA330" i="1"/>
  <c r="BA351" i="1"/>
  <c r="BA442" i="1"/>
  <c r="BA355" i="1"/>
  <c r="BA402" i="1"/>
  <c r="BA198" i="1"/>
  <c r="BA299" i="1"/>
  <c r="BA499" i="1"/>
  <c r="BA571" i="1"/>
  <c r="BA510" i="1"/>
  <c r="BA671" i="1"/>
  <c r="BA394" i="1"/>
  <c r="BA498" i="1"/>
  <c r="BA573" i="1"/>
  <c r="BA589" i="1"/>
  <c r="BA58" i="1"/>
  <c r="BA504" i="1"/>
  <c r="BA590" i="1"/>
  <c r="BA138" i="1"/>
  <c r="BA245" i="1"/>
  <c r="BA563" i="1"/>
  <c r="BA202" i="1"/>
  <c r="BA155" i="1"/>
  <c r="BA71" i="1"/>
  <c r="BA164" i="1"/>
  <c r="BA233" i="1"/>
  <c r="BA101" i="1"/>
  <c r="BA86" i="1"/>
  <c r="BA242" i="1"/>
  <c r="BA136" i="1"/>
  <c r="BA227" i="1"/>
  <c r="BA249" i="1"/>
  <c r="BA312" i="1"/>
  <c r="BA80" i="1"/>
  <c r="BA49" i="1"/>
  <c r="BA142" i="1"/>
  <c r="BA111" i="1"/>
  <c r="BA297" i="1"/>
  <c r="BA266" i="1"/>
  <c r="BA191" i="1"/>
  <c r="BA59" i="1"/>
  <c r="BA518" i="1"/>
  <c r="BA308" i="1"/>
  <c r="BA60" i="1"/>
  <c r="BA557" i="1"/>
  <c r="BA493" i="1"/>
  <c r="BA608" i="1"/>
  <c r="BA374" i="1"/>
  <c r="BA414" i="1"/>
  <c r="BA153" i="1"/>
  <c r="BA337" i="1"/>
  <c r="BA239" i="1"/>
  <c r="BA342" i="1"/>
  <c r="BA309" i="1"/>
  <c r="BA310" i="1"/>
  <c r="BA255" i="1"/>
  <c r="BA357" i="1"/>
  <c r="BA467" i="1"/>
  <c r="BA440" i="1"/>
  <c r="BA503" i="1"/>
  <c r="BA561" i="1"/>
  <c r="BA399" i="1"/>
  <c r="BA667" i="1"/>
  <c r="BA634" i="1"/>
  <c r="BA319" i="1"/>
  <c r="BA588" i="1"/>
  <c r="BA359" i="1"/>
  <c r="BA392" i="1"/>
  <c r="BA458" i="1"/>
  <c r="BA570" i="1"/>
  <c r="BA151" i="1"/>
  <c r="BA261" i="1"/>
  <c r="BA363" i="1"/>
  <c r="BA466" i="1"/>
  <c r="BA470" i="1"/>
  <c r="BA582" i="1"/>
  <c r="BA657" i="1"/>
  <c r="BA631" i="1"/>
  <c r="BA613" i="1"/>
  <c r="BA387" i="1"/>
  <c r="BA454" i="1"/>
  <c r="BA331" i="1"/>
  <c r="BA670" i="1"/>
  <c r="BA50" i="1"/>
  <c r="BA57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Baldwin Bonney, Justin</author>
  </authors>
  <commentList>
    <comment ref="N50" authorId="0" shapeId="0" xr:uid="{C6D4BE06-8047-4327-A134-06041F6B1E8D}">
      <text>
        <r>
          <rPr>
            <b/>
            <sz val="9"/>
            <color indexed="81"/>
            <rFont val="Tahoma"/>
            <family val="2"/>
          </rPr>
          <t>Baldwin Bonney, Justin:</t>
        </r>
        <r>
          <rPr>
            <sz val="9"/>
            <color indexed="81"/>
            <rFont val="Tahoma"/>
            <family val="2"/>
          </rPr>
          <t xml:space="preserve">
Less 549,705 per ROO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Baldwin Bonney, Justin</author>
  </authors>
  <commentList>
    <comment ref="O174" authorId="0" shapeId="0" xr:uid="{3AD1F5EA-6BDB-4572-943B-B32D035C7F58}">
      <text>
        <r>
          <rPr>
            <b/>
            <sz val="9"/>
            <color indexed="81"/>
            <rFont val="Tahoma"/>
            <family val="2"/>
          </rPr>
          <t>Baldwin Bonney, Justin:</t>
        </r>
        <r>
          <rPr>
            <sz val="9"/>
            <color indexed="81"/>
            <rFont val="Tahoma"/>
            <family val="2"/>
          </rPr>
          <t xml:space="preserve">
Use Upper Falls Rate
</t>
        </r>
      </text>
    </comment>
    <comment ref="I180" authorId="0" shapeId="0" xr:uid="{EFEAB77F-03BE-4A71-BBEE-DF8B93024D0D}">
      <text>
        <r>
          <rPr>
            <b/>
            <sz val="9"/>
            <color indexed="81"/>
            <rFont val="Tahoma"/>
            <family val="2"/>
          </rPr>
          <t>Baldwin Bonney, Justin:</t>
        </r>
        <r>
          <rPr>
            <sz val="9"/>
            <color indexed="81"/>
            <rFont val="Tahoma"/>
            <family val="2"/>
          </rPr>
          <t xml:space="preserve">
Used Upper Falls Rate
</t>
        </r>
      </text>
    </comment>
    <comment ref="O180" authorId="0" shapeId="0" xr:uid="{DC216FDA-5688-4184-8703-4EF4BBADDB3E}">
      <text>
        <r>
          <rPr>
            <b/>
            <sz val="9"/>
            <color indexed="81"/>
            <rFont val="Tahoma"/>
            <family val="2"/>
          </rPr>
          <t>Baldwin Bonney, Justin:</t>
        </r>
        <r>
          <rPr>
            <sz val="9"/>
            <color indexed="81"/>
            <rFont val="Tahoma"/>
            <family val="2"/>
          </rPr>
          <t xml:space="preserve">
Used Upper Falls Rate
</t>
        </r>
      </text>
    </comment>
  </commentList>
</comments>
</file>

<file path=xl/sharedStrings.xml><?xml version="1.0" encoding="utf-8"?>
<sst xmlns="http://schemas.openxmlformats.org/spreadsheetml/2006/main" count="7085" uniqueCount="1221">
  <si>
    <t>Fixed Assets - NBV</t>
  </si>
  <si>
    <t>Data Updated Daily</t>
  </si>
  <si>
    <t xml:space="preserve">   </t>
  </si>
  <si>
    <t>Data Source</t>
  </si>
  <si>
    <r>
      <rPr>
        <sz val="10"/>
        <color rgb="FF222222"/>
        <rFont val="Arial"/>
        <family val="2"/>
      </rPr>
      <t xml:space="preserve">Accounting Period: </t>
    </r>
    <r>
      <rPr>
        <sz val="10"/>
        <color rgb="FF222222"/>
        <rFont val="Arial"/>
        <family val="2"/>
      </rPr>
      <t>202012</t>
    </r>
    <r>
      <rPr>
        <sz val="10"/>
        <color rgb="FF222222"/>
        <rFont val="Arial"/>
        <family val="2"/>
      </rPr>
      <t xml:space="preserve"> - </t>
    </r>
    <r>
      <rPr>
        <sz val="10"/>
        <color rgb="FF222222"/>
        <rFont val="Arial"/>
        <family val="2"/>
      </rPr>
      <t>202112</t>
    </r>
  </si>
  <si>
    <t xml:space="preserve">    </t>
  </si>
  <si>
    <t>Asset Ending Balance</t>
  </si>
  <si>
    <t>Reserve Ending Balance</t>
  </si>
  <si>
    <t>Depreciation Amount</t>
  </si>
  <si>
    <t>202012</t>
  </si>
  <si>
    <t>202101</t>
  </si>
  <si>
    <t>202102</t>
  </si>
  <si>
    <t>202103</t>
  </si>
  <si>
    <t>202104</t>
  </si>
  <si>
    <t>202105</t>
  </si>
  <si>
    <t>202106</t>
  </si>
  <si>
    <t>202107</t>
  </si>
  <si>
    <t>202108</t>
  </si>
  <si>
    <t>202109</t>
  </si>
  <si>
    <t>202110</t>
  </si>
  <si>
    <t>202111</t>
  </si>
  <si>
    <t>202112</t>
  </si>
  <si>
    <t>CD.AA.303000</t>
  </si>
  <si>
    <t>CD.AA.303100</t>
  </si>
  <si>
    <t>CD.AA.303101</t>
  </si>
  <si>
    <t>CD.AA.303102</t>
  </si>
  <si>
    <t>CD.AA.303103</t>
  </si>
  <si>
    <t>CD.AA.303105</t>
  </si>
  <si>
    <t>CD.AA.303115</t>
  </si>
  <si>
    <t>CD.AA.303120</t>
  </si>
  <si>
    <t>CD.AA.303121</t>
  </si>
  <si>
    <t>CD.AA.303132</t>
  </si>
  <si>
    <t>CD.AA.303133</t>
  </si>
  <si>
    <t>CD.AA.303135</t>
  </si>
  <si>
    <t>CD.AA.389200</t>
  </si>
  <si>
    <t>CD.AA.389300</t>
  </si>
  <si>
    <t>CD.AA.389400</t>
  </si>
  <si>
    <t>CD.AA.390100</t>
  </si>
  <si>
    <t>CD.AA.391000</t>
  </si>
  <si>
    <t>CD.AA.391100</t>
  </si>
  <si>
    <t>CD.AA.391101</t>
  </si>
  <si>
    <t>CD.AA.391120</t>
  </si>
  <si>
    <t>CD.AA.391121</t>
  </si>
  <si>
    <t>CD.AA.391700</t>
  </si>
  <si>
    <t>CD.AA.392000</t>
  </si>
  <si>
    <t>CD.AA.392002</t>
  </si>
  <si>
    <t>CD.AA.392032</t>
  </si>
  <si>
    <t>CD.AA.392046</t>
  </si>
  <si>
    <t>CD.AA.392048</t>
  </si>
  <si>
    <t>CD.AA.392056</t>
  </si>
  <si>
    <t>CD.AA.392058</t>
  </si>
  <si>
    <t>CD.AA.392065</t>
  </si>
  <si>
    <t>CD.AA.393000</t>
  </si>
  <si>
    <t>CD.AA.394000</t>
  </si>
  <si>
    <t>CD.AA.395000</t>
  </si>
  <si>
    <t>CD.AA.396000</t>
  </si>
  <si>
    <t>CD.AA.397000</t>
  </si>
  <si>
    <t>CD.AA.397200</t>
  </si>
  <si>
    <t>CD.AA.397700</t>
  </si>
  <si>
    <t>CD.AA.398000</t>
  </si>
  <si>
    <t>CD.AN.303000</t>
  </si>
  <si>
    <t>CD.AN.303100</t>
  </si>
  <si>
    <t>CD.AN.389200</t>
  </si>
  <si>
    <t>CD.AN.389300</t>
  </si>
  <si>
    <t>CD.AN.389400</t>
  </si>
  <si>
    <t>CD.AN.390100</t>
  </si>
  <si>
    <t>CD.AN.391100</t>
  </si>
  <si>
    <t>CD.AN.392000</t>
  </si>
  <si>
    <t>CD.AN.392032</t>
  </si>
  <si>
    <t>CD.AN.392035</t>
  </si>
  <si>
    <t>CD.AN.392045</t>
  </si>
  <si>
    <t>CD.AN.392046</t>
  </si>
  <si>
    <t>CD.AN.392047</t>
  </si>
  <si>
    <t>CD.AN.392048</t>
  </si>
  <si>
    <t>CD.AN.392056</t>
  </si>
  <si>
    <t>CD.AN.392057</t>
  </si>
  <si>
    <t>CD.AN.392065</t>
  </si>
  <si>
    <t>CD.AN.392200</t>
  </si>
  <si>
    <t>CD.AN.393000</t>
  </si>
  <si>
    <t>CD.AN.394000</t>
  </si>
  <si>
    <t>CD.AN.395000</t>
  </si>
  <si>
    <t>CD.AN.396000</t>
  </si>
  <si>
    <t>CD.AN.396700</t>
  </si>
  <si>
    <t>CD.AN.397000</t>
  </si>
  <si>
    <t>CD.AN.397200</t>
  </si>
  <si>
    <t>CD.AN.398000</t>
  </si>
  <si>
    <t>CD.ID.389200</t>
  </si>
  <si>
    <t>CD.ID.390100</t>
  </si>
  <si>
    <t>CD.ID.391000</t>
  </si>
  <si>
    <t>CD.ID.391100</t>
  </si>
  <si>
    <t>CD.ID.392000</t>
  </si>
  <si>
    <t>CD.ID.392046</t>
  </si>
  <si>
    <t>CD.ID.392047</t>
  </si>
  <si>
    <t>CD.ID.392048</t>
  </si>
  <si>
    <t>CD.ID.392056</t>
  </si>
  <si>
    <t>CD.ID.392057</t>
  </si>
  <si>
    <t>CD.ID.393000</t>
  </si>
  <si>
    <t>CD.ID.394000</t>
  </si>
  <si>
    <t>CD.ID.395000</t>
  </si>
  <si>
    <t>CD.ID.396000</t>
  </si>
  <si>
    <t>CD.ID.397000</t>
  </si>
  <si>
    <t>CD.ID.397200</t>
  </si>
  <si>
    <t>CD.ID.398000</t>
  </si>
  <si>
    <t>CD.WA.303100</t>
  </si>
  <si>
    <t>CD.WA.303121</t>
  </si>
  <si>
    <t>CD.WA.389200</t>
  </si>
  <si>
    <t>CD.WA.390100</t>
  </si>
  <si>
    <t>CD.WA.391000</t>
  </si>
  <si>
    <t>CD.WA.391100</t>
  </si>
  <si>
    <t>CD.WA.391121</t>
  </si>
  <si>
    <t>CD.WA.392000</t>
  </si>
  <si>
    <t>CD.WA.392046</t>
  </si>
  <si>
    <t>CD.WA.392047</t>
  </si>
  <si>
    <t>CD.WA.392048</t>
  </si>
  <si>
    <t>CD.WA.392056</t>
  </si>
  <si>
    <t>CD.WA.393000</t>
  </si>
  <si>
    <t>CD.WA.394000</t>
  </si>
  <si>
    <t>CD.WA.395000</t>
  </si>
  <si>
    <t>CD.WA.396000</t>
  </si>
  <si>
    <t>CD.WA.396067</t>
  </si>
  <si>
    <t>CD.WA.397000</t>
  </si>
  <si>
    <t>CD.WA.397121</t>
  </si>
  <si>
    <t>CD.WA.397200</t>
  </si>
  <si>
    <t>CD.WA.398000</t>
  </si>
  <si>
    <t>ED.3I.311000</t>
  </si>
  <si>
    <t>ED.3I.312000</t>
  </si>
  <si>
    <t>ED.3I.313000</t>
  </si>
  <si>
    <t>ED.3I.314000</t>
  </si>
  <si>
    <t>ED.3I.315000</t>
  </si>
  <si>
    <t>ED.3I.316000</t>
  </si>
  <si>
    <t>ED.3I.317000</t>
  </si>
  <si>
    <t>ED.3W.311000</t>
  </si>
  <si>
    <t>ED.3W.312000</t>
  </si>
  <si>
    <t>ED.3W.313000</t>
  </si>
  <si>
    <t>ED.3W.314000</t>
  </si>
  <si>
    <t>ED.3W.315000</t>
  </si>
  <si>
    <t>ED.3W.316000</t>
  </si>
  <si>
    <t>ED.3W.317000</t>
  </si>
  <si>
    <t>ED.4I.311000</t>
  </si>
  <si>
    <t>ED.4I.312000</t>
  </si>
  <si>
    <t>ED.4I.313000</t>
  </si>
  <si>
    <t>ED.4I.314000</t>
  </si>
  <si>
    <t>ED.4I.315000</t>
  </si>
  <si>
    <t>ED.4I.316000</t>
  </si>
  <si>
    <t>ED.4I.317000</t>
  </si>
  <si>
    <t>ED.4W.311000</t>
  </si>
  <si>
    <t>ED.4W.312000</t>
  </si>
  <si>
    <t>ED.4W.313000</t>
  </si>
  <si>
    <t>ED.4W.314000</t>
  </si>
  <si>
    <t>ED.4W.315000</t>
  </si>
  <si>
    <t>ED.4W.316000</t>
  </si>
  <si>
    <t>ED.4W.317000</t>
  </si>
  <si>
    <t>ED.AN.302000</t>
  </si>
  <si>
    <t>ED.AN.303000</t>
  </si>
  <si>
    <t>ED.AN.303100</t>
  </si>
  <si>
    <t>ED.AN.303105</t>
  </si>
  <si>
    <t>ED.AN.303130</t>
  </si>
  <si>
    <t>ED.AN.303133</t>
  </si>
  <si>
    <t>ED.AN.303345</t>
  </si>
  <si>
    <t>ED.AN.303350</t>
  </si>
  <si>
    <t>ED.AN.310105</t>
  </si>
  <si>
    <t>ED.AN.331000</t>
  </si>
  <si>
    <t>ED.AN.334000</t>
  </si>
  <si>
    <t>ED.AN.345010</t>
  </si>
  <si>
    <t>ED.AN.350200</t>
  </si>
  <si>
    <t>ED.AN.350300</t>
  </si>
  <si>
    <t>ED.AN.350400</t>
  </si>
  <si>
    <t>ED.AN.352000</t>
  </si>
  <si>
    <t>ED.AN.353000</t>
  </si>
  <si>
    <t>ED.AN.353100</t>
  </si>
  <si>
    <t>ED.AN.354000</t>
  </si>
  <si>
    <t>ED.AN.355000</t>
  </si>
  <si>
    <t>ED.AN.356000</t>
  </si>
  <si>
    <t>ED.AN.357000</t>
  </si>
  <si>
    <t>ED.AN.358000</t>
  </si>
  <si>
    <t>ED.AN.359000</t>
  </si>
  <si>
    <t>ED.AN.362000</t>
  </si>
  <si>
    <t>ED.AN.370000</t>
  </si>
  <si>
    <t>ED.AN.389200</t>
  </si>
  <si>
    <t>ED.AN.390100</t>
  </si>
  <si>
    <t>ED.AN.390200</t>
  </si>
  <si>
    <t>ED.AN.391100</t>
  </si>
  <si>
    <t>ED.AN.392000</t>
  </si>
  <si>
    <t>ED.AN.392035</t>
  </si>
  <si>
    <t>ED.AN.392045</t>
  </si>
  <si>
    <t>ED.AN.392046</t>
  </si>
  <si>
    <t>ED.AN.392047</t>
  </si>
  <si>
    <t>ED.AN.392048</t>
  </si>
  <si>
    <t>ED.AN.392056</t>
  </si>
  <si>
    <t>ED.AN.392057</t>
  </si>
  <si>
    <t>ED.AN.392058</t>
  </si>
  <si>
    <t>ED.AN.392065</t>
  </si>
  <si>
    <t>ED.AN.392066</t>
  </si>
  <si>
    <t>ED.AN.392067</t>
  </si>
  <si>
    <t>ED.AN.392068</t>
  </si>
  <si>
    <t>ED.AN.392200</t>
  </si>
  <si>
    <t>ED.AN.392230</t>
  </si>
  <si>
    <t>ED.AN.392246</t>
  </si>
  <si>
    <t>ED.AN.392256</t>
  </si>
  <si>
    <t>ED.AN.393000</t>
  </si>
  <si>
    <t>ED.AN.394000</t>
  </si>
  <si>
    <t>ED.AN.394100</t>
  </si>
  <si>
    <t>ED.AN.395000</t>
  </si>
  <si>
    <t>ED.AN.396000</t>
  </si>
  <si>
    <t>ED.AN.396055</t>
  </si>
  <si>
    <t>ED.AN.396056</t>
  </si>
  <si>
    <t>ED.AN.396058</t>
  </si>
  <si>
    <t>ED.AN.396066</t>
  </si>
  <si>
    <t>ED.AN.396067</t>
  </si>
  <si>
    <t>ED.AN.396068</t>
  </si>
  <si>
    <t>ED.AN.397000</t>
  </si>
  <si>
    <t>ED.AN.397500</t>
  </si>
  <si>
    <t>ED.AN.398000</t>
  </si>
  <si>
    <t>ED.BP.340200</t>
  </si>
  <si>
    <t>ED.BP.341000</t>
  </si>
  <si>
    <t>ED.BP.342000</t>
  </si>
  <si>
    <t>ED.BP.343000</t>
  </si>
  <si>
    <t>ED.BP.344000</t>
  </si>
  <si>
    <t>ED.BP.344010</t>
  </si>
  <si>
    <t>ED.BP.345000</t>
  </si>
  <si>
    <t>ED.BP.346000</t>
  </si>
  <si>
    <t>ED.C3.310200</t>
  </si>
  <si>
    <t>ED.C3.311000</t>
  </si>
  <si>
    <t>ED.C3.312000</t>
  </si>
  <si>
    <t>ED.C3.313000</t>
  </si>
  <si>
    <t>ED.C3.314000</t>
  </si>
  <si>
    <t>ED.C3.315000</t>
  </si>
  <si>
    <t>ED.C3.316000</t>
  </si>
  <si>
    <t>ED.C4.310200</t>
  </si>
  <si>
    <t>ED.C4.311000</t>
  </si>
  <si>
    <t>ED.C4.312000</t>
  </si>
  <si>
    <t>ED.C4.313000</t>
  </si>
  <si>
    <t>ED.C4.314000</t>
  </si>
  <si>
    <t>ED.C4.315000</t>
  </si>
  <si>
    <t>ED.C4.316000</t>
  </si>
  <si>
    <t>ED.CG.330200</t>
  </si>
  <si>
    <t>ED.CG.330210</t>
  </si>
  <si>
    <t>ED.CG.330220</t>
  </si>
  <si>
    <t>ED.CG.330250</t>
  </si>
  <si>
    <t>ED.CG.330300</t>
  </si>
  <si>
    <t>ED.CG.330310</t>
  </si>
  <si>
    <t>ED.CG.330400</t>
  </si>
  <si>
    <t>ED.CG.330410</t>
  </si>
  <si>
    <t>ED.CG.331000</t>
  </si>
  <si>
    <t>ED.CG.331100</t>
  </si>
  <si>
    <t>ED.CG.331200</t>
  </si>
  <si>
    <t>ED.CG.331260</t>
  </si>
  <si>
    <t>ED.CG.332000</t>
  </si>
  <si>
    <t>ED.CG.332100</t>
  </si>
  <si>
    <t>ED.CG.332150</t>
  </si>
  <si>
    <t>ED.CG.332200</t>
  </si>
  <si>
    <t>ED.CG.333000</t>
  </si>
  <si>
    <t>ED.CG.334000</t>
  </si>
  <si>
    <t>ED.CG.335000</t>
  </si>
  <si>
    <t>ED.CG.335100</t>
  </si>
  <si>
    <t>ED.CG.335150</t>
  </si>
  <si>
    <t>ED.CG.335200</t>
  </si>
  <si>
    <t>ED.CG.336000</t>
  </si>
  <si>
    <t>ED.CI.350200</t>
  </si>
  <si>
    <t>ED.CI.350400</t>
  </si>
  <si>
    <t>ED.CI.352000</t>
  </si>
  <si>
    <t>ED.CI.353000</t>
  </si>
  <si>
    <t>ED.CI.354000</t>
  </si>
  <si>
    <t>ED.CI.355000</t>
  </si>
  <si>
    <t>ED.CI.356000</t>
  </si>
  <si>
    <t>ED.CI.359000</t>
  </si>
  <si>
    <t>ED.CS.341000</t>
  </si>
  <si>
    <t>ED.CS.342000</t>
  </si>
  <si>
    <t>ED.CS.344000</t>
  </si>
  <si>
    <t>ED.CS.345000</t>
  </si>
  <si>
    <t>ED.CS.346000</t>
  </si>
  <si>
    <t>ED.CS.347000</t>
  </si>
  <si>
    <t>ED.CW.350200</t>
  </si>
  <si>
    <t>ED.CW.350400</t>
  </si>
  <si>
    <t>ED.CW.352000</t>
  </si>
  <si>
    <t>ED.CW.353000</t>
  </si>
  <si>
    <t>ED.CW.354000</t>
  </si>
  <si>
    <t>ED.CW.355000</t>
  </si>
  <si>
    <t>ED.CW.356000</t>
  </si>
  <si>
    <t>ED.CW.359000</t>
  </si>
  <si>
    <t>ED.ID.186100</t>
  </si>
  <si>
    <t>ED.ID.360200</t>
  </si>
  <si>
    <t>ED.ID.360400</t>
  </si>
  <si>
    <t>ED.ID.360500</t>
  </si>
  <si>
    <t>ED.ID.361000</t>
  </si>
  <si>
    <t>ED.ID.362000</t>
  </si>
  <si>
    <t>ED.ID.364000</t>
  </si>
  <si>
    <t>ED.ID.365000</t>
  </si>
  <si>
    <t>ED.ID.366000</t>
  </si>
  <si>
    <t>ED.ID.367000</t>
  </si>
  <si>
    <t>ED.ID.368000</t>
  </si>
  <si>
    <t>ED.ID.369100</t>
  </si>
  <si>
    <t>ED.ID.369200</t>
  </si>
  <si>
    <t>ED.ID.369300</t>
  </si>
  <si>
    <t>ED.ID.370000</t>
  </si>
  <si>
    <t>ED.ID.373100</t>
  </si>
  <si>
    <t>ED.ID.373200</t>
  </si>
  <si>
    <t>ED.ID.373300</t>
  </si>
  <si>
    <t>ED.ID.373400</t>
  </si>
  <si>
    <t>ED.ID.373500</t>
  </si>
  <si>
    <t>ED.ID.389200</t>
  </si>
  <si>
    <t>ED.ID.390100</t>
  </si>
  <si>
    <t>ED.ID.391000</t>
  </si>
  <si>
    <t>ED.ID.392000</t>
  </si>
  <si>
    <t>ED.ID.392045</t>
  </si>
  <si>
    <t>ED.ID.392046</t>
  </si>
  <si>
    <t>ED.ID.392047</t>
  </si>
  <si>
    <t>ED.ID.392048</t>
  </si>
  <si>
    <t>ED.ID.392056</t>
  </si>
  <si>
    <t>ED.ID.392057</t>
  </si>
  <si>
    <t>ED.ID.392066</t>
  </si>
  <si>
    <t>ED.ID.392067</t>
  </si>
  <si>
    <t>ED.ID.392068</t>
  </si>
  <si>
    <t>ED.ID.392200</t>
  </si>
  <si>
    <t>ED.ID.393000</t>
  </si>
  <si>
    <t>ED.ID.394000</t>
  </si>
  <si>
    <t>ED.ID.395000</t>
  </si>
  <si>
    <t>ED.ID.396000</t>
  </si>
  <si>
    <t>ED.ID.396055</t>
  </si>
  <si>
    <t>ED.ID.396056</t>
  </si>
  <si>
    <t>ED.ID.396057</t>
  </si>
  <si>
    <t>ED.ID.396058</t>
  </si>
  <si>
    <t>ED.ID.396066</t>
  </si>
  <si>
    <t>ED.ID.396067</t>
  </si>
  <si>
    <t>ED.ID.396068</t>
  </si>
  <si>
    <t>ED.ID.397000</t>
  </si>
  <si>
    <t>ED.ID.397500</t>
  </si>
  <si>
    <t>ED.ID.397600</t>
  </si>
  <si>
    <t>ED.ID.398000</t>
  </si>
  <si>
    <t>ED.KF.310200</t>
  </si>
  <si>
    <t>ED.KF.310300</t>
  </si>
  <si>
    <t>ED.KF.310400</t>
  </si>
  <si>
    <t>ED.KF.311000</t>
  </si>
  <si>
    <t>ED.KF.311100</t>
  </si>
  <si>
    <t>ED.KF.312000</t>
  </si>
  <si>
    <t>ED.KF.314000</t>
  </si>
  <si>
    <t>ED.KF.315000</t>
  </si>
  <si>
    <t>ED.KF.316000</t>
  </si>
  <si>
    <t>ED.KF.317000</t>
  </si>
  <si>
    <t>ED.KF.341000</t>
  </si>
  <si>
    <t>ED.KF.342000</t>
  </si>
  <si>
    <t>ED.KF.343000</t>
  </si>
  <si>
    <t>ED.KF.344000</t>
  </si>
  <si>
    <t>ED.KF.345000</t>
  </si>
  <si>
    <t>ED.LC.342000</t>
  </si>
  <si>
    <t>ED.LC.344000</t>
  </si>
  <si>
    <t>ED.LC.345000</t>
  </si>
  <si>
    <t>ED.LF.330100</t>
  </si>
  <si>
    <t>ED.LF.330200</t>
  </si>
  <si>
    <t>ED.LF.330300</t>
  </si>
  <si>
    <t>ED.LF.330400</t>
  </si>
  <si>
    <t>ED.LF.331000</t>
  </si>
  <si>
    <t>ED.LF.332000</t>
  </si>
  <si>
    <t>ED.LF.332200</t>
  </si>
  <si>
    <t>ED.LF.333000</t>
  </si>
  <si>
    <t>ED.LF.334000</t>
  </si>
  <si>
    <t>ED.LF.335000</t>
  </si>
  <si>
    <t>ED.LL.330200</t>
  </si>
  <si>
    <t>ED.LL.330220</t>
  </si>
  <si>
    <t>ED.LL.330250</t>
  </si>
  <si>
    <t>ED.LL.330300</t>
  </si>
  <si>
    <t>ED.LL.330400</t>
  </si>
  <si>
    <t>ED.LL.331000</t>
  </si>
  <si>
    <t>ED.LL.331100</t>
  </si>
  <si>
    <t>ED.LL.331200</t>
  </si>
  <si>
    <t>ED.LL.332000</t>
  </si>
  <si>
    <t>ED.LL.332100</t>
  </si>
  <si>
    <t>ED.LL.332200</t>
  </si>
  <si>
    <t>ED.LL.333000</t>
  </si>
  <si>
    <t>ED.LL.334000</t>
  </si>
  <si>
    <t>ED.LL.335000</t>
  </si>
  <si>
    <t>ED.LL.335150</t>
  </si>
  <si>
    <t>ED.LL.335200</t>
  </si>
  <si>
    <t>ED.LL.336000</t>
  </si>
  <si>
    <t>ED.MS.330200</t>
  </si>
  <si>
    <t>ED.MS.331000</t>
  </si>
  <si>
    <t>ED.MS.331100</t>
  </si>
  <si>
    <t>ED.MS.331200</t>
  </si>
  <si>
    <t>ED.MS.332000</t>
  </si>
  <si>
    <t>ED.MS.333000</t>
  </si>
  <si>
    <t>ED.MS.334000</t>
  </si>
  <si>
    <t>ED.MS.335000</t>
  </si>
  <si>
    <t>ED.MS.336000</t>
  </si>
  <si>
    <t>ED.MT.361000</t>
  </si>
  <si>
    <t>ED.MT.362000</t>
  </si>
  <si>
    <t>ED.MT.364000</t>
  </si>
  <si>
    <t>ED.MT.365000</t>
  </si>
  <si>
    <t>ED.MT.366000</t>
  </si>
  <si>
    <t>ED.MT.367000</t>
  </si>
  <si>
    <t>ED.MT.368000</t>
  </si>
  <si>
    <t>ED.MT.369100</t>
  </si>
  <si>
    <t>ED.MT.369300</t>
  </si>
  <si>
    <t>ED.MT.370000</t>
  </si>
  <si>
    <t>ED.MT.373200</t>
  </si>
  <si>
    <t>ED.MT.373400</t>
  </si>
  <si>
    <t>ED.MT.397000</t>
  </si>
  <si>
    <t>ED.MT.397500</t>
  </si>
  <si>
    <t>ED.NE.340200</t>
  </si>
  <si>
    <t>ED.NE.341000</t>
  </si>
  <si>
    <t>ED.NE.342000</t>
  </si>
  <si>
    <t>ED.NE.343000</t>
  </si>
  <si>
    <t>ED.NE.344000</t>
  </si>
  <si>
    <t>ED.NE.345000</t>
  </si>
  <si>
    <t>ED.NE.346000</t>
  </si>
  <si>
    <t>ED.NM.330200</t>
  </si>
  <si>
    <t>ED.NM.330300</t>
  </si>
  <si>
    <t>ED.NM.330400</t>
  </si>
  <si>
    <t>ED.NM.331000</t>
  </si>
  <si>
    <t>ED.NM.331200</t>
  </si>
  <si>
    <t>ED.NM.332000</t>
  </si>
  <si>
    <t>ED.NM.332100</t>
  </si>
  <si>
    <t>ED.NM.332150</t>
  </si>
  <si>
    <t>ED.NM.332200</t>
  </si>
  <si>
    <t>ED.NM.333000</t>
  </si>
  <si>
    <t>ED.NM.334000</t>
  </si>
  <si>
    <t>ED.NM.335000</t>
  </si>
  <si>
    <t>ED.NM.335200</t>
  </si>
  <si>
    <t>ED.NM.336000</t>
  </si>
  <si>
    <t>ED.NR.330200</t>
  </si>
  <si>
    <t>ED.NR.330210</t>
  </si>
  <si>
    <t>ED.NR.330220</t>
  </si>
  <si>
    <t>ED.NR.330250</t>
  </si>
  <si>
    <t>ED.NR.330300</t>
  </si>
  <si>
    <t>ED.NR.330400</t>
  </si>
  <si>
    <t>ED.NR.330410</t>
  </si>
  <si>
    <t>ED.NR.331000</t>
  </si>
  <si>
    <t>ED.NR.331100</t>
  </si>
  <si>
    <t>ED.NR.331150</t>
  </si>
  <si>
    <t>ED.NR.331200</t>
  </si>
  <si>
    <t>ED.NR.331260</t>
  </si>
  <si>
    <t>ED.NR.332000</t>
  </si>
  <si>
    <t>ED.NR.332100</t>
  </si>
  <si>
    <t>ED.NR.332150</t>
  </si>
  <si>
    <t>ED.NR.332200</t>
  </si>
  <si>
    <t>ED.NR.333000</t>
  </si>
  <si>
    <t>ED.NR.334000</t>
  </si>
  <si>
    <t>ED.NR.335000</t>
  </si>
  <si>
    <t>ED.NR.335100</t>
  </si>
  <si>
    <t>ED.NR.335150</t>
  </si>
  <si>
    <t>ED.NR.335200</t>
  </si>
  <si>
    <t>ED.NR.336000</t>
  </si>
  <si>
    <t>ED.PF.330200</t>
  </si>
  <si>
    <t>ED.PF.330250</t>
  </si>
  <si>
    <t>ED.PF.330300</t>
  </si>
  <si>
    <t>ED.PF.330400</t>
  </si>
  <si>
    <t>ED.PF.330450</t>
  </si>
  <si>
    <t>ED.PF.331000</t>
  </si>
  <si>
    <t>ED.PF.331100</t>
  </si>
  <si>
    <t>ED.PF.331200</t>
  </si>
  <si>
    <t>ED.PF.332000</t>
  </si>
  <si>
    <t>ED.PF.332100</t>
  </si>
  <si>
    <t>ED.PF.332200</t>
  </si>
  <si>
    <t>ED.PF.333000</t>
  </si>
  <si>
    <t>ED.PF.334000</t>
  </si>
  <si>
    <t>ED.PF.335000</t>
  </si>
  <si>
    <t>ED.PF.335150</t>
  </si>
  <si>
    <t>ED.PF.336000</t>
  </si>
  <si>
    <t>ED.RT.340200</t>
  </si>
  <si>
    <t>ED.RT.341000</t>
  </si>
  <si>
    <t>ED.RT.342000</t>
  </si>
  <si>
    <t>ED.RT.343000</t>
  </si>
  <si>
    <t>ED.RT.344000</t>
  </si>
  <si>
    <t>ED.RT.345000</t>
  </si>
  <si>
    <t>ED.RT.346000</t>
  </si>
  <si>
    <t>ED.SP.344010</t>
  </si>
  <si>
    <t>ED.SP.345010</t>
  </si>
  <si>
    <t>ED.UF.330200</t>
  </si>
  <si>
    <t>ED.UF.330300</t>
  </si>
  <si>
    <t>ED.UF.331000</t>
  </si>
  <si>
    <t>ED.UF.331200</t>
  </si>
  <si>
    <t>ED.UF.332000</t>
  </si>
  <si>
    <t>ED.UF.332200</t>
  </si>
  <si>
    <t>ED.UF.333000</t>
  </si>
  <si>
    <t>ED.UF.334000</t>
  </si>
  <si>
    <t>ED.UF.335000</t>
  </si>
  <si>
    <t>ED.UF.336000</t>
  </si>
  <si>
    <t>ED.WA.302000</t>
  </si>
  <si>
    <t>ED.WA.303000</t>
  </si>
  <si>
    <t>ED.WA.303100</t>
  </si>
  <si>
    <t>ED.WA.303121</t>
  </si>
  <si>
    <t>ED.WA.344010</t>
  </si>
  <si>
    <t>ED.WA.356000</t>
  </si>
  <si>
    <t>ED.WA.360200</t>
  </si>
  <si>
    <t>ED.WA.360400</t>
  </si>
  <si>
    <t>ED.WA.361000</t>
  </si>
  <si>
    <t>ED.WA.362000</t>
  </si>
  <si>
    <t>ED.WA.363000</t>
  </si>
  <si>
    <t>ED.WA.364000</t>
  </si>
  <si>
    <t>ED.WA.365000</t>
  </si>
  <si>
    <t>ED.WA.366000</t>
  </si>
  <si>
    <t>ED.WA.367000</t>
  </si>
  <si>
    <t>ED.WA.368000</t>
  </si>
  <si>
    <t>ED.WA.369100</t>
  </si>
  <si>
    <t>ED.WA.369200</t>
  </si>
  <si>
    <t>ED.WA.369300</t>
  </si>
  <si>
    <t>ED.WA.370000</t>
  </si>
  <si>
    <t>ED.WA.370121</t>
  </si>
  <si>
    <t>ED.WA.371000</t>
  </si>
  <si>
    <t>ED.WA.371003</t>
  </si>
  <si>
    <t>ED.WA.371010</t>
  </si>
  <si>
    <t>ED.WA.371020</t>
  </si>
  <si>
    <t>ED.WA.371030</t>
  </si>
  <si>
    <t>ED.WA.371040</t>
  </si>
  <si>
    <t>ED.WA.371050</t>
  </si>
  <si>
    <t>ED.WA.373100</t>
  </si>
  <si>
    <t>ED.WA.373200</t>
  </si>
  <si>
    <t>ED.WA.373300</t>
  </si>
  <si>
    <t>ED.WA.373400</t>
  </si>
  <si>
    <t>ED.WA.373500</t>
  </si>
  <si>
    <t>ED.WA.389200</t>
  </si>
  <si>
    <t>ED.WA.390100</t>
  </si>
  <si>
    <t>ED.WA.391000</t>
  </si>
  <si>
    <t>ED.WA.391100</t>
  </si>
  <si>
    <t>ED.WA.391121</t>
  </si>
  <si>
    <t>ED.WA.392000</t>
  </si>
  <si>
    <t>ED.WA.392035</t>
  </si>
  <si>
    <t>ED.WA.392046</t>
  </si>
  <si>
    <t>ED.WA.392047</t>
  </si>
  <si>
    <t>ED.WA.392048</t>
  </si>
  <si>
    <t>ED.WA.392056</t>
  </si>
  <si>
    <t>ED.WA.392057</t>
  </si>
  <si>
    <t>ED.WA.392058</t>
  </si>
  <si>
    <t>ED.WA.392066</t>
  </si>
  <si>
    <t>ED.WA.392067</t>
  </si>
  <si>
    <t>ED.WA.392068</t>
  </si>
  <si>
    <t>ED.WA.392200</t>
  </si>
  <si>
    <t>ED.WA.393000</t>
  </si>
  <si>
    <t>ED.WA.394000</t>
  </si>
  <si>
    <t>ED.WA.395000</t>
  </si>
  <si>
    <t>ED.WA.395121</t>
  </si>
  <si>
    <t>ED.WA.396000</t>
  </si>
  <si>
    <t>ED.WA.396055</t>
  </si>
  <si>
    <t>ED.WA.396056</t>
  </si>
  <si>
    <t>ED.WA.396057</t>
  </si>
  <si>
    <t>ED.WA.396058</t>
  </si>
  <si>
    <t>ED.WA.396065</t>
  </si>
  <si>
    <t>ED.WA.396066</t>
  </si>
  <si>
    <t>ED.WA.396067</t>
  </si>
  <si>
    <t>ED.WA.396068</t>
  </si>
  <si>
    <t>ED.WA.397000</t>
  </si>
  <si>
    <t>ED.WA.397500</t>
  </si>
  <si>
    <t>ED.WA.397600</t>
  </si>
  <si>
    <t>GD.AA.303100</t>
  </si>
  <si>
    <t>GD.AA.350100</t>
  </si>
  <si>
    <t>GD.AA.391000</t>
  </si>
  <si>
    <t>GD.AA.391100</t>
  </si>
  <si>
    <t>GD.AA.392000</t>
  </si>
  <si>
    <t>GD.AA.392046</t>
  </si>
  <si>
    <t>GD.AA.394000</t>
  </si>
  <si>
    <t>GD.AA.395000</t>
  </si>
  <si>
    <t>GD.AA.397000</t>
  </si>
  <si>
    <t>GD.AN.350100</t>
  </si>
  <si>
    <t>GD.AN.350200</t>
  </si>
  <si>
    <t>GD.AN.351100</t>
  </si>
  <si>
    <t>GD.AN.351200</t>
  </si>
  <si>
    <t>GD.AN.351300</t>
  </si>
  <si>
    <t>GD.AN.351400</t>
  </si>
  <si>
    <t>GD.AN.351410</t>
  </si>
  <si>
    <t>GD.AN.352000</t>
  </si>
  <si>
    <t>GD.AN.352200</t>
  </si>
  <si>
    <t>GD.AN.352300</t>
  </si>
  <si>
    <t>GD.AN.353000</t>
  </si>
  <si>
    <t>GD.AN.354000</t>
  </si>
  <si>
    <t>GD.AN.355000</t>
  </si>
  <si>
    <t>GD.AN.356000</t>
  </si>
  <si>
    <t>GD.AN.357000</t>
  </si>
  <si>
    <t>GD.AN.375000</t>
  </si>
  <si>
    <t>GD.AN.376000</t>
  </si>
  <si>
    <t>GD.AN.378000</t>
  </si>
  <si>
    <t>GD.AN.379000</t>
  </si>
  <si>
    <t>GD.AN.391100</t>
  </si>
  <si>
    <t>GD.AN.392000</t>
  </si>
  <si>
    <t>GD.AN.392045</t>
  </si>
  <si>
    <t>GD.AN.392046</t>
  </si>
  <si>
    <t>GD.AN.392047</t>
  </si>
  <si>
    <t>GD.AN.392048</t>
  </si>
  <si>
    <t>GD.AN.392055</t>
  </si>
  <si>
    <t>GD.AN.392056</t>
  </si>
  <si>
    <t>GD.AN.392057</t>
  </si>
  <si>
    <t>GD.AN.392058</t>
  </si>
  <si>
    <t>GD.AN.392200</t>
  </si>
  <si>
    <t>GD.AN.394000</t>
  </si>
  <si>
    <t>GD.AN.395000</t>
  </si>
  <si>
    <t>GD.AN.396000</t>
  </si>
  <si>
    <t>GD.AN.396058</t>
  </si>
  <si>
    <t>GD.AN.396066</t>
  </si>
  <si>
    <t>GD.AN.397000</t>
  </si>
  <si>
    <t>GD.AN.397200</t>
  </si>
  <si>
    <t>GD.AN.398000</t>
  </si>
  <si>
    <t>GD.CA.392048</t>
  </si>
  <si>
    <t>GD.ID.303000</t>
  </si>
  <si>
    <t>GD.ID.374200</t>
  </si>
  <si>
    <t>GD.ID.374400</t>
  </si>
  <si>
    <t>GD.ID.375000</t>
  </si>
  <si>
    <t>GD.ID.376000</t>
  </si>
  <si>
    <t>GD.ID.378000</t>
  </si>
  <si>
    <t>GD.ID.379000</t>
  </si>
  <si>
    <t>GD.ID.380000</t>
  </si>
  <si>
    <t>GD.ID.381000</t>
  </si>
  <si>
    <t>GD.ID.385000</t>
  </si>
  <si>
    <t>GD.ID.392000</t>
  </si>
  <si>
    <t>GD.ID.392046</t>
  </si>
  <si>
    <t>GD.ID.392048</t>
  </si>
  <si>
    <t>GD.ID.392056</t>
  </si>
  <si>
    <t>GD.ID.392057</t>
  </si>
  <si>
    <t>GD.ID.392058</t>
  </si>
  <si>
    <t>GD.ID.392700</t>
  </si>
  <si>
    <t>GD.ID.392758</t>
  </si>
  <si>
    <t>GD.ID.394000</t>
  </si>
  <si>
    <t>GD.ID.395000</t>
  </si>
  <si>
    <t>GD.ID.396000</t>
  </si>
  <si>
    <t>GD.ID.396058</t>
  </si>
  <si>
    <t>GD.ID.396700</t>
  </si>
  <si>
    <t>GD.ID.397000</t>
  </si>
  <si>
    <t>GD.OR.303000</t>
  </si>
  <si>
    <t>GD.OR.304000</t>
  </si>
  <si>
    <t>GD.OR.311000</t>
  </si>
  <si>
    <t>GD.OR.350100</t>
  </si>
  <si>
    <t>GD.OR.350200</t>
  </si>
  <si>
    <t>GD.OR.351100</t>
  </si>
  <si>
    <t>GD.OR.351200</t>
  </si>
  <si>
    <t>GD.OR.351400</t>
  </si>
  <si>
    <t>GD.OR.352000</t>
  </si>
  <si>
    <t>GD.OR.352200</t>
  </si>
  <si>
    <t>GD.OR.352300</t>
  </si>
  <si>
    <t>GD.OR.353000</t>
  </si>
  <si>
    <t>GD.OR.354000</t>
  </si>
  <si>
    <t>GD.OR.355000</t>
  </si>
  <si>
    <t>GD.OR.356000</t>
  </si>
  <si>
    <t>GD.OR.357000</t>
  </si>
  <si>
    <t>GD.OR.374200</t>
  </si>
  <si>
    <t>GD.OR.374400</t>
  </si>
  <si>
    <t>GD.OR.375000</t>
  </si>
  <si>
    <t>GD.OR.376000</t>
  </si>
  <si>
    <t>GD.OR.378000</t>
  </si>
  <si>
    <t>GD.OR.379000</t>
  </si>
  <si>
    <t>GD.OR.380000</t>
  </si>
  <si>
    <t>GD.OR.381000</t>
  </si>
  <si>
    <t>GD.OR.385000</t>
  </si>
  <si>
    <t>GD.OR.387000</t>
  </si>
  <si>
    <t>GD.OR.389200</t>
  </si>
  <si>
    <t>GD.OR.390100</t>
  </si>
  <si>
    <t>GD.OR.391100</t>
  </si>
  <si>
    <t>GD.OR.392000</t>
  </si>
  <si>
    <t>GD.OR.392035</t>
  </si>
  <si>
    <t>GD.OR.392045</t>
  </si>
  <si>
    <t>GD.OR.392046</t>
  </si>
  <si>
    <t>GD.OR.392047</t>
  </si>
  <si>
    <t>GD.OR.392048</t>
  </si>
  <si>
    <t>GD.OR.392056</t>
  </si>
  <si>
    <t>GD.OR.392057</t>
  </si>
  <si>
    <t>GD.OR.392058</t>
  </si>
  <si>
    <t>GD.OR.392200</t>
  </si>
  <si>
    <t>GD.OR.393000</t>
  </si>
  <si>
    <t>GD.OR.394000</t>
  </si>
  <si>
    <t>GD.OR.395000</t>
  </si>
  <si>
    <t>GD.OR.396000</t>
  </si>
  <si>
    <t>GD.OR.397000</t>
  </si>
  <si>
    <t>GD.OR.397200</t>
  </si>
  <si>
    <t>GD.OR.398000</t>
  </si>
  <si>
    <t>GD.WA.303000</t>
  </si>
  <si>
    <t>GD.WA.374200</t>
  </si>
  <si>
    <t>GD.WA.374400</t>
  </si>
  <si>
    <t>GD.WA.375000</t>
  </si>
  <si>
    <t>GD.WA.376000</t>
  </si>
  <si>
    <t>GD.WA.378000</t>
  </si>
  <si>
    <t>GD.WA.379000</t>
  </si>
  <si>
    <t>GD.WA.380000</t>
  </si>
  <si>
    <t>GD.WA.381000</t>
  </si>
  <si>
    <t>GD.WA.381121</t>
  </si>
  <si>
    <t>GD.WA.385000</t>
  </si>
  <si>
    <t>GD.WA.389200</t>
  </si>
  <si>
    <t>GD.WA.389421</t>
  </si>
  <si>
    <t>GD.WA.390100</t>
  </si>
  <si>
    <t>GD.WA.391100</t>
  </si>
  <si>
    <t>GD.WA.392000</t>
  </si>
  <si>
    <t>GD.WA.392045</t>
  </si>
  <si>
    <t>GD.WA.392046</t>
  </si>
  <si>
    <t>GD.WA.392047</t>
  </si>
  <si>
    <t>GD.WA.392048</t>
  </si>
  <si>
    <t>GD.WA.392056</t>
  </si>
  <si>
    <t>GD.WA.392057</t>
  </si>
  <si>
    <t>GD.WA.392058</t>
  </si>
  <si>
    <t>GD.WA.392065</t>
  </si>
  <si>
    <t>GD.WA.392085</t>
  </si>
  <si>
    <t>GD.WA.392200</t>
  </si>
  <si>
    <t>GD.WA.392700</t>
  </si>
  <si>
    <t>GD.WA.392758</t>
  </si>
  <si>
    <t>GD.WA.393000</t>
  </si>
  <si>
    <t>GD.WA.394000</t>
  </si>
  <si>
    <t>GD.WA.395000</t>
  </si>
  <si>
    <t>GD.WA.395121</t>
  </si>
  <si>
    <t>GD.WA.396000</t>
  </si>
  <si>
    <t>GD.WA.396058</t>
  </si>
  <si>
    <t>GD.WA.396700</t>
  </si>
  <si>
    <t>GD.WA.397000</t>
  </si>
  <si>
    <t>GD.WA.397121</t>
  </si>
  <si>
    <r>
      <rPr>
        <sz val="8"/>
        <color rgb="FF222222"/>
        <rFont val="Arial"/>
        <family val="2"/>
      </rPr>
      <t xml:space="preserve">Page </t>
    </r>
    <r>
      <rPr>
        <sz val="8"/>
        <color rgb="FF222222"/>
        <rFont val="Arial"/>
        <family val="2"/>
      </rPr>
      <t>1</t>
    </r>
    <r>
      <rPr>
        <sz val="8"/>
        <color rgb="FF222222"/>
        <rFont val="Arial"/>
        <family val="2"/>
      </rPr>
      <t xml:space="preserve"> of </t>
    </r>
    <r>
      <rPr>
        <sz val="8"/>
        <color rgb="FF222222"/>
        <rFont val="Arial"/>
        <family val="2"/>
      </rPr>
      <t>6</t>
    </r>
  </si>
  <si>
    <r>
      <rPr>
        <sz val="8"/>
        <color rgb="FF222222"/>
        <rFont val="Arial"/>
        <family val="2"/>
      </rPr>
      <t xml:space="preserve">Run Date:  </t>
    </r>
    <r>
      <rPr>
        <sz val="8"/>
        <color rgb="FF222222"/>
        <rFont val="Arial"/>
        <family val="2"/>
      </rPr>
      <t>Dec 27, 2022</t>
    </r>
  </si>
  <si>
    <t>For Internal Use Only</t>
  </si>
  <si>
    <t>ED.CS.353100</t>
  </si>
  <si>
    <t>ED.AN.392032</t>
  </si>
  <si>
    <t>GD.AN.392065</t>
  </si>
  <si>
    <t>Inputs</t>
  </si>
  <si>
    <t xml:space="preserve">Allocation Factors Electric </t>
  </si>
  <si>
    <t>Source:  E-ALL-12A - 06.30.2022</t>
  </si>
  <si>
    <t>Alloc</t>
  </si>
  <si>
    <t>WA</t>
  </si>
  <si>
    <t>ID</t>
  </si>
  <si>
    <t>AN - Electric</t>
  </si>
  <si>
    <t>AN - Gas</t>
  </si>
  <si>
    <t>OR</t>
  </si>
  <si>
    <t>TOTAL</t>
  </si>
  <si>
    <t>WA - Elec</t>
  </si>
  <si>
    <t>WA - Gas</t>
  </si>
  <si>
    <t>ID - Elec</t>
  </si>
  <si>
    <t>ID - Gas</t>
  </si>
  <si>
    <t>OR - Gas</t>
  </si>
  <si>
    <t>P/T Ratio</t>
  </si>
  <si>
    <t>CD.AA</t>
  </si>
  <si>
    <t>Distr Op Exp</t>
  </si>
  <si>
    <t>CD.AN</t>
  </si>
  <si>
    <t>4-Factor (Elec AN Jurisdictional)</t>
  </si>
  <si>
    <t>CD.ID</t>
  </si>
  <si>
    <t>AN Allocation (Electric/Gas)</t>
  </si>
  <si>
    <t>CD.WA</t>
  </si>
  <si>
    <t>Net Electric Distribution Plant</t>
  </si>
  <si>
    <t>ED.AN</t>
  </si>
  <si>
    <t>Allocation Factors Gas</t>
  </si>
  <si>
    <t>Source:  G-ALL-12A -6.30.2022</t>
  </si>
  <si>
    <t>ED.ID</t>
  </si>
  <si>
    <t>ED.MT</t>
  </si>
  <si>
    <t>System Contract Demand</t>
  </si>
  <si>
    <t>ED.WA</t>
  </si>
  <si>
    <t>Four Factor (Gas AN Jurisdictional)</t>
  </si>
  <si>
    <t>GD.AA</t>
  </si>
  <si>
    <t>Therms Purchased</t>
  </si>
  <si>
    <t>GD.AN</t>
  </si>
  <si>
    <t>GD AA - 4 factor</t>
  </si>
  <si>
    <t>GD.ID</t>
  </si>
  <si>
    <t>GD.OR</t>
  </si>
  <si>
    <t>GD.WA</t>
  </si>
  <si>
    <t>Allocation Factors Common</t>
  </si>
  <si>
    <t>CD AA  Allocation</t>
  </si>
  <si>
    <t>Net Direct Plant</t>
  </si>
  <si>
    <t>Number of Customers</t>
  </si>
  <si>
    <t>WA - Electric</t>
  </si>
  <si>
    <t>ID - Electric</t>
  </si>
  <si>
    <t>WA - Natural Gas</t>
  </si>
  <si>
    <t>ID - Natural Gas</t>
  </si>
  <si>
    <t>OR - Natural Gas</t>
  </si>
  <si>
    <t>Jackson Prarie</t>
  </si>
  <si>
    <t>Gas Underground Storage (GD AA)</t>
  </si>
  <si>
    <t>CD</t>
  </si>
  <si>
    <t>SrvFERC</t>
  </si>
  <si>
    <t>Depreciation Category</t>
  </si>
  <si>
    <t>Ser.Jur.Allocation Category</t>
  </si>
  <si>
    <t>Depr Group - Transportation</t>
  </si>
  <si>
    <t>Rate</t>
  </si>
  <si>
    <t>Veh.Type\</t>
  </si>
  <si>
    <t>Rate Case #</t>
  </si>
  <si>
    <t>New Rate</t>
  </si>
  <si>
    <t>CD.MLT.392100</t>
  </si>
  <si>
    <t xml:space="preserve">  AUTOS</t>
  </si>
  <si>
    <t>Row Labels</t>
  </si>
  <si>
    <t>CD302000</t>
  </si>
  <si>
    <t>Intangible</t>
  </si>
  <si>
    <t>CD.MLT.392200</t>
  </si>
  <si>
    <t xml:space="preserve">  LIGHT TRUCKS</t>
  </si>
  <si>
    <t>2000</t>
  </si>
  <si>
    <t>CD303000</t>
  </si>
  <si>
    <t>CD.MLT.392300</t>
  </si>
  <si>
    <t xml:space="preserve">  MEDIUM TRUCKS</t>
  </si>
  <si>
    <t>2002</t>
  </si>
  <si>
    <t>Airplane</t>
  </si>
  <si>
    <t>CD303100</t>
  </si>
  <si>
    <t>5 Yr Software</t>
  </si>
  <si>
    <t>Software</t>
  </si>
  <si>
    <t>CD.MLT.392400</t>
  </si>
  <si>
    <t xml:space="preserve">  HEAVY TRUCKS</t>
  </si>
  <si>
    <t>2032</t>
  </si>
  <si>
    <t>CD303102</t>
  </si>
  <si>
    <t>2 Yr Software</t>
  </si>
  <si>
    <t>CD.MLT.392500</t>
  </si>
  <si>
    <t xml:space="preserve">  OTHER</t>
  </si>
  <si>
    <t>2035</t>
  </si>
  <si>
    <t>CD303103</t>
  </si>
  <si>
    <t>3 Yr Software</t>
  </si>
  <si>
    <t>CD.MLT.392600</t>
  </si>
  <si>
    <t xml:space="preserve">  AIRPLANE</t>
  </si>
  <si>
    <t>2045</t>
  </si>
  <si>
    <t>CD303105</t>
  </si>
  <si>
    <t>2046</t>
  </si>
  <si>
    <t>CD303131</t>
  </si>
  <si>
    <t>1 Yr Software</t>
  </si>
  <si>
    <t>CD.MLT.396300</t>
  </si>
  <si>
    <t>2047</t>
  </si>
  <si>
    <t>CD303132</t>
  </si>
  <si>
    <t>CD.MLT.396500</t>
  </si>
  <si>
    <t>2048</t>
  </si>
  <si>
    <t>CD303133</t>
  </si>
  <si>
    <t>2055</t>
  </si>
  <si>
    <t>CD303135</t>
  </si>
  <si>
    <t>ED</t>
  </si>
  <si>
    <t>2056</t>
  </si>
  <si>
    <t>CD303232</t>
  </si>
  <si>
    <t>ED.MLT.392200</t>
  </si>
  <si>
    <t>2057</t>
  </si>
  <si>
    <t>CD390100</t>
  </si>
  <si>
    <t>General</t>
  </si>
  <si>
    <t>ED.MLT.392300</t>
  </si>
  <si>
    <t>2058</t>
  </si>
  <si>
    <t>CD391000</t>
  </si>
  <si>
    <t>Hardware</t>
  </si>
  <si>
    <t>ED.MLT.392400</t>
  </si>
  <si>
    <t>2065</t>
  </si>
  <si>
    <t>CD391100</t>
  </si>
  <si>
    <t>ED.MLT.392500</t>
  </si>
  <si>
    <t>2066</t>
  </si>
  <si>
    <t>CD391101</t>
  </si>
  <si>
    <t>2067</t>
  </si>
  <si>
    <t>CD392000</t>
  </si>
  <si>
    <t>Transportation</t>
  </si>
  <si>
    <t>ED.MLT.396300</t>
  </si>
  <si>
    <t>2068</t>
  </si>
  <si>
    <t>CD392056</t>
  </si>
  <si>
    <t>ED.MLT.396400</t>
  </si>
  <si>
    <t>2085</t>
  </si>
  <si>
    <t>CD393000</t>
  </si>
  <si>
    <t>ED.MLT.396500</t>
  </si>
  <si>
    <t>2200</t>
  </si>
  <si>
    <t>CD394000</t>
  </si>
  <si>
    <t>2230</t>
  </si>
  <si>
    <t>CD395000</t>
  </si>
  <si>
    <t>2246</t>
  </si>
  <si>
    <t>CD397000</t>
  </si>
  <si>
    <t>GD.AA.392200</t>
  </si>
  <si>
    <t>2256</t>
  </si>
  <si>
    <t>CD397200</t>
  </si>
  <si>
    <t>GD.AA.392500</t>
  </si>
  <si>
    <t>2700</t>
  </si>
  <si>
    <t>ED302000</t>
  </si>
  <si>
    <t>2758</t>
  </si>
  <si>
    <t>ED303100</t>
  </si>
  <si>
    <t>6000</t>
  </si>
  <si>
    <t>ED303103</t>
  </si>
  <si>
    <t>6055</t>
  </si>
  <si>
    <t>ED303105</t>
  </si>
  <si>
    <t>GD.MLT.392200</t>
  </si>
  <si>
    <t>6056</t>
  </si>
  <si>
    <t>ED303130</t>
  </si>
  <si>
    <t>GD.MLT.392300</t>
  </si>
  <si>
    <t>6057</t>
  </si>
  <si>
    <t>ED303133</t>
  </si>
  <si>
    <t>GD.MLT.392400</t>
  </si>
  <si>
    <t>6058</t>
  </si>
  <si>
    <t>ED311000</t>
  </si>
  <si>
    <t>Production - Thermal</t>
  </si>
  <si>
    <t>GD.MLT.392500</t>
  </si>
  <si>
    <t>6065</t>
  </si>
  <si>
    <t>ED312000</t>
  </si>
  <si>
    <t>6066</t>
  </si>
  <si>
    <t>ED313000</t>
  </si>
  <si>
    <t>GD.MLT.396400</t>
  </si>
  <si>
    <t>6067</t>
  </si>
  <si>
    <t>ED314000</t>
  </si>
  <si>
    <t>GD.MLT.396500</t>
  </si>
  <si>
    <t>6068</t>
  </si>
  <si>
    <t>ED315000</t>
  </si>
  <si>
    <t>6700</t>
  </si>
  <si>
    <t>ED316000</t>
  </si>
  <si>
    <t>Grand Total</t>
  </si>
  <si>
    <t>ED330220</t>
  </si>
  <si>
    <t>Production - Hydro</t>
  </si>
  <si>
    <t>ED331000</t>
  </si>
  <si>
    <t>GD.OR.392300</t>
  </si>
  <si>
    <t>ED331200</t>
  </si>
  <si>
    <t>GD.OR.392500</t>
  </si>
  <si>
    <t xml:space="preserve">  OTHER </t>
  </si>
  <si>
    <t>ED332000</t>
  </si>
  <si>
    <t>ED332150</t>
  </si>
  <si>
    <t>GD.OR.396500</t>
  </si>
  <si>
    <t>POWER OPERATED EQUIPMENT - OTHER</t>
  </si>
  <si>
    <t>ED333000</t>
  </si>
  <si>
    <t>ED334000</t>
  </si>
  <si>
    <t>ED335000</t>
  </si>
  <si>
    <t>ED335100</t>
  </si>
  <si>
    <t>ED335150</t>
  </si>
  <si>
    <t>ED341000</t>
  </si>
  <si>
    <t>Production - Other</t>
  </si>
  <si>
    <t>ED342000</t>
  </si>
  <si>
    <t>ED344000</t>
  </si>
  <si>
    <t>ED345000</t>
  </si>
  <si>
    <t>ED346000</t>
  </si>
  <si>
    <t>ED350200</t>
  </si>
  <si>
    <t>Transmission</t>
  </si>
  <si>
    <t>ED350400</t>
  </si>
  <si>
    <t>Which is this included in?</t>
  </si>
  <si>
    <t>ED352000</t>
  </si>
  <si>
    <t>ED353000</t>
  </si>
  <si>
    <t>ED353100</t>
  </si>
  <si>
    <t>ED354000</t>
  </si>
  <si>
    <t>ED355000</t>
  </si>
  <si>
    <t>ED356000</t>
  </si>
  <si>
    <t>ED357000</t>
  </si>
  <si>
    <t>ED358000</t>
  </si>
  <si>
    <t>ED360105</t>
  </si>
  <si>
    <t>E Distribution</t>
  </si>
  <si>
    <t>ED360200</t>
  </si>
  <si>
    <t>ED360400</t>
  </si>
  <si>
    <t>ED361000</t>
  </si>
  <si>
    <t>ED362000</t>
  </si>
  <si>
    <t>ED364000</t>
  </si>
  <si>
    <t>ED365000</t>
  </si>
  <si>
    <t>ED366000</t>
  </si>
  <si>
    <t>ED367000</t>
  </si>
  <si>
    <t>ED368000</t>
  </si>
  <si>
    <t>ED369100</t>
  </si>
  <si>
    <t>ED369200</t>
  </si>
  <si>
    <t>ED369300</t>
  </si>
  <si>
    <t>ED370000</t>
  </si>
  <si>
    <t>ED370121</t>
  </si>
  <si>
    <t>ED371000</t>
  </si>
  <si>
    <t>ED371003</t>
  </si>
  <si>
    <t>ED371050</t>
  </si>
  <si>
    <t>ED373100</t>
  </si>
  <si>
    <t>ED373200</t>
  </si>
  <si>
    <t>ED373300</t>
  </si>
  <si>
    <t>ED373400</t>
  </si>
  <si>
    <t>ED373500</t>
  </si>
  <si>
    <t>ED390100</t>
  </si>
  <si>
    <t>ED391100</t>
  </si>
  <si>
    <t>ED392000</t>
  </si>
  <si>
    <t>ED392046</t>
  </si>
  <si>
    <t>ED392056</t>
  </si>
  <si>
    <t>ED392066</t>
  </si>
  <si>
    <t>ED392067</t>
  </si>
  <si>
    <t>ED392068</t>
  </si>
  <si>
    <t>ED394000</t>
  </si>
  <si>
    <t>ED395000</t>
  </si>
  <si>
    <t>ED396000</t>
  </si>
  <si>
    <t>ED396065</t>
  </si>
  <si>
    <t>ED397000</t>
  </si>
  <si>
    <t>ED397500</t>
  </si>
  <si>
    <t>ED397600</t>
  </si>
  <si>
    <t>ED398000</t>
  </si>
  <si>
    <t>GD351100</t>
  </si>
  <si>
    <t>Gas Storage</t>
  </si>
  <si>
    <t>GD351400</t>
  </si>
  <si>
    <t>GD352000</t>
  </si>
  <si>
    <t>GD354000</t>
  </si>
  <si>
    <t>GD355000</t>
  </si>
  <si>
    <t>GD357000</t>
  </si>
  <si>
    <t>GD374400</t>
  </si>
  <si>
    <t>G Distribution</t>
  </si>
  <si>
    <t>GD375000</t>
  </si>
  <si>
    <t>GD376000</t>
  </si>
  <si>
    <t>GD378000</t>
  </si>
  <si>
    <t>GD379000</t>
  </si>
  <si>
    <t>GD380000</t>
  </si>
  <si>
    <t>GD381000</t>
  </si>
  <si>
    <t>GD381121</t>
  </si>
  <si>
    <t>GD385000</t>
  </si>
  <si>
    <t>GD389200</t>
  </si>
  <si>
    <t>GD389421</t>
  </si>
  <si>
    <t>GD390100</t>
  </si>
  <si>
    <t>GD392048</t>
  </si>
  <si>
    <t>GD392056</t>
  </si>
  <si>
    <t>GD392058</t>
  </si>
  <si>
    <t>GD394000</t>
  </si>
  <si>
    <t>GD397000</t>
  </si>
  <si>
    <t>GD397121</t>
  </si>
  <si>
    <t>ZZ350200</t>
  </si>
  <si>
    <t>Non Utility</t>
  </si>
  <si>
    <t>ZZ360200</t>
  </si>
  <si>
    <t>ZZ389200</t>
  </si>
  <si>
    <t>Leasehold improvement</t>
  </si>
  <si>
    <t>Common Plant Reserve Adjustment</t>
  </si>
  <si>
    <t xml:space="preserve">Amortization </t>
  </si>
  <si>
    <t>GD.Reserve Adjustment Allocation.wJSnumbers.ProposedSolution</t>
  </si>
  <si>
    <t>Factor</t>
  </si>
  <si>
    <t>Allocation</t>
  </si>
  <si>
    <t>Rates</t>
  </si>
  <si>
    <t>Allocated Amortization Rates on Depr Expense</t>
  </si>
  <si>
    <t>Total Adjustment</t>
  </si>
  <si>
    <t>Annual Amortization (5 yrs)</t>
  </si>
  <si>
    <t>Direct</t>
  </si>
  <si>
    <t>Allocated</t>
  </si>
  <si>
    <t>ED.Reserve Adjustment Allocation.NoGL.wJSnumbers.ProposedSolution</t>
  </si>
  <si>
    <t>*imm</t>
  </si>
  <si>
    <t>CD.GeneralPlantReserveAdjustment.wJSnumbers.ProposedSolution</t>
  </si>
  <si>
    <t>Functional Area - GD</t>
  </si>
  <si>
    <t>Depreciation Rate (PP)</t>
  </si>
  <si>
    <t>FERC</t>
  </si>
  <si>
    <t>Notes</t>
  </si>
  <si>
    <t>Intangibles</t>
  </si>
  <si>
    <t>Underground Storage</t>
  </si>
  <si>
    <t>CD.AA.303104</t>
  </si>
  <si>
    <t>Transportation - Tools</t>
  </si>
  <si>
    <t>CD.AA.303110</t>
  </si>
  <si>
    <t>CD.AA.303130</t>
  </si>
  <si>
    <t>CD.AA.303131</t>
  </si>
  <si>
    <t>CD.AA.303134</t>
  </si>
  <si>
    <t>CD.AA.303150</t>
  </si>
  <si>
    <t>Land in Use</t>
  </si>
  <si>
    <t>CD.AA.390200</t>
  </si>
  <si>
    <t>CD.AA.397100</t>
  </si>
  <si>
    <t>CD.AA.399100</t>
  </si>
  <si>
    <t>ARO</t>
  </si>
  <si>
    <t>CD.AN.391101</t>
  </si>
  <si>
    <t>CD.AN.396055</t>
  </si>
  <si>
    <t>CD.AN.396058</t>
  </si>
  <si>
    <t>CD.AN.397700</t>
  </si>
  <si>
    <t>CD.ID.303100</t>
  </si>
  <si>
    <t>CD.ID.390200</t>
  </si>
  <si>
    <t>CD.ID.391101</t>
  </si>
  <si>
    <t>CD.ID.392035</t>
  </si>
  <si>
    <t>CD.ID.392045</t>
  </si>
  <si>
    <t>CD.ID.396055</t>
  </si>
  <si>
    <t>CD.ID.396058</t>
  </si>
  <si>
    <t>CD.WA.390200</t>
  </si>
  <si>
    <t>CD.WA.391101</t>
  </si>
  <si>
    <t>CD.WA.392035</t>
  </si>
  <si>
    <t>CD.WA.392045</t>
  </si>
  <si>
    <t>CD.WA.392057</t>
  </si>
  <si>
    <t>CD.WA.396055</t>
  </si>
  <si>
    <t>CD.WA.396058</t>
  </si>
  <si>
    <t>ED.AN.301000</t>
  </si>
  <si>
    <t>ED.AN.303103</t>
  </si>
  <si>
    <t>ED.AN.303110</t>
  </si>
  <si>
    <t>ED.AN.330300</t>
  </si>
  <si>
    <t>ED.AN.330400</t>
  </si>
  <si>
    <t>ED.AN.331100</t>
  </si>
  <si>
    <t>ED.AN.331200</t>
  </si>
  <si>
    <t>ED.AN.332000</t>
  </si>
  <si>
    <t>ED.AN.332200</t>
  </si>
  <si>
    <t>ED.AN.333000</t>
  </si>
  <si>
    <t>ED.AN.335000</t>
  </si>
  <si>
    <t>ED.AN.342000</t>
  </si>
  <si>
    <t>ED.AN.344000</t>
  </si>
  <si>
    <t>ED.AN.347000</t>
  </si>
  <si>
    <t>ED.AN.350500</t>
  </si>
  <si>
    <t>Perpetual Easement</t>
  </si>
  <si>
    <t>ED.AN.351000</t>
  </si>
  <si>
    <t>ED.AN.351200</t>
  </si>
  <si>
    <t>ED.AN.355105</t>
  </si>
  <si>
    <t>ED.AN.356105</t>
  </si>
  <si>
    <t>ED.AN.369400</t>
  </si>
  <si>
    <t>ED.AN.371000</t>
  </si>
  <si>
    <t>ED.AN.374000</t>
  </si>
  <si>
    <t>Structure</t>
  </si>
  <si>
    <t>ED.AN.391101</t>
  </si>
  <si>
    <t>ED.AN.396057</t>
  </si>
  <si>
    <t>ED.AN.396200</t>
  </si>
  <si>
    <t>Vehicle Lease</t>
  </si>
  <si>
    <t>ED.AN.396700</t>
  </si>
  <si>
    <t>ED.AN.397600</t>
  </si>
  <si>
    <t>ED.C3.317000</t>
  </si>
  <si>
    <t>ED.C4.317000</t>
  </si>
  <si>
    <t>ED.CG.303000</t>
  </si>
  <si>
    <t>ED.CG.331150</t>
  </si>
  <si>
    <t>ED.ID.101030</t>
  </si>
  <si>
    <t>Disallowed Plant</t>
  </si>
  <si>
    <t>ED.ID.101050</t>
  </si>
  <si>
    <t>ED.ID.101060</t>
  </si>
  <si>
    <t>ED.ID.302000</t>
  </si>
  <si>
    <t>ED.ID.303100</t>
  </si>
  <si>
    <t>ED.ID.361105</t>
  </si>
  <si>
    <t>ED.ID.362105</t>
  </si>
  <si>
    <t>ED.ID.369400</t>
  </si>
  <si>
    <t>EV Charger</t>
  </si>
  <si>
    <t>ED.ID.391100</t>
  </si>
  <si>
    <t>ED.ID.391101</t>
  </si>
  <si>
    <t>ED.ID.392058</t>
  </si>
  <si>
    <t>ED.ID.392065</t>
  </si>
  <si>
    <t>ED.LF.331150</t>
  </si>
  <si>
    <t>ED.LF.335150</t>
  </si>
  <si>
    <t>ED.LL.331150</t>
  </si>
  <si>
    <t>ED.MS.331150</t>
  </si>
  <si>
    <t>ED.MS.335150</t>
  </si>
  <si>
    <t>ED.MT.373500</t>
  </si>
  <si>
    <t>ED.NM.331150</t>
  </si>
  <si>
    <t>ED.NM.335150</t>
  </si>
  <si>
    <t>ED.NR.303000</t>
  </si>
  <si>
    <t>ED.NR.330450</t>
  </si>
  <si>
    <t>ED.PF.331150</t>
  </si>
  <si>
    <t>ED.RW.344000</t>
  </si>
  <si>
    <t>ED.SP.340200</t>
  </si>
  <si>
    <t>ED.UF.331150</t>
  </si>
  <si>
    <t>ED.UF.335150</t>
  </si>
  <si>
    <t>ED.WA.352000</t>
  </si>
  <si>
    <t>ED.WA.353000</t>
  </si>
  <si>
    <t>ED.WA.360500</t>
  </si>
  <si>
    <t>ED.WA.369400</t>
  </si>
  <si>
    <t>ED.WA.391101</t>
  </si>
  <si>
    <t>ED.WA.392032</t>
  </si>
  <si>
    <t>ED.WA.392045</t>
  </si>
  <si>
    <t>ED.WA.392065</t>
  </si>
  <si>
    <t>ED.WA.396200</t>
  </si>
  <si>
    <t>Capital Lease</t>
  </si>
  <si>
    <t>ED.WA.398000</t>
  </si>
  <si>
    <t>GD.AA.303110</t>
  </si>
  <si>
    <t>GD.AA.303120</t>
  </si>
  <si>
    <t>GD.AA.391101</t>
  </si>
  <si>
    <t>GD.AA.398000</t>
  </si>
  <si>
    <t>GD.AN.303000</t>
  </si>
  <si>
    <t>GD.AN.303110</t>
  </si>
  <si>
    <t>GD.AN.352100</t>
  </si>
  <si>
    <t>Storage Well Leases</t>
  </si>
  <si>
    <t>GD.AN.380000</t>
  </si>
  <si>
    <t>GD.AN.390200</t>
  </si>
  <si>
    <t>Leasehold improvements</t>
  </si>
  <si>
    <t>GD.AN.391101</t>
  </si>
  <si>
    <t>GD.AN.396055</t>
  </si>
  <si>
    <t>GD.ID.392035</t>
  </si>
  <si>
    <t>GD.ID.392045</t>
  </si>
  <si>
    <t>GD.ID.392047</t>
  </si>
  <si>
    <t>GD.ID.392065</t>
  </si>
  <si>
    <t>GD.ID.396055</t>
  </si>
  <si>
    <t>GD.ID.398000</t>
  </si>
  <si>
    <t>GD.OR.303100</t>
  </si>
  <si>
    <t>GD.OR.303110</t>
  </si>
  <si>
    <t>GD.OR.305000</t>
  </si>
  <si>
    <t>GD.OR.351300</t>
  </si>
  <si>
    <t>GD.OR.352100</t>
  </si>
  <si>
    <t>GD.OR.390200</t>
  </si>
  <si>
    <t>GD.OR.391101</t>
  </si>
  <si>
    <t>GD.WA.303100</t>
  </si>
  <si>
    <t>GD.WA.390200</t>
  </si>
  <si>
    <t>GD.WA.396055</t>
  </si>
  <si>
    <t>GD.WA.398000</t>
  </si>
  <si>
    <t>Existing</t>
  </si>
  <si>
    <t>Updated</t>
  </si>
  <si>
    <t>ARO - For Purposes of Review</t>
  </si>
  <si>
    <t>Functional Area</t>
  </si>
  <si>
    <t>Check</t>
  </si>
  <si>
    <t>Jur</t>
  </si>
  <si>
    <t>Srv</t>
  </si>
  <si>
    <t>Allocation Sub Number</t>
  </si>
  <si>
    <t>Allocation Rate</t>
  </si>
  <si>
    <t>AA</t>
  </si>
  <si>
    <t>AN</t>
  </si>
  <si>
    <t>Depr Group</t>
  </si>
  <si>
    <t>Existing Rate</t>
  </si>
  <si>
    <t>Proposed Rate</t>
  </si>
  <si>
    <t>Total</t>
  </si>
  <si>
    <t>Allocated Plant Balance</t>
  </si>
  <si>
    <t>Sum of WA - Elec2</t>
  </si>
  <si>
    <t>Catalyst Building</t>
  </si>
  <si>
    <t>Sum of WA - Gas2</t>
  </si>
  <si>
    <t>Sum of ID - Elec2</t>
  </si>
  <si>
    <t>Existing and Proposed Rate Zero?</t>
  </si>
  <si>
    <t>N</t>
  </si>
  <si>
    <t>E Distribution Total</t>
  </si>
  <si>
    <t>G Distribution Total</t>
  </si>
  <si>
    <t>General Total</t>
  </si>
  <si>
    <t>Intangibles Total</t>
  </si>
  <si>
    <t>Production - Hydro Total</t>
  </si>
  <si>
    <t>Production - Other Total</t>
  </si>
  <si>
    <t>Production - Thermal Total</t>
  </si>
  <si>
    <t>Transmission Total</t>
  </si>
  <si>
    <t>Transportation - Tools Total</t>
  </si>
  <si>
    <t>Underground Storage Total</t>
  </si>
  <si>
    <t>Values</t>
  </si>
  <si>
    <t>Sum of ID - Gas2</t>
  </si>
  <si>
    <t>Sum of OR - Gas2</t>
  </si>
  <si>
    <t>WA Electric</t>
  </si>
  <si>
    <t>WA Natural Gas</t>
  </si>
  <si>
    <t>Idaho Electric</t>
  </si>
  <si>
    <t>Idaho Natural Gas</t>
  </si>
  <si>
    <t>Oregon</t>
  </si>
  <si>
    <t>For Tables in Applications:</t>
  </si>
  <si>
    <t>Impact ($) on Change in Depreciation Rates</t>
  </si>
  <si>
    <t xml:space="preserve">O&amp;M % </t>
  </si>
  <si>
    <t xml:space="preserve">*Manually updated to zero, because Net Book Value is zero. </t>
  </si>
  <si>
    <t>Direct/Allocated Flag</t>
  </si>
  <si>
    <t>Reserve Adj:</t>
  </si>
  <si>
    <t>Total Including Reserve Adj.:</t>
  </si>
  <si>
    <t>Functional Area - ED &amp; CD</t>
  </si>
  <si>
    <t>Table No. 2: Washington Electric - Adjustment for Proposed Study Rates</t>
  </si>
  <si>
    <t>Functional Group</t>
  </si>
  <si>
    <t xml:space="preserve">Total </t>
  </si>
  <si>
    <t>Production Plant:</t>
  </si>
  <si>
    <t xml:space="preserve">Steam Production Plant </t>
  </si>
  <si>
    <t>Hydraulic Production Plant</t>
  </si>
  <si>
    <t>Other Production Plant</t>
  </si>
  <si>
    <t xml:space="preserve">    Total Production Plant  </t>
  </si>
  <si>
    <t>Transmission Plant</t>
  </si>
  <si>
    <t>Distribution Plant</t>
  </si>
  <si>
    <t>Total General Plant</t>
  </si>
  <si>
    <t xml:space="preserve">        Subtotal Depreciation Expense </t>
  </si>
  <si>
    <t>Reserve Amortization</t>
  </si>
  <si>
    <t xml:space="preserve">        Total Electric Plant</t>
  </si>
  <si>
    <t>General Plant</t>
  </si>
  <si>
    <t>Underground Storage Plant</t>
  </si>
  <si>
    <t xml:space="preserve">Gas Distribution Plant </t>
  </si>
  <si>
    <t xml:space="preserve">       Subtotal Depreciation Expense</t>
  </si>
  <si>
    <t>Table No. 2: Washington Natural Gas - Adjustment for Proposed Study Rates</t>
  </si>
  <si>
    <t xml:space="preserve">        Total Natural Gas Plant</t>
  </si>
  <si>
    <t>Table No. 3: Idaho Electric - Adjustment for Proposed Study Rates</t>
  </si>
  <si>
    <t>Table No. 4: Idaho Natural Gas - Adjustment for Proposed Study Rates</t>
  </si>
  <si>
    <t>Table No. 2: Oregon Natural Gas - Adjustment for Proposed Study Rates</t>
  </si>
  <si>
    <t>Proposed Annual Depreciation Expense</t>
  </si>
  <si>
    <t>Existing Annual Depreciation Expense</t>
  </si>
  <si>
    <t>Total Proposed Dep Expense</t>
  </si>
  <si>
    <t>Total Existing Dep Expense</t>
  </si>
  <si>
    <t>Total Plant Balance at 12.31.2021</t>
  </si>
  <si>
    <t>E Distribution - WA</t>
  </si>
  <si>
    <t>E Distribution - ID</t>
  </si>
  <si>
    <t>G Distribution - WA</t>
  </si>
  <si>
    <t>G Distribution - ID</t>
  </si>
  <si>
    <t>G Distribution - OR</t>
  </si>
  <si>
    <t>*See jurisdictional breakdown below</t>
  </si>
  <si>
    <t>General (General &amp; Transportation)</t>
  </si>
  <si>
    <t xml:space="preserve">*Includes Colstrip. However, no proposed rate change for Colstrip plant. </t>
  </si>
  <si>
    <t>Production - Thermal (excluding Colstrip)</t>
  </si>
  <si>
    <t>Underground Storage - WA</t>
  </si>
  <si>
    <t>Underground Storage - ID</t>
  </si>
  <si>
    <t>Underground Storage - OR</t>
  </si>
  <si>
    <t>Proposed Study Rate</t>
  </si>
  <si>
    <t>Depreciation Excludes Reserve Amortization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</si>
</sst>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########"/>
    <numFmt numFmtId="165" formatCode="0.000%"/>
    <numFmt numFmtId="166" formatCode="_(* #,##0.0_);_(* \(#,##0.0\);_(* &quot;-&quot;??_);_(@_)"/>
    <numFmt numFmtId="167" formatCode="_(* #,##0_);_(* \(#,##0\);_(* &quot;-&quot;??_);_(@_)"/>
    <numFmt numFmtId="168" formatCode="0.0000%"/>
    <numFmt numFmtId="169" formatCode="_(&quot;$&quot;* #,##0_);_(&quot;$&quot;* \(#,##0\);_(&quot;$&quot;* &quot;-&quot;??_);_(@_)"/>
  </numFmts>
  <fonts count="28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222222"/>
      <name val="Arial"/>
      <family val="2"/>
    </font>
    <font>
      <sz val="8"/>
      <color rgb="FF222222"/>
      <name val="Arial"/>
      <family val="2"/>
    </font>
    <font>
      <sz val="10"/>
      <color rgb="FF222222"/>
      <name val="Arial"/>
      <family val="2"/>
    </font>
    <font>
      <b/>
      <sz val="8"/>
      <color rgb="FF222222"/>
      <name val="Arial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sz val="10"/>
      <name val="Geneva"/>
    </font>
    <font>
      <b/>
      <sz val="10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10"/>
      <color indexed="12"/>
      <name val="Tahoma"/>
      <family val="2"/>
    </font>
    <font>
      <sz val="10"/>
      <color rgb="FF0000FF"/>
      <name val="Tahoma"/>
      <family val="2"/>
    </font>
    <font>
      <sz val="11"/>
      <color rgb="FF0000FF"/>
      <name val="Calibri"/>
      <family val="2"/>
      <scheme val="minor"/>
    </font>
    <font>
      <strike/>
      <sz val="10"/>
      <color theme="1"/>
      <name val="Tahoma"/>
      <family val="2"/>
    </font>
    <font>
      <i/>
      <sz val="10"/>
      <color rgb="FFFF0000"/>
      <name val="Tahoma"/>
      <family val="2"/>
    </font>
    <font>
      <b/>
      <i/>
      <sz val="10"/>
      <color rgb="FFFF00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0"/>
      <color rgb="FFFF0000"/>
      <name val="Tahoma"/>
      <family val="2"/>
    </font>
    <font>
      <b/>
      <sz val="10"/>
      <color theme="1"/>
      <name val="Tahoma"/>
      <family val="2"/>
    </font>
    <font>
      <i/>
      <sz val="10"/>
      <color theme="1"/>
      <name val="Tahoma"/>
      <family val="2"/>
    </font>
    <font>
      <b/>
      <sz val="12"/>
      <color rgb="FF232323"/>
      <name val="Times New Roman"/>
      <family val="1"/>
    </font>
    <font>
      <sz val="12"/>
      <color rgb="FF232323"/>
      <name val="Times New Roman"/>
      <family val="1"/>
    </font>
    <font>
      <sz val="12"/>
      <color theme="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CCFFFF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/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/>
      <bottom style="medium">
        <color rgb="FFEFEFEF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9" fillId="0" borderId="0"/>
    <xf numFmtId="0" fontId="12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7" fillId="0" borderId="0"/>
    <xf numFmtId="0" fontId="12" fillId="0" borderId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196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2" borderId="1" xfId="0" applyFill="1" applyBorder="1"/>
    <xf numFmtId="0" fontId="0" fillId="2" borderId="2" xfId="0" applyFill="1" applyBorder="1"/>
    <xf numFmtId="0" fontId="5" fillId="2" borderId="3" xfId="0" applyFont="1" applyFill="1" applyBorder="1" applyAlignment="1">
      <alignment horizontal="left" vertical="top"/>
    </xf>
    <xf numFmtId="0" fontId="5" fillId="2" borderId="4" xfId="0" applyFont="1" applyFill="1" applyBorder="1" applyAlignment="1">
      <alignment horizontal="left" vertical="top"/>
    </xf>
    <xf numFmtId="0" fontId="0" fillId="0" borderId="5" xfId="0" applyBorder="1"/>
    <xf numFmtId="164" fontId="5" fillId="0" borderId="5" xfId="0" applyNumberFormat="1" applyFont="1" applyBorder="1" applyAlignment="1">
      <alignment horizontal="right" vertical="top"/>
    </xf>
    <xf numFmtId="3" fontId="5" fillId="0" borderId="5" xfId="0" applyNumberFormat="1" applyFont="1" applyBorder="1" applyAlignment="1">
      <alignment horizontal="right" vertical="top"/>
    </xf>
    <xf numFmtId="0" fontId="6" fillId="3" borderId="6" xfId="0" applyFont="1" applyFill="1" applyBorder="1" applyAlignment="1">
      <alignment horizontal="left" vertical="center"/>
    </xf>
    <xf numFmtId="0" fontId="2" fillId="0" borderId="0" xfId="3"/>
    <xf numFmtId="0" fontId="2" fillId="0" borderId="0" xfId="4"/>
    <xf numFmtId="165" fontId="0" fillId="0" borderId="0" xfId="5" applyNumberFormat="1" applyFont="1"/>
    <xf numFmtId="0" fontId="10" fillId="0" borderId="7" xfId="6" applyFont="1" applyBorder="1"/>
    <xf numFmtId="0" fontId="11" fillId="0" borderId="7" xfId="6" applyFont="1" applyBorder="1"/>
    <xf numFmtId="0" fontId="11" fillId="0" borderId="7" xfId="3" applyFont="1" applyBorder="1"/>
    <xf numFmtId="0" fontId="11" fillId="0" borderId="0" xfId="3" applyFont="1" applyAlignment="1">
      <alignment horizontal="right"/>
    </xf>
    <xf numFmtId="0" fontId="11" fillId="0" borderId="8" xfId="6" applyFont="1" applyBorder="1" applyAlignment="1">
      <alignment horizontal="center"/>
    </xf>
    <xf numFmtId="0" fontId="11" fillId="0" borderId="8" xfId="3" applyFont="1" applyBorder="1" applyAlignment="1">
      <alignment horizontal="center"/>
    </xf>
    <xf numFmtId="0" fontId="12" fillId="0" borderId="0" xfId="7"/>
    <xf numFmtId="165" fontId="12" fillId="0" borderId="0" xfId="7" applyNumberFormat="1"/>
    <xf numFmtId="0" fontId="11" fillId="0" borderId="0" xfId="3" applyFont="1"/>
    <xf numFmtId="165" fontId="13" fillId="0" borderId="0" xfId="3" applyNumberFormat="1" applyFont="1"/>
    <xf numFmtId="165" fontId="11" fillId="0" borderId="0" xfId="3" applyNumberFormat="1" applyFont="1"/>
    <xf numFmtId="165" fontId="0" fillId="0" borderId="0" xfId="8" applyNumberFormat="1" applyFont="1"/>
    <xf numFmtId="43" fontId="0" fillId="0" borderId="0" xfId="9" applyFont="1"/>
    <xf numFmtId="0" fontId="11" fillId="0" borderId="0" xfId="6" applyFont="1" applyAlignment="1">
      <alignment horizontal="right"/>
    </xf>
    <xf numFmtId="0" fontId="11" fillId="0" borderId="0" xfId="6" applyFont="1"/>
    <xf numFmtId="165" fontId="13" fillId="0" borderId="0" xfId="6" applyNumberFormat="1" applyFont="1"/>
    <xf numFmtId="165" fontId="14" fillId="0" borderId="0" xfId="10" applyNumberFormat="1" applyFont="1" applyFill="1"/>
    <xf numFmtId="10" fontId="15" fillId="0" borderId="0" xfId="3" applyNumberFormat="1" applyFont="1"/>
    <xf numFmtId="10" fontId="8" fillId="0" borderId="0" xfId="3" applyNumberFormat="1" applyFont="1"/>
    <xf numFmtId="0" fontId="8" fillId="0" borderId="0" xfId="3" applyFont="1"/>
    <xf numFmtId="10" fontId="12" fillId="0" borderId="0" xfId="7" applyNumberFormat="1"/>
    <xf numFmtId="165" fontId="2" fillId="0" borderId="0" xfId="5" applyNumberFormat="1" applyFill="1"/>
    <xf numFmtId="165" fontId="0" fillId="0" borderId="0" xfId="5" applyNumberFormat="1" applyFont="1" applyFill="1"/>
    <xf numFmtId="165" fontId="2" fillId="0" borderId="0" xfId="5" applyNumberFormat="1"/>
    <xf numFmtId="43" fontId="0" fillId="0" borderId="0" xfId="11" applyFont="1" applyFill="1"/>
    <xf numFmtId="43" fontId="0" fillId="0" borderId="0" xfId="11" applyFont="1"/>
    <xf numFmtId="165" fontId="2" fillId="0" borderId="0" xfId="4" applyNumberFormat="1"/>
    <xf numFmtId="0" fontId="12" fillId="0" borderId="0" xfId="7" applyFill="1"/>
    <xf numFmtId="165" fontId="0" fillId="0" borderId="0" xfId="8" applyNumberFormat="1" applyFont="1" applyFill="1"/>
    <xf numFmtId="165" fontId="0" fillId="0" borderId="0" xfId="2" applyNumberFormat="1" applyFont="1"/>
    <xf numFmtId="166" fontId="0" fillId="0" borderId="0" xfId="1" applyNumberFormat="1" applyFont="1"/>
    <xf numFmtId="0" fontId="2" fillId="5" borderId="0" xfId="12" applyFill="1"/>
    <xf numFmtId="165" fontId="2" fillId="5" borderId="0" xfId="2" applyNumberFormat="1" applyFont="1" applyFill="1"/>
    <xf numFmtId="166" fontId="2" fillId="5" borderId="0" xfId="1" applyNumberFormat="1" applyFont="1" applyFill="1"/>
    <xf numFmtId="0" fontId="2" fillId="0" borderId="0" xfId="12"/>
    <xf numFmtId="0" fontId="0" fillId="4" borderId="0" xfId="0" applyFill="1"/>
    <xf numFmtId="0" fontId="0" fillId="6" borderId="0" xfId="0" applyFill="1"/>
    <xf numFmtId="165" fontId="0" fillId="6" borderId="0" xfId="2" applyNumberFormat="1" applyFont="1" applyFill="1"/>
    <xf numFmtId="166" fontId="0" fillId="6" borderId="0" xfId="1" applyNumberFormat="1" applyFont="1" applyFill="1"/>
    <xf numFmtId="166" fontId="0" fillId="4" borderId="0" xfId="1" applyNumberFormat="1" applyFont="1" applyFill="1"/>
    <xf numFmtId="165" fontId="0" fillId="4" borderId="0" xfId="2" applyNumberFormat="1" applyFont="1" applyFill="1"/>
    <xf numFmtId="0" fontId="0" fillId="0" borderId="9" xfId="0" applyBorder="1"/>
    <xf numFmtId="165" fontId="0" fillId="0" borderId="9" xfId="2" applyNumberFormat="1" applyFont="1" applyBorder="1"/>
    <xf numFmtId="166" fontId="0" fillId="0" borderId="9" xfId="1" applyNumberFormat="1" applyFont="1" applyBorder="1"/>
    <xf numFmtId="0" fontId="16" fillId="0" borderId="0" xfId="0" applyFont="1"/>
    <xf numFmtId="165" fontId="16" fillId="0" borderId="0" xfId="2" applyNumberFormat="1" applyFont="1"/>
    <xf numFmtId="166" fontId="16" fillId="0" borderId="0" xfId="1" applyNumberFormat="1" applyFont="1"/>
    <xf numFmtId="165" fontId="16" fillId="4" borderId="0" xfId="2" applyNumberFormat="1" applyFont="1" applyFill="1"/>
    <xf numFmtId="165" fontId="0" fillId="0" borderId="0" xfId="2" applyNumberFormat="1" applyFont="1" applyBorder="1"/>
    <xf numFmtId="166" fontId="0" fillId="4" borderId="0" xfId="1" applyNumberFormat="1" applyFont="1" applyFill="1" applyBorder="1"/>
    <xf numFmtId="165" fontId="0" fillId="4" borderId="0" xfId="2" applyNumberFormat="1" applyFont="1" applyFill="1" applyBorder="1"/>
    <xf numFmtId="0" fontId="0" fillId="7" borderId="0" xfId="0" applyFill="1"/>
    <xf numFmtId="165" fontId="0" fillId="7" borderId="0" xfId="2" applyNumberFormat="1" applyFont="1" applyFill="1"/>
    <xf numFmtId="167" fontId="0" fillId="0" borderId="0" xfId="9" applyNumberFormat="1" applyFont="1"/>
    <xf numFmtId="0" fontId="17" fillId="0" borderId="0" xfId="4" applyFont="1"/>
    <xf numFmtId="0" fontId="17" fillId="0" borderId="8" xfId="4" applyFont="1" applyBorder="1"/>
    <xf numFmtId="0" fontId="2" fillId="0" borderId="8" xfId="4" applyBorder="1"/>
    <xf numFmtId="0" fontId="2" fillId="0" borderId="10" xfId="4" applyBorder="1"/>
    <xf numFmtId="167" fontId="0" fillId="0" borderId="10" xfId="9" applyNumberFormat="1" applyFont="1" applyBorder="1"/>
    <xf numFmtId="167" fontId="0" fillId="0" borderId="8" xfId="9" applyNumberFormat="1" applyFont="1" applyBorder="1"/>
    <xf numFmtId="0" fontId="2" fillId="0" borderId="11" xfId="4" applyBorder="1"/>
    <xf numFmtId="0" fontId="2" fillId="0" borderId="12" xfId="4" applyBorder="1"/>
    <xf numFmtId="0" fontId="2" fillId="0" borderId="13" xfId="4" applyBorder="1"/>
    <xf numFmtId="0" fontId="2" fillId="0" borderId="9" xfId="4" applyBorder="1"/>
    <xf numFmtId="167" fontId="12" fillId="0" borderId="11" xfId="9" applyNumberFormat="1" applyFont="1" applyBorder="1"/>
    <xf numFmtId="167" fontId="12" fillId="0" borderId="0" xfId="9" applyNumberFormat="1" applyFont="1"/>
    <xf numFmtId="0" fontId="2" fillId="0" borderId="14" xfId="4" applyBorder="1"/>
    <xf numFmtId="165" fontId="0" fillId="0" borderId="11" xfId="5" applyNumberFormat="1" applyFont="1" applyBorder="1"/>
    <xf numFmtId="167" fontId="0" fillId="0" borderId="11" xfId="9" applyNumberFormat="1" applyFont="1" applyBorder="1"/>
    <xf numFmtId="167" fontId="2" fillId="0" borderId="11" xfId="4" applyNumberFormat="1" applyBorder="1"/>
    <xf numFmtId="0" fontId="2" fillId="0" borderId="0" xfId="4" applyAlignment="1">
      <alignment horizontal="right"/>
    </xf>
    <xf numFmtId="167" fontId="2" fillId="0" borderId="15" xfId="4" applyNumberFormat="1" applyBorder="1"/>
    <xf numFmtId="167" fontId="0" fillId="0" borderId="13" xfId="9" applyNumberFormat="1" applyFont="1" applyBorder="1"/>
    <xf numFmtId="167" fontId="0" fillId="0" borderId="9" xfId="9" applyNumberFormat="1" applyFont="1" applyBorder="1"/>
    <xf numFmtId="167" fontId="0" fillId="0" borderId="9" xfId="9" applyNumberFormat="1" applyFont="1" applyFill="1" applyBorder="1"/>
    <xf numFmtId="167" fontId="0" fillId="0" borderId="0" xfId="9" applyNumberFormat="1" applyFont="1" applyBorder="1"/>
    <xf numFmtId="165" fontId="11" fillId="0" borderId="11" xfId="3" applyNumberFormat="1" applyFont="1" applyBorder="1"/>
    <xf numFmtId="167" fontId="0" fillId="0" borderId="0" xfId="9" applyNumberFormat="1" applyFont="1" applyFill="1"/>
    <xf numFmtId="167" fontId="17" fillId="0" borderId="0" xfId="9" applyNumberFormat="1" applyFont="1"/>
    <xf numFmtId="165" fontId="0" fillId="0" borderId="11" xfId="5" applyNumberFormat="1" applyFont="1" applyFill="1" applyBorder="1"/>
    <xf numFmtId="167" fontId="2" fillId="0" borderId="9" xfId="4" applyNumberFormat="1" applyBorder="1"/>
    <xf numFmtId="167" fontId="2" fillId="0" borderId="0" xfId="4" applyNumberFormat="1"/>
    <xf numFmtId="167" fontId="12" fillId="5" borderId="11" xfId="9" applyNumberFormat="1" applyFont="1" applyFill="1" applyBorder="1"/>
    <xf numFmtId="167" fontId="12" fillId="5" borderId="0" xfId="9" applyNumberFormat="1" applyFont="1" applyFill="1"/>
    <xf numFmtId="167" fontId="0" fillId="0" borderId="0" xfId="9" applyNumberFormat="1" applyFont="1" applyBorder="1" applyAlignment="1">
      <alignment horizontal="right"/>
    </xf>
    <xf numFmtId="0" fontId="7" fillId="0" borderId="0" xfId="13"/>
    <xf numFmtId="0" fontId="7" fillId="5" borderId="0" xfId="13" applyFill="1"/>
    <xf numFmtId="167" fontId="0" fillId="0" borderId="0" xfId="11" applyNumberFormat="1" applyFont="1" applyBorder="1"/>
    <xf numFmtId="0" fontId="12" fillId="0" borderId="0" xfId="14"/>
    <xf numFmtId="168" fontId="0" fillId="0" borderId="0" xfId="15" applyNumberFormat="1" applyFont="1"/>
    <xf numFmtId="167" fontId="0" fillId="0" borderId="0" xfId="11" applyNumberFormat="1" applyFont="1" applyFill="1" applyBorder="1"/>
    <xf numFmtId="168" fontId="0" fillId="0" borderId="0" xfId="15" applyNumberFormat="1" applyFont="1" applyFill="1"/>
    <xf numFmtId="0" fontId="2" fillId="8" borderId="0" xfId="4" applyFill="1"/>
    <xf numFmtId="168" fontId="0" fillId="8" borderId="0" xfId="15" applyNumberFormat="1" applyFont="1" applyFill="1"/>
    <xf numFmtId="0" fontId="7" fillId="8" borderId="0" xfId="13" applyFill="1"/>
    <xf numFmtId="0" fontId="2" fillId="4" borderId="0" xfId="4" applyFill="1"/>
    <xf numFmtId="168" fontId="0" fillId="4" borderId="0" xfId="15" applyNumberFormat="1" applyFont="1" applyFill="1"/>
    <xf numFmtId="0" fontId="7" fillId="4" borderId="0" xfId="13" applyFill="1"/>
    <xf numFmtId="0" fontId="18" fillId="0" borderId="0" xfId="13" applyFont="1"/>
    <xf numFmtId="165" fontId="21" fillId="0" borderId="0" xfId="18" applyNumberFormat="1" applyFont="1" applyBorder="1"/>
    <xf numFmtId="0" fontId="5" fillId="2" borderId="16" xfId="0" applyFont="1" applyFill="1" applyBorder="1" applyAlignment="1">
      <alignment horizontal="left" vertical="top"/>
    </xf>
    <xf numFmtId="0" fontId="5" fillId="4" borderId="0" xfId="0" applyFont="1" applyFill="1" applyBorder="1" applyAlignment="1">
      <alignment horizontal="left" vertical="top"/>
    </xf>
    <xf numFmtId="164" fontId="5" fillId="4" borderId="0" xfId="0" applyNumberFormat="1" applyFont="1" applyFill="1" applyBorder="1" applyAlignment="1">
      <alignment horizontal="right" vertical="top"/>
    </xf>
    <xf numFmtId="165" fontId="0" fillId="0" borderId="0" xfId="0" applyNumberFormat="1"/>
    <xf numFmtId="43" fontId="0" fillId="0" borderId="0" xfId="1" applyFont="1"/>
    <xf numFmtId="165" fontId="22" fillId="0" borderId="0" xfId="2" applyNumberFormat="1" applyFont="1"/>
    <xf numFmtId="0" fontId="0" fillId="0" borderId="0" xfId="0" pivotButton="1"/>
    <xf numFmtId="165" fontId="7" fillId="0" borderId="0" xfId="8" applyNumberFormat="1" applyFont="1" applyFill="1" applyBorder="1"/>
    <xf numFmtId="0" fontId="22" fillId="0" borderId="0" xfId="0" applyFont="1"/>
    <xf numFmtId="167" fontId="0" fillId="0" borderId="0" xfId="1" applyNumberFormat="1" applyFont="1"/>
    <xf numFmtId="167" fontId="0" fillId="0" borderId="0" xfId="0" applyNumberFormat="1"/>
    <xf numFmtId="164" fontId="5" fillId="4" borderId="5" xfId="0" applyNumberFormat="1" applyFont="1" applyFill="1" applyBorder="1" applyAlignment="1">
      <alignment horizontal="right" vertical="top"/>
    </xf>
    <xf numFmtId="43" fontId="5" fillId="9" borderId="5" xfId="1" applyFont="1" applyFill="1" applyBorder="1" applyAlignment="1">
      <alignment horizontal="right" vertical="top"/>
    </xf>
    <xf numFmtId="3" fontId="5" fillId="9" borderId="5" xfId="0" applyNumberFormat="1" applyFont="1" applyFill="1" applyBorder="1" applyAlignment="1">
      <alignment horizontal="right" vertical="top"/>
    </xf>
    <xf numFmtId="43" fontId="0" fillId="0" borderId="0" xfId="0" applyNumberFormat="1"/>
    <xf numFmtId="167" fontId="22" fillId="0" borderId="0" xfId="1" applyNumberFormat="1" applyFont="1"/>
    <xf numFmtId="0" fontId="0" fillId="0" borderId="0" xfId="0" applyFill="1"/>
    <xf numFmtId="164" fontId="5" fillId="11" borderId="5" xfId="0" applyNumberFormat="1" applyFont="1" applyFill="1" applyBorder="1" applyAlignment="1">
      <alignment horizontal="right" vertical="top"/>
    </xf>
    <xf numFmtId="164" fontId="5" fillId="10" borderId="5" xfId="0" applyNumberFormat="1" applyFont="1" applyFill="1" applyBorder="1" applyAlignment="1">
      <alignment horizontal="right" vertical="top"/>
    </xf>
    <xf numFmtId="0" fontId="2" fillId="0" borderId="0" xfId="4" applyFill="1"/>
    <xf numFmtId="0" fontId="7" fillId="0" borderId="0" xfId="13" applyFill="1"/>
    <xf numFmtId="0" fontId="0" fillId="8" borderId="0" xfId="0" applyFill="1"/>
    <xf numFmtId="168" fontId="0" fillId="0" borderId="0" xfId="2" applyNumberFormat="1" applyFont="1"/>
    <xf numFmtId="169" fontId="0" fillId="0" borderId="0" xfId="19" applyNumberFormat="1" applyFont="1"/>
    <xf numFmtId="0" fontId="0" fillId="0" borderId="0" xfId="0" applyAlignment="1">
      <alignment horizontal="right"/>
    </xf>
    <xf numFmtId="0" fontId="23" fillId="0" borderId="0" xfId="0" applyFont="1" applyAlignment="1">
      <alignment horizontal="right"/>
    </xf>
    <xf numFmtId="169" fontId="0" fillId="0" borderId="0" xfId="0" applyNumberFormat="1"/>
    <xf numFmtId="0" fontId="24" fillId="0" borderId="0" xfId="0" applyFont="1" applyAlignment="1">
      <alignment horizontal="right"/>
    </xf>
    <xf numFmtId="0" fontId="23" fillId="0" borderId="17" xfId="0" applyFont="1" applyBorder="1" applyAlignment="1">
      <alignment wrapText="1"/>
    </xf>
    <xf numFmtId="0" fontId="23" fillId="0" borderId="18" xfId="0" applyFont="1" applyBorder="1" applyAlignment="1">
      <alignment wrapText="1"/>
    </xf>
    <xf numFmtId="0" fontId="23" fillId="0" borderId="19" xfId="0" applyFont="1" applyBorder="1" applyAlignment="1">
      <alignment wrapText="1"/>
    </xf>
    <xf numFmtId="9" fontId="0" fillId="0" borderId="0" xfId="0" applyNumberFormat="1"/>
    <xf numFmtId="44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right"/>
    </xf>
    <xf numFmtId="169" fontId="0" fillId="8" borderId="0" xfId="19" applyNumberFormat="1" applyFont="1" applyFill="1"/>
    <xf numFmtId="0" fontId="11" fillId="0" borderId="0" xfId="0" applyFont="1"/>
    <xf numFmtId="0" fontId="0" fillId="0" borderId="0" xfId="0" applyAlignment="1">
      <alignment wrapText="1"/>
    </xf>
    <xf numFmtId="169" fontId="0" fillId="0" borderId="0" xfId="0" applyNumberFormat="1" applyFill="1"/>
    <xf numFmtId="167" fontId="0" fillId="0" borderId="0" xfId="9" applyNumberFormat="1" applyFont="1" applyFill="1" applyBorder="1"/>
    <xf numFmtId="0" fontId="24" fillId="0" borderId="0" xfId="0" applyFont="1" applyFill="1" applyAlignment="1">
      <alignment horizontal="right"/>
    </xf>
    <xf numFmtId="0" fontId="0" fillId="12" borderId="0" xfId="0" applyFill="1" applyAlignment="1">
      <alignment vertical="top"/>
    </xf>
    <xf numFmtId="0" fontId="0" fillId="12" borderId="0" xfId="0" applyFill="1"/>
    <xf numFmtId="0" fontId="25" fillId="12" borderId="23" xfId="0" applyFont="1" applyFill="1" applyBorder="1" applyAlignment="1">
      <alignment horizontal="center" vertical="center" wrapText="1"/>
    </xf>
    <xf numFmtId="0" fontId="25" fillId="12" borderId="24" xfId="0" applyFont="1" applyFill="1" applyBorder="1" applyAlignment="1">
      <alignment horizontal="center" vertical="center" wrapText="1"/>
    </xf>
    <xf numFmtId="0" fontId="26" fillId="12" borderId="25" xfId="0" applyFont="1" applyFill="1" applyBorder="1" applyAlignment="1">
      <alignment vertical="center" wrapText="1"/>
    </xf>
    <xf numFmtId="0" fontId="27" fillId="12" borderId="26" xfId="0" applyFont="1" applyFill="1" applyBorder="1" applyAlignment="1">
      <alignment vertical="center" wrapText="1"/>
    </xf>
    <xf numFmtId="169" fontId="26" fillId="12" borderId="26" xfId="19" applyNumberFormat="1" applyFont="1" applyFill="1" applyBorder="1" applyAlignment="1">
      <alignment vertical="center" wrapText="1"/>
    </xf>
    <xf numFmtId="169" fontId="26" fillId="12" borderId="27" xfId="19" applyNumberFormat="1" applyFont="1" applyFill="1" applyBorder="1" applyAlignment="1">
      <alignment vertical="center" wrapText="1"/>
    </xf>
    <xf numFmtId="0" fontId="26" fillId="12" borderId="25" xfId="0" applyFont="1" applyFill="1" applyBorder="1" applyAlignment="1">
      <alignment horizontal="left" vertical="center" wrapText="1" indent="1"/>
    </xf>
    <xf numFmtId="169" fontId="26" fillId="12" borderId="28" xfId="19" applyNumberFormat="1" applyFont="1" applyFill="1" applyBorder="1" applyAlignment="1">
      <alignment vertical="center" wrapText="1"/>
    </xf>
    <xf numFmtId="0" fontId="0" fillId="12" borderId="17" xfId="0" applyFill="1" applyBorder="1"/>
    <xf numFmtId="169" fontId="26" fillId="12" borderId="19" xfId="19" applyNumberFormat="1" applyFont="1" applyFill="1" applyBorder="1" applyAlignment="1">
      <alignment vertical="center" wrapText="1"/>
    </xf>
    <xf numFmtId="169" fontId="26" fillId="0" borderId="0" xfId="19" applyNumberFormat="1" applyFont="1" applyAlignment="1">
      <alignment vertical="center" wrapText="1"/>
    </xf>
    <xf numFmtId="0" fontId="0" fillId="12" borderId="19" xfId="0" applyFill="1" applyBorder="1"/>
    <xf numFmtId="169" fontId="0" fillId="13" borderId="0" xfId="0" applyNumberFormat="1" applyFill="1"/>
    <xf numFmtId="167" fontId="12" fillId="13" borderId="11" xfId="9" applyNumberFormat="1" applyFont="1" applyFill="1" applyBorder="1"/>
    <xf numFmtId="167" fontId="12" fillId="13" borderId="0" xfId="9" applyNumberFormat="1" applyFont="1" applyFill="1"/>
    <xf numFmtId="0" fontId="0" fillId="13" borderId="0" xfId="0" applyFill="1"/>
    <xf numFmtId="0" fontId="0" fillId="13" borderId="0" xfId="0" applyFill="1" applyAlignment="1">
      <alignment horizontal="right"/>
    </xf>
    <xf numFmtId="10" fontId="0" fillId="0" borderId="0" xfId="2" applyNumberFormat="1" applyFont="1"/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24" fillId="0" borderId="0" xfId="0" applyFont="1" applyAlignment="1">
      <alignment horizontal="left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0" fillId="0" borderId="0" xfId="0" applyFill="1" applyAlignment="1">
      <alignment wrapText="1"/>
    </xf>
    <xf numFmtId="0" fontId="23" fillId="0" borderId="17" xfId="0" applyFont="1" applyFill="1" applyBorder="1" applyAlignment="1">
      <alignment wrapText="1"/>
    </xf>
    <xf numFmtId="0" fontId="23" fillId="0" borderId="18" xfId="0" applyFont="1" applyFill="1" applyBorder="1" applyAlignment="1">
      <alignment wrapText="1"/>
    </xf>
    <xf numFmtId="0" fontId="23" fillId="0" borderId="19" xfId="0" applyFont="1" applyFill="1" applyBorder="1" applyAlignment="1">
      <alignment wrapText="1"/>
    </xf>
    <xf numFmtId="0" fontId="23" fillId="0" borderId="20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0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25" fillId="12" borderId="18" xfId="0" applyFont="1" applyFill="1" applyBorder="1" applyAlignment="1">
      <alignment horizontal="left" vertical="center" wrapText="1"/>
    </xf>
    <xf numFmtId="0" fontId="11" fillId="0" borderId="7" xfId="3" applyFont="1" applyBorder="1" applyAlignment="1">
      <alignment horizontal="center"/>
    </xf>
  </cellXfs>
  <cellStyles count="20">
    <cellStyle name="Comma" xfId="1" builtinId="3"/>
    <cellStyle name="Comma 2" xfId="17" xr:uid="{09B5C594-C6AA-4B25-97DC-BD5C739302D6}"/>
    <cellStyle name="Comma 3" xfId="11" xr:uid="{644A7385-4A68-4013-8760-6690C3ED8B43}"/>
    <cellStyle name="Comma 6" xfId="9" xr:uid="{DEB16EC4-14A3-46D6-B265-CA8BCB34628B}"/>
    <cellStyle name="Currency" xfId="19" builtinId="4"/>
    <cellStyle name="Normal" xfId="0" builtinId="0"/>
    <cellStyle name="Normal 2" xfId="7" xr:uid="{2148E22D-D27C-486E-9890-D0491BA56825}"/>
    <cellStyle name="Normal 2 2" xfId="13" xr:uid="{A5D15DD5-2117-4AA7-8E1B-4800188506D1}"/>
    <cellStyle name="Normal 2 2 2" xfId="14" xr:uid="{AB40B997-1E70-4129-8E28-C68E55D1C279}"/>
    <cellStyle name="Normal 2 3" xfId="4" xr:uid="{F58931B0-1FD4-4C09-9137-DA8CCF1F86CE}"/>
    <cellStyle name="Normal 2 4" xfId="12" xr:uid="{D8980101-D495-41B1-9E7C-C73F4FD1BC94}"/>
    <cellStyle name="Normal 3" xfId="16" xr:uid="{C2187C93-BFB0-4DA7-9004-FDE3A935076E}"/>
    <cellStyle name="Normal 3 2" xfId="3" xr:uid="{5D739185-C9A6-4F6E-9A03-D7A77BFAABF5}"/>
    <cellStyle name="Normal_1296GasLabor$" xfId="6" xr:uid="{F64A8F95-E36F-40A6-A099-7E5DDFCAA18C}"/>
    <cellStyle name="Percent" xfId="2" builtinId="5"/>
    <cellStyle name="Percent 2" xfId="15" xr:uid="{F868C8AA-1464-4175-9E34-A19DAEB0613D}"/>
    <cellStyle name="Percent 2 2" xfId="5" xr:uid="{FE61280D-F228-47BC-A621-7E80FBB9BFAC}"/>
    <cellStyle name="Percent 2 2 2" xfId="10" xr:uid="{42E5BAB7-48CB-4187-87B8-57E08CDF232C}"/>
    <cellStyle name="Percent 3" xfId="18" xr:uid="{46E35349-5721-40B8-8923-8B5E483CC9A1}"/>
    <cellStyle name="Percent 5" xfId="8" xr:uid="{CD03E0E8-4B5F-4D75-8499-1EB0DFBE5920}"/>
  </cellStyles>
  <dxfs count="27">
    <dxf>
      <font>
        <color rgb="FF9C0006"/>
      </font>
      <fill>
        <patternFill>
          <bgColor rgb="FFFFC7CE"/>
        </patternFill>
      </fill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_(* #,##0_);_(* \(#,##0\);_(* &quot;-&quot;??_);_(@_)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_(* #,##0_);_(* \(#,##0\);_(* &quot;-&quot;??_);_(@_)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_(* #,##0_);_(* \(#,##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19250" cy="685800"/>
    <xdr:pic>
      <xdr:nvPicPr>
        <xdr:cNvPr id="2" name="Avista_Blue_Rev_sm.bm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250" cy="6858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chultz, Kaylene" refreshedDate="44949.452042013887" createdVersion="7" refreshedVersion="7" minRefreshableVersion="3" recordCount="669" xr:uid="{C6BD9E61-6EF6-48D6-B5F9-6DF87D4D626F}">
  <cacheSource type="worksheet">
    <worksheetSource name="Data"/>
  </cacheSource>
  <cacheFields count="62">
    <cacheField name="Depr Group" numFmtId="0">
      <sharedItems count="669">
        <s v="CD.AA.303000"/>
        <s v="CD.AA.303100"/>
        <s v="CD.AA.303101"/>
        <s v="CD.AA.303102"/>
        <s v="CD.AA.303103"/>
        <s v="CD.AA.303115"/>
        <s v="CD.AA.303120"/>
        <s v="CD.AA.303121"/>
        <s v="CD.AA.303132"/>
        <s v="CD.AA.303133"/>
        <s v="CD.AA.303135"/>
        <s v="CD.AA.389200"/>
        <s v="CD.AA.389300"/>
        <s v="CD.AA.389400"/>
        <s v="CD.AA.390100"/>
        <s v="CD.AA.391000"/>
        <s v="CD.AA.391100"/>
        <s v="CD.AA.391101"/>
        <s v="CD.AA.391120"/>
        <s v="CD.AA.391121"/>
        <s v="CD.AA.391700"/>
        <s v="CD.AA.392000"/>
        <s v="CD.AA.392002"/>
        <s v="CD.AA.392032"/>
        <s v="CD.AA.392046"/>
        <s v="CD.AA.392048"/>
        <s v="CD.AA.392056"/>
        <s v="CD.AA.392058"/>
        <s v="CD.AA.392065"/>
        <s v="CD.AA.393000"/>
        <s v="CD.AA.394000"/>
        <s v="CD.AA.395000"/>
        <s v="CD.AA.396000"/>
        <s v="CD.AA.397000"/>
        <s v="CD.AA.397200"/>
        <s v="CD.AA.397700"/>
        <s v="CD.AA.398000"/>
        <s v="CD.AN.303000"/>
        <s v="CD.AN.303100"/>
        <s v="CD.AN.389200"/>
        <s v="CD.AN.389300"/>
        <s v="CD.AN.389400"/>
        <s v="CD.AN.390100"/>
        <s v="CD.AN.391100"/>
        <s v="CD.AN.392000"/>
        <s v="CD.AN.392032"/>
        <s v="CD.AN.392035"/>
        <s v="CD.AN.392045"/>
        <s v="CD.AN.392046"/>
        <s v="CD.AN.392047"/>
        <s v="CD.AN.392048"/>
        <s v="CD.AN.392056"/>
        <s v="CD.AN.392057"/>
        <s v="CD.AN.392065"/>
        <s v="CD.AN.392200"/>
        <s v="CD.AN.393000"/>
        <s v="CD.AN.394000"/>
        <s v="CD.AN.395000"/>
        <s v="CD.AN.396000"/>
        <s v="CD.AN.396700"/>
        <s v="CD.AN.397000"/>
        <s v="CD.AN.397200"/>
        <s v="CD.AN.398000"/>
        <s v="CD.ID.389200"/>
        <s v="CD.ID.390100"/>
        <s v="CD.ID.391000"/>
        <s v="CD.ID.391100"/>
        <s v="CD.ID.392000"/>
        <s v="CD.ID.392046"/>
        <s v="CD.ID.392047"/>
        <s v="CD.ID.392048"/>
        <s v="CD.ID.392056"/>
        <s v="CD.ID.392057"/>
        <s v="CD.ID.393000"/>
        <s v="CD.ID.394000"/>
        <s v="CD.ID.395000"/>
        <s v="CD.ID.396000"/>
        <s v="CD.ID.397000"/>
        <s v="CD.ID.397200"/>
        <s v="CD.ID.398000"/>
        <s v="CD.WA.303100"/>
        <s v="CD.WA.303121"/>
        <s v="CD.WA.389200"/>
        <s v="CD.WA.390100"/>
        <s v="CD.WA.391000"/>
        <s v="CD.WA.391100"/>
        <s v="CD.WA.391121"/>
        <s v="CD.WA.392000"/>
        <s v="CD.WA.392046"/>
        <s v="CD.WA.392047"/>
        <s v="CD.WA.392048"/>
        <s v="CD.WA.392056"/>
        <s v="CD.WA.393000"/>
        <s v="CD.WA.394000"/>
        <s v="CD.WA.395000"/>
        <s v="CD.WA.396000"/>
        <s v="CD.WA.396067"/>
        <s v="CD.WA.397000"/>
        <s v="CD.WA.397121"/>
        <s v="CD.WA.397200"/>
        <s v="CD.WA.398000"/>
        <s v="ED.3I.311000"/>
        <s v="ED.3I.312000"/>
        <s v="ED.3I.313000"/>
        <s v="ED.3I.314000"/>
        <s v="ED.3I.315000"/>
        <s v="ED.3I.316000"/>
        <s v="ED.3I.317000"/>
        <s v="ED.3W.311000"/>
        <s v="ED.3W.312000"/>
        <s v="ED.3W.313000"/>
        <s v="ED.3W.314000"/>
        <s v="ED.3W.315000"/>
        <s v="ED.3W.316000"/>
        <s v="ED.3W.317000"/>
        <s v="ED.4I.311000"/>
        <s v="ED.4I.312000"/>
        <s v="ED.4I.313000"/>
        <s v="ED.4I.314000"/>
        <s v="ED.4I.315000"/>
        <s v="ED.4I.316000"/>
        <s v="ED.4I.317000"/>
        <s v="ED.4W.311000"/>
        <s v="ED.4W.312000"/>
        <s v="ED.4W.313000"/>
        <s v="ED.4W.314000"/>
        <s v="ED.4W.315000"/>
        <s v="ED.4W.316000"/>
        <s v="ED.4W.317000"/>
        <s v="ED.AN.302000"/>
        <s v="ED.AN.303000"/>
        <s v="ED.AN.303100"/>
        <s v="ED.AN.303130"/>
        <s v="ED.AN.303133"/>
        <s v="ED.AN.303345"/>
        <s v="ED.AN.303350"/>
        <s v="ED.AN.331000"/>
        <s v="ED.AN.334000"/>
        <s v="ED.AN.345010"/>
        <s v="ED.AN.350200"/>
        <s v="ED.AN.350300"/>
        <s v="ED.AN.350400"/>
        <s v="ED.AN.352000"/>
        <s v="ED.AN.353000"/>
        <s v="ED.AN.353100"/>
        <s v="ED.AN.354000"/>
        <s v="ED.AN.355000"/>
        <s v="ED.AN.356000"/>
        <s v="ED.AN.357000"/>
        <s v="ED.AN.358000"/>
        <s v="ED.AN.359000"/>
        <s v="ED.AN.362000"/>
        <s v="ED.AN.370000"/>
        <s v="ED.AN.389200"/>
        <s v="ED.AN.390100"/>
        <s v="ED.AN.390200"/>
        <s v="ED.AN.391100"/>
        <s v="ED.AN.392000"/>
        <s v="ED.AN.392035"/>
        <s v="ED.AN.392045"/>
        <s v="ED.AN.392046"/>
        <s v="ED.AN.392047"/>
        <s v="ED.AN.392048"/>
        <s v="ED.AN.392056"/>
        <s v="ED.AN.392057"/>
        <s v="ED.AN.392058"/>
        <s v="ED.AN.392065"/>
        <s v="ED.AN.392066"/>
        <s v="ED.AN.392067"/>
        <s v="ED.AN.392068"/>
        <s v="ED.AN.392200"/>
        <s v="ED.AN.392230"/>
        <s v="ED.AN.392246"/>
        <s v="ED.AN.392256"/>
        <s v="ED.AN.393000"/>
        <s v="ED.AN.394000"/>
        <s v="ED.AN.394100"/>
        <s v="ED.AN.395000"/>
        <s v="ED.AN.396000"/>
        <s v="ED.AN.396055"/>
        <s v="ED.AN.396056"/>
        <s v="ED.AN.396058"/>
        <s v="ED.AN.396066"/>
        <s v="ED.AN.396067"/>
        <s v="ED.AN.396068"/>
        <s v="ED.AN.397000"/>
        <s v="ED.AN.397500"/>
        <s v="ED.AN.398000"/>
        <s v="ED.BP.340200"/>
        <s v="ED.BP.341000"/>
        <s v="ED.BP.342000"/>
        <s v="ED.BP.343000"/>
        <s v="ED.BP.344000"/>
        <s v="ED.BP.344010"/>
        <s v="ED.BP.345000"/>
        <s v="ED.BP.346000"/>
        <s v="ED.C3.310200"/>
        <s v="ED.C3.311000"/>
        <s v="ED.C3.312000"/>
        <s v="ED.C3.313000"/>
        <s v="ED.C3.314000"/>
        <s v="ED.C3.315000"/>
        <s v="ED.C3.316000"/>
        <s v="ED.C4.310200"/>
        <s v="ED.C4.311000"/>
        <s v="ED.C4.312000"/>
        <s v="ED.C4.313000"/>
        <s v="ED.C4.314000"/>
        <s v="ED.C4.315000"/>
        <s v="ED.C4.316000"/>
        <s v="ED.CG.330200"/>
        <s v="ED.CG.330210"/>
        <s v="ED.CG.330220"/>
        <s v="ED.CG.330250"/>
        <s v="ED.CG.330300"/>
        <s v="ED.CG.330310"/>
        <s v="ED.CG.330400"/>
        <s v="ED.CG.330410"/>
        <s v="ED.CG.331000"/>
        <s v="ED.CG.331100"/>
        <s v="ED.CG.331200"/>
        <s v="ED.CG.331260"/>
        <s v="ED.CG.332000"/>
        <s v="ED.CG.332100"/>
        <s v="ED.CG.332150"/>
        <s v="ED.CG.332200"/>
        <s v="ED.CG.333000"/>
        <s v="ED.CG.334000"/>
        <s v="ED.CG.335000"/>
        <s v="ED.CG.335100"/>
        <s v="ED.CG.335150"/>
        <s v="ED.CG.335200"/>
        <s v="ED.CG.336000"/>
        <s v="ED.CI.350200"/>
        <s v="ED.CI.350400"/>
        <s v="ED.CI.352000"/>
        <s v="ED.CI.353000"/>
        <s v="ED.CI.354000"/>
        <s v="ED.CI.355000"/>
        <s v="ED.CI.356000"/>
        <s v="ED.CI.359000"/>
        <s v="ED.CS.341000"/>
        <s v="ED.CS.342000"/>
        <s v="ED.CS.344000"/>
        <s v="ED.CS.345000"/>
        <s v="ED.CS.346000"/>
        <s v="ED.CS.347000"/>
        <s v="ED.CW.350200"/>
        <s v="ED.CW.350400"/>
        <s v="ED.CW.352000"/>
        <s v="ED.CW.353000"/>
        <s v="ED.CW.354000"/>
        <s v="ED.CW.355000"/>
        <s v="ED.CW.356000"/>
        <s v="ED.CW.359000"/>
        <s v="ED.ID.360200"/>
        <s v="ED.ID.360400"/>
        <s v="ED.ID.360500"/>
        <s v="ED.ID.361000"/>
        <s v="ED.ID.362000"/>
        <s v="ED.ID.364000"/>
        <s v="ED.ID.365000"/>
        <s v="ED.ID.366000"/>
        <s v="ED.ID.367000"/>
        <s v="ED.ID.368000"/>
        <s v="ED.ID.369100"/>
        <s v="ED.ID.369200"/>
        <s v="ED.ID.369300"/>
        <s v="ED.ID.370000"/>
        <s v="ED.ID.373100"/>
        <s v="ED.ID.373200"/>
        <s v="ED.ID.373300"/>
        <s v="ED.ID.373400"/>
        <s v="ED.ID.373500"/>
        <s v="ED.ID.389200"/>
        <s v="ED.ID.390100"/>
        <s v="ED.ID.391000"/>
        <s v="ED.ID.392000"/>
        <s v="ED.ID.392045"/>
        <s v="ED.ID.392046"/>
        <s v="ED.ID.392047"/>
        <s v="ED.ID.392048"/>
        <s v="ED.ID.392056"/>
        <s v="ED.ID.392057"/>
        <s v="ED.ID.392066"/>
        <s v="ED.ID.392067"/>
        <s v="ED.ID.392068"/>
        <s v="ED.ID.392200"/>
        <s v="ED.ID.393000"/>
        <s v="ED.ID.394000"/>
        <s v="ED.ID.395000"/>
        <s v="ED.ID.396000"/>
        <s v="ED.ID.396055"/>
        <s v="ED.ID.396056"/>
        <s v="ED.ID.396057"/>
        <s v="ED.ID.396058"/>
        <s v="ED.ID.396066"/>
        <s v="ED.ID.396067"/>
        <s v="ED.ID.396068"/>
        <s v="ED.ID.397000"/>
        <s v="ED.ID.397500"/>
        <s v="ED.ID.397600"/>
        <s v="ED.ID.398000"/>
        <s v="ED.KF.310200"/>
        <s v="ED.KF.310300"/>
        <s v="ED.KF.310400"/>
        <s v="ED.KF.311000"/>
        <s v="ED.KF.311100"/>
        <s v="ED.KF.312000"/>
        <s v="ED.KF.314000"/>
        <s v="ED.KF.315000"/>
        <s v="ED.KF.316000"/>
        <s v="ED.KF.317000"/>
        <s v="ED.KF.341000"/>
        <s v="ED.KF.342000"/>
        <s v="ED.KF.343000"/>
        <s v="ED.KF.344000"/>
        <s v="ED.KF.345000"/>
        <s v="ED.LC.342000"/>
        <s v="ED.LC.344000"/>
        <s v="ED.LC.345000"/>
        <s v="ED.LF.330100"/>
        <s v="ED.LF.330200"/>
        <s v="ED.LF.330300"/>
        <s v="ED.LF.330400"/>
        <s v="ED.LF.331000"/>
        <s v="ED.LF.332000"/>
        <s v="ED.LF.332200"/>
        <s v="ED.LF.333000"/>
        <s v="ED.LF.334000"/>
        <s v="ED.LF.335000"/>
        <s v="ED.LL.330200"/>
        <s v="ED.LL.330220"/>
        <s v="ED.LL.330250"/>
        <s v="ED.LL.330300"/>
        <s v="ED.LL.330400"/>
        <s v="ED.LL.331000"/>
        <s v="ED.LL.331100"/>
        <s v="ED.LL.331200"/>
        <s v="ED.LL.332000"/>
        <s v="ED.LL.332100"/>
        <s v="ED.LL.332200"/>
        <s v="ED.LL.333000"/>
        <s v="ED.LL.334000"/>
        <s v="ED.LL.335000"/>
        <s v="ED.LL.335150"/>
        <s v="ED.LL.335200"/>
        <s v="ED.LL.336000"/>
        <s v="ED.MS.330200"/>
        <s v="ED.MS.331000"/>
        <s v="ED.MS.331100"/>
        <s v="ED.MS.331200"/>
        <s v="ED.MS.332000"/>
        <s v="ED.MS.333000"/>
        <s v="ED.MS.334000"/>
        <s v="ED.MS.335000"/>
        <s v="ED.MS.336000"/>
        <s v="ED.MT.361000"/>
        <s v="ED.MT.362000"/>
        <s v="ED.MT.364000"/>
        <s v="ED.MT.365000"/>
        <s v="ED.MT.366000"/>
        <s v="ED.MT.367000"/>
        <s v="ED.MT.368000"/>
        <s v="ED.MT.369100"/>
        <s v="ED.MT.369300"/>
        <s v="ED.MT.370000"/>
        <s v="ED.MT.373200"/>
        <s v="ED.MT.373400"/>
        <s v="ED.MT.397000"/>
        <s v="ED.MT.397500"/>
        <s v="ED.NE.340200"/>
        <s v="ED.NE.341000"/>
        <s v="ED.NE.342000"/>
        <s v="ED.NE.343000"/>
        <s v="ED.NE.344000"/>
        <s v="ED.NE.345000"/>
        <s v="ED.NE.346000"/>
        <s v="ED.NM.330200"/>
        <s v="ED.NM.330300"/>
        <s v="ED.NM.330400"/>
        <s v="ED.NM.331000"/>
        <s v="ED.NM.331200"/>
        <s v="ED.NM.332000"/>
        <s v="ED.NM.332100"/>
        <s v="ED.NM.332150"/>
        <s v="ED.NM.332200"/>
        <s v="ED.NM.333000"/>
        <s v="ED.NM.334000"/>
        <s v="ED.NM.335000"/>
        <s v="ED.NM.335200"/>
        <s v="ED.NM.336000"/>
        <s v="ED.NR.330200"/>
        <s v="ED.NR.330210"/>
        <s v="ED.NR.330220"/>
        <s v="ED.NR.330250"/>
        <s v="ED.NR.330300"/>
        <s v="ED.NR.330400"/>
        <s v="ED.NR.330410"/>
        <s v="ED.NR.331000"/>
        <s v="ED.NR.331100"/>
        <s v="ED.NR.331150"/>
        <s v="ED.NR.331200"/>
        <s v="ED.NR.331260"/>
        <s v="ED.NR.332000"/>
        <s v="ED.NR.332100"/>
        <s v="ED.NR.332150"/>
        <s v="ED.NR.332200"/>
        <s v="ED.NR.333000"/>
        <s v="ED.NR.334000"/>
        <s v="ED.NR.335000"/>
        <s v="ED.NR.335100"/>
        <s v="ED.NR.335150"/>
        <s v="ED.NR.335200"/>
        <s v="ED.NR.336000"/>
        <s v="ED.PF.330200"/>
        <s v="ED.PF.330250"/>
        <s v="ED.PF.330300"/>
        <s v="ED.PF.330400"/>
        <s v="ED.PF.330450"/>
        <s v="ED.PF.331000"/>
        <s v="ED.PF.331100"/>
        <s v="ED.PF.331200"/>
        <s v="ED.PF.332000"/>
        <s v="ED.PF.332100"/>
        <s v="ED.PF.332200"/>
        <s v="ED.PF.333000"/>
        <s v="ED.PF.334000"/>
        <s v="ED.PF.335000"/>
        <s v="ED.PF.335150"/>
        <s v="ED.PF.336000"/>
        <s v="ED.RT.340200"/>
        <s v="ED.RT.341000"/>
        <s v="ED.RT.342000"/>
        <s v="ED.RT.343000"/>
        <s v="ED.RT.344000"/>
        <s v="ED.RT.345000"/>
        <s v="ED.RT.346000"/>
        <s v="ED.SP.344010"/>
        <s v="ED.SP.345010"/>
        <s v="ED.UF.330200"/>
        <s v="ED.UF.330300"/>
        <s v="ED.UF.331000"/>
        <s v="ED.UF.331200"/>
        <s v="ED.UF.332000"/>
        <s v="ED.UF.332200"/>
        <s v="ED.UF.333000"/>
        <s v="ED.UF.334000"/>
        <s v="ED.UF.335000"/>
        <s v="ED.UF.336000"/>
        <s v="ED.WA.302000"/>
        <s v="ED.WA.303000"/>
        <s v="ED.WA.303100"/>
        <s v="ED.WA.303121"/>
        <s v="ED.WA.344010"/>
        <s v="ED.WA.356000"/>
        <s v="ED.WA.360200"/>
        <s v="ED.WA.360400"/>
        <s v="ED.WA.361000"/>
        <s v="ED.WA.362000"/>
        <s v="ED.WA.363000"/>
        <s v="ED.WA.364000"/>
        <s v="ED.WA.365000"/>
        <s v="ED.WA.366000"/>
        <s v="ED.WA.367000"/>
        <s v="ED.WA.368000"/>
        <s v="ED.WA.369100"/>
        <s v="ED.WA.369200"/>
        <s v="ED.WA.369300"/>
        <s v="ED.WA.370000"/>
        <s v="ED.WA.370121"/>
        <s v="ED.WA.371000"/>
        <s v="ED.WA.371003"/>
        <s v="ED.WA.371010"/>
        <s v="ED.WA.371020"/>
        <s v="ED.WA.371030"/>
        <s v="ED.WA.371040"/>
        <s v="ED.WA.373100"/>
        <s v="ED.WA.373200"/>
        <s v="ED.WA.373300"/>
        <s v="ED.WA.373400"/>
        <s v="ED.WA.373500"/>
        <s v="ED.WA.389200"/>
        <s v="ED.WA.390100"/>
        <s v="ED.WA.391000"/>
        <s v="ED.WA.391100"/>
        <s v="ED.WA.391121"/>
        <s v="ED.WA.392000"/>
        <s v="ED.WA.392035"/>
        <s v="ED.WA.392046"/>
        <s v="ED.WA.392047"/>
        <s v="ED.WA.392048"/>
        <s v="ED.WA.392056"/>
        <s v="ED.WA.392057"/>
        <s v="ED.WA.392058"/>
        <s v="ED.WA.392066"/>
        <s v="ED.WA.392067"/>
        <s v="ED.WA.392068"/>
        <s v="ED.WA.392200"/>
        <s v="ED.WA.393000"/>
        <s v="ED.WA.394000"/>
        <s v="ED.WA.395000"/>
        <s v="ED.WA.395121"/>
        <s v="ED.WA.396000"/>
        <s v="ED.WA.396055"/>
        <s v="ED.WA.396056"/>
        <s v="ED.WA.396057"/>
        <s v="ED.WA.396058"/>
        <s v="ED.WA.396065"/>
        <s v="ED.WA.396066"/>
        <s v="ED.WA.396067"/>
        <s v="ED.WA.396068"/>
        <s v="ED.WA.397000"/>
        <s v="ED.WA.397500"/>
        <s v="ED.WA.397600"/>
        <s v="GD.AA.303100"/>
        <s v="GD.AA.350100"/>
        <s v="GD.AA.391000"/>
        <s v="GD.AA.391100"/>
        <s v="GD.AA.392000"/>
        <s v="GD.AA.392046"/>
        <s v="GD.AA.394000"/>
        <s v="GD.AA.395000"/>
        <s v="GD.AA.397000"/>
        <s v="GD.AN.350100"/>
        <s v="GD.AN.350200"/>
        <s v="GD.AN.351100"/>
        <s v="GD.AN.351200"/>
        <s v="GD.AN.351300"/>
        <s v="GD.AN.351400"/>
        <s v="GD.AN.351410"/>
        <s v="GD.AN.352000"/>
        <s v="GD.AN.352200"/>
        <s v="GD.AN.352300"/>
        <s v="GD.AN.353000"/>
        <s v="GD.AN.354000"/>
        <s v="GD.AN.355000"/>
        <s v="GD.AN.356000"/>
        <s v="GD.AN.357000"/>
        <s v="GD.AN.375000"/>
        <s v="GD.AN.376000"/>
        <s v="GD.AN.378000"/>
        <s v="GD.AN.379000"/>
        <s v="GD.AN.391100"/>
        <s v="GD.AN.392000"/>
        <s v="GD.AN.392045"/>
        <s v="GD.AN.392046"/>
        <s v="GD.AN.392047"/>
        <s v="GD.AN.392048"/>
        <s v="GD.AN.392055"/>
        <s v="GD.AN.392056"/>
        <s v="GD.AN.392057"/>
        <s v="GD.AN.392058"/>
        <s v="GD.AN.392200"/>
        <s v="GD.AN.394000"/>
        <s v="GD.AN.395000"/>
        <s v="GD.AN.396000"/>
        <s v="GD.AN.396058"/>
        <s v="GD.AN.396066"/>
        <s v="GD.AN.397000"/>
        <s v="GD.AN.397200"/>
        <s v="GD.AN.398000"/>
        <s v="GD.ID.303000"/>
        <s v="GD.ID.374200"/>
        <s v="GD.ID.374400"/>
        <s v="GD.ID.375000"/>
        <s v="GD.ID.376000"/>
        <s v="GD.ID.378000"/>
        <s v="GD.ID.379000"/>
        <s v="GD.ID.380000"/>
        <s v="GD.ID.381000"/>
        <s v="GD.ID.385000"/>
        <s v="GD.ID.392000"/>
        <s v="GD.ID.392046"/>
        <s v="GD.ID.392048"/>
        <s v="GD.ID.392056"/>
        <s v="GD.ID.392057"/>
        <s v="GD.ID.392058"/>
        <s v="GD.ID.392700"/>
        <s v="GD.ID.392758"/>
        <s v="GD.ID.394000"/>
        <s v="GD.ID.395000"/>
        <s v="GD.ID.396000"/>
        <s v="GD.ID.396058"/>
        <s v="GD.ID.396700"/>
        <s v="GD.ID.397000"/>
        <s v="GD.OR.303000"/>
        <s v="GD.OR.304000"/>
        <s v="GD.OR.311000"/>
        <s v="GD.OR.350100"/>
        <s v="GD.OR.350200"/>
        <s v="GD.OR.351100"/>
        <s v="GD.OR.351200"/>
        <s v="GD.OR.351400"/>
        <s v="GD.OR.352000"/>
        <s v="GD.OR.352200"/>
        <s v="GD.OR.352300"/>
        <s v="GD.OR.353000"/>
        <s v="GD.OR.354000"/>
        <s v="GD.OR.355000"/>
        <s v="GD.OR.356000"/>
        <s v="GD.OR.357000"/>
        <s v="GD.OR.374200"/>
        <s v="GD.OR.374400"/>
        <s v="GD.OR.375000"/>
        <s v="GD.OR.376000"/>
        <s v="GD.OR.378000"/>
        <s v="GD.OR.379000"/>
        <s v="GD.OR.380000"/>
        <s v="GD.OR.381000"/>
        <s v="GD.OR.385000"/>
        <s v="GD.OR.387000"/>
        <s v="GD.OR.389200"/>
        <s v="GD.OR.390100"/>
        <s v="GD.OR.391100"/>
        <s v="GD.OR.392000"/>
        <s v="GD.OR.392035"/>
        <s v="GD.OR.392045"/>
        <s v="GD.OR.392046"/>
        <s v="GD.OR.392047"/>
        <s v="GD.OR.392048"/>
        <s v="GD.OR.392056"/>
        <s v="GD.OR.392057"/>
        <s v="GD.OR.392058"/>
        <s v="GD.OR.392200"/>
        <s v="GD.OR.393000"/>
        <s v="GD.OR.394000"/>
        <s v="GD.OR.395000"/>
        <s v="GD.OR.396000"/>
        <s v="GD.OR.397000"/>
        <s v="GD.OR.397200"/>
        <s v="GD.OR.398000"/>
        <s v="GD.WA.303000"/>
        <s v="GD.WA.374200"/>
        <s v="GD.WA.374400"/>
        <s v="GD.WA.375000"/>
        <s v="GD.WA.376000"/>
        <s v="GD.WA.378000"/>
        <s v="GD.WA.379000"/>
        <s v="GD.WA.380000"/>
        <s v="GD.WA.381000"/>
        <s v="GD.WA.381121"/>
        <s v="GD.WA.385000"/>
        <s v="GD.WA.389200"/>
        <s v="GD.WA.389421"/>
        <s v="GD.WA.390100"/>
        <s v="GD.WA.391100"/>
        <s v="GD.WA.392000"/>
        <s v="GD.WA.392045"/>
        <s v="GD.WA.392046"/>
        <s v="GD.WA.392047"/>
        <s v="GD.WA.392048"/>
        <s v="GD.WA.392056"/>
        <s v="GD.WA.392057"/>
        <s v="GD.WA.392058"/>
        <s v="GD.WA.392065"/>
        <s v="GD.WA.392085"/>
        <s v="GD.WA.392200"/>
        <s v="GD.WA.392700"/>
        <s v="GD.WA.392758"/>
        <s v="GD.WA.393000"/>
        <s v="GD.WA.394000"/>
        <s v="GD.WA.395000"/>
        <s v="GD.WA.395121"/>
        <s v="GD.WA.396000"/>
        <s v="GD.WA.396058"/>
        <s v="GD.WA.396700"/>
        <s v="GD.WA.397000"/>
        <s v="GD.WA.397121"/>
      </sharedItems>
    </cacheField>
    <cacheField name="202012" numFmtId="0">
      <sharedItems containsString="0" containsBlank="1" containsNumber="1" minValue="0" maxValue="302560755.5"/>
    </cacheField>
    <cacheField name="202101" numFmtId="0">
      <sharedItems containsString="0" containsBlank="1" containsNumber="1" minValue="-53370.21" maxValue="308804116.05000001"/>
    </cacheField>
    <cacheField name="202102" numFmtId="0">
      <sharedItems containsString="0" containsBlank="1" containsNumber="1" minValue="-35985.46" maxValue="307821540.81"/>
    </cacheField>
    <cacheField name="202103" numFmtId="0">
      <sharedItems containsString="0" containsBlank="1" containsNumber="1" minValue="-19699.96" maxValue="308752471.92000002"/>
    </cacheField>
    <cacheField name="202104" numFmtId="0">
      <sharedItems containsString="0" containsBlank="1" containsNumber="1" minValue="-9183.5400000000009" maxValue="310795747.81"/>
    </cacheField>
    <cacheField name="202105" numFmtId="0">
      <sharedItems containsString="0" containsBlank="1" containsNumber="1" minValue="0" maxValue="312998388.20999998"/>
    </cacheField>
    <cacheField name="202106" numFmtId="0">
      <sharedItems containsString="0" containsBlank="1" containsNumber="1" minValue="0" maxValue="322188876.36000001"/>
    </cacheField>
    <cacheField name="202107" numFmtId="0">
      <sharedItems containsString="0" containsBlank="1" containsNumber="1" minValue="0" maxValue="319978410.19"/>
    </cacheField>
    <cacheField name="202108" numFmtId="0">
      <sharedItems containsString="0" containsBlank="1" containsNumber="1" minValue="0" maxValue="323079221.45999998"/>
    </cacheField>
    <cacheField name="202109" numFmtId="0">
      <sharedItems containsString="0" containsBlank="1" containsNumber="1" minValue="0" maxValue="331641611.30000001"/>
    </cacheField>
    <cacheField name="202110" numFmtId="0">
      <sharedItems containsSemiMixedTypes="0" containsString="0" containsNumber="1" minValue="0" maxValue="331368133.80000001"/>
    </cacheField>
    <cacheField name="202111" numFmtId="0">
      <sharedItems containsSemiMixedTypes="0" containsString="0" containsNumber="1" minValue="-40365.440000000002" maxValue="335064962.56999999"/>
    </cacheField>
    <cacheField name="202112" numFmtId="0">
      <sharedItems containsSemiMixedTypes="0" containsString="0" containsNumber="1" minValue="0" maxValue="337272628.97000003"/>
    </cacheField>
    <cacheField name="2020122" numFmtId="0">
      <sharedItems containsString="0" containsBlank="1" containsNumber="1" minValue="-85299339.219999999" maxValue="21034170.129999999"/>
    </cacheField>
    <cacheField name="2021012" numFmtId="0">
      <sharedItems containsString="0" containsBlank="1" containsNumber="1" minValue="-85876783.329999998" maxValue="21035651.170000002"/>
    </cacheField>
    <cacheField name="2021022" numFmtId="0">
      <sharedItems containsString="0" containsBlank="1" containsNumber="1" minValue="-86439923.430000007" maxValue="20990264.82"/>
    </cacheField>
    <cacheField name="2021032" numFmtId="0">
      <sharedItems containsString="0" containsBlank="1" containsNumber="1" minValue="-86676904.909999996" maxValue="20093101.75"/>
    </cacheField>
    <cacheField name="2021042" numFmtId="0">
      <sharedItems containsString="0" containsBlank="1" containsNumber="1" minValue="-87273089.069999993" maxValue="20092857.309999999"/>
    </cacheField>
    <cacheField name="2021052" numFmtId="0">
      <sharedItems containsString="0" containsBlank="1" containsNumber="1" minValue="-87850914.819999993" maxValue="20092670.460000001"/>
    </cacheField>
    <cacheField name="2021062" numFmtId="0">
      <sharedItems containsString="0" containsBlank="1" containsNumber="1" minValue="-84779707.209999993" maxValue="20136706.010000002"/>
    </cacheField>
    <cacheField name="2021072" numFmtId="0">
      <sharedItems containsString="0" containsBlank="1" containsNumber="1" minValue="-85064388.859999999" maxValue="20141204.940000001"/>
    </cacheField>
    <cacheField name="2021082" numFmtId="0">
      <sharedItems containsString="0" containsBlank="1" containsNumber="1" minValue="-85510082.849999994" maxValue="20142502.649999999"/>
    </cacheField>
    <cacheField name="2021092" numFmtId="0">
      <sharedItems containsString="0" containsBlank="1" containsNumber="1" minValue="-85077108.819999993" maxValue="20141699.390000001"/>
    </cacheField>
    <cacheField name="2021102" numFmtId="0">
      <sharedItems containsSemiMixedTypes="0" containsString="0" containsNumber="1" minValue="-85526744.200000003" maxValue="20141134.800000001"/>
    </cacheField>
    <cacheField name="2021112" numFmtId="0">
      <sharedItems containsSemiMixedTypes="0" containsString="0" containsNumber="1" minValue="-87070391.540000007" maxValue="20139614.620000001"/>
    </cacheField>
    <cacheField name="2021122" numFmtId="0">
      <sharedItems containsSemiMixedTypes="0" containsString="0" containsNumber="1" minValue="-87190827.140000001" maxValue="20139343.460000001"/>
    </cacheField>
    <cacheField name="2020123" numFmtId="0">
      <sharedItems containsString="0" containsBlank="1" containsNumber="1" minValue="-2350489.15" maxValue="0"/>
    </cacheField>
    <cacheField name="2021013" numFmtId="0">
      <sharedItems containsString="0" containsBlank="1" containsNumber="1" minValue="-2421742.12" maxValue="62674.15"/>
    </cacheField>
    <cacheField name="2021023" numFmtId="0">
      <sharedItems containsString="0" containsBlank="1" containsNumber="1" minValue="-2470701.91" maxValue="504.56"/>
    </cacheField>
    <cacheField name="2021033" numFmtId="0">
      <sharedItems containsString="0" containsBlank="1" containsNumber="1" minValue="-2472446.94" maxValue="314.44"/>
    </cacheField>
    <cacheField name="2021043" numFmtId="0">
      <sharedItems containsString="0" containsBlank="1" containsNumber="1" minValue="-2482398.31" maxValue="163.09"/>
    </cacheField>
    <cacheField name="2021053" numFmtId="0">
      <sharedItems containsString="0" containsBlank="1" containsNumber="1" minValue="-2463826.61" maxValue="0"/>
    </cacheField>
    <cacheField name="2021063" numFmtId="0">
      <sharedItems containsString="0" containsBlank="1" containsNumber="1" minValue="-2516390.48" maxValue="665.35"/>
    </cacheField>
    <cacheField name="2021073" numFmtId="0">
      <sharedItems containsString="0" containsBlank="1" containsNumber="1" minValue="-2736548.44" maxValue="665.37"/>
    </cacheField>
    <cacheField name="2021083" numFmtId="0">
      <sharedItems containsString="0" containsBlank="1" containsNumber="1" minValue="-2820329.58" maxValue="508.93"/>
    </cacheField>
    <cacheField name="2021093" numFmtId="0">
      <sharedItems containsString="0" containsBlank="1" containsNumber="1" minValue="-2849524.97" maxValue="352.52"/>
    </cacheField>
    <cacheField name="2021103" numFmtId="0">
      <sharedItems containsSemiMixedTypes="0" containsString="0" containsNumber="1" minValue="-2853495.01" maxValue="352.51"/>
    </cacheField>
    <cacheField name="2021113" numFmtId="0">
      <sharedItems containsSemiMixedTypes="0" containsString="0" containsNumber="1" minValue="-2859948.96" maxValue="352.52"/>
    </cacheField>
    <cacheField name="2021123" numFmtId="0">
      <sharedItems containsSemiMixedTypes="0" containsString="0" containsNumber="1" minValue="-2857989.73" maxValue="352.51"/>
    </cacheField>
    <cacheField name="Srv" numFmtId="0">
      <sharedItems/>
    </cacheField>
    <cacheField name="Jur" numFmtId="0">
      <sharedItems/>
    </cacheField>
    <cacheField name="Direct/Allocated Flag" numFmtId="0">
      <sharedItems count="2">
        <s v="Allocated"/>
        <s v="Direct"/>
      </sharedItems>
    </cacheField>
    <cacheField name="FERC" numFmtId="0">
      <sharedItems count="178">
        <s v="303000"/>
        <s v="303100"/>
        <s v="303101"/>
        <s v="303102"/>
        <s v="303103"/>
        <s v="303115"/>
        <s v="303120"/>
        <s v="303121"/>
        <s v="303132"/>
        <s v="303133"/>
        <s v="303135"/>
        <s v="389200"/>
        <s v="389300"/>
        <s v="389400"/>
        <s v="390100"/>
        <s v="391000"/>
        <s v="391100"/>
        <s v="391101"/>
        <s v="391120"/>
        <s v="391121"/>
        <s v="391700"/>
        <s v="392000"/>
        <s v="392002"/>
        <s v="392032"/>
        <s v="392046"/>
        <s v="392048"/>
        <s v="392056"/>
        <s v="392058"/>
        <s v="392065"/>
        <s v="393000"/>
        <s v="394000"/>
        <s v="395000"/>
        <s v="396000"/>
        <s v="397000"/>
        <s v="397200"/>
        <s v="397700"/>
        <s v="398000"/>
        <s v="392035"/>
        <s v="392045"/>
        <s v="392047"/>
        <s v="392057"/>
        <s v="392200"/>
        <s v="396700"/>
        <s v="396067"/>
        <s v="397121"/>
        <s v="311000"/>
        <s v="312000"/>
        <s v="313000"/>
        <s v="314000"/>
        <s v="315000"/>
        <s v="316000"/>
        <s v="317000"/>
        <s v="302000"/>
        <s v="303130"/>
        <s v="303345"/>
        <s v="303350"/>
        <s v="331000"/>
        <s v="334000"/>
        <s v="345010"/>
        <s v="350200"/>
        <s v="350300"/>
        <s v="350400"/>
        <s v="352000"/>
        <s v="353000"/>
        <s v="353100"/>
        <s v="354000"/>
        <s v="355000"/>
        <s v="356000"/>
        <s v="357000"/>
        <s v="358000"/>
        <s v="359000"/>
        <s v="362000"/>
        <s v="370000"/>
        <s v="390200"/>
        <s v="392066"/>
        <s v="392067"/>
        <s v="392068"/>
        <s v="392230"/>
        <s v="392246"/>
        <s v="392256"/>
        <s v="394100"/>
        <s v="396055"/>
        <s v="396056"/>
        <s v="396058"/>
        <s v="396066"/>
        <s v="396068"/>
        <s v="397500"/>
        <s v="340200"/>
        <s v="341000"/>
        <s v="342000"/>
        <s v="343000"/>
        <s v="344000"/>
        <s v="344010"/>
        <s v="345000"/>
        <s v="346000"/>
        <s v="310200"/>
        <s v="330200"/>
        <s v="330210"/>
        <s v="330220"/>
        <s v="330250"/>
        <s v="330300"/>
        <s v="330310"/>
        <s v="330400"/>
        <s v="330410"/>
        <s v="331100"/>
        <s v="331200"/>
        <s v="331260"/>
        <s v="332000"/>
        <s v="332100"/>
        <s v="332150"/>
        <s v="332200"/>
        <s v="333000"/>
        <s v="335000"/>
        <s v="335100"/>
        <s v="335150"/>
        <s v="335200"/>
        <s v="336000"/>
        <s v="347000"/>
        <s v="360200"/>
        <s v="360400"/>
        <s v="360500"/>
        <s v="361000"/>
        <s v="364000"/>
        <s v="365000"/>
        <s v="366000"/>
        <s v="367000"/>
        <s v="368000"/>
        <s v="369100"/>
        <s v="369200"/>
        <s v="369300"/>
        <s v="373100"/>
        <s v="373200"/>
        <s v="373300"/>
        <s v="373400"/>
        <s v="373500"/>
        <s v="396057"/>
        <s v="397600"/>
        <s v="310300"/>
        <s v="310400"/>
        <s v="311100"/>
        <s v="330100"/>
        <s v="331150"/>
        <s v="330450"/>
        <s v="363000"/>
        <s v="370121"/>
        <s v="371000"/>
        <s v="371003"/>
        <s v="371010"/>
        <s v="371020"/>
        <s v="371030"/>
        <s v="371040"/>
        <s v="395121"/>
        <s v="396065"/>
        <s v="350100"/>
        <s v="351100"/>
        <s v="351200"/>
        <s v="351300"/>
        <s v="351400"/>
        <s v="351410"/>
        <s v="352200"/>
        <s v="352300"/>
        <s v="375000"/>
        <s v="376000"/>
        <s v="378000"/>
        <s v="379000"/>
        <s v="392055"/>
        <s v="374200"/>
        <s v="374400"/>
        <s v="380000"/>
        <s v="381000"/>
        <s v="385000"/>
        <s v="392700"/>
        <s v="392758"/>
        <s v="304000"/>
        <s v="387000"/>
        <s v="381121"/>
        <s v="389421"/>
        <s v="392085"/>
      </sharedItems>
    </cacheField>
    <cacheField name="Functional Area" numFmtId="0">
      <sharedItems count="10">
        <s v="Intangibles"/>
        <s v="General"/>
        <s v="Transportation - Tools"/>
        <s v="Production - Thermal"/>
        <s v="Production - Hydro"/>
        <s v="Production - Other"/>
        <s v="Transmission"/>
        <s v="E Distribution"/>
        <s v="Underground Storage"/>
        <s v="G Distribution"/>
      </sharedItems>
    </cacheField>
    <cacheField name="Allocation Sub Number" numFmtId="0">
      <sharedItems containsSemiMixedTypes="0" containsString="0" containsNumber="1" containsInteger="1" minValue="1" maxValue="8"/>
    </cacheField>
    <cacheField name="Allocation Rate" numFmtId="0">
      <sharedItems/>
    </cacheField>
    <cacheField name="WA - Elec" numFmtId="165">
      <sharedItems containsSemiMixedTypes="0" containsString="0" containsNumber="1" minValue="0" maxValue="1"/>
    </cacheField>
    <cacheField name="WA - Gas" numFmtId="165">
      <sharedItems containsSemiMixedTypes="0" containsString="0" containsNumber="1" minValue="0" maxValue="1"/>
    </cacheField>
    <cacheField name="ID - Elec" numFmtId="165">
      <sharedItems containsSemiMixedTypes="0" containsString="0" containsNumber="1" minValue="0" maxValue="1"/>
    </cacheField>
    <cacheField name="ID - Gas" numFmtId="165">
      <sharedItems containsSemiMixedTypes="0" containsString="0" containsNumber="1" minValue="0" maxValue="1"/>
    </cacheField>
    <cacheField name="OR - Gas" numFmtId="165">
      <sharedItems containsSemiMixedTypes="0" containsString="0" containsNumber="1" minValue="0" maxValue="1"/>
    </cacheField>
    <cacheField name="Check" numFmtId="43">
      <sharedItems containsSemiMixedTypes="0" containsString="0" containsNumber="1" containsInteger="1" minValue="0" maxValue="0"/>
    </cacheField>
    <cacheField name="Existing Rate" numFmtId="165">
      <sharedItems containsSemiMixedTypes="0" containsString="0" containsNumber="1" minValue="0" maxValue="1" count="260">
        <n v="6.6666669999999997E-2"/>
        <n v="0.2"/>
        <n v="1"/>
        <n v="0.5"/>
        <n v="0.33333333333333337"/>
        <n v="6.6666666666666666E-2"/>
        <n v="0.08"/>
        <n v="0.33333333333333331"/>
        <n v="0"/>
        <n v="1.77E-2"/>
        <n v="2E-3"/>
        <n v="2.1700000000000001E-2"/>
        <n v="6.6699999999999995E-2"/>
        <n v="3.6999999999999998E-2"/>
        <n v="5.3800000000000001E-2"/>
        <n v="3.4334000000000003E-2"/>
        <n v="3.8300000000000001E-2"/>
        <n v="3.5499999999999997E-2"/>
        <n v="1.9199999999999998E-2"/>
        <n v="7.0400000000000004E-2"/>
        <n v="0.04"/>
        <n v="0.05"/>
        <n v="2.06E-2"/>
        <n v="0.1"/>
        <n v="9.8400000000000001E-2"/>
        <n v="1.8181820000000001E-2"/>
        <n v="7.4300000000000005E-2"/>
        <n v="3.7499999999999999E-2"/>
        <n v="1.9900000000000001E-2"/>
        <n v="2.6699999999999998E-2"/>
        <n v="9.219999999999999E-2"/>
        <n v="8.3399999999999988E-2"/>
        <n v="2.9699999999999997E-2"/>
        <n v="4.2099999999999999E-2"/>
        <n v="4.14683E-2"/>
        <n v="5.0098000000000004E-2"/>
        <n v="0.135467"/>
        <n v="9.0487100000000001E-2"/>
        <n v="4.9425999999999998E-2"/>
        <n v="4.5594099999999999E-2"/>
        <n v="2.9500000000000002E-2"/>
        <n v="4.7900000000000005E-2"/>
        <n v="9.3399999999999997E-2"/>
        <n v="7.5899999999999995E-2"/>
        <n v="3.7200000000000004E-2"/>
        <n v="4.7400000000000005E-2"/>
        <n v="3.5742599999999999E-2"/>
        <n v="5.9499999999999997E-2"/>
        <n v="0.1355191"/>
        <n v="9.0327050000000006E-2"/>
        <n v="5.1836999999999994E-2"/>
        <n v="4.9271120000000002E-2"/>
        <n v="2.1857919999999999E-2"/>
        <n v="3.2000000000000001E-2"/>
        <n v="0.02"/>
        <n v="2.0899999999999998E-2"/>
        <n v="3.1100000000000003E-2"/>
        <n v="2.9700000000000001E-2"/>
        <n v="1.0699999999999999E-2"/>
        <n v="1.1900000000000001E-2"/>
        <n v="1.6300000000000002E-2"/>
        <n v="2.41E-2"/>
        <n v="1.5099999999999999E-2"/>
        <n v="1.9299999999999998E-2"/>
        <n v="1.9E-2"/>
        <n v="1.6400000000000001E-2"/>
        <n v="1.41E-2"/>
        <n v="2.6799999999999997E-2"/>
        <n v="2.8899999999999999E-2"/>
        <n v="6.2600000000000003E-2"/>
        <n v="7.7700000000000005E-2"/>
        <n v="5.4800000000000001E-2"/>
        <n v="5.6399999999999999E-2"/>
        <n v="0.10539999999999999"/>
        <n v="8.1799999999999998E-2"/>
        <n v="7.5800000000000006E-2"/>
        <n v="2.5599999999999998E-2"/>
        <n v="2.6200000000000001E-2"/>
        <n v="2.3800000000000002E-2"/>
        <n v="2.4299999999999999E-2"/>
        <n v="2.9399999999999999E-2"/>
        <n v="6.4199999999999993E-2"/>
        <n v="3.9899999999999998E-2"/>
        <n v="1.5600080000000001E-2"/>
        <n v="1.9300000000000001E-2"/>
        <n v="2.92E-2"/>
        <n v="2.7900000000000001E-2"/>
        <n v="1.7299999999999999E-2"/>
        <n v="1.46E-2"/>
        <n v="1.6799999999999999E-2"/>
        <n v="2.2000000000000002E-2"/>
        <n v="2.8799999999999999E-2"/>
        <n v="1.8800000000000001E-2"/>
        <n v="1.6199999999999999E-2"/>
        <n v="1.4999999999999999E-2"/>
        <n v="3.15E-2"/>
        <n v="1.66E-2"/>
        <n v="1.47E-2"/>
        <n v="2.01E-2"/>
        <n v="2.12E-2"/>
        <n v="1.3100000000000001E-2"/>
        <n v="2.23E-2"/>
        <n v="2.2499999999999999E-2"/>
        <n v="2.5899999999999999E-2"/>
        <n v="2.0999999999999998E-2"/>
        <n v="1.4199999999999999E-2"/>
        <n v="1.35E-2"/>
        <n v="2.4899999999999999E-2"/>
        <n v="2.3100000000000002E-2"/>
        <n v="2.3699999999999999E-2"/>
        <n v="2.4500000000000001E-2"/>
        <n v="3.3600000000000005E-2"/>
        <n v="5.2499999999999998E-2"/>
        <n v="4.4000000000000004E-2"/>
        <n v="1.34E-2"/>
        <n v="1.72E-2"/>
        <n v="2.5700000000000001E-2"/>
        <n v="2.1400000000000002E-2"/>
        <n v="2.9900000000000003E-2"/>
        <n v="2.1599999999999998E-2"/>
        <n v="2.0799999999999999E-2"/>
        <n v="2.1600000000000001E-2"/>
        <n v="9.06E-2"/>
        <n v="9.8999999999999991E-3"/>
        <n v="2.6099999999999998E-2"/>
        <n v="3.0400000000000003E-2"/>
        <n v="3.1699999999999999E-2"/>
        <n v="1.32E-2"/>
        <n v="2.4900000000000002E-2"/>
        <n v="2.7799999999999998E-2"/>
        <n v="3.1800000000000002E-2"/>
        <n v="2.2500000000000003E-2"/>
        <n v="4.0599999999999997E-2"/>
        <n v="0.11359000000000001"/>
        <n v="3.3300000000000003E-2"/>
        <n v="3.4499999999999996E-2"/>
        <n v="4.1100000000000005E-2"/>
        <n v="3.0699999999999998E-2"/>
        <n v="3.5209999999999998E-2"/>
        <n v="6.1900000000000004E-2"/>
        <n v="2.8E-3"/>
        <n v="1.8700000000000001E-2"/>
        <n v="1.17E-2"/>
        <n v="1.4E-2"/>
        <n v="2.2099999999999998E-2"/>
        <n v="2.7199999999999998E-2"/>
        <n v="1.8000000000000002E-2"/>
        <n v="2.29E-2"/>
        <n v="1.9499999999999997E-2"/>
        <n v="2.4000000000000002E-3"/>
        <n v="2.0499999999999997E-2"/>
        <n v="2.8500000000000001E-2"/>
        <n v="6.4999999999999997E-3"/>
        <n v="4.5000000000000005E-3"/>
        <n v="8.5000000000000006E-3"/>
        <n v="1.6899999999999998E-2"/>
        <n v="1.2200000000000001E-2"/>
        <n v="2.6199999999999998E-2"/>
        <n v="1.7899999999999999E-2"/>
        <n v="2.47E-2"/>
        <n v="1.9100000000000002E-2"/>
        <n v="2.2200000000000001E-2"/>
        <n v="3.6600000000000001E-2"/>
        <n v="2.3E-2"/>
        <n v="2.8900000000000002E-2"/>
        <n v="0.30780000000000002"/>
        <n v="2.5100000000000001E-2"/>
        <n v="2.5600000000000001E-2"/>
        <n v="0.1694"/>
        <n v="0.23280000000000001"/>
        <n v="6.7999999999999996E-3"/>
        <n v="1.0200000000000001E-2"/>
        <n v="2.35E-2"/>
        <n v="1.67E-2"/>
        <n v="2.52E-2"/>
        <n v="1.84E-2"/>
        <n v="2.5799999999999997E-2"/>
        <n v="2.6800000000000001E-2"/>
        <n v="2.7E-2"/>
        <n v="1.78E-2"/>
        <n v="1.7600000000000001E-2"/>
        <n v="2.4400000000000002E-2"/>
        <n v="1.7399999999999999E-2"/>
        <n v="2.18E-2"/>
        <n v="2.7499999999999997E-2"/>
        <n v="4.0899999999999999E-2"/>
        <n v="1.18E-2"/>
        <n v="2.6299999999999997E-2"/>
        <n v="2.9599999999999998E-2"/>
        <n v="1.8099999999999998E-2"/>
        <n v="1.1000000000000001E-3"/>
        <n v="2.3599999999999999E-2"/>
        <n v="2.64E-2"/>
        <n v="7.899999999999999E-3"/>
        <n v="1.2E-2"/>
        <n v="2.3899999999999998E-2"/>
        <n v="1.15E-2"/>
        <n v="3.7000000000000005E-2"/>
        <n v="3.56E-2"/>
        <n v="3.7700000000000004E-2"/>
        <n v="3.9400000000000004E-2"/>
        <n v="8.2199999999999995E-2"/>
        <n v="5.6899999999999999E-2"/>
        <n v="6.6900000000000001E-2"/>
        <n v="1.38E-2"/>
        <n v="2.0399999999999998E-2"/>
        <n v="1.8200000000000001E-2"/>
        <n v="1.8499999999999999E-2"/>
        <n v="2.2000000000000001E-3"/>
        <n v="2.1399999999999999E-2"/>
        <n v="2.5300000000000003E-2"/>
        <n v="6.8000000000000005E-2"/>
        <n v="2.2700000000000001E-2"/>
        <n v="1.5604999999999999E-2"/>
        <n v="3.44E-2"/>
        <n v="7.0300000000000001E-2"/>
        <n v="2.4999999999999998E-2"/>
        <n v="0.1036"/>
        <n v="0.10349999999999999"/>
        <n v="0.1429"/>
        <n v="4.4699999999999997E-2"/>
        <n v="5.7799999999999997E-2"/>
        <n v="1.52E-2"/>
        <n v="1.09E-2"/>
        <n v="1.37E-2"/>
        <n v="1.9599999999999999E-2"/>
        <n v="7.9000000000000008E-3"/>
        <n v="3.8100000000000002E-2"/>
        <n v="3.5999999999999999E-3"/>
        <n v="2.2800000000000001E-2"/>
        <n v="3.3700000000000001E-2"/>
        <n v="2.6600000000000002E-2"/>
        <n v="7.3300000000000004E-2"/>
        <n v="4.9200000000000001E-2"/>
        <n v="5.74E-2"/>
        <n v="7.46E-2"/>
        <n v="2.1100000000000001E-2"/>
        <n v="0.10390000000000001"/>
        <n v="2.4499999999999997E-2"/>
        <n v="4.9299999999999997E-2"/>
        <n v="5.33E-2"/>
        <n v="1.4400000000000001E-2"/>
        <n v="1.89E-2"/>
        <n v="1.7500000000000002E-2"/>
        <n v="1.54E-2"/>
        <n v="1.5900000000000001E-2"/>
        <n v="1.3599999999999999E-2"/>
        <n v="2.0400000000000001E-2"/>
        <n v="2.7400000000000001E-2"/>
        <n v="2.0900000000000002E-2"/>
        <n v="1.43E-2"/>
        <n v="1.5599999999999999E-2"/>
        <n v="4.9000000000000002E-2"/>
        <n v="8.4699999999999998E-2"/>
        <n v="7.6899999999999996E-2"/>
        <n v="4.6399999999999997E-2"/>
        <n v="0.63849999999999996"/>
        <n v="3.09E-2"/>
        <n v="1.3600000000000001E-2"/>
        <n v="3.5900000000000001E-2"/>
      </sharedItems>
    </cacheField>
    <cacheField name="Proposed Rate" numFmtId="165">
      <sharedItems containsSemiMixedTypes="0" containsString="0" containsNumber="1" minValue="0" maxValue="1" count="244">
        <n v="6.6666669999999997E-2"/>
        <n v="0.2"/>
        <n v="1"/>
        <n v="0.5"/>
        <n v="0.33333333333333337"/>
        <n v="6.6666666666666666E-2"/>
        <n v="0.08"/>
        <n v="0.33333333333333331"/>
        <n v="0"/>
        <n v="1.67E-2"/>
        <n v="1.26E-2"/>
        <n v="2.4500000000000001E-2"/>
        <n v="6.6699999999999995E-2"/>
        <n v="3.6999999999999998E-2"/>
        <n v="2.2800000000000001E-2"/>
        <n v="1.3599999999999999E-2"/>
        <n v="1.8700000000000001E-2"/>
        <n v="1.6199999999999999E-2"/>
        <n v="0.06"/>
        <n v="0.04"/>
        <n v="0.05"/>
        <n v="3.2399999999999998E-2"/>
        <n v="0.1"/>
        <n v="1.8181820000000001E-2"/>
        <n v="1.9900000000000001E-2"/>
        <n v="2.6699999999999998E-2"/>
        <n v="9.219999999999999E-2"/>
        <n v="8.3399999999999988E-2"/>
        <n v="2.9699999999999997E-2"/>
        <n v="4.2099999999999999E-2"/>
        <n v="4.14683E-2"/>
        <n v="5.0098000000000004E-2"/>
        <n v="0.135467"/>
        <n v="9.0487100000000001E-2"/>
        <n v="4.9425999999999998E-2"/>
        <n v="4.5594099999999999E-2"/>
        <n v="2.9500000000000002E-2"/>
        <n v="4.7900000000000005E-2"/>
        <n v="9.3399999999999997E-2"/>
        <n v="7.5899999999999995E-2"/>
        <n v="3.7200000000000004E-2"/>
        <n v="4.7400000000000005E-2"/>
        <n v="3.5742599999999999E-2"/>
        <n v="5.9499999999999997E-2"/>
        <n v="0.1355191"/>
        <n v="9.0327050000000006E-2"/>
        <n v="5.1836999999999994E-2"/>
        <n v="4.9271120000000002E-2"/>
        <n v="2.1857919999999999E-2"/>
        <n v="3.2000000000000001E-2"/>
        <n v="0.02"/>
        <n v="1.5700000000000002E-2"/>
        <n v="3.1100000000000003E-2"/>
        <n v="2.9700000000000001E-2"/>
        <n v="1.04E-2"/>
        <n v="1.18E-2"/>
        <n v="1.7600000000000001E-2"/>
        <n v="2.3399999999999997E-2"/>
        <n v="2.41E-2"/>
        <n v="1.09E-2"/>
        <n v="2.4E-2"/>
        <n v="2.53E-2"/>
        <n v="1.6299999999999999E-2"/>
        <n v="2.0799999999999999E-2"/>
        <n v="1.23E-2"/>
        <n v="2.58E-2"/>
        <n v="7.8600000000000003E-2"/>
        <n v="2.06E-2"/>
        <n v="4.7300000000000002E-2"/>
        <n v="4.1700000000000001E-2"/>
        <n v="3.8100000000000002E-2"/>
        <n v="3.9399999999999998E-2"/>
        <n v="9.5100000000000004E-2"/>
        <n v="4.8399999999999999E-2"/>
        <n v="3.6600000000000001E-2"/>
        <n v="1.8800000000000001E-2"/>
        <n v="2.63E-2"/>
        <n v="4.4199999999999996E-2"/>
        <n v="2.35E-2"/>
        <n v="2.2499999999999999E-2"/>
        <n v="5.3399999999999996E-2"/>
        <n v="4.3899999999999995E-2"/>
        <n v="4.5199999999999997E-2"/>
        <n v="1.5600080000000001E-2"/>
        <n v="1.9300000000000001E-2"/>
        <n v="2.92E-2"/>
        <n v="2.7900000000000001E-2"/>
        <n v="1.7299999999999999E-2"/>
        <n v="1.46E-2"/>
        <n v="1.6799999999999999E-2"/>
        <n v="2.2000000000000002E-2"/>
        <n v="2.8799999999999999E-2"/>
        <n v="1.8500000000000003E-2"/>
        <n v="1.4999999999999999E-2"/>
        <n v="2.07E-2"/>
        <n v="1.77E-2"/>
        <n v="1.9099999999999999E-2"/>
        <n v="1.95E-2"/>
        <n v="2.29E-2"/>
        <n v="1.6899999999999998E-2"/>
        <n v="1.7100000000000001E-2"/>
        <n v="2.0499999999999997E-2"/>
        <n v="2.1400000000000002E-2"/>
        <n v="1.5600000000000001E-2"/>
        <n v="2.7099999999999999E-2"/>
        <n v="1.6E-2"/>
        <n v="1.2E-2"/>
        <n v="2.3700000000000002E-2"/>
        <n v="1.44E-2"/>
        <n v="1.2699999999999999E-2"/>
        <n v="2.52E-2"/>
        <n v="2.3599999999999999E-2"/>
        <n v="3.4000000000000002E-2"/>
        <n v="2.46E-2"/>
        <n v="1.34E-2"/>
        <n v="1.72E-2"/>
        <n v="2.69E-2"/>
        <n v="1.8200000000000001E-2"/>
        <n v="2.4300000000000002E-2"/>
        <n v="2.0299999999999999E-2"/>
        <n v="1.66E-2"/>
        <n v="5.57E-2"/>
        <n v="7.8000000000000005E-3"/>
        <n v="2.7000000000000003E-2"/>
        <n v="3.1E-2"/>
        <n v="3.7499999999999999E-2"/>
        <n v="3.2599999999999997E-2"/>
        <n v="4.743E-2"/>
        <n v="5.3E-3"/>
        <n v="5.5999999999999994E-2"/>
        <n v="1.38E-2"/>
        <n v="1.0500000000000001E-2"/>
        <n v="2.6200000000000001E-2"/>
        <n v="3.1300000000000001E-2"/>
        <n v="1.52E-2"/>
        <n v="1.3500000000000002E-2"/>
        <n v="4.7100000000000003E-2"/>
        <n v="6.2300000000000001E-2"/>
        <n v="3.1699999999999999E-2"/>
        <n v="5.5500000000000001E-2"/>
        <n v="1.2500000000000001E-2"/>
        <n v="2.3199999999999998E-2"/>
        <n v="1.49E-2"/>
        <n v="1.1599999999999999E-2"/>
        <n v="2.5399999999999999E-2"/>
        <n v="2.9900000000000003E-2"/>
        <n v="1.1999999999999999E-3"/>
        <n v="3.0999999999999999E-3"/>
        <n v="2.8900000000000002E-2"/>
        <n v="3.3E-3"/>
        <n v="2.5999999999999999E-3"/>
        <n v="3.1200000000000002E-2"/>
        <n v="3.1800000000000002E-2"/>
        <n v="2.6199999999999998E-2"/>
        <n v="1.83E-2"/>
        <n v="2.3799999999999998E-2"/>
        <n v="1.9E-2"/>
        <n v="2.1299999999999999E-2"/>
        <n v="3.7400000000000003E-2"/>
        <n v="2.1600000000000001E-2"/>
        <n v="2.5099999999999997E-2"/>
        <n v="2.6799999999999997E-2"/>
        <n v="2.5700000000000001E-2"/>
        <n v="2.1599999999999998E-2"/>
        <n v="2.01E-2"/>
        <n v="3.0400000000000003E-2"/>
        <n v="2.3E-3"/>
        <n v="5.7999999999999996E-3"/>
        <n v="9.5999999999999992E-3"/>
        <n v="8.9999999999999998E-4"/>
        <n v="2E-3"/>
        <n v="3.3099999999999997E-2"/>
        <n v="2.86E-2"/>
        <n v="2.7400000000000001E-2"/>
        <n v="1.7399999999999999E-2"/>
        <n v="1.55E-2"/>
        <n v="1.41E-2"/>
        <n v="2.12E-2"/>
        <n v="1.7000000000000001E-2"/>
        <n v="1.8799999999999997E-2"/>
        <n v="3.5499999999999997E-2"/>
        <n v="1.7500000000000002E-2"/>
        <n v="2.5899999999999999E-2"/>
        <n v="2.3300000000000001E-2"/>
        <n v="2.9399999999999999E-2"/>
        <n v="1.1000000000000001E-3"/>
        <n v="3.9199999999999999E-2"/>
        <n v="3.5200000000000002E-2"/>
        <n v="3.8599999999999995E-2"/>
        <n v="6.6100000000000006E-2"/>
        <n v="5.96E-2"/>
        <n v="7.1099999999999997E-2"/>
        <n v="8.9200000000000002E-2"/>
        <n v="8.5000000000000006E-3"/>
        <n v="1.78E-2"/>
        <n v="1E-3"/>
        <n v="2.98E-2"/>
        <n v="2.4799999999999999E-2"/>
        <n v="6.6900000000000001E-2"/>
        <n v="6.8000000000000005E-2"/>
        <n v="7.5300000000000006E-2"/>
        <n v="0.1087"/>
        <n v="2.8559999999999999E-2"/>
        <n v="0.10869999999999999"/>
        <n v="7.6299999999999993E-2"/>
        <n v="7.7700000000000005E-2"/>
        <n v="0.1429"/>
        <n v="6.2899999999999998E-2"/>
        <n v="1.21E-2"/>
        <n v="1.1699999999999999E-2"/>
        <n v="1.11E-2"/>
        <n v="1.32E-2"/>
        <n v="1.47E-2"/>
        <n v="1.24E-2"/>
        <n v="1.5800000000000002E-2"/>
        <n v="2.1000000000000001E-2"/>
        <n v="4.0300000000000002E-2"/>
        <n v="3.1600000000000003E-2"/>
        <n v="4.0800000000000003E-2"/>
        <n v="2.0400000000000001E-2"/>
        <n v="2.8000000000000001E-2"/>
        <n v="5.1000000000000004E-3"/>
        <n v="0.10390000000000001"/>
        <n v="2.2099999999999998E-2"/>
        <n v="2.76E-2"/>
        <n v="1.4499999999999999E-2"/>
        <n v="5.33E-2"/>
        <n v="1.7899999999999999E-2"/>
        <n v="1.89E-2"/>
        <n v="3.7699999999999997E-2"/>
        <n v="2.0899999999999998E-2"/>
        <n v="2.5600000000000001E-2"/>
        <n v="2.1099999999999997E-2"/>
        <n v="4.0199999999999993E-2"/>
        <n v="3.2199999999999999E-2"/>
        <n v="2.1499999999999998E-2"/>
        <n v="3.3399999999999999E-2"/>
        <n v="3.3700000000000001E-2"/>
        <n v="5.8500000000000003E-2"/>
        <n v="4.9000000000000002E-2"/>
        <n v="5.5E-2"/>
        <n v="2.9000000000000001E-2"/>
        <n v="7.4700000000000003E-2"/>
        <n v="3.5400000000000001E-2"/>
      </sharedItems>
    </cacheField>
    <cacheField name="Existing and Proposed Rate Zero?" numFmtId="165">
      <sharedItems count="2">
        <s v="N"/>
        <s v="Y"/>
      </sharedItems>
    </cacheField>
    <cacheField name="WA - Elec2" numFmtId="167">
      <sharedItems containsSemiMixedTypes="0" containsString="0" containsNumber="1" containsInteger="1" minValue="0" maxValue="324082090"/>
    </cacheField>
    <cacheField name="WA - Gas2" numFmtId="167">
      <sharedItems containsSemiMixedTypes="0" containsString="0" containsNumber="1" containsInteger="1" minValue="0" maxValue="289697351"/>
    </cacheField>
    <cacheField name="ID - Elec2" numFmtId="167">
      <sharedItems containsSemiMixedTypes="0" containsString="0" containsNumber="1" containsInteger="1" minValue="0" maxValue="173528108"/>
    </cacheField>
    <cacheField name="ID - Gas2" numFmtId="167">
      <sharedItems containsSemiMixedTypes="0" containsString="0" containsNumber="1" containsInteger="1" minValue="0" maxValue="144916980"/>
    </cacheField>
    <cacheField name="OR - Gas2" numFmtId="167">
      <sharedItems containsSemiMixedTypes="0" containsString="0" containsNumber="1" containsInteger="1" minValue="0" maxValue="269917388"/>
    </cacheField>
    <cacheField name="Check2" numFmtId="43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9">
  <r>
    <x v="0"/>
    <n v="6225824.8499999996"/>
    <n v="6225824.8499999996"/>
    <n v="6225824.8499999996"/>
    <n v="6225824.8499999996"/>
    <n v="6225824.8499999996"/>
    <n v="6225824.8499999996"/>
    <n v="6225824.8499999996"/>
    <n v="6225824.8499999996"/>
    <n v="6225824.8499999996"/>
    <n v="6225824.8499999996"/>
    <n v="6225824.8499999996"/>
    <n v="6225824.8499999996"/>
    <n v="6225824.8499999996"/>
    <n v="-4209092.6900000004"/>
    <n v="-4243680.6100000003"/>
    <n v="-4278268.53"/>
    <n v="-4312856.45"/>
    <n v="-4347444.37"/>
    <n v="-4382032.29"/>
    <n v="-4416620.21"/>
    <n v="-4451208.13"/>
    <n v="-4485796.05"/>
    <n v="-4520383.97"/>
    <n v="-4554971.8899999997"/>
    <n v="-4589559.8099999996"/>
    <n v="-4624147.7300000004"/>
    <n v="-34587.919999999998"/>
    <n v="-34587.919999999998"/>
    <n v="-34587.919999999998"/>
    <n v="-34587.919999999998"/>
    <n v="-34587.919999999998"/>
    <n v="-34587.919999999998"/>
    <n v="-34587.919999999998"/>
    <n v="-34587.919999999998"/>
    <n v="-34587.919999999998"/>
    <n v="-34587.919999999998"/>
    <n v="-34587.919999999998"/>
    <n v="-34587.919999999998"/>
    <n v="-34587.919999999998"/>
    <s v="CD"/>
    <s v="AA"/>
    <x v="0"/>
    <x v="0"/>
    <x v="0"/>
    <n v="4"/>
    <s v="CD.AA4"/>
    <n v="0.47012999999999999"/>
    <n v="0.14638000000000001"/>
    <n v="0.23682"/>
    <n v="5.5899999999999998E-2"/>
    <n v="9.0770000000000003E-2"/>
    <n v="0"/>
    <x v="0"/>
    <x v="0"/>
    <x v="0"/>
    <n v="2926947"/>
    <n v="911336"/>
    <n v="1474400"/>
    <n v="348024"/>
    <n v="565118"/>
    <n v="0"/>
  </r>
  <r>
    <x v="1"/>
    <n v="153678709.62"/>
    <n v="151566993.34999999"/>
    <n v="149575818.53999999"/>
    <n v="151107478.16999999"/>
    <n v="151591323.63"/>
    <n v="1377962.77"/>
    <n v="152886401.37"/>
    <n v="150645045.16"/>
    <n v="153335214.84999999"/>
    <n v="148711771.05000001"/>
    <n v="151438842.34"/>
    <n v="152272470.75999999"/>
    <n v="152048685.86000001"/>
    <n v="-69895073.269999996"/>
    <n v="-68776556.640000001"/>
    <n v="-67067973.920000002"/>
    <n v="-69540420.859999999"/>
    <n v="-71837965.450000003"/>
    <n v="-240940.04"/>
    <n v="-73452529.469999999"/>
    <n v="-74354633.459999993"/>
    <n v="-75942129.219999999"/>
    <n v="-76241474.879999995"/>
    <n v="-78593880.629999995"/>
    <n v="-81453829.590000004"/>
    <n v="-81077052.629999995"/>
    <n v="-2350489.15"/>
    <n v="-2421742.12"/>
    <n v="-2470701.91"/>
    <n v="-2472446.94"/>
    <n v="-2482398.31"/>
    <n v="-23360.29"/>
    <n v="-2516390.48"/>
    <n v="-2736548.44"/>
    <n v="-2820329.58"/>
    <n v="-2849524.97"/>
    <n v="-2853495.01"/>
    <n v="-2859948.96"/>
    <n v="-2857989.73"/>
    <s v="CD"/>
    <s v="AA"/>
    <x v="0"/>
    <x v="1"/>
    <x v="0"/>
    <n v="4"/>
    <s v="CD.AA4"/>
    <n v="0.47012999999999999"/>
    <n v="0.14638000000000001"/>
    <n v="0.23682"/>
    <n v="5.5899999999999998E-2"/>
    <n v="9.0770000000000003E-2"/>
    <n v="0"/>
    <x v="1"/>
    <x v="1"/>
    <x v="0"/>
    <n v="71482648"/>
    <n v="22256887"/>
    <n v="36008170"/>
    <n v="8499522"/>
    <n v="13801459"/>
    <n v="0"/>
  </r>
  <r>
    <x v="2"/>
    <m/>
    <m/>
    <m/>
    <m/>
    <m/>
    <n v="148921901.41"/>
    <n v="0"/>
    <n v="0"/>
    <n v="0"/>
    <n v="0"/>
    <n v="0"/>
    <n v="0"/>
    <n v="0"/>
    <m/>
    <m/>
    <m/>
    <m/>
    <m/>
    <n v="-72187442.030000001"/>
    <n v="-12734.73"/>
    <n v="-12069.36"/>
    <n v="-11560.43"/>
    <n v="-11207.91"/>
    <n v="-10855.4"/>
    <n v="-10502.88"/>
    <n v="-10150.370000000001"/>
    <m/>
    <m/>
    <m/>
    <m/>
    <m/>
    <n v="-2463826.61"/>
    <n v="665.35"/>
    <n v="665.37"/>
    <n v="508.93"/>
    <n v="352.52"/>
    <n v="352.51"/>
    <n v="352.52"/>
    <n v="352.51"/>
    <s v="CD"/>
    <s v="AA"/>
    <x v="0"/>
    <x v="2"/>
    <x v="0"/>
    <n v="4"/>
    <s v="CD.AA4"/>
    <n v="0.47012999999999999"/>
    <n v="0.14638000000000001"/>
    <n v="0.23682"/>
    <n v="5.5899999999999998E-2"/>
    <n v="9.0770000000000003E-2"/>
    <n v="0"/>
    <x v="2"/>
    <x v="2"/>
    <x v="0"/>
    <n v="0"/>
    <n v="0"/>
    <n v="0"/>
    <n v="0"/>
    <n v="0"/>
    <n v="0"/>
  </r>
  <r>
    <x v="3"/>
    <m/>
    <m/>
    <m/>
    <m/>
    <m/>
    <m/>
    <m/>
    <m/>
    <n v="279773.08"/>
    <n v="297911.61"/>
    <n v="307860.28000000003"/>
    <n v="314876.62"/>
    <n v="321950.46999999997"/>
    <m/>
    <m/>
    <m/>
    <m/>
    <m/>
    <m/>
    <m/>
    <m/>
    <n v="-5828.61"/>
    <n v="-17871.75"/>
    <n v="-30539.05"/>
    <n v="-43600.89"/>
    <n v="-57006.39"/>
    <m/>
    <m/>
    <m/>
    <m/>
    <m/>
    <m/>
    <m/>
    <m/>
    <n v="-5828.61"/>
    <n v="-12043.14"/>
    <n v="-12667.3"/>
    <n v="-13061.84"/>
    <n v="-13405.5"/>
    <s v="CD"/>
    <s v="AA"/>
    <x v="0"/>
    <x v="3"/>
    <x v="0"/>
    <n v="4"/>
    <s v="CD.AA4"/>
    <n v="0.47012999999999999"/>
    <n v="0.14638000000000001"/>
    <n v="0.23682"/>
    <n v="5.5899999999999998E-2"/>
    <n v="9.0770000000000003E-2"/>
    <n v="0"/>
    <x v="3"/>
    <x v="3"/>
    <x v="0"/>
    <n v="151359"/>
    <n v="47127"/>
    <n v="76244"/>
    <n v="17997"/>
    <n v="29223"/>
    <n v="0"/>
  </r>
  <r>
    <x v="4"/>
    <m/>
    <m/>
    <m/>
    <m/>
    <m/>
    <n v="288955.73"/>
    <n v="2122166.11"/>
    <n v="2348478.9300000002"/>
    <n v="2444333.81"/>
    <n v="3204571.28"/>
    <n v="3235114.16"/>
    <n v="3351231.79"/>
    <n v="7429923.5899999999"/>
    <m/>
    <m/>
    <m/>
    <m/>
    <m/>
    <n v="-4013.28"/>
    <n v="-37501.379999999997"/>
    <n v="-99604.15"/>
    <n v="-166218.82999999999"/>
    <n v="-244771.86"/>
    <n v="-334400.09000000003"/>
    <n v="-426208.4"/>
    <n v="-576601.09"/>
    <m/>
    <m/>
    <m/>
    <m/>
    <m/>
    <n v="-4013.28"/>
    <n v="-33488.1"/>
    <n v="-62102.77"/>
    <n v="-66614.679999999993"/>
    <n v="-78553.03"/>
    <n v="-89628.23"/>
    <n v="-91808.31"/>
    <n v="-150392.69"/>
    <s v="CD"/>
    <s v="AA"/>
    <x v="0"/>
    <x v="4"/>
    <x v="0"/>
    <n v="4"/>
    <s v="CD.AA4"/>
    <n v="0.47012999999999999"/>
    <n v="0.14638000000000001"/>
    <n v="0.23682"/>
    <n v="5.5899999999999998E-2"/>
    <n v="9.0770000000000003E-2"/>
    <n v="0"/>
    <x v="4"/>
    <x v="4"/>
    <x v="0"/>
    <n v="3493030"/>
    <n v="1087592"/>
    <n v="1759555"/>
    <n v="415333"/>
    <n v="674414"/>
    <n v="0"/>
  </r>
  <r>
    <x v="5"/>
    <n v="100831203.22"/>
    <n v="100831203.22"/>
    <n v="100831203.22"/>
    <n v="100831203.22"/>
    <n v="100831203.22"/>
    <n v="100831203.22"/>
    <n v="100831203.22"/>
    <n v="100831203.22"/>
    <n v="100831203.22"/>
    <n v="100831203.22"/>
    <n v="100831203.22"/>
    <n v="100831203.22"/>
    <n v="100831203.22"/>
    <n v="-40828747.890000001"/>
    <n v="-41384930.539999999"/>
    <n v="-41941113.200000003"/>
    <n v="-42497296.090000004"/>
    <n v="-43053478.659999996"/>
    <n v="-43609661.189999998"/>
    <n v="-44165843.950000003"/>
    <n v="-44722026.82"/>
    <n v="-45278209.630000003"/>
    <n v="-45834392.469999999"/>
    <n v="-46390575.210000001"/>
    <n v="-46946757.789999999"/>
    <n v="-47502940.240000002"/>
    <n v="-556182.48"/>
    <n v="-556182.65"/>
    <n v="-556182.66"/>
    <n v="-556182.89"/>
    <n v="-556182.56999999995"/>
    <n v="-556182.53"/>
    <n v="-556182.76"/>
    <n v="-556182.87"/>
    <n v="-556182.81000000006"/>
    <n v="-556182.84"/>
    <n v="-556182.74"/>
    <n v="-556182.57999999996"/>
    <n v="-556182.44999999995"/>
    <s v="CD"/>
    <s v="AA"/>
    <x v="0"/>
    <x v="5"/>
    <x v="0"/>
    <n v="4"/>
    <s v="CD.AA4"/>
    <n v="0.47012999999999999"/>
    <n v="0.14638000000000001"/>
    <n v="0.23682"/>
    <n v="5.5899999999999998E-2"/>
    <n v="9.0770000000000003E-2"/>
    <n v="0"/>
    <x v="5"/>
    <x v="5"/>
    <x v="0"/>
    <n v="47403774"/>
    <n v="14759672"/>
    <n v="23878846"/>
    <n v="5636464"/>
    <n v="9152448"/>
    <n v="0"/>
  </r>
  <r>
    <x v="6"/>
    <n v="30329509.300000001"/>
    <n v="30329509.300000001"/>
    <n v="30329509.300000001"/>
    <n v="30329509.300000001"/>
    <n v="30329509.300000001"/>
    <n v="30329509.300000001"/>
    <n v="30329509.300000001"/>
    <n v="30329509.300000001"/>
    <n v="30329509.300000001"/>
    <n v="30329509.300000001"/>
    <n v="30329509.300000001"/>
    <n v="30329509.300000001"/>
    <n v="30329509.300000001"/>
    <n v="-7760395.5"/>
    <n v="-7962809.0800000001"/>
    <n v="-8165222.5700000003"/>
    <n v="-8367636.1500000004"/>
    <n v="-8570049.7300000004"/>
    <n v="-8772463.4000000004"/>
    <n v="-8974876.9499999993"/>
    <n v="-9177290.4600000009"/>
    <n v="-9379704.0800000001"/>
    <n v="-9582117.7400000002"/>
    <n v="-9784531.3699999992"/>
    <n v="-9986945.0099999998"/>
    <n v="-10189358.609999999"/>
    <n v="-202413.6"/>
    <n v="-202413.58"/>
    <n v="-202413.49"/>
    <n v="-202413.58"/>
    <n v="-202413.58"/>
    <n v="-202413.67"/>
    <n v="-202413.55"/>
    <n v="-202413.51"/>
    <n v="-202413.62"/>
    <n v="-202413.66"/>
    <n v="-202413.63"/>
    <n v="-202413.64"/>
    <n v="-202413.6"/>
    <s v="CD"/>
    <s v="AA"/>
    <x v="0"/>
    <x v="6"/>
    <x v="0"/>
    <n v="4"/>
    <s v="CD.AA4"/>
    <n v="0.47012999999999999"/>
    <n v="0.14638000000000001"/>
    <n v="0.23682"/>
    <n v="5.5899999999999998E-2"/>
    <n v="9.0770000000000003E-2"/>
    <n v="0"/>
    <x v="6"/>
    <x v="6"/>
    <x v="0"/>
    <n v="14258812"/>
    <n v="4439634"/>
    <n v="7182634"/>
    <n v="1695420"/>
    <n v="2753010"/>
    <n v="0"/>
  </r>
  <r>
    <x v="7"/>
    <n v="1396583.95"/>
    <n v="1396583.95"/>
    <n v="1396583.95"/>
    <n v="1396583.95"/>
    <n v="1396583.95"/>
    <n v="1396583.95"/>
    <n v="1396583.95"/>
    <n v="1396583.95"/>
    <n v="1396583.95"/>
    <n v="2160379.27"/>
    <n v="2178926.23"/>
    <n v="2187176.5499999998"/>
    <n v="2190822.13"/>
    <n v="-1034137.21"/>
    <n v="-1057146.1399999999"/>
    <n v="-1080155.06"/>
    <n v="-1103163.98"/>
    <n v="-1126172.8999999999"/>
    <n v="-1149181.83"/>
    <n v="-1172190.76"/>
    <n v="-1195199.68"/>
    <n v="-1218208.6000000001"/>
    <n v="-1247582.49"/>
    <n v="-1283477.2"/>
    <n v="-1319600.95"/>
    <n v="-1355828.13"/>
    <n v="-23008.92"/>
    <n v="-23008.93"/>
    <n v="-23008.92"/>
    <n v="-23008.92"/>
    <n v="-23008.92"/>
    <n v="-23008.93"/>
    <n v="-23008.93"/>
    <n v="-23008.92"/>
    <n v="-23008.92"/>
    <n v="-29373.89"/>
    <n v="-35894.71"/>
    <n v="-36123.75"/>
    <n v="-36227.18"/>
    <s v="CD"/>
    <s v="AA"/>
    <x v="0"/>
    <x v="7"/>
    <x v="0"/>
    <n v="4"/>
    <s v="CD.AA4"/>
    <n v="0.47012999999999999"/>
    <n v="0.14638000000000001"/>
    <n v="0.23682"/>
    <n v="5.5899999999999998E-2"/>
    <n v="9.0770000000000003E-2"/>
    <n v="0"/>
    <x v="1"/>
    <x v="1"/>
    <x v="0"/>
    <n v="1029971"/>
    <n v="320693"/>
    <n v="518830"/>
    <n v="122467"/>
    <n v="198861"/>
    <n v="0"/>
  </r>
  <r>
    <x v="8"/>
    <m/>
    <m/>
    <m/>
    <m/>
    <m/>
    <n v="48587.46"/>
    <n v="56197.42"/>
    <n v="56205.52"/>
    <n v="59002.75"/>
    <n v="59541.77"/>
    <n v="61061.42"/>
    <n v="64485.88"/>
    <n v="67095.710000000006"/>
    <m/>
    <m/>
    <m/>
    <m/>
    <m/>
    <n v="-1012.25"/>
    <n v="-3198.63"/>
    <n v="-5554.3"/>
    <n v="-7975.21"/>
    <n v="-10477.5"/>
    <n v="-13032.57"/>
    <n v="-15721.27"/>
    <n v="-18582.38"/>
    <m/>
    <m/>
    <m/>
    <m/>
    <m/>
    <n v="-1012.25"/>
    <n v="-2186.38"/>
    <n v="-2355.67"/>
    <n v="-2420.91"/>
    <n v="-2502.29"/>
    <n v="-2555.0700000000002"/>
    <n v="-2688.7"/>
    <n v="-2861.11"/>
    <s v="CD"/>
    <s v="AA"/>
    <x v="0"/>
    <x v="8"/>
    <x v="0"/>
    <n v="4"/>
    <s v="CD.AA4"/>
    <n v="0.47012999999999999"/>
    <n v="0.14638000000000001"/>
    <n v="0.23682"/>
    <n v="5.5899999999999998E-2"/>
    <n v="9.0770000000000003E-2"/>
    <n v="0"/>
    <x v="3"/>
    <x v="3"/>
    <x v="0"/>
    <n v="31544"/>
    <n v="9821"/>
    <n v="15890"/>
    <n v="3751"/>
    <n v="6090"/>
    <n v="0"/>
  </r>
  <r>
    <x v="9"/>
    <m/>
    <m/>
    <m/>
    <m/>
    <m/>
    <m/>
    <m/>
    <m/>
    <n v="378674.1"/>
    <n v="421294.69"/>
    <n v="415750.48"/>
    <n v="523135.05"/>
    <n v="595584.5"/>
    <m/>
    <m/>
    <m/>
    <m/>
    <m/>
    <m/>
    <m/>
    <m/>
    <n v="-5259.37"/>
    <n v="-16378.39"/>
    <n v="-28034.75"/>
    <n v="-41106.17"/>
    <n v="-56687.57"/>
    <m/>
    <m/>
    <m/>
    <m/>
    <m/>
    <m/>
    <m/>
    <m/>
    <n v="-5259.37"/>
    <n v="-11119.02"/>
    <n v="-11656.36"/>
    <n v="-13071.42"/>
    <n v="-15581.4"/>
    <s v="CD"/>
    <s v="AA"/>
    <x v="0"/>
    <x v="9"/>
    <x v="0"/>
    <n v="4"/>
    <s v="CD.AA4"/>
    <n v="0.47012999999999999"/>
    <n v="0.14638000000000001"/>
    <n v="0.23682"/>
    <n v="5.5899999999999998E-2"/>
    <n v="9.0770000000000003E-2"/>
    <n v="0"/>
    <x v="7"/>
    <x v="7"/>
    <x v="0"/>
    <n v="280002"/>
    <n v="87182"/>
    <n v="141046"/>
    <n v="33293"/>
    <n v="54061"/>
    <n v="0"/>
  </r>
  <r>
    <x v="10"/>
    <m/>
    <m/>
    <m/>
    <m/>
    <m/>
    <m/>
    <n v="4264384.2300000004"/>
    <n v="4385990.82"/>
    <n v="4437987.84"/>
    <n v="4453230.92"/>
    <n v="4468260.21"/>
    <n v="4472982.78"/>
    <n v="6554460.9199999999"/>
    <m/>
    <m/>
    <m/>
    <m/>
    <m/>
    <m/>
    <n v="-35536.54"/>
    <n v="-107631.5"/>
    <n v="-181210.27"/>
    <n v="-255373.71"/>
    <n v="-329805.08"/>
    <n v="-404414.39"/>
    <n v="-496412.9"/>
    <m/>
    <m/>
    <m/>
    <m/>
    <m/>
    <m/>
    <n v="-35536.54"/>
    <n v="-72094.960000000006"/>
    <n v="-73578.77"/>
    <n v="-74163.44"/>
    <n v="-74431.37"/>
    <n v="-74609.31"/>
    <n v="-91998.51"/>
    <s v="CD"/>
    <s v="AA"/>
    <x v="0"/>
    <x v="10"/>
    <x v="0"/>
    <n v="4"/>
    <s v="CD.AA4"/>
    <n v="0.47012999999999999"/>
    <n v="0.14638000000000001"/>
    <n v="0.23682"/>
    <n v="5.5899999999999998E-2"/>
    <n v="9.0770000000000003E-2"/>
    <n v="0"/>
    <x v="1"/>
    <x v="1"/>
    <x v="0"/>
    <n v="3081449"/>
    <n v="959442"/>
    <n v="1552227"/>
    <n v="366394"/>
    <n v="594948"/>
    <n v="0"/>
  </r>
  <r>
    <x v="11"/>
    <n v="8227169.1200000001"/>
    <n v="8227169.1200000001"/>
    <n v="8227169.1200000001"/>
    <n v="8227169.1200000001"/>
    <n v="8227169.1200000001"/>
    <n v="8227169.1200000001"/>
    <n v="8227169.1200000001"/>
    <n v="8227169.1200000001"/>
    <n v="8227169.1200000001"/>
    <n v="8223224.0800000001"/>
    <n v="8223224.0800000001"/>
    <n v="8223224.0800000001"/>
    <n v="8223224.0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AA"/>
    <x v="0"/>
    <x v="11"/>
    <x v="1"/>
    <n v="4"/>
    <s v="CD.AA4"/>
    <n v="0.47012999999999999"/>
    <n v="0.14638000000000001"/>
    <n v="0.23682"/>
    <n v="5.5899999999999998E-2"/>
    <n v="9.0770000000000003E-2"/>
    <n v="0"/>
    <x v="8"/>
    <x v="8"/>
    <x v="1"/>
    <n v="3865984"/>
    <n v="1203716"/>
    <n v="1947424"/>
    <n v="459678"/>
    <n v="746422"/>
    <n v="0"/>
  </r>
  <r>
    <x v="12"/>
    <n v="3598055.48"/>
    <n v="3598055.48"/>
    <n v="3598055.48"/>
    <n v="3598055.48"/>
    <n v="3598055.48"/>
    <n v="3598055.48"/>
    <n v="3598055.48"/>
    <n v="3598055.48"/>
    <n v="3598055.48"/>
    <n v="3598055.48"/>
    <n v="3598055.48"/>
    <n v="3598055.48"/>
    <n v="3598055.48"/>
    <n v="-181275.38"/>
    <n v="-186582.51"/>
    <n v="-191889.64"/>
    <n v="-197196.77"/>
    <n v="-202503.9"/>
    <n v="-207811.03"/>
    <n v="-213118.16"/>
    <n v="-218425.29"/>
    <n v="-223732.42"/>
    <n v="-229039.55"/>
    <n v="-234346.68"/>
    <n v="-239653.81"/>
    <n v="-244960.94"/>
    <n v="-5307.13"/>
    <n v="-5307.13"/>
    <n v="-5307.13"/>
    <n v="-5307.13"/>
    <n v="-5307.13"/>
    <n v="-5307.13"/>
    <n v="-5307.13"/>
    <n v="-5307.13"/>
    <n v="-5307.13"/>
    <n v="-5307.13"/>
    <n v="-5307.13"/>
    <n v="-5307.13"/>
    <n v="-5307.13"/>
    <s v="CD"/>
    <s v="AA"/>
    <x v="0"/>
    <x v="12"/>
    <x v="1"/>
    <n v="4"/>
    <s v="CD.AA4"/>
    <n v="0.47012999999999999"/>
    <n v="0.14638000000000001"/>
    <n v="0.23682"/>
    <n v="5.5899999999999998E-2"/>
    <n v="9.0770000000000003E-2"/>
    <n v="0"/>
    <x v="9"/>
    <x v="9"/>
    <x v="0"/>
    <n v="1691555"/>
    <n v="526683"/>
    <n v="852091"/>
    <n v="201131"/>
    <n v="326595"/>
    <n v="0"/>
  </r>
  <r>
    <x v="13"/>
    <n v="97958.97"/>
    <n v="97958.97"/>
    <n v="97958.97"/>
    <n v="97958.97"/>
    <n v="97958.97"/>
    <n v="97958.97"/>
    <n v="97958.97"/>
    <n v="97958.97"/>
    <n v="97958.97"/>
    <n v="97958.97"/>
    <n v="97958.97"/>
    <n v="97958.97"/>
    <n v="97958.97"/>
    <n v="-155.13"/>
    <n v="-171.46"/>
    <n v="-187.79"/>
    <n v="-204.12"/>
    <n v="-220.45"/>
    <n v="-236.78"/>
    <n v="-253.11"/>
    <n v="-269.44"/>
    <n v="-285.77"/>
    <n v="-302.10000000000002"/>
    <n v="-318.43"/>
    <n v="-334.76"/>
    <n v="-351.09"/>
    <n v="-16.329999999999998"/>
    <n v="-16.329999999999998"/>
    <n v="-16.329999999999998"/>
    <n v="-16.329999999999998"/>
    <n v="-16.329999999999998"/>
    <n v="-16.329999999999998"/>
    <n v="-16.329999999999998"/>
    <n v="-16.329999999999998"/>
    <n v="-16.329999999999998"/>
    <n v="-16.329999999999998"/>
    <n v="-16.329999999999998"/>
    <n v="-16.329999999999998"/>
    <n v="-16.329999999999998"/>
    <s v="CD"/>
    <s v="AA"/>
    <x v="0"/>
    <x v="13"/>
    <x v="1"/>
    <n v="4"/>
    <s v="CD.AA4"/>
    <n v="0.47012999999999999"/>
    <n v="0.14638000000000001"/>
    <n v="0.23682"/>
    <n v="5.5899999999999998E-2"/>
    <n v="9.0770000000000003E-2"/>
    <n v="0"/>
    <x v="10"/>
    <x v="10"/>
    <x v="0"/>
    <n v="46053"/>
    <n v="14339"/>
    <n v="23199"/>
    <n v="5476"/>
    <n v="8892"/>
    <n v="0"/>
  </r>
  <r>
    <x v="14"/>
    <n v="130133749.45999999"/>
    <n v="130152883.34"/>
    <n v="130182591.09999999"/>
    <n v="130138631.41"/>
    <n v="129755787.12"/>
    <n v="129511674.31"/>
    <n v="128513409.43000001"/>
    <n v="128470025.05"/>
    <n v="128697283.45999999"/>
    <n v="128696935.33"/>
    <n v="128700618.95999999"/>
    <n v="128713423.02"/>
    <n v="128701083.77"/>
    <n v="-3420850.17"/>
    <n v="-3656192.66"/>
    <n v="-3891579.32"/>
    <n v="-4082993.4"/>
    <n v="-4086201.65"/>
    <n v="-4245321.42"/>
    <n v="-4478619.0999999996"/>
    <n v="-4667590.58"/>
    <n v="-4900112.6900000004"/>
    <n v="-5054308.97"/>
    <n v="-5287039.26"/>
    <n v="-5519784.4500000002"/>
    <n v="-5734175.5199999996"/>
    <n v="-235206.51"/>
    <n v="-235342.49"/>
    <n v="-235386.66"/>
    <n v="-235373.77"/>
    <n v="-234987.87"/>
    <n v="-234420.99"/>
    <n v="-233297.68"/>
    <n v="-232355.86"/>
    <n v="-232522.11"/>
    <n v="-232727.28"/>
    <n v="-232730.29"/>
    <n v="-232745.19"/>
    <n v="-232745.61"/>
    <s v="CD"/>
    <s v="AA"/>
    <x v="0"/>
    <x v="14"/>
    <x v="1"/>
    <n v="4"/>
    <s v="CD.AA4"/>
    <n v="0.47012999999999999"/>
    <n v="0.14638000000000001"/>
    <n v="0.23682"/>
    <n v="5.5899999999999998E-2"/>
    <n v="9.0770000000000003E-2"/>
    <n v="0"/>
    <x v="11"/>
    <x v="11"/>
    <x v="0"/>
    <n v="60506240"/>
    <n v="18839265"/>
    <n v="30478991"/>
    <n v="7194391"/>
    <n v="11682197"/>
    <n v="0"/>
  </r>
  <r>
    <x v="15"/>
    <n v="18374607.859999999"/>
    <n v="17975924.829999998"/>
    <n v="18051469.120000001"/>
    <n v="18073469.09"/>
    <n v="18120857.030000001"/>
    <n v="18210598.850000001"/>
    <n v="18255757.260000002"/>
    <n v="18284254.57"/>
    <n v="18295168.920000002"/>
    <n v="18334763.440000001"/>
    <n v="18448470.579999998"/>
    <n v="18495473.620000001"/>
    <n v="18559657.390000001"/>
    <n v="-11715131.65"/>
    <n v="-11368010.619999999"/>
    <n v="-11468136.75"/>
    <n v="-11568533.970000001"/>
    <n v="-11669124.029999999"/>
    <n v="-11770095.199999999"/>
    <n v="-11871441.279999999"/>
    <n v="-11972992.060000001"/>
    <n v="-12074652.380000001"/>
    <n v="-12176453.07"/>
    <n v="-12278679.810000001"/>
    <n v="-12381353.189999999"/>
    <n v="-12484335.57"/>
    <n v="-101916.81"/>
    <n v="-101024.19"/>
    <n v="-100126.13"/>
    <n v="-100397.22"/>
    <n v="-100590.06"/>
    <n v="-100971.17"/>
    <n v="-101346.08"/>
    <n v="-101550.78"/>
    <n v="-101660.32"/>
    <n v="-101800.69"/>
    <n v="-102226.74"/>
    <n v="-102673.38"/>
    <n v="-102982.38"/>
    <s v="CD"/>
    <s v="AA"/>
    <x v="0"/>
    <x v="15"/>
    <x v="1"/>
    <n v="4"/>
    <s v="CD.AA4"/>
    <n v="0.47012999999999999"/>
    <n v="0.14638000000000001"/>
    <n v="0.23682"/>
    <n v="5.5899999999999998E-2"/>
    <n v="9.0770000000000003E-2"/>
    <n v="0"/>
    <x v="12"/>
    <x v="12"/>
    <x v="0"/>
    <n v="8725452"/>
    <n v="2716763"/>
    <n v="4395298"/>
    <n v="1037485"/>
    <n v="1684660"/>
    <n v="0"/>
  </r>
  <r>
    <x v="16"/>
    <n v="59547812.82"/>
    <n v="60144679.539999999"/>
    <n v="60322848.960000001"/>
    <n v="60551328.240000002"/>
    <n v="61555366.840000004"/>
    <n v="56282692.039999999"/>
    <n v="56536508.530000001"/>
    <n v="56498810.729999997"/>
    <n v="57720023.43"/>
    <n v="57881620.409999996"/>
    <n v="57980052.009999998"/>
    <n v="58368870.060000002"/>
    <n v="59876675.520000003"/>
    <n v="-35340696.609999999"/>
    <n v="-36338134.049999997"/>
    <n v="-37341912.200000003"/>
    <n v="-38349197.009999998"/>
    <n v="-39366752.810000002"/>
    <n v="-34813741.909999996"/>
    <n v="-35753901.920000002"/>
    <n v="-36695862.909999996"/>
    <n v="-37647686.530000001"/>
    <n v="-38611033.560000002"/>
    <n v="-39576547.490000002"/>
    <n v="-40546121.840000004"/>
    <n v="-40896005.689999998"/>
    <n v="-984657.76"/>
    <n v="-997437.43999999994"/>
    <n v="-1003896.07"/>
    <n v="-1007284.81"/>
    <n v="-1017555.8"/>
    <n v="-981983.82"/>
    <n v="-940160.01"/>
    <n v="-941960.99"/>
    <n v="-951823.62"/>
    <n v="-963347.03"/>
    <n v="-965513.93"/>
    <n v="-969574.35"/>
    <n v="-985379.55"/>
    <s v="CD"/>
    <s v="AA"/>
    <x v="0"/>
    <x v="16"/>
    <x v="1"/>
    <n v="4"/>
    <s v="CD.AA4"/>
    <n v="0.47012999999999999"/>
    <n v="0.14638000000000001"/>
    <n v="0.23682"/>
    <n v="5.5899999999999998E-2"/>
    <n v="9.0770000000000003E-2"/>
    <n v="0"/>
    <x v="1"/>
    <x v="1"/>
    <x v="0"/>
    <n v="28149821"/>
    <n v="8764748"/>
    <n v="14179994"/>
    <n v="3347106"/>
    <n v="5435006"/>
    <n v="0"/>
  </r>
  <r>
    <x v="17"/>
    <n v="334396.55"/>
    <n v="122339.36"/>
    <n v="129328.98"/>
    <n v="149823.56"/>
    <n v="159668.41"/>
    <n v="163431.51999999999"/>
    <n v="166238"/>
    <n v="234738.81"/>
    <n v="245823.32"/>
    <n v="254859.14"/>
    <n v="260144.34"/>
    <n v="263669.31"/>
    <n v="264178.21999999997"/>
    <n v="-97847.81"/>
    <n v="-76625.13"/>
    <n v="-78143.820000000007"/>
    <n v="-79896.36"/>
    <n v="-81911.710000000006"/>
    <n v="-84047.49"/>
    <n v="-86242.46"/>
    <n v="-89037.71"/>
    <n v="-92504.82"/>
    <n v="-96151.37"/>
    <n v="-99928.82"/>
    <n v="-103786.86"/>
    <n v="-107681.59"/>
    <n v="-5258.28"/>
    <n v="21222.68"/>
    <n v="-1518.69"/>
    <n v="-1752.54"/>
    <n v="-2015.35"/>
    <n v="-2135.7800000000002"/>
    <n v="-2194.9699999999998"/>
    <n v="-2795.25"/>
    <n v="-3467.11"/>
    <n v="-3646.55"/>
    <n v="-3777.45"/>
    <n v="-3858.04"/>
    <n v="-3894.73"/>
    <s v="CD"/>
    <s v="AA"/>
    <x v="0"/>
    <x v="17"/>
    <x v="1"/>
    <n v="4"/>
    <s v="CD.AA4"/>
    <n v="0.47012999999999999"/>
    <n v="0.14638000000000001"/>
    <n v="0.23682"/>
    <n v="5.5899999999999998E-2"/>
    <n v="9.0770000000000003E-2"/>
    <n v="0"/>
    <x v="1"/>
    <x v="1"/>
    <x v="0"/>
    <n v="124198"/>
    <n v="38670"/>
    <n v="62563"/>
    <n v="14768"/>
    <n v="23979"/>
    <n v="0"/>
  </r>
  <r>
    <x v="18"/>
    <n v="2637348.63"/>
    <n v="2637348.63"/>
    <n v="2637348.63"/>
    <n v="2637348.63"/>
    <n v="2637348.63"/>
    <n v="2637348.63"/>
    <n v="2637348.63"/>
    <n v="2637348.63"/>
    <n v="2637348.63"/>
    <n v="2637348.63"/>
    <n v="2637348.63"/>
    <n v="2637348.63"/>
    <n v="2637348.63"/>
    <n v="-1928659.55"/>
    <n v="-1972615.36"/>
    <n v="-2016571.17"/>
    <n v="-2060526.98"/>
    <n v="-2104482.79"/>
    <n v="-2148438.6"/>
    <n v="-2192394.41"/>
    <n v="-2236350.2200000002"/>
    <n v="-2280306.0299999998"/>
    <n v="-2324261.84"/>
    <n v="-2368217.65"/>
    <n v="-2412173.46"/>
    <n v="-2456129.27"/>
    <n v="-43955.81"/>
    <n v="-43955.81"/>
    <n v="-43955.81"/>
    <n v="-43955.81"/>
    <n v="-43955.81"/>
    <n v="-43955.81"/>
    <n v="-43955.81"/>
    <n v="-43955.81"/>
    <n v="-43955.81"/>
    <n v="-43955.81"/>
    <n v="-43955.81"/>
    <n v="-43955.81"/>
    <n v="-43955.81"/>
    <s v="CD"/>
    <s v="AA"/>
    <x v="0"/>
    <x v="18"/>
    <x v="1"/>
    <n v="4"/>
    <s v="CD.AA4"/>
    <n v="0.47012999999999999"/>
    <n v="0.14638000000000001"/>
    <n v="0.23682"/>
    <n v="5.5899999999999998E-2"/>
    <n v="9.0770000000000003E-2"/>
    <n v="0"/>
    <x v="1"/>
    <x v="1"/>
    <x v="0"/>
    <n v="1239897"/>
    <n v="386055"/>
    <n v="624577"/>
    <n v="147428"/>
    <n v="239392"/>
    <n v="0"/>
  </r>
  <r>
    <x v="19"/>
    <n v="99894.6"/>
    <n v="99894.6"/>
    <n v="99894.6"/>
    <n v="99894.6"/>
    <n v="99894.6"/>
    <n v="99894.6"/>
    <n v="99894.6"/>
    <n v="99894.6"/>
    <n v="99894.6"/>
    <n v="99894.6"/>
    <n v="99894.6"/>
    <n v="99894.6"/>
    <n v="99894.6"/>
    <n v="-36904.04"/>
    <n v="-38568.949999999997"/>
    <n v="-40233.86"/>
    <n v="-41898.769999999997"/>
    <n v="-43563.68"/>
    <n v="-45228.59"/>
    <n v="-46893.5"/>
    <n v="-48558.41"/>
    <n v="-50223.32"/>
    <n v="-51888.23"/>
    <n v="-53553.14"/>
    <n v="-55218.05"/>
    <n v="-56882.96"/>
    <n v="-1664.91"/>
    <n v="-1664.91"/>
    <n v="-1664.91"/>
    <n v="-1664.91"/>
    <n v="-1664.91"/>
    <n v="-1664.91"/>
    <n v="-1664.91"/>
    <n v="-1664.91"/>
    <n v="-1664.91"/>
    <n v="-1664.91"/>
    <n v="-1664.91"/>
    <n v="-1664.91"/>
    <n v="-1664.91"/>
    <s v="CD"/>
    <s v="AA"/>
    <x v="0"/>
    <x v="19"/>
    <x v="1"/>
    <n v="4"/>
    <s v="CD.AA4"/>
    <n v="0.47012999999999999"/>
    <n v="0.14638000000000001"/>
    <n v="0.23682"/>
    <n v="5.5899999999999998E-2"/>
    <n v="9.0770000000000003E-2"/>
    <n v="0"/>
    <x v="1"/>
    <x v="1"/>
    <x v="0"/>
    <n v="46963"/>
    <n v="14623"/>
    <n v="23657"/>
    <n v="5584"/>
    <n v="9067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AA"/>
    <x v="0"/>
    <x v="20"/>
    <x v="1"/>
    <n v="4"/>
    <s v="CD.AA4"/>
    <n v="0.47012999999999999"/>
    <n v="0.14638000000000001"/>
    <n v="0.23682"/>
    <n v="5.5899999999999998E-2"/>
    <n v="9.0770000000000003E-2"/>
    <n v="0"/>
    <x v="13"/>
    <x v="13"/>
    <x v="0"/>
    <n v="0"/>
    <n v="0"/>
    <n v="0"/>
    <n v="0"/>
    <n v="0"/>
    <n v="0"/>
  </r>
  <r>
    <x v="21"/>
    <n v="1236298.07"/>
    <n v="1236298.07"/>
    <n v="1236298.07"/>
    <n v="1236298.07"/>
    <n v="1236298.07"/>
    <n v="1236298.07"/>
    <n v="1236298.07"/>
    <n v="1236298.07"/>
    <n v="1236298.07"/>
    <n v="1236298.07"/>
    <n v="1236298.07"/>
    <n v="1236298.07"/>
    <n v="177380.03000000003"/>
    <n v="-256888.78"/>
    <n v="-262431.52"/>
    <n v="-267974.26"/>
    <n v="-273517"/>
    <n v="-279059.74"/>
    <n v="-284602.48"/>
    <n v="-290145.21999999997"/>
    <n v="-295687.96000000002"/>
    <n v="-301230.7"/>
    <n v="-306773.44"/>
    <n v="-312316.18"/>
    <n v="-317858.92"/>
    <n v="-323401.65999999997"/>
    <n v="-5542.74"/>
    <n v="-5542.74"/>
    <n v="-5542.74"/>
    <n v="-5542.74"/>
    <n v="-5542.74"/>
    <n v="-5542.74"/>
    <n v="-5542.74"/>
    <n v="-5542.74"/>
    <n v="-5542.74"/>
    <n v="-5542.74"/>
    <n v="-5542.74"/>
    <n v="-5542.74"/>
    <n v="-5542.74"/>
    <s v="CD"/>
    <s v="AA"/>
    <x v="0"/>
    <x v="21"/>
    <x v="2"/>
    <n v="4"/>
    <s v="CD.AA4"/>
    <n v="0.47012999999999999"/>
    <n v="0.14638000000000001"/>
    <n v="0.23682"/>
    <n v="5.5899999999999998E-2"/>
    <n v="9.0770000000000003E-2"/>
    <n v="0"/>
    <x v="14"/>
    <x v="14"/>
    <x v="0"/>
    <n v="83392"/>
    <n v="25965"/>
    <n v="42007"/>
    <n v="9916"/>
    <n v="16101"/>
    <n v="0"/>
  </r>
  <r>
    <x v="22"/>
    <n v="5507887.7699999996"/>
    <n v="5507887.7699999996"/>
    <n v="5507887.7699999996"/>
    <n v="5507887.7699999996"/>
    <n v="5507887.7699999996"/>
    <n v="5507887.7699999996"/>
    <n v="5507887.7699999996"/>
    <n v="5507887.7699999996"/>
    <n v="5507887.7699999996"/>
    <n v="5507887.7699999996"/>
    <n v="5507887.7699999996"/>
    <n v="5507887.7699999996"/>
    <n v="6566805.8099999996"/>
    <n v="-3635261.94"/>
    <n v="-3651020.94"/>
    <n v="-3666779.94"/>
    <n v="-3682538.94"/>
    <n v="-3698297.94"/>
    <n v="-3714056.94"/>
    <n v="-3729815.94"/>
    <n v="-3745574.94"/>
    <n v="-3761333.94"/>
    <n v="-3777092.94"/>
    <n v="-3792851.94"/>
    <n v="-3808610.94"/>
    <n v="-3824369.94"/>
    <n v="-15759"/>
    <n v="-15759"/>
    <n v="-15759"/>
    <n v="-15759"/>
    <n v="-15759"/>
    <n v="-15759"/>
    <n v="-15759"/>
    <n v="-15759"/>
    <n v="-15759"/>
    <n v="-15759"/>
    <n v="-15759"/>
    <n v="-15759"/>
    <n v="-15759"/>
    <s v="CD"/>
    <s v="AA"/>
    <x v="0"/>
    <x v="22"/>
    <x v="2"/>
    <n v="4"/>
    <s v="CD.AA4"/>
    <n v="0.47012999999999999"/>
    <n v="0.14638000000000001"/>
    <n v="0.23682"/>
    <n v="5.5899999999999998E-2"/>
    <n v="9.0770000000000003E-2"/>
    <n v="0"/>
    <x v="15"/>
    <x v="15"/>
    <x v="0"/>
    <n v="3087252"/>
    <n v="961249"/>
    <n v="1555151"/>
    <n v="367084"/>
    <n v="596069"/>
    <n v="0"/>
  </r>
  <r>
    <x v="23"/>
    <n v="42867.97"/>
    <n v="42867.97"/>
    <n v="42867.97"/>
    <n v="42867.97"/>
    <n v="42867.97"/>
    <n v="42867.97"/>
    <n v="42867.97"/>
    <n v="42867.97"/>
    <n v="42867.97"/>
    <n v="42867.97"/>
    <n v="42867.97"/>
    <n v="42867.97"/>
    <n v="42867.97"/>
    <n v="-1162.97"/>
    <n v="-1299.79"/>
    <n v="-1436.61"/>
    <n v="-1573.43"/>
    <n v="-1710.25"/>
    <n v="-1847.07"/>
    <n v="-1983.89"/>
    <n v="-2120.71"/>
    <n v="-2257.5300000000002"/>
    <n v="-2394.35"/>
    <n v="-2531.17"/>
    <n v="-2667.99"/>
    <n v="-2804.81"/>
    <n v="-136.82"/>
    <n v="-136.82"/>
    <n v="-136.82"/>
    <n v="-136.82"/>
    <n v="-136.82"/>
    <n v="-136.82"/>
    <n v="-136.82"/>
    <n v="-136.82"/>
    <n v="-136.82"/>
    <n v="-136.82"/>
    <n v="-136.82"/>
    <n v="-136.82"/>
    <n v="-136.82"/>
    <s v="CD"/>
    <s v="AA"/>
    <x v="0"/>
    <x v="23"/>
    <x v="2"/>
    <n v="4"/>
    <s v="CD.AA4"/>
    <n v="0.47012999999999999"/>
    <n v="0.14638000000000001"/>
    <n v="0.23682"/>
    <n v="5.5899999999999998E-2"/>
    <n v="9.0770000000000003E-2"/>
    <n v="0"/>
    <x v="16"/>
    <x v="8"/>
    <x v="0"/>
    <n v="20154"/>
    <n v="6275"/>
    <n v="10152"/>
    <n v="2396"/>
    <n v="3891"/>
    <n v="0"/>
  </r>
  <r>
    <x v="24"/>
    <n v="211811.38"/>
    <n v="211811.38"/>
    <n v="211811.38"/>
    <n v="211811.38"/>
    <n v="383563.75"/>
    <n v="471914.57"/>
    <n v="472453.39"/>
    <n v="472722.8"/>
    <n v="472722.8"/>
    <n v="472722.81"/>
    <n v="375613.29"/>
    <n v="375613.29"/>
    <n v="375613.29"/>
    <n v="-101670.14"/>
    <n v="-102296.75"/>
    <n v="-102923.36"/>
    <n v="-103549.97"/>
    <n v="-104430.63"/>
    <n v="-105696.03"/>
    <n v="-107092.91"/>
    <n v="-108490.98"/>
    <n v="-109889.45"/>
    <n v="-111287.92"/>
    <n v="-112542.75"/>
    <n v="-113653.94"/>
    <n v="-114765.13"/>
    <n v="-626.61"/>
    <n v="-626.61"/>
    <n v="-626.61"/>
    <n v="-626.61"/>
    <n v="-880.66"/>
    <n v="-1265.4000000000001"/>
    <n v="-1396.88"/>
    <n v="-1398.07"/>
    <n v="-1398.47"/>
    <n v="-1398.47"/>
    <n v="-1254.83"/>
    <n v="-1111.19"/>
    <n v="-1111.19"/>
    <s v="CD"/>
    <s v="AA"/>
    <x v="0"/>
    <x v="24"/>
    <x v="2"/>
    <n v="4"/>
    <s v="CD.AA4"/>
    <n v="0.47012999999999999"/>
    <n v="0.14638000000000001"/>
    <n v="0.23682"/>
    <n v="5.5899999999999998E-2"/>
    <n v="9.0770000000000003E-2"/>
    <n v="0"/>
    <x v="17"/>
    <x v="16"/>
    <x v="0"/>
    <n v="176587"/>
    <n v="54982"/>
    <n v="88953"/>
    <n v="20997"/>
    <n v="34094"/>
    <n v="0"/>
  </r>
  <r>
    <x v="25"/>
    <n v="0"/>
    <n v="0"/>
    <n v="0"/>
    <n v="0"/>
    <n v="0"/>
    <n v="0"/>
    <n v="0"/>
    <n v="0"/>
    <n v="0"/>
    <n v="0"/>
    <n v="0"/>
    <n v="0"/>
    <n v="0"/>
    <n v="6261.59"/>
    <n v="6261.59"/>
    <n v="6261.59"/>
    <n v="6261.59"/>
    <n v="6261.59"/>
    <n v="6261.59"/>
    <n v="6261.59"/>
    <n v="6261.59"/>
    <n v="6261.59"/>
    <n v="6261.59"/>
    <n v="6261.59"/>
    <n v="6261.59"/>
    <n v="6261.59"/>
    <n v="0"/>
    <n v="0"/>
    <n v="0"/>
    <n v="0"/>
    <n v="0"/>
    <n v="0"/>
    <n v="0"/>
    <n v="0"/>
    <n v="0"/>
    <n v="0"/>
    <n v="0"/>
    <n v="0"/>
    <n v="0"/>
    <s v="CD"/>
    <s v="AA"/>
    <x v="0"/>
    <x v="25"/>
    <x v="2"/>
    <n v="4"/>
    <s v="CD.AA4"/>
    <n v="0.47012999999999999"/>
    <n v="0.14638000000000001"/>
    <n v="0.23682"/>
    <n v="5.5899999999999998E-2"/>
    <n v="9.0770000000000003E-2"/>
    <n v="0"/>
    <x v="17"/>
    <x v="16"/>
    <x v="0"/>
    <n v="0"/>
    <n v="0"/>
    <n v="0"/>
    <n v="0"/>
    <n v="0"/>
    <n v="0"/>
  </r>
  <r>
    <x v="26"/>
    <n v="128029.26"/>
    <n v="128029.26"/>
    <n v="128029.26"/>
    <n v="128029.26"/>
    <n v="128029.26"/>
    <n v="128029.26"/>
    <n v="128029.26"/>
    <n v="128029.26"/>
    <n v="128029.26"/>
    <n v="128029.26"/>
    <n v="128029.26"/>
    <n v="128029.26"/>
    <n v="128029.26"/>
    <n v="-32871.269999999997"/>
    <n v="-33076.120000000003"/>
    <n v="-33280.97"/>
    <n v="-33485.82"/>
    <n v="-33690.67"/>
    <n v="-33895.519999999997"/>
    <n v="-34100.370000000003"/>
    <n v="-34305.22"/>
    <n v="-34510.07"/>
    <n v="-34714.92"/>
    <n v="-34919.769999999997"/>
    <n v="-35124.620000000003"/>
    <n v="-35329.47"/>
    <n v="-204.85"/>
    <n v="-204.85"/>
    <n v="-204.85"/>
    <n v="-204.85"/>
    <n v="-204.85"/>
    <n v="-204.85"/>
    <n v="-204.85"/>
    <n v="-204.85"/>
    <n v="-204.85"/>
    <n v="-204.85"/>
    <n v="-204.85"/>
    <n v="-204.85"/>
    <n v="-204.85"/>
    <s v="CD"/>
    <s v="AA"/>
    <x v="0"/>
    <x v="26"/>
    <x v="2"/>
    <n v="4"/>
    <s v="CD.AA4"/>
    <n v="0.47012999999999999"/>
    <n v="0.14638000000000001"/>
    <n v="0.23682"/>
    <n v="5.5899999999999998E-2"/>
    <n v="9.0770000000000003E-2"/>
    <n v="0"/>
    <x v="18"/>
    <x v="17"/>
    <x v="0"/>
    <n v="60190"/>
    <n v="18741"/>
    <n v="30320"/>
    <n v="7157"/>
    <n v="11621"/>
    <n v="0"/>
  </r>
  <r>
    <x v="27"/>
    <n v="136240.45000000001"/>
    <n v="136240.45000000001"/>
    <n v="136240.45000000001"/>
    <n v="136240.45000000001"/>
    <n v="136240.45000000001"/>
    <n v="136240.45000000001"/>
    <n v="136240.45000000001"/>
    <n v="136240.45000000001"/>
    <n v="136240.45000000001"/>
    <n v="136240.45000000001"/>
    <n v="136240.45000000001"/>
    <n v="136240.45000000001"/>
    <n v="136240.45000000001"/>
    <n v="-15585.96"/>
    <n v="-16385.240000000002"/>
    <n v="-17184.52"/>
    <n v="-17983.8"/>
    <n v="-18783.080000000002"/>
    <n v="-19582.36"/>
    <n v="-20381.64"/>
    <n v="-21180.92"/>
    <n v="-21980.2"/>
    <n v="-22779.48"/>
    <n v="-23578.76"/>
    <n v="-24378.04"/>
    <n v="-25177.32"/>
    <n v="-799.28"/>
    <n v="-799.28"/>
    <n v="-799.28"/>
    <n v="-799.28"/>
    <n v="-799.28"/>
    <n v="-799.28"/>
    <n v="-799.28"/>
    <n v="-799.28"/>
    <n v="-799.28"/>
    <n v="-799.28"/>
    <n v="-799.28"/>
    <n v="-799.28"/>
    <n v="-799.28"/>
    <s v="CD"/>
    <s v="AA"/>
    <x v="0"/>
    <x v="27"/>
    <x v="2"/>
    <n v="4"/>
    <s v="CD.AA4"/>
    <n v="0.47012999999999999"/>
    <n v="0.14638000000000001"/>
    <n v="0.23682"/>
    <n v="5.5899999999999998E-2"/>
    <n v="9.0770000000000003E-2"/>
    <n v="0"/>
    <x v="19"/>
    <x v="18"/>
    <x v="0"/>
    <n v="64051"/>
    <n v="19943"/>
    <n v="32264"/>
    <n v="7616"/>
    <n v="12367"/>
    <n v="0"/>
  </r>
  <r>
    <x v="28"/>
    <n v="120321.54"/>
    <n v="120321.54"/>
    <n v="120321.54"/>
    <n v="120321.54"/>
    <n v="120321.54"/>
    <n v="120321.54"/>
    <n v="120321.54"/>
    <n v="120321.54"/>
    <n v="120321.54"/>
    <n v="120321.54"/>
    <n v="120321.54"/>
    <n v="120321.54"/>
    <n v="120321.54"/>
    <n v="-43660.480000000003"/>
    <n v="-44366.37"/>
    <n v="-45072.26"/>
    <n v="-45778.15"/>
    <n v="-46484.04"/>
    <n v="-47189.93"/>
    <n v="-47895.82"/>
    <n v="-48601.71"/>
    <n v="-49307.6"/>
    <n v="-50013.49"/>
    <n v="-50719.38"/>
    <n v="-51425.27"/>
    <n v="-52131.16"/>
    <n v="-705.89"/>
    <n v="-705.89"/>
    <n v="-705.89"/>
    <n v="-705.89"/>
    <n v="-705.89"/>
    <n v="-705.89"/>
    <n v="-705.89"/>
    <n v="-705.89"/>
    <n v="-705.89"/>
    <n v="-705.89"/>
    <n v="-705.89"/>
    <n v="-705.89"/>
    <n v="-705.89"/>
    <s v="CD"/>
    <s v="AA"/>
    <x v="0"/>
    <x v="28"/>
    <x v="2"/>
    <n v="4"/>
    <s v="CD.AA4"/>
    <n v="0.47012999999999999"/>
    <n v="0.14638000000000001"/>
    <n v="0.23682"/>
    <n v="5.5899999999999998E-2"/>
    <n v="9.0770000000000003E-2"/>
    <n v="0"/>
    <x v="19"/>
    <x v="18"/>
    <x v="0"/>
    <n v="56566"/>
    <n v="17613"/>
    <n v="28495"/>
    <n v="6726"/>
    <n v="10922"/>
    <n v="0"/>
  </r>
  <r>
    <x v="29"/>
    <m/>
    <m/>
    <m/>
    <m/>
    <m/>
    <n v="12523.07"/>
    <n v="12523.07"/>
    <n v="12523.07"/>
    <n v="12523.07"/>
    <n v="12523.07"/>
    <n v="12523.07"/>
    <n v="12523.07"/>
    <n v="12523.07"/>
    <m/>
    <m/>
    <m/>
    <m/>
    <m/>
    <n v="-20.87"/>
    <n v="-62.61"/>
    <n v="-104.35"/>
    <n v="-146.09"/>
    <n v="-187.83"/>
    <n v="-229.57"/>
    <n v="-271.31"/>
    <n v="-313.05"/>
    <m/>
    <m/>
    <m/>
    <m/>
    <m/>
    <n v="-20.87"/>
    <n v="-41.74"/>
    <n v="-41.74"/>
    <n v="-41.74"/>
    <n v="-41.74"/>
    <n v="-41.74"/>
    <n v="-41.74"/>
    <n v="-41.74"/>
    <s v="CD"/>
    <s v="AA"/>
    <x v="0"/>
    <x v="29"/>
    <x v="1"/>
    <n v="4"/>
    <s v="CD.AA4"/>
    <n v="0.47012999999999999"/>
    <n v="0.14638000000000001"/>
    <n v="0.23682"/>
    <n v="5.5899999999999998E-2"/>
    <n v="9.0770000000000003E-2"/>
    <n v="0"/>
    <x v="20"/>
    <x v="19"/>
    <x v="0"/>
    <n v="5887"/>
    <n v="1833"/>
    <n v="2966"/>
    <n v="700"/>
    <n v="1137"/>
    <n v="0"/>
  </r>
  <r>
    <x v="30"/>
    <n v="13304643.48"/>
    <n v="13310839.890000001"/>
    <n v="13310839.890000001"/>
    <n v="13311503.6"/>
    <n v="13349826.51"/>
    <n v="13608765.890000001"/>
    <n v="14639548.779999999"/>
    <n v="14642841.5"/>
    <n v="14735359.52"/>
    <n v="14760229.310000001"/>
    <n v="14872039.880000001"/>
    <n v="14876045.98"/>
    <n v="14878007.199999999"/>
    <n v="-5399595.0700000003"/>
    <n v="-5447751.4800000004"/>
    <n v="-5503213.3099999996"/>
    <n v="-5558676.5199999996"/>
    <n v="-5614220.96"/>
    <n v="-5670384.7000000002"/>
    <n v="-5729235.3600000003"/>
    <n v="-5790240.3399999999"/>
    <n v="-5851444.9299999997"/>
    <n v="-5912894.0700000003"/>
    <n v="-5974627.96"/>
    <n v="-6036603.1399999997"/>
    <n v="-6097110.3399999999"/>
    <n v="-55458.86"/>
    <n v="-55448.92"/>
    <n v="-55461.83"/>
    <n v="-55463.21"/>
    <n v="-55544.44"/>
    <n v="-56163.74"/>
    <n v="-58850.66"/>
    <n v="-61004.98"/>
    <n v="-61204.59"/>
    <n v="-61449.14"/>
    <n v="-61733.89"/>
    <n v="-61975.18"/>
    <n v="-61945.08"/>
    <s v="CD"/>
    <s v="AA"/>
    <x v="0"/>
    <x v="30"/>
    <x v="1"/>
    <n v="4"/>
    <s v="CD.AA4"/>
    <n v="0.47012999999999999"/>
    <n v="0.14638000000000001"/>
    <n v="0.23682"/>
    <n v="5.5899999999999998E-2"/>
    <n v="9.0770000000000003E-2"/>
    <n v="0"/>
    <x v="21"/>
    <x v="20"/>
    <x v="0"/>
    <n v="6994597"/>
    <n v="2177843"/>
    <n v="3523410"/>
    <n v="831681"/>
    <n v="1350477"/>
    <n v="0"/>
  </r>
  <r>
    <x v="31"/>
    <n v="1610416.86"/>
    <n v="1507790.94"/>
    <n v="1507790.94"/>
    <n v="1507790.94"/>
    <n v="1507790.94"/>
    <n v="1507790.94"/>
    <n v="1507790.94"/>
    <n v="1507790.94"/>
    <n v="1507790.94"/>
    <n v="1507790.94"/>
    <n v="1507790.94"/>
    <n v="1507790.94"/>
    <n v="1507790.94"/>
    <n v="-727860.44"/>
    <n v="-633900.54"/>
    <n v="-642281.34"/>
    <n v="-650662.14"/>
    <n v="-659042.93999999994"/>
    <n v="-667423.74"/>
    <n v="-675804.54"/>
    <n v="-684185.34"/>
    <n v="-692566.14"/>
    <n v="-700946.94"/>
    <n v="-709327.74"/>
    <n v="-717708.54"/>
    <n v="-726089.34"/>
    <n v="-8834.7800000000007"/>
    <n v="-8666.02"/>
    <n v="-8380.7999999999993"/>
    <n v="-8380.7999999999993"/>
    <n v="-8380.7999999999993"/>
    <n v="-8380.7999999999993"/>
    <n v="-8380.7999999999993"/>
    <n v="-8380.7999999999993"/>
    <n v="-8380.7999999999993"/>
    <n v="-8380.7999999999993"/>
    <n v="-8380.7999999999993"/>
    <n v="-8380.7999999999993"/>
    <n v="-8380.7999999999993"/>
    <s v="CD"/>
    <s v="AA"/>
    <x v="0"/>
    <x v="31"/>
    <x v="1"/>
    <n v="4"/>
    <s v="CD.AA4"/>
    <n v="0.47012999999999999"/>
    <n v="0.14638000000000001"/>
    <n v="0.23682"/>
    <n v="5.5899999999999998E-2"/>
    <n v="9.0770000000000003E-2"/>
    <n v="0"/>
    <x v="12"/>
    <x v="12"/>
    <x v="0"/>
    <n v="708858"/>
    <n v="220710"/>
    <n v="357075"/>
    <n v="84286"/>
    <n v="136862"/>
    <n v="0"/>
  </r>
  <r>
    <x v="32"/>
    <n v="528478.65"/>
    <n v="528478.65"/>
    <n v="528478.65"/>
    <n v="528478.65"/>
    <n v="528478.65"/>
    <n v="528478.65"/>
    <n v="528478.65"/>
    <n v="528478.65"/>
    <n v="528478.65"/>
    <n v="528478.65"/>
    <n v="528478.65"/>
    <n v="528478.65"/>
    <n v="528478.65"/>
    <n v="-521106.34"/>
    <n v="-522013.56"/>
    <n v="-522920.78"/>
    <n v="-523828"/>
    <n v="-524735.22"/>
    <n v="-525642.43999999994"/>
    <n v="-526549.66"/>
    <n v="-527456.88"/>
    <n v="-528364.1"/>
    <n v="-528478.65"/>
    <n v="-528478.65"/>
    <n v="-528478.65"/>
    <n v="-528478.65"/>
    <n v="-907.22"/>
    <n v="-907.22"/>
    <n v="-907.22"/>
    <n v="-907.22"/>
    <n v="-907.22"/>
    <n v="-907.22"/>
    <n v="-907.22"/>
    <n v="-907.22"/>
    <n v="-907.22"/>
    <n v="-114.55"/>
    <n v="0"/>
    <n v="0"/>
    <n v="0"/>
    <s v="CD"/>
    <s v="AA"/>
    <x v="0"/>
    <x v="32"/>
    <x v="2"/>
    <n v="4"/>
    <s v="CD.AA4"/>
    <n v="0.47012999999999999"/>
    <n v="0.14638000000000001"/>
    <n v="0.23682"/>
    <n v="5.5899999999999998E-2"/>
    <n v="9.0770000000000003E-2"/>
    <n v="0"/>
    <x v="22"/>
    <x v="21"/>
    <x v="0"/>
    <n v="248454"/>
    <n v="77359"/>
    <n v="125154"/>
    <n v="29542"/>
    <n v="47970"/>
    <n v="0"/>
  </r>
  <r>
    <x v="33"/>
    <n v="69763613.359999999"/>
    <n v="70054043.829999998"/>
    <n v="72153257.659999996"/>
    <n v="73304251.269999996"/>
    <n v="74404183.700000003"/>
    <n v="76428729.319999993"/>
    <n v="77571447.120000005"/>
    <n v="79133453.670000002"/>
    <n v="79269369.590000004"/>
    <n v="79643943.040000007"/>
    <n v="80828117.120000005"/>
    <n v="81946941.040000007"/>
    <n v="81917292.540000007"/>
    <n v="-17254488.899999999"/>
    <n v="-17641130.16"/>
    <n v="-17986535.789999999"/>
    <n v="-18390786.449999999"/>
    <n v="-18801292.809999999"/>
    <n v="-19220482.620000001"/>
    <n v="-19648474.780000001"/>
    <n v="-20083983.82"/>
    <n v="-20524211.670000002"/>
    <n v="-20965858.25"/>
    <n v="-21411836.850000001"/>
    <n v="-21864215.870000001"/>
    <n v="-21252883.280000001"/>
    <n v="-381680.64000000001"/>
    <n v="-388576.57"/>
    <n v="-395217.79"/>
    <n v="-404250.66"/>
    <n v="-410506.36"/>
    <n v="-419189.81"/>
    <n v="-427992.16"/>
    <n v="-435509.04"/>
    <n v="-440227.85"/>
    <n v="-441646.58"/>
    <n v="-445978.6"/>
    <n v="-452379.02"/>
    <n v="-455406.02"/>
    <s v="CD"/>
    <s v="AA"/>
    <x v="0"/>
    <x v="33"/>
    <x v="1"/>
    <n v="4"/>
    <s v="CD.AA4"/>
    <n v="0.47012999999999999"/>
    <n v="0.14638000000000001"/>
    <n v="0.23682"/>
    <n v="5.5899999999999998E-2"/>
    <n v="9.0770000000000003E-2"/>
    <n v="0"/>
    <x v="12"/>
    <x v="12"/>
    <x v="0"/>
    <n v="38511777"/>
    <n v="11991053"/>
    <n v="19399653"/>
    <n v="4579177"/>
    <n v="7435633"/>
    <n v="0"/>
  </r>
  <r>
    <x v="34"/>
    <n v="3819529.85"/>
    <n v="3198315.81"/>
    <n v="3213390.24"/>
    <n v="3220453.55"/>
    <n v="3231345.15"/>
    <n v="3232937.9"/>
    <n v="3245886.34"/>
    <n v="3247107.84"/>
    <n v="3249062.27"/>
    <n v="3263182.41"/>
    <n v="3263210.97"/>
    <n v="3293823.82"/>
    <n v="3298620.96"/>
    <n v="-2865402.05"/>
    <n v="-2370862.58"/>
    <n v="-2397578.02"/>
    <n v="-2424385.7000000002"/>
    <n v="-2451268.19"/>
    <n v="-2478202.7000000002"/>
    <n v="-2505197.7999999998"/>
    <n v="-2532251.94"/>
    <n v="-2559317.84"/>
    <n v="-2586448.5"/>
    <n v="-2613638.11"/>
    <n v="-2640955.39"/>
    <n v="-2668420.21"/>
    <n v="-31737.75"/>
    <n v="-29241.02"/>
    <n v="-26715.439999999999"/>
    <n v="-26807.68"/>
    <n v="-26882.49"/>
    <n v="-26934.51"/>
    <n v="-26995.1"/>
    <n v="-27054.14"/>
    <n v="-27065.9"/>
    <n v="-27130.66"/>
    <n v="-27189.61"/>
    <n v="-27317.279999999999"/>
    <n v="-27464.82"/>
    <s v="CD"/>
    <s v="AA"/>
    <x v="0"/>
    <x v="34"/>
    <x v="1"/>
    <n v="4"/>
    <s v="CD.AA4"/>
    <n v="0.47012999999999999"/>
    <n v="0.14638000000000001"/>
    <n v="0.23682"/>
    <n v="5.5899999999999998E-2"/>
    <n v="9.0770000000000003E-2"/>
    <n v="0"/>
    <x v="23"/>
    <x v="22"/>
    <x v="0"/>
    <n v="1550781"/>
    <n v="482852"/>
    <n v="781179"/>
    <n v="184393"/>
    <n v="299416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AA"/>
    <x v="0"/>
    <x v="35"/>
    <x v="1"/>
    <n v="4"/>
    <s v="CD.AA4"/>
    <n v="0.47012999999999999"/>
    <n v="0.14638000000000001"/>
    <n v="0.23682"/>
    <n v="5.5899999999999998E-2"/>
    <n v="9.0770000000000003E-2"/>
    <n v="0"/>
    <x v="24"/>
    <x v="12"/>
    <x v="0"/>
    <n v="0"/>
    <n v="0"/>
    <n v="0"/>
    <n v="0"/>
    <n v="0"/>
    <n v="0"/>
  </r>
  <r>
    <x v="36"/>
    <n v="688229.51"/>
    <n v="683410.47"/>
    <n v="683410.47"/>
    <n v="683410.47"/>
    <n v="683410.47"/>
    <n v="685359.63"/>
    <n v="685359.63"/>
    <n v="695301.8"/>
    <n v="695301.8"/>
    <n v="695301.8"/>
    <n v="695301.8"/>
    <n v="695301.8"/>
    <n v="695301.8"/>
    <n v="-660852.37"/>
    <n v="-661748.49"/>
    <n v="-667443.56999999995"/>
    <n v="-673138.65"/>
    <n v="-678833.73"/>
    <n v="-684536.93"/>
    <n v="-685280.3"/>
    <n v="-691033.05"/>
    <n v="-695252.51"/>
    <n v="-695281.82"/>
    <n v="-695301.8"/>
    <n v="-695301.8"/>
    <n v="-695301.8"/>
    <n v="-5735.24"/>
    <n v="-5715.16"/>
    <n v="-5695.08"/>
    <n v="-5695.08"/>
    <n v="-5695.08"/>
    <n v="-5703.2"/>
    <n v="-743.37"/>
    <n v="-5752.75"/>
    <n v="-4219.46"/>
    <n v="-29.31"/>
    <n v="-19.98"/>
    <n v="0"/>
    <n v="0"/>
    <s v="CD"/>
    <s v="AA"/>
    <x v="0"/>
    <x v="36"/>
    <x v="1"/>
    <n v="4"/>
    <s v="CD.AA4"/>
    <n v="0.47012999999999999"/>
    <n v="0.14638000000000001"/>
    <n v="0.23682"/>
    <n v="5.5899999999999998E-2"/>
    <n v="9.0770000000000003E-2"/>
    <n v="0"/>
    <x v="23"/>
    <x v="22"/>
    <x v="0"/>
    <n v="326882"/>
    <n v="101778"/>
    <n v="164661"/>
    <n v="38867"/>
    <n v="63113"/>
    <n v="0"/>
  </r>
  <r>
    <x v="37"/>
    <n v="194057.94"/>
    <n v="194057.94"/>
    <n v="194057.94"/>
    <n v="194057.94"/>
    <n v="194057.94"/>
    <n v="194057.94"/>
    <n v="194057.94"/>
    <n v="194057.94"/>
    <n v="194057.94"/>
    <n v="194057.94"/>
    <n v="194057.94"/>
    <n v="194057.94"/>
    <n v="194057.94"/>
    <n v="-125955.1"/>
    <n v="-126765.85"/>
    <n v="-127576.6"/>
    <n v="-128387.35"/>
    <n v="-129198.1"/>
    <n v="-130008.85"/>
    <n v="-130819.6"/>
    <n v="-131630.35"/>
    <n v="-132441.1"/>
    <n v="-133251.85"/>
    <n v="-134062.6"/>
    <n v="-134873.35"/>
    <n v="-135684.1"/>
    <n v="-810.75"/>
    <n v="-810.75"/>
    <n v="-810.75"/>
    <n v="-810.75"/>
    <n v="-810.75"/>
    <n v="-810.75"/>
    <n v="-810.75"/>
    <n v="-810.75"/>
    <n v="-810.75"/>
    <n v="-810.75"/>
    <n v="-810.75"/>
    <n v="-810.75"/>
    <n v="-810.75"/>
    <s v="CD"/>
    <s v="AN"/>
    <x v="0"/>
    <x v="0"/>
    <x v="0"/>
    <n v="4"/>
    <s v="CD.AN4"/>
    <n v="0.51656999999999997"/>
    <n v="0.16153000000000001"/>
    <n v="0.26022000000000001"/>
    <n v="6.1679999999999999E-2"/>
    <n v="0"/>
    <n v="0"/>
    <x v="25"/>
    <x v="23"/>
    <x v="0"/>
    <n v="100245"/>
    <n v="31346"/>
    <n v="50498"/>
    <n v="11969"/>
    <n v="0"/>
    <n v="0"/>
  </r>
  <r>
    <x v="38"/>
    <n v="681498.29"/>
    <n v="681498.29"/>
    <n v="681498.29"/>
    <n v="681498.29"/>
    <n v="681498.29"/>
    <n v="681498.29"/>
    <n v="681498.29"/>
    <n v="681498.29"/>
    <n v="681498.29"/>
    <n v="681498.29"/>
    <n v="681498.29"/>
    <n v="681498.29"/>
    <n v="681498.29"/>
    <n v="-211313.99"/>
    <n v="-223228.88"/>
    <n v="-235143.76"/>
    <n v="-247058.65"/>
    <n v="-258973.53"/>
    <n v="-270888.42"/>
    <n v="-282803.3"/>
    <n v="-294718.19"/>
    <n v="-306633.08"/>
    <n v="-318547.96999999997"/>
    <n v="-330462.84999999998"/>
    <n v="-342377.73"/>
    <n v="-353356.91"/>
    <n v="-11914.88"/>
    <n v="-11914.89"/>
    <n v="-11914.88"/>
    <n v="-11914.89"/>
    <n v="-11914.88"/>
    <n v="-11914.89"/>
    <n v="-11914.88"/>
    <n v="-11914.89"/>
    <n v="-11914.89"/>
    <n v="-11914.89"/>
    <n v="-11914.88"/>
    <n v="-11914.88"/>
    <n v="-10979.18"/>
    <s v="CD"/>
    <s v="AN"/>
    <x v="0"/>
    <x v="1"/>
    <x v="0"/>
    <n v="4"/>
    <s v="CD.AN4"/>
    <n v="0.51656999999999997"/>
    <n v="0.16153000000000001"/>
    <n v="0.26022000000000001"/>
    <n v="6.1679999999999999E-2"/>
    <n v="0"/>
    <n v="0"/>
    <x v="1"/>
    <x v="1"/>
    <x v="0"/>
    <n v="352042"/>
    <n v="110082"/>
    <n v="177339"/>
    <n v="42035"/>
    <n v="0"/>
    <n v="0"/>
  </r>
  <r>
    <x v="39"/>
    <n v="600355.69999999995"/>
    <n v="600355.69999999995"/>
    <n v="600355.69999999995"/>
    <n v="600355.69999999995"/>
    <n v="600355.69999999995"/>
    <n v="600355.69999999995"/>
    <n v="600355.69999999995"/>
    <n v="600355.69999999995"/>
    <n v="1150060.3799999999"/>
    <n v="1150060.3799999999"/>
    <n v="1150060.3799999999"/>
    <n v="1150060.3799999999"/>
    <n v="600355.379999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AN"/>
    <x v="0"/>
    <x v="11"/>
    <x v="1"/>
    <n v="4"/>
    <s v="CD.AN4"/>
    <n v="0.51656999999999997"/>
    <n v="0.16153000000000001"/>
    <n v="0.26022000000000001"/>
    <n v="6.1679999999999999E-2"/>
    <n v="0"/>
    <n v="0"/>
    <x v="8"/>
    <x v="8"/>
    <x v="1"/>
    <n v="310126"/>
    <n v="96975"/>
    <n v="156224"/>
    <n v="37030"/>
    <n v="0"/>
    <n v="0"/>
  </r>
  <r>
    <x v="40"/>
    <n v="25276.52"/>
    <n v="25276.52"/>
    <n v="25276.52"/>
    <n v="25276.52"/>
    <n v="25276.52"/>
    <n v="25276.52"/>
    <n v="25276.52"/>
    <n v="25276.52"/>
    <n v="25276.52"/>
    <n v="25276.52"/>
    <n v="25276.52"/>
    <n v="25276.52"/>
    <n v="25276.52"/>
    <n v="-24014.51"/>
    <n v="-24051.79"/>
    <n v="-24089.07"/>
    <n v="-24126.35"/>
    <n v="-24163.63"/>
    <n v="-24200.91"/>
    <n v="-24238.19"/>
    <n v="-24275.47"/>
    <n v="-24312.75"/>
    <n v="-24350.03"/>
    <n v="-24387.31"/>
    <n v="-24424.59"/>
    <n v="-24461.87"/>
    <n v="-37.28"/>
    <n v="-37.28"/>
    <n v="-37.28"/>
    <n v="-37.28"/>
    <n v="-37.28"/>
    <n v="-37.28"/>
    <n v="-37.28"/>
    <n v="-37.28"/>
    <n v="-37.28"/>
    <n v="-37.28"/>
    <n v="-37.28"/>
    <n v="-37.28"/>
    <n v="-37.28"/>
    <s v="CD"/>
    <s v="AN"/>
    <x v="0"/>
    <x v="12"/>
    <x v="1"/>
    <n v="4"/>
    <s v="CD.AN4"/>
    <n v="0.51656999999999997"/>
    <n v="0.16153000000000001"/>
    <n v="0.26022000000000001"/>
    <n v="6.1679999999999999E-2"/>
    <n v="0"/>
    <n v="0"/>
    <x v="9"/>
    <x v="9"/>
    <x v="0"/>
    <n v="13057"/>
    <n v="4083"/>
    <n v="6577"/>
    <n v="1559"/>
    <n v="0"/>
    <n v="0"/>
  </r>
  <r>
    <x v="41"/>
    <n v="39786.75"/>
    <n v="39786.75"/>
    <n v="39786.75"/>
    <n v="39786.75"/>
    <n v="39786.75"/>
    <n v="39786.75"/>
    <n v="39786.75"/>
    <n v="39786.75"/>
    <n v="39786.75"/>
    <n v="39786.75"/>
    <n v="39786.75"/>
    <n v="39786.75"/>
    <n v="39786.75"/>
    <n v="-37756.97"/>
    <n v="-37763.599999999999"/>
    <n v="-37770.230000000003"/>
    <n v="-37776.86"/>
    <n v="-37783.49"/>
    <n v="-37790.120000000003"/>
    <n v="-37796.75"/>
    <n v="-37803.379999999997"/>
    <n v="-37810.01"/>
    <n v="-37816.639999999999"/>
    <n v="-37823.269999999997"/>
    <n v="-37829.9"/>
    <n v="-37836.53"/>
    <n v="-6.63"/>
    <n v="-6.63"/>
    <n v="-6.63"/>
    <n v="-6.63"/>
    <n v="-6.63"/>
    <n v="-6.63"/>
    <n v="-6.63"/>
    <n v="-6.63"/>
    <n v="-6.63"/>
    <n v="-6.63"/>
    <n v="-6.63"/>
    <n v="-6.63"/>
    <n v="-6.63"/>
    <s v="CD"/>
    <s v="AN"/>
    <x v="0"/>
    <x v="13"/>
    <x v="1"/>
    <n v="4"/>
    <s v="CD.AN4"/>
    <n v="0.51656999999999997"/>
    <n v="0.16153000000000001"/>
    <n v="0.26022000000000001"/>
    <n v="6.1679999999999999E-2"/>
    <n v="0"/>
    <n v="0"/>
    <x v="10"/>
    <x v="10"/>
    <x v="0"/>
    <n v="20553"/>
    <n v="6427"/>
    <n v="10353"/>
    <n v="2454"/>
    <n v="0"/>
    <n v="0"/>
  </r>
  <r>
    <x v="42"/>
    <n v="11286519.99"/>
    <n v="11290307.640000001"/>
    <n v="11290307.640000001"/>
    <n v="11291077.75"/>
    <n v="11268802.1"/>
    <n v="11268802.1"/>
    <n v="10609454.710000001"/>
    <n v="10609454.710000001"/>
    <n v="10625772.92"/>
    <n v="10625327.42"/>
    <n v="10625327.42"/>
    <n v="10625327.42"/>
    <n v="10625327.42"/>
    <n v="-3501693.57"/>
    <n v="-3522106.78"/>
    <n v="-3542523.42"/>
    <n v="-3562940.75"/>
    <n v="-3550355.64"/>
    <n v="-3570733.39"/>
    <n v="-3589085.26"/>
    <n v="-3608270.69"/>
    <n v="-3627470.87"/>
    <n v="-3646239.91"/>
    <n v="-3665454.05"/>
    <n v="-3684668.19"/>
    <n v="-3703882.32"/>
    <n v="-20025.59"/>
    <n v="-20413.21"/>
    <n v="-20416.64"/>
    <n v="-20417.330000000002"/>
    <n v="-20397.89"/>
    <n v="-20377.75"/>
    <n v="-19781.59"/>
    <n v="-19185.43"/>
    <n v="-19200.18"/>
    <n v="-19214.54"/>
    <n v="-19214.14"/>
    <n v="-19214.14"/>
    <n v="-19214.13"/>
    <s v="CD"/>
    <s v="AN"/>
    <x v="0"/>
    <x v="14"/>
    <x v="1"/>
    <n v="4"/>
    <s v="CD.AN4"/>
    <n v="0.51656999999999997"/>
    <n v="0.16153000000000001"/>
    <n v="0.26022000000000001"/>
    <n v="6.1679999999999999E-2"/>
    <n v="0"/>
    <n v="0"/>
    <x v="11"/>
    <x v="11"/>
    <x v="0"/>
    <n v="5488725"/>
    <n v="1716309"/>
    <n v="2764923"/>
    <n v="655370"/>
    <n v="0"/>
    <n v="0"/>
  </r>
  <r>
    <x v="43"/>
    <n v="340686.11"/>
    <n v="340686.11"/>
    <n v="340686.11"/>
    <n v="340686.11"/>
    <n v="340686.11"/>
    <n v="340686.11"/>
    <n v="340686.11"/>
    <n v="340686.11"/>
    <n v="340686.11"/>
    <n v="340686.11"/>
    <n v="340686.11"/>
    <n v="340686.11"/>
    <n v="323221.46999999997"/>
    <n v="-144675.41"/>
    <n v="-150353.51999999999"/>
    <n v="-156031.63"/>
    <n v="-161709.74"/>
    <n v="-167387.85"/>
    <n v="-173065.96"/>
    <n v="-178744.07"/>
    <n v="-184422.18"/>
    <n v="-190100.28"/>
    <n v="-195778.38"/>
    <n v="-201456.48"/>
    <n v="-207134.58"/>
    <n v="-195202.51"/>
    <n v="-5678.11"/>
    <n v="-5678.11"/>
    <n v="-5678.11"/>
    <n v="-5678.11"/>
    <n v="-5678.11"/>
    <n v="-5678.11"/>
    <n v="-5678.11"/>
    <n v="-5678.11"/>
    <n v="-5678.1"/>
    <n v="-5678.1"/>
    <n v="-5678.1"/>
    <n v="-5678.1"/>
    <n v="-5532.57"/>
    <s v="CD"/>
    <s v="AN"/>
    <x v="0"/>
    <x v="16"/>
    <x v="1"/>
    <n v="4"/>
    <s v="CD.AN4"/>
    <n v="0.51656999999999997"/>
    <n v="0.16153000000000001"/>
    <n v="0.26022000000000001"/>
    <n v="6.1679999999999999E-2"/>
    <n v="0"/>
    <n v="0"/>
    <x v="1"/>
    <x v="1"/>
    <x v="0"/>
    <n v="166967"/>
    <n v="52210"/>
    <n v="84109"/>
    <n v="19936"/>
    <n v="0"/>
    <n v="0"/>
  </r>
  <r>
    <x v="44"/>
    <n v="533503.23"/>
    <n v="533597.79"/>
    <n v="572305.61"/>
    <n v="572305.61"/>
    <n v="572305.61"/>
    <n v="572305.61"/>
    <n v="572305.61"/>
    <n v="572305.61"/>
    <n v="572305.61"/>
    <n v="572305.61"/>
    <n v="572305.61"/>
    <n v="572305.61"/>
    <n v="572305.61"/>
    <n v="-169359.31"/>
    <n v="-171751.39"/>
    <n v="-174230.46"/>
    <n v="-176796.3"/>
    <n v="-179362.14"/>
    <n v="-181927.98"/>
    <n v="-184493.82"/>
    <n v="-187059.66"/>
    <n v="-189625.5"/>
    <n v="-192191.34"/>
    <n v="-194757.18"/>
    <n v="-197323.02"/>
    <n v="-199888.86"/>
    <n v="-2371.36"/>
    <n v="-2392.08"/>
    <n v="-2479.0700000000002"/>
    <n v="-2565.84"/>
    <n v="-2565.84"/>
    <n v="-2565.84"/>
    <n v="-2565.84"/>
    <n v="-2565.84"/>
    <n v="-2565.84"/>
    <n v="-2565.84"/>
    <n v="-2565.84"/>
    <n v="-2565.84"/>
    <n v="-2565.84"/>
    <s v="CD"/>
    <s v="AN"/>
    <x v="0"/>
    <x v="21"/>
    <x v="2"/>
    <n v="4"/>
    <s v="CD.AN4"/>
    <n v="0.51656999999999997"/>
    <n v="0.16153000000000001"/>
    <n v="0.26022000000000001"/>
    <n v="6.1679999999999999E-2"/>
    <n v="0"/>
    <n v="0"/>
    <x v="14"/>
    <x v="14"/>
    <x v="0"/>
    <n v="295636"/>
    <n v="92445"/>
    <n v="148925"/>
    <n v="35300"/>
    <n v="0"/>
    <n v="0"/>
  </r>
  <r>
    <x v="45"/>
    <n v="41871.94"/>
    <n v="41871.94"/>
    <n v="41871.94"/>
    <n v="41871.94"/>
    <n v="41871.94"/>
    <n v="41871.94"/>
    <n v="41871.94"/>
    <n v="41871.94"/>
    <n v="41871.94"/>
    <n v="41871.94"/>
    <n v="41871.94"/>
    <n v="41871.94"/>
    <n v="41871.94"/>
    <n v="-33405.9"/>
    <n v="-33539.54"/>
    <n v="-33673.18"/>
    <n v="-33806.82"/>
    <n v="-33940.46"/>
    <n v="-34074.1"/>
    <n v="-34207.74"/>
    <n v="-34341.379999999997"/>
    <n v="-34475.019999999997"/>
    <n v="-34608.660000000003"/>
    <n v="-34742.300000000003"/>
    <n v="-34875.94"/>
    <n v="-35009.58"/>
    <n v="-197.27"/>
    <n v="-133.63999999999999"/>
    <n v="-133.63999999999999"/>
    <n v="-133.63999999999999"/>
    <n v="-133.63999999999999"/>
    <n v="-133.63999999999999"/>
    <n v="-133.63999999999999"/>
    <n v="-133.63999999999999"/>
    <n v="-133.63999999999999"/>
    <n v="-133.63999999999999"/>
    <n v="-133.63999999999999"/>
    <n v="-133.63999999999999"/>
    <n v="-133.63999999999999"/>
    <s v="CD"/>
    <s v="AN"/>
    <x v="0"/>
    <x v="23"/>
    <x v="2"/>
    <n v="4"/>
    <s v="CD.AN4"/>
    <n v="0.51656999999999997"/>
    <n v="0.16153000000000001"/>
    <n v="0.26022000000000001"/>
    <n v="6.1679999999999999E-2"/>
    <n v="0"/>
    <n v="0"/>
    <x v="16"/>
    <x v="8"/>
    <x v="0"/>
    <n v="21629"/>
    <n v="6764"/>
    <n v="10896"/>
    <n v="2583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AN"/>
    <x v="0"/>
    <x v="37"/>
    <x v="2"/>
    <n v="4"/>
    <s v="CD.AN4"/>
    <n v="0.51656999999999997"/>
    <n v="0.16153000000000001"/>
    <n v="0.26022000000000001"/>
    <n v="6.1679999999999999E-2"/>
    <n v="0"/>
    <n v="0"/>
    <x v="17"/>
    <x v="8"/>
    <x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AN"/>
    <x v="0"/>
    <x v="38"/>
    <x v="2"/>
    <n v="4"/>
    <s v="CD.AN4"/>
    <n v="0.51656999999999997"/>
    <n v="0.16153000000000001"/>
    <n v="0.26022000000000001"/>
    <n v="6.1679999999999999E-2"/>
    <n v="0"/>
    <n v="0"/>
    <x v="17"/>
    <x v="16"/>
    <x v="0"/>
    <n v="0"/>
    <n v="0"/>
    <n v="0"/>
    <n v="0"/>
    <n v="0"/>
    <n v="0"/>
  </r>
  <r>
    <x v="48"/>
    <n v="1913107.08"/>
    <n v="1914031.16"/>
    <n v="1914031.16"/>
    <n v="1914031.16"/>
    <n v="1870262.07"/>
    <n v="1870262.07"/>
    <n v="1870262.07"/>
    <n v="1802291.83"/>
    <n v="1802291.83"/>
    <n v="1802291.83"/>
    <n v="1802291.83"/>
    <n v="1624237.35"/>
    <n v="1592155.58"/>
    <n v="-1363769.29"/>
    <n v="-1369430.27"/>
    <n v="-1375092.61"/>
    <n v="-1380754.95"/>
    <n v="-1342583.46"/>
    <n v="-1348116.32"/>
    <n v="-1353649.18"/>
    <n v="-1291111.26"/>
    <n v="-1296443.04"/>
    <n v="-1301774.82"/>
    <n v="-1307106.6000000001"/>
    <n v="-1154654.3600000001"/>
    <n v="-1127330.17"/>
    <n v="-5484.23"/>
    <n v="-5660.98"/>
    <n v="-5662.34"/>
    <n v="-5662.34"/>
    <n v="-5597.6"/>
    <n v="-5532.86"/>
    <n v="-5532.86"/>
    <n v="-5432.32"/>
    <n v="-5331.78"/>
    <n v="-5331.78"/>
    <n v="-5331.78"/>
    <n v="-5004.7"/>
    <n v="-4757.58"/>
    <s v="CD"/>
    <s v="AN"/>
    <x v="0"/>
    <x v="24"/>
    <x v="2"/>
    <n v="4"/>
    <s v="CD.AN4"/>
    <n v="0.51656999999999997"/>
    <n v="0.16153000000000001"/>
    <n v="0.26022000000000001"/>
    <n v="6.1679999999999999E-2"/>
    <n v="0"/>
    <n v="0"/>
    <x v="17"/>
    <x v="16"/>
    <x v="0"/>
    <n v="822460"/>
    <n v="257181"/>
    <n v="414311"/>
    <n v="98204"/>
    <n v="0"/>
    <n v="0"/>
  </r>
  <r>
    <x v="49"/>
    <n v="51372.97"/>
    <n v="51372.97"/>
    <n v="51372.97"/>
    <n v="51372.97"/>
    <n v="51372.97"/>
    <n v="51372.97"/>
    <n v="51372.97"/>
    <n v="51372.97"/>
    <n v="51372.97"/>
    <n v="51372.97"/>
    <n v="51372.97"/>
    <n v="51372.97"/>
    <n v="51372.97"/>
    <n v="-2507.67"/>
    <n v="-2659.65"/>
    <n v="-2811.63"/>
    <n v="-2963.61"/>
    <n v="-3115.59"/>
    <n v="-3267.57"/>
    <n v="-3419.55"/>
    <n v="-3571.53"/>
    <n v="-3723.51"/>
    <n v="-3875.49"/>
    <n v="-4027.47"/>
    <n v="-4179.45"/>
    <n v="-4331.43"/>
    <n v="-151.97999999999999"/>
    <n v="-151.97999999999999"/>
    <n v="-151.97999999999999"/>
    <n v="-151.97999999999999"/>
    <n v="-151.97999999999999"/>
    <n v="-151.97999999999999"/>
    <n v="-151.97999999999999"/>
    <n v="-151.97999999999999"/>
    <n v="-151.97999999999999"/>
    <n v="-151.97999999999999"/>
    <n v="-151.97999999999999"/>
    <n v="-151.97999999999999"/>
    <n v="-151.97999999999999"/>
    <s v="CD"/>
    <s v="AN"/>
    <x v="0"/>
    <x v="39"/>
    <x v="2"/>
    <n v="4"/>
    <s v="CD.AN4"/>
    <n v="0.51656999999999997"/>
    <n v="0.16153000000000001"/>
    <n v="0.26022000000000001"/>
    <n v="6.1679999999999999E-2"/>
    <n v="0"/>
    <n v="0"/>
    <x v="17"/>
    <x v="16"/>
    <x v="0"/>
    <n v="26538"/>
    <n v="8298"/>
    <n v="13368"/>
    <n v="3169"/>
    <n v="0"/>
    <n v="0"/>
  </r>
  <r>
    <x v="50"/>
    <n v="248586.65"/>
    <n v="248586.65"/>
    <n v="248586.65"/>
    <n v="248586.65"/>
    <n v="248586.65"/>
    <n v="248586.65"/>
    <n v="311322.52"/>
    <n v="313222.49"/>
    <n v="313222.49"/>
    <n v="313222.49"/>
    <n v="313222.49"/>
    <n v="313222.49"/>
    <n v="313222.49"/>
    <n v="-100652.97"/>
    <n v="-101388.37"/>
    <n v="-102123.77"/>
    <n v="-102859.17"/>
    <n v="-103594.57"/>
    <n v="-104329.97"/>
    <n v="-105158.17"/>
    <n v="-106081.98"/>
    <n v="-107008.6"/>
    <n v="-107935.22"/>
    <n v="-108861.84"/>
    <n v="-109788.46"/>
    <n v="-110715.08"/>
    <n v="-735.4"/>
    <n v="-735.4"/>
    <n v="-735.4"/>
    <n v="-735.4"/>
    <n v="-735.4"/>
    <n v="-735.4"/>
    <n v="-828.2"/>
    <n v="-923.81"/>
    <n v="-926.62"/>
    <n v="-926.62"/>
    <n v="-926.62"/>
    <n v="-926.62"/>
    <n v="-926.62"/>
    <s v="CD"/>
    <s v="AN"/>
    <x v="0"/>
    <x v="25"/>
    <x v="2"/>
    <n v="4"/>
    <s v="CD.AN4"/>
    <n v="0.51656999999999997"/>
    <n v="0.16153000000000001"/>
    <n v="0.26022000000000001"/>
    <n v="6.1679999999999999E-2"/>
    <n v="0"/>
    <n v="0"/>
    <x v="17"/>
    <x v="16"/>
    <x v="0"/>
    <n v="161801"/>
    <n v="50595"/>
    <n v="81507"/>
    <n v="19320"/>
    <n v="0"/>
    <n v="0"/>
  </r>
  <r>
    <x v="51"/>
    <n v="759443.48"/>
    <n v="759443.48"/>
    <n v="759443.48"/>
    <n v="759443.48"/>
    <n v="759443.48"/>
    <n v="759443.48"/>
    <n v="759443.48"/>
    <n v="759443.48"/>
    <n v="759443.48"/>
    <n v="759443.48"/>
    <n v="759443.48"/>
    <n v="759443.48"/>
    <n v="759443.48"/>
    <n v="-404871.77"/>
    <n v="-406086.88"/>
    <n v="-407301.99"/>
    <n v="-408517.1"/>
    <n v="-409732.21"/>
    <n v="-410947.32"/>
    <n v="-412162.43"/>
    <n v="-413377.54"/>
    <n v="-414592.65"/>
    <n v="-415807.76"/>
    <n v="-417022.87"/>
    <n v="-418237.98"/>
    <n v="-419453.09"/>
    <n v="-1215.1099999999999"/>
    <n v="-1215.1099999999999"/>
    <n v="-1215.1099999999999"/>
    <n v="-1215.1099999999999"/>
    <n v="-1215.1099999999999"/>
    <n v="-1215.1099999999999"/>
    <n v="-1215.1099999999999"/>
    <n v="-1215.1099999999999"/>
    <n v="-1215.1099999999999"/>
    <n v="-1215.1099999999999"/>
    <n v="-1215.1099999999999"/>
    <n v="-1215.1099999999999"/>
    <n v="-1215.1099999999999"/>
    <s v="CD"/>
    <s v="AN"/>
    <x v="0"/>
    <x v="26"/>
    <x v="2"/>
    <n v="4"/>
    <s v="CD.AN4"/>
    <n v="0.51656999999999997"/>
    <n v="0.16153000000000001"/>
    <n v="0.26022000000000001"/>
    <n v="6.1679999999999999E-2"/>
    <n v="0"/>
    <n v="0"/>
    <x v="18"/>
    <x v="17"/>
    <x v="0"/>
    <n v="392306"/>
    <n v="122673"/>
    <n v="197622"/>
    <n v="46842"/>
    <n v="0"/>
    <n v="0"/>
  </r>
  <r>
    <x v="52"/>
    <n v="168079.18"/>
    <n v="168079.18"/>
    <n v="168079.18"/>
    <n v="168079.18"/>
    <n v="168079.18"/>
    <n v="168079.18"/>
    <n v="168079.18"/>
    <n v="168079.18"/>
    <n v="168079.18"/>
    <n v="168079.18"/>
    <n v="168079.18"/>
    <n v="168079.18"/>
    <n v="168079.18"/>
    <n v="-151271.26"/>
    <n v="-151271.26"/>
    <n v="-151271.26"/>
    <n v="-151271.26"/>
    <n v="-151271.26"/>
    <n v="-151271.26"/>
    <n v="-151271.26"/>
    <n v="-151271.26"/>
    <n v="-151271.26"/>
    <n v="-151271.26"/>
    <n v="-151271.26"/>
    <n v="-151271.26"/>
    <n v="-151271.26"/>
    <n v="0"/>
    <n v="0"/>
    <n v="0"/>
    <n v="0"/>
    <n v="0"/>
    <n v="0"/>
    <n v="0"/>
    <n v="0"/>
    <n v="0"/>
    <n v="0"/>
    <n v="0"/>
    <n v="0"/>
    <n v="0"/>
    <s v="CD"/>
    <s v="AN"/>
    <x v="0"/>
    <x v="40"/>
    <x v="2"/>
    <n v="4"/>
    <s v="CD.AN4"/>
    <n v="0.51656999999999997"/>
    <n v="0.16153000000000001"/>
    <n v="0.26022000000000001"/>
    <n v="6.1679999999999999E-2"/>
    <n v="0"/>
    <n v="0"/>
    <x v="18"/>
    <x v="17"/>
    <x v="0"/>
    <n v="86825"/>
    <n v="27150"/>
    <n v="43738"/>
    <n v="10367"/>
    <n v="0"/>
    <n v="0"/>
  </r>
  <r>
    <x v="53"/>
    <n v="169804.3"/>
    <n v="169804.3"/>
    <n v="169804.3"/>
    <n v="169804.3"/>
    <n v="169804.3"/>
    <n v="169804.3"/>
    <n v="169804.3"/>
    <n v="169804.3"/>
    <n v="169804.3"/>
    <n v="169804.3"/>
    <n v="169804.3"/>
    <n v="169804.3"/>
    <n v="169804.3"/>
    <n v="-23056.880000000001"/>
    <n v="-24053.07"/>
    <n v="-25049.26"/>
    <n v="-26045.45"/>
    <n v="-27041.64"/>
    <n v="-28037.83"/>
    <n v="-29034.02"/>
    <n v="-30030.21"/>
    <n v="-31026.400000000001"/>
    <n v="-32022.59"/>
    <n v="-33018.78"/>
    <n v="-34014.97"/>
    <n v="-35011.160000000003"/>
    <n v="-996.19"/>
    <n v="-996.19"/>
    <n v="-996.19"/>
    <n v="-996.19"/>
    <n v="-996.19"/>
    <n v="-996.19"/>
    <n v="-996.19"/>
    <n v="-996.19"/>
    <n v="-996.19"/>
    <n v="-996.19"/>
    <n v="-996.19"/>
    <n v="-996.19"/>
    <n v="-996.19"/>
    <s v="CD"/>
    <s v="AN"/>
    <x v="0"/>
    <x v="28"/>
    <x v="2"/>
    <n v="4"/>
    <s v="CD.AN4"/>
    <n v="0.51656999999999997"/>
    <n v="0.16153000000000001"/>
    <n v="0.26022000000000001"/>
    <n v="6.1679999999999999E-2"/>
    <n v="0"/>
    <n v="0"/>
    <x v="19"/>
    <x v="18"/>
    <x v="0"/>
    <n v="87716"/>
    <n v="27428"/>
    <n v="44186"/>
    <n v="10474"/>
    <n v="0"/>
    <n v="0"/>
  </r>
  <r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AN"/>
    <x v="0"/>
    <x v="41"/>
    <x v="2"/>
    <n v="4"/>
    <s v="CD.AN4"/>
    <n v="0.51656999999999997"/>
    <n v="0.16153000000000001"/>
    <n v="0.26022000000000001"/>
    <n v="6.1679999999999999E-2"/>
    <n v="0"/>
    <n v="0"/>
    <x v="1"/>
    <x v="14"/>
    <x v="0"/>
    <n v="0"/>
    <n v="0"/>
    <n v="0"/>
    <n v="0"/>
    <n v="0"/>
    <n v="0"/>
  </r>
  <r>
    <x v="55"/>
    <n v="4414852.75"/>
    <n v="4397505.4400000004"/>
    <n v="4612377.1100000003"/>
    <n v="4612377.1100000003"/>
    <n v="4612377.1100000003"/>
    <n v="4616072.37"/>
    <n v="4616072.37"/>
    <n v="4629362.74"/>
    <n v="4629362.74"/>
    <n v="4629362.74"/>
    <n v="4629362.74"/>
    <n v="4629362.74"/>
    <n v="4633412.67"/>
    <n v="-1299359.25"/>
    <n v="-1274063.72"/>
    <n v="-1289080.19"/>
    <n v="-1304454.78"/>
    <n v="-1319829.3700000001"/>
    <n v="-1335210.1200000001"/>
    <n v="-1350597.03"/>
    <n v="-1366006.09"/>
    <n v="-1381437.29"/>
    <n v="-1396868.49"/>
    <n v="-1412299.69"/>
    <n v="-1427730.89"/>
    <n v="-1443168.84"/>
    <n v="-14640.72"/>
    <n v="-14687.26"/>
    <n v="-15016.47"/>
    <n v="-15374.59"/>
    <n v="-15374.59"/>
    <n v="-15380.75"/>
    <n v="-15386.91"/>
    <n v="-15409.06"/>
    <n v="-15431.2"/>
    <n v="-15431.2"/>
    <n v="-15431.2"/>
    <n v="-15431.2"/>
    <n v="-15437.95"/>
    <s v="CD"/>
    <s v="AN"/>
    <x v="0"/>
    <x v="29"/>
    <x v="1"/>
    <n v="4"/>
    <s v="CD.AN4"/>
    <n v="0.51656999999999997"/>
    <n v="0.16153000000000001"/>
    <n v="0.26022000000000001"/>
    <n v="6.1679999999999999E-2"/>
    <n v="0"/>
    <n v="0"/>
    <x v="20"/>
    <x v="19"/>
    <x v="0"/>
    <n v="2393482"/>
    <n v="748435"/>
    <n v="1205707"/>
    <n v="285789"/>
    <n v="0"/>
    <n v="0"/>
  </r>
  <r>
    <x v="56"/>
    <n v="354967.26"/>
    <n v="345309.06"/>
    <n v="345309.06"/>
    <n v="345309.06"/>
    <n v="345309.06"/>
    <n v="345309.06"/>
    <n v="1004656.45"/>
    <n v="1004656.45"/>
    <n v="1004656.45"/>
    <n v="1004656.45"/>
    <n v="1004656.45"/>
    <n v="1004656.45"/>
    <n v="1004656.45"/>
    <n v="-140027.60999999999"/>
    <n v="-131828.32"/>
    <n v="-133267.10999999999"/>
    <n v="-134705.9"/>
    <n v="-136144.69"/>
    <n v="-137583.48000000001"/>
    <n v="-140395.91"/>
    <n v="-144581.98000000001"/>
    <n v="-148768.04999999999"/>
    <n v="-152954.12"/>
    <n v="-157140.19"/>
    <n v="-161326.26"/>
    <n v="-165512.32999999999"/>
    <n v="-1479.03"/>
    <n v="-1458.91"/>
    <n v="-1438.79"/>
    <n v="-1438.79"/>
    <n v="-1438.79"/>
    <n v="-1438.79"/>
    <n v="-2812.43"/>
    <n v="-4186.07"/>
    <n v="-4186.07"/>
    <n v="-4186.07"/>
    <n v="-4186.07"/>
    <n v="-4186.07"/>
    <n v="-4186.07"/>
    <s v="CD"/>
    <s v="AN"/>
    <x v="0"/>
    <x v="30"/>
    <x v="1"/>
    <n v="4"/>
    <s v="CD.AN4"/>
    <n v="0.51656999999999997"/>
    <n v="0.16153000000000001"/>
    <n v="0.26022000000000001"/>
    <n v="6.1679999999999999E-2"/>
    <n v="0"/>
    <n v="0"/>
    <x v="21"/>
    <x v="20"/>
    <x v="0"/>
    <n v="518975"/>
    <n v="162282"/>
    <n v="261432"/>
    <n v="61967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AN"/>
    <x v="0"/>
    <x v="31"/>
    <x v="1"/>
    <n v="4"/>
    <s v="CD.AN4"/>
    <n v="0.51656999999999997"/>
    <n v="0.16153000000000001"/>
    <n v="0.26022000000000001"/>
    <n v="6.1679999999999999E-2"/>
    <n v="0"/>
    <n v="0"/>
    <x v="12"/>
    <x v="12"/>
    <x v="0"/>
    <n v="0"/>
    <n v="0"/>
    <n v="0"/>
    <n v="0"/>
    <n v="0"/>
    <n v="0"/>
  </r>
  <r>
    <x v="58"/>
    <n v="595475.51"/>
    <n v="595475.51"/>
    <n v="595475.51"/>
    <n v="632401.9"/>
    <n v="632401.9"/>
    <n v="632401.9"/>
    <n v="632401.9"/>
    <n v="632401.9"/>
    <n v="632401.9"/>
    <n v="632401.9"/>
    <n v="632401.9"/>
    <n v="632401.9"/>
    <n v="632401.9"/>
    <n v="-286010.67"/>
    <n v="-287032.90000000002"/>
    <n v="-288055.13"/>
    <n v="-289109.06"/>
    <n v="-290194.68"/>
    <n v="-291280.3"/>
    <n v="-292365.92"/>
    <n v="-293451.53999999998"/>
    <n v="-294537.15999999997"/>
    <n v="-295622.78000000003"/>
    <n v="-296708.40000000002"/>
    <n v="-297794.02"/>
    <n v="-298879.64"/>
    <n v="-1022.23"/>
    <n v="-1022.23"/>
    <n v="-1022.23"/>
    <n v="-1053.93"/>
    <n v="-1085.6199999999999"/>
    <n v="-1085.6199999999999"/>
    <n v="-1085.6199999999999"/>
    <n v="-1085.6199999999999"/>
    <n v="-1085.6199999999999"/>
    <n v="-1085.6199999999999"/>
    <n v="-1085.6199999999999"/>
    <n v="-1085.6199999999999"/>
    <n v="-1085.6199999999999"/>
    <s v="CD"/>
    <s v="AN"/>
    <x v="0"/>
    <x v="32"/>
    <x v="2"/>
    <n v="4"/>
    <s v="CD.AN4"/>
    <n v="0.51656999999999997"/>
    <n v="0.16153000000000001"/>
    <n v="0.26022000000000001"/>
    <n v="6.1679999999999999E-2"/>
    <n v="0"/>
    <n v="0"/>
    <x v="22"/>
    <x v="21"/>
    <x v="0"/>
    <n v="326679"/>
    <n v="102152"/>
    <n v="164564"/>
    <n v="39007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AN"/>
    <x v="0"/>
    <x v="42"/>
    <x v="2"/>
    <n v="4"/>
    <s v="CD.AN4"/>
    <n v="0.51656999999999997"/>
    <n v="0.16153000000000001"/>
    <n v="0.26022000000000001"/>
    <n v="6.1679999999999999E-2"/>
    <n v="0"/>
    <n v="0"/>
    <x v="26"/>
    <x v="21"/>
    <x v="0"/>
    <n v="0"/>
    <n v="0"/>
    <n v="0"/>
    <n v="0"/>
    <n v="0"/>
    <n v="0"/>
  </r>
  <r>
    <x v="60"/>
    <n v="1762080.94"/>
    <n v="1762080.94"/>
    <n v="1671038.65"/>
    <n v="1753313.73"/>
    <n v="1753313.73"/>
    <n v="1747189.15"/>
    <n v="1747189.15"/>
    <n v="1719239.96"/>
    <n v="1719239.96"/>
    <n v="1719239.96"/>
    <n v="1719239.96"/>
    <n v="1719239.96"/>
    <n v="1719239.96"/>
    <n v="922083.92"/>
    <n v="912289.69"/>
    <n v="993790.77"/>
    <n v="984273.93"/>
    <n v="974528.42"/>
    <n v="970924.52"/>
    <n v="961213.06"/>
    <n v="979528.46"/>
    <n v="969972.35"/>
    <n v="960416.24"/>
    <n v="950860.13"/>
    <n v="941304.02"/>
    <n v="931747.91"/>
    <n v="-10743.41"/>
    <n v="-9794.23"/>
    <n v="-9541.2099999999991"/>
    <n v="-9516.84"/>
    <n v="-9745.51"/>
    <n v="-9728.48"/>
    <n v="-9711.4599999999991"/>
    <n v="-9633.7900000000009"/>
    <n v="-9556.11"/>
    <n v="-9556.11"/>
    <n v="-9556.11"/>
    <n v="-9556.11"/>
    <n v="-9556.11"/>
    <s v="CD"/>
    <s v="AN"/>
    <x v="0"/>
    <x v="33"/>
    <x v="1"/>
    <n v="4"/>
    <s v="CD.AN4"/>
    <n v="0.51656999999999997"/>
    <n v="0.16153000000000001"/>
    <n v="0.26022000000000001"/>
    <n v="6.1679999999999999E-2"/>
    <n v="0"/>
    <n v="0"/>
    <x v="12"/>
    <x v="12"/>
    <x v="0"/>
    <n v="888107"/>
    <n v="277709"/>
    <n v="447381"/>
    <n v="106043"/>
    <n v="0"/>
    <n v="0"/>
  </r>
  <r>
    <x v="61"/>
    <n v="218302.14"/>
    <n v="218302.14"/>
    <n v="218302.14"/>
    <n v="218302.14"/>
    <n v="218302.14"/>
    <n v="218302.14"/>
    <n v="218302.14"/>
    <n v="218302.14"/>
    <n v="218302.14"/>
    <n v="218302.14"/>
    <n v="218302.14"/>
    <n v="218302.14"/>
    <n v="218302.14"/>
    <n v="-1042650.73"/>
    <n v="-1042650.73"/>
    <n v="-1042650.73"/>
    <n v="-1042650.73"/>
    <n v="-1042650.73"/>
    <n v="-1042650.73"/>
    <n v="-1042650.73"/>
    <n v="-1042650.73"/>
    <n v="-1042650.73"/>
    <n v="-1042650.73"/>
    <n v="-1042650.73"/>
    <n v="-1042650.73"/>
    <n v="-1042650.73"/>
    <n v="0"/>
    <n v="0"/>
    <n v="0"/>
    <n v="0"/>
    <n v="0"/>
    <n v="0"/>
    <n v="0"/>
    <n v="0"/>
    <n v="0"/>
    <n v="0"/>
    <n v="0"/>
    <n v="0"/>
    <n v="0"/>
    <s v="CD"/>
    <s v="AN"/>
    <x v="0"/>
    <x v="34"/>
    <x v="1"/>
    <n v="4"/>
    <s v="CD.AN4"/>
    <n v="0.51656999999999997"/>
    <n v="0.16153000000000001"/>
    <n v="0.26022000000000001"/>
    <n v="6.1679999999999999E-2"/>
    <n v="0"/>
    <n v="0"/>
    <x v="23"/>
    <x v="22"/>
    <x v="0"/>
    <n v="112768"/>
    <n v="35262"/>
    <n v="56807"/>
    <n v="13465"/>
    <n v="0"/>
    <n v="0"/>
  </r>
  <r>
    <x v="62"/>
    <n v="0"/>
    <n v="0"/>
    <n v="0"/>
    <n v="0"/>
    <n v="0"/>
    <n v="0"/>
    <n v="0"/>
    <n v="3506.81"/>
    <n v="3506.81"/>
    <n v="3506.81"/>
    <n v="3506.81"/>
    <n v="3506.81"/>
    <n v="3506.81"/>
    <n v="0"/>
    <n v="0"/>
    <n v="0"/>
    <n v="0"/>
    <n v="0"/>
    <n v="0"/>
    <n v="0"/>
    <n v="-14.61"/>
    <n v="-43.83"/>
    <n v="-73.05"/>
    <n v="-102.27"/>
    <n v="-131.49"/>
    <n v="-160.71"/>
    <n v="0"/>
    <n v="0"/>
    <n v="0"/>
    <n v="0"/>
    <n v="0"/>
    <n v="0"/>
    <n v="0"/>
    <n v="-14.61"/>
    <n v="-29.22"/>
    <n v="-29.22"/>
    <n v="-29.22"/>
    <n v="-29.22"/>
    <n v="-29.22"/>
    <s v="CD"/>
    <s v="AN"/>
    <x v="0"/>
    <x v="36"/>
    <x v="1"/>
    <n v="4"/>
    <s v="CD.AN4"/>
    <n v="0.51656999999999997"/>
    <n v="0.16153000000000001"/>
    <n v="0.26022000000000001"/>
    <n v="6.1679999999999999E-2"/>
    <n v="0"/>
    <n v="0"/>
    <x v="23"/>
    <x v="22"/>
    <x v="0"/>
    <n v="1812"/>
    <n v="566"/>
    <n v="913"/>
    <n v="216"/>
    <n v="0"/>
    <n v="0"/>
  </r>
  <r>
    <x v="63"/>
    <n v="437224.7"/>
    <n v="437224.7"/>
    <n v="437224.7"/>
    <n v="437224.7"/>
    <n v="437224.7"/>
    <n v="437224.7"/>
    <n v="437224.7"/>
    <n v="437224.7"/>
    <n v="437224.7"/>
    <n v="437224.7"/>
    <n v="437224.7"/>
    <n v="437224.7"/>
    <n v="43722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ID"/>
    <x v="0"/>
    <x v="11"/>
    <x v="1"/>
    <n v="4"/>
    <s v="CD.ID4"/>
    <n v="0"/>
    <n v="0"/>
    <n v="0.77678999999999998"/>
    <n v="0.22320999999999999"/>
    <n v="0"/>
    <n v="0"/>
    <x v="8"/>
    <x v="8"/>
    <x v="1"/>
    <n v="0"/>
    <n v="0"/>
    <n v="339632"/>
    <n v="97593"/>
    <n v="0"/>
    <n v="0"/>
  </r>
  <r>
    <x v="64"/>
    <n v="7688428.2800000003"/>
    <n v="7717961.4199999999"/>
    <n v="7717961.4199999999"/>
    <n v="7717481.2400000002"/>
    <n v="7717481.2400000002"/>
    <n v="7717481.2400000002"/>
    <n v="7717481.2400000002"/>
    <n v="7717481.2400000002"/>
    <n v="7717481.2400000002"/>
    <n v="7810601.8099999996"/>
    <n v="7810601.8099999996"/>
    <n v="7810601.8099999996"/>
    <n v="7810733.4100000001"/>
    <n v="-3130082.03"/>
    <n v="-3144011.98"/>
    <n v="-3157968.62"/>
    <n v="-3171924.83"/>
    <n v="-3185880.61"/>
    <n v="-3199836.39"/>
    <n v="-3213792.17"/>
    <n v="-3227747.95"/>
    <n v="-3241703.73"/>
    <n v="-3255743.7"/>
    <n v="-3269867.87"/>
    <n v="-3283992.04"/>
    <n v="-3298116.33"/>
    <n v="-13903.24"/>
    <n v="-13929.95"/>
    <n v="-13956.64"/>
    <n v="-13956.21"/>
    <n v="-13955.78"/>
    <n v="-13955.78"/>
    <n v="-13955.78"/>
    <n v="-13955.78"/>
    <n v="-13955.78"/>
    <n v="-14039.97"/>
    <n v="-14124.17"/>
    <n v="-14124.17"/>
    <n v="-14124.29"/>
    <s v="CD"/>
    <s v="ID"/>
    <x v="0"/>
    <x v="14"/>
    <x v="1"/>
    <n v="4"/>
    <s v="CD.ID4"/>
    <n v="0"/>
    <n v="0"/>
    <n v="0.77678999999999998"/>
    <n v="0.22320999999999999"/>
    <n v="0"/>
    <n v="0"/>
    <x v="11"/>
    <x v="11"/>
    <x v="0"/>
    <n v="0"/>
    <n v="0"/>
    <n v="6067300"/>
    <n v="1743434"/>
    <n v="0"/>
    <n v="0"/>
  </r>
  <r>
    <x v="65"/>
    <n v="9880.74"/>
    <n v="9880.74"/>
    <n v="9880.74"/>
    <n v="9880.74"/>
    <n v="9880.74"/>
    <n v="9880.74"/>
    <n v="9880.74"/>
    <n v="9880.74"/>
    <n v="9880.74"/>
    <n v="9880.74"/>
    <n v="9880.74"/>
    <n v="9880.74"/>
    <n v="9880.74"/>
    <n v="-2819.52"/>
    <n v="-2874.44"/>
    <n v="-2929.36"/>
    <n v="-2984.28"/>
    <n v="-3039.2"/>
    <n v="-3094.12"/>
    <n v="-3149.04"/>
    <n v="-3203.96"/>
    <n v="-3258.88"/>
    <n v="-3313.8"/>
    <n v="-3368.72"/>
    <n v="-3423.64"/>
    <n v="-3478.56"/>
    <n v="-54.92"/>
    <n v="-54.92"/>
    <n v="-54.92"/>
    <n v="-54.92"/>
    <n v="-54.92"/>
    <n v="-54.92"/>
    <n v="-54.92"/>
    <n v="-54.92"/>
    <n v="-54.92"/>
    <n v="-54.92"/>
    <n v="-54.92"/>
    <n v="-54.92"/>
    <n v="-54.92"/>
    <s v="CD"/>
    <s v="ID"/>
    <x v="0"/>
    <x v="15"/>
    <x v="1"/>
    <n v="4"/>
    <s v="CD.ID4"/>
    <n v="0"/>
    <n v="0"/>
    <n v="0.77678999999999998"/>
    <n v="0.22320999999999999"/>
    <n v="0"/>
    <n v="0"/>
    <x v="12"/>
    <x v="12"/>
    <x v="0"/>
    <n v="0"/>
    <n v="0"/>
    <n v="7675"/>
    <n v="2205"/>
    <n v="0"/>
    <n v="0"/>
  </r>
  <r>
    <x v="66"/>
    <n v="29533.14"/>
    <n v="0"/>
    <n v="0"/>
    <n v="0"/>
    <n v="0"/>
    <n v="0"/>
    <n v="0"/>
    <n v="0"/>
    <n v="0"/>
    <n v="0"/>
    <n v="0"/>
    <n v="0"/>
    <n v="0"/>
    <n v="-3199.43"/>
    <n v="-3199.43"/>
    <n v="-3199.43"/>
    <n v="-3199.43"/>
    <n v="-3199.43"/>
    <n v="-3199.43"/>
    <n v="-3199.43"/>
    <n v="-3199.43"/>
    <n v="-3199.43"/>
    <n v="-3199.43"/>
    <n v="-3199.43"/>
    <n v="-3199.43"/>
    <n v="-3199.43"/>
    <n v="-492.22"/>
    <n v="0"/>
    <n v="0"/>
    <n v="0"/>
    <n v="0"/>
    <n v="0"/>
    <n v="0"/>
    <n v="0"/>
    <n v="0"/>
    <n v="0"/>
    <n v="0"/>
    <n v="0"/>
    <n v="0"/>
    <s v="CD"/>
    <s v="ID"/>
    <x v="0"/>
    <x v="16"/>
    <x v="1"/>
    <n v="4"/>
    <s v="CD.ID4"/>
    <n v="0"/>
    <n v="0"/>
    <n v="0.77678999999999998"/>
    <n v="0.22320999999999999"/>
    <n v="0"/>
    <n v="0"/>
    <x v="1"/>
    <x v="1"/>
    <x v="0"/>
    <n v="0"/>
    <n v="0"/>
    <n v="0"/>
    <n v="0"/>
    <n v="0"/>
    <n v="0"/>
  </r>
  <r>
    <x v="67"/>
    <n v="193978.33"/>
    <n v="193978.33"/>
    <n v="193978.33"/>
    <n v="193978.33"/>
    <n v="193978.33"/>
    <n v="193978.33"/>
    <n v="193978.33"/>
    <n v="193978.33"/>
    <n v="193978.33"/>
    <n v="193978.33"/>
    <n v="193978.33"/>
    <n v="193978.33"/>
    <n v="193978.33"/>
    <n v="-66891.600000000006"/>
    <n v="-67761.27"/>
    <n v="-68630.94"/>
    <n v="-69500.61"/>
    <n v="-70370.28"/>
    <n v="-71239.95"/>
    <n v="-72109.62"/>
    <n v="-72979.289999999994"/>
    <n v="-73848.960000000006"/>
    <n v="-74718.63"/>
    <n v="-75588.3"/>
    <n v="-76457.97"/>
    <n v="-77327.64"/>
    <n v="-869.67"/>
    <n v="-869.67"/>
    <n v="-869.67"/>
    <n v="-869.67"/>
    <n v="-869.67"/>
    <n v="-869.67"/>
    <n v="-869.67"/>
    <n v="-869.67"/>
    <n v="-869.67"/>
    <n v="-869.67"/>
    <n v="-869.67"/>
    <n v="-869.67"/>
    <n v="-869.67"/>
    <s v="CD"/>
    <s v="ID"/>
    <x v="0"/>
    <x v="21"/>
    <x v="2"/>
    <n v="4"/>
    <s v="CD.ID4"/>
    <n v="0"/>
    <n v="0"/>
    <n v="0.77678999999999998"/>
    <n v="0.22320999999999999"/>
    <n v="0"/>
    <n v="0"/>
    <x v="14"/>
    <x v="14"/>
    <x v="0"/>
    <n v="0"/>
    <n v="0"/>
    <n v="150680"/>
    <n v="43298"/>
    <n v="0"/>
    <n v="0"/>
  </r>
  <r>
    <x v="68"/>
    <n v="518218.69"/>
    <n v="518218.69"/>
    <n v="518218.69"/>
    <n v="518218.69"/>
    <n v="518218.69"/>
    <n v="518218.69"/>
    <n v="518218.69"/>
    <n v="518218.69"/>
    <n v="518218.69"/>
    <n v="518218.69"/>
    <n v="518218.69"/>
    <n v="518218.69"/>
    <n v="518218.69"/>
    <n v="-390160.36"/>
    <n v="-391693.42"/>
    <n v="-393226.48"/>
    <n v="-394759.54"/>
    <n v="-396292.6"/>
    <n v="-397825.66"/>
    <n v="-399358.71999999997"/>
    <n v="-400891.78"/>
    <n v="-402424.84"/>
    <n v="-403957.9"/>
    <n v="-405490.96"/>
    <n v="-407024.02"/>
    <n v="-408557.08"/>
    <n v="-1533.06"/>
    <n v="-1533.06"/>
    <n v="-1533.06"/>
    <n v="-1533.06"/>
    <n v="-1533.06"/>
    <n v="-1533.06"/>
    <n v="-1533.06"/>
    <n v="-1533.06"/>
    <n v="-1533.06"/>
    <n v="-1533.06"/>
    <n v="-1533.06"/>
    <n v="-1533.06"/>
    <n v="-1533.06"/>
    <s v="CD"/>
    <s v="ID"/>
    <x v="0"/>
    <x v="24"/>
    <x v="2"/>
    <n v="4"/>
    <s v="CD.ID4"/>
    <n v="0"/>
    <n v="0"/>
    <n v="0.77678999999999998"/>
    <n v="0.22320999999999999"/>
    <n v="0"/>
    <n v="0"/>
    <x v="17"/>
    <x v="16"/>
    <x v="0"/>
    <n v="0"/>
    <n v="0"/>
    <n v="402547"/>
    <n v="115672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ID"/>
    <x v="0"/>
    <x v="39"/>
    <x v="2"/>
    <n v="4"/>
    <s v="CD.ID4"/>
    <n v="0"/>
    <n v="0"/>
    <n v="0.77678999999999998"/>
    <n v="0.22320999999999999"/>
    <n v="0"/>
    <n v="0"/>
    <x v="17"/>
    <x v="16"/>
    <x v="0"/>
    <n v="0"/>
    <n v="0"/>
    <n v="0"/>
    <n v="0"/>
    <n v="0"/>
    <n v="0"/>
  </r>
  <r>
    <x v="70"/>
    <n v="0"/>
    <n v="0"/>
    <n v="0"/>
    <n v="0"/>
    <n v="0"/>
    <n v="0"/>
    <n v="0"/>
    <n v="0"/>
    <n v="0"/>
    <n v="0"/>
    <n v="0"/>
    <n v="0"/>
    <n v="0"/>
    <n v="839.9"/>
    <n v="839.9"/>
    <n v="839.9"/>
    <n v="839.9"/>
    <n v="839.9"/>
    <n v="839.9"/>
    <n v="839.9"/>
    <n v="839.9"/>
    <n v="839.9"/>
    <n v="839.9"/>
    <n v="839.9"/>
    <n v="839.9"/>
    <n v="839.9"/>
    <n v="0"/>
    <n v="0"/>
    <n v="0"/>
    <n v="0"/>
    <n v="0"/>
    <n v="0"/>
    <n v="0"/>
    <n v="0"/>
    <n v="0"/>
    <n v="0"/>
    <n v="0"/>
    <n v="0"/>
    <n v="0"/>
    <s v="CD"/>
    <s v="ID"/>
    <x v="0"/>
    <x v="25"/>
    <x v="2"/>
    <n v="4"/>
    <s v="CD.ID4"/>
    <n v="0"/>
    <n v="0"/>
    <n v="0.77678999999999998"/>
    <n v="0.22320999999999999"/>
    <n v="0"/>
    <n v="0"/>
    <x v="17"/>
    <x v="17"/>
    <x v="0"/>
    <n v="0"/>
    <n v="0"/>
    <n v="0"/>
    <n v="0"/>
    <n v="0"/>
    <n v="0"/>
  </r>
  <r>
    <x v="71"/>
    <n v="224289.81"/>
    <n v="224289.81"/>
    <n v="224289.81"/>
    <n v="224289.81"/>
    <n v="224289.81"/>
    <n v="224289.81"/>
    <n v="224289.81"/>
    <n v="224289.81"/>
    <n v="224289.81"/>
    <n v="224289.81"/>
    <n v="224289.81"/>
    <n v="224289.81"/>
    <n v="224289.81"/>
    <n v="-190989.57"/>
    <n v="-191348.43"/>
    <n v="-191707.29"/>
    <n v="-192066.15"/>
    <n v="-192425.01"/>
    <n v="-192783.87"/>
    <n v="-193142.73"/>
    <n v="-193501.59"/>
    <n v="-193860.45"/>
    <n v="-194219.31"/>
    <n v="-194578.17"/>
    <n v="-194937.03"/>
    <n v="-195295.89"/>
    <n v="-449.43"/>
    <n v="-358.86"/>
    <n v="-358.86"/>
    <n v="-358.86"/>
    <n v="-358.86"/>
    <n v="-358.86"/>
    <n v="-358.86"/>
    <n v="-358.86"/>
    <n v="-358.86"/>
    <n v="-358.86"/>
    <n v="-358.86"/>
    <n v="-358.86"/>
    <n v="-358.86"/>
    <s v="CD"/>
    <s v="ID"/>
    <x v="0"/>
    <x v="26"/>
    <x v="2"/>
    <n v="4"/>
    <s v="CD.ID4"/>
    <n v="0"/>
    <n v="0"/>
    <n v="0.77678999999999998"/>
    <n v="0.22320999999999999"/>
    <n v="0"/>
    <n v="0"/>
    <x v="18"/>
    <x v="17"/>
    <x v="0"/>
    <n v="0"/>
    <n v="0"/>
    <n v="174226"/>
    <n v="50064"/>
    <n v="0"/>
    <n v="0"/>
  </r>
  <r>
    <x v="72"/>
    <n v="80072.639999999999"/>
    <n v="80072.639999999999"/>
    <n v="80072.639999999999"/>
    <n v="80072.639999999999"/>
    <n v="80072.639999999999"/>
    <n v="80072.639999999999"/>
    <n v="80072.639999999999"/>
    <n v="80072.639999999999"/>
    <n v="80072.639999999999"/>
    <n v="80072.639999999999"/>
    <n v="80072.639999999999"/>
    <n v="80072.639999999999"/>
    <n v="80072.639999999999"/>
    <n v="-72065.38"/>
    <n v="-72065.38"/>
    <n v="-72065.38"/>
    <n v="-72065.38"/>
    <n v="-72065.38"/>
    <n v="-72065.38"/>
    <n v="-72065.38"/>
    <n v="-72065.38"/>
    <n v="-72065.38"/>
    <n v="-72065.38"/>
    <n v="-72065.38"/>
    <n v="-72065.38"/>
    <n v="-72065.38"/>
    <n v="0"/>
    <n v="0"/>
    <n v="0"/>
    <n v="0"/>
    <n v="0"/>
    <n v="0"/>
    <n v="0"/>
    <n v="0"/>
    <n v="0"/>
    <n v="0"/>
    <n v="0"/>
    <n v="0"/>
    <n v="0"/>
    <s v="CD"/>
    <s v="ID"/>
    <x v="0"/>
    <x v="40"/>
    <x v="2"/>
    <n v="4"/>
    <s v="CD.ID4"/>
    <n v="0"/>
    <n v="0"/>
    <n v="0.77678999999999998"/>
    <n v="0.22320999999999999"/>
    <n v="0"/>
    <n v="0"/>
    <x v="18"/>
    <x v="17"/>
    <x v="0"/>
    <n v="0"/>
    <n v="0"/>
    <n v="62200"/>
    <n v="17873"/>
    <n v="0"/>
    <n v="0"/>
  </r>
  <r>
    <x v="73"/>
    <n v="254347.65"/>
    <n v="240219.26"/>
    <n v="240219.26"/>
    <n v="240219.26"/>
    <n v="240219.26"/>
    <n v="240219.26"/>
    <n v="240219.26"/>
    <n v="240219.26"/>
    <n v="242743.91"/>
    <n v="242743.91"/>
    <n v="242743.91"/>
    <n v="251383.95"/>
    <n v="251383.95"/>
    <n v="-70394.48"/>
    <n v="-57090.37"/>
    <n v="-57891.1"/>
    <n v="-58691.83"/>
    <n v="-59492.56"/>
    <n v="-60293.29"/>
    <n v="-61094.02"/>
    <n v="-61894.75"/>
    <n v="-62699.69"/>
    <n v="-63508.84"/>
    <n v="-64317.99"/>
    <n v="-65141.54"/>
    <n v="-65979.490000000005"/>
    <n v="-847.83"/>
    <n v="-824.28"/>
    <n v="-800.73"/>
    <n v="-800.73"/>
    <n v="-800.73"/>
    <n v="-800.73"/>
    <n v="-800.73"/>
    <n v="-800.73"/>
    <n v="-804.94"/>
    <n v="-809.15"/>
    <n v="-809.15"/>
    <n v="-823.55"/>
    <n v="-837.95"/>
    <s v="CD"/>
    <s v="ID"/>
    <x v="0"/>
    <x v="29"/>
    <x v="1"/>
    <n v="4"/>
    <s v="CD.ID4"/>
    <n v="0"/>
    <n v="0"/>
    <n v="0.77678999999999998"/>
    <n v="0.22320999999999999"/>
    <n v="0"/>
    <n v="0"/>
    <x v="20"/>
    <x v="19"/>
    <x v="0"/>
    <n v="0"/>
    <n v="0"/>
    <n v="195273"/>
    <n v="56111"/>
    <n v="0"/>
    <n v="0"/>
  </r>
  <r>
    <x v="74"/>
    <n v="980202.19"/>
    <n v="980125.72"/>
    <n v="980125.72"/>
    <n v="980125.72"/>
    <n v="980125.72"/>
    <n v="980125.72"/>
    <n v="980125.72"/>
    <n v="980125.72"/>
    <n v="980125.72"/>
    <n v="980125.72"/>
    <n v="980125.72"/>
    <n v="980125.72"/>
    <n v="980125.72"/>
    <n v="-312849.19"/>
    <n v="-316856.74"/>
    <n v="-320940.59999999998"/>
    <n v="-325024.46000000002"/>
    <n v="-329108.32"/>
    <n v="-333192.18"/>
    <n v="-337276.04"/>
    <n v="-341359.9"/>
    <n v="-345443.76"/>
    <n v="-349527.62"/>
    <n v="-353611.48"/>
    <n v="-357695.34"/>
    <n v="-361779.20000000001"/>
    <n v="-4084.18"/>
    <n v="-4084.02"/>
    <n v="-4083.86"/>
    <n v="-4083.86"/>
    <n v="-4083.86"/>
    <n v="-4083.86"/>
    <n v="-4083.86"/>
    <n v="-4083.86"/>
    <n v="-4083.86"/>
    <n v="-4083.86"/>
    <n v="-4083.86"/>
    <n v="-4083.86"/>
    <n v="-4083.86"/>
    <s v="CD"/>
    <s v="ID"/>
    <x v="0"/>
    <x v="30"/>
    <x v="1"/>
    <n v="4"/>
    <s v="CD.ID4"/>
    <n v="0"/>
    <n v="0"/>
    <n v="0.77678999999999998"/>
    <n v="0.22320999999999999"/>
    <n v="0"/>
    <n v="0"/>
    <x v="21"/>
    <x v="20"/>
    <x v="0"/>
    <n v="0"/>
    <n v="0"/>
    <n v="761352"/>
    <n v="218774"/>
    <n v="0"/>
    <n v="0"/>
  </r>
  <r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ID"/>
    <x v="0"/>
    <x v="31"/>
    <x v="1"/>
    <n v="4"/>
    <s v="CD.ID4"/>
    <n v="0"/>
    <n v="0"/>
    <n v="0.77678999999999998"/>
    <n v="0.22320999999999999"/>
    <n v="0"/>
    <n v="0"/>
    <x v="12"/>
    <x v="12"/>
    <x v="0"/>
    <n v="0"/>
    <n v="0"/>
    <n v="0"/>
    <n v="0"/>
    <n v="0"/>
    <n v="0"/>
  </r>
  <r>
    <x v="76"/>
    <n v="505224.39"/>
    <n v="505224.39"/>
    <n v="505224.39"/>
    <n v="505224.39"/>
    <n v="505224.39"/>
    <n v="505224.39"/>
    <n v="505224.39"/>
    <n v="505224.39"/>
    <n v="505224.39"/>
    <n v="505224.39"/>
    <n v="505224.39"/>
    <n v="505224.39"/>
    <n v="505224.39"/>
    <n v="-286109.78999999998"/>
    <n v="-286977.09000000003"/>
    <n v="-287844.39"/>
    <n v="-288711.69"/>
    <n v="-289578.99"/>
    <n v="-290446.28999999998"/>
    <n v="-291313.59000000003"/>
    <n v="-292180.89"/>
    <n v="-293048.19"/>
    <n v="-293915.49"/>
    <n v="-294782.78999999998"/>
    <n v="-295650.09000000003"/>
    <n v="-296517.39"/>
    <n v="-867.3"/>
    <n v="-867.3"/>
    <n v="-867.3"/>
    <n v="-867.3"/>
    <n v="-867.3"/>
    <n v="-867.3"/>
    <n v="-867.3"/>
    <n v="-867.3"/>
    <n v="-867.3"/>
    <n v="-867.3"/>
    <n v="-867.3"/>
    <n v="-867.3"/>
    <n v="-867.3"/>
    <s v="CD"/>
    <s v="ID"/>
    <x v="0"/>
    <x v="32"/>
    <x v="2"/>
    <n v="4"/>
    <s v="CD.ID4"/>
    <n v="0"/>
    <n v="0"/>
    <n v="0.77678999999999998"/>
    <n v="0.22320999999999999"/>
    <n v="0"/>
    <n v="0"/>
    <x v="22"/>
    <x v="21"/>
    <x v="0"/>
    <n v="0"/>
    <n v="0"/>
    <n v="392453"/>
    <n v="112771"/>
    <n v="0"/>
    <n v="0"/>
  </r>
  <r>
    <x v="77"/>
    <n v="3736158.64"/>
    <n v="3736158.64"/>
    <n v="3711959.92"/>
    <n v="3711959.92"/>
    <n v="3711959.92"/>
    <n v="3711959.92"/>
    <n v="3711959.92"/>
    <n v="3711959.92"/>
    <n v="3711959.92"/>
    <n v="3711959.92"/>
    <n v="3711959.92"/>
    <n v="3711959.92"/>
    <n v="3711959.92"/>
    <n v="-2152374.87"/>
    <n v="-2173141.69"/>
    <n v="-2169642.5299999998"/>
    <n v="-2190274.84"/>
    <n v="-2210907.15"/>
    <n v="-2231539.46"/>
    <n v="-2252171.77"/>
    <n v="-2272804.08"/>
    <n v="-2293436.39"/>
    <n v="-2314068.7000000002"/>
    <n v="-2334701.0099999998"/>
    <n v="-2355333.3199999998"/>
    <n v="-2375965.63"/>
    <n v="-20766.82"/>
    <n v="-20766.82"/>
    <n v="-20699.560000000001"/>
    <n v="-20632.310000000001"/>
    <n v="-20632.310000000001"/>
    <n v="-20632.310000000001"/>
    <n v="-20632.310000000001"/>
    <n v="-20632.310000000001"/>
    <n v="-20632.310000000001"/>
    <n v="-20632.310000000001"/>
    <n v="-20632.310000000001"/>
    <n v="-20632.310000000001"/>
    <n v="-20632.310000000001"/>
    <s v="CD"/>
    <s v="ID"/>
    <x v="0"/>
    <x v="33"/>
    <x v="1"/>
    <n v="4"/>
    <s v="CD.ID4"/>
    <n v="0"/>
    <n v="0"/>
    <n v="0.77678999999999998"/>
    <n v="0.22320999999999999"/>
    <n v="0"/>
    <n v="0"/>
    <x v="12"/>
    <x v="12"/>
    <x v="0"/>
    <n v="0"/>
    <n v="0"/>
    <n v="2883413"/>
    <n v="828547"/>
    <n v="0"/>
    <n v="0"/>
  </r>
  <r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ID"/>
    <x v="0"/>
    <x v="34"/>
    <x v="1"/>
    <n v="4"/>
    <s v="CD.ID4"/>
    <n v="0"/>
    <n v="0"/>
    <n v="0.77678999999999998"/>
    <n v="0.22320999999999999"/>
    <n v="0"/>
    <n v="0"/>
    <x v="23"/>
    <x v="22"/>
    <x v="0"/>
    <n v="0"/>
    <n v="0"/>
    <n v="0"/>
    <n v="0"/>
    <n v="0"/>
    <n v="0"/>
  </r>
  <r>
    <x v="79"/>
    <n v="8573.17"/>
    <n v="8573.17"/>
    <n v="8573.17"/>
    <n v="8573.17"/>
    <n v="8573.17"/>
    <n v="8573.17"/>
    <n v="8573.17"/>
    <n v="8573.17"/>
    <n v="8573.17"/>
    <n v="8573.17"/>
    <n v="8573.17"/>
    <n v="8573.17"/>
    <n v="8573.17"/>
    <n v="-7371.96"/>
    <n v="-7443.4"/>
    <n v="-7514.84"/>
    <n v="-7586.28"/>
    <n v="-7657.72"/>
    <n v="-7729.16"/>
    <n v="-7800.6"/>
    <n v="-7872.04"/>
    <n v="-7943.48"/>
    <n v="-8014.92"/>
    <n v="-8086.36"/>
    <n v="-8157.8"/>
    <n v="-8229.24"/>
    <n v="-71.44"/>
    <n v="-71.44"/>
    <n v="-71.44"/>
    <n v="-71.44"/>
    <n v="-71.44"/>
    <n v="-71.44"/>
    <n v="-71.44"/>
    <n v="-71.44"/>
    <n v="-71.44"/>
    <n v="-71.44"/>
    <n v="-71.44"/>
    <n v="-71.44"/>
    <n v="-71.44"/>
    <s v="CD"/>
    <s v="ID"/>
    <x v="0"/>
    <x v="36"/>
    <x v="1"/>
    <n v="4"/>
    <s v="CD.ID4"/>
    <n v="0"/>
    <n v="0"/>
    <n v="0.77678999999999998"/>
    <n v="0.22320999999999999"/>
    <n v="0"/>
    <n v="0"/>
    <x v="23"/>
    <x v="22"/>
    <x v="0"/>
    <n v="0"/>
    <n v="0"/>
    <n v="6660"/>
    <n v="1914"/>
    <n v="0"/>
    <n v="0"/>
  </r>
  <r>
    <x v="80"/>
    <m/>
    <m/>
    <m/>
    <m/>
    <m/>
    <m/>
    <m/>
    <m/>
    <m/>
    <m/>
    <n v="155327.85"/>
    <n v="164203.03"/>
    <n v="167590.79"/>
    <m/>
    <m/>
    <m/>
    <m/>
    <m/>
    <m/>
    <m/>
    <m/>
    <m/>
    <m/>
    <n v="-1294.4000000000001"/>
    <n v="-3957.78"/>
    <n v="-6725.98"/>
    <m/>
    <m/>
    <m/>
    <m/>
    <m/>
    <m/>
    <m/>
    <m/>
    <m/>
    <m/>
    <n v="-1294.4000000000001"/>
    <n v="-2663.38"/>
    <n v="-2768.2"/>
    <s v="CD"/>
    <s v="WA"/>
    <x v="0"/>
    <x v="1"/>
    <x v="0"/>
    <n v="4"/>
    <s v="CD.WA4"/>
    <n v="0.77678999999999998"/>
    <n v="0.22320999999999999"/>
    <n v="0"/>
    <n v="0"/>
    <n v="0"/>
    <n v="0"/>
    <x v="1"/>
    <x v="1"/>
    <x v="0"/>
    <n v="130183"/>
    <n v="37408"/>
    <n v="0"/>
    <n v="0"/>
    <n v="0"/>
    <n v="0"/>
  </r>
  <r>
    <x v="81"/>
    <n v="19126067.649999999"/>
    <n v="19126067.649999999"/>
    <n v="19126067.649999999"/>
    <n v="19126067.649999999"/>
    <n v="19126067.649999999"/>
    <n v="19126067.649999999"/>
    <n v="19126067.649999999"/>
    <n v="19126067.649999999"/>
    <n v="19126067.649999999"/>
    <n v="19126067.649999999"/>
    <n v="19126067.649999999"/>
    <n v="19126067.649999999"/>
    <n v="19126067.649999999"/>
    <n v="-8383313.8700000001"/>
    <n v="-8699026.2300000004"/>
    <n v="-9014730.0099999998"/>
    <n v="-9330433.8300000001"/>
    <n v="-9646137.6600000001"/>
    <n v="-9961841.4399999995"/>
    <n v="-10277545.25"/>
    <n v="-10593249.02"/>
    <n v="-10908952.84"/>
    <n v="-11224656.640000001"/>
    <n v="-11540360.42"/>
    <n v="-11856064.16"/>
    <n v="-12171767.970000001"/>
    <n v="-315716.01"/>
    <n v="-315712.36"/>
    <n v="-315703.78000000003"/>
    <n v="-315703.82"/>
    <n v="-315703.83"/>
    <n v="-315703.78000000003"/>
    <n v="-315703.81"/>
    <n v="-315703.77"/>
    <n v="-315703.82"/>
    <n v="-315703.8"/>
    <n v="-315703.78000000003"/>
    <n v="-315703.74"/>
    <n v="-315703.81"/>
    <s v="CD"/>
    <s v="WA"/>
    <x v="0"/>
    <x v="7"/>
    <x v="0"/>
    <n v="4"/>
    <s v="CD.WA4"/>
    <n v="0.77678999999999998"/>
    <n v="0.22320999999999999"/>
    <n v="0"/>
    <n v="0"/>
    <n v="0"/>
    <n v="0"/>
    <x v="1"/>
    <x v="1"/>
    <x v="0"/>
    <n v="14856938"/>
    <n v="4269130"/>
    <n v="0"/>
    <n v="0"/>
    <n v="0"/>
    <n v="0"/>
  </r>
  <r>
    <x v="82"/>
    <n v="887755.33"/>
    <n v="887755.33"/>
    <n v="887755.33"/>
    <n v="887755.33"/>
    <n v="887755.33"/>
    <n v="887755.33"/>
    <n v="887755.33"/>
    <n v="887755.33"/>
    <n v="887755.33"/>
    <n v="887755.33"/>
    <n v="887755.33"/>
    <n v="887755.33"/>
    <n v="887755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WA"/>
    <x v="0"/>
    <x v="11"/>
    <x v="1"/>
    <n v="4"/>
    <s v="CD.WA4"/>
    <n v="0.77678999999999998"/>
    <n v="0.22320999999999999"/>
    <n v="0"/>
    <n v="0"/>
    <n v="0"/>
    <n v="0"/>
    <x v="8"/>
    <x v="8"/>
    <x v="1"/>
    <n v="689599"/>
    <n v="198156"/>
    <n v="0"/>
    <n v="0"/>
    <n v="0"/>
    <n v="0"/>
  </r>
  <r>
    <x v="83"/>
    <n v="12255394.689999999"/>
    <n v="12258269.75"/>
    <n v="12259427.51"/>
    <n v="12252685.48"/>
    <n v="12252746.43"/>
    <n v="12252746.43"/>
    <n v="12252746.43"/>
    <n v="12168178.35"/>
    <n v="12199135.529999999"/>
    <n v="12187103.210000001"/>
    <n v="12187103.210000001"/>
    <n v="12187103.210000001"/>
    <n v="12187341.210000001"/>
    <n v="-1900246.7"/>
    <n v="-1922411.14"/>
    <n v="-1944579.23"/>
    <n v="-1960000.24"/>
    <n v="-1982157.24"/>
    <n v="-2004314.29"/>
    <n v="-2026471.34"/>
    <n v="-2048551.92"/>
    <n v="-2070584.04"/>
    <n v="-2079073.5"/>
    <n v="-2101111.85"/>
    <n v="-2123150.2000000002"/>
    <n v="-2145188.7599999998"/>
    <n v="-22109.01"/>
    <n v="-22164.44"/>
    <n v="-22168.09"/>
    <n v="-22163.040000000001"/>
    <n v="-22157"/>
    <n v="-22157.05"/>
    <n v="-22157.05"/>
    <n v="-22080.58"/>
    <n v="-22032.12"/>
    <n v="-22049.23"/>
    <n v="-22038.35"/>
    <n v="-22038.35"/>
    <n v="-22038.560000000001"/>
    <s v="CD"/>
    <s v="WA"/>
    <x v="0"/>
    <x v="14"/>
    <x v="1"/>
    <n v="4"/>
    <s v="CD.WA4"/>
    <n v="0.77678999999999998"/>
    <n v="0.22320999999999999"/>
    <n v="0"/>
    <n v="0"/>
    <n v="0"/>
    <n v="0"/>
    <x v="11"/>
    <x v="11"/>
    <x v="0"/>
    <n v="9467005"/>
    <n v="2720336"/>
    <n v="0"/>
    <n v="0"/>
    <n v="0"/>
    <n v="0"/>
  </r>
  <r>
    <x v="84"/>
    <n v="5615.91"/>
    <n v="5615.91"/>
    <n v="5615.91"/>
    <n v="5615.91"/>
    <n v="5615.91"/>
    <n v="5615.91"/>
    <n v="5615.91"/>
    <n v="5615.91"/>
    <n v="5615.91"/>
    <n v="5615.91"/>
    <n v="5615.91"/>
    <n v="5615.91"/>
    <n v="5615.91"/>
    <n v="-1852.01"/>
    <n v="-1883.23"/>
    <n v="-1914.45"/>
    <n v="-1945.67"/>
    <n v="-1976.89"/>
    <n v="-2008.11"/>
    <n v="-2039.33"/>
    <n v="-2070.5500000000002"/>
    <n v="-2101.77"/>
    <n v="-2132.9899999999998"/>
    <n v="-2164.21"/>
    <n v="-2195.4299999999998"/>
    <n v="-2226.65"/>
    <n v="-31.22"/>
    <n v="-31.22"/>
    <n v="-31.22"/>
    <n v="-31.22"/>
    <n v="-31.22"/>
    <n v="-31.22"/>
    <n v="-31.22"/>
    <n v="-31.22"/>
    <n v="-31.22"/>
    <n v="-31.22"/>
    <n v="-31.22"/>
    <n v="-31.22"/>
    <n v="-31.22"/>
    <s v="CD"/>
    <s v="WA"/>
    <x v="0"/>
    <x v="15"/>
    <x v="1"/>
    <n v="4"/>
    <s v="CD.WA4"/>
    <n v="0.77678999999999998"/>
    <n v="0.22320999999999999"/>
    <n v="0"/>
    <n v="0"/>
    <n v="0"/>
    <n v="0"/>
    <x v="12"/>
    <x v="12"/>
    <x v="0"/>
    <n v="4362"/>
    <n v="1254"/>
    <n v="0"/>
    <n v="0"/>
    <n v="0"/>
    <n v="0"/>
  </r>
  <r>
    <x v="85"/>
    <n v="965758.79"/>
    <n v="965758.79"/>
    <n v="965758.79"/>
    <n v="965758.79"/>
    <n v="965758.79"/>
    <n v="965758.79"/>
    <n v="965758.79"/>
    <n v="965758.79"/>
    <n v="965758.79"/>
    <n v="965758.79"/>
    <n v="965758.79"/>
    <n v="965758.79"/>
    <n v="965758.79"/>
    <n v="-535114.06000000006"/>
    <n v="-551643.39"/>
    <n v="-568172.71"/>
    <n v="-584702.03"/>
    <n v="-601231.35"/>
    <n v="-617760.67000000004"/>
    <n v="-634289.99"/>
    <n v="-650819.31000000006"/>
    <n v="-667348.62"/>
    <n v="-683877.95"/>
    <n v="-700407.26"/>
    <n v="-716936.59"/>
    <n v="-730308.94"/>
    <n v="-16529.32"/>
    <n v="-16529.330000000002"/>
    <n v="-16529.32"/>
    <n v="-16529.32"/>
    <n v="-16529.32"/>
    <n v="-16529.32"/>
    <n v="-16529.32"/>
    <n v="-16529.32"/>
    <n v="-16529.310000000001"/>
    <n v="-16529.330000000002"/>
    <n v="-16529.310000000001"/>
    <n v="-16529.330000000002"/>
    <n v="-13372.35"/>
    <s v="CD"/>
    <s v="WA"/>
    <x v="0"/>
    <x v="16"/>
    <x v="1"/>
    <n v="4"/>
    <s v="CD.WA4"/>
    <n v="0.77678999999999998"/>
    <n v="0.22320999999999999"/>
    <n v="0"/>
    <n v="0"/>
    <n v="0"/>
    <n v="0"/>
    <x v="1"/>
    <x v="1"/>
    <x v="0"/>
    <n v="750192"/>
    <n v="215567"/>
    <n v="0"/>
    <n v="0"/>
    <n v="0"/>
    <n v="0"/>
  </r>
  <r>
    <x v="86"/>
    <n v="4863704.1399999997"/>
    <n v="4863704.1399999997"/>
    <n v="4863704.1399999997"/>
    <n v="4863704.1399999997"/>
    <n v="4863704.1399999997"/>
    <n v="4863704.1399999997"/>
    <n v="4863704.1399999997"/>
    <n v="4863704.1399999997"/>
    <n v="4863704.1399999997"/>
    <n v="4863704.1399999997"/>
    <n v="4863704.1399999997"/>
    <n v="4863704.1399999997"/>
    <n v="4863704.1399999997"/>
    <n v="-2088052.12"/>
    <n v="-2169113.86"/>
    <n v="-2250175.6"/>
    <n v="-2331237.34"/>
    <n v="-2412299.08"/>
    <n v="-2493360.8199999998"/>
    <n v="-2574422.56"/>
    <n v="-2655484.2999999998"/>
    <n v="-2736546.04"/>
    <n v="-2817607.78"/>
    <n v="-2898669.52"/>
    <n v="-2979731.26"/>
    <n v="-3060793"/>
    <n v="-81061.740000000005"/>
    <n v="-81061.740000000005"/>
    <n v="-81061.740000000005"/>
    <n v="-81061.740000000005"/>
    <n v="-81061.740000000005"/>
    <n v="-81061.740000000005"/>
    <n v="-81061.740000000005"/>
    <n v="-81061.740000000005"/>
    <n v="-81061.740000000005"/>
    <n v="-81061.740000000005"/>
    <n v="-81061.740000000005"/>
    <n v="-81061.740000000005"/>
    <n v="-81061.740000000005"/>
    <s v="CD"/>
    <s v="WA"/>
    <x v="0"/>
    <x v="19"/>
    <x v="1"/>
    <n v="4"/>
    <s v="CD.WA4"/>
    <n v="0.77678999999999998"/>
    <n v="0.22320999999999999"/>
    <n v="0"/>
    <n v="0"/>
    <n v="0"/>
    <n v="0"/>
    <x v="1"/>
    <x v="1"/>
    <x v="0"/>
    <n v="3778077"/>
    <n v="1085627"/>
    <n v="0"/>
    <n v="0"/>
    <n v="0"/>
    <n v="0"/>
  </r>
  <r>
    <x v="87"/>
    <n v="172188.95"/>
    <n v="172188.95"/>
    <n v="172188.95"/>
    <n v="172188.95"/>
    <n v="172188.95"/>
    <n v="172188.95"/>
    <n v="172188.95"/>
    <n v="172188.95"/>
    <n v="172188.95"/>
    <n v="172188.95"/>
    <n v="172188.95"/>
    <n v="172188.95"/>
    <n v="172188.95"/>
    <n v="-69165.37"/>
    <n v="-69937.350000000006"/>
    <n v="-70709.33"/>
    <n v="-71481.31"/>
    <n v="-72253.289999999994"/>
    <n v="-73025.27"/>
    <n v="-73797.25"/>
    <n v="-74569.23"/>
    <n v="-75341.210000000006"/>
    <n v="-76113.19"/>
    <n v="-76885.17"/>
    <n v="-77657.149999999994"/>
    <n v="-78429.13"/>
    <n v="-771.98"/>
    <n v="-771.98"/>
    <n v="-771.98"/>
    <n v="-771.98"/>
    <n v="-771.98"/>
    <n v="-771.98"/>
    <n v="-771.98"/>
    <n v="-771.98"/>
    <n v="-771.98"/>
    <n v="-771.98"/>
    <n v="-771.98"/>
    <n v="-771.98"/>
    <n v="-771.98"/>
    <s v="CD"/>
    <s v="WA"/>
    <x v="0"/>
    <x v="21"/>
    <x v="2"/>
    <n v="4"/>
    <s v="CD.WA4"/>
    <n v="0.77678999999999998"/>
    <n v="0.22320999999999999"/>
    <n v="0"/>
    <n v="0"/>
    <n v="0"/>
    <n v="0"/>
    <x v="14"/>
    <x v="14"/>
    <x v="0"/>
    <n v="133755"/>
    <n v="38434"/>
    <n v="0"/>
    <n v="0"/>
    <n v="0"/>
    <n v="0"/>
  </r>
  <r>
    <x v="88"/>
    <n v="1694190.33"/>
    <n v="1651328.08"/>
    <n v="1651328.08"/>
    <n v="1587357.42"/>
    <n v="1587357.42"/>
    <n v="1587357.42"/>
    <n v="1587357.42"/>
    <n v="1587357.42"/>
    <n v="1587357.42"/>
    <n v="1587357.42"/>
    <n v="1587357.42"/>
    <n v="1587357.42"/>
    <n v="1587357.42"/>
    <n v="-1340713.18"/>
    <n v="-1302799.51"/>
    <n v="-1307684.69"/>
    <n v="-1256919.49"/>
    <n v="-1261615.42"/>
    <n v="-1266311.3500000001"/>
    <n v="-1271007.28"/>
    <n v="-1275703.21"/>
    <n v="-1280399.1399999999"/>
    <n v="-1285095.07"/>
    <n v="-1289791"/>
    <n v="-1294486.93"/>
    <n v="-1299182.8600000001"/>
    <n v="-5177.2"/>
    <n v="-4948.58"/>
    <n v="-4885.18"/>
    <n v="-4741.4799999999996"/>
    <n v="-4695.93"/>
    <n v="-4695.93"/>
    <n v="-4695.93"/>
    <n v="-4695.93"/>
    <n v="-4695.93"/>
    <n v="-4695.93"/>
    <n v="-4695.93"/>
    <n v="-4695.93"/>
    <n v="-4695.93"/>
    <s v="CD"/>
    <s v="WA"/>
    <x v="0"/>
    <x v="24"/>
    <x v="2"/>
    <n v="4"/>
    <s v="CD.WA4"/>
    <n v="0.77678999999999998"/>
    <n v="0.22320999999999999"/>
    <n v="0"/>
    <n v="0"/>
    <n v="0"/>
    <n v="0"/>
    <x v="17"/>
    <x v="16"/>
    <x v="0"/>
    <n v="1233043"/>
    <n v="354314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WA"/>
    <x v="0"/>
    <x v="39"/>
    <x v="2"/>
    <n v="4"/>
    <s v="CD.WA4"/>
    <n v="0.77678999999999998"/>
    <n v="0.22320999999999999"/>
    <n v="0"/>
    <n v="0"/>
    <n v="0"/>
    <n v="0"/>
    <x v="17"/>
    <x v="16"/>
    <x v="0"/>
    <n v="0"/>
    <n v="0"/>
    <n v="0"/>
    <n v="0"/>
    <n v="0"/>
    <n v="0"/>
  </r>
  <r>
    <x v="90"/>
    <n v="153232.57"/>
    <n v="153232.57"/>
    <n v="153232.57"/>
    <n v="153232.57"/>
    <n v="153232.57"/>
    <n v="153232.57"/>
    <n v="153232.57"/>
    <n v="153232.57"/>
    <n v="153232.57"/>
    <n v="153232.57"/>
    <n v="153232.57"/>
    <n v="153232.57"/>
    <n v="153232.57"/>
    <n v="-111746.13"/>
    <n v="-112199.44"/>
    <n v="-112652.75"/>
    <n v="-113106.06"/>
    <n v="-113559.37"/>
    <n v="-114012.68"/>
    <n v="-114465.99"/>
    <n v="-114919.3"/>
    <n v="-115372.61"/>
    <n v="-115825.92"/>
    <n v="-116279.23"/>
    <n v="-116732.54"/>
    <n v="-117185.85"/>
    <n v="-453.31"/>
    <n v="-453.31"/>
    <n v="-453.31"/>
    <n v="-453.31"/>
    <n v="-453.31"/>
    <n v="-453.31"/>
    <n v="-453.31"/>
    <n v="-453.31"/>
    <n v="-453.31"/>
    <n v="-453.31"/>
    <n v="-453.31"/>
    <n v="-453.31"/>
    <n v="-453.31"/>
    <s v="CD"/>
    <s v="WA"/>
    <x v="0"/>
    <x v="25"/>
    <x v="2"/>
    <n v="4"/>
    <s v="CD.WA4"/>
    <n v="0.77678999999999998"/>
    <n v="0.22320999999999999"/>
    <n v="0"/>
    <n v="0"/>
    <n v="0"/>
    <n v="0"/>
    <x v="17"/>
    <x v="16"/>
    <x v="0"/>
    <n v="119030"/>
    <n v="34203"/>
    <n v="0"/>
    <n v="0"/>
    <n v="0"/>
    <n v="0"/>
  </r>
  <r>
    <x v="91"/>
    <n v="260042.35"/>
    <n v="260042.35"/>
    <n v="260042.35"/>
    <n v="260042.35"/>
    <n v="260042.35"/>
    <n v="260042.35"/>
    <n v="260042.35"/>
    <n v="260042.35"/>
    <n v="260042.35"/>
    <n v="260042.35"/>
    <n v="260042.35"/>
    <n v="260042.35"/>
    <n v="220666.03"/>
    <n v="-234038.11"/>
    <n v="-234038.11"/>
    <n v="-234038.11"/>
    <n v="-234038.11"/>
    <n v="-234038.11"/>
    <n v="-234038.11"/>
    <n v="-234038.11"/>
    <n v="-234038.11"/>
    <n v="-234038.11"/>
    <n v="-234038.11"/>
    <n v="-234038.11"/>
    <n v="-234038.11"/>
    <n v="-195046.36"/>
    <n v="0"/>
    <n v="0"/>
    <n v="0"/>
    <n v="0"/>
    <n v="0"/>
    <n v="0"/>
    <n v="0"/>
    <n v="0"/>
    <n v="0"/>
    <n v="0"/>
    <n v="0"/>
    <n v="0"/>
    <n v="-384.57"/>
    <s v="CD"/>
    <s v="WA"/>
    <x v="0"/>
    <x v="26"/>
    <x v="2"/>
    <n v="4"/>
    <s v="CD.WA4"/>
    <n v="0.77678999999999998"/>
    <n v="0.22320999999999999"/>
    <n v="0"/>
    <n v="0"/>
    <n v="0"/>
    <n v="0"/>
    <x v="18"/>
    <x v="17"/>
    <x v="0"/>
    <n v="171411"/>
    <n v="49255"/>
    <n v="0"/>
    <n v="0"/>
    <n v="0"/>
    <n v="0"/>
  </r>
  <r>
    <x v="92"/>
    <n v="358188.11"/>
    <n v="353054.42"/>
    <n v="353054.42"/>
    <n v="353054.42"/>
    <n v="353054.42"/>
    <n v="353054.42"/>
    <n v="353054.42"/>
    <n v="445067.81"/>
    <n v="445067.81"/>
    <n v="445067.81"/>
    <n v="445067.81"/>
    <n v="445067.81"/>
    <n v="445067.81"/>
    <n v="-86050.65"/>
    <n v="-82102.36"/>
    <n v="-83279.210000000006"/>
    <n v="-84456.06"/>
    <n v="-85632.91"/>
    <n v="-86809.76"/>
    <n v="-87986.61"/>
    <n v="-89316.81"/>
    <n v="-90800.37"/>
    <n v="-92283.93"/>
    <n v="-93767.49"/>
    <n v="-95251.05"/>
    <n v="-96734.61"/>
    <n v="-1193.96"/>
    <n v="-1185.4000000000001"/>
    <n v="-1176.8499999999999"/>
    <n v="-1176.8499999999999"/>
    <n v="-1176.8499999999999"/>
    <n v="-1176.8499999999999"/>
    <n v="-1176.8499999999999"/>
    <n v="-1330.2"/>
    <n v="-1483.56"/>
    <n v="-1483.56"/>
    <n v="-1483.56"/>
    <n v="-1483.56"/>
    <n v="-1483.56"/>
    <s v="CD"/>
    <s v="WA"/>
    <x v="0"/>
    <x v="29"/>
    <x v="1"/>
    <n v="4"/>
    <s v="CD.WA4"/>
    <n v="0.77678999999999998"/>
    <n v="0.22320999999999999"/>
    <n v="0"/>
    <n v="0"/>
    <n v="0"/>
    <n v="0"/>
    <x v="20"/>
    <x v="19"/>
    <x v="0"/>
    <n v="345724"/>
    <n v="99344"/>
    <n v="0"/>
    <n v="0"/>
    <n v="0"/>
    <n v="0"/>
  </r>
  <r>
    <x v="93"/>
    <n v="14408.58"/>
    <n v="12812.27"/>
    <n v="12812.27"/>
    <n v="12812.27"/>
    <n v="12812.27"/>
    <n v="12812.27"/>
    <n v="12812.27"/>
    <n v="26374.07"/>
    <n v="26374.07"/>
    <n v="26374.07"/>
    <n v="26374.07"/>
    <n v="26374.07"/>
    <n v="26374.07"/>
    <n v="-4986.2700000000004"/>
    <n v="-3446.67"/>
    <n v="-3500.06"/>
    <n v="-3553.45"/>
    <n v="-3606.84"/>
    <n v="-3660.23"/>
    <n v="-3713.62"/>
    <n v="-3795.26"/>
    <n v="-3905.15"/>
    <n v="-4015.04"/>
    <n v="-4124.93"/>
    <n v="-4234.82"/>
    <n v="-4344.71"/>
    <n v="-60.04"/>
    <n v="-56.71"/>
    <n v="-53.39"/>
    <n v="-53.39"/>
    <n v="-53.39"/>
    <n v="-53.39"/>
    <n v="-53.39"/>
    <n v="-81.64"/>
    <n v="-109.89"/>
    <n v="-109.89"/>
    <n v="-109.89"/>
    <n v="-109.89"/>
    <n v="-109.89"/>
    <s v="CD"/>
    <s v="WA"/>
    <x v="0"/>
    <x v="30"/>
    <x v="1"/>
    <n v="4"/>
    <s v="CD.WA4"/>
    <n v="0.77678999999999998"/>
    <n v="0.22320999999999999"/>
    <n v="0"/>
    <n v="0"/>
    <n v="0"/>
    <n v="0"/>
    <x v="21"/>
    <x v="20"/>
    <x v="0"/>
    <n v="20487"/>
    <n v="5887"/>
    <n v="0"/>
    <n v="0"/>
    <n v="0"/>
    <n v="0"/>
  </r>
  <r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WA"/>
    <x v="0"/>
    <x v="31"/>
    <x v="1"/>
    <n v="4"/>
    <s v="CD.WA4"/>
    <n v="0.77678999999999998"/>
    <n v="0.22320999999999999"/>
    <n v="0"/>
    <n v="0"/>
    <n v="0"/>
    <n v="0"/>
    <x v="12"/>
    <x v="12"/>
    <x v="0"/>
    <n v="0"/>
    <n v="0"/>
    <n v="0"/>
    <n v="0"/>
    <n v="0"/>
    <n v="0"/>
  </r>
  <r>
    <x v="95"/>
    <n v="264581.61"/>
    <n v="264581.61"/>
    <n v="264581.61"/>
    <n v="264581.61"/>
    <n v="264581.61"/>
    <n v="264581.61"/>
    <n v="264581.61"/>
    <n v="264581.61"/>
    <n v="264581.61"/>
    <n v="264581.61"/>
    <n v="264581.61"/>
    <n v="264581.61"/>
    <n v="264581.61"/>
    <n v="-242518.89"/>
    <n v="-242973.09"/>
    <n v="-243427.29"/>
    <n v="-243881.49"/>
    <n v="-244335.69"/>
    <n v="-244789.89"/>
    <n v="-245244.09"/>
    <n v="-245698.29"/>
    <n v="-246152.49"/>
    <n v="-246606.69"/>
    <n v="-247060.89"/>
    <n v="-247515.09"/>
    <n v="-247969.29"/>
    <n v="-454.2"/>
    <n v="-454.2"/>
    <n v="-454.2"/>
    <n v="-454.2"/>
    <n v="-454.2"/>
    <n v="-454.2"/>
    <n v="-454.2"/>
    <n v="-454.2"/>
    <n v="-454.2"/>
    <n v="-454.2"/>
    <n v="-454.2"/>
    <n v="-454.2"/>
    <n v="-454.2"/>
    <s v="CD"/>
    <s v="WA"/>
    <x v="0"/>
    <x v="32"/>
    <x v="2"/>
    <n v="4"/>
    <s v="CD.WA4"/>
    <n v="0.77678999999999998"/>
    <n v="0.22320999999999999"/>
    <n v="0"/>
    <n v="0"/>
    <n v="0"/>
    <n v="0"/>
    <x v="22"/>
    <x v="21"/>
    <x v="0"/>
    <n v="205524"/>
    <n v="59057"/>
    <n v="0"/>
    <n v="0"/>
    <n v="0"/>
    <n v="0"/>
  </r>
  <r>
    <x v="96"/>
    <n v="59501.89"/>
    <n v="59501.89"/>
    <n v="59501.89"/>
    <n v="59501.89"/>
    <n v="59501.89"/>
    <n v="59501.89"/>
    <n v="59501.89"/>
    <n v="59501.89"/>
    <n v="59501.89"/>
    <n v="59501.89"/>
    <n v="59501.89"/>
    <n v="59501.89"/>
    <n v="59501.89"/>
    <n v="-59501.89"/>
    <n v="-59501.89"/>
    <n v="-59501.89"/>
    <n v="-59501.89"/>
    <n v="-59501.89"/>
    <n v="-59501.89"/>
    <n v="-59501.89"/>
    <n v="-59501.89"/>
    <n v="-59501.89"/>
    <n v="-59501.89"/>
    <n v="-59501.89"/>
    <n v="-59501.89"/>
    <n v="-59501.89"/>
    <n v="0"/>
    <n v="0"/>
    <n v="0"/>
    <n v="0"/>
    <n v="0"/>
    <n v="0"/>
    <n v="0"/>
    <n v="0"/>
    <n v="0"/>
    <n v="0"/>
    <n v="0"/>
    <n v="0"/>
    <n v="0"/>
    <s v="CD"/>
    <s v="WA"/>
    <x v="0"/>
    <x v="43"/>
    <x v="2"/>
    <n v="4"/>
    <s v="CD.WA4"/>
    <n v="0.77678999999999998"/>
    <n v="0.22320999999999999"/>
    <n v="0"/>
    <n v="0"/>
    <n v="0"/>
    <n v="0"/>
    <x v="27"/>
    <x v="8"/>
    <x v="0"/>
    <n v="46220"/>
    <n v="13281"/>
    <n v="0"/>
    <n v="0"/>
    <n v="0"/>
    <n v="0"/>
  </r>
  <r>
    <x v="97"/>
    <n v="5757107.1900000004"/>
    <n v="5768545"/>
    <n v="5732654.4199999999"/>
    <n v="5931085.6600000001"/>
    <n v="5930667.3799999999"/>
    <n v="5934298.6399999997"/>
    <n v="5860051.7599999998"/>
    <n v="4715755.7"/>
    <n v="4715755.7"/>
    <n v="4715755.7"/>
    <n v="4715755.7"/>
    <n v="4715759.3"/>
    <n v="6056379.79"/>
    <n v="-362098.33"/>
    <n v="-394130.04"/>
    <n v="-378615.73"/>
    <n v="-411031.2"/>
    <n v="-443996.99"/>
    <n v="-476971.7"/>
    <n v="-574872.92000000004"/>
    <n v="-604264.85"/>
    <n v="-630476.59"/>
    <n v="-656688.32999999996"/>
    <n v="-682900.07"/>
    <n v="-709111.82"/>
    <n v="-739049.39"/>
    <n v="-29445.42"/>
    <n v="-32031.71"/>
    <n v="-31963.75"/>
    <n v="-32415.47"/>
    <n v="-32965.79"/>
    <n v="-32974.71"/>
    <n v="-32778.47"/>
    <n v="-29391.93"/>
    <n v="-26211.74"/>
    <n v="-26211.74"/>
    <n v="-26211.74"/>
    <n v="-26211.75"/>
    <n v="-29937.57"/>
    <s v="CD"/>
    <s v="WA"/>
    <x v="0"/>
    <x v="33"/>
    <x v="1"/>
    <n v="4"/>
    <s v="CD.WA4"/>
    <n v="0.77678999999999998"/>
    <n v="0.22320999999999999"/>
    <n v="0"/>
    <n v="0"/>
    <n v="0"/>
    <n v="0"/>
    <x v="12"/>
    <x v="12"/>
    <x v="0"/>
    <n v="4704535"/>
    <n v="1351845"/>
    <n v="0"/>
    <n v="0"/>
    <n v="0"/>
    <n v="0"/>
  </r>
  <r>
    <x v="98"/>
    <n v="6946471.5599999996"/>
    <n v="6965720.8700000001"/>
    <n v="7012239.1200000001"/>
    <n v="7057160.7300000004"/>
    <n v="7153920.6399999997"/>
    <n v="7241359.8799999999"/>
    <n v="7360426.7599999998"/>
    <n v="7389902.7999999998"/>
    <n v="7444799.6200000001"/>
    <n v="7512124.71"/>
    <n v="7527653.2699999996"/>
    <n v="7530512.0999999996"/>
    <n v="7530512.0999999996"/>
    <n v="-706456.26"/>
    <n v="-745120.56"/>
    <n v="-783967.64"/>
    <n v="-823068.85"/>
    <n v="-862563.81"/>
    <n v="-902570.69"/>
    <n v="-943151.49"/>
    <n v="-984145.11"/>
    <n v="-1025373.22"/>
    <n v="-1066941.01"/>
    <n v="-1108739.06"/>
    <n v="-1150588.21"/>
    <n v="-1192445.31"/>
    <n v="-38867.230000000003"/>
    <n v="-38664.300000000003"/>
    <n v="-38847.08"/>
    <n v="-39101.21"/>
    <n v="-39494.959999999999"/>
    <n v="-40006.879999999997"/>
    <n v="-40580.800000000003"/>
    <n v="-40993.620000000003"/>
    <n v="-41228.11"/>
    <n v="-41567.79"/>
    <n v="-41798.050000000003"/>
    <n v="-41849.15"/>
    <n v="-41857.1"/>
    <s v="CD"/>
    <s v="WA"/>
    <x v="0"/>
    <x v="44"/>
    <x v="1"/>
    <n v="4"/>
    <s v="CD.WA4"/>
    <n v="0.77678999999999998"/>
    <n v="0.22320999999999999"/>
    <n v="0"/>
    <n v="0"/>
    <n v="0"/>
    <n v="0"/>
    <x v="12"/>
    <x v="12"/>
    <x v="0"/>
    <n v="5849626"/>
    <n v="1680886"/>
    <n v="0"/>
    <n v="0"/>
    <n v="0"/>
    <n v="0"/>
  </r>
  <r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WA"/>
    <x v="0"/>
    <x v="34"/>
    <x v="1"/>
    <n v="4"/>
    <s v="CD.WA4"/>
    <n v="0.77678999999999998"/>
    <n v="0.22320999999999999"/>
    <n v="0"/>
    <n v="0"/>
    <n v="0"/>
    <n v="0"/>
    <x v="23"/>
    <x v="22"/>
    <x v="0"/>
    <n v="0"/>
    <n v="0"/>
    <n v="0"/>
    <n v="0"/>
    <n v="0"/>
    <n v="0"/>
  </r>
  <r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D"/>
    <s v="WA"/>
    <x v="0"/>
    <x v="36"/>
    <x v="1"/>
    <n v="4"/>
    <s v="CD.WA4"/>
    <n v="0.77678999999999998"/>
    <n v="0.22320999999999999"/>
    <n v="0"/>
    <n v="0"/>
    <n v="0"/>
    <n v="0"/>
    <x v="23"/>
    <x v="22"/>
    <x v="0"/>
    <n v="0"/>
    <n v="0"/>
    <n v="0"/>
    <n v="0"/>
    <n v="0"/>
    <n v="0"/>
  </r>
  <r>
    <x v="101"/>
    <n v="19995220.93"/>
    <n v="19950453.559999999"/>
    <n v="19974808.559999999"/>
    <n v="19983193.32"/>
    <n v="19998993.039999999"/>
    <n v="20043229.350000001"/>
    <n v="20097397.57"/>
    <n v="20153309.23"/>
    <n v="20180037.68"/>
    <n v="20199176.960000001"/>
    <n v="20206027.050000001"/>
    <n v="20120176.440000001"/>
    <n v="20152736.079999998"/>
    <n v="-16632379.619999999"/>
    <n v="-16665501.23"/>
    <n v="-16698605.92"/>
    <n v="-16731737.76"/>
    <n v="-16764889.65"/>
    <n v="-16798091.329999998"/>
    <n v="-16831374.600000001"/>
    <n v="-16864749.140000001"/>
    <n v="-16898192.219999999"/>
    <n v="-16931673.329999998"/>
    <n v="-16965175.98"/>
    <n v="-16998613.129999999"/>
    <n v="-17032006.09"/>
    <n v="-33105.660000000003"/>
    <n v="-33121.61"/>
    <n v="-33104.69"/>
    <n v="-33131.839999999997"/>
    <n v="-33151.89"/>
    <n v="-33201.68"/>
    <n v="-33283.269999999997"/>
    <n v="-33374.54"/>
    <n v="-33443.08"/>
    <n v="-33481.11"/>
    <n v="-33502.65"/>
    <n v="-33437.15"/>
    <n v="-33392.959999999999"/>
    <s v="ED"/>
    <s v="ID"/>
    <x v="1"/>
    <x v="45"/>
    <x v="3"/>
    <n v="4"/>
    <s v="ED.ID4"/>
    <n v="0"/>
    <n v="0"/>
    <n v="1"/>
    <n v="0"/>
    <n v="0"/>
    <n v="0"/>
    <x v="28"/>
    <x v="24"/>
    <x v="0"/>
    <n v="0"/>
    <n v="0"/>
    <n v="20152736"/>
    <n v="0"/>
    <n v="0"/>
    <n v="0"/>
  </r>
  <r>
    <x v="102"/>
    <n v="29963501.469999999"/>
    <n v="30222519.600000001"/>
    <n v="30246874.620000001"/>
    <n v="30255259.329999998"/>
    <n v="30271058.969999999"/>
    <n v="30315295.039999999"/>
    <n v="30369462.960000001"/>
    <n v="30425374.32"/>
    <n v="30452102.640000001"/>
    <n v="30471241.789999999"/>
    <n v="30478091.859999999"/>
    <n v="30392241.690000001"/>
    <n v="30424801.129999999"/>
    <n v="-23846584.32"/>
    <n v="-23913541.27"/>
    <n v="-23980813.48"/>
    <n v="-24048122.109999999"/>
    <n v="-24115457.640000001"/>
    <n v="-24182859.960000001"/>
    <n v="-24250371.75"/>
    <n v="-24318006"/>
    <n v="-24385732.190000001"/>
    <n v="-24453509.399999999"/>
    <n v="-24521315.530000001"/>
    <n v="-24589033.780000001"/>
    <n v="-24656692.73"/>
    <n v="-66597.56"/>
    <n v="-66956.95"/>
    <n v="-67272.210000000006"/>
    <n v="-67308.63"/>
    <n v="-67335.53"/>
    <n v="-67402.320000000007"/>
    <n v="-67511.789999999994"/>
    <n v="-67634.25"/>
    <n v="-67726.19"/>
    <n v="-67777.210000000006"/>
    <n v="-67806.13"/>
    <n v="-67718.25"/>
    <n v="-67658.95"/>
    <s v="ED"/>
    <s v="ID"/>
    <x v="1"/>
    <x v="46"/>
    <x v="3"/>
    <n v="4"/>
    <s v="ED.ID4"/>
    <n v="0"/>
    <n v="0"/>
    <n v="1"/>
    <n v="0"/>
    <n v="0"/>
    <n v="0"/>
    <x v="29"/>
    <x v="25"/>
    <x v="0"/>
    <n v="0"/>
    <n v="0"/>
    <n v="30424801"/>
    <n v="0"/>
    <n v="0"/>
    <n v="0"/>
  </r>
  <r>
    <x v="103"/>
    <n v="117768.4"/>
    <n v="-26821.87"/>
    <n v="-2466.87"/>
    <n v="5917.89"/>
    <n v="21717.61"/>
    <n v="65953.919999999998"/>
    <n v="120122.14"/>
    <n v="176033.8"/>
    <n v="202762.25"/>
    <n v="221901.53"/>
    <n v="228751.62"/>
    <n v="142901.01"/>
    <n v="175460.65"/>
    <n v="-2728.54"/>
    <n v="-2728.54"/>
    <n v="-2616.02"/>
    <n v="-2629.28"/>
    <n v="-2735.45"/>
    <n v="-3072.26"/>
    <n v="-3787.1"/>
    <n v="-4924.83"/>
    <n v="-6380.04"/>
    <n v="-8011.46"/>
    <n v="-9742.7199999999993"/>
    <n v="-11170.48"/>
    <n v="-12393.52"/>
    <n v="-658.89"/>
    <n v="0"/>
    <n v="112.52"/>
    <n v="-13.26"/>
    <n v="-106.17"/>
    <n v="-336.81"/>
    <n v="-714.84"/>
    <n v="-1137.73"/>
    <n v="-1455.21"/>
    <n v="-1631.42"/>
    <n v="-1731.26"/>
    <n v="-1427.76"/>
    <n v="-1223.04"/>
    <s v="ED"/>
    <s v="ID"/>
    <x v="1"/>
    <x v="47"/>
    <x v="3"/>
    <n v="4"/>
    <s v="ED.ID4"/>
    <n v="0"/>
    <n v="0"/>
    <n v="1"/>
    <n v="0"/>
    <n v="0"/>
    <n v="0"/>
    <x v="30"/>
    <x v="26"/>
    <x v="0"/>
    <n v="0"/>
    <n v="0"/>
    <n v="175461"/>
    <n v="0"/>
    <n v="0"/>
    <n v="0"/>
  </r>
  <r>
    <x v="104"/>
    <n v="8264532.5700000003"/>
    <n v="8128525.6600000001"/>
    <n v="8152880.6600000001"/>
    <n v="8161265.4199999999"/>
    <n v="8177065.1399999997"/>
    <n v="8221301.4500000002"/>
    <n v="8275469.6699999999"/>
    <n v="8331381.3300000001"/>
    <n v="8358109.7800000003"/>
    <n v="8377249.0599999996"/>
    <n v="8384099.1500000004"/>
    <n v="8298248.54"/>
    <n v="8330808.1799999997"/>
    <n v="-5863390.6600000001"/>
    <n v="-5920356.5300000003"/>
    <n v="-5976934.4100000001"/>
    <n v="-6033626.0700000003"/>
    <n v="-6090401.7699999996"/>
    <n v="-6147386.0899999999"/>
    <n v="-6204712.3700000001"/>
    <n v="-6262421.1799999997"/>
    <n v="-6320417.1699999999"/>
    <n v="-6378572.54"/>
    <n v="-6436818.2300000004"/>
    <n v="-6494789.3899999997"/>
    <n v="-6552575.3700000001"/>
    <n v="-57216.02"/>
    <n v="-56965.87"/>
    <n v="-56577.88"/>
    <n v="-56691.66"/>
    <n v="-56775.7"/>
    <n v="-56984.32"/>
    <n v="-57326.28"/>
    <n v="-57708.81"/>
    <n v="-57995.99"/>
    <n v="-58155.37"/>
    <n v="-58245.69"/>
    <n v="-57971.16"/>
    <n v="-57785.98"/>
    <s v="ED"/>
    <s v="ID"/>
    <x v="1"/>
    <x v="48"/>
    <x v="3"/>
    <n v="4"/>
    <s v="ED.ID4"/>
    <n v="0"/>
    <n v="0"/>
    <n v="1"/>
    <n v="0"/>
    <n v="0"/>
    <n v="0"/>
    <x v="31"/>
    <x v="27"/>
    <x v="0"/>
    <n v="0"/>
    <n v="0"/>
    <n v="8330808"/>
    <n v="0"/>
    <n v="0"/>
    <n v="0"/>
  </r>
  <r>
    <x v="105"/>
    <n v="3630689.9"/>
    <n v="3673657.79"/>
    <n v="3698012.79"/>
    <n v="3706397.55"/>
    <n v="3722197.27"/>
    <n v="3766433.58"/>
    <n v="3820601.8"/>
    <n v="3876513.46"/>
    <n v="3903241.91"/>
    <n v="3922381.19"/>
    <n v="3929231.28"/>
    <n v="3843380.67"/>
    <n v="3875940.31"/>
    <n v="-2880778.62"/>
    <n v="-2889817.75"/>
    <n v="-2898940.2"/>
    <n v="-2908103.16"/>
    <n v="-2917296.04"/>
    <n v="-2926563.22"/>
    <n v="-2935952.18"/>
    <n v="-2945477.36"/>
    <n v="-2955104.8"/>
    <n v="-2964789"/>
    <n v="-2974505.36"/>
    <n v="-2984123.96"/>
    <n v="-2993676.61"/>
    <n v="-8906.73"/>
    <n v="-9039.1299999999992"/>
    <n v="-9122.4500000000007"/>
    <n v="-9162.9599999999991"/>
    <n v="-9192.8799999999992"/>
    <n v="-9267.18"/>
    <n v="-9388.9599999999991"/>
    <n v="-9525.18"/>
    <n v="-9627.44"/>
    <n v="-9684.2000000000007"/>
    <n v="-9716.36"/>
    <n v="-9618.6"/>
    <n v="-9552.65"/>
    <s v="ED"/>
    <s v="ID"/>
    <x v="1"/>
    <x v="49"/>
    <x v="3"/>
    <n v="4"/>
    <s v="ED.ID4"/>
    <n v="0"/>
    <n v="0"/>
    <n v="1"/>
    <n v="0"/>
    <n v="0"/>
    <n v="0"/>
    <x v="32"/>
    <x v="28"/>
    <x v="0"/>
    <n v="0"/>
    <n v="0"/>
    <n v="3875940"/>
    <n v="0"/>
    <n v="0"/>
    <n v="0"/>
  </r>
  <r>
    <x v="106"/>
    <n v="3434897.95"/>
    <n v="3290307.86"/>
    <n v="3314662.86"/>
    <n v="3323047.62"/>
    <n v="3338847.34"/>
    <n v="3383083.65"/>
    <n v="3437251.87"/>
    <n v="3493163.53"/>
    <n v="3519891.98"/>
    <n v="3539031.26"/>
    <n v="3545881.35"/>
    <n v="3460030.74"/>
    <n v="3492590.38"/>
    <n v="-2901518.75"/>
    <n v="-2913315.88"/>
    <n v="-2924902.11"/>
    <n v="-2936545.76"/>
    <n v="-2948231.84"/>
    <n v="-2960023.23"/>
    <n v="-2971987.23"/>
    <n v="-2984144.34"/>
    <n v="-2996446.4"/>
    <n v="-3008828.93"/>
    <n v="-3021257.05"/>
    <n v="-3033546.58"/>
    <n v="-3045742.63"/>
    <n v="-11938.46"/>
    <n v="-11797.13"/>
    <n v="-11586.23"/>
    <n v="-11643.65"/>
    <n v="-11686.08"/>
    <n v="-11791.39"/>
    <n v="-11964"/>
    <n v="-12157.11"/>
    <n v="-12302.06"/>
    <n v="-12382.53"/>
    <n v="-12428.12"/>
    <n v="-12289.53"/>
    <n v="-12196.05"/>
    <s v="ED"/>
    <s v="ID"/>
    <x v="1"/>
    <x v="50"/>
    <x v="3"/>
    <n v="4"/>
    <s v="ED.ID4"/>
    <n v="0"/>
    <n v="0"/>
    <n v="1"/>
    <n v="0"/>
    <n v="0"/>
    <n v="0"/>
    <x v="33"/>
    <x v="29"/>
    <x v="0"/>
    <n v="0"/>
    <n v="0"/>
    <n v="3492590"/>
    <n v="0"/>
    <n v="0"/>
    <n v="0"/>
  </r>
  <r>
    <x v="107"/>
    <n v="2492597.2799999998"/>
    <n v="2492597.2799999998"/>
    <n v="2492597.2799999998"/>
    <n v="2492597.2799999998"/>
    <n v="2492597.2799999998"/>
    <n v="2492597.2799999998"/>
    <n v="2492597.2799999998"/>
    <n v="2492597.2799999998"/>
    <n v="2492597.2799999998"/>
    <n v="2492597.2799999998"/>
    <n v="2492597.2799999998"/>
    <n v="2492597.2799999998"/>
    <n v="2635558.0499999998"/>
    <n v="-322873.24"/>
    <n v="-331913.76"/>
    <n v="-340954.28"/>
    <n v="-349994.8"/>
    <n v="-359035.32"/>
    <n v="-368075.84"/>
    <n v="-377116.36"/>
    <n v="-386156.87"/>
    <n v="-395197.4"/>
    <n v="-404237.91"/>
    <n v="-413278.42"/>
    <n v="-422318.94"/>
    <n v="-451658.1"/>
    <n v="-9876.2999999999993"/>
    <n v="-9040.52"/>
    <n v="-9040.52"/>
    <n v="-9040.52"/>
    <n v="-9040.52"/>
    <n v="-9040.52"/>
    <n v="-9040.52"/>
    <n v="-9040.51"/>
    <n v="-9040.5300000000007"/>
    <n v="-9040.51"/>
    <n v="-9040.51"/>
    <n v="-9040.52"/>
    <n v="-29339.16"/>
    <s v="ED"/>
    <s v="ID"/>
    <x v="1"/>
    <x v="51"/>
    <x v="3"/>
    <n v="4"/>
    <s v="ED.ID4"/>
    <n v="0"/>
    <n v="0"/>
    <n v="1"/>
    <n v="0"/>
    <n v="0"/>
    <n v="0"/>
    <x v="8"/>
    <x v="8"/>
    <x v="1"/>
    <n v="0"/>
    <n v="0"/>
    <n v="2635558"/>
    <n v="0"/>
    <n v="0"/>
    <n v="0"/>
  </r>
  <r>
    <x v="108"/>
    <n v="37714167.170000002"/>
    <n v="37628313.079999998"/>
    <n v="37674634.240000002"/>
    <n v="37690581.329999998"/>
    <n v="37720631.030000001"/>
    <n v="37804764.670000002"/>
    <n v="37907787.939999998"/>
    <n v="38014127.090000004"/>
    <n v="38064962.299999997"/>
    <n v="38101363.549999997"/>
    <n v="38114391.829999998"/>
    <n v="37951018.450000003"/>
    <n v="38012944.07"/>
    <n v="-31818029.09"/>
    <n v="-31948209.280000001"/>
    <n v="-32078321.16"/>
    <n v="-32208540.640000001"/>
    <n v="-32338839.600000001"/>
    <n v="-32469335.84"/>
    <n v="-32600155.460000001"/>
    <n v="-32731336.82"/>
    <n v="-32862789.75"/>
    <n v="-32994393.420000002"/>
    <n v="-33129102.489999998"/>
    <n v="-33263551.789999999"/>
    <n v="-33397825.800000001"/>
    <n v="-130117.2"/>
    <n v="-130180.19"/>
    <n v="-130111.88"/>
    <n v="-130219.48"/>
    <n v="-130298.96"/>
    <n v="-130496.24"/>
    <n v="-130819.62"/>
    <n v="-131181.35999999999"/>
    <n v="-131452.93"/>
    <n v="-131603.67000000001"/>
    <n v="-134709.07"/>
    <n v="-134449.29999999999"/>
    <n v="-134274.01"/>
    <s v="ED"/>
    <s v="WA"/>
    <x v="1"/>
    <x v="45"/>
    <x v="3"/>
    <n v="4"/>
    <s v="ED.WA4"/>
    <n v="1"/>
    <n v="0"/>
    <n v="0"/>
    <n v="0"/>
    <n v="0"/>
    <n v="0"/>
    <x v="34"/>
    <x v="30"/>
    <x v="0"/>
    <n v="38012944"/>
    <n v="0"/>
    <n v="0"/>
    <n v="0"/>
    <n v="0"/>
    <n v="0"/>
  </r>
  <r>
    <x v="109"/>
    <n v="56514686.920000002"/>
    <n v="57009724.68"/>
    <n v="57056045.840000004"/>
    <n v="57071992.909999996"/>
    <n v="57102042.630000003"/>
    <n v="57186176.299999997"/>
    <n v="57289199.609999999"/>
    <n v="57395538.799999997"/>
    <n v="57446374.030000001"/>
    <n v="56049282.299999997"/>
    <n v="56062310.590000004"/>
    <n v="55898937.140000001"/>
    <n v="55960862.780000001"/>
    <n v="-45547526.289999999"/>
    <n v="-45784499.039999999"/>
    <n v="-46022601.829999998"/>
    <n v="-46260834.590000004"/>
    <n v="-46499163.369999997"/>
    <n v="-46737730.5"/>
    <n v="-46976688.299999997"/>
    <n v="-47216083.130000003"/>
    <n v="-47455806.060000002"/>
    <n v="-47568271.340000004"/>
    <n v="-47805134.960000001"/>
    <n v="-48041684.729999997"/>
    <n v="-48278022.75"/>
    <n v="-235684.09"/>
    <n v="-236972.75"/>
    <n v="-238102.79"/>
    <n v="-238232.76"/>
    <n v="-238328.78"/>
    <n v="-238567.13"/>
    <n v="-238957.8"/>
    <n v="-239394.83"/>
    <n v="-239722.93"/>
    <n v="-236912.73"/>
    <n v="-236863.62"/>
    <n v="-236549.77"/>
    <n v="-236338.02"/>
    <s v="ED"/>
    <s v="WA"/>
    <x v="1"/>
    <x v="46"/>
    <x v="3"/>
    <n v="4"/>
    <s v="ED.WA4"/>
    <n v="1"/>
    <n v="0"/>
    <n v="0"/>
    <n v="0"/>
    <n v="0"/>
    <n v="0"/>
    <x v="35"/>
    <x v="31"/>
    <x v="0"/>
    <n v="55960863"/>
    <n v="0"/>
    <n v="0"/>
    <n v="0"/>
    <n v="0"/>
    <n v="0"/>
  </r>
  <r>
    <x v="110"/>
    <n v="225043.31"/>
    <n v="-51508.27"/>
    <n v="-5187.1099999999997"/>
    <n v="10759.98"/>
    <n v="40809.68"/>
    <n v="124943.3"/>
    <n v="227966.55"/>
    <n v="334305.68"/>
    <n v="385140.88"/>
    <n v="421542.12"/>
    <n v="434570.4"/>
    <n v="271197.05"/>
    <n v="333122.65000000002"/>
    <n v="-7015.44"/>
    <n v="-7015.44"/>
    <n v="-6695.43"/>
    <n v="-6726.89"/>
    <n v="-7017.97"/>
    <n v="-7953.56"/>
    <n v="-9945.5499999999993"/>
    <n v="-13119.28"/>
    <n v="-17180.169999999998"/>
    <n v="-21733.46"/>
    <n v="-27618.75"/>
    <n v="-32655.42"/>
    <n v="-37119.47"/>
    <n v="-1850.13"/>
    <n v="0"/>
    <n v="320.01"/>
    <n v="-31.46"/>
    <n v="-291.08"/>
    <n v="-935.59"/>
    <n v="-1991.99"/>
    <n v="-3173.73"/>
    <n v="-4060.89"/>
    <n v="-4553.29"/>
    <n v="-5885.29"/>
    <n v="-5036.67"/>
    <n v="-4464.05"/>
    <s v="ED"/>
    <s v="WA"/>
    <x v="1"/>
    <x v="47"/>
    <x v="3"/>
    <n v="4"/>
    <s v="ED.WA4"/>
    <n v="1"/>
    <n v="0"/>
    <n v="0"/>
    <n v="0"/>
    <n v="0"/>
    <n v="0"/>
    <x v="36"/>
    <x v="32"/>
    <x v="0"/>
    <n v="333123"/>
    <n v="0"/>
    <n v="0"/>
    <n v="0"/>
    <n v="0"/>
    <n v="0"/>
  </r>
  <r>
    <x v="111"/>
    <n v="15589877.42"/>
    <n v="15329722.83"/>
    <n v="15376043.99"/>
    <n v="15391991.08"/>
    <n v="15422040.779999999"/>
    <n v="15506174.4"/>
    <n v="15609197.65"/>
    <n v="15715536.779999999"/>
    <n v="15766371.98"/>
    <n v="15802773.220000001"/>
    <n v="15815801.49"/>
    <n v="15652428.140000001"/>
    <n v="15714353.74"/>
    <n v="-10284865.949999999"/>
    <n v="-10401441.99"/>
    <n v="-10517211.810000001"/>
    <n v="-10633216.4"/>
    <n v="-10749394.41"/>
    <n v="-10866002.92"/>
    <n v="-10983317.08"/>
    <n v="-11101420.6"/>
    <n v="-11220116.710000001"/>
    <n v="-11339141.74"/>
    <n v="-11460385.140000001"/>
    <n v="-11581061.689999999"/>
    <n v="-11701355.75"/>
    <n v="-117095.76"/>
    <n v="-116576.04"/>
    <n v="-115769.82"/>
    <n v="-116004.59"/>
    <n v="-116178.01"/>
    <n v="-116608.51"/>
    <n v="-117314.16"/>
    <n v="-118103.52"/>
    <n v="-118696.11"/>
    <n v="-119025.03"/>
    <n v="-121243.4"/>
    <n v="-120676.55"/>
    <n v="-120294.06"/>
    <s v="ED"/>
    <s v="WA"/>
    <x v="1"/>
    <x v="48"/>
    <x v="3"/>
    <n v="4"/>
    <s v="ED.WA4"/>
    <n v="1"/>
    <n v="0"/>
    <n v="0"/>
    <n v="0"/>
    <n v="0"/>
    <n v="0"/>
    <x v="37"/>
    <x v="33"/>
    <x v="0"/>
    <n v="15714354"/>
    <n v="0"/>
    <n v="0"/>
    <n v="0"/>
    <n v="0"/>
    <n v="0"/>
  </r>
  <r>
    <x v="112"/>
    <n v="6916861.2999999998"/>
    <n v="6998613.1799999997"/>
    <n v="7044934.3399999999"/>
    <n v="7060881.4299999997"/>
    <n v="7090931.1299999999"/>
    <n v="7175064.75"/>
    <n v="7278088"/>
    <n v="7384427.1200000001"/>
    <n v="7435262.3399999999"/>
    <n v="7471663.5899999999"/>
    <n v="7484691.8700000001"/>
    <n v="7321318.5099999998"/>
    <n v="7383244.1200000001"/>
    <n v="-5454129.3499999996"/>
    <n v="-5482787.1100000003"/>
    <n v="-5511708.6299999999"/>
    <n v="-5540758.3899999997"/>
    <n v="-5569902.8700000001"/>
    <n v="-5599282.5"/>
    <n v="-5629047.5700000003"/>
    <n v="-5659243.7999999998"/>
    <n v="-5689763.7199999997"/>
    <n v="-5720463.2999999998"/>
    <n v="-5754118.6699999999"/>
    <n v="-5787464.4199999999"/>
    <n v="-5820601.25"/>
    <n v="-28237.51"/>
    <n v="-28657.759999999998"/>
    <n v="-28921.52"/>
    <n v="-29049.759999999998"/>
    <n v="-29144.48"/>
    <n v="-29379.63"/>
    <n v="-29765.07"/>
    <n v="-30196.23"/>
    <n v="-30519.919999999998"/>
    <n v="-30699.58"/>
    <n v="-33655.370000000003"/>
    <n v="-33345.75"/>
    <n v="-33136.83"/>
    <s v="ED"/>
    <s v="WA"/>
    <x v="1"/>
    <x v="49"/>
    <x v="3"/>
    <n v="4"/>
    <s v="ED.WA4"/>
    <n v="1"/>
    <n v="0"/>
    <n v="0"/>
    <n v="0"/>
    <n v="0"/>
    <n v="0"/>
    <x v="38"/>
    <x v="34"/>
    <x v="0"/>
    <n v="7383244"/>
    <n v="0"/>
    <n v="0"/>
    <n v="0"/>
    <n v="0"/>
    <n v="0"/>
  </r>
  <r>
    <x v="113"/>
    <n v="6481159.54"/>
    <n v="6204607.96"/>
    <n v="6250929.1200000001"/>
    <n v="6266876.21"/>
    <n v="6296925.9100000001"/>
    <n v="6381059.5300000003"/>
    <n v="6484082.7999999998"/>
    <n v="6590421.9400000004"/>
    <n v="6641257.1500000004"/>
    <n v="6677658.4000000004"/>
    <n v="6690686.6799999997"/>
    <n v="6527313.3099999996"/>
    <n v="6589238.9199999999"/>
    <n v="-5316543.4400000004"/>
    <n v="-5340643.28"/>
    <n v="-5364305.74"/>
    <n v="-5388086.4900000002"/>
    <n v="-5411954.6299999999"/>
    <n v="-5436039.6900000004"/>
    <n v="-5460480.2999999998"/>
    <n v="-5485318.6399999997"/>
    <n v="-5510455.5800000001"/>
    <n v="-5535758.25"/>
    <n v="-5564088.8200000003"/>
    <n v="-5592133.7699999996"/>
    <n v="-5619986"/>
    <n v="-24392.86"/>
    <n v="-24099.84"/>
    <n v="-23662.46"/>
    <n v="-23780.75"/>
    <n v="-23868.14"/>
    <n v="-24085.06"/>
    <n v="-24440.61"/>
    <n v="-24838.34"/>
    <n v="-25136.94"/>
    <n v="-25302.67"/>
    <n v="-28330.57"/>
    <n v="-28044.95"/>
    <n v="-27852.23"/>
    <s v="ED"/>
    <s v="WA"/>
    <x v="1"/>
    <x v="50"/>
    <x v="3"/>
    <n v="4"/>
    <s v="ED.WA4"/>
    <n v="1"/>
    <n v="0"/>
    <n v="0"/>
    <n v="0"/>
    <n v="0"/>
    <n v="0"/>
    <x v="39"/>
    <x v="35"/>
    <x v="0"/>
    <n v="6589239"/>
    <n v="0"/>
    <n v="0"/>
    <n v="0"/>
    <n v="0"/>
    <n v="0"/>
  </r>
  <r>
    <x v="114"/>
    <n v="4701046.76"/>
    <n v="4701046.76"/>
    <n v="4701046.76"/>
    <n v="4701046.76"/>
    <n v="4701046.76"/>
    <n v="4701046.76"/>
    <n v="4701046.76"/>
    <n v="4701046.76"/>
    <n v="4701046.76"/>
    <n v="4701046.76"/>
    <n v="4701046.76"/>
    <n v="4701046.76"/>
    <n v="4970674.2699999996"/>
    <n v="-608939.91"/>
    <n v="-625990.37"/>
    <n v="-643040.81000000006"/>
    <n v="-660091.25"/>
    <n v="-677141.7"/>
    <n v="-694192.15"/>
    <n v="-711242.6"/>
    <n v="-728293.03"/>
    <n v="-745343.49"/>
    <n v="-762393.92"/>
    <n v="-779444.35"/>
    <n v="-796494.81"/>
    <n v="-878930.83"/>
    <n v="-18626.740000000002"/>
    <n v="-17050.46"/>
    <n v="-17050.439999999999"/>
    <n v="-17050.439999999999"/>
    <n v="-17050.45"/>
    <n v="-17050.45"/>
    <n v="-17050.45"/>
    <n v="-17050.43"/>
    <n v="-17050.46"/>
    <n v="-17050.43"/>
    <n v="-17050.43"/>
    <n v="-17050.46"/>
    <n v="-82436.02"/>
    <s v="ED"/>
    <s v="WA"/>
    <x v="1"/>
    <x v="51"/>
    <x v="3"/>
    <n v="4"/>
    <s v="ED.WA4"/>
    <n v="1"/>
    <n v="0"/>
    <n v="0"/>
    <n v="0"/>
    <n v="0"/>
    <n v="0"/>
    <x v="8"/>
    <x v="8"/>
    <x v="1"/>
    <n v="4970674"/>
    <n v="0"/>
    <n v="0"/>
    <n v="0"/>
    <n v="0"/>
    <n v="0"/>
  </r>
  <r>
    <x v="115"/>
    <n v="18819407.710000001"/>
    <n v="18737220.129999999"/>
    <n v="18746360.780000001"/>
    <n v="18754923.460000001"/>
    <n v="18760452.850000001"/>
    <n v="18771932.579999998"/>
    <n v="18776717.559999999"/>
    <n v="18784056"/>
    <n v="18801906.530000001"/>
    <n v="18820195.68"/>
    <n v="18829875.82"/>
    <n v="18744106.66"/>
    <n v="18776415.300000001"/>
    <n v="-15914908.33"/>
    <n v="-15961071.689999999"/>
    <n v="-16007145.26"/>
    <n v="-16053240.6"/>
    <n v="-16099353.24"/>
    <n v="-16145486.789999999"/>
    <n v="-16191640.33"/>
    <n v="-16237808.789999999"/>
    <n v="-16284008.220000001"/>
    <n v="-16330252.060000001"/>
    <n v="-16376530.279999999"/>
    <n v="-16422714.970000001"/>
    <n v="-16468833.949999999"/>
    <n v="-46156.78"/>
    <n v="-46163.360000000001"/>
    <n v="-46073.57"/>
    <n v="-46095.34"/>
    <n v="-46112.639999999999"/>
    <n v="-46133.55"/>
    <n v="-46153.54"/>
    <n v="-46168.46"/>
    <n v="-46199.43"/>
    <n v="-46243.839999999997"/>
    <n v="-46278.22"/>
    <n v="-46184.69"/>
    <n v="-46118.98"/>
    <s v="ED"/>
    <s v="ID"/>
    <x v="1"/>
    <x v="45"/>
    <x v="3"/>
    <n v="4"/>
    <s v="ED.ID4"/>
    <n v="0"/>
    <n v="0"/>
    <n v="1"/>
    <n v="0"/>
    <n v="0"/>
    <n v="0"/>
    <x v="40"/>
    <x v="36"/>
    <x v="0"/>
    <n v="0"/>
    <n v="0"/>
    <n v="18776415"/>
    <n v="0"/>
    <n v="0"/>
    <n v="0"/>
  </r>
  <r>
    <x v="116"/>
    <n v="20942368.809999999"/>
    <n v="21526390.109999999"/>
    <n v="21535530.760000002"/>
    <n v="21544093.440000001"/>
    <n v="21549622.829999998"/>
    <n v="21561102.550000001"/>
    <n v="21565887.52"/>
    <n v="21573225.940000001"/>
    <n v="21591076.440000001"/>
    <n v="21609365.550000001"/>
    <n v="21619045.68"/>
    <n v="21533276.690000001"/>
    <n v="21565585.25"/>
    <n v="-14898682.33"/>
    <n v="-14983442.9"/>
    <n v="-15069387.32"/>
    <n v="-15155367.08"/>
    <n v="-15241374.949999999"/>
    <n v="-15327416.77"/>
    <n v="-15413491.050000001"/>
    <n v="-15499589.529999999"/>
    <n v="-15585738.27"/>
    <n v="-15671959.15"/>
    <n v="-15758235.85"/>
    <n v="-15844360.68"/>
    <n v="-15930378.82"/>
    <n v="-83420.240000000005"/>
    <n v="-84760.57"/>
    <n v="-85944.42"/>
    <n v="-85979.76"/>
    <n v="-86007.87"/>
    <n v="-86041.82"/>
    <n v="-86074.28"/>
    <n v="-86098.48"/>
    <n v="-86148.74"/>
    <n v="-86220.88"/>
    <n v="-86276.7"/>
    <n v="-86124.83"/>
    <n v="-86018.14"/>
    <s v="ED"/>
    <s v="ID"/>
    <x v="1"/>
    <x v="46"/>
    <x v="3"/>
    <n v="4"/>
    <s v="ED.ID4"/>
    <n v="0"/>
    <n v="0"/>
    <n v="1"/>
    <n v="0"/>
    <n v="0"/>
    <n v="0"/>
    <x v="41"/>
    <x v="37"/>
    <x v="0"/>
    <n v="0"/>
    <n v="0"/>
    <n v="21565585"/>
    <n v="0"/>
    <n v="0"/>
    <n v="0"/>
  </r>
  <r>
    <x v="117"/>
    <n v="253577.77"/>
    <n v="-27800.85"/>
    <n v="-18660.2"/>
    <n v="-10097.52"/>
    <n v="-4568.13"/>
    <n v="6911.59"/>
    <n v="11696.54"/>
    <n v="19034.96"/>
    <n v="36885.43"/>
    <n v="55174.53"/>
    <n v="64854.64"/>
    <n v="-20914.25"/>
    <n v="11394.29"/>
    <n v="-6966.72"/>
    <n v="-6966.72"/>
    <n v="-6785.92"/>
    <n v="-6674.01"/>
    <n v="-6616.93"/>
    <n v="-6626.05"/>
    <n v="-6698.47"/>
    <n v="-6818.06"/>
    <n v="-7035.68"/>
    <n v="-7393.95"/>
    <n v="-7861.07"/>
    <n v="-7861.07"/>
    <n v="-7824.02"/>
    <n v="-1633.02"/>
    <n v="0"/>
    <n v="180.8"/>
    <n v="111.91"/>
    <n v="57.08"/>
    <n v="-9.1199999999999992"/>
    <n v="-72.42"/>
    <n v="-119.59"/>
    <n v="-217.62"/>
    <n v="-358.27"/>
    <n v="-467.12"/>
    <n v="0"/>
    <n v="37.049999999999997"/>
    <s v="ED"/>
    <s v="ID"/>
    <x v="1"/>
    <x v="47"/>
    <x v="3"/>
    <n v="4"/>
    <s v="ED.ID4"/>
    <n v="0"/>
    <n v="0"/>
    <n v="1"/>
    <n v="0"/>
    <n v="0"/>
    <n v="0"/>
    <x v="42"/>
    <x v="38"/>
    <x v="0"/>
    <n v="0"/>
    <n v="0"/>
    <n v="11394"/>
    <n v="0"/>
    <n v="0"/>
    <n v="0"/>
  </r>
  <r>
    <x v="118"/>
    <n v="5460602.1500000004"/>
    <n v="5506625.6699999999"/>
    <n v="5515766.3200000003"/>
    <n v="5524329"/>
    <n v="5529858.3899999997"/>
    <n v="6013618.21"/>
    <n v="6018403.1799999997"/>
    <n v="6025741.5999999996"/>
    <n v="6043592.0999999996"/>
    <n v="6061881.21"/>
    <n v="6071561.3399999999"/>
    <n v="5985792.3499999996"/>
    <n v="6018100.9100000001"/>
    <n v="-3249025.31"/>
    <n v="-3283709.17"/>
    <n v="-3318567.49"/>
    <n v="-3353481.79"/>
    <n v="-3388440.66"/>
    <n v="-3424946.91"/>
    <n v="-3462998.17"/>
    <n v="-3501087.78"/>
    <n v="-3539257.05"/>
    <n v="-3577540.6"/>
    <n v="-3615912.61"/>
    <n v="-3654043.98"/>
    <n v="-3692006.28"/>
    <n v="-34261.49"/>
    <n v="-34683.86"/>
    <n v="-34858.32"/>
    <n v="-34914.300000000003"/>
    <n v="-34958.870000000003"/>
    <n v="-36506.25"/>
    <n v="-38051.26"/>
    <n v="-38089.61"/>
    <n v="-38169.269999999997"/>
    <n v="-38283.550000000003"/>
    <n v="-38372.01"/>
    <n v="-38131.370000000003"/>
    <n v="-37962.300000000003"/>
    <s v="ED"/>
    <s v="ID"/>
    <x v="1"/>
    <x v="48"/>
    <x v="3"/>
    <n v="4"/>
    <s v="ED.ID4"/>
    <n v="0"/>
    <n v="0"/>
    <n v="1"/>
    <n v="0"/>
    <n v="0"/>
    <n v="0"/>
    <x v="43"/>
    <x v="39"/>
    <x v="0"/>
    <n v="0"/>
    <n v="0"/>
    <n v="6018101"/>
    <n v="0"/>
    <n v="0"/>
    <n v="0"/>
  </r>
  <r>
    <x v="119"/>
    <n v="2797483.68"/>
    <n v="2638561.7799999998"/>
    <n v="2647702.4300000002"/>
    <n v="2656265.11"/>
    <n v="2661794.5"/>
    <n v="2673274.2200000002"/>
    <n v="2678059.19"/>
    <n v="2685397.61"/>
    <n v="2703248.11"/>
    <n v="2721537.22"/>
    <n v="2731217.35"/>
    <n v="2645448.36"/>
    <n v="2677756.92"/>
    <n v="-1927933.24"/>
    <n v="-1936359.11"/>
    <n v="-1944552.82"/>
    <n v="-1952773.97"/>
    <n v="-1961016.96"/>
    <n v="-1969286.31"/>
    <n v="-1977580.88"/>
    <n v="-1985894.24"/>
    <n v="-1994246.64"/>
    <n v="-2002655.06"/>
    <n v="-2011106.83"/>
    <n v="-2019440.66"/>
    <n v="-2027691.63"/>
    <n v="-8536.52"/>
    <n v="-8425.8700000000008"/>
    <n v="-8193.7099999999991"/>
    <n v="-8221.15"/>
    <n v="-8242.99"/>
    <n v="-8269.35"/>
    <n v="-8294.57"/>
    <n v="-8313.36"/>
    <n v="-8352.4"/>
    <n v="-8408.42"/>
    <n v="-8451.77"/>
    <n v="-8333.83"/>
    <n v="-8250.9699999999993"/>
    <s v="ED"/>
    <s v="ID"/>
    <x v="1"/>
    <x v="49"/>
    <x v="3"/>
    <n v="4"/>
    <s v="ED.ID4"/>
    <n v="0"/>
    <n v="0"/>
    <n v="1"/>
    <n v="0"/>
    <n v="0"/>
    <n v="0"/>
    <x v="44"/>
    <x v="40"/>
    <x v="0"/>
    <n v="0"/>
    <n v="0"/>
    <n v="2677757"/>
    <n v="0"/>
    <n v="0"/>
    <n v="0"/>
  </r>
  <r>
    <x v="120"/>
    <n v="1816488.76"/>
    <n v="1535089.55"/>
    <n v="1544230.21"/>
    <n v="1552792.9"/>
    <n v="1558322.25"/>
    <n v="1569801.99"/>
    <n v="1574586.97"/>
    <n v="1581925.41"/>
    <n v="1599775.94"/>
    <n v="1618065.09"/>
    <n v="1627745.23"/>
    <n v="1541976.07"/>
    <n v="1574284.71"/>
    <n v="-1294293.6100000001"/>
    <n v="-1300912.98"/>
    <n v="-1306994.6299999999"/>
    <n v="-1313111.25"/>
    <n v="-1319255.71"/>
    <n v="-1325433.75"/>
    <n v="-1331643.92"/>
    <n v="-1337878.03"/>
    <n v="-1344161.89"/>
    <n v="-1350517.13"/>
    <n v="-1356927.6"/>
    <n v="-1363187.8"/>
    <n v="-1369342.41"/>
    <n v="-7002.24"/>
    <n v="-6619.37"/>
    <n v="-6081.65"/>
    <n v="-6116.62"/>
    <n v="-6144.46"/>
    <n v="-6178.04"/>
    <n v="-6210.17"/>
    <n v="-6234.11"/>
    <n v="-6283.86"/>
    <n v="-6355.24"/>
    <n v="-6410.47"/>
    <n v="-6260.2"/>
    <n v="-6154.61"/>
    <s v="ED"/>
    <s v="ID"/>
    <x v="1"/>
    <x v="50"/>
    <x v="3"/>
    <n v="4"/>
    <s v="ED.ID4"/>
    <n v="0"/>
    <n v="0"/>
    <n v="1"/>
    <n v="0"/>
    <n v="0"/>
    <n v="0"/>
    <x v="45"/>
    <x v="41"/>
    <x v="0"/>
    <n v="0"/>
    <n v="0"/>
    <n v="1574285"/>
    <n v="0"/>
    <n v="0"/>
    <n v="0"/>
  </r>
  <r>
    <x v="121"/>
    <n v="2492597.2799999998"/>
    <n v="2492597.2799999998"/>
    <n v="2492597.2799999998"/>
    <n v="2492597.2799999998"/>
    <n v="2492597.2799999998"/>
    <n v="2492597.2799999998"/>
    <n v="2492597.2799999998"/>
    <n v="2492597.2799999998"/>
    <n v="2492597.2799999998"/>
    <n v="2492597.2799999998"/>
    <n v="2492597.2799999998"/>
    <n v="2492597.2799999998"/>
    <n v="2635558.0499999998"/>
    <n v="-322873.24"/>
    <n v="-331913.76"/>
    <n v="-340954.28"/>
    <n v="-349994.8"/>
    <n v="-359035.32"/>
    <n v="-368075.84"/>
    <n v="-377116.36"/>
    <n v="-386156.87"/>
    <n v="-395197.4"/>
    <n v="-404237.91"/>
    <n v="-413278.42"/>
    <n v="-422318.94"/>
    <n v="-451658.1"/>
    <n v="-9876.2999999999993"/>
    <n v="-9040.52"/>
    <n v="-9040.52"/>
    <n v="-9040.52"/>
    <n v="-9040.52"/>
    <n v="-9040.52"/>
    <n v="-9040.52"/>
    <n v="-9040.51"/>
    <n v="-9040.5300000000007"/>
    <n v="-9040.51"/>
    <n v="-9040.51"/>
    <n v="-9040.52"/>
    <n v="-29339.16"/>
    <s v="ED"/>
    <s v="ID"/>
    <x v="1"/>
    <x v="51"/>
    <x v="3"/>
    <n v="4"/>
    <s v="ED.ID4"/>
    <n v="0"/>
    <n v="0"/>
    <n v="1"/>
    <n v="0"/>
    <n v="0"/>
    <n v="0"/>
    <x v="8"/>
    <x v="8"/>
    <x v="1"/>
    <n v="0"/>
    <n v="0"/>
    <n v="2635558"/>
    <n v="0"/>
    <n v="0"/>
    <n v="0"/>
  </r>
  <r>
    <x v="122"/>
    <n v="35499853.539999999"/>
    <n v="35342521.030000001"/>
    <n v="35359905.780000001"/>
    <n v="35376191.280000001"/>
    <n v="35386707.700000003"/>
    <n v="35408541.159999996"/>
    <n v="35417641.759999998"/>
    <n v="35431598.810000002"/>
    <n v="35465548.93"/>
    <n v="35500333.25"/>
    <n v="35518744.009999998"/>
    <n v="35355525.810000002"/>
    <n v="35416973.939999998"/>
    <n v="-29728779.309999999"/>
    <n v="-29834283.09"/>
    <n v="-29939578.440000001"/>
    <n v="-30044923.940000001"/>
    <n v="-30150309.359999999"/>
    <n v="-30255742.949999999"/>
    <n v="-30361222.609999999"/>
    <n v="-30466736.609999999"/>
    <n v="-30572321.949999999"/>
    <n v="-30678009.66"/>
    <n v="-30789432.600000001"/>
    <n v="-30900639.879999999"/>
    <n v="-31011695.600000001"/>
    <n v="-105489.05"/>
    <n v="-105503.78"/>
    <n v="-105295.35"/>
    <n v="-105345.5"/>
    <n v="-105385.42"/>
    <n v="-105433.59"/>
    <n v="-105479.66"/>
    <n v="-105514"/>
    <n v="-105585.34"/>
    <n v="-105687.71"/>
    <n v="-111422.94"/>
    <n v="-111207.28"/>
    <n v="-111055.72"/>
    <s v="ED"/>
    <s v="WA"/>
    <x v="1"/>
    <x v="45"/>
    <x v="3"/>
    <n v="4"/>
    <s v="ED.WA4"/>
    <n v="1"/>
    <n v="0"/>
    <n v="0"/>
    <n v="0"/>
    <n v="0"/>
    <n v="0"/>
    <x v="46"/>
    <x v="42"/>
    <x v="0"/>
    <n v="35416974"/>
    <n v="0"/>
    <n v="0"/>
    <n v="0"/>
    <n v="0"/>
    <n v="0"/>
  </r>
  <r>
    <x v="123"/>
    <n v="39504265.759999998"/>
    <n v="40620175.560000002"/>
    <n v="40637560.310000002"/>
    <n v="40653845.810000002"/>
    <n v="40664362.229999997"/>
    <n v="40686195.710000001"/>
    <n v="40695296.329999998"/>
    <n v="40709253.420000002"/>
    <n v="40743203.619999997"/>
    <n v="39475251.039999999"/>
    <n v="39493661.859999999"/>
    <n v="39330443.240000002"/>
    <n v="39391891.530000001"/>
    <n v="-27421853.120000001"/>
    <n v="-27620494.969999999"/>
    <n v="-27821946.440000001"/>
    <n v="-28023481.379999999"/>
    <n v="-28225082.760000002"/>
    <n v="-28426764.350000001"/>
    <n v="-28628522.640000001"/>
    <n v="-28830338.079999998"/>
    <n v="-29032272.300000001"/>
    <n v="-29124760.48"/>
    <n v="-29325298.579999998"/>
    <n v="-29525477.670000002"/>
    <n v="-29725404.460000001"/>
    <n v="-195460.74"/>
    <n v="-198641.85"/>
    <n v="-201451.47"/>
    <n v="-201534.94"/>
    <n v="-201601.38"/>
    <n v="-201681.59"/>
    <n v="-201758.29"/>
    <n v="-201815.44"/>
    <n v="-201934.22"/>
    <n v="-198874.91"/>
    <n v="-200538.1"/>
    <n v="-200179.09"/>
    <n v="-199926.79"/>
    <s v="ED"/>
    <s v="WA"/>
    <x v="1"/>
    <x v="46"/>
    <x v="3"/>
    <n v="4"/>
    <s v="ED.WA4"/>
    <n v="1"/>
    <n v="0"/>
    <n v="0"/>
    <n v="0"/>
    <n v="0"/>
    <n v="0"/>
    <x v="47"/>
    <x v="43"/>
    <x v="0"/>
    <n v="39391892"/>
    <n v="0"/>
    <n v="0"/>
    <n v="0"/>
    <n v="0"/>
    <n v="0"/>
  </r>
  <r>
    <x v="124"/>
    <n v="484489.44"/>
    <n v="-53370.21"/>
    <n v="-35985.46"/>
    <n v="-19699.96"/>
    <n v="-9183.5400000000009"/>
    <n v="12649.92"/>
    <n v="21750.52"/>
    <n v="35707.58"/>
    <n v="69657.710000000006"/>
    <n v="104442.06"/>
    <n v="122852.84"/>
    <n v="-40365.440000000002"/>
    <n v="21082.720000000001"/>
    <n v="-18504.45"/>
    <n v="-18504.45"/>
    <n v="-17999.89"/>
    <n v="-17685.45"/>
    <n v="-17522.36"/>
    <n v="-17522.36"/>
    <n v="-17716.61"/>
    <n v="-18041.060000000001"/>
    <n v="-18636.02"/>
    <n v="-19619.09"/>
    <n v="-22797.54"/>
    <n v="-24692.54"/>
    <n v="-26478.66"/>
    <n v="-4527.22"/>
    <n v="0"/>
    <n v="504.56"/>
    <n v="314.44"/>
    <n v="163.09"/>
    <n v="0"/>
    <n v="-194.25"/>
    <n v="-324.45"/>
    <n v="-594.96"/>
    <n v="-983.07"/>
    <n v="-3178.45"/>
    <n v="-1895"/>
    <n v="-1786.12"/>
    <s v="ED"/>
    <s v="WA"/>
    <x v="1"/>
    <x v="47"/>
    <x v="3"/>
    <n v="4"/>
    <s v="ED.WA4"/>
    <n v="1"/>
    <n v="0"/>
    <n v="0"/>
    <n v="0"/>
    <n v="0"/>
    <n v="0"/>
    <x v="48"/>
    <x v="44"/>
    <x v="0"/>
    <n v="21083"/>
    <n v="0"/>
    <n v="0"/>
    <n v="0"/>
    <n v="0"/>
    <n v="0"/>
  </r>
  <r>
    <x v="125"/>
    <n v="10304965.51"/>
    <n v="10392562.220000001"/>
    <n v="10409946.970000001"/>
    <n v="10426232.470000001"/>
    <n v="10436748.890000001"/>
    <n v="11352618.720000001"/>
    <n v="11361719.33"/>
    <n v="11375676.390000001"/>
    <n v="11409626.529999999"/>
    <n v="11444410.890000001"/>
    <n v="11462821.68"/>
    <n v="11299603.34"/>
    <n v="11361051.529999999"/>
    <n v="-5772869.1500000004"/>
    <n v="-5850766.9199999999"/>
    <n v="-5929059.8099999996"/>
    <n v="-6007479.4199999999"/>
    <n v="-6085999.9000000004"/>
    <n v="-6168006.9500000002"/>
    <n v="-6253495.2400000002"/>
    <n v="-6339070.3099999996"/>
    <n v="-6424825.7000000002"/>
    <n v="-6510839.7800000003"/>
    <n v="-6600664.0700000003"/>
    <n v="-6689943.3600000003"/>
    <n v="-6778839.6200000001"/>
    <n v="-76938.720000000001"/>
    <n v="-77897.77"/>
    <n v="-78292.89"/>
    <n v="-78419.61"/>
    <n v="-78520.479999999996"/>
    <n v="-82007.05"/>
    <n v="-85488.29"/>
    <n v="-85575.07"/>
    <n v="-85755.39"/>
    <n v="-86014.080000000002"/>
    <n v="-89824.29"/>
    <n v="-89279.29"/>
    <n v="-88896.26"/>
    <s v="ED"/>
    <s v="WA"/>
    <x v="1"/>
    <x v="48"/>
    <x v="3"/>
    <n v="4"/>
    <s v="ED.WA4"/>
    <n v="1"/>
    <n v="0"/>
    <n v="0"/>
    <n v="0"/>
    <n v="0"/>
    <n v="0"/>
    <x v="49"/>
    <x v="45"/>
    <x v="0"/>
    <n v="11361052"/>
    <n v="0"/>
    <n v="0"/>
    <n v="0"/>
    <n v="0"/>
    <n v="0"/>
  </r>
  <r>
    <x v="126"/>
    <n v="5216137.16"/>
    <n v="4912188.63"/>
    <n v="4929573.37"/>
    <n v="4945858.8499999996"/>
    <n v="4956375.26"/>
    <n v="4978208.74"/>
    <n v="4987309.3499999996"/>
    <n v="5001266.42"/>
    <n v="5035216.58"/>
    <n v="5070000.96"/>
    <n v="5088411.76"/>
    <n v="4925193.33"/>
    <n v="4986641.55"/>
    <n v="-3598891.44"/>
    <n v="-3620767.35"/>
    <n v="-3642024.33"/>
    <n v="-3663354.03"/>
    <n v="-3684741.62"/>
    <n v="-3706199.08"/>
    <n v="-3727723.36"/>
    <n v="-3749297.43"/>
    <n v="-3770974.97"/>
    <n v="-3792800.98"/>
    <n v="-3819790.88"/>
    <n v="-3846468.02"/>
    <n v="-3872925.35"/>
    <n v="-22171.21"/>
    <n v="-21875.91"/>
    <n v="-21256.98"/>
    <n v="-21329.7"/>
    <n v="-21387.59"/>
    <n v="-21457.46"/>
    <n v="-21524.28"/>
    <n v="-21574.07"/>
    <n v="-21677.54"/>
    <n v="-21826.01"/>
    <n v="-26989.9"/>
    <n v="-26677.14"/>
    <n v="-26457.33"/>
    <s v="ED"/>
    <s v="WA"/>
    <x v="1"/>
    <x v="49"/>
    <x v="3"/>
    <n v="4"/>
    <s v="ED.WA4"/>
    <n v="1"/>
    <n v="0"/>
    <n v="0"/>
    <n v="0"/>
    <n v="0"/>
    <n v="0"/>
    <x v="50"/>
    <x v="46"/>
    <x v="0"/>
    <n v="4986642"/>
    <n v="0"/>
    <n v="0"/>
    <n v="0"/>
    <n v="0"/>
    <n v="0"/>
  </r>
  <r>
    <x v="127"/>
    <n v="3432105.48"/>
    <n v="2894245.83"/>
    <n v="2911630.58"/>
    <n v="2927916.08"/>
    <n v="2938432.5"/>
    <n v="2960265.96"/>
    <n v="2969366.56"/>
    <n v="2983323.62"/>
    <n v="3017273.75"/>
    <n v="3052058.1"/>
    <n v="3070468.88"/>
    <n v="2907250.6"/>
    <n v="2968698.76"/>
    <n v="-2352935.2799999998"/>
    <n v="-2365923.0499999998"/>
    <n v="-2377842.2999999998"/>
    <n v="-2389830.67"/>
    <n v="-2401874.06"/>
    <n v="-2413983.87"/>
    <n v="-2426157.1800000002"/>
    <n v="-2438377.83"/>
    <n v="-2450696.84"/>
    <n v="-2463156.96"/>
    <n v="-2480872.2799999998"/>
    <n v="-2498290.3199999998"/>
    <n v="-2515499.44"/>
    <n v="-13748.67"/>
    <n v="-12987.77"/>
    <n v="-11919.25"/>
    <n v="-11988.37"/>
    <n v="-12043.39"/>
    <n v="-12109.81"/>
    <n v="-12173.31"/>
    <n v="-12220.65"/>
    <n v="-12319.01"/>
    <n v="-12460.12"/>
    <n v="-17715.32"/>
    <n v="-17418.04"/>
    <n v="-17209.12"/>
    <s v="ED"/>
    <s v="WA"/>
    <x v="1"/>
    <x v="50"/>
    <x v="3"/>
    <n v="4"/>
    <s v="ED.WA4"/>
    <n v="1"/>
    <n v="0"/>
    <n v="0"/>
    <n v="0"/>
    <n v="0"/>
    <n v="0"/>
    <x v="51"/>
    <x v="47"/>
    <x v="0"/>
    <n v="2968699"/>
    <n v="0"/>
    <n v="0"/>
    <n v="0"/>
    <n v="0"/>
    <n v="0"/>
  </r>
  <r>
    <x v="128"/>
    <n v="4701046.76"/>
    <n v="4701046.76"/>
    <n v="4701046.76"/>
    <n v="4701046.76"/>
    <n v="4701046.76"/>
    <n v="4701046.76"/>
    <n v="4701046.76"/>
    <n v="4701046.76"/>
    <n v="4701046.76"/>
    <n v="4701046.76"/>
    <n v="4701046.76"/>
    <n v="4701046.76"/>
    <n v="4970674.25"/>
    <n v="-608939.91"/>
    <n v="-625990.37"/>
    <n v="-643040.81000000006"/>
    <n v="-660091.25"/>
    <n v="-677141.7"/>
    <n v="-694192.15"/>
    <n v="-711242.6"/>
    <n v="-728293.03"/>
    <n v="-745343.49"/>
    <n v="-762393.92"/>
    <n v="-779444.35"/>
    <n v="-796494.81"/>
    <n v="-878930.83"/>
    <n v="-18626.740000000002"/>
    <n v="-17050.46"/>
    <n v="-17050.439999999999"/>
    <n v="-17050.439999999999"/>
    <n v="-17050.45"/>
    <n v="-17050.45"/>
    <n v="-17050.45"/>
    <n v="-17050.43"/>
    <n v="-17050.46"/>
    <n v="-17050.43"/>
    <n v="-17050.43"/>
    <n v="-17050.46"/>
    <n v="-82436.02"/>
    <s v="ED"/>
    <s v="WA"/>
    <x v="1"/>
    <x v="51"/>
    <x v="3"/>
    <n v="4"/>
    <s v="ED.WA4"/>
    <n v="1"/>
    <n v="0"/>
    <n v="0"/>
    <n v="0"/>
    <n v="0"/>
    <n v="0"/>
    <x v="8"/>
    <x v="8"/>
    <x v="1"/>
    <n v="4970674"/>
    <n v="0"/>
    <n v="0"/>
    <n v="0"/>
    <n v="0"/>
    <n v="0"/>
  </r>
  <r>
    <x v="129"/>
    <n v="44049218.049999997"/>
    <n v="44049218.049999997"/>
    <n v="44049218.049999997"/>
    <n v="44049218.049999997"/>
    <n v="44049218.049999997"/>
    <n v="44049218.049999997"/>
    <n v="44049218.049999997"/>
    <n v="44049218.049999997"/>
    <n v="44049218.049999997"/>
    <n v="44049218.049999997"/>
    <n v="44049218.049999997"/>
    <n v="44049218.049999997"/>
    <n v="44049218.049999997"/>
    <n v="-13814954.16"/>
    <n v="-13891487.57"/>
    <n v="-13968020.85"/>
    <n v="-14044554.220000001"/>
    <n v="-14121087.66"/>
    <n v="-14197620.93"/>
    <n v="-14274154.220000001"/>
    <n v="-14350687.49"/>
    <n v="-14427220.74"/>
    <n v="-14503754.18"/>
    <n v="-14580287.529999999"/>
    <n v="-14656820.77"/>
    <n v="-14733354.08"/>
    <n v="-76533.27"/>
    <n v="-76533.41"/>
    <n v="-76533.279999999999"/>
    <n v="-76533.37"/>
    <n v="-76533.440000000002"/>
    <n v="-76533.27"/>
    <n v="-76533.289999999994"/>
    <n v="-76533.27"/>
    <n v="-76533.25"/>
    <n v="-76533.440000000002"/>
    <n v="-76533.350000000006"/>
    <n v="-76533.240000000005"/>
    <n v="-76533.31"/>
    <s v="ED"/>
    <s v="AN"/>
    <x v="0"/>
    <x v="52"/>
    <x v="0"/>
    <n v="1"/>
    <s v="ED.AN1"/>
    <n v="0.65529999999999999"/>
    <n v="0"/>
    <n v="0.34470000000000001"/>
    <n v="0"/>
    <n v="0"/>
    <n v="0"/>
    <x v="52"/>
    <x v="48"/>
    <x v="0"/>
    <n v="28865453"/>
    <n v="0"/>
    <n v="15183765"/>
    <n v="0"/>
    <n v="0"/>
    <n v="0"/>
  </r>
  <r>
    <x v="130"/>
    <n v="7424347.9400000004"/>
    <n v="7424347.9400000004"/>
    <n v="7296100.8600000003"/>
    <n v="7296100.8600000003"/>
    <n v="7296100.8600000003"/>
    <n v="7296100.8600000003"/>
    <n v="7296100.8600000003"/>
    <n v="7296100.8600000003"/>
    <n v="7296100.8600000003"/>
    <n v="7296100.8600000003"/>
    <n v="7296100.8600000003"/>
    <n v="7296100.8600000003"/>
    <n v="7296100.8600000003"/>
    <n v="-1809975.51"/>
    <n v="-1821030.43"/>
    <n v="-1826741.8"/>
    <n v="-1837602.36"/>
    <n v="-1848462.93"/>
    <n v="-1859323.49"/>
    <n v="-1870184.06"/>
    <n v="-1881044.66"/>
    <n v="-1891905.25"/>
    <n v="-1902765.8"/>
    <n v="-1913626.36"/>
    <n v="-1924486.97"/>
    <n v="-1935347.56"/>
    <n v="-11054.97"/>
    <n v="-11054.92"/>
    <n v="-5711.37"/>
    <n v="-10860.56"/>
    <n v="-10860.57"/>
    <n v="-10860.56"/>
    <n v="-10860.57"/>
    <n v="-10860.6"/>
    <n v="-10860.59"/>
    <n v="-10860.55"/>
    <n v="-10860.56"/>
    <n v="-10860.61"/>
    <n v="-10860.59"/>
    <s v="ED"/>
    <s v="AN"/>
    <x v="0"/>
    <x v="0"/>
    <x v="0"/>
    <n v="1"/>
    <s v="ED.AN1"/>
    <n v="0.65529999999999999"/>
    <n v="0"/>
    <n v="0.34470000000000001"/>
    <n v="0"/>
    <n v="0"/>
    <n v="0"/>
    <x v="25"/>
    <x v="23"/>
    <x v="0"/>
    <n v="4781135"/>
    <n v="0"/>
    <n v="2514966"/>
    <n v="0"/>
    <n v="0"/>
    <n v="0"/>
  </r>
  <r>
    <x v="131"/>
    <n v="18743808.210000001"/>
    <n v="19161530.34"/>
    <n v="18708576.420000002"/>
    <n v="18843444.550000001"/>
    <n v="18960784.329999998"/>
    <n v="19013253.109999999"/>
    <n v="21204770.609999999"/>
    <n v="21225466.32"/>
    <n v="21238939.170000002"/>
    <n v="21321130.5"/>
    <n v="21341942.629999999"/>
    <n v="21426346.690000001"/>
    <n v="21463659.989999998"/>
    <n v="-8179793.8899999997"/>
    <n v="-8489730.5500000007"/>
    <n v="-8310070.6299999999"/>
    <n v="-8622115.7300000004"/>
    <n v="-8933830.4199999999"/>
    <n v="-9244625.75"/>
    <n v="-9288684.9100000001"/>
    <n v="-9641461.4499999993"/>
    <n v="-9987359.3300000001"/>
    <n v="-10341471.4"/>
    <n v="-10696622.789999999"/>
    <n v="-11050118.220000001"/>
    <n v="-11400873.199999999"/>
    <n v="-295494.61"/>
    <n v="-309936.65999999997"/>
    <n v="-310642.51"/>
    <n v="-312045.09999999998"/>
    <n v="-311714.69"/>
    <n v="-310795.33"/>
    <n v="-331973.45"/>
    <n v="-352776.54"/>
    <n v="-353083.86"/>
    <n v="-354112.07"/>
    <n v="-355151.39"/>
    <n v="-353495.43"/>
    <n v="-350754.98"/>
    <s v="ED"/>
    <s v="AN"/>
    <x v="0"/>
    <x v="1"/>
    <x v="0"/>
    <n v="4"/>
    <s v="ED.AN4"/>
    <n v="0.66500999999999999"/>
    <n v="0"/>
    <n v="0.33499000000000001"/>
    <n v="0"/>
    <n v="0"/>
    <n v="0"/>
    <x v="1"/>
    <x v="1"/>
    <x v="0"/>
    <n v="14273549"/>
    <n v="0"/>
    <n v="7190111"/>
    <n v="0"/>
    <n v="0"/>
    <n v="0"/>
  </r>
  <r>
    <x v="132"/>
    <m/>
    <m/>
    <m/>
    <m/>
    <m/>
    <m/>
    <n v="1652887.71"/>
    <n v="1662914.87"/>
    <n v="1670814.72"/>
    <n v="1674292.52"/>
    <n v="1671884.62"/>
    <n v="1671884.62"/>
    <n v="1671884.62"/>
    <m/>
    <m/>
    <m/>
    <m/>
    <m/>
    <m/>
    <n v="-13774.07"/>
    <n v="-41406.449999999997"/>
    <n v="-69192.06"/>
    <n v="-97076.6"/>
    <n v="-124970.62"/>
    <n v="-152842.94"/>
    <n v="-180715.26"/>
    <m/>
    <m/>
    <m/>
    <m/>
    <m/>
    <m/>
    <n v="-13774.07"/>
    <n v="-27632.38"/>
    <n v="-27785.61"/>
    <n v="-27884.54"/>
    <n v="-27894.02"/>
    <n v="-27872.32"/>
    <n v="-27872.32"/>
    <s v="ED"/>
    <s v="AN"/>
    <x v="0"/>
    <x v="53"/>
    <x v="0"/>
    <n v="4"/>
    <s v="ED.AN4"/>
    <n v="0.66500999999999999"/>
    <n v="0"/>
    <n v="0.33499000000000001"/>
    <n v="0"/>
    <n v="0"/>
    <n v="0"/>
    <x v="1"/>
    <x v="1"/>
    <x v="0"/>
    <n v="1111820"/>
    <n v="0"/>
    <n v="560065"/>
    <n v="0"/>
    <n v="0"/>
    <n v="0"/>
  </r>
  <r>
    <x v="133"/>
    <m/>
    <m/>
    <m/>
    <m/>
    <m/>
    <m/>
    <m/>
    <m/>
    <m/>
    <n v="78962.55"/>
    <n v="80891.89"/>
    <n v="92773.11"/>
    <n v="97035.5"/>
    <m/>
    <m/>
    <m/>
    <m/>
    <m/>
    <m/>
    <m/>
    <m/>
    <m/>
    <n v="-1096.7"/>
    <n v="-3317.27"/>
    <n v="-5737.99"/>
    <n v="-8399.67"/>
    <m/>
    <m/>
    <m/>
    <m/>
    <m/>
    <m/>
    <m/>
    <m/>
    <m/>
    <n v="-1096.7"/>
    <n v="-2220.5700000000002"/>
    <n v="-2420.7199999999998"/>
    <n v="-2661.68"/>
    <s v="ED"/>
    <s v="AN"/>
    <x v="0"/>
    <x v="9"/>
    <x v="0"/>
    <n v="4"/>
    <s v="ED.AN4"/>
    <n v="0.66500999999999999"/>
    <n v="0"/>
    <n v="0.33499000000000001"/>
    <n v="0"/>
    <n v="0"/>
    <n v="0"/>
    <x v="7"/>
    <x v="7"/>
    <x v="0"/>
    <n v="64530"/>
    <n v="0"/>
    <n v="32506"/>
    <n v="0"/>
    <n v="0"/>
    <n v="0"/>
  </r>
  <r>
    <x v="134"/>
    <n v="3097490.93"/>
    <n v="3097490.93"/>
    <n v="3273577.99"/>
    <n v="3273577.99"/>
    <n v="3273577.99"/>
    <n v="3435164.33"/>
    <n v="3435164.33"/>
    <n v="3435164.33"/>
    <n v="3435164.33"/>
    <n v="3447613.52"/>
    <n v="3447613.52"/>
    <n v="3447613.52"/>
    <n v="3447613.52"/>
    <n v="-510190.61"/>
    <n v="-518749.7"/>
    <n v="-527471.82999999996"/>
    <n v="-536357.03"/>
    <n v="-545242.21"/>
    <n v="-554277.01"/>
    <n v="-563461.43000000005"/>
    <n v="-572645.84"/>
    <n v="-581830.27"/>
    <n v="-591026.22"/>
    <n v="-600233.68999999994"/>
    <n v="-609441.17000000004"/>
    <n v="-618648.64"/>
    <n v="-8559.1"/>
    <n v="-8559.09"/>
    <n v="-8722.1299999999992"/>
    <n v="-8885.2000000000007"/>
    <n v="-8885.18"/>
    <n v="-9034.7999999999993"/>
    <n v="-9184.42"/>
    <n v="-9184.41"/>
    <n v="-9184.43"/>
    <n v="-9195.9500000000007"/>
    <n v="-9207.4699999999993"/>
    <n v="-9207.48"/>
    <n v="-9207.4699999999993"/>
    <s v="ED"/>
    <s v="AN"/>
    <x v="0"/>
    <x v="54"/>
    <x v="0"/>
    <n v="1"/>
    <s v="ED.AN1"/>
    <n v="0.65529999999999999"/>
    <n v="0"/>
    <n v="0.34470000000000001"/>
    <n v="0"/>
    <n v="0"/>
    <n v="0"/>
    <x v="53"/>
    <x v="49"/>
    <x v="0"/>
    <n v="2259221"/>
    <n v="0"/>
    <n v="1188392"/>
    <n v="0"/>
    <n v="0"/>
    <n v="0"/>
  </r>
  <r>
    <x v="135"/>
    <n v="57983.24"/>
    <n v="57983.24"/>
    <n v="952886.83"/>
    <n v="952886.83"/>
    <n v="1028640.17"/>
    <n v="1028640.17"/>
    <n v="1028640.17"/>
    <n v="1028640.17"/>
    <n v="1028640.17"/>
    <n v="1028640.17"/>
    <n v="1028640.17"/>
    <n v="1028640.17"/>
    <n v="1028640.17"/>
    <n v="-556.69000000000005"/>
    <n v="-653.34"/>
    <n v="-6752.75"/>
    <n v="-8341.7999999999993"/>
    <n v="-9993.9699999999993"/>
    <n v="-11709.26"/>
    <n v="-13424.55"/>
    <n v="-15139.84"/>
    <n v="-16855.13"/>
    <n v="-18570.41"/>
    <n v="-20285.71"/>
    <n v="-22001"/>
    <n v="-23716.29"/>
    <n v="-94.47"/>
    <n v="-96.65"/>
    <n v="-6099.41"/>
    <n v="-1589.05"/>
    <n v="-1652.17"/>
    <n v="-1715.29"/>
    <n v="-1715.29"/>
    <n v="-1715.29"/>
    <n v="-1715.29"/>
    <n v="-1715.28"/>
    <n v="-1715.3"/>
    <n v="-1715.29"/>
    <n v="-1715.29"/>
    <s v="ED"/>
    <s v="AN"/>
    <x v="0"/>
    <x v="55"/>
    <x v="0"/>
    <n v="1"/>
    <s v="ED.AN1"/>
    <n v="0.65529999999999999"/>
    <n v="0"/>
    <n v="0.34470000000000001"/>
    <n v="0"/>
    <n v="0"/>
    <n v="0"/>
    <x v="54"/>
    <x v="50"/>
    <x v="0"/>
    <n v="674068"/>
    <n v="0"/>
    <n v="354572"/>
    <n v="0"/>
    <n v="0"/>
    <n v="0"/>
  </r>
  <r>
    <x v="136"/>
    <n v="12861.41"/>
    <n v="12861.41"/>
    <n v="12861.41"/>
    <n v="12861.41"/>
    <n v="12861.41"/>
    <n v="12861.41"/>
    <n v="12861.41"/>
    <n v="12861.41"/>
    <n v="12861.41"/>
    <n v="12861.41"/>
    <n v="23951.56"/>
    <n v="23951.56"/>
    <n v="15795.42"/>
    <n v="-3735.47"/>
    <n v="-3757.87"/>
    <n v="-3780.27"/>
    <n v="-3802.67"/>
    <n v="-3825.07"/>
    <n v="-3847.47"/>
    <n v="-3869.87"/>
    <n v="-3892.27"/>
    <n v="-3914.67"/>
    <n v="-3937.07"/>
    <n v="-3969.12"/>
    <n v="-4010.85"/>
    <n v="4110.67"/>
    <n v="-22.4"/>
    <n v="-22.4"/>
    <n v="-22.4"/>
    <n v="-22.4"/>
    <n v="-22.4"/>
    <n v="-22.4"/>
    <n v="-22.4"/>
    <n v="-22.4"/>
    <n v="-22.4"/>
    <n v="-22.4"/>
    <n v="-32.049999999999997"/>
    <n v="-41.73"/>
    <n v="-34.619999999999997"/>
    <s v="ED"/>
    <s v="AN"/>
    <x v="0"/>
    <x v="56"/>
    <x v="4"/>
    <n v="1"/>
    <s v="ED.AN1"/>
    <n v="0.65529999999999999"/>
    <n v="0"/>
    <n v="0.34470000000000001"/>
    <n v="0"/>
    <n v="0"/>
    <n v="0"/>
    <x v="55"/>
    <x v="51"/>
    <x v="0"/>
    <n v="10351"/>
    <n v="0"/>
    <n v="5445"/>
    <n v="0"/>
    <n v="0"/>
    <n v="0"/>
  </r>
  <r>
    <x v="137"/>
    <n v="280713.42"/>
    <n v="280713.42"/>
    <n v="280713.42"/>
    <n v="280713.42"/>
    <n v="280713.42"/>
    <n v="280713.42"/>
    <n v="280713.42"/>
    <n v="280713.42"/>
    <n v="280713.42"/>
    <n v="280713.42"/>
    <n v="280713.42"/>
    <n v="280713.42"/>
    <n v="280713.42"/>
    <n v="-28946.18"/>
    <n v="-29673.69"/>
    <n v="-30401.200000000001"/>
    <n v="-31128.71"/>
    <n v="-31856.22"/>
    <n v="-32583.73"/>
    <n v="-33311.24"/>
    <n v="-34038.75"/>
    <n v="-34766.269999999997"/>
    <n v="-35493.79"/>
    <n v="-36221.31"/>
    <n v="-36948.83"/>
    <n v="-37676.35"/>
    <n v="-727.51"/>
    <n v="-727.51"/>
    <n v="-727.51"/>
    <n v="-727.51"/>
    <n v="-727.51"/>
    <n v="-727.51"/>
    <n v="-727.51"/>
    <n v="-727.51"/>
    <n v="-727.52"/>
    <n v="-727.52"/>
    <n v="-727.52"/>
    <n v="-727.52"/>
    <n v="-727.52"/>
    <s v="ED"/>
    <s v="AN"/>
    <x v="0"/>
    <x v="57"/>
    <x v="4"/>
    <n v="1"/>
    <s v="ED.AN1"/>
    <n v="0.65529999999999999"/>
    <n v="0"/>
    <n v="0.34470000000000001"/>
    <n v="0"/>
    <n v="0"/>
    <n v="0"/>
    <x v="56"/>
    <x v="52"/>
    <x v="0"/>
    <n v="183952"/>
    <n v="0"/>
    <n v="96762"/>
    <n v="0"/>
    <n v="0"/>
    <n v="0"/>
  </r>
  <r>
    <x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58"/>
    <x v="5"/>
    <n v="1"/>
    <s v="ED.AN1"/>
    <n v="0.65529999999999999"/>
    <n v="0"/>
    <n v="0.34470000000000001"/>
    <n v="0"/>
    <n v="0"/>
    <n v="0"/>
    <x v="57"/>
    <x v="53"/>
    <x v="0"/>
    <n v="0"/>
    <n v="0"/>
    <n v="0"/>
    <n v="0"/>
    <n v="0"/>
    <n v="0"/>
  </r>
  <r>
    <x v="139"/>
    <n v="8245302.04"/>
    <n v="8245953.5800000001"/>
    <n v="8241138.8700000001"/>
    <n v="8232138"/>
    <n v="8232138"/>
    <n v="7176030.3300000001"/>
    <n v="7176030.3300000001"/>
    <n v="7176030.3300000001"/>
    <n v="7176030.3300000001"/>
    <n v="7176030.3300000001"/>
    <n v="7176030.3300000001"/>
    <n v="7176030.3300000001"/>
    <n v="7176030.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59"/>
    <x v="6"/>
    <n v="1"/>
    <s v="ED.AN1"/>
    <n v="0.65529999999999999"/>
    <n v="0"/>
    <n v="0.34470000000000001"/>
    <n v="0"/>
    <n v="0"/>
    <n v="0"/>
    <x v="8"/>
    <x v="8"/>
    <x v="1"/>
    <n v="4702453"/>
    <n v="0"/>
    <n v="2473578"/>
    <n v="0"/>
    <n v="0"/>
    <n v="0"/>
  </r>
  <r>
    <x v="140"/>
    <n v="1487565.91"/>
    <n v="1487565.91"/>
    <n v="1487565.91"/>
    <n v="1487565.91"/>
    <n v="1487565.91"/>
    <n v="1487565.91"/>
    <n v="1487565.91"/>
    <n v="1487565.91"/>
    <n v="1487565.91"/>
    <n v="1487565.91"/>
    <n v="1487565.91"/>
    <n v="1487565.91"/>
    <n v="1487565.91"/>
    <n v="-792609.24"/>
    <n v="-793935.65"/>
    <n v="-795262.06"/>
    <n v="-796588.47"/>
    <n v="-797914.88"/>
    <n v="-799241.29"/>
    <n v="-800567.7"/>
    <n v="-801894.11"/>
    <n v="-803220.52"/>
    <n v="-804546.93"/>
    <n v="-805873.34"/>
    <n v="-807199.75"/>
    <n v="-808526.16"/>
    <n v="-1326.41"/>
    <n v="-1326.41"/>
    <n v="-1326.41"/>
    <n v="-1326.41"/>
    <n v="-1326.41"/>
    <n v="-1326.41"/>
    <n v="-1326.41"/>
    <n v="-1326.41"/>
    <n v="-1326.41"/>
    <n v="-1326.41"/>
    <n v="-1326.41"/>
    <n v="-1326.41"/>
    <n v="-1326.41"/>
    <s v="ED"/>
    <s v="AN"/>
    <x v="0"/>
    <x v="60"/>
    <x v="6"/>
    <n v="1"/>
    <s v="ED.AN1"/>
    <n v="0.65529999999999999"/>
    <n v="0"/>
    <n v="0.34470000000000001"/>
    <n v="0"/>
    <n v="0"/>
    <n v="0"/>
    <x v="58"/>
    <x v="54"/>
    <x v="0"/>
    <n v="974802"/>
    <n v="0"/>
    <n v="512764"/>
    <n v="0"/>
    <n v="0"/>
    <n v="0"/>
  </r>
  <r>
    <x v="141"/>
    <n v="20715580.18"/>
    <n v="20715580.18"/>
    <n v="20715580.18"/>
    <n v="20715952.48"/>
    <n v="20715952.48"/>
    <n v="20715952.48"/>
    <n v="20715952.48"/>
    <n v="20715952.48"/>
    <n v="20720906.379999999"/>
    <n v="20720974.219999999"/>
    <n v="20721872.079999998"/>
    <n v="20761652.870000001"/>
    <n v="20775334.829999998"/>
    <n v="-5543788.8099999996"/>
    <n v="-5564331.7599999998"/>
    <n v="-5584874.71"/>
    <n v="-5605417.8399999999"/>
    <n v="-5625961.1600000001"/>
    <n v="-5646504.4800000004"/>
    <n v="-5667047.7999999998"/>
    <n v="-5687591.1200000001"/>
    <n v="-5708136.9000000004"/>
    <n v="-5728685.1699999999"/>
    <n v="-5749233.9100000001"/>
    <n v="-5769802.8200000003"/>
    <n v="-5790398.2400000002"/>
    <n v="-20535.099999999999"/>
    <n v="-20542.95"/>
    <n v="-20542.95"/>
    <n v="-20543.13"/>
    <n v="-20543.32"/>
    <n v="-20543.32"/>
    <n v="-20543.32"/>
    <n v="-20543.32"/>
    <n v="-20545.78"/>
    <n v="-20548.27"/>
    <n v="-20548.740000000002"/>
    <n v="-20568.91"/>
    <n v="-20595.419999999998"/>
    <s v="ED"/>
    <s v="AN"/>
    <x v="0"/>
    <x v="61"/>
    <x v="6"/>
    <n v="1"/>
    <s v="ED.AN1"/>
    <n v="0.65529999999999999"/>
    <n v="0"/>
    <n v="0.34470000000000001"/>
    <n v="0"/>
    <n v="0"/>
    <n v="0"/>
    <x v="59"/>
    <x v="55"/>
    <x v="0"/>
    <n v="13614077"/>
    <n v="0"/>
    <n v="7161258"/>
    <n v="0"/>
    <n v="0"/>
    <n v="0"/>
  </r>
  <r>
    <x v="142"/>
    <n v="29176981.609999999"/>
    <n v="29180303.34"/>
    <n v="29133383.359999999"/>
    <n v="29121187.190000001"/>
    <n v="30100671.469999999"/>
    <n v="29757088.120000001"/>
    <n v="29756493.600000001"/>
    <n v="29740433.440000001"/>
    <n v="29532819.809999999"/>
    <n v="30717264.129999999"/>
    <n v="30827083.77"/>
    <n v="30830253.75"/>
    <n v="30840186.239999998"/>
    <n v="-7257941.9900000002"/>
    <n v="-7296969.6399999997"/>
    <n v="-7336574.3499999996"/>
    <n v="-7376138.9100000001"/>
    <n v="-7416360.4100000001"/>
    <n v="-7457013.8099999996"/>
    <n v="-7496813.4900000002"/>
    <n v="-7537221.8200000003"/>
    <n v="-7577478.25"/>
    <n v="-7618398.0999999996"/>
    <n v="-7660196.9699999997"/>
    <n v="-7702072.5800000001"/>
    <n v="-7743957.0899999999"/>
    <n v="-39319.58"/>
    <n v="-39634.31"/>
    <n v="-39604.71"/>
    <n v="-39564.559999999998"/>
    <n v="-40221.5"/>
    <n v="-40653.4"/>
    <n v="-40419.64"/>
    <n v="-40408.33"/>
    <n v="-40256.43"/>
    <n v="-40919.85"/>
    <n v="-41798.870000000003"/>
    <n v="-41875.61"/>
    <n v="-41884.51"/>
    <s v="ED"/>
    <s v="AN"/>
    <x v="0"/>
    <x v="62"/>
    <x v="6"/>
    <n v="1"/>
    <s v="ED.AN1"/>
    <n v="0.65529999999999999"/>
    <n v="0"/>
    <n v="0.34470000000000001"/>
    <n v="0"/>
    <n v="0"/>
    <n v="0"/>
    <x v="60"/>
    <x v="56"/>
    <x v="0"/>
    <n v="20209574"/>
    <n v="0"/>
    <n v="10630612"/>
    <n v="0"/>
    <n v="0"/>
    <n v="0"/>
  </r>
  <r>
    <x v="143"/>
    <n v="300033355.58999997"/>
    <n v="308804116.05000001"/>
    <n v="307821540.81"/>
    <n v="307662913.74000001"/>
    <n v="307027374.49000001"/>
    <n v="309267997.67000002"/>
    <n v="322188876.36000001"/>
    <n v="319978410.19"/>
    <n v="320644949.98000002"/>
    <n v="331641611.30000001"/>
    <n v="331368133.80000001"/>
    <n v="335064962.56999999"/>
    <n v="337272628.97000003"/>
    <n v="-85299339.219999999"/>
    <n v="-85876783.329999998"/>
    <n v="-86439923.430000007"/>
    <n v="-86676904.909999996"/>
    <n v="-87273089.069999993"/>
    <n v="-87850914.819999993"/>
    <n v="-84779707.209999993"/>
    <n v="-85064388.859999999"/>
    <n v="-85510082.849999994"/>
    <n v="-83238789.519999996"/>
    <n v="-83562591.329999998"/>
    <n v="-87070391.540000007"/>
    <n v="-87190827.140000001"/>
    <n v="-589428.17000000004"/>
    <n v="-611374.30000000005"/>
    <n v="-619194.92000000004"/>
    <n v="-618048.97"/>
    <n v="-617251.5"/>
    <n v="-618863.26"/>
    <n v="-634087.93999999994"/>
    <n v="-644843"/>
    <n v="-643292.62"/>
    <n v="-655004.43000000005"/>
    <n v="-665772.28"/>
    <n v="-669209.91"/>
    <n v="-675138.99"/>
    <s v="ED"/>
    <s v="AN"/>
    <x v="0"/>
    <x v="63"/>
    <x v="6"/>
    <n v="1"/>
    <s v="ED.AN1"/>
    <n v="0.65529999999999999"/>
    <n v="0"/>
    <n v="0.34470000000000001"/>
    <n v="0"/>
    <n v="0"/>
    <n v="0"/>
    <x v="61"/>
    <x v="57"/>
    <x v="0"/>
    <n v="221014754"/>
    <n v="0"/>
    <n v="116257875"/>
    <n v="0"/>
    <n v="0"/>
    <n v="0"/>
  </r>
  <r>
    <x v="144"/>
    <n v="3977802.78"/>
    <n v="3977802.78"/>
    <n v="4704347.3099999996"/>
    <n v="4704347.3099999996"/>
    <n v="4704347.3099999996"/>
    <n v="4827716.09"/>
    <n v="4827726.67"/>
    <n v="4827726.67"/>
    <n v="4827726.67"/>
    <n v="4827726.67"/>
    <n v="4827726.67"/>
    <n v="4827726.67"/>
    <n v="4940155.78"/>
    <n v="-130278.69"/>
    <n v="-138267.45000000001"/>
    <n v="-13610.01"/>
    <n v="-23057.919999999998"/>
    <n v="-32505.83"/>
    <n v="-42077.61"/>
    <n v="-51773.279999999999"/>
    <n v="-34962.36"/>
    <n v="-44658.04"/>
    <n v="-54353.72"/>
    <n v="-64049.4"/>
    <n v="-73745.08"/>
    <n v="-83553.679999999993"/>
    <n v="-7988.74"/>
    <n v="-7988.76"/>
    <n v="-8718.33"/>
    <n v="-9447.91"/>
    <n v="-9447.91"/>
    <n v="-9571.7800000000007"/>
    <n v="-9695.67"/>
    <n v="-9695.68"/>
    <n v="-9695.68"/>
    <n v="-9695.68"/>
    <n v="-9695.68"/>
    <n v="-9695.68"/>
    <n v="-9808.6"/>
    <s v="ED"/>
    <s v="AN"/>
    <x v="0"/>
    <x v="64"/>
    <x v="6"/>
    <n v="1"/>
    <s v="ED.AN1"/>
    <n v="0.65529999999999999"/>
    <n v="0"/>
    <n v="0.34470000000000001"/>
    <n v="0"/>
    <n v="0"/>
    <n v="0"/>
    <x v="61"/>
    <x v="58"/>
    <x v="0"/>
    <n v="3237284"/>
    <n v="0"/>
    <n v="1702872"/>
    <n v="0"/>
    <n v="0"/>
    <n v="0"/>
  </r>
  <r>
    <x v="145"/>
    <n v="1167384.49"/>
    <n v="1167384.49"/>
    <n v="1167384.49"/>
    <n v="1167384.49"/>
    <n v="1167384.49"/>
    <n v="1167384.49"/>
    <n v="1167384.49"/>
    <n v="1167384.49"/>
    <n v="1167384.49"/>
    <n v="1167384.49"/>
    <n v="1167384.49"/>
    <n v="1167384.49"/>
    <n v="1167384.49"/>
    <n v="-855985.42"/>
    <n v="-729870.3"/>
    <n v="-731339.25"/>
    <n v="-732808.2"/>
    <n v="-734277.15"/>
    <n v="-735746.1"/>
    <n v="-737215.05"/>
    <n v="-738684"/>
    <n v="-740152.95"/>
    <n v="-741621.9"/>
    <n v="-743090.85"/>
    <n v="-744559.8"/>
    <n v="-746028.75"/>
    <n v="-1468.95"/>
    <n v="-1468.95"/>
    <n v="-1468.95"/>
    <n v="-1468.95"/>
    <n v="-1468.95"/>
    <n v="-1468.95"/>
    <n v="-1468.95"/>
    <n v="-1468.95"/>
    <n v="-1468.95"/>
    <n v="-1468.95"/>
    <n v="-1468.95"/>
    <n v="-1468.95"/>
    <n v="-1468.95"/>
    <s v="ED"/>
    <s v="AN"/>
    <x v="0"/>
    <x v="65"/>
    <x v="6"/>
    <n v="1"/>
    <s v="ED.AN1"/>
    <n v="0.65529999999999999"/>
    <n v="0"/>
    <n v="0.34470000000000001"/>
    <n v="0"/>
    <n v="0"/>
    <n v="0"/>
    <x v="62"/>
    <x v="59"/>
    <x v="0"/>
    <n v="764987"/>
    <n v="0"/>
    <n v="402397"/>
    <n v="0"/>
    <n v="0"/>
    <n v="0"/>
  </r>
  <r>
    <x v="146"/>
    <n v="301946963.63999999"/>
    <n v="304285400.72000003"/>
    <n v="305356131.19999999"/>
    <n v="305435388.25999999"/>
    <n v="305871999.81999999"/>
    <n v="312998388.20999998"/>
    <n v="315713656.13"/>
    <n v="315981840.58999997"/>
    <n v="323079221.45999998"/>
    <n v="325432422.80000001"/>
    <n v="327236709.75999999"/>
    <n v="327872655.31"/>
    <n v="333662936.39999998"/>
    <n v="-72771063.780000001"/>
    <n v="-72587586.040000007"/>
    <n v="-73044668.230000004"/>
    <n v="-73535846.409999996"/>
    <n v="-74027439.439999998"/>
    <n v="-74511624.870000005"/>
    <n v="-75011058.140000001"/>
    <n v="-75519046.590000004"/>
    <n v="-76019292.680000007"/>
    <n v="-76180579.659999996"/>
    <n v="-76102665.269999996"/>
    <n v="-76629482.379999995"/>
    <n v="-77102303.25"/>
    <n v="-483482.21"/>
    <n v="-487511.86"/>
    <n v="-490253.4"/>
    <n v="-491178.18"/>
    <n v="-491593.03"/>
    <n v="-497674.93"/>
    <n v="-505589.27"/>
    <n v="-507988.45"/>
    <n v="-513911.59"/>
    <n v="-521511.44"/>
    <n v="-524854.76"/>
    <n v="-526817.11"/>
    <n v="-531984.87"/>
    <s v="ED"/>
    <s v="AN"/>
    <x v="0"/>
    <x v="66"/>
    <x v="6"/>
    <n v="1"/>
    <s v="ED.AN1"/>
    <n v="0.65529999999999999"/>
    <n v="0"/>
    <n v="0.34470000000000001"/>
    <n v="0"/>
    <n v="0"/>
    <n v="0"/>
    <x v="63"/>
    <x v="60"/>
    <x v="0"/>
    <n v="218649322"/>
    <n v="0"/>
    <n v="115013614"/>
    <n v="0"/>
    <n v="0"/>
    <n v="0"/>
  </r>
  <r>
    <x v="147"/>
    <n v="154163390.59999999"/>
    <n v="155000524.09"/>
    <n v="154984849.62"/>
    <n v="155070537.47"/>
    <n v="154982097.88999999"/>
    <n v="158241943.15000001"/>
    <n v="159040096.72"/>
    <n v="159126859.16"/>
    <n v="161044302.24000001"/>
    <n v="160838921.47999999"/>
    <n v="161689106.36000001"/>
    <n v="161458994"/>
    <n v="162621394.65000001"/>
    <n v="-42635970.670000002"/>
    <n v="-42667956.950000003"/>
    <n v="-42892914.350000001"/>
    <n v="-43138374.869999997"/>
    <n v="-43383833.210000001"/>
    <n v="-43631412.240000002"/>
    <n v="-43875846.270000003"/>
    <n v="-44127728.450000003"/>
    <n v="-43829106.25"/>
    <n v="-43573014.5"/>
    <n v="-43227557.149999999"/>
    <n v="-43483382.729999997"/>
    <n v="-43650551.43"/>
    <n v="-244014.23"/>
    <n v="-244754.76"/>
    <n v="-245405.1"/>
    <n v="-245460.52"/>
    <n v="-245458.34"/>
    <n v="-247969.03"/>
    <n v="-251181.62"/>
    <n v="-251882.18"/>
    <n v="-253468.83"/>
    <n v="-254824.22"/>
    <n v="-255334.7"/>
    <n v="-255825.58"/>
    <n v="-256563.65"/>
    <s v="ED"/>
    <s v="AN"/>
    <x v="0"/>
    <x v="67"/>
    <x v="6"/>
    <n v="1"/>
    <s v="ED.AN1"/>
    <n v="0.65529999999999999"/>
    <n v="0"/>
    <n v="0.34470000000000001"/>
    <n v="0"/>
    <n v="0"/>
    <n v="0"/>
    <x v="64"/>
    <x v="61"/>
    <x v="0"/>
    <n v="106565800"/>
    <n v="0"/>
    <n v="56055595"/>
    <n v="0"/>
    <n v="0"/>
    <n v="0"/>
  </r>
  <r>
    <x v="148"/>
    <n v="3830621.62"/>
    <n v="3254805.23"/>
    <n v="3026546.89"/>
    <n v="3074469.09"/>
    <n v="3105161.79"/>
    <n v="3116950.35"/>
    <n v="3194907.02"/>
    <n v="3263519.25"/>
    <n v="3376773.64"/>
    <n v="3438483.31"/>
    <n v="3474718.64"/>
    <n v="3502828.07"/>
    <n v="3524684.97"/>
    <n v="-870729.32"/>
    <n v="-875571.03"/>
    <n v="-879863.29"/>
    <n v="-884032.32"/>
    <n v="-888255.07"/>
    <n v="-892506.85"/>
    <n v="-896819.95"/>
    <n v="-901233.21"/>
    <n v="-905770.74"/>
    <n v="-910427.83"/>
    <n v="-915151.85"/>
    <n v="-919919.84"/>
    <n v="-924721.97"/>
    <n v="-5222.5200000000004"/>
    <n v="-4841.71"/>
    <n v="-4292.26"/>
    <n v="-4169.03"/>
    <n v="-4222.75"/>
    <n v="-4251.78"/>
    <n v="-4313.1000000000004"/>
    <n v="-4413.26"/>
    <n v="-4537.53"/>
    <n v="-4657.09"/>
    <n v="-4724.0200000000004"/>
    <n v="-4767.99"/>
    <n v="-4802.13"/>
    <s v="ED"/>
    <s v="AN"/>
    <x v="0"/>
    <x v="68"/>
    <x v="6"/>
    <n v="1"/>
    <s v="ED.AN1"/>
    <n v="0.65529999999999999"/>
    <n v="0"/>
    <n v="0.34470000000000001"/>
    <n v="0"/>
    <n v="0"/>
    <n v="0"/>
    <x v="65"/>
    <x v="62"/>
    <x v="0"/>
    <n v="2309726"/>
    <n v="0"/>
    <n v="1214959"/>
    <n v="0"/>
    <n v="0"/>
    <n v="0"/>
  </r>
  <r>
    <x v="149"/>
    <n v="3179283.08"/>
    <n v="2603466.69"/>
    <n v="2375208.35"/>
    <n v="2423130.5499999998"/>
    <n v="2453823.25"/>
    <n v="7546650.1600000001"/>
    <n v="7624606.8300000001"/>
    <n v="7693219.0599999996"/>
    <n v="7310093.5899999999"/>
    <n v="7567439.7800000003"/>
    <n v="7245420.6299999999"/>
    <n v="7273530.0599999996"/>
    <n v="7295386.96"/>
    <n v="-1132672.75"/>
    <n v="-1137636.28"/>
    <n v="-1141909.6399999999"/>
    <n v="-1146028.21"/>
    <n v="-1150214.26"/>
    <n v="-1158798"/>
    <n v="-1171819.99"/>
    <n v="-1184967.79"/>
    <n v="-1197845.6299999999"/>
    <n v="-1210615.51"/>
    <n v="-856924.88"/>
    <n v="-869386.98"/>
    <n v="-881891.96"/>
    <n v="-5441.86"/>
    <n v="-4963.53"/>
    <n v="-4273.3599999999997"/>
    <n v="-4118.57"/>
    <n v="-4186.05"/>
    <n v="-8583.74"/>
    <n v="-13021.99"/>
    <n v="-13147.8"/>
    <n v="-12877.84"/>
    <n v="-12769.88"/>
    <n v="-12714.37"/>
    <n v="-12462.1"/>
    <n v="-12504.98"/>
    <s v="ED"/>
    <s v="AN"/>
    <x v="0"/>
    <x v="69"/>
    <x v="6"/>
    <n v="1"/>
    <s v="ED.AN1"/>
    <n v="0.65529999999999999"/>
    <n v="0"/>
    <n v="0.34470000000000001"/>
    <n v="0"/>
    <n v="0"/>
    <n v="0"/>
    <x v="22"/>
    <x v="63"/>
    <x v="0"/>
    <n v="4780667"/>
    <n v="0"/>
    <n v="2514720"/>
    <n v="0"/>
    <n v="0"/>
    <n v="0"/>
  </r>
  <r>
    <x v="150"/>
    <n v="2082277.45"/>
    <n v="2082277.45"/>
    <n v="2082277.45"/>
    <n v="2082277.45"/>
    <n v="2082277.45"/>
    <n v="2082277.45"/>
    <n v="2082277.45"/>
    <n v="2082277.45"/>
    <n v="2417144.17"/>
    <n v="2417144.17"/>
    <n v="2417144.17"/>
    <n v="2417144.17"/>
    <n v="2497367.92"/>
    <n v="-917021.27"/>
    <n v="-919467.95"/>
    <n v="-921914.63"/>
    <n v="-924361.31"/>
    <n v="-926807.99"/>
    <n v="-929254.67"/>
    <n v="-931701.35"/>
    <n v="-934148.03"/>
    <n v="-936791.44"/>
    <n v="-939631.58"/>
    <n v="-942471.72"/>
    <n v="-945311.86"/>
    <n v="-948199.14"/>
    <n v="-2446.6799999999998"/>
    <n v="-2446.6799999999998"/>
    <n v="-2446.6799999999998"/>
    <n v="-2446.6799999999998"/>
    <n v="-2446.6799999999998"/>
    <n v="-2446.6799999999998"/>
    <n v="-2446.6799999999998"/>
    <n v="-2446.6799999999998"/>
    <n v="-2643.41"/>
    <n v="-2840.14"/>
    <n v="-2840.14"/>
    <n v="-2840.14"/>
    <n v="-2887.28"/>
    <s v="ED"/>
    <s v="AN"/>
    <x v="0"/>
    <x v="70"/>
    <x v="6"/>
    <n v="1"/>
    <s v="ED.AN1"/>
    <n v="0.65529999999999999"/>
    <n v="0"/>
    <n v="0.34470000000000001"/>
    <n v="0"/>
    <n v="0"/>
    <n v="0"/>
    <x v="66"/>
    <x v="64"/>
    <x v="0"/>
    <n v="1636525"/>
    <n v="0"/>
    <n v="860843"/>
    <n v="0"/>
    <n v="0"/>
    <n v="0"/>
  </r>
  <r>
    <x v="151"/>
    <n v="3186966.73"/>
    <n v="3186966.73"/>
    <n v="3186966.73"/>
    <n v="3186966.73"/>
    <n v="3186966.73"/>
    <n v="3186966.73"/>
    <n v="3186966.73"/>
    <n v="3186966.73"/>
    <n v="3186966.73"/>
    <n v="3186966.73"/>
    <n v="3186966.73"/>
    <n v="3186966.73"/>
    <n v="3212981.49"/>
    <n v="-336821.91"/>
    <n v="-343939.46"/>
    <n v="-348877.28"/>
    <n v="-355994.83"/>
    <n v="-363112.38"/>
    <n v="-370229.93"/>
    <n v="-377347.48"/>
    <n v="-384465.03"/>
    <n v="-391582.6"/>
    <n v="-398700.17"/>
    <n v="-405817.74"/>
    <n v="-412935.31"/>
    <n v="-413081.93"/>
    <n v="-7748.9"/>
    <n v="-7117.55"/>
    <n v="-7117.55"/>
    <n v="-7117.55"/>
    <n v="-7117.55"/>
    <n v="-7117.55"/>
    <n v="-7117.55"/>
    <n v="-7117.55"/>
    <n v="-7117.57"/>
    <n v="-7117.57"/>
    <n v="-7117.57"/>
    <n v="-7117.57"/>
    <n v="-7146.62"/>
    <s v="ED"/>
    <s v="AN"/>
    <x v="0"/>
    <x v="71"/>
    <x v="7"/>
    <n v="3"/>
    <s v="ED.AN3"/>
    <n v="0.59958"/>
    <n v="0"/>
    <n v="0.40042"/>
    <n v="0"/>
    <n v="0"/>
    <n v="0"/>
    <x v="67"/>
    <x v="65"/>
    <x v="0"/>
    <n v="1926439"/>
    <n v="0"/>
    <n v="1286542"/>
    <n v="0"/>
    <n v="0"/>
    <n v="0"/>
  </r>
  <r>
    <x v="152"/>
    <n v="157018.04"/>
    <n v="157018.04"/>
    <n v="157018.04"/>
    <n v="157018.04"/>
    <n v="157018.04"/>
    <n v="157018.04"/>
    <n v="157018.04"/>
    <n v="157018.04"/>
    <n v="157018.04"/>
    <n v="157018.04"/>
    <n v="157018.04"/>
    <n v="157018.04"/>
    <n v="157018.04"/>
    <n v="-62155.74"/>
    <n v="-62533.89"/>
    <n v="-62912.04"/>
    <n v="-63290.19"/>
    <n v="-63668.34"/>
    <n v="-64046.49"/>
    <n v="-64424.639999999999"/>
    <n v="-64802.79"/>
    <n v="-65180.94"/>
    <n v="-65559.09"/>
    <n v="-65937.240000000005"/>
    <n v="-66315.39"/>
    <n v="-66693.539999999994"/>
    <n v="-378.15"/>
    <n v="-378.15"/>
    <n v="-378.15"/>
    <n v="-378.15"/>
    <n v="-378.15"/>
    <n v="-378.15"/>
    <n v="-378.15"/>
    <n v="-378.15"/>
    <n v="-378.15"/>
    <n v="-378.15"/>
    <n v="-378.15"/>
    <n v="-378.15"/>
    <n v="-378.15"/>
    <s v="ED"/>
    <s v="AN"/>
    <x v="0"/>
    <x v="72"/>
    <x v="7"/>
    <n v="4"/>
    <s v="ED.AN4"/>
    <n v="0.66500999999999999"/>
    <n v="0"/>
    <n v="0.33499000000000001"/>
    <n v="0"/>
    <n v="0"/>
    <n v="0"/>
    <x v="68"/>
    <x v="66"/>
    <x v="0"/>
    <n v="104419"/>
    <n v="0"/>
    <n v="52599"/>
    <n v="0"/>
    <n v="0"/>
    <n v="0"/>
  </r>
  <r>
    <x v="153"/>
    <n v="401165.86"/>
    <n v="401165.86"/>
    <n v="401165.86"/>
    <n v="401165.86"/>
    <n v="401165.86"/>
    <n v="401165.86"/>
    <n v="401165.86"/>
    <n v="401165.86"/>
    <n v="401165.86"/>
    <n v="401165.86"/>
    <n v="401165.86"/>
    <n v="401165.86"/>
    <n v="40116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11"/>
    <x v="1"/>
    <n v="4"/>
    <s v="ED.AN4"/>
    <n v="0.66500999999999999"/>
    <n v="0"/>
    <n v="0.33499000000000001"/>
    <n v="0"/>
    <n v="0"/>
    <n v="0"/>
    <x v="8"/>
    <x v="8"/>
    <x v="1"/>
    <n v="266779"/>
    <n v="0"/>
    <n v="134387"/>
    <n v="0"/>
    <n v="0"/>
    <n v="0"/>
  </r>
  <r>
    <x v="154"/>
    <n v="4411898.87"/>
    <n v="4411898.87"/>
    <n v="4411898.87"/>
    <n v="4414301.84"/>
    <n v="4414301.84"/>
    <n v="4431975.22"/>
    <n v="4431975.22"/>
    <n v="4431975.22"/>
    <n v="4431975.22"/>
    <n v="4430541.22"/>
    <n v="6396100.3600000003"/>
    <n v="6622707.54"/>
    <n v="6760280.25"/>
    <n v="-1037565.07"/>
    <n v="-1044550.58"/>
    <n v="-1051536.0900000001"/>
    <n v="-1058523.5"/>
    <n v="-1065512.82"/>
    <n v="-1074399.29"/>
    <n v="-1081416.58"/>
    <n v="-1088433.8700000001"/>
    <n v="-1095451.17"/>
    <n v="-1101033.33"/>
    <n v="-1109604.43"/>
    <n v="-1119910.98"/>
    <n v="-1057225.8400000001"/>
    <n v="-6985.51"/>
    <n v="-6985.51"/>
    <n v="-6985.51"/>
    <n v="-6987.41"/>
    <n v="-6989.32"/>
    <n v="-7038.23"/>
    <n v="-7017.29"/>
    <n v="-7017.29"/>
    <n v="-7017.3"/>
    <n v="-7016.16"/>
    <n v="-8571.1"/>
    <n v="-10306.549999999999"/>
    <n v="-10594.86"/>
    <s v="ED"/>
    <s v="AN"/>
    <x v="0"/>
    <x v="14"/>
    <x v="1"/>
    <n v="4"/>
    <s v="ED.AN4"/>
    <n v="0.66500999999999999"/>
    <n v="0"/>
    <n v="0.33499000000000001"/>
    <n v="0"/>
    <n v="0"/>
    <n v="0"/>
    <x v="64"/>
    <x v="67"/>
    <x v="0"/>
    <n v="4495654"/>
    <n v="0"/>
    <n v="2264626"/>
    <n v="0"/>
    <n v="0"/>
    <n v="0"/>
  </r>
  <r>
    <x v="155"/>
    <n v="2378208.89"/>
    <n v="2359388.7000000002"/>
    <n v="2359388.7000000002"/>
    <n v="2359388.7000000002"/>
    <n v="2359388.7000000002"/>
    <n v="2359388.7000000002"/>
    <n v="2359388.7000000002"/>
    <n v="2359388.7000000002"/>
    <n v="2359388.7000000002"/>
    <n v="2359388.7000000002"/>
    <n v="2359388.7000000002"/>
    <n v="2359388.7000000002"/>
    <n v="2359388.7000000002"/>
    <n v="-320365.25"/>
    <n v="-356184.04"/>
    <n v="-391836.29"/>
    <n v="-427488.54"/>
    <n v="-463140.77"/>
    <n v="-498793.02"/>
    <n v="-534445.26"/>
    <n v="-570097.52"/>
    <n v="-605749.76000000001"/>
    <n v="-641288.26"/>
    <n v="-676713.02"/>
    <n v="-712137.77"/>
    <n v="-747562.53"/>
    <n v="-33973.01"/>
    <n v="-35818.79"/>
    <n v="-35652.25"/>
    <n v="-35652.25"/>
    <n v="-35652.230000000003"/>
    <n v="-35652.25"/>
    <n v="-35652.239999999998"/>
    <n v="-35652.26"/>
    <n v="-35652.239999999998"/>
    <n v="-35538.5"/>
    <n v="-35424.76"/>
    <n v="-35424.75"/>
    <n v="-35424.76"/>
    <s v="ED"/>
    <s v="AN"/>
    <x v="0"/>
    <x v="73"/>
    <x v="1"/>
    <n v="4"/>
    <s v="ED.AN4"/>
    <n v="0.66500999999999999"/>
    <n v="0"/>
    <n v="0.33499000000000001"/>
    <n v="0"/>
    <n v="0"/>
    <n v="0"/>
    <x v="1"/>
    <x v="1"/>
    <x v="0"/>
    <n v="1569017"/>
    <n v="0"/>
    <n v="790372"/>
    <n v="0"/>
    <n v="0"/>
    <n v="0"/>
  </r>
  <r>
    <x v="156"/>
    <n v="2102096.63"/>
    <n v="1698707.63"/>
    <n v="1701025.41"/>
    <n v="1617510.08"/>
    <n v="1555736.37"/>
    <n v="1563342.26"/>
    <n v="1569718.41"/>
    <n v="1573093.81"/>
    <n v="1579114.47"/>
    <n v="1593814.45"/>
    <n v="1613898.52"/>
    <n v="1614461.5"/>
    <n v="1617036.1"/>
    <n v="-818200.64"/>
    <n v="-849874.01"/>
    <n v="-878205.12"/>
    <n v="-781486.45"/>
    <n v="-744737.17"/>
    <n v="-770729.49"/>
    <n v="-796838.33"/>
    <n v="-823028.43"/>
    <n v="-849296.83"/>
    <n v="-875737.9"/>
    <n v="-902468.84"/>
    <n v="-929371.84"/>
    <n v="-956300.99"/>
    <n v="-31849.13"/>
    <n v="-31673.37"/>
    <n v="-28331.11"/>
    <n v="-27654.46"/>
    <n v="-26443.72"/>
    <n v="-25992.32"/>
    <n v="-26108.84"/>
    <n v="-26190.1"/>
    <n v="-26268.400000000001"/>
    <n v="-26441.07"/>
    <n v="-26730.94"/>
    <n v="-26903"/>
    <n v="-26929.15"/>
    <s v="ED"/>
    <s v="AN"/>
    <x v="0"/>
    <x v="16"/>
    <x v="1"/>
    <n v="4"/>
    <s v="ED.AN4"/>
    <n v="0.66500999999999999"/>
    <n v="0"/>
    <n v="0.33499000000000001"/>
    <n v="0"/>
    <n v="0"/>
    <n v="0"/>
    <x v="1"/>
    <x v="1"/>
    <x v="0"/>
    <n v="1075345"/>
    <n v="0"/>
    <n v="541691"/>
    <n v="0"/>
    <n v="0"/>
    <n v="0"/>
  </r>
  <r>
    <x v="157"/>
    <n v="2956816.61"/>
    <n v="2964264.41"/>
    <n v="2925556.59"/>
    <n v="2925556.59"/>
    <n v="2941147.68"/>
    <n v="2941147.68"/>
    <n v="2941147.68"/>
    <n v="2941147.68"/>
    <n v="2941147.68"/>
    <n v="2990762.1"/>
    <n v="2990878.25"/>
    <n v="2990078.16"/>
    <n v="2990078.16"/>
    <n v="-1630055.25"/>
    <n v="-1645499.4"/>
    <n v="-1660862.02"/>
    <n v="-2054328.54"/>
    <n v="-2069630.86"/>
    <n v="-2084973.85"/>
    <n v="-2122276.84"/>
    <n v="-2137619.83"/>
    <n v="-2152962.8199999998"/>
    <n v="-2168435.2200000002"/>
    <n v="-2184037.33"/>
    <n v="-2198837.5699999998"/>
    <n v="-2214435.81"/>
    <n v="-15462.61"/>
    <n v="-15444.15"/>
    <n v="-15362.62"/>
    <n v="-15261.65"/>
    <n v="-15302.32"/>
    <n v="-15342.99"/>
    <n v="-15342.99"/>
    <n v="-15342.99"/>
    <n v="-15342.99"/>
    <n v="-15472.4"/>
    <n v="-15602.11"/>
    <n v="-15600.33"/>
    <n v="-15598.24"/>
    <s v="ED"/>
    <s v="AN"/>
    <x v="0"/>
    <x v="21"/>
    <x v="2"/>
    <n v="4"/>
    <s v="ED.AN4"/>
    <n v="0.66500999999999999"/>
    <n v="0"/>
    <n v="0.33499000000000001"/>
    <n v="0"/>
    <n v="0"/>
    <n v="0"/>
    <x v="69"/>
    <x v="68"/>
    <x v="0"/>
    <n v="1988432"/>
    <n v="0"/>
    <n v="1001646"/>
    <n v="0"/>
    <n v="0"/>
    <n v="0"/>
  </r>
  <r>
    <x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37"/>
    <x v="2"/>
    <n v="4"/>
    <s v="ED.AN4"/>
    <n v="0.66500999999999999"/>
    <n v="0"/>
    <n v="0.33499000000000001"/>
    <n v="0"/>
    <n v="0"/>
    <n v="0"/>
    <x v="70"/>
    <x v="8"/>
    <x v="0"/>
    <n v="0"/>
    <n v="0"/>
    <n v="0"/>
    <n v="0"/>
    <n v="0"/>
    <n v="0"/>
  </r>
  <r>
    <x v="159"/>
    <n v="0"/>
    <n v="0"/>
    <n v="0"/>
    <n v="0"/>
    <n v="0"/>
    <n v="0"/>
    <n v="0"/>
    <n v="0"/>
    <n v="0"/>
    <n v="0"/>
    <n v="0"/>
    <n v="0"/>
    <n v="0"/>
    <n v="0"/>
    <n v="0"/>
    <n v="0"/>
    <n v="-18171.849999999999"/>
    <n v="-18171.849999999999"/>
    <n v="-18171.849999999999"/>
    <n v="-18171.849999999999"/>
    <n v="-18171.849999999999"/>
    <n v="-18171.849999999999"/>
    <n v="-18171.849999999999"/>
    <n v="-18171.849999999999"/>
    <n v="-18171.849999999999"/>
    <n v="-18171.849999999999"/>
    <n v="0"/>
    <n v="0"/>
    <n v="0"/>
    <n v="0"/>
    <n v="0"/>
    <n v="0"/>
    <n v="0"/>
    <n v="0"/>
    <n v="0"/>
    <n v="0"/>
    <n v="0"/>
    <n v="0"/>
    <n v="0"/>
    <s v="ED"/>
    <s v="AN"/>
    <x v="0"/>
    <x v="38"/>
    <x v="2"/>
    <n v="4"/>
    <s v="ED.AN4"/>
    <n v="0.66500999999999999"/>
    <n v="0"/>
    <n v="0.33499000000000001"/>
    <n v="0"/>
    <n v="0"/>
    <n v="0"/>
    <x v="70"/>
    <x v="69"/>
    <x v="0"/>
    <n v="0"/>
    <n v="0"/>
    <n v="0"/>
    <n v="0"/>
    <n v="0"/>
    <n v="0"/>
  </r>
  <r>
    <x v="160"/>
    <n v="2166621.21"/>
    <n v="2166621.21"/>
    <n v="2166621.21"/>
    <n v="2199800.81"/>
    <n v="2199800.81"/>
    <n v="2199800.81"/>
    <n v="2236689.2799999998"/>
    <n v="2241845"/>
    <n v="2241845"/>
    <n v="2241845"/>
    <n v="2241845"/>
    <n v="2241845"/>
    <n v="2211105.48"/>
    <n v="-875992.39"/>
    <n v="-890021.26"/>
    <n v="-904050.13"/>
    <n v="-1466133.91"/>
    <n v="-1480377.62"/>
    <n v="-1494621.33"/>
    <n v="-1535439.47"/>
    <n v="-1549938.72"/>
    <n v="-1564454.67"/>
    <n v="-1578970.62"/>
    <n v="-1593486.57"/>
    <n v="-1608002.52"/>
    <n v="-1591679.43"/>
    <n v="-14146.65"/>
    <n v="-14028.87"/>
    <n v="-14028.87"/>
    <n v="-14243.71"/>
    <n v="-14243.71"/>
    <n v="-14243.71"/>
    <n v="-14363.14"/>
    <n v="-14499.25"/>
    <n v="-14515.95"/>
    <n v="-14515.95"/>
    <n v="-14515.95"/>
    <n v="-14515.95"/>
    <n v="-14416.43"/>
    <s v="ED"/>
    <s v="AN"/>
    <x v="0"/>
    <x v="24"/>
    <x v="2"/>
    <n v="4"/>
    <s v="ED.AN4"/>
    <n v="0.66500999999999999"/>
    <n v="0"/>
    <n v="0.33499000000000001"/>
    <n v="0"/>
    <n v="0"/>
    <n v="0"/>
    <x v="70"/>
    <x v="69"/>
    <x v="0"/>
    <n v="1470407"/>
    <n v="0"/>
    <n v="740698"/>
    <n v="0"/>
    <n v="0"/>
    <n v="0"/>
  </r>
  <r>
    <x v="161"/>
    <n v="0"/>
    <n v="0"/>
    <n v="0"/>
    <n v="0"/>
    <n v="0"/>
    <n v="0"/>
    <n v="0"/>
    <n v="0"/>
    <n v="0"/>
    <n v="0"/>
    <n v="0"/>
    <n v="0"/>
    <n v="0"/>
    <n v="2276.34"/>
    <n v="2276.34"/>
    <n v="2276.34"/>
    <n v="-29426.58"/>
    <n v="-29426.58"/>
    <n v="-29426.58"/>
    <n v="-29426.58"/>
    <n v="-29426.58"/>
    <n v="-29426.58"/>
    <n v="-29426.58"/>
    <n v="-29426.58"/>
    <n v="-29426.58"/>
    <n v="-29426.58"/>
    <n v="0"/>
    <n v="0"/>
    <n v="0"/>
    <n v="0"/>
    <n v="0"/>
    <n v="0"/>
    <n v="0"/>
    <n v="0"/>
    <n v="0"/>
    <n v="0"/>
    <n v="0"/>
    <n v="0"/>
    <n v="0"/>
    <s v="ED"/>
    <s v="AN"/>
    <x v="0"/>
    <x v="39"/>
    <x v="2"/>
    <n v="4"/>
    <s v="ED.AN4"/>
    <n v="0.66500999999999999"/>
    <n v="0"/>
    <n v="0.33499000000000001"/>
    <n v="0"/>
    <n v="0"/>
    <n v="0"/>
    <x v="70"/>
    <x v="69"/>
    <x v="0"/>
    <n v="0"/>
    <n v="0"/>
    <n v="0"/>
    <n v="0"/>
    <n v="0"/>
    <n v="0"/>
  </r>
  <r>
    <x v="162"/>
    <n v="1937960.2"/>
    <n v="1937960.2"/>
    <n v="1937960.2"/>
    <n v="1937960.2"/>
    <n v="1937960.2"/>
    <n v="1937960.2"/>
    <n v="1937960.2"/>
    <n v="1937960.2"/>
    <n v="1937960.2"/>
    <n v="1937960.2"/>
    <n v="1937960.2"/>
    <n v="1937960.2"/>
    <n v="1937960.2"/>
    <n v="-728937.84"/>
    <n v="-741486.13"/>
    <n v="-754034.42"/>
    <n v="-814350.33"/>
    <n v="-826898.62"/>
    <n v="-839446.91"/>
    <n v="-852883.2"/>
    <n v="-865431.49"/>
    <n v="-877979.78"/>
    <n v="-890528.07"/>
    <n v="-903076.36"/>
    <n v="-915624.65"/>
    <n v="-928172.94"/>
    <n v="-12548.5"/>
    <n v="-12548.29"/>
    <n v="-12548.29"/>
    <n v="-12548.29"/>
    <n v="-12548.29"/>
    <n v="-12548.29"/>
    <n v="-12548.29"/>
    <n v="-12548.29"/>
    <n v="-12548.29"/>
    <n v="-12548.29"/>
    <n v="-12548.29"/>
    <n v="-12548.29"/>
    <n v="-12548.29"/>
    <s v="ED"/>
    <s v="AN"/>
    <x v="0"/>
    <x v="25"/>
    <x v="2"/>
    <n v="4"/>
    <s v="ED.AN4"/>
    <n v="0.66500999999999999"/>
    <n v="0"/>
    <n v="0.33499000000000001"/>
    <n v="0"/>
    <n v="0"/>
    <n v="0"/>
    <x v="70"/>
    <x v="69"/>
    <x v="0"/>
    <n v="1288763"/>
    <n v="0"/>
    <n v="649197"/>
    <n v="0"/>
    <n v="0"/>
    <n v="0"/>
  </r>
  <r>
    <x v="163"/>
    <n v="4903641.3099999996"/>
    <n v="4903847.1900000004"/>
    <n v="5021241.74"/>
    <n v="5183021.82"/>
    <n v="5114984.03"/>
    <n v="5114984.03"/>
    <n v="5114984.03"/>
    <n v="5114984.03"/>
    <n v="5114984.03"/>
    <n v="5114984.03"/>
    <n v="5114984.03"/>
    <n v="5321235.45"/>
    <n v="5221242.78"/>
    <n v="-2256761.71"/>
    <n v="-2279155.48"/>
    <n v="-2301817.77"/>
    <n v="-2846613.58"/>
    <n v="-2799284.2"/>
    <n v="-2822642.63"/>
    <n v="-2906821.66"/>
    <n v="-2930180.09"/>
    <n v="-2953538.52"/>
    <n v="-2976896.95"/>
    <n v="-3000255.38"/>
    <n v="-3024084.75"/>
    <n v="-2947687.05"/>
    <n v="-22392.15"/>
    <n v="-22393.77"/>
    <n v="-22662.29"/>
    <n v="-23299.74"/>
    <n v="-23513.78"/>
    <n v="-23358.43"/>
    <n v="-23358.43"/>
    <n v="-23358.43"/>
    <n v="-23358.43"/>
    <n v="-23358.43"/>
    <n v="-23358.43"/>
    <n v="-23829.37"/>
    <n v="-24071.99"/>
    <s v="ED"/>
    <s v="AN"/>
    <x v="0"/>
    <x v="26"/>
    <x v="2"/>
    <n v="4"/>
    <s v="ED.AN4"/>
    <n v="0.66500999999999999"/>
    <n v="0"/>
    <n v="0.33499000000000001"/>
    <n v="0"/>
    <n v="0"/>
    <n v="0"/>
    <x v="71"/>
    <x v="70"/>
    <x v="0"/>
    <n v="3472179"/>
    <n v="0"/>
    <n v="1749064"/>
    <n v="0"/>
    <n v="0"/>
    <n v="0"/>
  </r>
  <r>
    <x v="164"/>
    <n v="1682617"/>
    <n v="1682617"/>
    <n v="1682617"/>
    <n v="1682617"/>
    <n v="1682617"/>
    <n v="1682617"/>
    <n v="1682617"/>
    <n v="1682617"/>
    <n v="1682617"/>
    <n v="1682617"/>
    <n v="1682617"/>
    <n v="1682617"/>
    <n v="1682617"/>
    <n v="-630100.43999999994"/>
    <n v="-637784.39"/>
    <n v="-645468.34"/>
    <n v="-743332.75"/>
    <n v="-751016.7"/>
    <n v="-758700.65"/>
    <n v="-766384.6"/>
    <n v="-774068.55"/>
    <n v="-781752.5"/>
    <n v="-789436.45"/>
    <n v="-797120.4"/>
    <n v="-804804.35"/>
    <n v="-812488.3"/>
    <n v="-6356.87"/>
    <n v="-7683.95"/>
    <n v="-7683.95"/>
    <n v="-7683.95"/>
    <n v="-7683.95"/>
    <n v="-7683.95"/>
    <n v="-7683.95"/>
    <n v="-7683.95"/>
    <n v="-7683.95"/>
    <n v="-7683.95"/>
    <n v="-7683.95"/>
    <n v="-7683.95"/>
    <n v="-7683.95"/>
    <s v="ED"/>
    <s v="AN"/>
    <x v="0"/>
    <x v="40"/>
    <x v="2"/>
    <n v="4"/>
    <s v="ED.AN4"/>
    <n v="0.66500999999999999"/>
    <n v="0"/>
    <n v="0.33499000000000001"/>
    <n v="0"/>
    <n v="0"/>
    <n v="0"/>
    <x v="71"/>
    <x v="70"/>
    <x v="0"/>
    <n v="1118957"/>
    <n v="0"/>
    <n v="563660"/>
    <n v="0"/>
    <n v="0"/>
    <n v="0"/>
  </r>
  <r>
    <x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27"/>
    <x v="2"/>
    <n v="4"/>
    <s v="ED.AN4"/>
    <n v="0.66500999999999999"/>
    <n v="0"/>
    <n v="0.33499000000000001"/>
    <n v="0"/>
    <n v="0"/>
    <n v="0"/>
    <x v="71"/>
    <x v="71"/>
    <x v="0"/>
    <n v="0"/>
    <n v="0"/>
    <n v="0"/>
    <n v="0"/>
    <n v="0"/>
    <n v="0"/>
  </r>
  <r>
    <x v="1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28"/>
    <x v="2"/>
    <n v="4"/>
    <s v="ED.AN4"/>
    <n v="0.66500999999999999"/>
    <n v="0"/>
    <n v="0.33499000000000001"/>
    <n v="0"/>
    <n v="0"/>
    <n v="0"/>
    <x v="72"/>
    <x v="71"/>
    <x v="0"/>
    <n v="0"/>
    <n v="0"/>
    <n v="0"/>
    <n v="0"/>
    <n v="0"/>
    <n v="0"/>
  </r>
  <r>
    <x v="167"/>
    <n v="1162023.48"/>
    <n v="1162023.48"/>
    <n v="1162023.48"/>
    <n v="1162023.48"/>
    <n v="1162023.48"/>
    <n v="1643104.01"/>
    <n v="1643650.71"/>
    <n v="1643650.71"/>
    <n v="1643650.71"/>
    <n v="1643650.71"/>
    <n v="1643650.71"/>
    <n v="1643650.71"/>
    <n v="1643650.71"/>
    <n v="-408873.12"/>
    <n v="-414334.63"/>
    <n v="-419796.14"/>
    <n v="-523217.38"/>
    <n v="-528678.89"/>
    <n v="-535270.93999999994"/>
    <n v="-542994.81000000006"/>
    <n v="-550719.97"/>
    <n v="-558445.13"/>
    <n v="-566170.29"/>
    <n v="-573895.44999999995"/>
    <n v="-581620.61"/>
    <n v="-589345.77"/>
    <n v="-5461.51"/>
    <n v="-5461.51"/>
    <n v="-5461.51"/>
    <n v="-5461.51"/>
    <n v="-5461.51"/>
    <n v="-6592.05"/>
    <n v="-7723.87"/>
    <n v="-7725.16"/>
    <n v="-7725.16"/>
    <n v="-7725.16"/>
    <n v="-7725.16"/>
    <n v="-7725.16"/>
    <n v="-7725.16"/>
    <s v="ED"/>
    <s v="AN"/>
    <x v="0"/>
    <x v="74"/>
    <x v="2"/>
    <n v="4"/>
    <s v="ED.AN4"/>
    <n v="0.66500999999999999"/>
    <n v="0"/>
    <n v="0.33499000000000001"/>
    <n v="0"/>
    <n v="0"/>
    <n v="0"/>
    <x v="72"/>
    <x v="71"/>
    <x v="0"/>
    <n v="1093044"/>
    <n v="0"/>
    <n v="550607"/>
    <n v="0"/>
    <n v="0"/>
    <n v="0"/>
  </r>
  <r>
    <x v="168"/>
    <n v="2467370.25"/>
    <n v="2858096.03"/>
    <n v="3267677.26"/>
    <n v="3269760.78"/>
    <n v="3339185.55"/>
    <n v="3339680.49"/>
    <n v="3339680.49"/>
    <n v="3339680.49"/>
    <n v="3339680.49"/>
    <n v="3339680.49"/>
    <n v="3339680.49"/>
    <n v="3339680.49"/>
    <n v="3339680.49"/>
    <n v="-792162.9"/>
    <n v="-804322.71"/>
    <n v="-818309.89"/>
    <n v="-833237.04"/>
    <n v="-714162.14"/>
    <n v="-729412.22"/>
    <n v="-744663.43"/>
    <n v="-759914.64"/>
    <n v="-775165.85"/>
    <n v="-790417.06"/>
    <n v="-805668.27"/>
    <n v="-820919.48"/>
    <n v="-836170.69"/>
    <n v="-11267.66"/>
    <n v="-12159.81"/>
    <n v="-13987.18"/>
    <n v="-14927.15"/>
    <n v="-15090.43"/>
    <n v="-15250.08"/>
    <n v="-15251.21"/>
    <n v="-15251.21"/>
    <n v="-15251.21"/>
    <n v="-15251.21"/>
    <n v="-15251.21"/>
    <n v="-15251.21"/>
    <n v="-15251.21"/>
    <s v="ED"/>
    <s v="AN"/>
    <x v="0"/>
    <x v="75"/>
    <x v="2"/>
    <n v="4"/>
    <s v="ED.AN4"/>
    <n v="0.66500999999999999"/>
    <n v="0"/>
    <n v="0.33499000000000001"/>
    <n v="0"/>
    <n v="0"/>
    <n v="0"/>
    <x v="71"/>
    <x v="70"/>
    <x v="0"/>
    <n v="2220921"/>
    <n v="0"/>
    <n v="1118760"/>
    <n v="0"/>
    <n v="0"/>
    <n v="0"/>
  </r>
  <r>
    <x v="169"/>
    <n v="1002135"/>
    <n v="1003384.83"/>
    <n v="1003717.32"/>
    <n v="1003717.32"/>
    <n v="1003717.32"/>
    <n v="1003717.32"/>
    <n v="1003717.32"/>
    <n v="1003717.32"/>
    <n v="1003717.32"/>
    <n v="1003717.32"/>
    <n v="1003717.32"/>
    <n v="1003717.32"/>
    <n v="1003717.32"/>
    <n v="-253604.29"/>
    <n v="-258317.26"/>
    <n v="-263033.95"/>
    <n v="-267751.42"/>
    <n v="-272468.89"/>
    <n v="-277186.36"/>
    <n v="-281903.83"/>
    <n v="-286621.3"/>
    <n v="-291338.77"/>
    <n v="-296056.24"/>
    <n v="-300773.71000000002"/>
    <n v="-305491.18"/>
    <n v="-310208.65000000002"/>
    <n v="-3912.75"/>
    <n v="-4712.97"/>
    <n v="-4716.6899999999996"/>
    <n v="-4717.47"/>
    <n v="-4717.47"/>
    <n v="-4717.47"/>
    <n v="-4717.47"/>
    <n v="-4717.47"/>
    <n v="-4717.47"/>
    <n v="-4717.47"/>
    <n v="-4717.47"/>
    <n v="-4717.47"/>
    <n v="-4717.47"/>
    <s v="ED"/>
    <s v="AN"/>
    <x v="0"/>
    <x v="76"/>
    <x v="2"/>
    <n v="4"/>
    <s v="ED.AN4"/>
    <n v="0.66500999999999999"/>
    <n v="0"/>
    <n v="0.33499000000000001"/>
    <n v="0"/>
    <n v="0"/>
    <n v="0"/>
    <x v="72"/>
    <x v="71"/>
    <x v="0"/>
    <n v="667482"/>
    <n v="0"/>
    <n v="336235"/>
    <n v="0"/>
    <n v="0"/>
    <n v="0"/>
  </r>
  <r>
    <x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41"/>
    <x v="2"/>
    <n v="4"/>
    <s v="ED.AN4"/>
    <n v="0.66500999999999999"/>
    <n v="0"/>
    <n v="0.33499000000000001"/>
    <n v="0"/>
    <n v="0"/>
    <n v="0"/>
    <x v="1"/>
    <x v="68"/>
    <x v="0"/>
    <n v="0"/>
    <n v="0"/>
    <n v="0"/>
    <n v="0"/>
    <n v="0"/>
    <n v="0"/>
  </r>
  <r>
    <x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77"/>
    <x v="2"/>
    <n v="4"/>
    <s v="ED.AN4"/>
    <n v="0.66500999999999999"/>
    <n v="0"/>
    <n v="0.33499000000000001"/>
    <n v="0"/>
    <n v="0"/>
    <n v="0"/>
    <x v="70"/>
    <x v="68"/>
    <x v="0"/>
    <n v="0"/>
    <n v="0"/>
    <n v="0"/>
    <n v="0"/>
    <n v="0"/>
    <n v="0"/>
  </r>
  <r>
    <x v="172"/>
    <n v="135056.17000000001"/>
    <n v="135056.17000000001"/>
    <n v="135056.17000000001"/>
    <n v="135056.17000000001"/>
    <n v="135056.17000000001"/>
    <n v="135056.17000000001"/>
    <n v="135056.17000000001"/>
    <n v="135056.17000000001"/>
    <n v="135056.17000000001"/>
    <n v="135056.17000000001"/>
    <n v="135056.17000000001"/>
    <n v="135056.17000000001"/>
    <n v="135056.17000000001"/>
    <n v="-50855.19"/>
    <n v="-51729.68"/>
    <n v="-52604.17"/>
    <n v="-53478.66"/>
    <n v="-54353.15"/>
    <n v="-55227.64"/>
    <n v="-56102.13"/>
    <n v="-56976.62"/>
    <n v="-57851.11"/>
    <n v="-58725.599999999999"/>
    <n v="-59600.09"/>
    <n v="-60474.58"/>
    <n v="-61349.07"/>
    <n v="-874.49"/>
    <n v="-874.49"/>
    <n v="-874.49"/>
    <n v="-874.49"/>
    <n v="-874.49"/>
    <n v="-874.49"/>
    <n v="-874.49"/>
    <n v="-874.49"/>
    <n v="-874.49"/>
    <n v="-874.49"/>
    <n v="-874.49"/>
    <n v="-874.49"/>
    <n v="-874.49"/>
    <s v="ED"/>
    <s v="AN"/>
    <x v="0"/>
    <x v="78"/>
    <x v="2"/>
    <n v="4"/>
    <s v="ED.AN4"/>
    <n v="0.66500999999999999"/>
    <n v="0"/>
    <n v="0.33499000000000001"/>
    <n v="0"/>
    <n v="0"/>
    <n v="0"/>
    <x v="70"/>
    <x v="69"/>
    <x v="0"/>
    <n v="89814"/>
    <n v="0"/>
    <n v="45242"/>
    <n v="0"/>
    <n v="0"/>
    <n v="0"/>
  </r>
  <r>
    <x v="173"/>
    <n v="67838.92"/>
    <n v="67838.92"/>
    <n v="67838.92"/>
    <n v="67838.92"/>
    <n v="67838.92"/>
    <n v="67838.92"/>
    <n v="67838.92"/>
    <n v="67838.92"/>
    <n v="67838.92"/>
    <n v="67838.92"/>
    <n v="67838.92"/>
    <n v="67838.92"/>
    <n v="67838.92"/>
    <n v="-34374.83"/>
    <n v="-34684.629999999997"/>
    <n v="-34994.43"/>
    <n v="-35304.230000000003"/>
    <n v="-35614.03"/>
    <n v="-35923.83"/>
    <n v="-36233.629999999997"/>
    <n v="-36543.43"/>
    <n v="-36853.230000000003"/>
    <n v="-37163.03"/>
    <n v="-37472.83"/>
    <n v="-37782.629999999997"/>
    <n v="-38092.43"/>
    <n v="-309.8"/>
    <n v="-309.8"/>
    <n v="-309.8"/>
    <n v="-309.8"/>
    <n v="-309.8"/>
    <n v="-309.8"/>
    <n v="-309.8"/>
    <n v="-309.8"/>
    <n v="-309.8"/>
    <n v="-309.8"/>
    <n v="-309.8"/>
    <n v="-309.8"/>
    <n v="-309.8"/>
    <s v="ED"/>
    <s v="AN"/>
    <x v="0"/>
    <x v="79"/>
    <x v="2"/>
    <n v="4"/>
    <s v="ED.AN4"/>
    <n v="0.66500999999999999"/>
    <n v="0"/>
    <n v="0.33499000000000001"/>
    <n v="0"/>
    <n v="0"/>
    <n v="0"/>
    <x v="71"/>
    <x v="70"/>
    <x v="0"/>
    <n v="45114"/>
    <n v="0"/>
    <n v="22725"/>
    <n v="0"/>
    <n v="0"/>
    <n v="0"/>
  </r>
  <r>
    <x v="174"/>
    <n v="387465.82"/>
    <n v="387465.82"/>
    <n v="387465.82"/>
    <n v="387465.82"/>
    <n v="387465.82"/>
    <n v="413917.02"/>
    <n v="413917.02"/>
    <n v="413917.02"/>
    <n v="413917.02"/>
    <n v="413917.02"/>
    <n v="413917.02"/>
    <n v="413917.02"/>
    <n v="413917.02"/>
    <n v="-159791.74"/>
    <n v="-161083.29"/>
    <n v="-162374.84"/>
    <n v="-163666.39000000001"/>
    <n v="-164957.94"/>
    <n v="-166293.57999999999"/>
    <n v="-167673.29999999999"/>
    <n v="-169053.02"/>
    <n v="-170432.74"/>
    <n v="-171812.46"/>
    <n v="-173192.18"/>
    <n v="-174571.9"/>
    <n v="-175951.62"/>
    <n v="-1291.55"/>
    <n v="-1291.55"/>
    <n v="-1291.55"/>
    <n v="-1291.55"/>
    <n v="-1291.55"/>
    <n v="-1335.64"/>
    <n v="-1379.72"/>
    <n v="-1379.72"/>
    <n v="-1379.72"/>
    <n v="-1379.72"/>
    <n v="-1379.72"/>
    <n v="-1379.72"/>
    <n v="-1379.72"/>
    <s v="ED"/>
    <s v="AN"/>
    <x v="0"/>
    <x v="29"/>
    <x v="1"/>
    <n v="4"/>
    <s v="ED.AN4"/>
    <n v="0.66500999999999999"/>
    <n v="0"/>
    <n v="0.33499000000000001"/>
    <n v="0"/>
    <n v="0"/>
    <n v="0"/>
    <x v="20"/>
    <x v="19"/>
    <x v="0"/>
    <n v="275259"/>
    <n v="0"/>
    <n v="138658"/>
    <n v="0"/>
    <n v="0"/>
    <n v="0"/>
  </r>
  <r>
    <x v="175"/>
    <n v="5623417.4299999997"/>
    <n v="5580963.75"/>
    <n v="5586425.2800000003"/>
    <n v="5599627.9299999997"/>
    <n v="5684657.5199999996"/>
    <n v="5724465.0800000001"/>
    <n v="5724485.3200000003"/>
    <n v="5727310.0599999996"/>
    <n v="5742769.5999999996"/>
    <n v="5757557.4000000004"/>
    <n v="5778844.8300000001"/>
    <n v="5866276.6299999999"/>
    <n v="5945192.7300000004"/>
    <n v="-1293669.27"/>
    <n v="-1277985.33"/>
    <n v="-1301250.72"/>
    <n v="-1324554.99"/>
    <n v="-1348063.91"/>
    <n v="-1371832.91"/>
    <n v="-1395684.89"/>
    <n v="-1419542.79"/>
    <n v="-1443438.79"/>
    <n v="-1467397.81"/>
    <n v="-1491431.98"/>
    <n v="-1515692.65"/>
    <n v="-1541780.29"/>
    <n v="-23543.35"/>
    <n v="-23342.46"/>
    <n v="-23265.39"/>
    <n v="-23304.27"/>
    <n v="-23508.92"/>
    <n v="-23769"/>
    <n v="-23851.98"/>
    <n v="-23857.9"/>
    <n v="-23896"/>
    <n v="-23959.02"/>
    <n v="-24034.17"/>
    <n v="-24260.67"/>
    <n v="-24649.759999999998"/>
    <s v="ED"/>
    <s v="AN"/>
    <x v="0"/>
    <x v="30"/>
    <x v="1"/>
    <n v="4"/>
    <s v="ED.AN4"/>
    <n v="0.66500999999999999"/>
    <n v="0"/>
    <n v="0.33499000000000001"/>
    <n v="0"/>
    <n v="0"/>
    <n v="0"/>
    <x v="21"/>
    <x v="20"/>
    <x v="0"/>
    <n v="3953613"/>
    <n v="0"/>
    <n v="1991580"/>
    <n v="0"/>
    <n v="0"/>
    <n v="0"/>
  </r>
  <r>
    <x v="176"/>
    <n v="117230.09"/>
    <n v="117230.09"/>
    <n v="117230.09"/>
    <n v="117230.09"/>
    <n v="117230.09"/>
    <n v="117230.09"/>
    <n v="117230.09"/>
    <n v="117230.09"/>
    <n v="117230.09"/>
    <n v="117230.09"/>
    <n v="117230.09"/>
    <n v="117230.09"/>
    <n v="117230.09"/>
    <n v="-48778.22"/>
    <n v="-49807.89"/>
    <n v="-50837.56"/>
    <n v="-51867.23"/>
    <n v="-52896.9"/>
    <n v="-53926.57"/>
    <n v="-54956.24"/>
    <n v="-55985.91"/>
    <n v="-57015.58"/>
    <n v="-58045.25"/>
    <n v="-59074.92"/>
    <n v="-60104.59"/>
    <n v="-61134.26"/>
    <n v="-1029.67"/>
    <n v="-1029.67"/>
    <n v="-1029.67"/>
    <n v="-1029.67"/>
    <n v="-1029.67"/>
    <n v="-1029.67"/>
    <n v="-1029.67"/>
    <n v="-1029.67"/>
    <n v="-1029.67"/>
    <n v="-1029.67"/>
    <n v="-1029.67"/>
    <n v="-1029.67"/>
    <n v="-1029.67"/>
    <s v="ED"/>
    <s v="AN"/>
    <x v="0"/>
    <x v="80"/>
    <x v="1"/>
    <n v="4"/>
    <s v="ED.AN4"/>
    <n v="0.66500999999999999"/>
    <n v="0"/>
    <n v="0.33499000000000001"/>
    <n v="0"/>
    <n v="0"/>
    <n v="0"/>
    <x v="73"/>
    <x v="72"/>
    <x v="0"/>
    <n v="77959"/>
    <n v="0"/>
    <n v="39271"/>
    <n v="0"/>
    <n v="0"/>
    <n v="0"/>
  </r>
  <r>
    <x v="177"/>
    <n v="1551080.13"/>
    <n v="1551080.13"/>
    <n v="1552631.24"/>
    <n v="1563192.92"/>
    <n v="1642251.18"/>
    <n v="1681769.27"/>
    <n v="1681769.27"/>
    <n v="1684046.34"/>
    <n v="1695184.85"/>
    <n v="1709279.3"/>
    <n v="1710483.21"/>
    <n v="1797468.07"/>
    <n v="2732062.35"/>
    <n v="-547183.51"/>
    <n v="-555804.93000000005"/>
    <n v="-564430.66"/>
    <n v="-573090.05000000005"/>
    <n v="-581998.51"/>
    <n v="-591236.52"/>
    <n v="-600584.35"/>
    <n v="-609938.51"/>
    <n v="-619329.94999999995"/>
    <n v="-628791.52"/>
    <n v="-638295.61"/>
    <n v="-648044.79"/>
    <n v="-660633.11"/>
    <n v="-8821.08"/>
    <n v="-8621.42"/>
    <n v="-8625.73"/>
    <n v="-8659.39"/>
    <n v="-8908.4599999999991"/>
    <n v="-9238.01"/>
    <n v="-9347.83"/>
    <n v="-9354.16"/>
    <n v="-9391.44"/>
    <n v="-9461.57"/>
    <n v="-9504.09"/>
    <n v="-9749.18"/>
    <n v="-12588.32"/>
    <s v="ED"/>
    <s v="AN"/>
    <x v="0"/>
    <x v="31"/>
    <x v="1"/>
    <n v="4"/>
    <s v="ED.AN4"/>
    <n v="0.66500999999999999"/>
    <n v="0"/>
    <n v="0.33499000000000001"/>
    <n v="0"/>
    <n v="0"/>
    <n v="0"/>
    <x v="12"/>
    <x v="12"/>
    <x v="0"/>
    <n v="1816849"/>
    <n v="0"/>
    <n v="915214"/>
    <n v="0"/>
    <n v="0"/>
    <n v="0"/>
  </r>
  <r>
    <x v="178"/>
    <n v="1507314.14"/>
    <n v="1501025.02"/>
    <n v="1501025.02"/>
    <n v="1501025.02"/>
    <n v="1501025.02"/>
    <n v="1501025.02"/>
    <n v="1501025.02"/>
    <n v="1501025.02"/>
    <n v="1501025.02"/>
    <n v="1501025.02"/>
    <n v="1501025.02"/>
    <n v="1501025.02"/>
    <n v="1501025.02"/>
    <n v="-425808.25"/>
    <n v="-436061.67"/>
    <n v="-446293.66"/>
    <n v="-908221.3"/>
    <n v="-918453.29"/>
    <n v="-928685.28"/>
    <n v="-938917.27"/>
    <n v="-949149.26"/>
    <n v="-959381.25"/>
    <n v="-969613.24"/>
    <n v="-979845.23"/>
    <n v="-990077.22"/>
    <n v="-1000309.21"/>
    <n v="-10270.41"/>
    <n v="-10253.42"/>
    <n v="-10231.99"/>
    <n v="-10231.99"/>
    <n v="-10231.99"/>
    <n v="-10231.99"/>
    <n v="-10231.99"/>
    <n v="-10231.99"/>
    <n v="-10231.99"/>
    <n v="-10231.99"/>
    <n v="-10231.99"/>
    <n v="-10231.99"/>
    <n v="-10231.99"/>
    <s v="ED"/>
    <s v="AN"/>
    <x v="0"/>
    <x v="32"/>
    <x v="2"/>
    <n v="4"/>
    <s v="ED.AN4"/>
    <n v="0.66500999999999999"/>
    <n v="0"/>
    <n v="0.33499000000000001"/>
    <n v="0"/>
    <n v="0"/>
    <n v="0"/>
    <x v="74"/>
    <x v="73"/>
    <x v="0"/>
    <n v="998197"/>
    <n v="0"/>
    <n v="502828"/>
    <n v="0"/>
    <n v="0"/>
    <n v="0"/>
  </r>
  <r>
    <x v="179"/>
    <n v="104265.66"/>
    <n v="104265.66"/>
    <n v="104265.66"/>
    <n v="104265.66"/>
    <n v="104265.66"/>
    <n v="104265.66"/>
    <n v="104265.66"/>
    <n v="104265.66"/>
    <n v="104265.66"/>
    <n v="104265.66"/>
    <n v="104265.66"/>
    <n v="104265.66"/>
    <n v="104265.66"/>
    <n v="-44981.94"/>
    <n v="-45640.55"/>
    <n v="-46299.16"/>
    <n v="-83654.080000000002"/>
    <n v="-84312.69"/>
    <n v="-84971.3"/>
    <n v="-85629.91"/>
    <n v="-86288.52"/>
    <n v="-86947.13"/>
    <n v="-87605.74"/>
    <n v="-88264.35"/>
    <n v="-88922.96"/>
    <n v="-89581.57"/>
    <n v="-658.61"/>
    <n v="-658.61"/>
    <n v="-658.61"/>
    <n v="-658.61"/>
    <n v="-658.61"/>
    <n v="-658.61"/>
    <n v="-658.61"/>
    <n v="-658.61"/>
    <n v="-658.61"/>
    <n v="-658.61"/>
    <n v="-658.61"/>
    <n v="-658.61"/>
    <n v="-658.61"/>
    <s v="ED"/>
    <s v="AN"/>
    <x v="0"/>
    <x v="81"/>
    <x v="2"/>
    <n v="4"/>
    <s v="ED.AN4"/>
    <n v="0.66500999999999999"/>
    <n v="0"/>
    <n v="0.33499000000000001"/>
    <n v="0"/>
    <n v="0"/>
    <n v="0"/>
    <x v="75"/>
    <x v="74"/>
    <x v="0"/>
    <n v="69338"/>
    <n v="0"/>
    <n v="34928"/>
    <n v="0"/>
    <n v="0"/>
    <n v="0"/>
  </r>
  <r>
    <x v="180"/>
    <n v="7969.9"/>
    <n v="7969.9"/>
    <n v="7969.9"/>
    <n v="7969.9"/>
    <n v="7969.9"/>
    <n v="7969.9"/>
    <n v="7969.9"/>
    <n v="7969.9"/>
    <n v="7969.9"/>
    <n v="7969.9"/>
    <n v="7969.9"/>
    <n v="7969.9"/>
    <n v="7969.9"/>
    <n v="-7969.9"/>
    <n v="-7969.9"/>
    <n v="-7969.9"/>
    <n v="-7969.9"/>
    <n v="-7969.9"/>
    <n v="-7969.9"/>
    <n v="-7969.9"/>
    <n v="-7969.9"/>
    <n v="-7969.9"/>
    <n v="-7969.9"/>
    <n v="-7969.9"/>
    <n v="-7969.9"/>
    <n v="-7969.9"/>
    <n v="0"/>
    <n v="0"/>
    <n v="0"/>
    <n v="0"/>
    <n v="0"/>
    <n v="0"/>
    <n v="0"/>
    <n v="0"/>
    <n v="0"/>
    <n v="0"/>
    <n v="0"/>
    <n v="0"/>
    <n v="0"/>
    <s v="ED"/>
    <s v="AN"/>
    <x v="0"/>
    <x v="82"/>
    <x v="2"/>
    <n v="4"/>
    <s v="ED.AN4"/>
    <n v="0.66500999999999999"/>
    <n v="0"/>
    <n v="0.33499000000000001"/>
    <n v="0"/>
    <n v="0"/>
    <n v="0"/>
    <x v="75"/>
    <x v="74"/>
    <x v="0"/>
    <n v="5300"/>
    <n v="0"/>
    <n v="2670"/>
    <n v="0"/>
    <n v="0"/>
    <n v="0"/>
  </r>
  <r>
    <x v="181"/>
    <n v="282890.28000000003"/>
    <n v="282890.28000000003"/>
    <n v="282890.28000000003"/>
    <n v="282890.28000000003"/>
    <n v="282890.28000000003"/>
    <n v="282890.28000000003"/>
    <n v="282890.28000000003"/>
    <n v="282890.28000000003"/>
    <n v="282890.28000000003"/>
    <n v="282890.28000000003"/>
    <n v="282890.28000000003"/>
    <n v="282890.28000000003"/>
    <n v="282890.28000000003"/>
    <n v="-157071.41"/>
    <n v="-157955.44"/>
    <n v="-158839.47"/>
    <n v="-159723.5"/>
    <n v="-160607.53"/>
    <n v="-161491.56"/>
    <n v="-162375.59"/>
    <n v="-163259.62"/>
    <n v="-164143.65"/>
    <n v="-165027.68"/>
    <n v="-165911.71"/>
    <n v="-166795.74"/>
    <n v="-167679.76999999999"/>
    <n v="-884.03"/>
    <n v="-884.03"/>
    <n v="-884.03"/>
    <n v="-884.03"/>
    <n v="-884.03"/>
    <n v="-884.03"/>
    <n v="-884.03"/>
    <n v="-884.03"/>
    <n v="-884.03"/>
    <n v="-884.03"/>
    <n v="-884.03"/>
    <n v="-884.03"/>
    <n v="-884.03"/>
    <s v="ED"/>
    <s v="AN"/>
    <x v="0"/>
    <x v="83"/>
    <x v="2"/>
    <n v="4"/>
    <s v="ED.AN4"/>
    <n v="0.66500999999999999"/>
    <n v="0"/>
    <n v="0.33499000000000001"/>
    <n v="0"/>
    <n v="0"/>
    <n v="0"/>
    <x v="27"/>
    <x v="75"/>
    <x v="0"/>
    <n v="188125"/>
    <n v="0"/>
    <n v="94765"/>
    <n v="0"/>
    <n v="0"/>
    <n v="0"/>
  </r>
  <r>
    <x v="182"/>
    <n v="3426438.44"/>
    <n v="3426438.44"/>
    <n v="3426438.44"/>
    <n v="3426438.44"/>
    <n v="3426438.44"/>
    <n v="3426438.44"/>
    <n v="3426438.44"/>
    <n v="3426438.44"/>
    <n v="3426438.44"/>
    <n v="3426438.44"/>
    <n v="3426438.44"/>
    <n v="3426438.44"/>
    <n v="3426438.44"/>
    <n v="-2362126.14"/>
    <n v="-2372833.7599999998"/>
    <n v="-2383541.38"/>
    <n v="-2526280.5699999998"/>
    <n v="-2536988.19"/>
    <n v="-2547695.81"/>
    <n v="-2558403.4300000002"/>
    <n v="-2569111.0499999998"/>
    <n v="-2579818.67"/>
    <n v="-2590526.29"/>
    <n v="-2601233.91"/>
    <n v="-2611941.5299999998"/>
    <n v="-2622649.15"/>
    <n v="-10707.62"/>
    <n v="-10707.62"/>
    <n v="-10707.62"/>
    <n v="-10707.62"/>
    <n v="-10707.62"/>
    <n v="-10707.62"/>
    <n v="-10707.62"/>
    <n v="-10707.62"/>
    <n v="-10707.62"/>
    <n v="-10707.62"/>
    <n v="-10707.62"/>
    <n v="-10707.62"/>
    <n v="-10707.62"/>
    <s v="ED"/>
    <s v="AN"/>
    <x v="0"/>
    <x v="84"/>
    <x v="2"/>
    <n v="4"/>
    <s v="ED.AN4"/>
    <n v="0.66500999999999999"/>
    <n v="0"/>
    <n v="0.33499000000000001"/>
    <n v="0"/>
    <n v="0"/>
    <n v="0"/>
    <x v="27"/>
    <x v="75"/>
    <x v="0"/>
    <n v="2278616"/>
    <n v="0"/>
    <n v="1147823"/>
    <n v="0"/>
    <n v="0"/>
    <n v="0"/>
  </r>
  <r>
    <x v="183"/>
    <n v="928567.94"/>
    <n v="928567.94"/>
    <n v="928567.94"/>
    <n v="928567.94"/>
    <n v="928567.94"/>
    <n v="928567.94"/>
    <n v="928567.94"/>
    <n v="822435.67"/>
    <n v="822435.67"/>
    <n v="822435.67"/>
    <n v="822435.67"/>
    <n v="443930.44"/>
    <n v="443930.44"/>
    <n v="-396451.26"/>
    <n v="-402316.71"/>
    <n v="-408182.16"/>
    <n v="-1022857.31"/>
    <n v="-1022857.31"/>
    <n v="-1022857.31"/>
    <n v="-1034532.31"/>
    <n v="-928400.04"/>
    <n v="-928400.04"/>
    <n v="-928400.04"/>
    <n v="-928400.04"/>
    <n v="-549894.81000000006"/>
    <n v="-549894.81000000006"/>
    <n v="-5865.45"/>
    <n v="-5865.45"/>
    <n v="-5865.45"/>
    <n v="0"/>
    <n v="0"/>
    <n v="0"/>
    <n v="0"/>
    <n v="0"/>
    <n v="0"/>
    <n v="0"/>
    <n v="0"/>
    <n v="0"/>
    <n v="0"/>
    <s v="ED"/>
    <s v="AN"/>
    <x v="0"/>
    <x v="43"/>
    <x v="2"/>
    <n v="4"/>
    <s v="ED.AN4"/>
    <n v="0.66500999999999999"/>
    <n v="0"/>
    <n v="0.33499000000000001"/>
    <n v="0"/>
    <n v="0"/>
    <n v="0"/>
    <x v="75"/>
    <x v="74"/>
    <x v="0"/>
    <n v="295218"/>
    <n v="0"/>
    <n v="148712"/>
    <n v="0"/>
    <n v="0"/>
    <n v="0"/>
  </r>
  <r>
    <x v="184"/>
    <n v="2015714.8"/>
    <n v="2015714.8"/>
    <n v="2015714.8"/>
    <n v="2015714.8"/>
    <n v="2015714.8"/>
    <n v="2015714.8"/>
    <n v="2015714.8"/>
    <n v="2015714.8"/>
    <n v="2015714.8"/>
    <n v="2015714.8"/>
    <n v="2015714.8"/>
    <n v="2015714.8"/>
    <n v="2015714.8"/>
    <n v="-1145948.1000000001"/>
    <n v="-1152247.21"/>
    <n v="-1158546.32"/>
    <n v="-1311696.1299999999"/>
    <n v="-1317995.24"/>
    <n v="-1324294.3500000001"/>
    <n v="-1330593.46"/>
    <n v="-1336892.57"/>
    <n v="-1343191.68"/>
    <n v="-1349490.79"/>
    <n v="-1355789.9"/>
    <n v="-1362089.01"/>
    <n v="-1368388.12"/>
    <n v="-6299.11"/>
    <n v="-6299.11"/>
    <n v="-6299.11"/>
    <n v="-6299.11"/>
    <n v="-6299.11"/>
    <n v="-6299.11"/>
    <n v="-6299.11"/>
    <n v="-6299.11"/>
    <n v="-6299.11"/>
    <n v="-6299.11"/>
    <n v="-6299.11"/>
    <n v="-6299.11"/>
    <n v="-6299.11"/>
    <s v="ED"/>
    <s v="AN"/>
    <x v="0"/>
    <x v="85"/>
    <x v="2"/>
    <n v="4"/>
    <s v="ED.AN4"/>
    <n v="0.66500999999999999"/>
    <n v="0"/>
    <n v="0.33499000000000001"/>
    <n v="0"/>
    <n v="0"/>
    <n v="0"/>
    <x v="27"/>
    <x v="75"/>
    <x v="0"/>
    <n v="1340470"/>
    <n v="0"/>
    <n v="675244"/>
    <n v="0"/>
    <n v="0"/>
    <n v="0"/>
  </r>
  <r>
    <x v="185"/>
    <n v="29186066.940000001"/>
    <n v="29386710.25"/>
    <n v="29329192.93"/>
    <n v="29504413.890000001"/>
    <n v="28609558.440000001"/>
    <n v="28194256.609999999"/>
    <n v="28715108.600000001"/>
    <n v="29046388.559999999"/>
    <n v="28479928.210000001"/>
    <n v="28463957.18"/>
    <n v="28310317.399999999"/>
    <n v="28074857.149999999"/>
    <n v="28381281.48"/>
    <n v="-15969676.66"/>
    <n v="-16111371.92"/>
    <n v="-16230753.300000001"/>
    <n v="-16392588.220000001"/>
    <n v="-16383664.960000001"/>
    <n v="-16504032.890000001"/>
    <n v="-16518457.6"/>
    <n v="-16583434.970000001"/>
    <n v="-16403135.189999999"/>
    <n v="-16534026.83"/>
    <n v="-16513351.1"/>
    <n v="-16422273.98"/>
    <n v="-16178370.710000001"/>
    <n v="-164812.85"/>
    <n v="-162783.51"/>
    <n v="-163181.28"/>
    <n v="-163508.4"/>
    <n v="-161508.41"/>
    <n v="-157867.26999999999"/>
    <n v="-158160.60999999999"/>
    <n v="-160528.82999999999"/>
    <n v="-159875.22"/>
    <n v="-158256.54999999999"/>
    <n v="-157785.17000000001"/>
    <n v="-156703.79999999999"/>
    <n v="-156901.01"/>
    <s v="ED"/>
    <s v="AN"/>
    <x v="0"/>
    <x v="33"/>
    <x v="1"/>
    <n v="4"/>
    <s v="ED.AN4"/>
    <n v="0.66500999999999999"/>
    <n v="0"/>
    <n v="0.33499000000000001"/>
    <n v="0"/>
    <n v="0"/>
    <n v="0"/>
    <x v="12"/>
    <x v="12"/>
    <x v="0"/>
    <n v="18873836"/>
    <n v="0"/>
    <n v="9507445"/>
    <n v="0"/>
    <n v="0"/>
    <n v="0"/>
  </r>
  <r>
    <x v="186"/>
    <n v="1029809.96"/>
    <n v="1029809.96"/>
    <n v="1048860.79"/>
    <n v="1048860.79"/>
    <n v="1222516.95"/>
    <n v="1254369.6200000001"/>
    <n v="1531640.93"/>
    <n v="1531532.59"/>
    <n v="1769748.59"/>
    <n v="1769966.77"/>
    <n v="1802624.42"/>
    <n v="1802624.42"/>
    <n v="1881015.91"/>
    <n v="-55630.19"/>
    <n v="-61354.22"/>
    <n v="-67131.19"/>
    <n v="-72961.11"/>
    <n v="-79273.649999999994"/>
    <n v="-86157.33"/>
    <n v="-93900.11"/>
    <n v="-102413.18"/>
    <n v="-111587.99"/>
    <n v="-121425.45"/>
    <n v="-131354.26999999999"/>
    <n v="-141373.85999999999"/>
    <n v="-151611.31"/>
    <n v="-5723.97"/>
    <n v="-5724.03"/>
    <n v="-5776.97"/>
    <n v="-5829.92"/>
    <n v="-6312.54"/>
    <n v="-6883.68"/>
    <n v="-7742.78"/>
    <n v="-8513.07"/>
    <n v="-9174.81"/>
    <n v="-9837.4599999999991"/>
    <n v="-9928.82"/>
    <n v="-10019.59"/>
    <n v="-10237.450000000001"/>
    <s v="ED"/>
    <s v="AN"/>
    <x v="0"/>
    <x v="86"/>
    <x v="1"/>
    <n v="4"/>
    <s v="ED.AN4"/>
    <n v="0.66500999999999999"/>
    <n v="0"/>
    <n v="0.33499000000000001"/>
    <n v="0"/>
    <n v="0"/>
    <n v="0"/>
    <x v="12"/>
    <x v="12"/>
    <x v="0"/>
    <n v="1250894"/>
    <n v="0"/>
    <n v="630122"/>
    <n v="0"/>
    <n v="0"/>
    <n v="0"/>
  </r>
  <r>
    <x v="187"/>
    <n v="271879.39"/>
    <n v="269275.76"/>
    <n v="269275.76"/>
    <n v="269275.76"/>
    <n v="269275.76"/>
    <n v="269275.76"/>
    <n v="269275.76"/>
    <n v="269275.76"/>
    <n v="274691.71999999997"/>
    <n v="274691.71999999997"/>
    <n v="274691.71999999997"/>
    <n v="274691.71999999997"/>
    <n v="281702.94"/>
    <n v="-114157.31"/>
    <n v="-111628.32"/>
    <n v="-113872.28"/>
    <n v="-116116.24"/>
    <n v="-118360.2"/>
    <n v="-120604.16"/>
    <n v="-122848.12"/>
    <n v="-125092.08"/>
    <n v="-127358.61"/>
    <n v="-129647.71"/>
    <n v="-131936.81"/>
    <n v="-134225.91"/>
    <n v="-136544.23000000001"/>
    <n v="-2265.66"/>
    <n v="-2254.81"/>
    <n v="-2243.96"/>
    <n v="-2243.96"/>
    <n v="-2243.96"/>
    <n v="-2243.96"/>
    <n v="-2243.96"/>
    <n v="-2243.96"/>
    <n v="-2266.5300000000002"/>
    <n v="-2289.1"/>
    <n v="-2289.1"/>
    <n v="-2289.1"/>
    <n v="-2318.3200000000002"/>
    <s v="ED"/>
    <s v="AN"/>
    <x v="0"/>
    <x v="36"/>
    <x v="1"/>
    <n v="4"/>
    <s v="ED.AN4"/>
    <n v="0.66500999999999999"/>
    <n v="0"/>
    <n v="0.33499000000000001"/>
    <n v="0"/>
    <n v="0"/>
    <n v="0"/>
    <x v="23"/>
    <x v="22"/>
    <x v="0"/>
    <n v="187335"/>
    <n v="0"/>
    <n v="94368"/>
    <n v="0"/>
    <n v="0"/>
    <n v="0"/>
  </r>
  <r>
    <x v="188"/>
    <n v="144732.66"/>
    <n v="144732.66"/>
    <n v="144732.66"/>
    <n v="144732.66"/>
    <n v="144732.66"/>
    <n v="144732.66"/>
    <n v="144732.66"/>
    <n v="144732.66"/>
    <n v="144732.66"/>
    <n v="144732.66"/>
    <n v="144732.66"/>
    <n v="144732.66"/>
    <n v="1447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87"/>
    <x v="5"/>
    <n v="1"/>
    <s v="ED.AN1"/>
    <n v="0.65529999999999999"/>
    <n v="0"/>
    <n v="0.34470000000000001"/>
    <n v="0"/>
    <n v="0"/>
    <n v="0"/>
    <x v="8"/>
    <x v="8"/>
    <x v="1"/>
    <n v="94843"/>
    <n v="0"/>
    <n v="49889"/>
    <n v="0"/>
    <n v="0"/>
    <n v="0"/>
  </r>
  <r>
    <x v="189"/>
    <n v="1273891.95"/>
    <n v="1273891.95"/>
    <n v="1273891.95"/>
    <n v="1273891.95"/>
    <n v="1273891.95"/>
    <n v="1273891.95"/>
    <n v="1273891.95"/>
    <n v="1273891.95"/>
    <n v="1273891.95"/>
    <n v="1273891.95"/>
    <n v="1273891.95"/>
    <n v="1273891.95"/>
    <n v="1273891.95"/>
    <n v="-565941.48"/>
    <n v="-568659.12"/>
    <n v="-571376.76"/>
    <n v="-574094.4"/>
    <n v="-576812.04"/>
    <n v="-579529.68000000005"/>
    <n v="-582247.31999999995"/>
    <n v="-584964.96"/>
    <n v="-587682.59"/>
    <n v="-590400.22"/>
    <n v="-593117.85"/>
    <n v="-595835.48"/>
    <n v="-598553.11"/>
    <n v="-2717.64"/>
    <n v="-2717.64"/>
    <n v="-2717.64"/>
    <n v="-2717.64"/>
    <n v="-2717.64"/>
    <n v="-2717.64"/>
    <n v="-2717.64"/>
    <n v="-2717.64"/>
    <n v="-2717.63"/>
    <n v="-2717.63"/>
    <n v="-2717.63"/>
    <n v="-2717.63"/>
    <n v="-2717.63"/>
    <s v="ED"/>
    <s v="AN"/>
    <x v="0"/>
    <x v="88"/>
    <x v="5"/>
    <n v="1"/>
    <s v="ED.AN1"/>
    <n v="0.65529999999999999"/>
    <n v="0"/>
    <n v="0.34470000000000001"/>
    <n v="0"/>
    <n v="0"/>
    <n v="0"/>
    <x v="76"/>
    <x v="76"/>
    <x v="0"/>
    <n v="834781"/>
    <n v="0"/>
    <n v="439111"/>
    <n v="0"/>
    <n v="0"/>
    <n v="0"/>
  </r>
  <r>
    <x v="190"/>
    <n v="162143.44"/>
    <n v="162143.44"/>
    <n v="162143.44"/>
    <n v="162143.44"/>
    <n v="162143.44"/>
    <n v="162143.44"/>
    <n v="162143.44"/>
    <n v="162143.44"/>
    <n v="162143.44"/>
    <n v="162143.44"/>
    <n v="162143.44"/>
    <n v="162143.44"/>
    <n v="162143.44"/>
    <n v="28854.99"/>
    <n v="28500.98"/>
    <n v="28146.97"/>
    <n v="27792.959999999999"/>
    <n v="27438.95"/>
    <n v="27084.94"/>
    <n v="26730.93"/>
    <n v="26376.92"/>
    <n v="26022.91"/>
    <n v="25668.9"/>
    <n v="25314.89"/>
    <n v="24960.880000000001"/>
    <n v="24606.87"/>
    <n v="-354.01"/>
    <n v="-354.01"/>
    <n v="-354.01"/>
    <n v="-354.01"/>
    <n v="-354.01"/>
    <n v="-354.01"/>
    <n v="-354.01"/>
    <n v="-354.01"/>
    <n v="-354.01"/>
    <n v="-354.01"/>
    <n v="-354.01"/>
    <n v="-354.01"/>
    <n v="-354.01"/>
    <s v="ED"/>
    <s v="AN"/>
    <x v="0"/>
    <x v="89"/>
    <x v="5"/>
    <n v="1"/>
    <s v="ED.AN1"/>
    <n v="0.65529999999999999"/>
    <n v="0"/>
    <n v="0.34470000000000001"/>
    <n v="0"/>
    <n v="0"/>
    <n v="0"/>
    <x v="77"/>
    <x v="77"/>
    <x v="0"/>
    <n v="106253"/>
    <n v="0"/>
    <n v="55891"/>
    <n v="0"/>
    <n v="0"/>
    <n v="0"/>
  </r>
  <r>
    <x v="191"/>
    <n v="57216.28"/>
    <n v="57216.28"/>
    <n v="57216.28"/>
    <n v="57216.28"/>
    <n v="57216.28"/>
    <n v="57216.28"/>
    <n v="57216.28"/>
    <n v="57216.28"/>
    <n v="57216.28"/>
    <n v="57216.28"/>
    <n v="57216.28"/>
    <n v="57216.28"/>
    <n v="57216.28"/>
    <n v="-29489.23"/>
    <n v="-29602.71"/>
    <n v="-29716.19"/>
    <n v="-29829.67"/>
    <n v="-29943.15"/>
    <n v="-30056.63"/>
    <n v="-30170.11"/>
    <n v="-30283.59"/>
    <n v="-30397.07"/>
    <n v="-30510.55"/>
    <n v="-30624.03"/>
    <n v="-30737.51"/>
    <n v="-30850.99"/>
    <n v="-113.48"/>
    <n v="-113.48"/>
    <n v="-113.48"/>
    <n v="-113.48"/>
    <n v="-113.48"/>
    <n v="-113.48"/>
    <n v="-113.48"/>
    <n v="-113.48"/>
    <n v="-113.48"/>
    <n v="-113.48"/>
    <n v="-113.48"/>
    <n v="-113.48"/>
    <n v="-113.48"/>
    <s v="ED"/>
    <s v="AN"/>
    <x v="0"/>
    <x v="90"/>
    <x v="5"/>
    <n v="1"/>
    <s v="ED.AN1"/>
    <n v="0.65529999999999999"/>
    <n v="0"/>
    <n v="0.34470000000000001"/>
    <n v="0"/>
    <n v="0"/>
    <n v="0"/>
    <x v="78"/>
    <x v="78"/>
    <x v="0"/>
    <n v="37494"/>
    <n v="0"/>
    <n v="19722"/>
    <n v="0"/>
    <n v="0"/>
    <n v="0"/>
  </r>
  <r>
    <x v="192"/>
    <n v="31262919.93"/>
    <n v="31247993.93"/>
    <n v="31153978.43"/>
    <n v="31341788.98"/>
    <n v="31363144.199999999"/>
    <n v="31363248.239999998"/>
    <n v="31363248.239999998"/>
    <n v="31363248.239999998"/>
    <n v="31363248.239999998"/>
    <n v="31363248.239999998"/>
    <n v="31363248.239999998"/>
    <n v="31381226.32"/>
    <n v="31370459.059999999"/>
    <n v="-17905104.539999999"/>
    <n v="-17953470.850000001"/>
    <n v="-17922637.350000001"/>
    <n v="-17985914.309999999"/>
    <n v="-18029502.550000001"/>
    <n v="-18093013.030000001"/>
    <n v="-18156523.620000001"/>
    <n v="-18219670.77"/>
    <n v="-18283181.34"/>
    <n v="-18346691.91"/>
    <n v="-18410202.48"/>
    <n v="-18473731.27"/>
    <n v="-18526417.850000001"/>
    <n v="-63307.43"/>
    <n v="-63292.31"/>
    <n v="-63182"/>
    <n v="-63276.959999999999"/>
    <n v="-63488.74"/>
    <n v="-63510.48"/>
    <n v="-63510.59"/>
    <n v="-63510.59"/>
    <n v="-63510.57"/>
    <n v="-63510.57"/>
    <n v="-63510.57"/>
    <n v="-63528.79"/>
    <n v="-63536.08"/>
    <s v="ED"/>
    <s v="AN"/>
    <x v="0"/>
    <x v="91"/>
    <x v="5"/>
    <n v="1"/>
    <s v="ED.AN1"/>
    <n v="0.65529999999999999"/>
    <n v="0"/>
    <n v="0.34470000000000001"/>
    <n v="0"/>
    <n v="0"/>
    <n v="0"/>
    <x v="79"/>
    <x v="79"/>
    <x v="0"/>
    <n v="20557062"/>
    <n v="0"/>
    <n v="10813397"/>
    <n v="0"/>
    <n v="0"/>
    <n v="0"/>
  </r>
  <r>
    <x v="193"/>
    <n v="22481.62"/>
    <n v="22481.62"/>
    <n v="22481.62"/>
    <n v="22481.62"/>
    <n v="22481.62"/>
    <n v="22481.62"/>
    <n v="22481.62"/>
    <n v="22481.62"/>
    <n v="22481.62"/>
    <n v="22481.62"/>
    <n v="22481.62"/>
    <n v="22481.62"/>
    <n v="22481.62"/>
    <n v="-1184.22"/>
    <n v="-1239.3"/>
    <n v="-1294.3800000000001"/>
    <n v="-1349.46"/>
    <n v="-1404.54"/>
    <n v="-1459.62"/>
    <n v="-1514.7"/>
    <n v="-1569.78"/>
    <n v="-1624.86"/>
    <n v="-1679.94"/>
    <n v="-1735.02"/>
    <n v="-1790.1"/>
    <n v="-1845.18"/>
    <n v="-55.08"/>
    <n v="-55.08"/>
    <n v="-55.08"/>
    <n v="-55.08"/>
    <n v="-55.08"/>
    <n v="-55.08"/>
    <n v="-55.08"/>
    <n v="-55.08"/>
    <n v="-55.08"/>
    <n v="-55.08"/>
    <n v="-55.08"/>
    <n v="-55.08"/>
    <n v="-55.08"/>
    <s v="ED"/>
    <s v="AN"/>
    <x v="0"/>
    <x v="92"/>
    <x v="5"/>
    <n v="1"/>
    <s v="ED.AN1"/>
    <n v="0.65529999999999999"/>
    <n v="0"/>
    <n v="0.34470000000000001"/>
    <n v="0"/>
    <n v="0"/>
    <n v="0"/>
    <x v="80"/>
    <x v="80"/>
    <x v="0"/>
    <n v="14732"/>
    <n v="0"/>
    <n v="7749"/>
    <n v="0"/>
    <n v="0"/>
    <n v="0"/>
  </r>
  <r>
    <x v="194"/>
    <n v="661517.54"/>
    <n v="661517.54"/>
    <n v="661517.54"/>
    <n v="661517.54"/>
    <n v="668863.87"/>
    <n v="921356.83"/>
    <n v="926382"/>
    <n v="926428.59"/>
    <n v="926428.59"/>
    <n v="919813.59"/>
    <n v="919813.59"/>
    <n v="919813.59"/>
    <n v="924803.36"/>
    <n v="-184479.49"/>
    <n v="-188018.6"/>
    <n v="-191557.71"/>
    <n v="-195096.82"/>
    <n v="-198655.59"/>
    <n v="-199124.93"/>
    <n v="-204067.64"/>
    <n v="-209023.91"/>
    <n v="-213980.31"/>
    <n v="-212304"/>
    <n v="-217225"/>
    <n v="-222146"/>
    <n v="-227080.35"/>
    <n v="-3539.13"/>
    <n v="-3539.11"/>
    <n v="-3539.11"/>
    <n v="-3539.11"/>
    <n v="-3558.77"/>
    <n v="-4253.84"/>
    <n v="-4942.71"/>
    <n v="-4956.2700000000004"/>
    <n v="-4956.3999999999996"/>
    <n v="-4938.6899999999996"/>
    <n v="-4921"/>
    <n v="-4921"/>
    <n v="-4934.3500000000004"/>
    <s v="ED"/>
    <s v="AN"/>
    <x v="0"/>
    <x v="93"/>
    <x v="5"/>
    <n v="1"/>
    <s v="ED.AN1"/>
    <n v="0.65529999999999999"/>
    <n v="0"/>
    <n v="0.34470000000000001"/>
    <n v="0"/>
    <n v="0"/>
    <n v="0"/>
    <x v="81"/>
    <x v="81"/>
    <x v="0"/>
    <n v="606024"/>
    <n v="0"/>
    <n v="318780"/>
    <n v="0"/>
    <n v="0"/>
    <n v="0"/>
  </r>
  <r>
    <x v="195"/>
    <n v="64652.42"/>
    <n v="64652.42"/>
    <n v="64652.42"/>
    <n v="64652.42"/>
    <n v="64652.42"/>
    <n v="64652.42"/>
    <n v="64652.42"/>
    <n v="64652.42"/>
    <n v="64652.42"/>
    <n v="64652.42"/>
    <n v="64652.42"/>
    <n v="64652.42"/>
    <n v="64652.42"/>
    <n v="-6088.58"/>
    <n v="-6303.55"/>
    <n v="-6518.52"/>
    <n v="-6733.49"/>
    <n v="-6948.46"/>
    <n v="-7163.43"/>
    <n v="-7378.4"/>
    <n v="-7593.37"/>
    <n v="-7808.34"/>
    <n v="-8023.31"/>
    <n v="-8238.2800000000007"/>
    <n v="-8453.25"/>
    <n v="-8668.2199999999993"/>
    <n v="-214.97"/>
    <n v="-214.97"/>
    <n v="-214.97"/>
    <n v="-214.97"/>
    <n v="-214.97"/>
    <n v="-214.97"/>
    <n v="-214.97"/>
    <n v="-214.97"/>
    <n v="-214.97"/>
    <n v="-214.97"/>
    <n v="-214.97"/>
    <n v="-214.97"/>
    <n v="-214.97"/>
    <s v="ED"/>
    <s v="AN"/>
    <x v="0"/>
    <x v="94"/>
    <x v="5"/>
    <n v="1"/>
    <s v="ED.AN1"/>
    <n v="0.65529999999999999"/>
    <n v="0"/>
    <n v="0.34470000000000001"/>
    <n v="0"/>
    <n v="0"/>
    <n v="0"/>
    <x v="82"/>
    <x v="82"/>
    <x v="0"/>
    <n v="42367"/>
    <n v="0"/>
    <n v="22286"/>
    <n v="0"/>
    <n v="0"/>
    <n v="0"/>
  </r>
  <r>
    <x v="196"/>
    <n v="1270270.92"/>
    <n v="1270270.92"/>
    <n v="1270270.92"/>
    <n v="1270270.92"/>
    <n v="1270270.92"/>
    <n v="1270270.92"/>
    <n v="1270270.92"/>
    <n v="1270270.92"/>
    <n v="1270270.92"/>
    <n v="1270270.92"/>
    <n v="1270270.92"/>
    <n v="1270270.92"/>
    <n v="127027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5"/>
    <x v="3"/>
    <n v="1"/>
    <s v="ED.AN1"/>
    <n v="0.65529999999999999"/>
    <n v="0"/>
    <n v="0.34470000000000001"/>
    <n v="0"/>
    <n v="0"/>
    <n v="0"/>
    <x v="8"/>
    <x v="8"/>
    <x v="1"/>
    <n v="832409"/>
    <n v="0"/>
    <n v="437862"/>
    <n v="0"/>
    <n v="0"/>
    <n v="0"/>
  </r>
  <r>
    <x v="197"/>
    <n v="0"/>
    <n v="0"/>
    <n v="0"/>
    <n v="0"/>
    <n v="0"/>
    <n v="0"/>
    <n v="0"/>
    <n v="0"/>
    <n v="0"/>
    <n v="0"/>
    <n v="0"/>
    <n v="0"/>
    <n v="0"/>
    <n v="-3183.84"/>
    <n v="-3183.84"/>
    <n v="-3183.84"/>
    <n v="-3183.84"/>
    <n v="-3183.84"/>
    <n v="-3183.84"/>
    <n v="-3183.84"/>
    <n v="-3183.84"/>
    <n v="-3183.84"/>
    <n v="-3183.84"/>
    <n v="-3183.84"/>
    <n v="-3183.84"/>
    <n v="-3183.84"/>
    <n v="0"/>
    <n v="0"/>
    <n v="0"/>
    <n v="0"/>
    <n v="0"/>
    <n v="0"/>
    <n v="0"/>
    <n v="0"/>
    <n v="0"/>
    <n v="0"/>
    <n v="0"/>
    <n v="0"/>
    <n v="0"/>
    <s v="ED"/>
    <s v="AN"/>
    <x v="0"/>
    <x v="45"/>
    <x v="3"/>
    <n v="1"/>
    <s v="ED.AN1"/>
    <n v="0.65529999999999999"/>
    <n v="0"/>
    <n v="0.34470000000000001"/>
    <n v="0"/>
    <n v="0"/>
    <n v="0"/>
    <x v="83"/>
    <x v="83"/>
    <x v="0"/>
    <n v="0"/>
    <n v="0"/>
    <n v="0"/>
    <n v="0"/>
    <n v="0"/>
    <n v="0"/>
  </r>
  <r>
    <x v="198"/>
    <n v="0"/>
    <n v="0"/>
    <n v="0"/>
    <n v="0"/>
    <n v="0"/>
    <n v="0"/>
    <n v="0"/>
    <n v="0"/>
    <n v="0"/>
    <n v="0"/>
    <n v="0"/>
    <n v="0"/>
    <n v="0"/>
    <n v="803.17"/>
    <n v="803.17"/>
    <n v="803.17"/>
    <n v="803.17"/>
    <n v="803.17"/>
    <n v="803.17"/>
    <n v="803.17"/>
    <n v="803.17"/>
    <n v="803.17"/>
    <n v="803.17"/>
    <n v="803.17"/>
    <n v="803.17"/>
    <n v="803.17"/>
    <n v="0"/>
    <n v="0"/>
    <n v="0"/>
    <n v="0"/>
    <n v="0"/>
    <n v="0"/>
    <n v="0"/>
    <n v="0"/>
    <n v="0"/>
    <n v="0"/>
    <n v="0"/>
    <n v="0"/>
    <n v="0"/>
    <s v="ED"/>
    <s v="AN"/>
    <x v="0"/>
    <x v="46"/>
    <x v="3"/>
    <n v="1"/>
    <s v="ED.AN1"/>
    <n v="0.65529999999999999"/>
    <n v="0"/>
    <n v="0.34470000000000001"/>
    <n v="0"/>
    <n v="0"/>
    <n v="0"/>
    <x v="84"/>
    <x v="84"/>
    <x v="0"/>
    <n v="0"/>
    <n v="0"/>
    <n v="0"/>
    <n v="0"/>
    <n v="0"/>
    <n v="0"/>
  </r>
  <r>
    <x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47"/>
    <x v="3"/>
    <n v="1"/>
    <s v="ED.AN1"/>
    <n v="0.65529999999999999"/>
    <n v="0"/>
    <n v="0.34470000000000001"/>
    <n v="0"/>
    <n v="0"/>
    <n v="0"/>
    <x v="85"/>
    <x v="85"/>
    <x v="0"/>
    <n v="0"/>
    <n v="0"/>
    <n v="0"/>
    <n v="0"/>
    <n v="0"/>
    <n v="0"/>
  </r>
  <r>
    <x v="200"/>
    <n v="0"/>
    <n v="0"/>
    <n v="0"/>
    <n v="0"/>
    <n v="0"/>
    <n v="0"/>
    <n v="0"/>
    <n v="0"/>
    <n v="0"/>
    <n v="0"/>
    <n v="0"/>
    <n v="0"/>
    <n v="0"/>
    <n v="-3548.25"/>
    <n v="-3548.25"/>
    <n v="-3548.25"/>
    <n v="-3548.25"/>
    <n v="-3548.25"/>
    <n v="-3548.25"/>
    <n v="-3548.25"/>
    <n v="-3548.25"/>
    <n v="-3548.25"/>
    <n v="-3548.25"/>
    <n v="-3548.25"/>
    <n v="-3548.25"/>
    <n v="-3548.25"/>
    <n v="0"/>
    <n v="0"/>
    <n v="0"/>
    <n v="0"/>
    <n v="0"/>
    <n v="0"/>
    <n v="0"/>
    <n v="0"/>
    <n v="0"/>
    <n v="0"/>
    <n v="0"/>
    <n v="0"/>
    <n v="0"/>
    <s v="ED"/>
    <s v="AN"/>
    <x v="0"/>
    <x v="48"/>
    <x v="3"/>
    <n v="1"/>
    <s v="ED.AN1"/>
    <n v="0.65529999999999999"/>
    <n v="0"/>
    <n v="0.34470000000000001"/>
    <n v="0"/>
    <n v="0"/>
    <n v="0"/>
    <x v="86"/>
    <x v="86"/>
    <x v="0"/>
    <n v="0"/>
    <n v="0"/>
    <n v="0"/>
    <n v="0"/>
    <n v="0"/>
    <n v="0"/>
  </r>
  <r>
    <x v="201"/>
    <n v="0"/>
    <n v="0"/>
    <n v="0"/>
    <n v="0"/>
    <n v="0"/>
    <n v="0"/>
    <n v="0"/>
    <n v="0"/>
    <n v="0"/>
    <n v="0"/>
    <n v="0"/>
    <n v="0"/>
    <n v="0"/>
    <n v="-3195.42"/>
    <n v="-3195.42"/>
    <n v="-3195.42"/>
    <n v="-3195.42"/>
    <n v="-3195.42"/>
    <n v="-3195.42"/>
    <n v="-3195.42"/>
    <n v="-3195.42"/>
    <n v="-3195.42"/>
    <n v="-3195.42"/>
    <n v="-3195.42"/>
    <n v="-3195.42"/>
    <n v="-3195.42"/>
    <n v="0"/>
    <n v="0"/>
    <n v="0"/>
    <n v="0"/>
    <n v="0"/>
    <n v="0"/>
    <n v="0"/>
    <n v="0"/>
    <n v="0"/>
    <n v="0"/>
    <n v="0"/>
    <n v="0"/>
    <n v="0"/>
    <s v="ED"/>
    <s v="AN"/>
    <x v="0"/>
    <x v="49"/>
    <x v="3"/>
    <n v="1"/>
    <s v="ED.AN1"/>
    <n v="0.65529999999999999"/>
    <n v="0"/>
    <n v="0.34470000000000001"/>
    <n v="0"/>
    <n v="0"/>
    <n v="0"/>
    <x v="87"/>
    <x v="87"/>
    <x v="0"/>
    <n v="0"/>
    <n v="0"/>
    <n v="0"/>
    <n v="0"/>
    <n v="0"/>
    <n v="0"/>
  </r>
  <r>
    <x v="202"/>
    <n v="0"/>
    <n v="0"/>
    <n v="0"/>
    <n v="0"/>
    <n v="0"/>
    <n v="0"/>
    <n v="0"/>
    <n v="0"/>
    <n v="0"/>
    <n v="0"/>
    <n v="0"/>
    <n v="0"/>
    <n v="0"/>
    <n v="-3576.11"/>
    <n v="-3576.11"/>
    <n v="-3576.11"/>
    <n v="-3576.11"/>
    <n v="-3576.11"/>
    <n v="-3576.11"/>
    <n v="-3576.11"/>
    <n v="-3576.11"/>
    <n v="-3576.11"/>
    <n v="-3576.11"/>
    <n v="-3576.11"/>
    <n v="-3576.11"/>
    <n v="-3576.11"/>
    <n v="0"/>
    <n v="0"/>
    <n v="0"/>
    <n v="0"/>
    <n v="0"/>
    <n v="0"/>
    <n v="0"/>
    <n v="0"/>
    <n v="0"/>
    <n v="0"/>
    <n v="0"/>
    <n v="0"/>
    <n v="0"/>
    <s v="ED"/>
    <s v="AN"/>
    <x v="0"/>
    <x v="50"/>
    <x v="3"/>
    <n v="1"/>
    <s v="ED.AN1"/>
    <n v="0.65529999999999999"/>
    <n v="0"/>
    <n v="0.34470000000000001"/>
    <n v="0"/>
    <n v="0"/>
    <n v="0"/>
    <x v="88"/>
    <x v="88"/>
    <x v="0"/>
    <n v="0"/>
    <n v="0"/>
    <n v="0"/>
    <n v="0"/>
    <n v="0"/>
    <n v="0"/>
  </r>
  <r>
    <x v="203"/>
    <n v="19123.689999999999"/>
    <n v="19123.689999999999"/>
    <n v="19123.689999999999"/>
    <n v="19123.689999999999"/>
    <n v="19123.689999999999"/>
    <n v="19123.689999999999"/>
    <n v="19123.689999999999"/>
    <n v="19123.689999999999"/>
    <n v="19123.689999999999"/>
    <n v="19123.689999999999"/>
    <n v="19123.689999999999"/>
    <n v="19123.689999999999"/>
    <n v="19123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5"/>
    <x v="3"/>
    <n v="1"/>
    <s v="ED.AN1"/>
    <n v="0.65529999999999999"/>
    <n v="0"/>
    <n v="0.34470000000000001"/>
    <n v="0"/>
    <n v="0"/>
    <n v="0"/>
    <x v="8"/>
    <x v="8"/>
    <x v="1"/>
    <n v="12532"/>
    <n v="0"/>
    <n v="6592"/>
    <n v="0"/>
    <n v="0"/>
    <n v="0"/>
  </r>
  <r>
    <x v="204"/>
    <n v="0"/>
    <n v="0"/>
    <n v="0"/>
    <n v="0"/>
    <n v="0"/>
    <n v="0"/>
    <n v="0"/>
    <n v="0"/>
    <n v="0"/>
    <n v="0"/>
    <n v="0"/>
    <n v="0"/>
    <n v="0"/>
    <n v="-3704.82"/>
    <n v="-3704.82"/>
    <n v="-3704.82"/>
    <n v="-3704.82"/>
    <n v="-3704.82"/>
    <n v="-3704.82"/>
    <n v="-3704.82"/>
    <n v="-3704.82"/>
    <n v="-3704.82"/>
    <n v="-3704.82"/>
    <n v="-3704.82"/>
    <n v="-3704.82"/>
    <n v="-3704.82"/>
    <n v="0"/>
    <n v="0"/>
    <n v="0"/>
    <n v="0"/>
    <n v="0"/>
    <n v="0"/>
    <n v="0"/>
    <n v="0"/>
    <n v="0"/>
    <n v="0"/>
    <n v="0"/>
    <n v="0"/>
    <n v="0"/>
    <s v="ED"/>
    <s v="AN"/>
    <x v="0"/>
    <x v="45"/>
    <x v="3"/>
    <n v="1"/>
    <s v="ED.AN1"/>
    <n v="0.65529999999999999"/>
    <n v="0"/>
    <n v="0.34470000000000001"/>
    <n v="0"/>
    <n v="0"/>
    <n v="0"/>
    <x v="89"/>
    <x v="89"/>
    <x v="0"/>
    <n v="0"/>
    <n v="0"/>
    <n v="0"/>
    <n v="0"/>
    <n v="0"/>
    <n v="0"/>
  </r>
  <r>
    <x v="205"/>
    <n v="0"/>
    <n v="0"/>
    <n v="0"/>
    <n v="0"/>
    <n v="0"/>
    <n v="0"/>
    <n v="0"/>
    <n v="0"/>
    <n v="0"/>
    <n v="0"/>
    <n v="0"/>
    <n v="0"/>
    <n v="0"/>
    <n v="311.22000000000003"/>
    <n v="311.22000000000003"/>
    <n v="311.22000000000003"/>
    <n v="311.22000000000003"/>
    <n v="311.22000000000003"/>
    <n v="311.22000000000003"/>
    <n v="311.22000000000003"/>
    <n v="311.22000000000003"/>
    <n v="311.22000000000003"/>
    <n v="311.22000000000003"/>
    <n v="311.22000000000003"/>
    <n v="311.22000000000003"/>
    <n v="311.22000000000003"/>
    <n v="0"/>
    <n v="0"/>
    <n v="0"/>
    <n v="0"/>
    <n v="0"/>
    <n v="0"/>
    <n v="0"/>
    <n v="0"/>
    <n v="0"/>
    <n v="0"/>
    <n v="0"/>
    <n v="0"/>
    <n v="0"/>
    <s v="ED"/>
    <s v="AN"/>
    <x v="0"/>
    <x v="46"/>
    <x v="3"/>
    <n v="1"/>
    <s v="ED.AN1"/>
    <n v="0.65529999999999999"/>
    <n v="0"/>
    <n v="0.34470000000000001"/>
    <n v="0"/>
    <n v="0"/>
    <n v="0"/>
    <x v="90"/>
    <x v="90"/>
    <x v="0"/>
    <n v="0"/>
    <n v="0"/>
    <n v="0"/>
    <n v="0"/>
    <n v="0"/>
    <n v="0"/>
  </r>
  <r>
    <x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47"/>
    <x v="3"/>
    <n v="1"/>
    <s v="ED.AN1"/>
    <n v="0.65529999999999999"/>
    <n v="0"/>
    <n v="0.34470000000000001"/>
    <n v="0"/>
    <n v="0"/>
    <n v="0"/>
    <x v="85"/>
    <x v="85"/>
    <x v="0"/>
    <n v="0"/>
    <n v="0"/>
    <n v="0"/>
    <n v="0"/>
    <n v="0"/>
    <n v="0"/>
  </r>
  <r>
    <x v="207"/>
    <n v="0"/>
    <n v="0"/>
    <n v="0"/>
    <n v="0"/>
    <n v="0"/>
    <n v="0"/>
    <n v="0"/>
    <n v="0"/>
    <n v="0"/>
    <n v="0"/>
    <n v="0"/>
    <n v="0"/>
    <n v="0"/>
    <n v="-4084.23"/>
    <n v="-4084.23"/>
    <n v="-4084.23"/>
    <n v="-4084.23"/>
    <n v="-4084.23"/>
    <n v="-4084.23"/>
    <n v="-4084.23"/>
    <n v="-4084.23"/>
    <n v="-4084.23"/>
    <n v="-4084.23"/>
    <n v="-4084.23"/>
    <n v="-4084.23"/>
    <n v="-4084.23"/>
    <n v="0"/>
    <n v="0"/>
    <n v="0"/>
    <n v="0"/>
    <n v="0"/>
    <n v="0"/>
    <n v="0"/>
    <n v="0"/>
    <n v="0"/>
    <n v="0"/>
    <n v="0"/>
    <n v="0"/>
    <n v="0"/>
    <s v="ED"/>
    <s v="AN"/>
    <x v="0"/>
    <x v="48"/>
    <x v="3"/>
    <n v="1"/>
    <s v="ED.AN1"/>
    <n v="0.65529999999999999"/>
    <n v="0"/>
    <n v="0.34470000000000001"/>
    <n v="0"/>
    <n v="0"/>
    <n v="0"/>
    <x v="91"/>
    <x v="91"/>
    <x v="0"/>
    <n v="0"/>
    <n v="0"/>
    <n v="0"/>
    <n v="0"/>
    <n v="0"/>
    <n v="0"/>
  </r>
  <r>
    <x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49"/>
    <x v="3"/>
    <n v="1"/>
    <s v="ED.AN1"/>
    <n v="0.65529999999999999"/>
    <n v="0"/>
    <n v="0.34470000000000001"/>
    <n v="0"/>
    <n v="0"/>
    <n v="0"/>
    <x v="92"/>
    <x v="75"/>
    <x v="0"/>
    <n v="0"/>
    <n v="0"/>
    <n v="0"/>
    <n v="0"/>
    <n v="0"/>
    <n v="0"/>
  </r>
  <r>
    <x v="209"/>
    <n v="0"/>
    <n v="0"/>
    <n v="0"/>
    <n v="0"/>
    <n v="0"/>
    <n v="0"/>
    <n v="0"/>
    <n v="0"/>
    <n v="0"/>
    <n v="0"/>
    <n v="0"/>
    <n v="0"/>
    <n v="0"/>
    <n v="-4346.9799999999996"/>
    <n v="-4346.9799999999996"/>
    <n v="-4346.9799999999996"/>
    <n v="-4346.9799999999996"/>
    <n v="-4346.9799999999996"/>
    <n v="-4346.9799999999996"/>
    <n v="-4346.9799999999996"/>
    <n v="-4346.9799999999996"/>
    <n v="-4346.9799999999996"/>
    <n v="-4346.9799999999996"/>
    <n v="-4346.9799999999996"/>
    <n v="-4346.9799999999996"/>
    <n v="-4346.9799999999996"/>
    <n v="0"/>
    <n v="0"/>
    <n v="0"/>
    <n v="0"/>
    <n v="0"/>
    <n v="0"/>
    <n v="0"/>
    <n v="0"/>
    <n v="0"/>
    <n v="0"/>
    <n v="0"/>
    <n v="0"/>
    <n v="0"/>
    <s v="ED"/>
    <s v="AN"/>
    <x v="0"/>
    <x v="50"/>
    <x v="3"/>
    <n v="1"/>
    <s v="ED.AN1"/>
    <n v="0.65529999999999999"/>
    <n v="0"/>
    <n v="0.34470000000000001"/>
    <n v="0"/>
    <n v="0"/>
    <n v="0"/>
    <x v="93"/>
    <x v="17"/>
    <x v="0"/>
    <n v="0"/>
    <n v="0"/>
    <n v="0"/>
    <n v="0"/>
    <n v="0"/>
    <n v="0"/>
  </r>
  <r>
    <x v="210"/>
    <n v="1111252"/>
    <n v="1111252"/>
    <n v="1111252"/>
    <n v="1111252"/>
    <n v="1111252"/>
    <n v="1111252"/>
    <n v="1111252"/>
    <n v="1111252"/>
    <n v="1111252"/>
    <n v="1111252"/>
    <n v="1111252"/>
    <n v="1111252"/>
    <n v="1111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6"/>
    <x v="4"/>
    <n v="1"/>
    <s v="ED.AN1"/>
    <n v="0.65529999999999999"/>
    <n v="0"/>
    <n v="0.34470000000000001"/>
    <n v="0"/>
    <n v="0"/>
    <n v="0"/>
    <x v="8"/>
    <x v="8"/>
    <x v="1"/>
    <n v="728203"/>
    <n v="0"/>
    <n v="383049"/>
    <n v="0"/>
    <n v="0"/>
    <n v="0"/>
  </r>
  <r>
    <x v="211"/>
    <n v="3584288.08"/>
    <n v="3584288.08"/>
    <n v="3584288.08"/>
    <n v="3584288.08"/>
    <n v="3584288.08"/>
    <n v="3584288.08"/>
    <n v="3584288.08"/>
    <n v="3584288.08"/>
    <n v="3584288.08"/>
    <n v="3584288.08"/>
    <n v="3584288.08"/>
    <n v="3584288.08"/>
    <n v="358428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7"/>
    <x v="4"/>
    <n v="1"/>
    <s v="ED.AN1"/>
    <n v="0.65529999999999999"/>
    <n v="0"/>
    <n v="0.34470000000000001"/>
    <n v="0"/>
    <n v="0"/>
    <n v="0"/>
    <x v="8"/>
    <x v="8"/>
    <x v="1"/>
    <n v="2348784"/>
    <n v="0"/>
    <n v="1235504"/>
    <n v="0"/>
    <n v="0"/>
    <n v="0"/>
  </r>
  <r>
    <x v="212"/>
    <n v="560444.94999999995"/>
    <n v="560444.94999999995"/>
    <n v="560444.94999999995"/>
    <n v="560444.94999999995"/>
    <n v="560444.94999999995"/>
    <n v="560444.94999999995"/>
    <n v="560444.94999999995"/>
    <n v="560444.94999999995"/>
    <n v="560444.94999999995"/>
    <n v="560444.94999999995"/>
    <n v="560444.94999999995"/>
    <n v="560444.94999999995"/>
    <n v="560444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8"/>
    <x v="4"/>
    <n v="1"/>
    <s v="ED.AN1"/>
    <n v="0.65529999999999999"/>
    <n v="0"/>
    <n v="0.34470000000000001"/>
    <n v="0"/>
    <n v="0"/>
    <n v="0"/>
    <x v="8"/>
    <x v="8"/>
    <x v="1"/>
    <n v="367260"/>
    <n v="0"/>
    <n v="193185"/>
    <n v="0"/>
    <n v="0"/>
    <n v="0"/>
  </r>
  <r>
    <x v="213"/>
    <n v="1740790.8"/>
    <n v="1740790.8"/>
    <n v="1740790.8"/>
    <n v="1740790.8"/>
    <n v="1740790.8"/>
    <n v="1740790.8"/>
    <n v="1740790.8"/>
    <n v="1740790.8"/>
    <n v="1740790.8"/>
    <n v="1740790.8"/>
    <n v="1740790.8"/>
    <n v="1740790.8"/>
    <n v="174079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9"/>
    <x v="4"/>
    <n v="1"/>
    <s v="ED.AN1"/>
    <n v="0.65529999999999999"/>
    <n v="0"/>
    <n v="0.34470000000000001"/>
    <n v="0"/>
    <n v="0"/>
    <n v="0"/>
    <x v="8"/>
    <x v="8"/>
    <x v="1"/>
    <n v="1140740"/>
    <n v="0"/>
    <n v="600051"/>
    <n v="0"/>
    <n v="0"/>
    <n v="0"/>
  </r>
  <r>
    <x v="214"/>
    <n v="6783236.8899999997"/>
    <n v="6783236.8899999997"/>
    <n v="6783236.8899999997"/>
    <n v="6783236.8899999997"/>
    <n v="6783236.8899999997"/>
    <n v="6783236.8899999997"/>
    <n v="6783236.8899999997"/>
    <n v="6783236.8899999997"/>
    <n v="6783236.8899999997"/>
    <n v="6783236.8899999997"/>
    <n v="6783236.8899999997"/>
    <n v="6783236.8899999997"/>
    <n v="6783236.8899999997"/>
    <n v="-2395277.9"/>
    <n v="-2406018.0299999998"/>
    <n v="-2416758.16"/>
    <n v="-2427498.29"/>
    <n v="-2438238.42"/>
    <n v="-2448978.5499999998"/>
    <n v="-2459718.6800000002"/>
    <n v="-2470458.81"/>
    <n v="-2481198.94"/>
    <n v="-2491939.0699999998"/>
    <n v="-2502679.2000000002"/>
    <n v="-2513419.33"/>
    <n v="-2524159.46"/>
    <n v="-10740.13"/>
    <n v="-10740.13"/>
    <n v="-10740.13"/>
    <n v="-10740.13"/>
    <n v="-10740.13"/>
    <n v="-10740.13"/>
    <n v="-10740.13"/>
    <n v="-10740.13"/>
    <n v="-10740.13"/>
    <n v="-10740.13"/>
    <n v="-10740.13"/>
    <n v="-10740.13"/>
    <n v="-10740.13"/>
    <s v="ED"/>
    <s v="AN"/>
    <x v="0"/>
    <x v="100"/>
    <x v="4"/>
    <n v="1"/>
    <s v="ED.AN1"/>
    <n v="0.65529999999999999"/>
    <n v="0"/>
    <n v="0.34470000000000001"/>
    <n v="0"/>
    <n v="0"/>
    <n v="0"/>
    <x v="64"/>
    <x v="92"/>
    <x v="0"/>
    <n v="4445055"/>
    <n v="0"/>
    <n v="2338182"/>
    <n v="0"/>
    <n v="0"/>
    <n v="0"/>
  </r>
  <r>
    <x v="215"/>
    <n v="242033.02"/>
    <n v="242033.02"/>
    <n v="242033.02"/>
    <n v="242033.02"/>
    <n v="242033.02"/>
    <n v="242033.02"/>
    <n v="242033.02"/>
    <n v="242033.02"/>
    <n v="242033.02"/>
    <n v="242033.02"/>
    <n v="242033.02"/>
    <n v="242033.02"/>
    <n v="242033.02"/>
    <n v="-56978.09"/>
    <n v="-57280.63"/>
    <n v="-57583.17"/>
    <n v="-57885.71"/>
    <n v="-58188.25"/>
    <n v="-58490.79"/>
    <n v="-58793.33"/>
    <n v="-59095.87"/>
    <n v="-59398.41"/>
    <n v="-59700.95"/>
    <n v="-60003.49"/>
    <n v="-60306.03"/>
    <n v="-60608.57"/>
    <n v="-302.54000000000002"/>
    <n v="-302.54000000000002"/>
    <n v="-302.54000000000002"/>
    <n v="-302.54000000000002"/>
    <n v="-302.54000000000002"/>
    <n v="-302.54000000000002"/>
    <n v="-302.54000000000002"/>
    <n v="-302.54000000000002"/>
    <n v="-302.54000000000002"/>
    <n v="-302.54000000000002"/>
    <n v="-302.54000000000002"/>
    <n v="-302.54000000000002"/>
    <n v="-302.54000000000002"/>
    <s v="ED"/>
    <s v="AN"/>
    <x v="0"/>
    <x v="101"/>
    <x v="4"/>
    <n v="1"/>
    <s v="ED.AN1"/>
    <n v="0.65529999999999999"/>
    <n v="0"/>
    <n v="0.34470000000000001"/>
    <n v="0"/>
    <n v="0"/>
    <n v="0"/>
    <x v="94"/>
    <x v="93"/>
    <x v="0"/>
    <n v="158604"/>
    <n v="0"/>
    <n v="83429"/>
    <n v="0"/>
    <n v="0"/>
    <n v="0"/>
  </r>
  <r>
    <x v="216"/>
    <n v="365924.35"/>
    <n v="365924.35"/>
    <n v="365924.35"/>
    <n v="365924.35"/>
    <n v="365924.35"/>
    <n v="365924.35"/>
    <n v="365924.35"/>
    <n v="365924.35"/>
    <n v="365924.35"/>
    <n v="365924.35"/>
    <n v="365924.35"/>
    <n v="365924.35"/>
    <n v="365924.35"/>
    <n v="-153548.10999999999"/>
    <n v="-154508.66"/>
    <n v="-155469.21"/>
    <n v="-156429.76000000001"/>
    <n v="-157390.31"/>
    <n v="-158350.85999999999"/>
    <n v="-159311.41"/>
    <n v="-160271.96"/>
    <n v="-161232.51"/>
    <n v="-162193.06"/>
    <n v="-163153.60999999999"/>
    <n v="-164114.16"/>
    <n v="-165074.71"/>
    <n v="-960.55"/>
    <n v="-960.55"/>
    <n v="-960.55"/>
    <n v="-960.55"/>
    <n v="-960.55"/>
    <n v="-960.55"/>
    <n v="-960.55"/>
    <n v="-960.55"/>
    <n v="-960.55"/>
    <n v="-960.55"/>
    <n v="-960.55"/>
    <n v="-960.55"/>
    <n v="-960.55"/>
    <s v="ED"/>
    <s v="AN"/>
    <x v="0"/>
    <x v="102"/>
    <x v="4"/>
    <n v="1"/>
    <s v="ED.AN1"/>
    <n v="0.65529999999999999"/>
    <n v="0"/>
    <n v="0.34470000000000001"/>
    <n v="0"/>
    <n v="0"/>
    <n v="0"/>
    <x v="95"/>
    <x v="94"/>
    <x v="0"/>
    <n v="239790"/>
    <n v="0"/>
    <n v="126134"/>
    <n v="0"/>
    <n v="0"/>
    <n v="0"/>
  </r>
  <r>
    <x v="217"/>
    <n v="1992208.04"/>
    <n v="1992208.04"/>
    <n v="1992208.04"/>
    <n v="1992208.04"/>
    <n v="1992208.04"/>
    <n v="1992208.04"/>
    <n v="1992208.04"/>
    <n v="1992208.04"/>
    <n v="1992208.04"/>
    <n v="1992208.04"/>
    <n v="1992208.04"/>
    <n v="1992208.04"/>
    <n v="1992208.04"/>
    <n v="-181439.01"/>
    <n v="-184194.9"/>
    <n v="-186950.79"/>
    <n v="-189706.68"/>
    <n v="-192462.57"/>
    <n v="-195218.46"/>
    <n v="-197974.35"/>
    <n v="-200730.23999999999"/>
    <n v="-203486.13"/>
    <n v="-206242.02"/>
    <n v="-208997.91"/>
    <n v="-211753.8"/>
    <n v="-214509.69"/>
    <n v="-2755.89"/>
    <n v="-2755.89"/>
    <n v="-2755.89"/>
    <n v="-2755.89"/>
    <n v="-2755.89"/>
    <n v="-2755.89"/>
    <n v="-2755.89"/>
    <n v="-2755.89"/>
    <n v="-2755.89"/>
    <n v="-2755.89"/>
    <n v="-2755.89"/>
    <n v="-2755.89"/>
    <n v="-2755.89"/>
    <s v="ED"/>
    <s v="AN"/>
    <x v="0"/>
    <x v="103"/>
    <x v="4"/>
    <n v="1"/>
    <s v="ED.AN1"/>
    <n v="0.65529999999999999"/>
    <n v="0"/>
    <n v="0.34470000000000001"/>
    <n v="0"/>
    <n v="0"/>
    <n v="0"/>
    <x v="96"/>
    <x v="95"/>
    <x v="0"/>
    <n v="1305494"/>
    <n v="0"/>
    <n v="686714"/>
    <n v="0"/>
    <n v="0"/>
    <n v="0"/>
  </r>
  <r>
    <x v="218"/>
    <n v="22578676.210000001"/>
    <n v="22577004.210000001"/>
    <n v="23165201.239999998"/>
    <n v="23164947.800000001"/>
    <n v="23165285.550000001"/>
    <n v="23116415.129999999"/>
    <n v="23116415.129999999"/>
    <n v="23116415.129999999"/>
    <n v="23120290.399999999"/>
    <n v="23119495.899999999"/>
    <n v="23119495.899999999"/>
    <n v="23119495.899999999"/>
    <n v="23434868.699999999"/>
    <n v="-5385254.21"/>
    <n v="-5411240.0599999996"/>
    <n v="-5439257.1699999999"/>
    <n v="-5466492.8799999999"/>
    <n v="-5494870.1399999997"/>
    <n v="-5523217.6699999999"/>
    <n v="-5551535.29"/>
    <n v="-5579852.9100000001"/>
    <n v="-5606712.6600000001"/>
    <n v="-5634240.0300000003"/>
    <n v="-5662561.4100000001"/>
    <n v="-5690882.79"/>
    <n v="-5716415.3399999999"/>
    <n v="-27658.82"/>
    <n v="-27657.85"/>
    <n v="-28017.11"/>
    <n v="-28377.21"/>
    <n v="-28377.26"/>
    <n v="-28347.53"/>
    <n v="-28317.62"/>
    <n v="-28317.62"/>
    <n v="-28319.99"/>
    <n v="-28321.87"/>
    <n v="-28321.38"/>
    <n v="-28321.38"/>
    <n v="-28514.55"/>
    <s v="ED"/>
    <s v="AN"/>
    <x v="0"/>
    <x v="56"/>
    <x v="4"/>
    <n v="1"/>
    <s v="ED.AN1"/>
    <n v="0.65529999999999999"/>
    <n v="0"/>
    <n v="0.34470000000000001"/>
    <n v="0"/>
    <n v="0"/>
    <n v="0"/>
    <x v="97"/>
    <x v="96"/>
    <x v="0"/>
    <n v="15356869"/>
    <n v="0"/>
    <n v="8077999"/>
    <n v="0"/>
    <n v="0"/>
    <n v="0"/>
  </r>
  <r>
    <x v="219"/>
    <n v="31650.07"/>
    <n v="31650.07"/>
    <n v="31650.07"/>
    <n v="31650.07"/>
    <n v="31650.07"/>
    <n v="31650.07"/>
    <n v="31650.07"/>
    <n v="31650.07"/>
    <n v="31650.07"/>
    <n v="31650.07"/>
    <n v="31650.07"/>
    <n v="31650.07"/>
    <n v="31650.07"/>
    <n v="-10984.26"/>
    <n v="-11037.27"/>
    <n v="-11090.28"/>
    <n v="-11143.29"/>
    <n v="-11196.3"/>
    <n v="-11249.31"/>
    <n v="-11302.32"/>
    <n v="-11355.33"/>
    <n v="-11408.35"/>
    <n v="-11461.37"/>
    <n v="-11514.39"/>
    <n v="-11567.41"/>
    <n v="-11620.43"/>
    <n v="-53.01"/>
    <n v="-53.01"/>
    <n v="-53.01"/>
    <n v="-53.01"/>
    <n v="-53.01"/>
    <n v="-53.01"/>
    <n v="-53.01"/>
    <n v="-53.01"/>
    <n v="-53.02"/>
    <n v="-53.02"/>
    <n v="-53.02"/>
    <n v="-53.02"/>
    <n v="-53.02"/>
    <s v="ED"/>
    <s v="AN"/>
    <x v="0"/>
    <x v="104"/>
    <x v="4"/>
    <n v="1"/>
    <s v="ED.AN1"/>
    <n v="0.65529999999999999"/>
    <n v="0"/>
    <n v="0.34470000000000001"/>
    <n v="0"/>
    <n v="0"/>
    <n v="0"/>
    <x v="98"/>
    <x v="97"/>
    <x v="0"/>
    <n v="20740"/>
    <n v="0"/>
    <n v="10910"/>
    <n v="0"/>
    <n v="0"/>
    <n v="0"/>
  </r>
  <r>
    <x v="220"/>
    <n v="1361436.31"/>
    <n v="1361509.79"/>
    <n v="1313162.73"/>
    <n v="1313310.79"/>
    <n v="1313951.96"/>
    <n v="1394945.34"/>
    <n v="1395190.79"/>
    <n v="1395190.79"/>
    <n v="1395190.79"/>
    <n v="1395190.79"/>
    <n v="2350224.42"/>
    <n v="2353074.48"/>
    <n v="2354042.2599999998"/>
    <n v="-462577.42"/>
    <n v="-464982.68"/>
    <n v="-465045.31"/>
    <n v="-467365.36"/>
    <n v="-469686.11"/>
    <n v="-472078.97"/>
    <n v="-474543.6"/>
    <n v="-477008.44"/>
    <n v="-479473.27"/>
    <n v="-481938.1"/>
    <n v="-485246.55"/>
    <n v="-489401.13"/>
    <n v="-493559.08"/>
    <n v="-2372.2800000000002"/>
    <n v="-2405.2600000000002"/>
    <n v="-2362.63"/>
    <n v="-2320.0500000000002"/>
    <n v="-2320.75"/>
    <n v="-2392.86"/>
    <n v="-2464.63"/>
    <n v="-2464.84"/>
    <n v="-2464.83"/>
    <n v="-2464.83"/>
    <n v="-3308.45"/>
    <n v="-4154.58"/>
    <n v="-4157.95"/>
    <s v="ED"/>
    <s v="AN"/>
    <x v="0"/>
    <x v="105"/>
    <x v="4"/>
    <n v="1"/>
    <s v="ED.AN1"/>
    <n v="0.65529999999999999"/>
    <n v="0"/>
    <n v="0.34470000000000001"/>
    <n v="0"/>
    <n v="0"/>
    <n v="0"/>
    <x v="99"/>
    <x v="98"/>
    <x v="0"/>
    <n v="1542604"/>
    <n v="0"/>
    <n v="811438"/>
    <n v="0"/>
    <n v="0"/>
    <n v="0"/>
  </r>
  <r>
    <x v="221"/>
    <n v="37910.910000000003"/>
    <n v="37910.910000000003"/>
    <n v="37910.910000000003"/>
    <n v="37910.910000000003"/>
    <n v="37910.910000000003"/>
    <n v="37910.910000000003"/>
    <n v="37910.910000000003"/>
    <n v="37910.910000000003"/>
    <n v="37910.910000000003"/>
    <n v="37910.910000000003"/>
    <n v="37910.910000000003"/>
    <n v="37910.910000000003"/>
    <n v="37910.910000000003"/>
    <n v="-17579.830000000002"/>
    <n v="-17621.22"/>
    <n v="-17662.61"/>
    <n v="-17704"/>
    <n v="-17745.39"/>
    <n v="-17786.78"/>
    <n v="-17828.169999999998"/>
    <n v="-17869.560000000001"/>
    <n v="-17910.95"/>
    <n v="-17952.34"/>
    <n v="-17993.73"/>
    <n v="-18035.12"/>
    <n v="-18076.509999999998"/>
    <n v="-41.38"/>
    <n v="-41.39"/>
    <n v="-41.39"/>
    <n v="-41.39"/>
    <n v="-41.39"/>
    <n v="-41.39"/>
    <n v="-41.39"/>
    <n v="-41.39"/>
    <n v="-41.39"/>
    <n v="-41.39"/>
    <n v="-41.39"/>
    <n v="-41.39"/>
    <n v="-41.39"/>
    <s v="ED"/>
    <s v="AN"/>
    <x v="0"/>
    <x v="106"/>
    <x v="4"/>
    <n v="1"/>
    <s v="ED.AN1"/>
    <n v="0.65529999999999999"/>
    <n v="0"/>
    <n v="0.34470000000000001"/>
    <n v="0"/>
    <n v="0"/>
    <n v="0"/>
    <x v="100"/>
    <x v="99"/>
    <x v="0"/>
    <n v="24843"/>
    <n v="0"/>
    <n v="13068"/>
    <n v="0"/>
    <n v="0"/>
    <n v="0"/>
  </r>
  <r>
    <x v="222"/>
    <n v="26840962.190000001"/>
    <n v="26840962.190000001"/>
    <n v="26840962.190000001"/>
    <n v="26840962.190000001"/>
    <n v="26840962.190000001"/>
    <n v="26840962.190000001"/>
    <n v="26840962.190000001"/>
    <n v="26840962.190000001"/>
    <n v="26840962.190000001"/>
    <n v="26840962.190000001"/>
    <n v="26840962.190000001"/>
    <n v="26840962.190000001"/>
    <n v="26840962.190000001"/>
    <n v="-9551473.8900000006"/>
    <n v="-9590169.6099999994"/>
    <n v="-9628865.3300000001"/>
    <n v="-9667561.0500000007"/>
    <n v="-9706256.7699999996"/>
    <n v="-9744952.4900000002"/>
    <n v="-9783648.2100000009"/>
    <n v="-9822343.9299999997"/>
    <n v="-9861039.6500000004"/>
    <n v="-9899735.3699999992"/>
    <n v="-9938431.0899999999"/>
    <n v="-9977126.8100000005"/>
    <n v="-10015822.529999999"/>
    <n v="-38695.730000000003"/>
    <n v="-38695.72"/>
    <n v="-38695.72"/>
    <n v="-38695.72"/>
    <n v="-38695.72"/>
    <n v="-38695.72"/>
    <n v="-38695.72"/>
    <n v="-38695.72"/>
    <n v="-38695.72"/>
    <n v="-38695.72"/>
    <n v="-38695.72"/>
    <n v="-38695.72"/>
    <n v="-38695.72"/>
    <s v="ED"/>
    <s v="AN"/>
    <x v="0"/>
    <x v="107"/>
    <x v="4"/>
    <n v="1"/>
    <s v="ED.AN1"/>
    <n v="0.65529999999999999"/>
    <n v="0"/>
    <n v="0.34470000000000001"/>
    <n v="0"/>
    <n v="0"/>
    <n v="0"/>
    <x v="87"/>
    <x v="100"/>
    <x v="0"/>
    <n v="17588883"/>
    <n v="0"/>
    <n v="9252080"/>
    <n v="0"/>
    <n v="0"/>
    <n v="0"/>
  </r>
  <r>
    <x v="223"/>
    <n v="16353511.49"/>
    <n v="16353511.49"/>
    <n v="16353511.49"/>
    <n v="16353511.49"/>
    <n v="16353511.49"/>
    <n v="16353511.49"/>
    <n v="16353511.49"/>
    <n v="16353511.49"/>
    <n v="16353511.49"/>
    <n v="16353511.49"/>
    <n v="16353511.49"/>
    <n v="16353511.49"/>
    <n v="16353511.49"/>
    <n v="-4093820.65"/>
    <n v="-4124210.94"/>
    <n v="-4154601.23"/>
    <n v="-4184991.52"/>
    <n v="-4215381.8099999996"/>
    <n v="-4245772.0999999996"/>
    <n v="-4276162.3899999997"/>
    <n v="-4306552.68"/>
    <n v="-4336942.95"/>
    <n v="-4367333.22"/>
    <n v="-4397723.49"/>
    <n v="-4428113.76"/>
    <n v="-4458504.03"/>
    <n v="-30390.29"/>
    <n v="-30390.29"/>
    <n v="-30390.29"/>
    <n v="-30390.29"/>
    <n v="-30390.29"/>
    <n v="-30390.29"/>
    <n v="-30390.29"/>
    <n v="-30390.29"/>
    <n v="-30390.27"/>
    <n v="-30390.27"/>
    <n v="-30390.27"/>
    <n v="-30390.27"/>
    <n v="-30390.27"/>
    <s v="ED"/>
    <s v="AN"/>
    <x v="0"/>
    <x v="108"/>
    <x v="4"/>
    <n v="1"/>
    <s v="ED.AN1"/>
    <n v="0.65529999999999999"/>
    <n v="0"/>
    <n v="0.34470000000000001"/>
    <n v="0"/>
    <n v="0"/>
    <n v="0"/>
    <x v="101"/>
    <x v="101"/>
    <x v="0"/>
    <n v="10716456"/>
    <n v="0"/>
    <n v="5637055"/>
    <n v="0"/>
    <n v="0"/>
    <n v="0"/>
  </r>
  <r>
    <x v="224"/>
    <n v="1322268.1399999999"/>
    <n v="1325262.81"/>
    <n v="1325262.81"/>
    <n v="1325262.81"/>
    <n v="1325262.81"/>
    <n v="1325262.81"/>
    <n v="1325262.81"/>
    <n v="1325262.81"/>
    <n v="1325262.81"/>
    <n v="1325262.81"/>
    <n v="1492716.72"/>
    <n v="1494661.03"/>
    <n v="1494661.03"/>
    <n v="-302590.59999999998"/>
    <n v="-305072.65999999997"/>
    <n v="-307557.53000000003"/>
    <n v="-310042.40000000002"/>
    <n v="-312527.27"/>
    <n v="-315012.14"/>
    <n v="-317497.01"/>
    <n v="-319981.88"/>
    <n v="-322466.75"/>
    <n v="-324951.62"/>
    <n v="-327593.48"/>
    <n v="-330394.14"/>
    <n v="-333196.63"/>
    <n v="-2474.1"/>
    <n v="-2482.06"/>
    <n v="-2484.87"/>
    <n v="-2484.87"/>
    <n v="-2484.87"/>
    <n v="-2484.87"/>
    <n v="-2484.87"/>
    <n v="-2484.87"/>
    <n v="-2484.87"/>
    <n v="-2484.87"/>
    <n v="-2641.86"/>
    <n v="-2800.66"/>
    <n v="-2802.49"/>
    <s v="ED"/>
    <s v="AN"/>
    <x v="0"/>
    <x v="109"/>
    <x v="4"/>
    <n v="1"/>
    <s v="ED.AN1"/>
    <n v="0.65529999999999999"/>
    <n v="0"/>
    <n v="0.34470000000000001"/>
    <n v="0"/>
    <n v="0"/>
    <n v="0"/>
    <x v="102"/>
    <x v="102"/>
    <x v="0"/>
    <n v="979451"/>
    <n v="0"/>
    <n v="515210"/>
    <n v="0"/>
    <n v="0"/>
    <n v="0"/>
  </r>
  <r>
    <x v="225"/>
    <n v="121679.24"/>
    <n v="121679.24"/>
    <n v="121679.24"/>
    <n v="121937.06"/>
    <n v="121937.06"/>
    <n v="102570.35"/>
    <n v="102570.35"/>
    <n v="102570.35"/>
    <n v="102570.35"/>
    <n v="102570.35"/>
    <n v="102570.35"/>
    <n v="102570.35"/>
    <n v="102570.35"/>
    <n v="-59470.36"/>
    <n v="-59663.03"/>
    <n v="-59855.7"/>
    <n v="-60048.57"/>
    <n v="-60241.64"/>
    <n v="-60418.91"/>
    <n v="-60581.31"/>
    <n v="-60743.71"/>
    <n v="-60906.11"/>
    <n v="-61068.51"/>
    <n v="-61230.91"/>
    <n v="-61393.31"/>
    <n v="-61555.71"/>
    <n v="-192.65"/>
    <n v="-192.67"/>
    <n v="-192.67"/>
    <n v="-192.87"/>
    <n v="-193.07"/>
    <n v="-177.27"/>
    <n v="-162.4"/>
    <n v="-162.4"/>
    <n v="-162.4"/>
    <n v="-162.4"/>
    <n v="-162.4"/>
    <n v="-162.4"/>
    <n v="-162.4"/>
    <s v="ED"/>
    <s v="AN"/>
    <x v="0"/>
    <x v="110"/>
    <x v="4"/>
    <n v="1"/>
    <s v="ED.AN1"/>
    <n v="0.65529999999999999"/>
    <n v="0"/>
    <n v="0.34470000000000001"/>
    <n v="0"/>
    <n v="0"/>
    <n v="0"/>
    <x v="64"/>
    <x v="103"/>
    <x v="0"/>
    <n v="67214"/>
    <n v="0"/>
    <n v="35356"/>
    <n v="0"/>
    <n v="0"/>
    <n v="0"/>
  </r>
  <r>
    <x v="226"/>
    <n v="46084672.130000003"/>
    <n v="46084672.130000003"/>
    <n v="46084672.130000003"/>
    <n v="46084672.130000003"/>
    <n v="46734129.619999997"/>
    <n v="46859625.840000004"/>
    <n v="46862211.600000001"/>
    <n v="46836334.850000001"/>
    <n v="46885701.600000001"/>
    <n v="46830895.460000001"/>
    <n v="46835248.899999999"/>
    <n v="46837275.75"/>
    <n v="46869962.840000004"/>
    <n v="-8554041.6600000001"/>
    <n v="-8653507.75"/>
    <n v="-8752973.8399999999"/>
    <n v="-8852439.9299999997"/>
    <n v="-8952606.8800000008"/>
    <n v="-9053610.1400000006"/>
    <n v="-9154751.6300000008"/>
    <n v="-9255867.9800000004"/>
    <n v="-9355543.5600000005"/>
    <n v="-9400185.3800000008"/>
    <n v="-9501266.7599999998"/>
    <n v="-9602355.0199999996"/>
    <n v="-9665041.75"/>
    <n v="-99466.08"/>
    <n v="-99466.09"/>
    <n v="-99466.09"/>
    <n v="-99466.09"/>
    <n v="-100166.95"/>
    <n v="-101003.26"/>
    <n v="-101141.49"/>
    <n v="-101116.35"/>
    <n v="-101141.68"/>
    <n v="-101135.82"/>
    <n v="-101081.38"/>
    <n v="-101088.26"/>
    <n v="-101125.73"/>
    <s v="ED"/>
    <s v="AN"/>
    <x v="0"/>
    <x v="111"/>
    <x v="4"/>
    <n v="1"/>
    <s v="ED.AN1"/>
    <n v="0.65529999999999999"/>
    <n v="0"/>
    <n v="0.34470000000000001"/>
    <n v="0"/>
    <n v="0"/>
    <n v="0"/>
    <x v="103"/>
    <x v="57"/>
    <x v="0"/>
    <n v="30713887"/>
    <n v="0"/>
    <n v="16156076"/>
    <n v="0"/>
    <n v="0"/>
    <n v="0"/>
  </r>
  <r>
    <x v="227"/>
    <n v="13684654.49"/>
    <n v="13680738.060000001"/>
    <n v="13684785.98"/>
    <n v="13685395.1"/>
    <n v="17143623.079999998"/>
    <n v="17141396.629999999"/>
    <n v="17162642.649999999"/>
    <n v="17185976.829999998"/>
    <n v="17163311.710000001"/>
    <n v="16732233.92"/>
    <n v="17118039.43"/>
    <n v="17144960.82"/>
    <n v="17382299.739999998"/>
    <n v="-4204695.0999999996"/>
    <n v="-4221223.4800000004"/>
    <n v="-4245168.3099999996"/>
    <n v="-4267812.22"/>
    <n v="-4294787.62"/>
    <n v="-4324787.01"/>
    <n v="-4334559.01"/>
    <n v="-4364614.05"/>
    <n v="-4394669.68"/>
    <n v="-3986582.96"/>
    <n v="-4016201.96"/>
    <n v="-4046182.09"/>
    <n v="-4054953.5"/>
    <n v="-23593.439999999999"/>
    <n v="-23944.71"/>
    <n v="-23944.83"/>
    <n v="-23948.91"/>
    <n v="-26975.4"/>
    <n v="-29999.39"/>
    <n v="-30016.04"/>
    <n v="-30055.040000000001"/>
    <n v="-30055.63"/>
    <n v="-29658.6"/>
    <n v="-29619"/>
    <n v="-29980.13"/>
    <n v="-30211.35"/>
    <s v="ED"/>
    <s v="AN"/>
    <x v="0"/>
    <x v="57"/>
    <x v="4"/>
    <n v="1"/>
    <s v="ED.AN1"/>
    <n v="0.65529999999999999"/>
    <n v="0"/>
    <n v="0.34470000000000001"/>
    <n v="0"/>
    <n v="0"/>
    <n v="0"/>
    <x v="104"/>
    <x v="104"/>
    <x v="0"/>
    <n v="11390621"/>
    <n v="0"/>
    <n v="5991679"/>
    <n v="0"/>
    <n v="0"/>
    <n v="0"/>
  </r>
  <r>
    <x v="228"/>
    <n v="5216146.83"/>
    <n v="5216146.83"/>
    <n v="5216146.83"/>
    <n v="5216146.83"/>
    <n v="5216146.83"/>
    <n v="5216146.83"/>
    <n v="5217439.07"/>
    <n v="5217439.07"/>
    <n v="5217439.07"/>
    <n v="5217439.07"/>
    <n v="5320035.05"/>
    <n v="5320035.05"/>
    <n v="5320035.05"/>
    <n v="-2367027.67"/>
    <n v="-2373200.11"/>
    <n v="-2379372.5499999998"/>
    <n v="-2385544.9900000002"/>
    <n v="-2391717.4300000002"/>
    <n v="-2397889.87"/>
    <n v="-2404063.0699999998"/>
    <n v="-2410237.0299999998"/>
    <n v="-2416410.9900000002"/>
    <n v="-2422584.9500000002"/>
    <n v="-2428819.62"/>
    <n v="-2435115"/>
    <n v="-2441410.37"/>
    <n v="-6172.44"/>
    <n v="-6172.44"/>
    <n v="-6172.44"/>
    <n v="-6172.44"/>
    <n v="-6172.44"/>
    <n v="-6172.44"/>
    <n v="-6173.2"/>
    <n v="-6173.96"/>
    <n v="-6173.96"/>
    <n v="-6173.96"/>
    <n v="-6234.67"/>
    <n v="-6295.38"/>
    <n v="-6295.37"/>
    <s v="ED"/>
    <s v="AN"/>
    <x v="0"/>
    <x v="112"/>
    <x v="4"/>
    <n v="1"/>
    <s v="ED.AN1"/>
    <n v="0.65529999999999999"/>
    <n v="0"/>
    <n v="0.34470000000000001"/>
    <n v="0"/>
    <n v="0"/>
    <n v="0"/>
    <x v="105"/>
    <x v="105"/>
    <x v="0"/>
    <n v="3486219"/>
    <n v="0"/>
    <n v="1833816"/>
    <n v="0"/>
    <n v="0"/>
    <n v="0"/>
  </r>
  <r>
    <x v="229"/>
    <n v="112348.98"/>
    <n v="112348.98"/>
    <n v="112348.98"/>
    <n v="112348.98"/>
    <n v="112348.98"/>
    <n v="112348.98"/>
    <n v="112348.98"/>
    <n v="112348.98"/>
    <n v="112348.98"/>
    <n v="117379.49"/>
    <n v="117435.81"/>
    <n v="117435.81"/>
    <n v="117435.81"/>
    <n v="-77333.009999999995"/>
    <n v="-77459.41"/>
    <n v="-77585.81"/>
    <n v="-77712.210000000006"/>
    <n v="-77838.61"/>
    <n v="-77965.009999999995"/>
    <n v="-78091.41"/>
    <n v="-78217.81"/>
    <n v="-78344.210000000006"/>
    <n v="-78473.440000000002"/>
    <n v="-78605.53"/>
    <n v="-78737.64"/>
    <n v="-78869.75"/>
    <n v="-126.4"/>
    <n v="-126.4"/>
    <n v="-126.4"/>
    <n v="-126.4"/>
    <n v="-126.4"/>
    <n v="-126.4"/>
    <n v="-126.4"/>
    <n v="-126.4"/>
    <n v="-126.4"/>
    <n v="-129.22999999999999"/>
    <n v="-132.09"/>
    <n v="-132.11000000000001"/>
    <n v="-132.11000000000001"/>
    <s v="ED"/>
    <s v="AN"/>
    <x v="0"/>
    <x v="113"/>
    <x v="4"/>
    <n v="1"/>
    <s v="ED.AN1"/>
    <n v="0.65529999999999999"/>
    <n v="0"/>
    <n v="0.34470000000000001"/>
    <n v="0"/>
    <n v="0"/>
    <n v="0"/>
    <x v="106"/>
    <x v="106"/>
    <x v="0"/>
    <n v="76956"/>
    <n v="0"/>
    <n v="40480"/>
    <n v="0"/>
    <n v="0"/>
    <n v="0"/>
  </r>
  <r>
    <x v="230"/>
    <n v="205933.4"/>
    <n v="205933.4"/>
    <n v="205933.4"/>
    <n v="205933.4"/>
    <n v="205933.4"/>
    <n v="229706.25"/>
    <n v="229706.25"/>
    <n v="229706.25"/>
    <n v="229706.25"/>
    <n v="228628.75"/>
    <n v="246707.66"/>
    <n v="246707.66"/>
    <n v="246707.66"/>
    <n v="-8475.49"/>
    <n v="-8902.7999999999993"/>
    <n v="-9330.11"/>
    <n v="-9757.42"/>
    <n v="-10184.73"/>
    <n v="-10636.71"/>
    <n v="-11113.35"/>
    <n v="-11589.99"/>
    <n v="-12066.63"/>
    <n v="-11464.65"/>
    <n v="-11957.81"/>
    <n v="-12469.72"/>
    <n v="-12981.63"/>
    <n v="-427.31"/>
    <n v="-427.31"/>
    <n v="-427.31"/>
    <n v="-427.31"/>
    <n v="-427.31"/>
    <n v="-451.98"/>
    <n v="-476.64"/>
    <n v="-476.64"/>
    <n v="-476.64"/>
    <n v="-475.52"/>
    <n v="-493.16"/>
    <n v="-511.91"/>
    <n v="-511.91"/>
    <s v="ED"/>
    <s v="AN"/>
    <x v="0"/>
    <x v="114"/>
    <x v="4"/>
    <n v="1"/>
    <s v="ED.AN1"/>
    <n v="0.65529999999999999"/>
    <n v="0"/>
    <n v="0.34470000000000001"/>
    <n v="0"/>
    <n v="0"/>
    <n v="0"/>
    <x v="107"/>
    <x v="107"/>
    <x v="0"/>
    <n v="161668"/>
    <n v="0"/>
    <n v="85040"/>
    <n v="0"/>
    <n v="0"/>
    <n v="0"/>
  </r>
  <r>
    <x v="231"/>
    <n v="44040.44"/>
    <n v="44040.44"/>
    <n v="44040.44"/>
    <n v="44040.44"/>
    <n v="44040.44"/>
    <n v="49308.33"/>
    <n v="49308.33"/>
    <n v="49308.33"/>
    <n v="49308.33"/>
    <n v="49308.33"/>
    <n v="49308.33"/>
    <n v="49308.33"/>
    <n v="49308.33"/>
    <n v="-23439.96"/>
    <n v="-23524.73"/>
    <n v="-23609.5"/>
    <n v="-23694.27"/>
    <n v="-23779.040000000001"/>
    <n v="-23868.89"/>
    <n v="-23963.81"/>
    <n v="-24058.73"/>
    <n v="-24153.64"/>
    <n v="-24248.55"/>
    <n v="-24343.46"/>
    <n v="-24438.37"/>
    <n v="-24533.279999999999"/>
    <n v="-84.77"/>
    <n v="-84.77"/>
    <n v="-84.77"/>
    <n v="-84.77"/>
    <n v="-84.77"/>
    <n v="-89.85"/>
    <n v="-94.92"/>
    <n v="-94.92"/>
    <n v="-94.91"/>
    <n v="-94.91"/>
    <n v="-94.91"/>
    <n v="-94.91"/>
    <n v="-94.91"/>
    <s v="ED"/>
    <s v="AN"/>
    <x v="0"/>
    <x v="115"/>
    <x v="4"/>
    <n v="1"/>
    <s v="ED.AN1"/>
    <n v="0.65529999999999999"/>
    <n v="0"/>
    <n v="0.34470000000000001"/>
    <n v="0"/>
    <n v="0"/>
    <n v="0"/>
    <x v="108"/>
    <x v="108"/>
    <x v="0"/>
    <n v="32312"/>
    <n v="0"/>
    <n v="16997"/>
    <n v="0"/>
    <n v="0"/>
    <n v="0"/>
  </r>
  <r>
    <x v="232"/>
    <n v="1671012.58"/>
    <n v="1671012.58"/>
    <n v="1671012.58"/>
    <n v="1671012.58"/>
    <n v="1671012.58"/>
    <n v="1671012.58"/>
    <n v="1671012.58"/>
    <n v="1671012.58"/>
    <n v="1671012.58"/>
    <n v="1671012.58"/>
    <n v="1671012.58"/>
    <n v="1671012.58"/>
    <n v="1671012.58"/>
    <n v="-1094614.01"/>
    <n v="-1097399.03"/>
    <n v="-1100184.05"/>
    <n v="-1102969.07"/>
    <n v="-1105754.0900000001"/>
    <n v="-1108539.1100000001"/>
    <n v="-1111324.1299999999"/>
    <n v="-1114109.1499999999"/>
    <n v="-1116894.17"/>
    <n v="-1119679.19"/>
    <n v="-1122464.21"/>
    <n v="-1125249.23"/>
    <n v="-1128034.25"/>
    <n v="-2785.02"/>
    <n v="-2785.02"/>
    <n v="-2785.02"/>
    <n v="-2785.02"/>
    <n v="-2785.02"/>
    <n v="-2785.02"/>
    <n v="-2785.02"/>
    <n v="-2785.02"/>
    <n v="-2785.02"/>
    <n v="-2785.02"/>
    <n v="-2785.02"/>
    <n v="-2785.02"/>
    <n v="-2785.02"/>
    <s v="ED"/>
    <s v="AN"/>
    <x v="0"/>
    <x v="116"/>
    <x v="4"/>
    <n v="1"/>
    <s v="ED.AN1"/>
    <n v="0.65529999999999999"/>
    <n v="0"/>
    <n v="0.34470000000000001"/>
    <n v="0"/>
    <n v="0"/>
    <n v="0"/>
    <x v="54"/>
    <x v="109"/>
    <x v="0"/>
    <n v="1095015"/>
    <n v="0"/>
    <n v="575998"/>
    <n v="0"/>
    <n v="0"/>
    <n v="0"/>
  </r>
  <r>
    <x v="233"/>
    <n v="11285.6"/>
    <n v="11285.6"/>
    <n v="11285.6"/>
    <n v="11285.6"/>
    <n v="11285.6"/>
    <n v="11285.6"/>
    <n v="11285.6"/>
    <n v="11285.6"/>
    <n v="11285.6"/>
    <n v="11285.6"/>
    <n v="11285.6"/>
    <n v="11285.6"/>
    <n v="1128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59"/>
    <x v="6"/>
    <n v="4"/>
    <s v="ED.AN4"/>
    <n v="0.66500999999999999"/>
    <n v="0"/>
    <n v="0.33499000000000001"/>
    <n v="0"/>
    <n v="0"/>
    <n v="0"/>
    <x v="8"/>
    <x v="8"/>
    <x v="1"/>
    <n v="7505"/>
    <n v="0"/>
    <n v="3781"/>
    <n v="0"/>
    <n v="0"/>
    <n v="0"/>
  </r>
  <r>
    <x v="234"/>
    <n v="206440.72"/>
    <n v="206440.72"/>
    <n v="206440.72"/>
    <n v="206440.72"/>
    <n v="206440.72"/>
    <n v="206440.72"/>
    <n v="206440.72"/>
    <n v="206440.72"/>
    <n v="206440.72"/>
    <n v="206440.72"/>
    <n v="206440.72"/>
    <n v="206440.72"/>
    <n v="206440.72"/>
    <n v="-116979.45"/>
    <n v="-118015.09"/>
    <n v="-119050.73"/>
    <n v="-120086.37"/>
    <n v="-121122.01"/>
    <n v="-122157.65"/>
    <n v="-123193.29"/>
    <n v="-124228.93"/>
    <n v="-125264.57"/>
    <n v="-125469.29"/>
    <n v="-125674.01"/>
    <n v="-125878.73"/>
    <n v="-126083.45"/>
    <n v="-1035.6400000000001"/>
    <n v="-1035.6400000000001"/>
    <n v="-1035.6400000000001"/>
    <n v="-1035.6400000000001"/>
    <n v="-1035.6400000000001"/>
    <n v="-1035.6400000000001"/>
    <n v="-1035.6400000000001"/>
    <n v="-1035.6400000000001"/>
    <n v="-1035.6400000000001"/>
    <n v="-204.72"/>
    <n v="-204.72"/>
    <n v="-204.72"/>
    <n v="-204.72"/>
    <s v="ED"/>
    <s v="AN"/>
    <x v="0"/>
    <x v="61"/>
    <x v="6"/>
    <n v="4"/>
    <s v="ED.AN4"/>
    <n v="0.66500999999999999"/>
    <n v="0"/>
    <n v="0.33499000000000001"/>
    <n v="0"/>
    <n v="0"/>
    <n v="0"/>
    <x v="59"/>
    <x v="55"/>
    <x v="0"/>
    <n v="137285"/>
    <n v="0"/>
    <n v="69156"/>
    <n v="0"/>
    <n v="0"/>
    <n v="0"/>
  </r>
  <r>
    <x v="235"/>
    <n v="32007.919999999998"/>
    <n v="602.73"/>
    <n v="2846.84"/>
    <n v="5884.76"/>
    <n v="7077.8"/>
    <n v="15045.06"/>
    <n v="19269.2"/>
    <n v="19955.71"/>
    <n v="23255.97"/>
    <n v="28430.62"/>
    <n v="34617.5"/>
    <n v="36770.959999999999"/>
    <n v="40664.410000000003"/>
    <n v="-1623.82"/>
    <n v="-1623.82"/>
    <n v="-1639.91"/>
    <n v="-1680.62"/>
    <n v="-1741.06"/>
    <n v="-1844.21"/>
    <n v="-2004.2"/>
    <n v="-2187.09"/>
    <n v="-2388.5700000000002"/>
    <n v="-2423.67"/>
    <n v="-2466.4899999999998"/>
    <n v="-2514.98"/>
    <n v="-2567.5700000000002"/>
    <n v="-288.99"/>
    <n v="0"/>
    <n v="-16.09"/>
    <n v="-40.71"/>
    <n v="-60.44"/>
    <n v="-103.15"/>
    <n v="-159.99"/>
    <n v="-182.89"/>
    <n v="-201.48"/>
    <n v="-35.1"/>
    <n v="-42.82"/>
    <n v="-48.49"/>
    <n v="-52.59"/>
    <s v="ED"/>
    <s v="AN"/>
    <x v="0"/>
    <x v="62"/>
    <x v="6"/>
    <n v="4"/>
    <s v="ED.AN4"/>
    <n v="0.66500999999999999"/>
    <n v="0"/>
    <n v="0.33499000000000001"/>
    <n v="0"/>
    <n v="0"/>
    <n v="0"/>
    <x v="60"/>
    <x v="56"/>
    <x v="0"/>
    <n v="27042"/>
    <n v="0"/>
    <n v="13622"/>
    <n v="0"/>
    <n v="0"/>
    <n v="0"/>
  </r>
  <r>
    <x v="236"/>
    <n v="4210429.63"/>
    <n v="4306538.1500000004"/>
    <n v="4308782.2300000004"/>
    <n v="4311820.0999999996"/>
    <n v="4313013.12"/>
    <n v="4320980.25"/>
    <n v="4325204.32"/>
    <n v="4325890.82"/>
    <n v="4329191.03"/>
    <n v="4334365.59"/>
    <n v="4340552.37"/>
    <n v="4342705.8"/>
    <n v="4346599.1900000004"/>
    <n v="-2733976.48"/>
    <n v="-2754168.79"/>
    <n v="-2774594.28"/>
    <n v="-2795032.29"/>
    <n v="-2815480.34"/>
    <n v="-2835950.1"/>
    <n v="-2856448.77"/>
    <n v="-2876959.07"/>
    <n v="-2897478.83"/>
    <n v="-2906178.48"/>
    <n v="-2914889.54"/>
    <n v="-2923608.97"/>
    <n v="-2932334.48"/>
    <n v="-19976.63"/>
    <n v="-20192.310000000001"/>
    <n v="-20425.490000000002"/>
    <n v="-20438.009999999998"/>
    <n v="-20448.05"/>
    <n v="-20469.759999999998"/>
    <n v="-20498.669999999998"/>
    <n v="-20510.3"/>
    <n v="-20519.759999999998"/>
    <n v="-8699.65"/>
    <n v="-8711.06"/>
    <n v="-8719.43"/>
    <n v="-8725.51"/>
    <s v="ED"/>
    <s v="AN"/>
    <x v="0"/>
    <x v="63"/>
    <x v="6"/>
    <n v="4"/>
    <s v="ED.AN4"/>
    <n v="0.66500999999999999"/>
    <n v="0"/>
    <n v="0.33499000000000001"/>
    <n v="0"/>
    <n v="0"/>
    <n v="0"/>
    <x v="61"/>
    <x v="57"/>
    <x v="0"/>
    <n v="2890532"/>
    <n v="0"/>
    <n v="1456067"/>
    <n v="0"/>
    <n v="0"/>
    <n v="0"/>
  </r>
  <r>
    <x v="237"/>
    <n v="5573581.75"/>
    <n v="5542176.5999999996"/>
    <n v="5544420.6699999999"/>
    <n v="5547458.5300000003"/>
    <n v="5548651.54"/>
    <n v="5556618.6299999999"/>
    <n v="5560842.6799999997"/>
    <n v="5561529.1699999999"/>
    <n v="5564829.3600000003"/>
    <n v="5570003.9000000004"/>
    <n v="5576190.6399999997"/>
    <n v="5578344.0499999998"/>
    <n v="5582237.4100000001"/>
    <n v="-3689718.97"/>
    <n v="-3720982.04"/>
    <n v="-3752163.1"/>
    <n v="-3783359.01"/>
    <n v="-3814566.82"/>
    <n v="-3845800.4"/>
    <n v="-3877068.26"/>
    <n v="-3908349.93"/>
    <n v="-3939642.81"/>
    <n v="-3946648.48"/>
    <n v="-3953661.29"/>
    <n v="-3960679.35"/>
    <n v="-3967701.22"/>
    <n v="-31345.67"/>
    <n v="-31263.07"/>
    <n v="-31181.06"/>
    <n v="-31195.91"/>
    <n v="-31207.81"/>
    <n v="-31233.58"/>
    <n v="-31267.86"/>
    <n v="-31281.67"/>
    <n v="-31292.880000000001"/>
    <n v="-7005.67"/>
    <n v="-7012.81"/>
    <n v="-7018.06"/>
    <n v="-7021.87"/>
    <s v="ED"/>
    <s v="AN"/>
    <x v="0"/>
    <x v="65"/>
    <x v="6"/>
    <n v="4"/>
    <s v="ED.AN4"/>
    <n v="0.66500999999999999"/>
    <n v="0"/>
    <n v="0.33499000000000001"/>
    <n v="0"/>
    <n v="0"/>
    <n v="0"/>
    <x v="62"/>
    <x v="59"/>
    <x v="0"/>
    <n v="3712244"/>
    <n v="0"/>
    <n v="1869994"/>
    <n v="0"/>
    <n v="0"/>
    <n v="0"/>
  </r>
  <r>
    <x v="238"/>
    <n v="1877.26"/>
    <n v="1877.26"/>
    <n v="1877.26"/>
    <n v="1877.26"/>
    <n v="1877.26"/>
    <n v="1877.26"/>
    <n v="1877.26"/>
    <n v="1877.26"/>
    <n v="1877.26"/>
    <n v="1877.26"/>
    <n v="1877.26"/>
    <n v="1877.26"/>
    <n v="1877.26"/>
    <n v="-1283.3"/>
    <n v="-1295.92"/>
    <n v="-1308.54"/>
    <n v="-1321.16"/>
    <n v="-1333.78"/>
    <n v="-1346.4"/>
    <n v="-1359.02"/>
    <n v="-1371.64"/>
    <n v="-1384.26"/>
    <n v="-1387.28"/>
    <n v="-1390.3"/>
    <n v="-1393.32"/>
    <n v="-1396.34"/>
    <n v="-12.62"/>
    <n v="-12.62"/>
    <n v="-12.62"/>
    <n v="-12.62"/>
    <n v="-12.62"/>
    <n v="-12.62"/>
    <n v="-12.62"/>
    <n v="-12.62"/>
    <n v="-12.62"/>
    <n v="-3.02"/>
    <n v="-3.02"/>
    <n v="-3.02"/>
    <n v="-3.02"/>
    <s v="ED"/>
    <s v="AN"/>
    <x v="0"/>
    <x v="66"/>
    <x v="6"/>
    <n v="4"/>
    <s v="ED.AN4"/>
    <n v="0.66500999999999999"/>
    <n v="0"/>
    <n v="0.33499000000000001"/>
    <n v="0"/>
    <n v="0"/>
    <n v="0"/>
    <x v="63"/>
    <x v="60"/>
    <x v="0"/>
    <n v="1248"/>
    <n v="0"/>
    <n v="629"/>
    <n v="0"/>
    <n v="0"/>
    <n v="0"/>
  </r>
  <r>
    <x v="239"/>
    <n v="4370941.4000000004"/>
    <n v="4339798.87"/>
    <n v="4342042.9400000004"/>
    <n v="4345080.8099999996"/>
    <n v="4346273.83"/>
    <n v="4354240.95"/>
    <n v="4358465.0199999996"/>
    <n v="4359151.51"/>
    <n v="4362451.71"/>
    <n v="4367626.26"/>
    <n v="4373813.03"/>
    <n v="4375966.45"/>
    <n v="4379859.83"/>
    <n v="-3029562.81"/>
    <n v="-3059505.98"/>
    <n v="-3089349.81"/>
    <n v="-3119211.8"/>
    <n v="-3149088.33"/>
    <n v="-3178996.35"/>
    <n v="-3208946.28"/>
    <n v="-3238913.08"/>
    <n v="-3268893.59"/>
    <n v="-3275804.91"/>
    <n v="-3282725.21"/>
    <n v="-3289652.13"/>
    <n v="-3296583.83"/>
    <n v="-30043.22"/>
    <n v="-29943.17"/>
    <n v="-29843.83"/>
    <n v="-29861.99"/>
    <n v="-29876.53"/>
    <n v="-29908.02"/>
    <n v="-29949.93"/>
    <n v="-29966.799999999999"/>
    <n v="-29980.51"/>
    <n v="-6911.32"/>
    <n v="-6920.3"/>
    <n v="-6926.92"/>
    <n v="-6931.7"/>
    <s v="ED"/>
    <s v="AN"/>
    <x v="0"/>
    <x v="67"/>
    <x v="6"/>
    <n v="4"/>
    <s v="ED.AN4"/>
    <n v="0.66500999999999999"/>
    <n v="0"/>
    <n v="0.33499000000000001"/>
    <n v="0"/>
    <n v="0"/>
    <n v="0"/>
    <x v="64"/>
    <x v="61"/>
    <x v="0"/>
    <n v="2912651"/>
    <n v="0"/>
    <n v="1467209"/>
    <n v="0"/>
    <n v="0"/>
    <n v="0"/>
  </r>
  <r>
    <x v="240"/>
    <n v="27315.759999999998"/>
    <n v="27315.759999999998"/>
    <n v="27315.759999999998"/>
    <n v="27315.759999999998"/>
    <n v="27315.759999999998"/>
    <n v="27315.759999999998"/>
    <n v="27315.759999999998"/>
    <n v="27315.759999999998"/>
    <n v="27315.759999999998"/>
    <n v="27315.759999999998"/>
    <n v="27315.759999999998"/>
    <n v="27315.759999999998"/>
    <n v="27315.759999999998"/>
    <n v="-16340.42"/>
    <n v="-16468.349999999999"/>
    <n v="-16596.28"/>
    <n v="-16724.21"/>
    <n v="-16852.14"/>
    <n v="-16980.07"/>
    <n v="-17108"/>
    <n v="-17235.93"/>
    <n v="-17363.86"/>
    <n v="-17395.96"/>
    <n v="-17428.060000000001"/>
    <n v="-17460.16"/>
    <n v="-17492.259999999998"/>
    <n v="-127.93"/>
    <n v="-127.93"/>
    <n v="-127.93"/>
    <n v="-127.93"/>
    <n v="-127.93"/>
    <n v="-127.93"/>
    <n v="-127.93"/>
    <n v="-127.93"/>
    <n v="-127.93"/>
    <n v="-32.1"/>
    <n v="-32.1"/>
    <n v="-32.1"/>
    <n v="-32.1"/>
    <s v="ED"/>
    <s v="AN"/>
    <x v="0"/>
    <x v="70"/>
    <x v="6"/>
    <n v="4"/>
    <s v="ED.AN4"/>
    <n v="0.66500999999999999"/>
    <n v="0"/>
    <n v="0.33499000000000001"/>
    <n v="0"/>
    <n v="0"/>
    <n v="0"/>
    <x v="66"/>
    <x v="64"/>
    <x v="0"/>
    <n v="18165"/>
    <n v="0"/>
    <n v="9151"/>
    <n v="0"/>
    <n v="0"/>
    <n v="0"/>
  </r>
  <r>
    <x v="241"/>
    <n v="11848520.550000001"/>
    <n v="11848630.800000001"/>
    <n v="11848633.41"/>
    <n v="11848716.24"/>
    <n v="11848647.529999999"/>
    <n v="11848670.01"/>
    <n v="12115018.23"/>
    <n v="11848679.57"/>
    <n v="11848697.15"/>
    <n v="11848702.83"/>
    <n v="11848706.58"/>
    <n v="11848726.109999999"/>
    <n v="11757925.210000001"/>
    <n v="-5595964.4100000001"/>
    <n v="-5619365.3499999996"/>
    <n v="-5642766.4000000004"/>
    <n v="-5666167.5300000003"/>
    <n v="-5689568.6699999999"/>
    <n v="-5712969.7699999996"/>
    <n v="-5736633.9199999999"/>
    <n v="-5760298.0800000001"/>
    <n v="-5783699.25"/>
    <n v="-5807100.4400000004"/>
    <n v="-5830501.6399999997"/>
    <n v="-5853902.8600000003"/>
    <n v="-5786408.4400000004"/>
    <n v="-23400.17"/>
    <n v="-23400.94"/>
    <n v="-23401.05"/>
    <n v="-23401.13"/>
    <n v="-23401.14"/>
    <n v="-23401.1"/>
    <n v="-23664.15"/>
    <n v="-23664.16"/>
    <n v="-23401.17"/>
    <n v="-23401.19"/>
    <n v="-23401.200000000001"/>
    <n v="-23401.22"/>
    <n v="-23311.57"/>
    <s v="ED"/>
    <s v="AN"/>
    <x v="0"/>
    <x v="88"/>
    <x v="5"/>
    <n v="1"/>
    <s v="ED.AN1"/>
    <n v="0.65529999999999999"/>
    <n v="0"/>
    <n v="0.34470000000000001"/>
    <n v="0"/>
    <n v="0"/>
    <n v="0"/>
    <x v="109"/>
    <x v="110"/>
    <x v="0"/>
    <n v="7704968"/>
    <n v="0"/>
    <n v="4052957"/>
    <n v="0"/>
    <n v="0"/>
    <n v="0"/>
  </r>
  <r>
    <x v="242"/>
    <n v="18999776.640000001"/>
    <n v="19000044.850000001"/>
    <n v="19000051.210000001"/>
    <n v="19000252.73"/>
    <n v="19000085.579999998"/>
    <n v="19000140.260000002"/>
    <n v="19000143.559999999"/>
    <n v="19000163.5"/>
    <n v="19000206.280000001"/>
    <n v="19000220.09"/>
    <n v="19000229.219999999"/>
    <n v="19000276.73"/>
    <n v="19000289.100000001"/>
    <n v="-9757420.5399999991"/>
    <n v="-9796212.0199999996"/>
    <n v="-9835003.7799999993"/>
    <n v="-9873795.7599999998"/>
    <n v="-9912587.7699999996"/>
    <n v="-9951379.6699999999"/>
    <n v="-9990171.6300000008"/>
    <n v="-10028963.609999999"/>
    <n v="-10067755.67"/>
    <n v="-10106547.779999999"/>
    <n v="-10145339.92"/>
    <n v="-10184132.109999999"/>
    <n v="-10222924.359999999"/>
    <n v="-38789.58"/>
    <n v="-38791.480000000003"/>
    <n v="-38791.760000000002"/>
    <n v="-38791.980000000003"/>
    <n v="-38792.01"/>
    <n v="-38791.9"/>
    <n v="-38791.96"/>
    <n v="-38791.980000000003"/>
    <n v="-38792.06"/>
    <n v="-38792.11"/>
    <n v="-38792.14"/>
    <n v="-38792.19"/>
    <n v="-38792.25"/>
    <s v="ED"/>
    <s v="AN"/>
    <x v="0"/>
    <x v="89"/>
    <x v="5"/>
    <n v="1"/>
    <s v="ED.AN1"/>
    <n v="0.65529999999999999"/>
    <n v="0"/>
    <n v="0.34470000000000001"/>
    <n v="0"/>
    <n v="0"/>
    <n v="0"/>
    <x v="110"/>
    <x v="111"/>
    <x v="0"/>
    <n v="12450889"/>
    <n v="0"/>
    <n v="6549400"/>
    <n v="0"/>
    <n v="0"/>
    <n v="0"/>
  </r>
  <r>
    <x v="243"/>
    <n v="138025367.58000001"/>
    <n v="138042160.72999999"/>
    <n v="138042558.72999999"/>
    <n v="138055176.52000001"/>
    <n v="138209823.78"/>
    <n v="138213247.30000001"/>
    <n v="138213453.87"/>
    <n v="155014519.65000001"/>
    <n v="153933743.02000001"/>
    <n v="153934607.63999999"/>
    <n v="153935179.34"/>
    <n v="153938154.06999999"/>
    <n v="153915854.36000001"/>
    <n v="-50011846.25"/>
    <n v="-50398340.789999999"/>
    <n v="-50784859.390000001"/>
    <n v="-51171396.219999999"/>
    <n v="-51558167.219999999"/>
    <n v="-51945159.520000003"/>
    <n v="-52332156.899999999"/>
    <n v="-52742676.060000002"/>
    <n v="-52998605.649999999"/>
    <n v="-53429621.329999998"/>
    <n v="-53860639.030000001"/>
    <n v="-54291661.689999998"/>
    <n v="-54699582.799999997"/>
    <n v="-386234.02"/>
    <n v="-386494.54"/>
    <n v="-386518.6"/>
    <n v="-386536.83"/>
    <n v="-386771"/>
    <n v="-386992.3"/>
    <n v="-386997.38"/>
    <n v="-410519.16"/>
    <n v="-432527.59"/>
    <n v="-431015.67999999999"/>
    <n v="-431017.7"/>
    <n v="-431022.66"/>
    <n v="-430995.61"/>
    <s v="ED"/>
    <s v="AN"/>
    <x v="0"/>
    <x v="91"/>
    <x v="5"/>
    <n v="1"/>
    <s v="ED.AN1"/>
    <n v="0.65529999999999999"/>
    <n v="0"/>
    <n v="0.34470000000000001"/>
    <n v="0"/>
    <n v="0"/>
    <n v="0"/>
    <x v="111"/>
    <x v="112"/>
    <x v="0"/>
    <n v="100861059"/>
    <n v="0"/>
    <n v="53054795"/>
    <n v="0"/>
    <n v="0"/>
    <n v="0"/>
  </r>
  <r>
    <x v="244"/>
    <n v="17123447.969999999"/>
    <n v="17123476.460000001"/>
    <n v="17123477.140000001"/>
    <n v="17123498.559999999"/>
    <n v="17123480.809999999"/>
    <n v="17123486.609999999"/>
    <n v="17798806.84"/>
    <n v="17893032.350000001"/>
    <n v="17899286.379999999"/>
    <n v="17903548.149999999"/>
    <n v="17904157.129999999"/>
    <n v="17904452.539999999"/>
    <n v="17886372.010000002"/>
    <n v="-10399052.640000001"/>
    <n v="-10473967.779999999"/>
    <n v="-10548882.99"/>
    <n v="-10623798.25"/>
    <n v="-10698713.52"/>
    <n v="-10773628.76"/>
    <n v="-10850021.289999999"/>
    <n v="-10928097.18"/>
    <n v="-11006392.880000001"/>
    <n v="-11084711.58"/>
    <n v="-11163040.93"/>
    <n v="-11241372.26"/>
    <n v="-11301510.199999999"/>
    <n v="-74914.710000000006"/>
    <n v="-74915.14"/>
    <n v="-74915.210000000006"/>
    <n v="-74915.259999999995"/>
    <n v="-74915.27"/>
    <n v="-74915.240000000005"/>
    <n v="-76392.53"/>
    <n v="-78075.89"/>
    <n v="-78295.7"/>
    <n v="-78318.7"/>
    <n v="-78329.350000000006"/>
    <n v="-78331.33"/>
    <n v="-78292.44"/>
    <s v="ED"/>
    <s v="AN"/>
    <x v="0"/>
    <x v="93"/>
    <x v="5"/>
    <n v="1"/>
    <s v="ED.AN1"/>
    <n v="0.65529999999999999"/>
    <n v="0"/>
    <n v="0.34470000000000001"/>
    <n v="0"/>
    <n v="0"/>
    <n v="0"/>
    <x v="112"/>
    <x v="113"/>
    <x v="0"/>
    <n v="11720940"/>
    <n v="0"/>
    <n v="6165432"/>
    <n v="0"/>
    <n v="0"/>
    <n v="0"/>
  </r>
  <r>
    <x v="245"/>
    <n v="934915.18"/>
    <n v="935049.91"/>
    <n v="935053.1"/>
    <n v="935154.33"/>
    <n v="935070.36"/>
    <n v="935097.83"/>
    <n v="935099.49"/>
    <n v="935109.51"/>
    <n v="935131"/>
    <n v="935137.94"/>
    <n v="935142.53"/>
    <n v="935166.4"/>
    <n v="935172.62"/>
    <n v="-199521.48"/>
    <n v="-202949.75"/>
    <n v="-206378.28"/>
    <n v="-209806.99"/>
    <n v="-213235.73"/>
    <n v="-216664.37"/>
    <n v="-220093.06"/>
    <n v="-223521.78"/>
    <n v="-226950.55"/>
    <n v="-230379.37"/>
    <n v="-233808.21"/>
    <n v="-237237.11"/>
    <n v="-240666.07"/>
    <n v="-3426.55"/>
    <n v="-3428.27"/>
    <n v="-3428.53"/>
    <n v="-3428.71"/>
    <n v="-3428.74"/>
    <n v="-3428.64"/>
    <n v="-3428.69"/>
    <n v="-3428.72"/>
    <n v="-3428.77"/>
    <n v="-3428.82"/>
    <n v="-3428.84"/>
    <n v="-3428.9"/>
    <n v="-3428.96"/>
    <s v="ED"/>
    <s v="AN"/>
    <x v="0"/>
    <x v="94"/>
    <x v="5"/>
    <n v="1"/>
    <s v="ED.AN1"/>
    <n v="0.65529999999999999"/>
    <n v="0"/>
    <n v="0.34470000000000001"/>
    <n v="0"/>
    <n v="0"/>
    <n v="0"/>
    <x v="113"/>
    <x v="81"/>
    <x v="0"/>
    <n v="612819"/>
    <n v="0"/>
    <n v="322354"/>
    <n v="0"/>
    <n v="0"/>
    <n v="0"/>
  </r>
  <r>
    <x v="246"/>
    <n v="351681.62"/>
    <n v="351681.62"/>
    <n v="351681.62"/>
    <n v="351681.62"/>
    <n v="351681.62"/>
    <n v="351681.62"/>
    <n v="351681.62"/>
    <n v="351681.62"/>
    <n v="351681.62"/>
    <n v="351681.62"/>
    <n v="351681.62"/>
    <n v="351681.62"/>
    <n v="351681.62"/>
    <n v="-100669.4"/>
    <n v="-100955.78"/>
    <n v="-101242.16"/>
    <n v="-101528.54"/>
    <n v="-101814.92"/>
    <n v="-102101.3"/>
    <n v="-102387.68"/>
    <n v="-102674.06"/>
    <n v="-102960.44"/>
    <n v="-103246.82"/>
    <n v="-103533.2"/>
    <n v="-103819.58"/>
    <n v="-104105.96"/>
    <n v="-286.38"/>
    <n v="-286.38"/>
    <n v="-286.38"/>
    <n v="-286.38"/>
    <n v="-286.38"/>
    <n v="-286.38"/>
    <n v="-286.38"/>
    <n v="-286.38"/>
    <n v="-286.38"/>
    <n v="-286.38"/>
    <n v="-286.38"/>
    <n v="-286.38"/>
    <n v="-286.38"/>
    <s v="ED"/>
    <s v="AN"/>
    <x v="0"/>
    <x v="117"/>
    <x v="5"/>
    <n v="1"/>
    <s v="ED.AN1"/>
    <n v="0.65529999999999999"/>
    <n v="0"/>
    <n v="0.34470000000000001"/>
    <n v="0"/>
    <n v="0"/>
    <n v="0"/>
    <x v="8"/>
    <x v="8"/>
    <x v="1"/>
    <n v="230457"/>
    <n v="0"/>
    <n v="121225"/>
    <n v="0"/>
    <n v="0"/>
    <n v="0"/>
  </r>
  <r>
    <x v="247"/>
    <n v="21284.66"/>
    <n v="21284.66"/>
    <n v="21284.66"/>
    <n v="21284.66"/>
    <n v="21284.66"/>
    <n v="21284.66"/>
    <n v="21284.66"/>
    <n v="21284.66"/>
    <n v="21284.66"/>
    <n v="21284.66"/>
    <n v="21284.66"/>
    <n v="21284.66"/>
    <n v="21284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59"/>
    <x v="6"/>
    <n v="4"/>
    <s v="ED.AN4"/>
    <n v="0.66500999999999999"/>
    <n v="0"/>
    <n v="0.33499000000000001"/>
    <n v="0"/>
    <n v="0"/>
    <n v="0"/>
    <x v="8"/>
    <x v="8"/>
    <x v="1"/>
    <n v="14155"/>
    <n v="0"/>
    <n v="7130"/>
    <n v="0"/>
    <n v="0"/>
    <n v="0"/>
  </r>
  <r>
    <x v="248"/>
    <n v="389347.79"/>
    <n v="389347.79"/>
    <n v="389347.79"/>
    <n v="389347.79"/>
    <n v="389347.79"/>
    <n v="389347.79"/>
    <n v="389347.79"/>
    <n v="389347.79"/>
    <n v="389347.79"/>
    <n v="389347.79"/>
    <n v="389347.79"/>
    <n v="389347.79"/>
    <n v="389347.79"/>
    <n v="-188142.35"/>
    <n v="-188528.45"/>
    <n v="-188914.55"/>
    <n v="-189300.65"/>
    <n v="-189686.75"/>
    <n v="-190072.85"/>
    <n v="-190458.95"/>
    <n v="-190845.05"/>
    <n v="-191231.15"/>
    <n v="-191617.25"/>
    <n v="-192003.35"/>
    <n v="-192389.45"/>
    <n v="-192775.55"/>
    <n v="-386.1"/>
    <n v="-386.1"/>
    <n v="-386.1"/>
    <n v="-386.1"/>
    <n v="-386.1"/>
    <n v="-386.1"/>
    <n v="-386.1"/>
    <n v="-386.1"/>
    <n v="-386.1"/>
    <n v="-386.1"/>
    <n v="-386.1"/>
    <n v="-386.1"/>
    <n v="-386.1"/>
    <s v="ED"/>
    <s v="AN"/>
    <x v="0"/>
    <x v="61"/>
    <x v="6"/>
    <n v="4"/>
    <s v="ED.AN4"/>
    <n v="0.66500999999999999"/>
    <n v="0"/>
    <n v="0.33499000000000001"/>
    <n v="0"/>
    <n v="0"/>
    <n v="0"/>
    <x v="59"/>
    <x v="55"/>
    <x v="0"/>
    <n v="258920"/>
    <n v="0"/>
    <n v="130428"/>
    <n v="0"/>
    <n v="0"/>
    <n v="0"/>
  </r>
  <r>
    <x v="249"/>
    <n v="61145.06"/>
    <n v="1145.32"/>
    <n v="5413.36"/>
    <n v="11191.13"/>
    <n v="13460.15"/>
    <n v="28612.94"/>
    <n v="36646.76"/>
    <n v="37952.42"/>
    <n v="44229.13"/>
    <n v="54070.7"/>
    <n v="65837.42"/>
    <n v="69933.05"/>
    <n v="77337.929999999993"/>
    <n v="-463.17"/>
    <n v="-505.47"/>
    <n v="-509.93"/>
    <n v="-521.21"/>
    <n v="-537.95000000000005"/>
    <n v="-566.52"/>
    <n v="-610.85"/>
    <n v="-661.51"/>
    <n v="-717.32"/>
    <n v="-784.08"/>
    <n v="-865.52"/>
    <n v="-957.73"/>
    <n v="-1057.75"/>
    <n v="-80.42"/>
    <n v="-42.3"/>
    <n v="-4.46"/>
    <n v="-11.28"/>
    <n v="-16.739999999999998"/>
    <n v="-28.57"/>
    <n v="-44.33"/>
    <n v="-50.66"/>
    <n v="-55.81"/>
    <n v="-66.760000000000005"/>
    <n v="-81.44"/>
    <n v="-92.21"/>
    <n v="-100.02"/>
    <s v="ED"/>
    <s v="AN"/>
    <x v="0"/>
    <x v="62"/>
    <x v="6"/>
    <n v="4"/>
    <s v="ED.AN4"/>
    <n v="0.66500999999999999"/>
    <n v="0"/>
    <n v="0.33499000000000001"/>
    <n v="0"/>
    <n v="0"/>
    <n v="0"/>
    <x v="60"/>
    <x v="56"/>
    <x v="0"/>
    <n v="51430"/>
    <n v="0"/>
    <n v="25907"/>
    <n v="0"/>
    <n v="0"/>
    <n v="0"/>
  </r>
  <r>
    <x v="250"/>
    <n v="7942062.5700000003"/>
    <n v="8125659.8300000001"/>
    <n v="8129927.8700000001"/>
    <n v="8135705.6399999997"/>
    <n v="8137974.6600000001"/>
    <n v="8153127.4500000002"/>
    <n v="8161161.2699999996"/>
    <n v="8162466.9299999997"/>
    <n v="8168743.6399999997"/>
    <n v="8178585.21"/>
    <n v="8190351.9299999997"/>
    <n v="8194447.5599999996"/>
    <n v="8201852.4400000004"/>
    <n v="-4698234.21"/>
    <n v="-4714368.88"/>
    <n v="-4730692.2"/>
    <n v="-4747025.6100000003"/>
    <n v="-4763367.0999999996"/>
    <n v="-4779726.08"/>
    <n v="-4796108.34"/>
    <n v="-4812499.9800000004"/>
    <n v="-4828899.24"/>
    <n v="-4845314.68"/>
    <n v="-4861751.8099999996"/>
    <n v="-4878204.8899999997"/>
    <n v="-4894669.51"/>
    <n v="-15959.99"/>
    <n v="-16134.67"/>
    <n v="-16323.32"/>
    <n v="-16333.41"/>
    <n v="-16341.49"/>
    <n v="-16358.98"/>
    <n v="-16382.26"/>
    <n v="-16391.64"/>
    <n v="-16399.259999999998"/>
    <n v="-16415.439999999999"/>
    <n v="-16437.13"/>
    <n v="-16453.080000000002"/>
    <n v="-16464.62"/>
    <s v="ED"/>
    <s v="AN"/>
    <x v="0"/>
    <x v="63"/>
    <x v="6"/>
    <n v="4"/>
    <s v="ED.AN4"/>
    <n v="0.66500999999999999"/>
    <n v="0"/>
    <n v="0.33499000000000001"/>
    <n v="0"/>
    <n v="0"/>
    <n v="0"/>
    <x v="61"/>
    <x v="57"/>
    <x v="0"/>
    <n v="5454314"/>
    <n v="0"/>
    <n v="2747539"/>
    <n v="0"/>
    <n v="0"/>
    <n v="0"/>
  </r>
  <r>
    <x v="251"/>
    <n v="10512569.189999999"/>
    <n v="10452569.619999999"/>
    <n v="10456837.65"/>
    <n v="10462615.4"/>
    <n v="10464884.41"/>
    <n v="10480037.140000001"/>
    <n v="10488070.93"/>
    <n v="10489376.57"/>
    <n v="10495653.25"/>
    <n v="10505494.779999999"/>
    <n v="10517261.449999999"/>
    <n v="10521357.050000001"/>
    <n v="10528761.890000001"/>
    <n v="-6029313.6699999999"/>
    <n v="-6042504.2300000004"/>
    <n v="-6055659.7400000002"/>
    <n v="-6068821.5599999996"/>
    <n v="-6081988.4400000004"/>
    <n v="-6095166.29"/>
    <n v="-6108358.7300000004"/>
    <n v="-6121557.04"/>
    <n v="-6134760.1200000001"/>
    <n v="-6147973.3399999999"/>
    <n v="-6161200.1500000004"/>
    <n v="-6174436.9500000002"/>
    <n v="-6187680.9800000004"/>
    <n v="-13225.87"/>
    <n v="-13190.56"/>
    <n v="-13155.51"/>
    <n v="-13161.82"/>
    <n v="-13166.88"/>
    <n v="-13177.85"/>
    <n v="-13192.44"/>
    <n v="-13198.31"/>
    <n v="-13203.08"/>
    <n v="-13213.22"/>
    <n v="-13226.81"/>
    <n v="-13236.8"/>
    <n v="-13244.03"/>
    <s v="ED"/>
    <s v="AN"/>
    <x v="0"/>
    <x v="65"/>
    <x v="6"/>
    <n v="4"/>
    <s v="ED.AN4"/>
    <n v="0.66500999999999999"/>
    <n v="0"/>
    <n v="0.33499000000000001"/>
    <n v="0"/>
    <n v="0"/>
    <n v="0"/>
    <x v="62"/>
    <x v="59"/>
    <x v="0"/>
    <n v="7001732"/>
    <n v="0"/>
    <n v="3527030"/>
    <n v="0"/>
    <n v="0"/>
    <n v="0"/>
  </r>
  <r>
    <x v="252"/>
    <n v="3540.51"/>
    <n v="3540.51"/>
    <n v="3540.51"/>
    <n v="3540.51"/>
    <n v="3540.51"/>
    <n v="3540.51"/>
    <n v="3540.51"/>
    <n v="3540.51"/>
    <n v="3540.51"/>
    <n v="3540.51"/>
    <n v="3540.51"/>
    <n v="3540.51"/>
    <n v="3540.51"/>
    <n v="-2020.62"/>
    <n v="-2026.32"/>
    <n v="-2032.02"/>
    <n v="-2037.72"/>
    <n v="-2043.42"/>
    <n v="-2049.12"/>
    <n v="-2054.8200000000002"/>
    <n v="-2060.52"/>
    <n v="-2066.2199999999998"/>
    <n v="-2071.92"/>
    <n v="-2077.62"/>
    <n v="-2083.3200000000002"/>
    <n v="-2089.02"/>
    <n v="-5.7"/>
    <n v="-5.7"/>
    <n v="-5.7"/>
    <n v="-5.7"/>
    <n v="-5.7"/>
    <n v="-5.7"/>
    <n v="-5.7"/>
    <n v="-5.7"/>
    <n v="-5.7"/>
    <n v="-5.7"/>
    <n v="-5.7"/>
    <n v="-5.7"/>
    <n v="-5.7"/>
    <s v="ED"/>
    <s v="AN"/>
    <x v="0"/>
    <x v="66"/>
    <x v="6"/>
    <n v="4"/>
    <s v="ED.AN4"/>
    <n v="0.66500999999999999"/>
    <n v="0"/>
    <n v="0.33499000000000001"/>
    <n v="0"/>
    <n v="0"/>
    <n v="0"/>
    <x v="63"/>
    <x v="60"/>
    <x v="0"/>
    <n v="2354"/>
    <n v="0"/>
    <n v="1186"/>
    <n v="0"/>
    <n v="0"/>
    <n v="0"/>
  </r>
  <r>
    <x v="253"/>
    <n v="8244386.2199999997"/>
    <n v="8184888.1299999999"/>
    <n v="8189156.25"/>
    <n v="8194934.1200000001"/>
    <n v="8197203.1799999997"/>
    <n v="8212356.2400000002"/>
    <n v="8220390.2000000002"/>
    <n v="8221695.8799999999"/>
    <n v="8227972.7000000002"/>
    <n v="8237814.4400000004"/>
    <n v="8249581.3600000003"/>
    <n v="8253677.0599999996"/>
    <n v="8261082.0700000003"/>
    <n v="-4777229.26"/>
    <n v="-4790235.7699999996"/>
    <n v="-4803198.5599999996"/>
    <n v="-4816169.3"/>
    <n v="-4829146.41"/>
    <n v="-4842137.3099999996"/>
    <n v="-4855146.57"/>
    <n v="-4868163.22"/>
    <n v="-4881185.87"/>
    <n v="-4894221.28"/>
    <n v="-4907273.8"/>
    <n v="-4920338.88"/>
    <n v="-4933413.07"/>
    <n v="-13050.53"/>
    <n v="-13006.51"/>
    <n v="-12962.79"/>
    <n v="-12970.74"/>
    <n v="-12977.11"/>
    <n v="-12990.9"/>
    <n v="-13009.26"/>
    <n v="-13016.65"/>
    <n v="-13022.65"/>
    <n v="-13035.41"/>
    <n v="-13052.52"/>
    <n v="-13065.08"/>
    <n v="-13074.19"/>
    <s v="ED"/>
    <s v="AN"/>
    <x v="0"/>
    <x v="67"/>
    <x v="6"/>
    <n v="4"/>
    <s v="ED.AN4"/>
    <n v="0.66500999999999999"/>
    <n v="0"/>
    <n v="0.33499000000000001"/>
    <n v="0"/>
    <n v="0"/>
    <n v="0"/>
    <x v="64"/>
    <x v="61"/>
    <x v="0"/>
    <n v="5493702"/>
    <n v="0"/>
    <n v="2767380"/>
    <n v="0"/>
    <n v="0"/>
    <n v="0"/>
  </r>
  <r>
    <x v="254"/>
    <n v="51517.61"/>
    <n v="51517.61"/>
    <n v="51517.61"/>
    <n v="51517.61"/>
    <n v="51517.61"/>
    <n v="51517.61"/>
    <n v="51517.61"/>
    <n v="51517.61"/>
    <n v="51517.61"/>
    <n v="51517.61"/>
    <n v="51517.61"/>
    <n v="51517.61"/>
    <n v="51517.61"/>
    <n v="-27151.32"/>
    <n v="-27211.85"/>
    <n v="-27272.38"/>
    <n v="-27332.91"/>
    <n v="-27393.439999999999"/>
    <n v="-27453.97"/>
    <n v="-27514.5"/>
    <n v="-27575.03"/>
    <n v="-27635.56"/>
    <n v="-27696.09"/>
    <n v="-27756.62"/>
    <n v="-27817.15"/>
    <n v="-27877.68"/>
    <n v="-60.53"/>
    <n v="-60.53"/>
    <n v="-60.53"/>
    <n v="-60.53"/>
    <n v="-60.53"/>
    <n v="-60.53"/>
    <n v="-60.53"/>
    <n v="-60.53"/>
    <n v="-60.53"/>
    <n v="-60.53"/>
    <n v="-60.53"/>
    <n v="-60.53"/>
    <n v="-60.53"/>
    <s v="ED"/>
    <s v="AN"/>
    <x v="0"/>
    <x v="70"/>
    <x v="6"/>
    <n v="4"/>
    <s v="ED.AN4"/>
    <n v="0.66500999999999999"/>
    <n v="0"/>
    <n v="0.33499000000000001"/>
    <n v="0"/>
    <n v="0"/>
    <n v="0"/>
    <x v="66"/>
    <x v="64"/>
    <x v="0"/>
    <n v="34260"/>
    <n v="0"/>
    <n v="17258"/>
    <n v="0"/>
    <n v="0"/>
    <n v="0"/>
  </r>
  <r>
    <x v="255"/>
    <n v="2246083.9700000002"/>
    <n v="2246083.9700000002"/>
    <n v="2246083.9700000002"/>
    <n v="2246083.9700000002"/>
    <n v="2246083.9700000002"/>
    <n v="1470554.29"/>
    <n v="1470554.29"/>
    <n v="1470554.29"/>
    <n v="1470554.29"/>
    <n v="1470554.29"/>
    <n v="1470554.29"/>
    <n v="1470554.29"/>
    <n v="147055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ID"/>
    <x v="1"/>
    <x v="118"/>
    <x v="7"/>
    <n v="4"/>
    <s v="ED.ID4"/>
    <n v="0"/>
    <n v="0"/>
    <n v="1"/>
    <n v="0"/>
    <n v="0"/>
    <n v="0"/>
    <x v="8"/>
    <x v="8"/>
    <x v="1"/>
    <n v="0"/>
    <n v="0"/>
    <n v="1470554"/>
    <n v="0"/>
    <n v="0"/>
    <n v="0"/>
  </r>
  <r>
    <x v="256"/>
    <n v="2483628.89"/>
    <n v="2483628.89"/>
    <n v="2483628.89"/>
    <n v="2483628.89"/>
    <n v="2483628.89"/>
    <n v="2483628.89"/>
    <n v="2483628.89"/>
    <n v="2483628.89"/>
    <n v="2483628.89"/>
    <n v="2483628.89"/>
    <n v="2532190.3199999998"/>
    <n v="2581910.84"/>
    <n v="2583360.9500000002"/>
    <n v="-274102.42"/>
    <n v="-276875.81"/>
    <n v="-279649.2"/>
    <n v="-282422.59000000003"/>
    <n v="-285195.98"/>
    <n v="-287969.37"/>
    <n v="-290742.76"/>
    <n v="-293516.15000000002"/>
    <n v="-296289.53999999998"/>
    <n v="-299062.93"/>
    <n v="-301863.43"/>
    <n v="-304718.8"/>
    <n v="-307602.74"/>
    <n v="-2773.39"/>
    <n v="-2773.39"/>
    <n v="-2773.39"/>
    <n v="-2773.39"/>
    <n v="-2773.39"/>
    <n v="-2773.39"/>
    <n v="-2773.39"/>
    <n v="-2773.39"/>
    <n v="-2773.39"/>
    <n v="-2773.39"/>
    <n v="-2800.5"/>
    <n v="-2855.37"/>
    <n v="-2883.94"/>
    <s v="ED"/>
    <s v="ID"/>
    <x v="1"/>
    <x v="119"/>
    <x v="7"/>
    <n v="4"/>
    <s v="ED.ID4"/>
    <n v="0"/>
    <n v="0"/>
    <n v="1"/>
    <n v="0"/>
    <n v="0"/>
    <n v="0"/>
    <x v="114"/>
    <x v="114"/>
    <x v="0"/>
    <n v="0"/>
    <n v="0"/>
    <n v="2583361"/>
    <n v="0"/>
    <n v="0"/>
    <n v="0"/>
  </r>
  <r>
    <x v="257"/>
    <n v="367850"/>
    <n v="367850"/>
    <n v="367850"/>
    <n v="367850"/>
    <n v="367850"/>
    <n v="367850"/>
    <n v="367850"/>
    <n v="367850"/>
    <n v="367850"/>
    <n v="367850"/>
    <n v="367850"/>
    <n v="367850"/>
    <n v="367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ID"/>
    <x v="1"/>
    <x v="120"/>
    <x v="7"/>
    <n v="4"/>
    <s v="ED.ID4"/>
    <n v="0"/>
    <n v="0"/>
    <n v="1"/>
    <n v="0"/>
    <n v="0"/>
    <n v="0"/>
    <x v="8"/>
    <x v="8"/>
    <x v="1"/>
    <n v="0"/>
    <n v="0"/>
    <n v="367850"/>
    <n v="0"/>
    <n v="0"/>
    <n v="0"/>
  </r>
  <r>
    <x v="258"/>
    <n v="7068909.6500000004"/>
    <n v="7068958.3600000003"/>
    <n v="7074051.54"/>
    <n v="7074067.6799999997"/>
    <n v="7074394.4699999997"/>
    <n v="7062998.3700000001"/>
    <n v="7063004.21"/>
    <n v="7063005.6500000004"/>
    <n v="7063005.6500000004"/>
    <n v="7063027.25"/>
    <n v="7063028.71"/>
    <n v="7063031.6200000001"/>
    <n v="7582504.1500000004"/>
    <n v="-2034949.71"/>
    <n v="-2045081.84"/>
    <n v="-2055217.66"/>
    <n v="-2065357.14"/>
    <n v="-2075496.87"/>
    <n v="-2085628.66"/>
    <n v="-2095752.31"/>
    <n v="-2105875.96"/>
    <n v="-2115999.61"/>
    <n v="-2126123.27"/>
    <n v="-2136246.9500000002"/>
    <n v="-2146370.63"/>
    <n v="-2156866.6"/>
    <n v="-10131.17"/>
    <n v="-10132.129999999999"/>
    <n v="-10135.82"/>
    <n v="-10139.48"/>
    <n v="-10139.73"/>
    <n v="-10131.790000000001"/>
    <n v="-10123.65"/>
    <n v="-10123.65"/>
    <n v="-10123.65"/>
    <n v="-10123.66"/>
    <n v="-10123.68"/>
    <n v="-10123.68"/>
    <n v="-10495.97"/>
    <s v="ED"/>
    <s v="ID"/>
    <x v="1"/>
    <x v="121"/>
    <x v="7"/>
    <n v="4"/>
    <s v="ED.ID4"/>
    <n v="0"/>
    <n v="0"/>
    <n v="1"/>
    <n v="0"/>
    <n v="0"/>
    <n v="0"/>
    <x v="115"/>
    <x v="115"/>
    <x v="0"/>
    <n v="0"/>
    <n v="0"/>
    <n v="7582504"/>
    <n v="0"/>
    <n v="0"/>
    <n v="0"/>
  </r>
  <r>
    <x v="259"/>
    <n v="51582962"/>
    <n v="51628436.780000001"/>
    <n v="51978801.950000003"/>
    <n v="52024673.009999998"/>
    <n v="52040450.140000001"/>
    <n v="52039538.060000002"/>
    <n v="52161469.280000001"/>
    <n v="52174512.759999998"/>
    <n v="52276486.420000002"/>
    <n v="52363750.310000002"/>
    <n v="52363909.649999999"/>
    <n v="52347838.5"/>
    <n v="52153598.07"/>
    <n v="-15358170.130000001"/>
    <n v="-15473422.869999999"/>
    <n v="-15589117.630000001"/>
    <n v="-15699495.460000001"/>
    <n v="-15814115"/>
    <n v="-15920153.140000001"/>
    <n v="-16036510.92"/>
    <n v="-16146648.52"/>
    <n v="-16261367.15"/>
    <n v="-16377037.92"/>
    <n v="-16502150.91"/>
    <n v="-16602587.789999999"/>
    <n v="-16336954.949999999"/>
    <n v="-115183.65"/>
    <n v="-115252.74"/>
    <n v="-115694.76"/>
    <n v="-116137.21"/>
    <n v="-116206.06"/>
    <n v="-116222.66"/>
    <n v="-116357.78"/>
    <n v="-116508.51"/>
    <n v="-116636.94"/>
    <n v="-116848.27"/>
    <n v="-116945.89"/>
    <n v="-116928.12"/>
    <n v="-116693.28"/>
    <s v="ED"/>
    <s v="ID"/>
    <x v="1"/>
    <x v="71"/>
    <x v="7"/>
    <n v="4"/>
    <s v="ED.ID4"/>
    <n v="0"/>
    <n v="0"/>
    <n v="1"/>
    <n v="0"/>
    <n v="0"/>
    <n v="0"/>
    <x v="67"/>
    <x v="65"/>
    <x v="0"/>
    <n v="0"/>
    <n v="0"/>
    <n v="52153598"/>
    <n v="0"/>
    <n v="0"/>
    <n v="0"/>
  </r>
  <r>
    <x v="260"/>
    <n v="159053487.50999999"/>
    <n v="160676719.58000001"/>
    <n v="162178982.21000001"/>
    <n v="163105993.50999999"/>
    <n v="164266435.22"/>
    <n v="165197732.56999999"/>
    <n v="166064112"/>
    <n v="166829118.66"/>
    <n v="167873733.69"/>
    <n v="169195895.36000001"/>
    <n v="170258293.06999999"/>
    <n v="171693903.46000001"/>
    <n v="173528108.37"/>
    <n v="-49770420.799999997"/>
    <n v="-50091971.289999999"/>
    <n v="-50379765.350000001"/>
    <n v="-50612781.729999997"/>
    <n v="-50897095.640000001"/>
    <n v="-51189285.5"/>
    <n v="-51500115.289999999"/>
    <n v="-51820625.159999996"/>
    <n v="-52084935.579999998"/>
    <n v="-52395190.460000001"/>
    <n v="-52734985.640000001"/>
    <n v="-53026249.18"/>
    <n v="-53387897.719999999"/>
    <n v="-339725.89"/>
    <n v="-342377.76"/>
    <n v="-345724.65"/>
    <n v="-348325.99"/>
    <n v="-350561.3"/>
    <n v="-352801.21"/>
    <n v="-354726.22"/>
    <n v="-356473.18"/>
    <n v="-358410.97"/>
    <n v="-360945.4"/>
    <n v="-363498.87"/>
    <n v="-366173.81"/>
    <n v="-369675.25"/>
    <s v="ED"/>
    <s v="ID"/>
    <x v="1"/>
    <x v="122"/>
    <x v="7"/>
    <n v="4"/>
    <s v="ED.ID4"/>
    <n v="0"/>
    <n v="0"/>
    <n v="1"/>
    <n v="0"/>
    <n v="0"/>
    <n v="0"/>
    <x v="116"/>
    <x v="116"/>
    <x v="0"/>
    <n v="0"/>
    <n v="0"/>
    <n v="173528108"/>
    <n v="0"/>
    <n v="0"/>
    <n v="0"/>
  </r>
  <r>
    <x v="261"/>
    <n v="108030900.81"/>
    <n v="109906074.98999999"/>
    <n v="110621308.7"/>
    <n v="111300016.5"/>
    <n v="112215418.22"/>
    <n v="112559642.73"/>
    <n v="113084662.25"/>
    <n v="113770517.61"/>
    <n v="114249231.86"/>
    <n v="115383466.40000001"/>
    <n v="116314602.04000001"/>
    <n v="117553818.94"/>
    <n v="118533930"/>
    <n v="-36529744.039999999"/>
    <n v="-36749284.039999999"/>
    <n v="-36964725.899999999"/>
    <n v="-37179334.359999999"/>
    <n v="-37396683.420000002"/>
    <n v="-37604202.509999998"/>
    <n v="-37829127.18"/>
    <n v="-38054673.759999998"/>
    <n v="-38275622.210000001"/>
    <n v="-38504197.670000002"/>
    <n v="-38738821.469999999"/>
    <n v="-38968119.759999998"/>
    <n v="-39208135.18"/>
    <n v="-219522.4"/>
    <n v="-222477.33"/>
    <n v="-225121.69"/>
    <n v="-226544.7"/>
    <n v="-228172.01"/>
    <n v="-229457.87"/>
    <n v="-230345.24"/>
    <n v="-231581.34"/>
    <n v="-232770.15"/>
    <n v="-234416.7"/>
    <n v="-236525.12"/>
    <n v="-238740.68"/>
    <n v="-241006.24"/>
    <s v="ED"/>
    <s v="ID"/>
    <x v="1"/>
    <x v="123"/>
    <x v="7"/>
    <n v="4"/>
    <s v="ED.ID4"/>
    <n v="0"/>
    <n v="0"/>
    <n v="1"/>
    <n v="0"/>
    <n v="0"/>
    <n v="0"/>
    <x v="110"/>
    <x v="113"/>
    <x v="0"/>
    <n v="0"/>
    <n v="0"/>
    <n v="118533930"/>
    <n v="0"/>
    <n v="0"/>
    <n v="0"/>
  </r>
  <r>
    <x v="262"/>
    <n v="45790272.43"/>
    <n v="45999629.729999997"/>
    <n v="45861157.75"/>
    <n v="46090508.159999996"/>
    <n v="46409408.329999998"/>
    <n v="46612454.18"/>
    <n v="46897352.329999998"/>
    <n v="47117882.780000001"/>
    <n v="47325176.210000001"/>
    <n v="47706786.020000003"/>
    <n v="47996756.18"/>
    <n v="48378709.07"/>
    <n v="48684188.079999998"/>
    <n v="-15992612.039999999"/>
    <n v="-16072641.16"/>
    <n v="-16150806"/>
    <n v="-16226655.810000001"/>
    <n v="-16306410.84"/>
    <n v="-16387928.800000001"/>
    <n v="-16463889.68"/>
    <n v="-16546634.52"/>
    <n v="-16627419.550000001"/>
    <n v="-16710966.51"/>
    <n v="-16794239.629999999"/>
    <n v="-16876046.059999999"/>
    <n v="-16960944.34"/>
    <n v="-81378.850000000006"/>
    <n v="-81846"/>
    <n v="-81909.2"/>
    <n v="-81990.240000000005"/>
    <n v="-82479.09"/>
    <n v="-82944.5"/>
    <n v="-83379.570000000007"/>
    <n v="-83830.259999999995"/>
    <n v="-84211.72"/>
    <n v="-84736.84"/>
    <n v="-85335.67"/>
    <n v="-85934.79"/>
    <n v="-86547.75"/>
    <s v="ED"/>
    <s v="ID"/>
    <x v="1"/>
    <x v="124"/>
    <x v="7"/>
    <n v="4"/>
    <s v="ED.ID4"/>
    <n v="0"/>
    <n v="0"/>
    <n v="1"/>
    <n v="0"/>
    <n v="0"/>
    <n v="0"/>
    <x v="117"/>
    <x v="117"/>
    <x v="0"/>
    <n v="0"/>
    <n v="0"/>
    <n v="48684188"/>
    <n v="0"/>
    <n v="0"/>
    <n v="0"/>
  </r>
  <r>
    <x v="263"/>
    <n v="77995777.209999993"/>
    <n v="78465885.290000007"/>
    <n v="78794433.329999998"/>
    <n v="79146563.120000005"/>
    <n v="79543167.439999998"/>
    <n v="79808112.829999998"/>
    <n v="80349691.290000007"/>
    <n v="80687989.900000006"/>
    <n v="81187653.599999994"/>
    <n v="81749564.799999997"/>
    <n v="82231778.969999999"/>
    <n v="82911062.030000001"/>
    <n v="83532310.430000007"/>
    <n v="-38578779.840000004"/>
    <n v="-38758458.590000004"/>
    <n v="-38943115.659999996"/>
    <n v="-39123057.710000001"/>
    <n v="-39304283.850000001"/>
    <n v="-39492890.270000003"/>
    <n v="-39657675.579999998"/>
    <n v="-39851787.229999997"/>
    <n v="-40022925.700000003"/>
    <n v="-40221637.5"/>
    <n v="-40413546.899999999"/>
    <n v="-40608144.840000004"/>
    <n v="-40806706.350000001"/>
    <n v="-193737.11"/>
    <n v="-194925.15"/>
    <n v="-195920.15"/>
    <n v="-196768.15"/>
    <n v="-197700.96"/>
    <n v="-198525.14"/>
    <n v="-199529.93"/>
    <n v="-200626.11"/>
    <n v="-201670.07"/>
    <n v="-202992.62"/>
    <n v="-204293.43"/>
    <n v="-205740.46"/>
    <n v="-207360.7"/>
    <s v="ED"/>
    <s v="ID"/>
    <x v="1"/>
    <x v="125"/>
    <x v="7"/>
    <n v="4"/>
    <s v="ED.ID4"/>
    <n v="0"/>
    <n v="0"/>
    <n v="1"/>
    <n v="0"/>
    <n v="0"/>
    <n v="0"/>
    <x v="118"/>
    <x v="118"/>
    <x v="0"/>
    <n v="0"/>
    <n v="0"/>
    <n v="83532310"/>
    <n v="0"/>
    <n v="0"/>
    <n v="0"/>
  </r>
  <r>
    <x v="264"/>
    <n v="91096020.739999995"/>
    <n v="91439423.329999998"/>
    <n v="91847545.219999999"/>
    <n v="92092292.790000007"/>
    <n v="92325120.319999993"/>
    <n v="92519088.319999993"/>
    <n v="92904721.560000002"/>
    <n v="93196258.650000006"/>
    <n v="93663044.510000005"/>
    <n v="94113029.290000007"/>
    <n v="94265501.870000005"/>
    <n v="94562706.939999998"/>
    <n v="94877392.849999994"/>
    <n v="-42067270.689999998"/>
    <n v="-42230142.210000001"/>
    <n v="-42389724.890000001"/>
    <n v="-42538807.07"/>
    <n v="-42702583.009999998"/>
    <n v="-42863787.460000001"/>
    <n v="-43025743.170000002"/>
    <n v="-43189911.729999997"/>
    <n v="-43352861.119999997"/>
    <n v="-43515408.329999998"/>
    <n v="-43683147.229999997"/>
    <n v="-43849215.420000002"/>
    <n v="-44018714.469999999"/>
    <n v="-163344.65"/>
    <n v="-164281.9"/>
    <n v="-164958.26999999999"/>
    <n v="-165545.85999999999"/>
    <n v="-165975.67000000001"/>
    <n v="-166359.78"/>
    <n v="-166881.44"/>
    <n v="-167490.88"/>
    <n v="-168173.37"/>
    <n v="-168998.47"/>
    <n v="-169540.68"/>
    <n v="-169945.39"/>
    <n v="-170496.09"/>
    <s v="ED"/>
    <s v="ID"/>
    <x v="1"/>
    <x v="126"/>
    <x v="7"/>
    <n v="4"/>
    <s v="ED.ID4"/>
    <n v="0"/>
    <n v="0"/>
    <n v="1"/>
    <n v="0"/>
    <n v="0"/>
    <n v="0"/>
    <x v="119"/>
    <x v="119"/>
    <x v="0"/>
    <n v="0"/>
    <n v="0"/>
    <n v="94877393"/>
    <n v="0"/>
    <n v="0"/>
    <n v="0"/>
  </r>
  <r>
    <x v="265"/>
    <n v="21490344.640000001"/>
    <n v="21645589.57"/>
    <n v="21829429.18"/>
    <n v="21941490.82"/>
    <n v="22071516.52"/>
    <n v="22169099.829999998"/>
    <n v="22269879.59"/>
    <n v="22354161.489999998"/>
    <n v="22462864.629999999"/>
    <n v="22606857.079999998"/>
    <n v="22729358.210000001"/>
    <n v="22861801.510000002"/>
    <n v="23035524.109999999"/>
    <n v="-11245798.109999999"/>
    <n v="-11282684.51"/>
    <n v="-11320041.67"/>
    <n v="-11357295.75"/>
    <n v="-11395028.32"/>
    <n v="-11431737.33"/>
    <n v="-11469317.51"/>
    <n v="-11507595.449999999"/>
    <n v="-11546124.33"/>
    <n v="-11584890.060000001"/>
    <n v="-11623989.880000001"/>
    <n v="-11663142.119999999"/>
    <n v="-11702716.470000001"/>
    <n v="-37123.29"/>
    <n v="-37384.480000000003"/>
    <n v="-37678.35"/>
    <n v="-37934.79"/>
    <n v="-38144.61"/>
    <n v="-38341.86"/>
    <n v="-38513.78"/>
    <n v="-38674.18"/>
    <n v="-38841.43"/>
    <n v="-39060.43"/>
    <n v="-39291.39"/>
    <n v="-39512.339999999997"/>
    <n v="-39777.67"/>
    <s v="ED"/>
    <s v="ID"/>
    <x v="1"/>
    <x v="127"/>
    <x v="7"/>
    <n v="4"/>
    <s v="ED.ID4"/>
    <n v="0"/>
    <n v="0"/>
    <n v="1"/>
    <n v="0"/>
    <n v="0"/>
    <n v="0"/>
    <x v="120"/>
    <x v="120"/>
    <x v="0"/>
    <n v="0"/>
    <n v="0"/>
    <n v="23035524"/>
    <n v="0"/>
    <n v="0"/>
    <n v="0"/>
  </r>
  <r>
    <x v="266"/>
    <n v="4673.66"/>
    <n v="4673.66"/>
    <n v="4673.66"/>
    <n v="4673.66"/>
    <n v="4673.66"/>
    <n v="4673.66"/>
    <n v="4673.66"/>
    <n v="4673.66"/>
    <n v="4673.66"/>
    <n v="4673.66"/>
    <n v="4673.66"/>
    <n v="4673.66"/>
    <n v="4673.66"/>
    <n v="-132.44"/>
    <n v="-140.86000000000001"/>
    <n v="-149.28"/>
    <n v="-157.69999999999999"/>
    <n v="-166.12"/>
    <n v="-174.54"/>
    <n v="-182.96"/>
    <n v="-191.38"/>
    <n v="-199.8"/>
    <n v="-208.22"/>
    <n v="-216.64"/>
    <n v="-225.06"/>
    <n v="-233.48"/>
    <n v="-8.42"/>
    <n v="-8.42"/>
    <n v="-8.42"/>
    <n v="-8.42"/>
    <n v="-8.42"/>
    <n v="-8.42"/>
    <n v="-8.42"/>
    <n v="-8.42"/>
    <n v="-8.42"/>
    <n v="-8.42"/>
    <n v="-8.42"/>
    <n v="-8.42"/>
    <n v="-8.42"/>
    <s v="ED"/>
    <s v="ID"/>
    <x v="1"/>
    <x v="128"/>
    <x v="7"/>
    <n v="4"/>
    <s v="ED.ID4"/>
    <n v="0"/>
    <n v="0"/>
    <n v="1"/>
    <n v="0"/>
    <n v="0"/>
    <n v="0"/>
    <x v="121"/>
    <x v="16"/>
    <x v="0"/>
    <n v="0"/>
    <n v="0"/>
    <n v="4674"/>
    <n v="0"/>
    <n v="0"/>
    <n v="0"/>
  </r>
  <r>
    <x v="267"/>
    <n v="43578455.049999997"/>
    <n v="43664665.240000002"/>
    <n v="43807418.799999997"/>
    <n v="44004093.289999999"/>
    <n v="44243635.270000003"/>
    <n v="44425136.770000003"/>
    <n v="44670023"/>
    <n v="44861027.93"/>
    <n v="45137926.869999997"/>
    <n v="45396987.710000001"/>
    <n v="45681654.770000003"/>
    <n v="45968901.280000001"/>
    <n v="46302145.939999998"/>
    <n v="-16871377.98"/>
    <n v="-16944792.129999999"/>
    <n v="-17016814.219999999"/>
    <n v="-17089495.050000001"/>
    <n v="-17163791.280000001"/>
    <n v="-17237781.25"/>
    <n v="-17312552.07"/>
    <n v="-17388266.420000002"/>
    <n v="-17460922.129999999"/>
    <n v="-17536361.710000001"/>
    <n v="-17613201.370000001"/>
    <n v="-17690000.559999999"/>
    <n v="-17768437.850000001"/>
    <n v="-74577.09"/>
    <n v="-74883.679999999993"/>
    <n v="-75080.210000000006"/>
    <n v="-75371.55"/>
    <n v="-75745.97"/>
    <n v="-76107.360000000001"/>
    <n v="-76473.350000000006"/>
    <n v="-76847.48"/>
    <n v="-77249.100000000006"/>
    <n v="-77709.119999999995"/>
    <n v="-78175.83"/>
    <n v="-78666.720000000001"/>
    <n v="-79199.320000000007"/>
    <s v="ED"/>
    <s v="ID"/>
    <x v="1"/>
    <x v="129"/>
    <x v="7"/>
    <n v="4"/>
    <s v="ED.ID4"/>
    <n v="0"/>
    <n v="0"/>
    <n v="1"/>
    <n v="0"/>
    <n v="0"/>
    <n v="0"/>
    <x v="22"/>
    <x v="56"/>
    <x v="0"/>
    <n v="0"/>
    <n v="0"/>
    <n v="46302146"/>
    <n v="0"/>
    <n v="0"/>
    <n v="0"/>
  </r>
  <r>
    <x v="268"/>
    <n v="23749910.350000001"/>
    <n v="23737115"/>
    <n v="23723432.57"/>
    <n v="24499072.530000001"/>
    <n v="24506089.629999999"/>
    <n v="24505390.710000001"/>
    <n v="24504630.039999999"/>
    <n v="24501708.289999999"/>
    <n v="24506128.41"/>
    <n v="24495721.780000001"/>
    <n v="24502062.52"/>
    <n v="24500372.399999999"/>
    <n v="24506399.420000002"/>
    <n v="-15096840.560000001"/>
    <n v="-15255601.300000001"/>
    <n v="-15404560.800000001"/>
    <n v="-14666728.84"/>
    <n v="-14832536.609999999"/>
    <n v="-15002146.310000001"/>
    <n v="-15165788.6"/>
    <n v="-15332937.619999999"/>
    <n v="-15500866.57"/>
    <n v="-15663060.58"/>
    <n v="-15828832.390000001"/>
    <n v="-15999060.09"/>
    <n v="-16172372.1"/>
    <n v="-179318.6"/>
    <n v="-179263.52"/>
    <n v="-179163.57"/>
    <n v="-185016.79"/>
    <n v="-184994.49"/>
    <n v="-185018.34"/>
    <n v="-185012.82"/>
    <n v="-184998.93"/>
    <n v="-185004.6"/>
    <n v="-184981.99"/>
    <n v="-184966.65"/>
    <n v="-184984.2"/>
    <n v="-185000.58"/>
    <s v="ED"/>
    <s v="ID"/>
    <x v="1"/>
    <x v="72"/>
    <x v="7"/>
    <n v="4"/>
    <s v="ED.ID4"/>
    <n v="0"/>
    <n v="0"/>
    <n v="1"/>
    <n v="0"/>
    <n v="0"/>
    <n v="0"/>
    <x v="122"/>
    <x v="121"/>
    <x v="0"/>
    <n v="0"/>
    <n v="0"/>
    <n v="24506399"/>
    <n v="0"/>
    <n v="0"/>
    <n v="0"/>
  </r>
  <r>
    <x v="269"/>
    <n v="1646733.84"/>
    <n v="1646457.81"/>
    <n v="1646057.22"/>
    <n v="1645748.62"/>
    <n v="1645337.57"/>
    <n v="1645207.26"/>
    <n v="1645150.8"/>
    <n v="1644994.35"/>
    <n v="1644878.54"/>
    <n v="1644837.22"/>
    <n v="1644636.37"/>
    <n v="1644104.34"/>
    <n v="1643947.93"/>
    <n v="-1496296.19"/>
    <n v="-1497378.6"/>
    <n v="-1498336.17"/>
    <n v="-1499385.45"/>
    <n v="-1500331.98"/>
    <n v="-1501559.02"/>
    <n v="-1502859.84"/>
    <n v="-1504060.57"/>
    <n v="-1505301.84"/>
    <n v="-1506617.53"/>
    <n v="-1507773.59"/>
    <n v="-1508598.17"/>
    <n v="-1509798.09"/>
    <n v="-1358.63"/>
    <n v="-1358.44"/>
    <n v="-1358.16"/>
    <n v="-1357.88"/>
    <n v="-1357.58"/>
    <n v="-1357.35"/>
    <n v="-1357.28"/>
    <n v="-1357.18"/>
    <n v="-1357.08"/>
    <n v="-1357.01"/>
    <n v="-1356.91"/>
    <n v="-1356.61"/>
    <n v="-1356.33"/>
    <s v="ED"/>
    <s v="ID"/>
    <x v="1"/>
    <x v="130"/>
    <x v="7"/>
    <n v="4"/>
    <s v="ED.ID4"/>
    <n v="0"/>
    <n v="0"/>
    <n v="1"/>
    <n v="0"/>
    <n v="0"/>
    <n v="0"/>
    <x v="123"/>
    <x v="122"/>
    <x v="0"/>
    <n v="0"/>
    <n v="0"/>
    <n v="1643948"/>
    <n v="0"/>
    <n v="0"/>
    <n v="0"/>
  </r>
  <r>
    <x v="270"/>
    <n v="2158452.44"/>
    <n v="2162027.8199999998"/>
    <n v="2179805.1800000002"/>
    <n v="2197872.5699999998"/>
    <n v="2202640.48"/>
    <n v="2221503.6800000002"/>
    <n v="2230193.73"/>
    <n v="2234494.0299999998"/>
    <n v="2284915.41"/>
    <n v="2294481.7599999998"/>
    <n v="2299153.86"/>
    <n v="2306819.4500000002"/>
    <n v="2318593.7400000002"/>
    <n v="-1280447.67"/>
    <n v="-1284004.9099999999"/>
    <n v="-1287637.17"/>
    <n v="-1290994.8400000001"/>
    <n v="-1294434.3700000001"/>
    <n v="-1298107.3899999999"/>
    <n v="-1301787.96"/>
    <n v="-1305154.55"/>
    <n v="-1308024.04"/>
    <n v="-1311561.4099999999"/>
    <n v="-1315259.31"/>
    <n v="-1318885.3500000001"/>
    <n v="-1322759.1299999999"/>
    <n v="-3611.18"/>
    <n v="-3618.4"/>
    <n v="-3636.29"/>
    <n v="-3666.31"/>
    <n v="-3685.44"/>
    <n v="-3705.21"/>
    <n v="-3728.29"/>
    <n v="-3739.18"/>
    <n v="-3785.01"/>
    <n v="-3835.24"/>
    <n v="-3847.18"/>
    <n v="-3857.5"/>
    <n v="-3873.78"/>
    <s v="ED"/>
    <s v="ID"/>
    <x v="1"/>
    <x v="131"/>
    <x v="7"/>
    <n v="4"/>
    <s v="ED.ID4"/>
    <n v="0"/>
    <n v="0"/>
    <n v="1"/>
    <n v="0"/>
    <n v="0"/>
    <n v="0"/>
    <x v="98"/>
    <x v="123"/>
    <x v="0"/>
    <n v="0"/>
    <n v="0"/>
    <n v="2318594"/>
    <n v="0"/>
    <n v="0"/>
    <n v="0"/>
  </r>
  <r>
    <x v="271"/>
    <n v="6068966.1799999997"/>
    <n v="6103723.6100000003"/>
    <n v="6148940.1500000004"/>
    <n v="6183183.0599999996"/>
    <n v="6217201.0499999998"/>
    <n v="6262603.4000000004"/>
    <n v="6294209.0599999996"/>
    <n v="6306475.6200000001"/>
    <n v="6401364.5300000003"/>
    <n v="6433892.79"/>
    <n v="6469720.4900000002"/>
    <n v="6499967.8799999999"/>
    <n v="6559970.8499999996"/>
    <n v="-2328943.62"/>
    <n v="-2341950.4500000002"/>
    <n v="-2354986.38"/>
    <n v="-2366515.04"/>
    <n v="-2379129.96"/>
    <n v="-2391556.65"/>
    <n v="-2404737.7599999998"/>
    <n v="-2416441.96"/>
    <n v="-2429852.11"/>
    <n v="-2441679.84"/>
    <n v="-2455220.2000000002"/>
    <n v="-2465733.77"/>
    <n v="-2479936.4500000002"/>
    <n v="-13176.75"/>
    <n v="-13237.79"/>
    <n v="-13324.78"/>
    <n v="-13411.18"/>
    <n v="-13485.42"/>
    <n v="-13571.79"/>
    <n v="-13655.54"/>
    <n v="-13703.25"/>
    <n v="-13819.78"/>
    <n v="-13958.35"/>
    <n v="-14032.68"/>
    <n v="-14104.54"/>
    <n v="-14202.68"/>
    <s v="ED"/>
    <s v="ID"/>
    <x v="1"/>
    <x v="132"/>
    <x v="7"/>
    <n v="4"/>
    <s v="ED.ID4"/>
    <n v="0"/>
    <n v="0"/>
    <n v="1"/>
    <n v="0"/>
    <n v="0"/>
    <n v="0"/>
    <x v="124"/>
    <x v="124"/>
    <x v="0"/>
    <n v="0"/>
    <n v="0"/>
    <n v="6559971"/>
    <n v="0"/>
    <n v="0"/>
    <n v="0"/>
  </r>
  <r>
    <x v="272"/>
    <n v="10371828.630000001"/>
    <n v="10448608.119999999"/>
    <n v="10519075.279999999"/>
    <n v="10588697.91"/>
    <n v="10651387.52"/>
    <n v="10689418.17"/>
    <n v="10724143.890000001"/>
    <n v="10733316.92"/>
    <n v="10795201.99"/>
    <n v="10824476.59"/>
    <n v="10859906.050000001"/>
    <n v="10896704.59"/>
    <n v="10975484.939999999"/>
    <n v="-3393641.78"/>
    <n v="-3412209.82"/>
    <n v="-3418729.21"/>
    <n v="-3426669.32"/>
    <n v="-3432175.45"/>
    <n v="-3448043.87"/>
    <n v="-3467007.22"/>
    <n v="-3480227.65"/>
    <n v="-3498161.18"/>
    <n v="-3507978.1"/>
    <n v="-3523580.96"/>
    <n v="-3534220.01"/>
    <n v="-3546293.02"/>
    <n v="-26229.16"/>
    <n v="-26372.55"/>
    <n v="-26559.06"/>
    <n v="-26736.51"/>
    <n v="-26904.12"/>
    <n v="-27031.69"/>
    <n v="-27123.85"/>
    <n v="-27179.45"/>
    <n v="-27269.46"/>
    <n v="-27384.92"/>
    <n v="-27466.89"/>
    <n v="-27558.38"/>
    <n v="-27704.78"/>
    <s v="ED"/>
    <s v="ID"/>
    <x v="1"/>
    <x v="133"/>
    <x v="7"/>
    <n v="4"/>
    <s v="ED.ID4"/>
    <n v="0"/>
    <n v="0"/>
    <n v="1"/>
    <n v="0"/>
    <n v="0"/>
    <n v="0"/>
    <x v="125"/>
    <x v="125"/>
    <x v="0"/>
    <n v="0"/>
    <n v="0"/>
    <n v="10975485"/>
    <n v="0"/>
    <n v="0"/>
    <n v="0"/>
  </r>
  <r>
    <x v="273"/>
    <n v="4234511.5199999996"/>
    <n v="4250985.1500000004"/>
    <n v="4230256.92"/>
    <n v="4264732.26"/>
    <n v="4304479.84"/>
    <n v="4330051.3899999997"/>
    <n v="4351460.3600000003"/>
    <n v="4364966.95"/>
    <n v="4404624.91"/>
    <n v="4431116.67"/>
    <n v="4460445.53"/>
    <n v="4493556.96"/>
    <n v="4533984.18"/>
    <n v="-629414.51"/>
    <n v="-640622.44999999995"/>
    <n v="-651824.75"/>
    <n v="-663045.22"/>
    <n v="-674363.72"/>
    <n v="-685768.48"/>
    <n v="-697235.3"/>
    <n v="-708748.24"/>
    <n v="-720331.41"/>
    <n v="-732001.94"/>
    <n v="-743746.22"/>
    <n v="-755572.97"/>
    <n v="-767496.84"/>
    <n v="-11124.76"/>
    <n v="-11207.94"/>
    <n v="-11202.3"/>
    <n v="-11220.47"/>
    <n v="-11318.5"/>
    <n v="-11404.76"/>
    <n v="-11466.82"/>
    <n v="-11512.94"/>
    <n v="-11583.17"/>
    <n v="-11670.53"/>
    <n v="-11744.28"/>
    <n v="-11826.75"/>
    <n v="-11923.87"/>
    <s v="ED"/>
    <s v="ID"/>
    <x v="1"/>
    <x v="134"/>
    <x v="7"/>
    <n v="4"/>
    <s v="ED.ID4"/>
    <n v="0"/>
    <n v="0"/>
    <n v="1"/>
    <n v="0"/>
    <n v="0"/>
    <n v="0"/>
    <x v="126"/>
    <x v="126"/>
    <x v="0"/>
    <n v="0"/>
    <n v="0"/>
    <n v="4533984"/>
    <n v="0"/>
    <n v="0"/>
    <n v="0"/>
  </r>
  <r>
    <x v="274"/>
    <n v="362279.19"/>
    <n v="362279.19"/>
    <n v="362279.19"/>
    <n v="362279.19"/>
    <n v="362279.19"/>
    <n v="362279.19"/>
    <n v="362279.19"/>
    <n v="362279.19"/>
    <n v="362279.19"/>
    <n v="362279.19"/>
    <n v="362279.19"/>
    <n v="362279.19"/>
    <n v="36227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ID"/>
    <x v="1"/>
    <x v="11"/>
    <x v="1"/>
    <n v="4"/>
    <s v="ED.ID4"/>
    <n v="0"/>
    <n v="0"/>
    <n v="1"/>
    <n v="0"/>
    <n v="0"/>
    <n v="0"/>
    <x v="8"/>
    <x v="8"/>
    <x v="1"/>
    <n v="0"/>
    <n v="0"/>
    <n v="362279"/>
    <n v="0"/>
    <n v="0"/>
    <n v="0"/>
  </r>
  <r>
    <x v="275"/>
    <n v="2721464.31"/>
    <n v="2721464.31"/>
    <n v="2721464.31"/>
    <n v="2755607.48"/>
    <n v="2756018.54"/>
    <n v="2756018.54"/>
    <n v="2756018.54"/>
    <n v="2756018.54"/>
    <n v="2756018.54"/>
    <n v="2756018.54"/>
    <n v="2787053.81"/>
    <n v="2809781"/>
    <n v="2809781"/>
    <n v="-882000.38"/>
    <n v="-886309.37"/>
    <n v="-890618.36"/>
    <n v="-892171.87"/>
    <n v="-896535.25"/>
    <n v="-900898.96"/>
    <n v="-905262.67"/>
    <n v="-909626.38"/>
    <n v="-913990.07"/>
    <n v="-918353.76"/>
    <n v="-922742.02"/>
    <n v="-907909.15"/>
    <n v="-912357.97"/>
    <n v="-4308.99"/>
    <n v="-4308.99"/>
    <n v="-4308.99"/>
    <n v="-4336.01"/>
    <n v="-4363.38"/>
    <n v="-4363.71"/>
    <n v="-4363.71"/>
    <n v="-4363.71"/>
    <n v="-4363.6899999999996"/>
    <n v="-4363.6899999999996"/>
    <n v="-4388.26"/>
    <n v="-4430.83"/>
    <n v="-4448.82"/>
    <s v="ED"/>
    <s v="ID"/>
    <x v="1"/>
    <x v="14"/>
    <x v="1"/>
    <n v="4"/>
    <s v="ED.ID4"/>
    <n v="0"/>
    <n v="0"/>
    <n v="1"/>
    <n v="0"/>
    <n v="0"/>
    <n v="0"/>
    <x v="64"/>
    <x v="67"/>
    <x v="0"/>
    <n v="0"/>
    <n v="0"/>
    <n v="2809781"/>
    <n v="0"/>
    <n v="0"/>
    <n v="0"/>
  </r>
  <r>
    <x v="276"/>
    <n v="7797.58"/>
    <n v="7797.58"/>
    <n v="7797.58"/>
    <n v="7797.58"/>
    <n v="7797.58"/>
    <n v="7797.58"/>
    <n v="7797.58"/>
    <n v="7797.58"/>
    <n v="7797.58"/>
    <n v="7797.58"/>
    <n v="7797.58"/>
    <n v="7797.58"/>
    <n v="7797.58"/>
    <n v="-724.47"/>
    <n v="-768.27"/>
    <n v="-812.07"/>
    <n v="-855.87"/>
    <n v="-899.67"/>
    <n v="-943.47"/>
    <n v="-987.27"/>
    <n v="-1031.07"/>
    <n v="-1074.8699999999999"/>
    <n v="-1118.67"/>
    <n v="-1162.47"/>
    <n v="-1206.27"/>
    <n v="-1250.07"/>
    <n v="-43.8"/>
    <n v="-43.8"/>
    <n v="-43.8"/>
    <n v="-43.8"/>
    <n v="-43.8"/>
    <n v="-43.8"/>
    <n v="-43.8"/>
    <n v="-43.8"/>
    <n v="-43.8"/>
    <n v="-43.8"/>
    <n v="-43.8"/>
    <n v="-43.8"/>
    <n v="-43.8"/>
    <s v="ED"/>
    <s v="ID"/>
    <x v="1"/>
    <x v="15"/>
    <x v="1"/>
    <n v="4"/>
    <s v="ED.ID4"/>
    <n v="0"/>
    <n v="0"/>
    <n v="1"/>
    <n v="0"/>
    <n v="0"/>
    <n v="0"/>
    <x v="12"/>
    <x v="12"/>
    <x v="0"/>
    <n v="0"/>
    <n v="0"/>
    <n v="7798"/>
    <n v="0"/>
    <n v="0"/>
    <n v="0"/>
  </r>
  <r>
    <x v="277"/>
    <n v="2488220.96"/>
    <n v="2488220.96"/>
    <n v="2488220.96"/>
    <n v="2488220.96"/>
    <n v="2488863.88"/>
    <n v="2496240.2599999998"/>
    <n v="2496240.2599999998"/>
    <n v="2496240.2599999998"/>
    <n v="2496240.2599999998"/>
    <n v="2496240.2599999998"/>
    <n v="2496240.2599999998"/>
    <n v="2496240.2599999998"/>
    <n v="2496240.2599999998"/>
    <n v="-333506.82"/>
    <n v="-346487.03999999998"/>
    <n v="-359467.26"/>
    <n v="-372447.48"/>
    <n v="-385429.38"/>
    <n v="-398432.19"/>
    <n v="-411454.24"/>
    <n v="-424476.29"/>
    <n v="-437498.34"/>
    <n v="-450520.39"/>
    <n v="-463542.44"/>
    <n v="-476564.49"/>
    <n v="-489586.54"/>
    <n v="-12980.22"/>
    <n v="-12980.22"/>
    <n v="-12980.22"/>
    <n v="-12980.22"/>
    <n v="-12981.9"/>
    <n v="-13002.81"/>
    <n v="-13022.05"/>
    <n v="-13022.05"/>
    <n v="-13022.05"/>
    <n v="-13022.05"/>
    <n v="-13022.05"/>
    <n v="-13022.05"/>
    <n v="-13022.05"/>
    <s v="ED"/>
    <s v="ID"/>
    <x v="1"/>
    <x v="21"/>
    <x v="2"/>
    <n v="4"/>
    <s v="ED.ID4"/>
    <n v="0"/>
    <n v="0"/>
    <n v="1"/>
    <n v="0"/>
    <n v="0"/>
    <n v="0"/>
    <x v="69"/>
    <x v="68"/>
    <x v="0"/>
    <n v="0"/>
    <n v="0"/>
    <n v="2496240"/>
    <n v="0"/>
    <n v="0"/>
    <n v="0"/>
  </r>
  <r>
    <x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ID"/>
    <x v="1"/>
    <x v="38"/>
    <x v="2"/>
    <n v="4"/>
    <s v="ED.ID4"/>
    <n v="0"/>
    <n v="0"/>
    <n v="1"/>
    <n v="0"/>
    <n v="0"/>
    <n v="0"/>
    <x v="70"/>
    <x v="69"/>
    <x v="0"/>
    <n v="0"/>
    <n v="0"/>
    <n v="0"/>
    <n v="0"/>
    <n v="0"/>
    <n v="0"/>
  </r>
  <r>
    <x v="279"/>
    <n v="860640.72"/>
    <n v="860640.72"/>
    <n v="860640.72"/>
    <n v="860640.72"/>
    <n v="827566.7"/>
    <n v="827566.7"/>
    <n v="827566.7"/>
    <n v="827566.7"/>
    <n v="827566.7"/>
    <n v="827566.7"/>
    <n v="827566.7"/>
    <n v="827566.7"/>
    <n v="827566.7"/>
    <n v="-352358.21"/>
    <n v="-357930.86"/>
    <n v="-363503.51"/>
    <n v="-369076.16"/>
    <n v="-341467.71"/>
    <n v="-346826.2"/>
    <n v="-352184.69"/>
    <n v="-357543.18"/>
    <n v="-362901.67"/>
    <n v="-368260.16"/>
    <n v="-373618.65"/>
    <n v="-378977.14"/>
    <n v="-384335.63"/>
    <n v="-5572.65"/>
    <n v="-5572.65"/>
    <n v="-5572.65"/>
    <n v="-5572.65"/>
    <n v="-5465.57"/>
    <n v="-5358.49"/>
    <n v="-5358.49"/>
    <n v="-5358.49"/>
    <n v="-5358.49"/>
    <n v="-5358.49"/>
    <n v="-5358.49"/>
    <n v="-5358.49"/>
    <n v="-5358.49"/>
    <s v="ED"/>
    <s v="ID"/>
    <x v="1"/>
    <x v="24"/>
    <x v="2"/>
    <n v="4"/>
    <s v="ED.ID4"/>
    <n v="0"/>
    <n v="0"/>
    <n v="1"/>
    <n v="0"/>
    <n v="0"/>
    <n v="0"/>
    <x v="70"/>
    <x v="69"/>
    <x v="0"/>
    <n v="0"/>
    <n v="0"/>
    <n v="827567"/>
    <n v="0"/>
    <n v="0"/>
    <n v="0"/>
  </r>
  <r>
    <x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ID"/>
    <x v="1"/>
    <x v="39"/>
    <x v="2"/>
    <n v="4"/>
    <s v="ED.ID4"/>
    <n v="0"/>
    <n v="0"/>
    <n v="1"/>
    <n v="0"/>
    <n v="0"/>
    <n v="0"/>
    <x v="70"/>
    <x v="69"/>
    <x v="0"/>
    <n v="0"/>
    <n v="0"/>
    <n v="0"/>
    <n v="0"/>
    <n v="0"/>
    <n v="0"/>
  </r>
  <r>
    <x v="281"/>
    <n v="166911.1"/>
    <n v="166911.1"/>
    <n v="166911.1"/>
    <n v="166911.1"/>
    <n v="166911.1"/>
    <n v="166911.1"/>
    <n v="166911.1"/>
    <n v="166911.1"/>
    <n v="166911.1"/>
    <n v="166911.1"/>
    <n v="166911.1"/>
    <n v="166911.1"/>
    <n v="166911.1"/>
    <n v="-67068.44"/>
    <n v="-68149.19"/>
    <n v="-69229.94"/>
    <n v="-70310.69"/>
    <n v="-71391.44"/>
    <n v="-72472.19"/>
    <n v="-73552.94"/>
    <n v="-74633.69"/>
    <n v="-75714.44"/>
    <n v="-76795.19"/>
    <n v="-77875.94"/>
    <n v="-78956.69"/>
    <n v="-80037.440000000002"/>
    <n v="-1080.75"/>
    <n v="-1080.75"/>
    <n v="-1080.75"/>
    <n v="-1080.75"/>
    <n v="-1080.75"/>
    <n v="-1080.75"/>
    <n v="-1080.75"/>
    <n v="-1080.75"/>
    <n v="-1080.75"/>
    <n v="-1080.75"/>
    <n v="-1080.75"/>
    <n v="-1080.75"/>
    <n v="-1080.75"/>
    <s v="ED"/>
    <s v="ID"/>
    <x v="1"/>
    <x v="25"/>
    <x v="2"/>
    <n v="4"/>
    <s v="ED.ID4"/>
    <n v="0"/>
    <n v="0"/>
    <n v="1"/>
    <n v="0"/>
    <n v="0"/>
    <n v="0"/>
    <x v="70"/>
    <x v="69"/>
    <x v="0"/>
    <n v="0"/>
    <n v="0"/>
    <n v="166911"/>
    <n v="0"/>
    <n v="0"/>
    <n v="0"/>
  </r>
  <r>
    <x v="282"/>
    <n v="1645398.22"/>
    <n v="1645398.22"/>
    <n v="1773493.51"/>
    <n v="1935939.82"/>
    <n v="1822728.69"/>
    <n v="1822816.43"/>
    <n v="1658223.23"/>
    <n v="1658223.23"/>
    <n v="1658223.23"/>
    <n v="1663346.17"/>
    <n v="1664166.41"/>
    <n v="1664167.41"/>
    <n v="1603928.55"/>
    <n v="-348818.57"/>
    <n v="-356332.56"/>
    <n v="-364139.03"/>
    <n v="-372608.9"/>
    <n v="-267512.51"/>
    <n v="-275836.5"/>
    <n v="-119191.67"/>
    <n v="-126764.22"/>
    <n v="-134336.76999999999"/>
    <n v="-141921.01999999999"/>
    <n v="-149518.84"/>
    <n v="-157118.54"/>
    <n v="-164580.69"/>
    <n v="-7464.76"/>
    <n v="-7513.99"/>
    <n v="-7806.47"/>
    <n v="-8469.8700000000008"/>
    <n v="-8582.2900000000009"/>
    <n v="-8323.99"/>
    <n v="-7948.37"/>
    <n v="-7572.55"/>
    <n v="-7572.55"/>
    <n v="-7584.25"/>
    <n v="-7597.82"/>
    <n v="-7599.7"/>
    <n v="-7462.15"/>
    <s v="ED"/>
    <s v="ID"/>
    <x v="1"/>
    <x v="26"/>
    <x v="2"/>
    <n v="4"/>
    <s v="ED.ID4"/>
    <n v="0"/>
    <n v="0"/>
    <n v="1"/>
    <n v="0"/>
    <n v="0"/>
    <n v="0"/>
    <x v="71"/>
    <x v="70"/>
    <x v="0"/>
    <n v="0"/>
    <n v="0"/>
    <n v="1603929"/>
    <n v="0"/>
    <n v="0"/>
    <n v="0"/>
  </r>
  <r>
    <x v="283"/>
    <n v="585652.99"/>
    <n v="585652.99"/>
    <n v="585652.99"/>
    <n v="585652.99"/>
    <n v="585652.99"/>
    <n v="585652.99"/>
    <n v="585652.99"/>
    <n v="585652.99"/>
    <n v="585652.99"/>
    <n v="585652.99"/>
    <n v="585652.99"/>
    <n v="585652.99"/>
    <n v="585652.99"/>
    <n v="-365722.7"/>
    <n v="-368397.18"/>
    <n v="-371071.66"/>
    <n v="-373746.14"/>
    <n v="-376420.62"/>
    <n v="-379095.1"/>
    <n v="-381769.58"/>
    <n v="-384444.06"/>
    <n v="-387118.54"/>
    <n v="-389793.02"/>
    <n v="-392467.5"/>
    <n v="-395141.98"/>
    <n v="-397816.46"/>
    <n v="-2674.48"/>
    <n v="-2674.48"/>
    <n v="-2674.48"/>
    <n v="-2674.48"/>
    <n v="-2674.48"/>
    <n v="-2674.48"/>
    <n v="-2674.48"/>
    <n v="-2674.48"/>
    <n v="-2674.48"/>
    <n v="-2674.48"/>
    <n v="-2674.48"/>
    <n v="-2674.48"/>
    <n v="-2674.48"/>
    <s v="ED"/>
    <s v="ID"/>
    <x v="1"/>
    <x v="40"/>
    <x v="2"/>
    <n v="4"/>
    <s v="ED.ID4"/>
    <n v="0"/>
    <n v="0"/>
    <n v="1"/>
    <n v="0"/>
    <n v="0"/>
    <n v="0"/>
    <x v="71"/>
    <x v="70"/>
    <x v="0"/>
    <n v="0"/>
    <n v="0"/>
    <n v="585653"/>
    <n v="0"/>
    <n v="0"/>
    <n v="0"/>
  </r>
  <r>
    <x v="284"/>
    <n v="785818.55"/>
    <n v="785818.55"/>
    <n v="785818.55"/>
    <n v="785818.55"/>
    <n v="785818.55"/>
    <n v="785818.55"/>
    <n v="785818.55"/>
    <n v="785818.55"/>
    <n v="785818.55"/>
    <n v="785818.55"/>
    <n v="785818.55"/>
    <n v="785818.55"/>
    <n v="785818.55"/>
    <n v="-219091.07"/>
    <n v="-222784.42"/>
    <n v="-226477.77"/>
    <n v="-230171.12"/>
    <n v="-233864.47"/>
    <n v="-237557.82"/>
    <n v="-241251.17"/>
    <n v="-244944.52"/>
    <n v="-248637.87"/>
    <n v="-252331.22"/>
    <n v="-256024.57"/>
    <n v="-259717.92"/>
    <n v="-263411.27"/>
    <n v="-3693.35"/>
    <n v="-3693.35"/>
    <n v="-3693.35"/>
    <n v="-3693.35"/>
    <n v="-3693.35"/>
    <n v="-3693.35"/>
    <n v="-3693.35"/>
    <n v="-3693.35"/>
    <n v="-3693.35"/>
    <n v="-3693.35"/>
    <n v="-3693.35"/>
    <n v="-3693.35"/>
    <n v="-3693.35"/>
    <s v="ED"/>
    <s v="ID"/>
    <x v="1"/>
    <x v="74"/>
    <x v="2"/>
    <n v="4"/>
    <s v="ED.ID4"/>
    <n v="0"/>
    <n v="0"/>
    <n v="1"/>
    <n v="0"/>
    <n v="0"/>
    <n v="0"/>
    <x v="72"/>
    <x v="71"/>
    <x v="0"/>
    <n v="0"/>
    <n v="0"/>
    <n v="785819"/>
    <n v="0"/>
    <n v="0"/>
    <n v="0"/>
  </r>
  <r>
    <x v="285"/>
    <n v="2440412.59"/>
    <n v="2440412.59"/>
    <n v="2440412.59"/>
    <n v="2440412.59"/>
    <n v="2440412.59"/>
    <n v="2440412.59"/>
    <n v="2440412.59"/>
    <n v="2440412.59"/>
    <n v="2440412.59"/>
    <n v="2440412.59"/>
    <n v="2440412.59"/>
    <n v="2440412.59"/>
    <n v="2440412.59"/>
    <n v="-898893.24"/>
    <n v="-910037.79"/>
    <n v="-921182.34"/>
    <n v="-932326.89"/>
    <n v="-943471.44"/>
    <n v="-954615.99"/>
    <n v="-965760.54"/>
    <n v="-976905.09"/>
    <n v="-988049.64"/>
    <n v="-999194.19"/>
    <n v="-1010338.74"/>
    <n v="-1021483.29"/>
    <n v="-1032627.84"/>
    <n v="-11144.55"/>
    <n v="-11144.55"/>
    <n v="-11144.55"/>
    <n v="-11144.55"/>
    <n v="-11144.55"/>
    <n v="-11144.55"/>
    <n v="-11144.55"/>
    <n v="-11144.55"/>
    <n v="-11144.55"/>
    <n v="-11144.55"/>
    <n v="-11144.55"/>
    <n v="-11144.55"/>
    <n v="-11144.55"/>
    <s v="ED"/>
    <s v="ID"/>
    <x v="1"/>
    <x v="75"/>
    <x v="2"/>
    <n v="4"/>
    <s v="ED.ID4"/>
    <n v="0"/>
    <n v="0"/>
    <n v="1"/>
    <n v="0"/>
    <n v="0"/>
    <n v="0"/>
    <x v="71"/>
    <x v="70"/>
    <x v="0"/>
    <n v="0"/>
    <n v="0"/>
    <n v="2440413"/>
    <n v="0"/>
    <n v="0"/>
    <n v="0"/>
  </r>
  <r>
    <x v="286"/>
    <n v="1562075.18"/>
    <n v="1562075.18"/>
    <n v="1562075.18"/>
    <n v="1562075.18"/>
    <n v="1562075.18"/>
    <n v="1562075.18"/>
    <n v="1562075.18"/>
    <n v="1562075.18"/>
    <n v="1562075.18"/>
    <n v="1562075.18"/>
    <n v="1562075.18"/>
    <n v="1562075.18"/>
    <n v="1562075.18"/>
    <n v="-382905.03"/>
    <n v="-390246.78"/>
    <n v="-397588.53"/>
    <n v="-404930.28"/>
    <n v="-412272.03"/>
    <n v="-419613.78"/>
    <n v="-426955.53"/>
    <n v="-434297.28"/>
    <n v="-441639.03"/>
    <n v="-448980.78"/>
    <n v="-456322.53"/>
    <n v="-463664.28"/>
    <n v="-471006.03"/>
    <n v="-7341.75"/>
    <n v="-7341.75"/>
    <n v="-7341.75"/>
    <n v="-7341.75"/>
    <n v="-7341.75"/>
    <n v="-7341.75"/>
    <n v="-7341.75"/>
    <n v="-7341.75"/>
    <n v="-7341.75"/>
    <n v="-7341.75"/>
    <n v="-7341.75"/>
    <n v="-7341.75"/>
    <n v="-7341.75"/>
    <s v="ED"/>
    <s v="ID"/>
    <x v="1"/>
    <x v="76"/>
    <x v="2"/>
    <n v="4"/>
    <s v="ED.ID4"/>
    <n v="0"/>
    <n v="0"/>
    <n v="1"/>
    <n v="0"/>
    <n v="0"/>
    <n v="0"/>
    <x v="72"/>
    <x v="71"/>
    <x v="0"/>
    <n v="0"/>
    <n v="0"/>
    <n v="1562075"/>
    <n v="0"/>
    <n v="0"/>
    <n v="0"/>
  </r>
  <r>
    <x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ID"/>
    <x v="1"/>
    <x v="41"/>
    <x v="2"/>
    <n v="4"/>
    <s v="ED.ID4"/>
    <n v="0"/>
    <n v="0"/>
    <n v="1"/>
    <n v="0"/>
    <n v="0"/>
    <n v="0"/>
    <x v="1"/>
    <x v="127"/>
    <x v="0"/>
    <n v="0"/>
    <n v="0"/>
    <n v="0"/>
    <n v="0"/>
    <n v="0"/>
    <n v="0"/>
  </r>
  <r>
    <x v="288"/>
    <n v="0"/>
    <n v="0"/>
    <n v="0"/>
    <n v="0"/>
    <n v="0"/>
    <n v="0"/>
    <n v="0"/>
    <n v="0"/>
    <n v="0"/>
    <n v="0"/>
    <n v="0"/>
    <n v="0"/>
    <n v="0"/>
    <n v="3837.88"/>
    <n v="3837.88"/>
    <n v="3837.88"/>
    <n v="3837.88"/>
    <n v="3837.88"/>
    <n v="3837.88"/>
    <n v="3837.88"/>
    <n v="3837.88"/>
    <n v="3837.88"/>
    <n v="3837.88"/>
    <n v="3837.88"/>
    <n v="3837.88"/>
    <n v="3837.88"/>
    <n v="0"/>
    <n v="0"/>
    <n v="0"/>
    <n v="0"/>
    <n v="0"/>
    <n v="0"/>
    <n v="0"/>
    <n v="0"/>
    <n v="0"/>
    <n v="0"/>
    <n v="0"/>
    <n v="0"/>
    <n v="0"/>
    <s v="ED"/>
    <s v="ID"/>
    <x v="1"/>
    <x v="29"/>
    <x v="1"/>
    <n v="4"/>
    <s v="ED.ID4"/>
    <n v="0"/>
    <n v="0"/>
    <n v="1"/>
    <n v="0"/>
    <n v="0"/>
    <n v="0"/>
    <x v="20"/>
    <x v="19"/>
    <x v="0"/>
    <n v="0"/>
    <n v="0"/>
    <n v="0"/>
    <n v="0"/>
    <n v="0"/>
    <n v="0"/>
  </r>
  <r>
    <x v="289"/>
    <n v="227313.94"/>
    <n v="212517.18"/>
    <n v="216952.38"/>
    <n v="238370.21"/>
    <n v="246578.14"/>
    <n v="280290.88"/>
    <n v="284304.5"/>
    <n v="288783.53000000003"/>
    <n v="295786.33"/>
    <n v="299972.13"/>
    <n v="300334.84000000003"/>
    <n v="310017.81"/>
    <n v="310017.81"/>
    <n v="-110724.69"/>
    <n v="-99055.42"/>
    <n v="-99950.15"/>
    <n v="-100898.74"/>
    <n v="-101909.05"/>
    <n v="-103006.69"/>
    <n v="-104182.93"/>
    <n v="-105376.86"/>
    <n v="-106594.71"/>
    <n v="-107835.87"/>
    <n v="-109086.51"/>
    <n v="-110358.07"/>
    <n v="-111649.81"/>
    <n v="-921.22"/>
    <n v="-916.31"/>
    <n v="-894.73"/>
    <n v="-948.59"/>
    <n v="-1010.31"/>
    <n v="-1097.6400000000001"/>
    <n v="-1176.24"/>
    <n v="-1193.93"/>
    <n v="-1217.8499999999999"/>
    <n v="-1241.1600000000001"/>
    <n v="-1250.6400000000001"/>
    <n v="-1271.56"/>
    <n v="-1291.74"/>
    <s v="ED"/>
    <s v="ID"/>
    <x v="1"/>
    <x v="30"/>
    <x v="1"/>
    <n v="4"/>
    <s v="ED.ID4"/>
    <n v="0"/>
    <n v="0"/>
    <n v="1"/>
    <n v="0"/>
    <n v="0"/>
    <n v="0"/>
    <x v="21"/>
    <x v="20"/>
    <x v="0"/>
    <n v="0"/>
    <n v="0"/>
    <n v="310018"/>
    <n v="0"/>
    <n v="0"/>
    <n v="0"/>
  </r>
  <r>
    <x v="290"/>
    <n v="13579.66"/>
    <n v="15790.84"/>
    <n v="15790.84"/>
    <n v="15790.84"/>
    <n v="15790.84"/>
    <n v="15790.84"/>
    <n v="15790.84"/>
    <n v="15790.84"/>
    <n v="15790.84"/>
    <n v="15790.84"/>
    <n v="15790.84"/>
    <n v="15790.84"/>
    <n v="15790.84"/>
    <n v="-8419.69"/>
    <n v="-8501.32"/>
    <n v="-8589.09"/>
    <n v="-8676.86"/>
    <n v="-8764.6299999999992"/>
    <n v="-8852.4"/>
    <n v="-8940.17"/>
    <n v="-9027.94"/>
    <n v="-9115.7099999999991"/>
    <n v="-9203.48"/>
    <n v="-9291.25"/>
    <n v="-9379.02"/>
    <n v="-9466.7900000000009"/>
    <n v="-75.48"/>
    <n v="-81.63"/>
    <n v="-87.77"/>
    <n v="-87.77"/>
    <n v="-87.77"/>
    <n v="-87.77"/>
    <n v="-87.77"/>
    <n v="-87.77"/>
    <n v="-87.77"/>
    <n v="-87.77"/>
    <n v="-87.77"/>
    <n v="-87.77"/>
    <n v="-87.77"/>
    <s v="ED"/>
    <s v="ID"/>
    <x v="1"/>
    <x v="31"/>
    <x v="1"/>
    <n v="4"/>
    <s v="ED.ID4"/>
    <n v="0"/>
    <n v="0"/>
    <n v="1"/>
    <n v="0"/>
    <n v="0"/>
    <n v="0"/>
    <x v="12"/>
    <x v="12"/>
    <x v="0"/>
    <n v="0"/>
    <n v="0"/>
    <n v="15791"/>
    <n v="0"/>
    <n v="0"/>
    <n v="0"/>
  </r>
  <r>
    <x v="291"/>
    <n v="872542.9"/>
    <n v="872542.9"/>
    <n v="872542.9"/>
    <n v="934817.44"/>
    <n v="934817.44"/>
    <n v="934817.44"/>
    <n v="934817.44"/>
    <n v="934817.44"/>
    <n v="934817.44"/>
    <n v="934817.44"/>
    <n v="934817.44"/>
    <n v="934817.44"/>
    <n v="934817.44"/>
    <n v="-302532.06"/>
    <n v="-308479.89"/>
    <n v="-314427.71999999997"/>
    <n v="-320587.81"/>
    <n v="-326960.15000000002"/>
    <n v="-333332.49"/>
    <n v="-339704.83"/>
    <n v="-346077.17"/>
    <n v="-352449.51"/>
    <n v="-358821.85"/>
    <n v="-365194.19"/>
    <n v="-371566.53"/>
    <n v="-377938.87"/>
    <n v="-5947.83"/>
    <n v="-5947.83"/>
    <n v="-5947.83"/>
    <n v="-6160.09"/>
    <n v="-6372.34"/>
    <n v="-6372.34"/>
    <n v="-6372.34"/>
    <n v="-6372.34"/>
    <n v="-6372.34"/>
    <n v="-6372.34"/>
    <n v="-6372.34"/>
    <n v="-6372.34"/>
    <n v="-6372.34"/>
    <s v="ED"/>
    <s v="ID"/>
    <x v="1"/>
    <x v="32"/>
    <x v="2"/>
    <n v="4"/>
    <s v="ED.ID4"/>
    <n v="0"/>
    <n v="0"/>
    <n v="1"/>
    <n v="0"/>
    <n v="0"/>
    <n v="0"/>
    <x v="74"/>
    <x v="73"/>
    <x v="0"/>
    <n v="0"/>
    <n v="0"/>
    <n v="934817"/>
    <n v="0"/>
    <n v="0"/>
    <n v="0"/>
  </r>
  <r>
    <x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ID"/>
    <x v="1"/>
    <x v="81"/>
    <x v="2"/>
    <n v="4"/>
    <s v="ED.ID4"/>
    <n v="0"/>
    <n v="0"/>
    <n v="1"/>
    <n v="0"/>
    <n v="0"/>
    <n v="0"/>
    <x v="75"/>
    <x v="74"/>
    <x v="0"/>
    <n v="0"/>
    <n v="0"/>
    <n v="0"/>
    <n v="0"/>
    <n v="0"/>
    <n v="0"/>
  </r>
  <r>
    <x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ID"/>
    <x v="1"/>
    <x v="82"/>
    <x v="2"/>
    <n v="4"/>
    <s v="ED.ID4"/>
    <n v="0"/>
    <n v="0"/>
    <n v="1"/>
    <n v="0"/>
    <n v="0"/>
    <n v="0"/>
    <x v="75"/>
    <x v="74"/>
    <x v="0"/>
    <n v="0"/>
    <n v="0"/>
    <n v="0"/>
    <n v="0"/>
    <n v="0"/>
    <n v="0"/>
  </r>
  <r>
    <x v="294"/>
    <n v="52274.33"/>
    <n v="52274.33"/>
    <n v="52274.33"/>
    <n v="52274.33"/>
    <n v="52274.33"/>
    <n v="52274.33"/>
    <n v="52274.33"/>
    <n v="52274.33"/>
    <n v="52274.33"/>
    <n v="52274.33"/>
    <n v="52274.33"/>
    <n v="52274.33"/>
    <n v="52274.33"/>
    <n v="-52274.33"/>
    <n v="-52274.33"/>
    <n v="-52274.33"/>
    <n v="-52274.33"/>
    <n v="-52274.33"/>
    <n v="-52274.33"/>
    <n v="-52274.33"/>
    <n v="-52274.33"/>
    <n v="-52274.33"/>
    <n v="-52274.33"/>
    <n v="-52274.33"/>
    <n v="-52274.33"/>
    <n v="-52274.33"/>
    <n v="0"/>
    <n v="0"/>
    <n v="0"/>
    <n v="0"/>
    <n v="0"/>
    <n v="0"/>
    <n v="0"/>
    <n v="0"/>
    <n v="0"/>
    <n v="0"/>
    <n v="0"/>
    <n v="0"/>
    <n v="0"/>
    <s v="ED"/>
    <s v="ID"/>
    <x v="1"/>
    <x v="135"/>
    <x v="2"/>
    <n v="4"/>
    <s v="ED.ID4"/>
    <n v="0"/>
    <n v="0"/>
    <n v="1"/>
    <n v="0"/>
    <n v="0"/>
    <n v="0"/>
    <x v="75"/>
    <x v="74"/>
    <x v="0"/>
    <n v="0"/>
    <n v="0"/>
    <n v="52274"/>
    <n v="0"/>
    <n v="0"/>
    <n v="0"/>
  </r>
  <r>
    <x v="295"/>
    <n v="0"/>
    <n v="0"/>
    <n v="0"/>
    <n v="0"/>
    <n v="0"/>
    <n v="0"/>
    <n v="0"/>
    <n v="0"/>
    <n v="0"/>
    <n v="0"/>
    <n v="0"/>
    <n v="0"/>
    <n v="0"/>
    <n v="71702.63"/>
    <n v="71702.63"/>
    <n v="71702.63"/>
    <n v="71702.63"/>
    <n v="71702.63"/>
    <n v="71702.63"/>
    <n v="71702.63"/>
    <n v="71702.63"/>
    <n v="71702.63"/>
    <n v="71702.63"/>
    <n v="71702.63"/>
    <n v="71702.63"/>
    <n v="71702.63"/>
    <n v="0"/>
    <n v="0"/>
    <n v="0"/>
    <n v="0"/>
    <n v="0"/>
    <n v="0"/>
    <n v="0"/>
    <n v="0"/>
    <n v="0"/>
    <n v="0"/>
    <n v="0"/>
    <n v="0"/>
    <n v="0"/>
    <s v="ED"/>
    <s v="ID"/>
    <x v="1"/>
    <x v="83"/>
    <x v="2"/>
    <n v="4"/>
    <s v="ED.ID4"/>
    <n v="0"/>
    <n v="0"/>
    <n v="1"/>
    <n v="0"/>
    <n v="0"/>
    <n v="0"/>
    <x v="27"/>
    <x v="75"/>
    <x v="0"/>
    <n v="0"/>
    <n v="0"/>
    <n v="0"/>
    <n v="0"/>
    <n v="0"/>
    <n v="0"/>
  </r>
  <r>
    <x v="296"/>
    <n v="4491294.17"/>
    <n v="4491294.17"/>
    <n v="4491294.17"/>
    <n v="4491294.17"/>
    <n v="4491294.17"/>
    <n v="4491294.17"/>
    <n v="4491294.17"/>
    <n v="4491294.17"/>
    <n v="4491294.17"/>
    <n v="4491294.17"/>
    <n v="4491294.17"/>
    <n v="4491294.17"/>
    <n v="4491294.17"/>
    <n v="-3443423.68"/>
    <n v="-3457458.97"/>
    <n v="-3471494.26"/>
    <n v="-3485529.55"/>
    <n v="-3499564.84"/>
    <n v="-3513600.13"/>
    <n v="-3527635.42"/>
    <n v="-3541670.71"/>
    <n v="-3555706"/>
    <n v="-3569741.29"/>
    <n v="-3583776.58"/>
    <n v="-3597811.87"/>
    <n v="-3611847.16"/>
    <n v="-14035.29"/>
    <n v="-14035.29"/>
    <n v="-14035.29"/>
    <n v="-14035.29"/>
    <n v="-14035.29"/>
    <n v="-14035.29"/>
    <n v="-14035.29"/>
    <n v="-14035.29"/>
    <n v="-14035.29"/>
    <n v="-14035.29"/>
    <n v="-14035.29"/>
    <n v="-14035.29"/>
    <n v="-14035.29"/>
    <s v="ED"/>
    <s v="ID"/>
    <x v="1"/>
    <x v="84"/>
    <x v="2"/>
    <n v="4"/>
    <s v="ED.ID4"/>
    <n v="0"/>
    <n v="0"/>
    <n v="1"/>
    <n v="0"/>
    <n v="0"/>
    <n v="0"/>
    <x v="27"/>
    <x v="75"/>
    <x v="0"/>
    <n v="0"/>
    <n v="0"/>
    <n v="4491294"/>
    <n v="0"/>
    <n v="0"/>
    <n v="0"/>
  </r>
  <r>
    <x v="297"/>
    <n v="1454603.94"/>
    <n v="1454603.94"/>
    <n v="1454603.94"/>
    <n v="1454603.94"/>
    <n v="1454603.94"/>
    <n v="1454603.94"/>
    <n v="1454603.94"/>
    <n v="1454603.94"/>
    <n v="1454603.94"/>
    <n v="1454603.94"/>
    <n v="1454603.94"/>
    <n v="1310772.57"/>
    <n v="1310772.57"/>
    <n v="-1094205.08"/>
    <n v="-1103393.33"/>
    <n v="-1112581.58"/>
    <n v="-1121769.83"/>
    <n v="-1130958.08"/>
    <n v="-1140146.33"/>
    <n v="-1149334.58"/>
    <n v="-1158522.83"/>
    <n v="-1167711.08"/>
    <n v="-1176899.33"/>
    <n v="-1186087.58"/>
    <n v="-1050990.19"/>
    <n v="-1059269.8999999999"/>
    <n v="-9188.25"/>
    <n v="-9188.25"/>
    <n v="-9188.25"/>
    <n v="-9188.25"/>
    <n v="-9188.25"/>
    <n v="-9188.25"/>
    <n v="-9188.25"/>
    <n v="-9188.25"/>
    <n v="-9188.25"/>
    <n v="-9188.25"/>
    <n v="-9188.25"/>
    <n v="-8733.98"/>
    <n v="-8279.7099999999991"/>
    <s v="ED"/>
    <s v="ID"/>
    <x v="1"/>
    <x v="43"/>
    <x v="2"/>
    <n v="4"/>
    <s v="ED.ID4"/>
    <n v="0"/>
    <n v="0"/>
    <n v="1"/>
    <n v="0"/>
    <n v="0"/>
    <n v="0"/>
    <x v="75"/>
    <x v="74"/>
    <x v="0"/>
    <n v="0"/>
    <n v="0"/>
    <n v="1310773"/>
    <n v="0"/>
    <n v="0"/>
    <n v="0"/>
  </r>
  <r>
    <x v="298"/>
    <n v="2020419.76"/>
    <n v="2020419.76"/>
    <n v="2020419.76"/>
    <n v="2020419.76"/>
    <n v="2020419.76"/>
    <n v="2020419.76"/>
    <n v="2020419.76"/>
    <n v="2020419.76"/>
    <n v="2020419.76"/>
    <n v="2020419.76"/>
    <n v="2020419.76"/>
    <n v="2020419.76"/>
    <n v="2020419.76"/>
    <n v="-1075125.8999999999"/>
    <n v="-1081439.71"/>
    <n v="-1087753.52"/>
    <n v="-1094067.33"/>
    <n v="-1100381.1399999999"/>
    <n v="-1106694.95"/>
    <n v="-1113008.76"/>
    <n v="-1119322.57"/>
    <n v="-1125636.3799999999"/>
    <n v="-1131950.19"/>
    <n v="-1138264"/>
    <n v="-1144577.81"/>
    <n v="-1150891.6200000001"/>
    <n v="-6313.81"/>
    <n v="-6313.81"/>
    <n v="-6313.81"/>
    <n v="-6313.81"/>
    <n v="-6313.81"/>
    <n v="-6313.81"/>
    <n v="-6313.81"/>
    <n v="-6313.81"/>
    <n v="-6313.81"/>
    <n v="-6313.81"/>
    <n v="-6313.81"/>
    <n v="-6313.81"/>
    <n v="-6313.81"/>
    <s v="ED"/>
    <s v="ID"/>
    <x v="1"/>
    <x v="85"/>
    <x v="2"/>
    <n v="4"/>
    <s v="ED.ID4"/>
    <n v="0"/>
    <n v="0"/>
    <n v="1"/>
    <n v="0"/>
    <n v="0"/>
    <n v="0"/>
    <x v="27"/>
    <x v="75"/>
    <x v="0"/>
    <n v="0"/>
    <n v="0"/>
    <n v="2020420"/>
    <n v="0"/>
    <n v="0"/>
    <n v="0"/>
  </r>
  <r>
    <x v="299"/>
    <n v="5422245.4100000001"/>
    <n v="5422594.4500000002"/>
    <n v="5422674.4500000002"/>
    <n v="5388992.3399999999"/>
    <n v="5388992.3399999999"/>
    <n v="5415880.9299999997"/>
    <n v="5415880.9299999997"/>
    <n v="5415880.9299999997"/>
    <n v="5415880.9299999997"/>
    <n v="5415880.9299999997"/>
    <n v="5415880.9299999997"/>
    <n v="5415880.9299999997"/>
    <n v="5416736.7400000002"/>
    <n v="-1812241.29"/>
    <n v="-1842380.91"/>
    <n v="-1872521.72"/>
    <n v="-1868887.03"/>
    <n v="-1898840.84"/>
    <n v="-1928869.38"/>
    <n v="-1958972.65"/>
    <n v="-1989075.92"/>
    <n v="-2021813.81"/>
    <n v="-2051917.09"/>
    <n v="-2082020.37"/>
    <n v="-2109489.04"/>
    <n v="-2139594.69"/>
    <n v="-30138.36"/>
    <n v="-30139.62"/>
    <n v="-30140.81"/>
    <n v="-30047.42"/>
    <n v="-29953.81"/>
    <n v="-30028.54"/>
    <n v="-30103.27"/>
    <n v="-30103.27"/>
    <n v="-30103.279999999999"/>
    <n v="-30103.279999999999"/>
    <n v="-30103.279999999999"/>
    <n v="-30103.279999999999"/>
    <n v="-30105.65"/>
    <s v="ED"/>
    <s v="ID"/>
    <x v="1"/>
    <x v="33"/>
    <x v="1"/>
    <n v="4"/>
    <s v="ED.ID4"/>
    <n v="0"/>
    <n v="0"/>
    <n v="1"/>
    <n v="0"/>
    <n v="0"/>
    <n v="0"/>
    <x v="12"/>
    <x v="12"/>
    <x v="0"/>
    <n v="0"/>
    <n v="0"/>
    <n v="5416737"/>
    <n v="0"/>
    <n v="0"/>
    <n v="0"/>
  </r>
  <r>
    <x v="300"/>
    <n v="220093.13"/>
    <n v="220093.13"/>
    <n v="220093.13"/>
    <n v="220093.13"/>
    <n v="220093.13"/>
    <n v="220093.13"/>
    <n v="336088.3"/>
    <n v="336861.51"/>
    <n v="337418.52"/>
    <n v="337903.91"/>
    <n v="338131.9"/>
    <n v="338131.9"/>
    <n v="338131.9"/>
    <n v="-16369.43"/>
    <n v="-17592.78"/>
    <n v="-18816.13"/>
    <n v="-20039.48"/>
    <n v="-21262.83"/>
    <n v="-22486.18"/>
    <n v="-24031.9"/>
    <n v="-25902.14"/>
    <n v="-27776.080000000002"/>
    <n v="-29652.91"/>
    <n v="-31531.73"/>
    <n v="-33411.18"/>
    <n v="-35290.629999999997"/>
    <n v="-1223.3499999999999"/>
    <n v="-1223.3499999999999"/>
    <n v="-1223.3499999999999"/>
    <n v="-1223.3499999999999"/>
    <n v="-1223.3499999999999"/>
    <n v="-1223.3499999999999"/>
    <n v="-1545.72"/>
    <n v="-1870.24"/>
    <n v="-1873.94"/>
    <n v="-1876.83"/>
    <n v="-1878.82"/>
    <n v="-1879.45"/>
    <n v="-1879.45"/>
    <s v="ED"/>
    <s v="ID"/>
    <x v="1"/>
    <x v="86"/>
    <x v="1"/>
    <n v="4"/>
    <s v="ED.ID4"/>
    <n v="0"/>
    <n v="0"/>
    <n v="1"/>
    <n v="0"/>
    <n v="0"/>
    <n v="0"/>
    <x v="12"/>
    <x v="12"/>
    <x v="0"/>
    <n v="0"/>
    <n v="0"/>
    <n v="338132"/>
    <n v="0"/>
    <n v="0"/>
    <n v="0"/>
  </r>
  <r>
    <x v="301"/>
    <n v="226904.71"/>
    <n v="235435.14"/>
    <n v="240526.64"/>
    <n v="244350.01"/>
    <n v="248136.87"/>
    <n v="254045.53"/>
    <n v="257341.56"/>
    <n v="267636.78000000003"/>
    <n v="281487.03999999998"/>
    <n v="297625.81"/>
    <n v="302522.42"/>
    <n v="308713.82"/>
    <n v="320994.09999999998"/>
    <n v="-639.88"/>
    <n v="-1924.8"/>
    <n v="-3247.58"/>
    <n v="-4595.13"/>
    <n v="-5963.83"/>
    <n v="-7359.48"/>
    <n v="-8780.7099999999991"/>
    <n v="-10239.709999999999"/>
    <n v="-12403.11"/>
    <n v="-14012.56"/>
    <n v="-15680.47"/>
    <n v="-17379.2"/>
    <n v="-19129.259999999998"/>
    <n v="-633.64"/>
    <n v="-1284.92"/>
    <n v="-1322.78"/>
    <n v="-1347.55"/>
    <n v="-1368.7"/>
    <n v="-1395.65"/>
    <n v="-1421.23"/>
    <n v="-1459"/>
    <n v="-1526.11"/>
    <n v="-1609.45"/>
    <n v="-1667.91"/>
    <n v="-1698.73"/>
    <n v="-1750.06"/>
    <s v="ED"/>
    <s v="ID"/>
    <x v="1"/>
    <x v="136"/>
    <x v="1"/>
    <n v="4"/>
    <s v="ED.ID4"/>
    <n v="0"/>
    <n v="0"/>
    <n v="1"/>
    <n v="0"/>
    <n v="0"/>
    <n v="0"/>
    <x v="12"/>
    <x v="12"/>
    <x v="0"/>
    <n v="0"/>
    <n v="0"/>
    <n v="320994"/>
    <n v="0"/>
    <n v="0"/>
    <n v="0"/>
  </r>
  <r>
    <x v="302"/>
    <n v="6845.63"/>
    <n v="6845.63"/>
    <n v="6845.63"/>
    <n v="6845.63"/>
    <n v="6845.63"/>
    <n v="6845.63"/>
    <n v="6845.63"/>
    <n v="6845.63"/>
    <n v="6845.63"/>
    <n v="6845.63"/>
    <n v="6845.63"/>
    <n v="6845.63"/>
    <n v="6845.63"/>
    <n v="-3134.26"/>
    <n v="-3191.31"/>
    <n v="-3248.36"/>
    <n v="-3305.41"/>
    <n v="-3362.46"/>
    <n v="-3419.51"/>
    <n v="-3476.56"/>
    <n v="-3533.61"/>
    <n v="-3590.66"/>
    <n v="-3647.71"/>
    <n v="-3704.76"/>
    <n v="-3761.81"/>
    <n v="-3818.86"/>
    <n v="-57.05"/>
    <n v="-57.05"/>
    <n v="-57.05"/>
    <n v="-57.05"/>
    <n v="-57.05"/>
    <n v="-57.05"/>
    <n v="-57.05"/>
    <n v="-57.05"/>
    <n v="-57.05"/>
    <n v="-57.05"/>
    <n v="-57.05"/>
    <n v="-57.05"/>
    <n v="-57.05"/>
    <s v="ED"/>
    <s v="ID"/>
    <x v="1"/>
    <x v="36"/>
    <x v="1"/>
    <n v="4"/>
    <s v="ED.ID4"/>
    <n v="0"/>
    <n v="0"/>
    <n v="1"/>
    <n v="0"/>
    <n v="0"/>
    <n v="0"/>
    <x v="23"/>
    <x v="22"/>
    <x v="0"/>
    <n v="0"/>
    <n v="0"/>
    <n v="6846"/>
    <n v="0"/>
    <n v="0"/>
    <n v="0"/>
  </r>
  <r>
    <x v="303"/>
    <n v="2140902.58"/>
    <n v="2140902.58"/>
    <n v="2140902.58"/>
    <n v="2140902.58"/>
    <n v="2140902.58"/>
    <n v="2140902.58"/>
    <n v="2140902.58"/>
    <n v="2140902.58"/>
    <n v="2140902.58"/>
    <n v="2140902.58"/>
    <n v="2140902.58"/>
    <n v="2140902.58"/>
    <n v="21409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5"/>
    <x v="3"/>
    <n v="1"/>
    <s v="ED.AN1"/>
    <n v="0.65529999999999999"/>
    <n v="0"/>
    <n v="0.34470000000000001"/>
    <n v="0"/>
    <n v="0"/>
    <n v="0"/>
    <x v="8"/>
    <x v="8"/>
    <x v="1"/>
    <n v="1402933"/>
    <n v="0"/>
    <n v="737969"/>
    <n v="0"/>
    <n v="0"/>
    <n v="0"/>
  </r>
  <r>
    <x v="304"/>
    <n v="138174.5"/>
    <n v="138174.5"/>
    <n v="138174.5"/>
    <n v="138174.5"/>
    <n v="138174.5"/>
    <n v="138174.5"/>
    <n v="138174.5"/>
    <n v="138174.5"/>
    <n v="138174.5"/>
    <n v="138174.5"/>
    <n v="138174.5"/>
    <n v="138174.5"/>
    <n v="138174.5"/>
    <n v="-123926.57"/>
    <n v="-124078.56"/>
    <n v="-124230.55"/>
    <n v="-124382.54"/>
    <n v="-124534.53"/>
    <n v="-124686.52"/>
    <n v="-124838.51"/>
    <n v="-124990.5"/>
    <n v="-125142.49"/>
    <n v="-125294.48"/>
    <n v="-125446.47"/>
    <n v="-125598.46"/>
    <n v="-125750.45"/>
    <n v="-151.99"/>
    <n v="-151.99"/>
    <n v="-151.99"/>
    <n v="-151.99"/>
    <n v="-151.99"/>
    <n v="-151.99"/>
    <n v="-151.99"/>
    <n v="-151.99"/>
    <n v="-151.99"/>
    <n v="-151.99"/>
    <n v="-151.99"/>
    <n v="-151.99"/>
    <n v="-151.99"/>
    <s v="ED"/>
    <s v="AN"/>
    <x v="0"/>
    <x v="137"/>
    <x v="3"/>
    <n v="1"/>
    <s v="ED.AN1"/>
    <n v="0.65529999999999999"/>
    <n v="0"/>
    <n v="0.34470000000000001"/>
    <n v="0"/>
    <n v="0"/>
    <n v="0"/>
    <x v="127"/>
    <x v="128"/>
    <x v="0"/>
    <n v="90546"/>
    <n v="0"/>
    <n v="47629"/>
    <n v="0"/>
    <n v="0"/>
    <n v="0"/>
  </r>
  <r>
    <x v="305"/>
    <n v="294863.65000000002"/>
    <n v="294863.65000000002"/>
    <n v="289111.15000000002"/>
    <n v="289111.15000000002"/>
    <n v="289111.15000000002"/>
    <n v="289111.15000000002"/>
    <n v="289111.15000000002"/>
    <n v="289111.15000000002"/>
    <n v="289111.15000000002"/>
    <n v="289111.15000000002"/>
    <n v="289111.15000000002"/>
    <n v="289111.15000000002"/>
    <n v="289111.15000000002"/>
    <n v="-10065.200000000001"/>
    <n v="-10389.549999999999"/>
    <n v="-10710.74"/>
    <n v="-11028.76"/>
    <n v="-11346.78"/>
    <n v="-11664.8"/>
    <n v="-11982.82"/>
    <n v="-12300.84"/>
    <n v="-12618.86"/>
    <n v="-12936.88"/>
    <n v="-13254.9"/>
    <n v="-13572.92"/>
    <n v="-13890.94"/>
    <n v="-324.35000000000002"/>
    <n v="-324.35000000000002"/>
    <n v="-321.19"/>
    <n v="-318.02"/>
    <n v="-318.02"/>
    <n v="-318.02"/>
    <n v="-318.02"/>
    <n v="-318.02"/>
    <n v="-318.02"/>
    <n v="-318.02"/>
    <n v="-318.02"/>
    <n v="-318.02"/>
    <n v="-318.02"/>
    <s v="ED"/>
    <s v="AN"/>
    <x v="0"/>
    <x v="138"/>
    <x v="3"/>
    <n v="1"/>
    <s v="ED.AN1"/>
    <n v="0.65529999999999999"/>
    <n v="0"/>
    <n v="0.34470000000000001"/>
    <n v="0"/>
    <n v="0"/>
    <n v="0"/>
    <x v="127"/>
    <x v="129"/>
    <x v="0"/>
    <n v="189455"/>
    <n v="0"/>
    <n v="99657"/>
    <n v="0"/>
    <n v="0"/>
    <n v="0"/>
  </r>
  <r>
    <x v="306"/>
    <n v="25142635.120000001"/>
    <n v="25142635.120000001"/>
    <n v="25153493.140000001"/>
    <n v="25155939.039999999"/>
    <n v="25142122.140000001"/>
    <n v="25142808.260000002"/>
    <n v="25236959.550000001"/>
    <n v="25318403.66"/>
    <n v="25343569.190000001"/>
    <n v="25343569.190000001"/>
    <n v="25288272.190000001"/>
    <n v="25288272.190000001"/>
    <n v="25288272.190000001"/>
    <n v="-20292214.219999999"/>
    <n v="-20344385.190000001"/>
    <n v="-20392421.41"/>
    <n v="-20444617.440000001"/>
    <n v="-20485331.629999999"/>
    <n v="-20537502.239999998"/>
    <n v="-20589570.760000002"/>
    <n v="-20642021.949999999"/>
    <n v="-20694098.25"/>
    <n v="-20746686.16"/>
    <n v="-20743919.690000001"/>
    <n v="-20796392.850000001"/>
    <n v="-20848866.010000002"/>
    <n v="-52168.800000000003"/>
    <n v="-52170.97"/>
    <n v="-52182.22"/>
    <n v="-52196.03"/>
    <n v="-52184.23"/>
    <n v="-52170.61"/>
    <n v="-52269.01"/>
    <n v="-52451.19"/>
    <n v="-52561.79"/>
    <n v="-52587.91"/>
    <n v="-52530.53"/>
    <n v="-52473.16"/>
    <n v="-52473.16"/>
    <s v="ED"/>
    <s v="AN"/>
    <x v="0"/>
    <x v="45"/>
    <x v="3"/>
    <n v="1"/>
    <s v="ED.AN1"/>
    <n v="0.65529999999999999"/>
    <n v="0"/>
    <n v="0.34470000000000001"/>
    <n v="0"/>
    <n v="0"/>
    <n v="0"/>
    <x v="128"/>
    <x v="130"/>
    <x v="0"/>
    <n v="16571405"/>
    <n v="0"/>
    <n v="8716867"/>
    <n v="0"/>
    <n v="0"/>
    <n v="0"/>
  </r>
  <r>
    <x v="307"/>
    <n v="3633082.02"/>
    <n v="3633082.02"/>
    <n v="3633082.02"/>
    <n v="3633082.02"/>
    <n v="3633082.02"/>
    <n v="3633082.02"/>
    <n v="3633082.02"/>
    <n v="3633082.02"/>
    <n v="3633082.02"/>
    <n v="3633082.02"/>
    <n v="3645903.64"/>
    <n v="3648851.16"/>
    <n v="3648851.16"/>
    <n v="-2937619.98"/>
    <n v="-2946036.62"/>
    <n v="-2954453.26"/>
    <n v="-2962869.9"/>
    <n v="-2971286.54"/>
    <n v="-2979703.18"/>
    <n v="-2988119.82"/>
    <n v="-2996536.46"/>
    <n v="-3004953.1"/>
    <n v="-3013369.74"/>
    <n v="-3021801.23"/>
    <n v="-3030250.99"/>
    <n v="-3038704.16"/>
    <n v="-8416.64"/>
    <n v="-8416.64"/>
    <n v="-8416.64"/>
    <n v="-8416.64"/>
    <n v="-8416.64"/>
    <n v="-8416.64"/>
    <n v="-8416.64"/>
    <n v="-8416.64"/>
    <n v="-8416.64"/>
    <n v="-8416.64"/>
    <n v="-8431.49"/>
    <n v="-8449.76"/>
    <n v="-8453.17"/>
    <s v="ED"/>
    <s v="AN"/>
    <x v="0"/>
    <x v="139"/>
    <x v="3"/>
    <n v="1"/>
    <s v="ED.AN1"/>
    <n v="0.65529999999999999"/>
    <n v="0"/>
    <n v="0.34470000000000001"/>
    <n v="0"/>
    <n v="0"/>
    <n v="0"/>
    <x v="129"/>
    <x v="131"/>
    <x v="0"/>
    <n v="2391092"/>
    <n v="0"/>
    <n v="1257759"/>
    <n v="0"/>
    <n v="0"/>
    <n v="0"/>
  </r>
  <r>
    <x v="308"/>
    <n v="46844826.670000002"/>
    <n v="46846948.299999997"/>
    <n v="46686370.43"/>
    <n v="46686370.43"/>
    <n v="46686370.43"/>
    <n v="46665273.969999999"/>
    <n v="46772922.57"/>
    <n v="46775076.119999997"/>
    <n v="46684663.039999999"/>
    <n v="46684663.039999999"/>
    <n v="46684663.039999999"/>
    <n v="46684663.039999999"/>
    <n v="46801685.600000001"/>
    <n v="-29491386.960000001"/>
    <n v="-29606762.800000001"/>
    <n v="-29569148.949999999"/>
    <n v="-29692867.84"/>
    <n v="-29816586.73"/>
    <n v="-29901576.050000001"/>
    <n v="-29828824.789999999"/>
    <n v="-29517351.370000001"/>
    <n v="-29548787.550000001"/>
    <n v="-29672501.899999999"/>
    <n v="-29796216.25"/>
    <n v="-29919930.600000001"/>
    <n v="-30014113.989999998"/>
    <n v="-123916.76"/>
    <n v="-124141.61"/>
    <n v="-123931.65"/>
    <n v="-123718.89"/>
    <n v="-123718.89"/>
    <n v="-123690.93"/>
    <n v="-123805.6"/>
    <n v="-123951.11"/>
    <n v="-123834.15"/>
    <n v="-123714.35"/>
    <n v="-123714.35"/>
    <n v="-123714.35"/>
    <n v="-123869.4"/>
    <s v="ED"/>
    <s v="AN"/>
    <x v="0"/>
    <x v="46"/>
    <x v="3"/>
    <n v="1"/>
    <s v="ED.AN1"/>
    <n v="0.65529999999999999"/>
    <n v="0"/>
    <n v="0.34470000000000001"/>
    <n v="0"/>
    <n v="0"/>
    <n v="0"/>
    <x v="130"/>
    <x v="132"/>
    <x v="0"/>
    <n v="30669145"/>
    <n v="0"/>
    <n v="16132541"/>
    <n v="0"/>
    <n v="0"/>
    <n v="0"/>
  </r>
  <r>
    <x v="309"/>
    <n v="18632088.899999999"/>
    <n v="18632088.899999999"/>
    <n v="18632088.899999999"/>
    <n v="18632088.899999999"/>
    <n v="18632088.899999999"/>
    <n v="18632088.899999999"/>
    <n v="18632088.899999999"/>
    <n v="18632088.899999999"/>
    <n v="18632088.899999999"/>
    <n v="18632088.899999999"/>
    <n v="18632088.899999999"/>
    <n v="18632088.899999999"/>
    <n v="18632088.899999999"/>
    <n v="-11777879.720000001"/>
    <n v="-11800010.98"/>
    <n v="-11834946.140000001"/>
    <n v="-11869881.300000001"/>
    <n v="-11904816.460000001"/>
    <n v="-11939751.619999999"/>
    <n v="-11974686.779999999"/>
    <n v="-12009621.939999999"/>
    <n v="-12044557.109999999"/>
    <n v="-12079492.279999999"/>
    <n v="-12114427.449999999"/>
    <n v="-12149362.619999999"/>
    <n v="-12184297.789999999"/>
    <n v="-34935.17"/>
    <n v="-34935.160000000003"/>
    <n v="-34935.160000000003"/>
    <n v="-34935.160000000003"/>
    <n v="-34935.160000000003"/>
    <n v="-34935.160000000003"/>
    <n v="-34935.160000000003"/>
    <n v="-34935.160000000003"/>
    <n v="-34935.17"/>
    <n v="-34935.17"/>
    <n v="-34935.17"/>
    <n v="-34935.17"/>
    <n v="-34935.17"/>
    <s v="ED"/>
    <s v="AN"/>
    <x v="0"/>
    <x v="48"/>
    <x v="3"/>
    <n v="1"/>
    <s v="ED.AN1"/>
    <n v="0.65529999999999999"/>
    <n v="0"/>
    <n v="0.34470000000000001"/>
    <n v="0"/>
    <n v="0"/>
    <n v="0"/>
    <x v="131"/>
    <x v="86"/>
    <x v="0"/>
    <n v="12209608"/>
    <n v="0"/>
    <n v="6422481"/>
    <n v="0"/>
    <n v="0"/>
    <n v="0"/>
  </r>
  <r>
    <x v="310"/>
    <n v="12389060.619999999"/>
    <n v="12389060.619999999"/>
    <n v="12390527.390000001"/>
    <n v="12392555.960000001"/>
    <n v="12395418.17"/>
    <n v="12416579.119999999"/>
    <n v="12584548.109999999"/>
    <n v="12592982.41"/>
    <n v="12594440.5"/>
    <n v="12594440.5"/>
    <n v="12596049.01"/>
    <n v="12596049.01"/>
    <n v="12596049.01"/>
    <n v="-6755725.3499999996"/>
    <n v="-6736915.7699999996"/>
    <n v="-6778683.0800000001"/>
    <n v="-6819489.9500000002"/>
    <n v="-6861422.9400000004"/>
    <n v="-6903017.7699999996"/>
    <n v="-6935840.4500000002"/>
    <n v="-6978432.4400000004"/>
    <n v="-7021041.1699999999"/>
    <n v="-7063652.3700000001"/>
    <n v="-7106266.29"/>
    <n v="-7148882.9299999997"/>
    <n v="-7191499.5700000003"/>
    <n v="-41903.11"/>
    <n v="-41916.32"/>
    <n v="-41918.81"/>
    <n v="-41924.720000000001"/>
    <n v="-41932.99"/>
    <n v="-41973.64"/>
    <n v="-42293.57"/>
    <n v="-42591.99"/>
    <n v="-42608.73"/>
    <n v="-42611.199999999997"/>
    <n v="-42613.919999999998"/>
    <n v="-42616.639999999999"/>
    <n v="-42616.639999999999"/>
    <s v="ED"/>
    <s v="AN"/>
    <x v="0"/>
    <x v="49"/>
    <x v="3"/>
    <n v="1"/>
    <s v="ED.AN1"/>
    <n v="0.65529999999999999"/>
    <n v="0"/>
    <n v="0.34470000000000001"/>
    <n v="0"/>
    <n v="0"/>
    <n v="0"/>
    <x v="132"/>
    <x v="133"/>
    <x v="0"/>
    <n v="8254191"/>
    <n v="0"/>
    <n v="4341858"/>
    <n v="0"/>
    <n v="0"/>
    <n v="0"/>
  </r>
  <r>
    <x v="311"/>
    <n v="2476959.19"/>
    <n v="2476959.19"/>
    <n v="2476959.19"/>
    <n v="2476959.19"/>
    <n v="2476959.19"/>
    <n v="2476959.19"/>
    <n v="2476959.19"/>
    <n v="2476959.19"/>
    <n v="2476959.19"/>
    <n v="2476959.19"/>
    <n v="2476959.19"/>
    <n v="2476959.19"/>
    <n v="2476959.19"/>
    <n v="-1943411.4"/>
    <n v="-1949541.88"/>
    <n v="-1955672.36"/>
    <n v="-1961802.84"/>
    <n v="-1967933.32"/>
    <n v="-1974063.8"/>
    <n v="-1980194.28"/>
    <n v="-1986324.76"/>
    <n v="-1992455.24"/>
    <n v="-1998585.72"/>
    <n v="-2004716.2"/>
    <n v="-2010846.68"/>
    <n v="-2016977.16"/>
    <n v="-6130.48"/>
    <n v="-6130.48"/>
    <n v="-6130.48"/>
    <n v="-6130.48"/>
    <n v="-6130.48"/>
    <n v="-6130.48"/>
    <n v="-6130.48"/>
    <n v="-6130.48"/>
    <n v="-6130.48"/>
    <n v="-6130.48"/>
    <n v="-6130.48"/>
    <n v="-6130.48"/>
    <n v="-6130.48"/>
    <s v="ED"/>
    <s v="AN"/>
    <x v="0"/>
    <x v="50"/>
    <x v="3"/>
    <n v="1"/>
    <s v="ED.AN1"/>
    <n v="0.65529999999999999"/>
    <n v="0"/>
    <n v="0.34470000000000001"/>
    <n v="0"/>
    <n v="0"/>
    <n v="0"/>
    <x v="57"/>
    <x v="134"/>
    <x v="0"/>
    <n v="1623151"/>
    <n v="0"/>
    <n v="853808"/>
    <n v="0"/>
    <n v="0"/>
    <n v="0"/>
  </r>
  <r>
    <x v="312"/>
    <n v="323787.48"/>
    <n v="323787.48"/>
    <n v="323787.48"/>
    <n v="323787.48"/>
    <n v="323787.48"/>
    <n v="323787.48"/>
    <n v="323787.48"/>
    <n v="323787.48"/>
    <n v="323787.48"/>
    <n v="323787.48"/>
    <n v="323787.48"/>
    <n v="323787.48"/>
    <n v="323787.48"/>
    <n v="-121933.51"/>
    <n v="-122324.7"/>
    <n v="-122715.89"/>
    <n v="-123107.08"/>
    <n v="-123498.27"/>
    <n v="-123889.46"/>
    <n v="-124280.65"/>
    <n v="-124671.84"/>
    <n v="-125063.03"/>
    <n v="-125454.22"/>
    <n v="-125845.41"/>
    <n v="-126236.6"/>
    <n v="-126627.79"/>
    <n v="-391.19"/>
    <n v="-391.19"/>
    <n v="-391.19"/>
    <n v="-391.19"/>
    <n v="-391.19"/>
    <n v="-391.19"/>
    <n v="-391.19"/>
    <n v="-391.19"/>
    <n v="-391.19"/>
    <n v="-391.19"/>
    <n v="-391.19"/>
    <n v="-391.19"/>
    <n v="-391.19"/>
    <s v="ED"/>
    <s v="AN"/>
    <x v="0"/>
    <x v="51"/>
    <x v="3"/>
    <n v="1"/>
    <s v="ED.AN1"/>
    <n v="0.65529999999999999"/>
    <n v="0"/>
    <n v="0.34470000000000001"/>
    <n v="0"/>
    <n v="0"/>
    <n v="0"/>
    <x v="8"/>
    <x v="8"/>
    <x v="1"/>
    <n v="212178"/>
    <n v="0"/>
    <n v="111610"/>
    <n v="0"/>
    <n v="0"/>
    <n v="0"/>
  </r>
  <r>
    <x v="313"/>
    <n v="9028.7999999999993"/>
    <n v="9028.7999999999993"/>
    <n v="9028.7999999999993"/>
    <n v="9028.7999999999993"/>
    <n v="9028.7999999999993"/>
    <n v="9028.7999999999993"/>
    <n v="9028.7999999999993"/>
    <n v="9028.7999999999993"/>
    <n v="9028.7999999999993"/>
    <n v="9028.7999999999993"/>
    <n v="9028.7999999999993"/>
    <n v="9028.7999999999993"/>
    <n v="9028.7999999999993"/>
    <n v="-2263.1799999999998"/>
    <n v="-2348.65"/>
    <n v="-2434.12"/>
    <n v="-2519.59"/>
    <n v="-2605.06"/>
    <n v="-2690.53"/>
    <n v="-2776"/>
    <n v="-2861.47"/>
    <n v="-2946.94"/>
    <n v="-3032.41"/>
    <n v="-3117.88"/>
    <n v="-3203.35"/>
    <n v="-3288.82"/>
    <n v="-85.47"/>
    <n v="-85.47"/>
    <n v="-85.47"/>
    <n v="-85.47"/>
    <n v="-85.47"/>
    <n v="-85.47"/>
    <n v="-85.47"/>
    <n v="-85.47"/>
    <n v="-85.47"/>
    <n v="-85.47"/>
    <n v="-85.47"/>
    <n v="-85.47"/>
    <n v="-85.47"/>
    <s v="ED"/>
    <s v="AN"/>
    <x v="0"/>
    <x v="88"/>
    <x v="5"/>
    <n v="1"/>
    <s v="ED.AN1"/>
    <n v="0.65529999999999999"/>
    <n v="0"/>
    <n v="0.34470000000000001"/>
    <n v="0"/>
    <n v="0"/>
    <n v="0"/>
    <x v="133"/>
    <x v="70"/>
    <x v="0"/>
    <n v="5917"/>
    <n v="0"/>
    <n v="3112"/>
    <n v="0"/>
    <n v="0"/>
    <n v="0"/>
  </r>
  <r>
    <x v="314"/>
    <n v="89232.19"/>
    <n v="89232.19"/>
    <n v="89232.19"/>
    <n v="89232.19"/>
    <n v="89232.19"/>
    <n v="89232.19"/>
    <n v="89232.19"/>
    <n v="89232.19"/>
    <n v="89232.19"/>
    <n v="89232.19"/>
    <n v="89232.19"/>
    <n v="89232.19"/>
    <n v="89232.19"/>
    <n v="-67536.06"/>
    <n v="-67783.679999999993"/>
    <n v="-68031.3"/>
    <n v="-68278.92"/>
    <n v="-68526.539999999994"/>
    <n v="-68774.16"/>
    <n v="-69021.78"/>
    <n v="-69269.399999999994"/>
    <n v="-69517.02"/>
    <n v="-69764.639999999999"/>
    <n v="-70012.259999999995"/>
    <n v="-70259.88"/>
    <n v="-70507.5"/>
    <n v="-247.62"/>
    <n v="-247.62"/>
    <n v="-247.62"/>
    <n v="-247.62"/>
    <n v="-247.62"/>
    <n v="-247.62"/>
    <n v="-247.62"/>
    <n v="-247.62"/>
    <n v="-247.62"/>
    <n v="-247.62"/>
    <n v="-247.62"/>
    <n v="-247.62"/>
    <n v="-247.62"/>
    <s v="ED"/>
    <s v="AN"/>
    <x v="0"/>
    <x v="89"/>
    <x v="5"/>
    <n v="1"/>
    <s v="ED.AN1"/>
    <n v="0.65529999999999999"/>
    <n v="0"/>
    <n v="0.34470000000000001"/>
    <n v="0"/>
    <n v="0"/>
    <n v="0"/>
    <x v="134"/>
    <x v="135"/>
    <x v="0"/>
    <n v="58474"/>
    <n v="0"/>
    <n v="30758"/>
    <n v="0"/>
    <n v="0"/>
    <n v="0"/>
  </r>
  <r>
    <x v="315"/>
    <n v="8670084.3800000008"/>
    <n v="8670084.3800000008"/>
    <n v="8670084.3800000008"/>
    <n v="8670084.3800000008"/>
    <n v="8670084.3800000008"/>
    <n v="8670084.3800000008"/>
    <n v="8670084.3800000008"/>
    <n v="8670084.3800000008"/>
    <n v="8670084.3800000008"/>
    <n v="8670084.3800000008"/>
    <n v="8670084.3800000008"/>
    <n v="8670084.3800000008"/>
    <n v="8670084.3800000008"/>
    <n v="-6206491.7599999998"/>
    <n v="-6231418.25"/>
    <n v="-6256344.7400000002"/>
    <n v="-6281271.2300000004"/>
    <n v="-6306197.7199999997"/>
    <n v="-6331124.21"/>
    <n v="-6356050.7000000002"/>
    <n v="-6380977.1900000004"/>
    <n v="-6405903.6799999997"/>
    <n v="-6430830.1699999999"/>
    <n v="-6455756.6600000001"/>
    <n v="-6480683.1500000004"/>
    <n v="-6505609.6399999997"/>
    <n v="-24926.49"/>
    <n v="-24926.49"/>
    <n v="-24926.49"/>
    <n v="-24926.49"/>
    <n v="-24926.49"/>
    <n v="-24926.49"/>
    <n v="-24926.49"/>
    <n v="-24926.49"/>
    <n v="-24926.49"/>
    <n v="-24926.49"/>
    <n v="-24926.49"/>
    <n v="-24926.49"/>
    <n v="-24926.49"/>
    <s v="ED"/>
    <s v="AN"/>
    <x v="0"/>
    <x v="90"/>
    <x v="5"/>
    <n v="1"/>
    <s v="ED.AN1"/>
    <n v="0.65529999999999999"/>
    <n v="0"/>
    <n v="0.34470000000000001"/>
    <n v="0"/>
    <n v="0"/>
    <n v="0"/>
    <x v="135"/>
    <x v="62"/>
    <x v="0"/>
    <n v="5681506"/>
    <n v="0"/>
    <n v="2988578"/>
    <n v="0"/>
    <n v="0"/>
    <n v="0"/>
  </r>
  <r>
    <x v="316"/>
    <n v="759401.46"/>
    <n v="759401.46"/>
    <n v="234260.93"/>
    <n v="234260.93"/>
    <n v="234260.93"/>
    <n v="234260.93"/>
    <n v="234260.93"/>
    <n v="234260.93"/>
    <n v="234260.93"/>
    <n v="234260.93"/>
    <n v="234260.93"/>
    <n v="234260.93"/>
    <n v="234260.93"/>
    <n v="-47141.26"/>
    <n v="-49742.21"/>
    <n v="-51443.85"/>
    <n v="-52246.2"/>
    <n v="-53048.55"/>
    <n v="-53850.9"/>
    <n v="-54653.25"/>
    <n v="-55455.6"/>
    <n v="-56257.93"/>
    <n v="-57060.26"/>
    <n v="-57862.59"/>
    <n v="-58664.92"/>
    <n v="-59467.25"/>
    <n v="-2600.9499999999998"/>
    <n v="-2600.9499999999998"/>
    <n v="-1701.64"/>
    <n v="-802.35"/>
    <n v="-802.35"/>
    <n v="-802.35"/>
    <n v="-802.35"/>
    <n v="-802.35"/>
    <n v="-802.33"/>
    <n v="-802.33"/>
    <n v="-802.33"/>
    <n v="-802.33"/>
    <n v="-802.33"/>
    <s v="ED"/>
    <s v="AN"/>
    <x v="0"/>
    <x v="91"/>
    <x v="5"/>
    <n v="1"/>
    <s v="ED.AN1"/>
    <n v="0.65529999999999999"/>
    <n v="0"/>
    <n v="0.34470000000000001"/>
    <n v="0"/>
    <n v="0"/>
    <n v="0"/>
    <x v="136"/>
    <x v="136"/>
    <x v="0"/>
    <n v="153511"/>
    <n v="0"/>
    <n v="80750"/>
    <n v="0"/>
    <n v="0"/>
    <n v="0"/>
  </r>
  <r>
    <x v="317"/>
    <n v="13382.11"/>
    <n v="13382.11"/>
    <n v="538522.64"/>
    <n v="538522.64"/>
    <n v="538522.64"/>
    <n v="538522.64"/>
    <n v="538522.64"/>
    <n v="538522.64"/>
    <n v="538522.64"/>
    <n v="538522.64"/>
    <n v="538522.64"/>
    <n v="538522.64"/>
    <n v="538522.64"/>
    <n v="-5678.66"/>
    <n v="-5767.87"/>
    <n v="74348.710000000006"/>
    <n v="70758.559999999998"/>
    <n v="67168.41"/>
    <n v="63578.26"/>
    <n v="59988.11"/>
    <n v="56397.96"/>
    <n v="52807.81"/>
    <n v="49217.66"/>
    <n v="45627.51"/>
    <n v="42037.36"/>
    <n v="38447.21"/>
    <n v="-89.21"/>
    <n v="-89.21"/>
    <n v="-1839.69"/>
    <n v="-3590.15"/>
    <n v="-3590.15"/>
    <n v="-3590.15"/>
    <n v="-3590.15"/>
    <n v="-3590.15"/>
    <n v="-3590.15"/>
    <n v="-3590.15"/>
    <n v="-3590.15"/>
    <n v="-3590.15"/>
    <n v="-3590.15"/>
    <s v="ED"/>
    <s v="AN"/>
    <x v="0"/>
    <x v="93"/>
    <x v="5"/>
    <n v="1"/>
    <s v="ED.AN1"/>
    <n v="0.65529999999999999"/>
    <n v="0"/>
    <n v="0.34470000000000001"/>
    <n v="0"/>
    <n v="0"/>
    <n v="0"/>
    <x v="6"/>
    <x v="137"/>
    <x v="0"/>
    <n v="352894"/>
    <n v="0"/>
    <n v="185629"/>
    <n v="0"/>
    <n v="0"/>
    <n v="0"/>
  </r>
  <r>
    <x v="318"/>
    <n v="91977.919999999998"/>
    <n v="91977.919999999998"/>
    <n v="91977.919999999998"/>
    <n v="91977.919999999998"/>
    <n v="91977.919999999998"/>
    <n v="91977.919999999998"/>
    <n v="91977.919999999998"/>
    <n v="91977.919999999998"/>
    <n v="91977.919999999998"/>
    <n v="91977.919999999998"/>
    <n v="91977.919999999998"/>
    <n v="91977.919999999998"/>
    <n v="91977.919999999998"/>
    <n v="-42818.27"/>
    <n v="-43053.58"/>
    <n v="-43288.89"/>
    <n v="-43524.2"/>
    <n v="-43759.51"/>
    <n v="-43994.82"/>
    <n v="-44230.13"/>
    <n v="-44465.440000000002"/>
    <n v="-44700.75"/>
    <n v="-44936.06"/>
    <n v="-45171.37"/>
    <n v="-45406.68"/>
    <n v="-45641.99"/>
    <n v="-235.31"/>
    <n v="-235.31"/>
    <n v="-235.31"/>
    <n v="-235.31"/>
    <n v="-235.31"/>
    <n v="-235.31"/>
    <n v="-235.31"/>
    <n v="-235.31"/>
    <n v="-235.31"/>
    <n v="-235.31"/>
    <n v="-235.31"/>
    <n v="-235.31"/>
    <n v="-235.31"/>
    <s v="ED"/>
    <s v="AN"/>
    <x v="0"/>
    <x v="89"/>
    <x v="5"/>
    <n v="1"/>
    <s v="ED.AN1"/>
    <n v="0.65529999999999999"/>
    <n v="0"/>
    <n v="0.34470000000000001"/>
    <n v="0"/>
    <n v="0"/>
    <n v="0"/>
    <x v="137"/>
    <x v="91"/>
    <x v="0"/>
    <n v="60273"/>
    <n v="0"/>
    <n v="31705"/>
    <n v="0"/>
    <n v="0"/>
    <n v="0"/>
  </r>
  <r>
    <x v="319"/>
    <n v="208505.82"/>
    <n v="208505.82"/>
    <n v="208505.82"/>
    <n v="208505.82"/>
    <n v="208505.82"/>
    <n v="208505.82"/>
    <n v="208505.82"/>
    <n v="208505.82"/>
    <n v="208505.82"/>
    <n v="208505.82"/>
    <n v="208505.82"/>
    <n v="208505.82"/>
    <n v="208505.82"/>
    <n v="-91566.16"/>
    <n v="-92177.95"/>
    <n v="-92789.74"/>
    <n v="-93401.53"/>
    <n v="-94013.32"/>
    <n v="-94625.11"/>
    <n v="-95236.9"/>
    <n v="-95848.69"/>
    <n v="-96460.479999999996"/>
    <n v="-97072.27"/>
    <n v="-97684.06"/>
    <n v="-98295.85"/>
    <n v="-98907.64"/>
    <n v="-611.79"/>
    <n v="-611.79"/>
    <n v="-611.79"/>
    <n v="-611.79"/>
    <n v="-611.79"/>
    <n v="-611.79"/>
    <n v="-611.79"/>
    <n v="-611.79"/>
    <n v="-611.79"/>
    <n v="-611.79"/>
    <n v="-611.79"/>
    <n v="-611.79"/>
    <n v="-611.79"/>
    <s v="ED"/>
    <s v="AN"/>
    <x v="0"/>
    <x v="91"/>
    <x v="5"/>
    <n v="1"/>
    <s v="ED.AN1"/>
    <n v="0.65529999999999999"/>
    <n v="0"/>
    <n v="0.34470000000000001"/>
    <n v="0"/>
    <n v="0"/>
    <n v="0"/>
    <x v="138"/>
    <x v="138"/>
    <x v="0"/>
    <n v="136634"/>
    <n v="0"/>
    <n v="71872"/>
    <n v="0"/>
    <n v="0"/>
    <n v="0"/>
  </r>
  <r>
    <x v="320"/>
    <n v="49439.02"/>
    <n v="49439.02"/>
    <n v="49439.02"/>
    <n v="49439.02"/>
    <n v="49439.02"/>
    <n v="49439.02"/>
    <n v="267144.89"/>
    <n v="267743.78999999998"/>
    <n v="267743.78999999998"/>
    <n v="267743.78999999998"/>
    <n v="308080.38"/>
    <n v="308080.38"/>
    <n v="308080.38"/>
    <n v="-11844.42"/>
    <n v="-12099.44"/>
    <n v="-12354.46"/>
    <n v="-12609.48"/>
    <n v="-12864.5"/>
    <n v="-13119.52"/>
    <n v="-13936.05"/>
    <n v="-15315.62"/>
    <n v="-16696.740000000002"/>
    <n v="-18077.86"/>
    <n v="-19563.009999999998"/>
    <n v="-21152.19"/>
    <n v="-22741.37"/>
    <n v="-255.02"/>
    <n v="-255.02"/>
    <n v="-255.02"/>
    <n v="-255.02"/>
    <n v="-255.02"/>
    <n v="-255.02"/>
    <n v="-816.53"/>
    <n v="-1379.57"/>
    <n v="-1381.12"/>
    <n v="-1381.12"/>
    <n v="-1485.15"/>
    <n v="-1589.18"/>
    <n v="-1589.18"/>
    <s v="ED"/>
    <s v="AN"/>
    <x v="0"/>
    <x v="93"/>
    <x v="5"/>
    <n v="1"/>
    <s v="ED.AN1"/>
    <n v="0.65529999999999999"/>
    <n v="0"/>
    <n v="0.34470000000000001"/>
    <n v="0"/>
    <n v="0"/>
    <n v="0"/>
    <x v="139"/>
    <x v="139"/>
    <x v="0"/>
    <n v="201885"/>
    <n v="0"/>
    <n v="106195"/>
    <n v="0"/>
    <n v="0"/>
    <n v="0"/>
  </r>
  <r>
    <x v="321"/>
    <n v="4200000"/>
    <n v="4200000"/>
    <n v="4200000"/>
    <n v="4200000"/>
    <n v="4200000"/>
    <n v="4200000"/>
    <n v="4200000"/>
    <n v="4200000"/>
    <n v="4200000"/>
    <n v="4200000"/>
    <n v="4200000"/>
    <n v="4200000"/>
    <n v="4200000"/>
    <n v="-2023519.98"/>
    <n v="-2030484.98"/>
    <n v="-2037449.98"/>
    <n v="-2044414.98"/>
    <n v="-2051379.98"/>
    <n v="-2058344.98"/>
    <n v="-2065309.98"/>
    <n v="-2072274.98"/>
    <n v="-2079239.98"/>
    <n v="-2086204.98"/>
    <n v="-2093169.98"/>
    <n v="-2100134.98"/>
    <n v="-2107099.98"/>
    <n v="-6965"/>
    <n v="-6965"/>
    <n v="-6965"/>
    <n v="-6965"/>
    <n v="-6965"/>
    <n v="-6965"/>
    <n v="-6965"/>
    <n v="-6965"/>
    <n v="-6965"/>
    <n v="-6965"/>
    <n v="-6965"/>
    <n v="-6965"/>
    <n v="-6965"/>
    <s v="ED"/>
    <s v="AN"/>
    <x v="0"/>
    <x v="140"/>
    <x v="4"/>
    <n v="1"/>
    <s v="ED.AN1"/>
    <n v="0.65529999999999999"/>
    <n v="0"/>
    <n v="0.34470000000000001"/>
    <n v="0"/>
    <n v="0"/>
    <n v="0"/>
    <x v="28"/>
    <x v="24"/>
    <x v="0"/>
    <n v="2752260"/>
    <n v="0"/>
    <n v="1447740"/>
    <n v="0"/>
    <n v="0"/>
    <n v="0"/>
  </r>
  <r>
    <x v="322"/>
    <n v="108111.21"/>
    <n v="108111.21"/>
    <n v="108111.21"/>
    <n v="108111.21"/>
    <n v="108111.21"/>
    <n v="108111.21"/>
    <n v="108111.21"/>
    <n v="108111.21"/>
    <n v="108111.21"/>
    <n v="108111.21"/>
    <n v="108111.21"/>
    <n v="108111.21"/>
    <n v="10811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6"/>
    <x v="4"/>
    <n v="1"/>
    <s v="ED.AN1"/>
    <n v="0.65529999999999999"/>
    <n v="0"/>
    <n v="0.34470000000000001"/>
    <n v="0"/>
    <n v="0"/>
    <n v="0"/>
    <x v="8"/>
    <x v="8"/>
    <x v="1"/>
    <n v="70845"/>
    <n v="0"/>
    <n v="37266"/>
    <n v="0"/>
    <n v="0"/>
    <n v="0"/>
  </r>
  <r>
    <x v="323"/>
    <n v="13633.6"/>
    <n v="13633.6"/>
    <n v="13633.6"/>
    <n v="13633.6"/>
    <n v="13633.6"/>
    <n v="13633.6"/>
    <n v="13633.6"/>
    <n v="13633.6"/>
    <n v="13633.6"/>
    <n v="13633.6"/>
    <n v="13633.6"/>
    <n v="13633.6"/>
    <n v="13633.6"/>
    <n v="-10449.67"/>
    <n v="-10468.530000000001"/>
    <n v="-10487.39"/>
    <n v="-10506.25"/>
    <n v="-10525.11"/>
    <n v="-10543.97"/>
    <n v="-10562.83"/>
    <n v="-10581.69"/>
    <n v="-10600.55"/>
    <n v="-10619.41"/>
    <n v="-10638.27"/>
    <n v="-10657.13"/>
    <n v="-10675.99"/>
    <n v="-18.86"/>
    <n v="-18.86"/>
    <n v="-18.86"/>
    <n v="-18.86"/>
    <n v="-18.86"/>
    <n v="-18.86"/>
    <n v="-18.86"/>
    <n v="-18.86"/>
    <n v="-18.86"/>
    <n v="-18.86"/>
    <n v="-18.86"/>
    <n v="-18.86"/>
    <n v="-18.86"/>
    <s v="ED"/>
    <s v="AN"/>
    <x v="0"/>
    <x v="100"/>
    <x v="4"/>
    <n v="1"/>
    <s v="ED.AN1"/>
    <n v="0.65529999999999999"/>
    <n v="0"/>
    <n v="0.34470000000000001"/>
    <n v="0"/>
    <n v="0"/>
    <n v="0"/>
    <x v="96"/>
    <x v="140"/>
    <x v="0"/>
    <n v="8934"/>
    <n v="0"/>
    <n v="4700"/>
    <n v="0"/>
    <n v="0"/>
    <n v="0"/>
  </r>
  <r>
    <x v="324"/>
    <n v="3626.67"/>
    <n v="3626.67"/>
    <n v="3626.67"/>
    <n v="3626.67"/>
    <n v="3626.67"/>
    <n v="3626.67"/>
    <n v="3626.67"/>
    <n v="3626.67"/>
    <n v="3626.67"/>
    <n v="3626.67"/>
    <n v="3626.67"/>
    <n v="3626.67"/>
    <n v="3626.67"/>
    <n v="-3626.67"/>
    <n v="-3626.67"/>
    <n v="-3626.67"/>
    <n v="-3626.67"/>
    <n v="-3626.67"/>
    <n v="-3626.67"/>
    <n v="-3626.67"/>
    <n v="-3626.67"/>
    <n v="-3626.67"/>
    <n v="-3626.67"/>
    <n v="-3626.67"/>
    <n v="-3626.67"/>
    <n v="-3626.67"/>
    <n v="0"/>
    <n v="0"/>
    <n v="0"/>
    <n v="0"/>
    <n v="0"/>
    <n v="0"/>
    <n v="0"/>
    <n v="0"/>
    <n v="0"/>
    <n v="0"/>
    <n v="0"/>
    <n v="0"/>
    <n v="0"/>
    <s v="ED"/>
    <s v="AN"/>
    <x v="0"/>
    <x v="102"/>
    <x v="4"/>
    <n v="1"/>
    <s v="ED.AN1"/>
    <n v="0.65529999999999999"/>
    <n v="0"/>
    <n v="0.34470000000000001"/>
    <n v="0"/>
    <n v="0"/>
    <n v="0"/>
    <x v="140"/>
    <x v="8"/>
    <x v="0"/>
    <n v="2377"/>
    <n v="0"/>
    <n v="1250"/>
    <n v="0"/>
    <n v="0"/>
    <n v="0"/>
  </r>
  <r>
    <x v="325"/>
    <n v="4242067.3"/>
    <n v="4242067.3"/>
    <n v="4242067.3"/>
    <n v="4242067.3"/>
    <n v="4242067.3"/>
    <n v="4991114.6500000004"/>
    <n v="5445103.4299999997"/>
    <n v="5448063.8899999997"/>
    <n v="5448814.6399999997"/>
    <n v="5452089.5599999996"/>
    <n v="5471929.54"/>
    <n v="5471929.54"/>
    <n v="5471929.54"/>
    <n v="-1052927.6299999999"/>
    <n v="-1059538.18"/>
    <n v="-1066148.73"/>
    <n v="-1072759.28"/>
    <n v="-1079369.83"/>
    <n v="-1086564.02"/>
    <n v="-1094695.57"/>
    <n v="-1098951.71"/>
    <n v="-1107442.2"/>
    <n v="-1115935.83"/>
    <n v="-1123925.47"/>
    <n v="-1132452.56"/>
    <n v="-1140979.6499999999"/>
    <n v="-6610.55"/>
    <n v="-6610.55"/>
    <n v="-6610.55"/>
    <n v="-6610.55"/>
    <n v="-6610.55"/>
    <n v="-7194.19"/>
    <n v="-8131.55"/>
    <n v="-8487.6"/>
    <n v="-8490.49"/>
    <n v="-8493.6299999999992"/>
    <n v="-8511.64"/>
    <n v="-8527.09"/>
    <n v="-8527.09"/>
    <s v="ED"/>
    <s v="AN"/>
    <x v="0"/>
    <x v="56"/>
    <x v="4"/>
    <n v="1"/>
    <s v="ED.AN1"/>
    <n v="0.65529999999999999"/>
    <n v="0"/>
    <n v="0.34470000000000001"/>
    <n v="0"/>
    <n v="0"/>
    <n v="0"/>
    <x v="141"/>
    <x v="141"/>
    <x v="0"/>
    <n v="3585755"/>
    <n v="0"/>
    <n v="1886174"/>
    <n v="0"/>
    <n v="0"/>
    <n v="0"/>
  </r>
  <r>
    <x v="326"/>
    <n v="6419694.7199999997"/>
    <n v="6419694.7199999997"/>
    <n v="6419694.7199999997"/>
    <n v="6419694.7199999997"/>
    <n v="6419694.7199999997"/>
    <n v="6419694.7199999997"/>
    <n v="6419694.7199999997"/>
    <n v="6379552.46"/>
    <n v="6379552.46"/>
    <n v="6379552.46"/>
    <n v="6379552.46"/>
    <n v="6379552.46"/>
    <n v="6379552.46"/>
    <n v="-3265223.01"/>
    <n v="-3271482.21"/>
    <n v="-3277741.41"/>
    <n v="-3284000.61"/>
    <n v="-3290259.81"/>
    <n v="-3296519.01"/>
    <n v="-3302778.21"/>
    <n v="-3268875.59"/>
    <n v="-3275095.66"/>
    <n v="-3281315.73"/>
    <n v="-3287535.8"/>
    <n v="-3293755.87"/>
    <n v="-3299975.94"/>
    <n v="-6259.2"/>
    <n v="-6259.2"/>
    <n v="-6259.2"/>
    <n v="-6259.2"/>
    <n v="-6259.2"/>
    <n v="-6259.2"/>
    <n v="-6259.2"/>
    <n v="-6239.64"/>
    <n v="-6220.07"/>
    <n v="-6220.07"/>
    <n v="-6220.07"/>
    <n v="-6220.07"/>
    <n v="-6220.07"/>
    <s v="ED"/>
    <s v="AN"/>
    <x v="0"/>
    <x v="107"/>
    <x v="4"/>
    <n v="1"/>
    <s v="ED.AN1"/>
    <n v="0.65529999999999999"/>
    <n v="0"/>
    <n v="0.34470000000000001"/>
    <n v="0"/>
    <n v="0"/>
    <n v="0"/>
    <x v="142"/>
    <x v="142"/>
    <x v="0"/>
    <n v="4180521"/>
    <n v="0"/>
    <n v="2199032"/>
    <n v="0"/>
    <n v="0"/>
    <n v="0"/>
  </r>
  <r>
    <x v="327"/>
    <n v="14365.6"/>
    <n v="14365.6"/>
    <n v="14365.6"/>
    <n v="14365.6"/>
    <n v="14365.6"/>
    <n v="14365.6"/>
    <n v="14365.6"/>
    <n v="14365.6"/>
    <n v="14365.6"/>
    <n v="14365.6"/>
    <n v="14365.6"/>
    <n v="14365.6"/>
    <n v="14365.6"/>
    <n v="-9996.6299999999992"/>
    <n v="-10013.39"/>
    <n v="-10030.15"/>
    <n v="-10046.91"/>
    <n v="-10063.67"/>
    <n v="-10080.43"/>
    <n v="-10097.19"/>
    <n v="-10113.950000000001"/>
    <n v="-10130.709999999999"/>
    <n v="-10147.469999999999"/>
    <n v="-10164.23"/>
    <n v="-10180.99"/>
    <n v="-10197.75"/>
    <n v="-16.760000000000002"/>
    <n v="-16.760000000000002"/>
    <n v="-16.760000000000002"/>
    <n v="-16.760000000000002"/>
    <n v="-16.760000000000002"/>
    <n v="-16.760000000000002"/>
    <n v="-16.760000000000002"/>
    <n v="-16.760000000000002"/>
    <n v="-16.760000000000002"/>
    <n v="-16.760000000000002"/>
    <n v="-16.760000000000002"/>
    <n v="-16.760000000000002"/>
    <n v="-16.760000000000002"/>
    <s v="ED"/>
    <s v="AN"/>
    <x v="0"/>
    <x v="110"/>
    <x v="4"/>
    <n v="1"/>
    <s v="ED.AN1"/>
    <n v="0.65529999999999999"/>
    <n v="0"/>
    <n v="0.34470000000000001"/>
    <n v="0"/>
    <n v="0"/>
    <n v="0"/>
    <x v="143"/>
    <x v="143"/>
    <x v="0"/>
    <n v="9414"/>
    <n v="0"/>
    <n v="4952"/>
    <n v="0"/>
    <n v="0"/>
    <n v="0"/>
  </r>
  <r>
    <x v="328"/>
    <n v="39074331.649999999"/>
    <n v="39075219.960000001"/>
    <n v="39075888.740000002"/>
    <n v="39079107.609999999"/>
    <n v="39091705.829999998"/>
    <n v="39094640.990000002"/>
    <n v="39145726.490000002"/>
    <n v="39166096.420000002"/>
    <n v="39182604.560000002"/>
    <n v="39194631.479999997"/>
    <n v="39196263.979999997"/>
    <n v="39200468.090000004"/>
    <n v="39200539.259999998"/>
    <n v="-6156069.8099999996"/>
    <n v="-6228032.5199999996"/>
    <n v="-6299996.6600000001"/>
    <n v="-6371964.3799999999"/>
    <n v="-6443946.6699999999"/>
    <n v="-6515943.2599999998"/>
    <n v="-6587989.5899999999"/>
    <n v="-6660101.7199999997"/>
    <n v="-6732247.8099999996"/>
    <n v="-6804420.1799999997"/>
    <n v="-6876605.1200000001"/>
    <n v="-6948795.4400000004"/>
    <n v="-7020989.7000000002"/>
    <n v="-71954.16"/>
    <n v="-71962.710000000006"/>
    <n v="-71964.14"/>
    <n v="-71967.72"/>
    <n v="-71982.289999999994"/>
    <n v="-71996.59"/>
    <n v="-72046.33"/>
    <n v="-72112.13"/>
    <n v="-72146.09"/>
    <n v="-72172.37"/>
    <n v="-72184.94"/>
    <n v="-72190.320000000007"/>
    <n v="-72194.259999999995"/>
    <s v="ED"/>
    <s v="AN"/>
    <x v="0"/>
    <x v="111"/>
    <x v="4"/>
    <n v="1"/>
    <s v="ED.AN1"/>
    <n v="0.65529999999999999"/>
    <n v="0"/>
    <n v="0.34470000000000001"/>
    <n v="0"/>
    <n v="0"/>
    <n v="0"/>
    <x v="144"/>
    <x v="144"/>
    <x v="0"/>
    <n v="25688113"/>
    <n v="0"/>
    <n v="13512426"/>
    <n v="0"/>
    <n v="0"/>
    <n v="0"/>
  </r>
  <r>
    <x v="329"/>
    <n v="13894737.550000001"/>
    <n v="13895227.32"/>
    <n v="13895596.060000001"/>
    <n v="13897370.77"/>
    <n v="13904316.77"/>
    <n v="13905935.08"/>
    <n v="13934100.949999999"/>
    <n v="13945331.85"/>
    <n v="13954433.57"/>
    <n v="13961064.58"/>
    <n v="13961511.65"/>
    <n v="13963829.58"/>
    <n v="13963868.82"/>
    <n v="-2354085.23"/>
    <n v="-2385580.5299999998"/>
    <n v="-2417076.79"/>
    <n v="-2448575.48"/>
    <n v="-2480084.0499999998"/>
    <n v="-2511602.34"/>
    <n v="-2543154.38"/>
    <n v="-2574751.0699999998"/>
    <n v="-2606370.81"/>
    <n v="-2638008.37"/>
    <n v="-2669200.9500000002"/>
    <n v="-2700849.67"/>
    <n v="-2732501.06"/>
    <n v="-31489.48"/>
    <n v="-31495.3"/>
    <n v="-31496.26"/>
    <n v="-31498.69"/>
    <n v="-31508.57"/>
    <n v="-31518.29"/>
    <n v="-31552.04"/>
    <n v="-31596.69"/>
    <n v="-31619.74"/>
    <n v="-31637.56"/>
    <n v="-31645.58"/>
    <n v="-31648.720000000001"/>
    <n v="-31651.39"/>
    <s v="ED"/>
    <s v="AN"/>
    <x v="0"/>
    <x v="57"/>
    <x v="4"/>
    <n v="1"/>
    <s v="ED.AN1"/>
    <n v="0.65529999999999999"/>
    <n v="0"/>
    <n v="0.34470000000000001"/>
    <n v="0"/>
    <n v="0"/>
    <n v="0"/>
    <x v="145"/>
    <x v="145"/>
    <x v="0"/>
    <n v="9150523"/>
    <n v="0"/>
    <n v="4813346"/>
    <n v="0"/>
    <n v="0"/>
    <n v="0"/>
  </r>
  <r>
    <x v="330"/>
    <n v="548948.44999999995"/>
    <n v="548948.44999999995"/>
    <n v="548948.44999999995"/>
    <n v="548948.44999999995"/>
    <n v="548948.44999999995"/>
    <n v="548948.44999999995"/>
    <n v="548948.44999999995"/>
    <n v="548948.44999999995"/>
    <n v="548948.44999999995"/>
    <n v="548948.44999999995"/>
    <n v="548948.44999999995"/>
    <n v="548948.44999999995"/>
    <n v="548948.44999999995"/>
    <n v="-124101.65"/>
    <n v="-124925.07"/>
    <n v="-125748.49"/>
    <n v="-126571.91"/>
    <n v="-127395.33"/>
    <n v="-128218.75"/>
    <n v="-129042.17"/>
    <n v="-129865.59"/>
    <n v="-130689.01"/>
    <n v="-131512.43"/>
    <n v="-132335.85"/>
    <n v="-133159.26999999999"/>
    <n v="-133982.69"/>
    <n v="-823.42"/>
    <n v="-823.42"/>
    <n v="-823.42"/>
    <n v="-823.42"/>
    <n v="-823.42"/>
    <n v="-823.42"/>
    <n v="-823.42"/>
    <n v="-823.42"/>
    <n v="-823.42"/>
    <n v="-823.42"/>
    <n v="-823.42"/>
    <n v="-823.42"/>
    <n v="-823.42"/>
    <s v="ED"/>
    <s v="AN"/>
    <x v="0"/>
    <x v="112"/>
    <x v="4"/>
    <n v="1"/>
    <s v="ED.AN1"/>
    <n v="0.65529999999999999"/>
    <n v="0"/>
    <n v="0.34470000000000001"/>
    <n v="0"/>
    <n v="0"/>
    <n v="0"/>
    <x v="146"/>
    <x v="60"/>
    <x v="0"/>
    <n v="359726"/>
    <n v="0"/>
    <n v="189223"/>
    <n v="0"/>
    <n v="0"/>
    <n v="0"/>
  </r>
  <r>
    <x v="331"/>
    <n v="1592295.24"/>
    <n v="1592295.24"/>
    <n v="1592295.24"/>
    <n v="1592295.24"/>
    <n v="1592295.24"/>
    <n v="1592295.24"/>
    <n v="1592295.24"/>
    <n v="1592295.24"/>
    <n v="1592295.24"/>
    <n v="1592295.24"/>
    <n v="1592295.24"/>
    <n v="1592295.24"/>
    <n v="159229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6"/>
    <x v="4"/>
    <n v="1"/>
    <s v="ED.AN1"/>
    <n v="0.65529999999999999"/>
    <n v="0"/>
    <n v="0.34470000000000001"/>
    <n v="0"/>
    <n v="0"/>
    <n v="0"/>
    <x v="8"/>
    <x v="8"/>
    <x v="1"/>
    <n v="1043431"/>
    <n v="0"/>
    <n v="548864"/>
    <n v="0"/>
    <n v="0"/>
    <n v="0"/>
  </r>
  <r>
    <x v="332"/>
    <n v="686544.29"/>
    <n v="686544.29"/>
    <n v="686544.29"/>
    <n v="686544.29"/>
    <n v="686544.29"/>
    <n v="686544.29"/>
    <n v="686544.29"/>
    <n v="686544.29"/>
    <n v="686544.29"/>
    <n v="686544.29"/>
    <n v="607304.34"/>
    <n v="607304.34"/>
    <n v="607304.34"/>
    <n v="0"/>
    <n v="0"/>
    <n v="0"/>
    <n v="0"/>
    <n v="0"/>
    <n v="0"/>
    <n v="0"/>
    <n v="0"/>
    <n v="0"/>
    <n v="0"/>
    <n v="79239.95"/>
    <n v="79239.95"/>
    <n v="79239.95"/>
    <n v="0"/>
    <n v="0"/>
    <n v="0"/>
    <n v="0"/>
    <n v="0"/>
    <n v="0"/>
    <n v="0"/>
    <n v="0"/>
    <n v="0"/>
    <n v="0"/>
    <n v="0"/>
    <n v="0"/>
    <n v="0"/>
    <s v="ED"/>
    <s v="AN"/>
    <x v="0"/>
    <x v="98"/>
    <x v="4"/>
    <n v="1"/>
    <s v="ED.AN1"/>
    <n v="0.65529999999999999"/>
    <n v="0"/>
    <n v="0.34470000000000001"/>
    <n v="0"/>
    <n v="0"/>
    <n v="0"/>
    <x v="8"/>
    <x v="8"/>
    <x v="1"/>
    <n v="397967"/>
    <n v="0"/>
    <n v="209338"/>
    <n v="0"/>
    <n v="0"/>
    <n v="0"/>
  </r>
  <r>
    <x v="333"/>
    <n v="38836.49"/>
    <n v="38836.49"/>
    <n v="38836.49"/>
    <n v="38836.49"/>
    <n v="38836.49"/>
    <n v="38836.49"/>
    <n v="38836.49"/>
    <n v="38836.49"/>
    <n v="38836.49"/>
    <n v="38836.49"/>
    <n v="38836.49"/>
    <n v="38836.49"/>
    <n v="3883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9"/>
    <x v="4"/>
    <n v="1"/>
    <s v="ED.AN1"/>
    <n v="0.65529999999999999"/>
    <n v="0"/>
    <n v="0.34470000000000001"/>
    <n v="0"/>
    <n v="0"/>
    <n v="0"/>
    <x v="8"/>
    <x v="8"/>
    <x v="1"/>
    <n v="25450"/>
    <n v="0"/>
    <n v="13387"/>
    <n v="0"/>
    <n v="0"/>
    <n v="0"/>
  </r>
  <r>
    <x v="334"/>
    <n v="171079.55"/>
    <n v="171079.55"/>
    <n v="171079.55"/>
    <n v="171079.55"/>
    <n v="171079.55"/>
    <n v="171079.55"/>
    <n v="171079.55"/>
    <n v="171079.55"/>
    <n v="171079.55"/>
    <n v="171079.55"/>
    <n v="171079.55"/>
    <n v="171079.55"/>
    <n v="171079.55"/>
    <n v="-106919.44"/>
    <n v="-107129.01"/>
    <n v="-107338.58"/>
    <n v="-107548.15"/>
    <n v="-107757.72"/>
    <n v="-107967.29"/>
    <n v="-108176.86"/>
    <n v="-108386.43"/>
    <n v="-108596"/>
    <n v="-108805.57"/>
    <n v="-109015.14"/>
    <n v="-109224.71"/>
    <n v="-109434.28"/>
    <n v="-209.57"/>
    <n v="-209.57"/>
    <n v="-209.57"/>
    <n v="-209.57"/>
    <n v="-209.57"/>
    <n v="-209.57"/>
    <n v="-209.57"/>
    <n v="-209.57"/>
    <n v="-209.57"/>
    <n v="-209.57"/>
    <n v="-209.57"/>
    <n v="-209.57"/>
    <n v="-209.57"/>
    <s v="ED"/>
    <s v="AN"/>
    <x v="0"/>
    <x v="100"/>
    <x v="4"/>
    <n v="1"/>
    <s v="ED.AN1"/>
    <n v="0.65529999999999999"/>
    <n v="0"/>
    <n v="0.34470000000000001"/>
    <n v="0"/>
    <n v="0"/>
    <n v="0"/>
    <x v="97"/>
    <x v="114"/>
    <x v="0"/>
    <n v="112108"/>
    <n v="0"/>
    <n v="58971"/>
    <n v="0"/>
    <n v="0"/>
    <n v="0"/>
  </r>
  <r>
    <x v="335"/>
    <n v="246562.25"/>
    <n v="246562.25"/>
    <n v="246562.25"/>
    <n v="246562.25"/>
    <n v="246562.25"/>
    <n v="246562.25"/>
    <n v="246562.25"/>
    <n v="246562.25"/>
    <n v="246562.25"/>
    <n v="246562.25"/>
    <n v="246562.25"/>
    <n v="246562.25"/>
    <n v="246562.25"/>
    <n v="-234250.25"/>
    <n v="-234720.77"/>
    <n v="-235191.29"/>
    <n v="-235661.81"/>
    <n v="-236132.33"/>
    <n v="-236602.85"/>
    <n v="-237073.37"/>
    <n v="-237543.89"/>
    <n v="-238014.41"/>
    <n v="-238484.93"/>
    <n v="-238955.45"/>
    <n v="-239425.97"/>
    <n v="-239896.49"/>
    <n v="-470.52"/>
    <n v="-470.52"/>
    <n v="-470.52"/>
    <n v="-470.52"/>
    <n v="-470.52"/>
    <n v="-470.52"/>
    <n v="-470.52"/>
    <n v="-470.52"/>
    <n v="-470.52"/>
    <n v="-470.52"/>
    <n v="-470.52"/>
    <n v="-470.52"/>
    <n v="-470.52"/>
    <s v="ED"/>
    <s v="AN"/>
    <x v="0"/>
    <x v="102"/>
    <x v="4"/>
    <n v="1"/>
    <s v="ED.AN1"/>
    <n v="0.65529999999999999"/>
    <n v="0"/>
    <n v="0.34470000000000001"/>
    <n v="0"/>
    <n v="0"/>
    <n v="0"/>
    <x v="147"/>
    <x v="146"/>
    <x v="0"/>
    <n v="161572"/>
    <n v="0"/>
    <n v="84990"/>
    <n v="0"/>
    <n v="0"/>
    <n v="0"/>
  </r>
  <r>
    <x v="336"/>
    <n v="7666738.4699999997"/>
    <n v="7666738.4699999997"/>
    <n v="7669527.7999999998"/>
    <n v="7669527.7999999998"/>
    <n v="7686843.2199999997"/>
    <n v="7679799.6399999997"/>
    <n v="7679799.6399999997"/>
    <n v="7679799.6399999997"/>
    <n v="7679529.6399999997"/>
    <n v="7690169.0099999998"/>
    <n v="7686252.0099999998"/>
    <n v="7686252.0099999998"/>
    <n v="7686252.0099999998"/>
    <n v="-1323579.95"/>
    <n v="-1336038.4099999999"/>
    <n v="-1348499.14"/>
    <n v="-1360962.13"/>
    <n v="-1373439.19"/>
    <n v="-1385924.58"/>
    <n v="-1398404.25"/>
    <n v="-1410883.92"/>
    <n v="-1423093.37"/>
    <n v="-1433031.26"/>
    <n v="-1441607.6"/>
    <n v="-1454097.75"/>
    <n v="-1466587.9"/>
    <n v="-12458.48"/>
    <n v="-12458.46"/>
    <n v="-12460.73"/>
    <n v="-12462.99"/>
    <n v="-12477.06"/>
    <n v="-12485.39"/>
    <n v="-12479.67"/>
    <n v="-12479.67"/>
    <n v="-12479.45"/>
    <n v="-12487.89"/>
    <n v="-12493.34"/>
    <n v="-12490.15"/>
    <n v="-12490.15"/>
    <s v="ED"/>
    <s v="AN"/>
    <x v="0"/>
    <x v="56"/>
    <x v="4"/>
    <n v="1"/>
    <s v="ED.AN1"/>
    <n v="0.65529999999999999"/>
    <n v="0"/>
    <n v="0.34470000000000001"/>
    <n v="0"/>
    <n v="0"/>
    <n v="0"/>
    <x v="148"/>
    <x v="116"/>
    <x v="0"/>
    <n v="5036801"/>
    <n v="0"/>
    <n v="2649451"/>
    <n v="0"/>
    <n v="0"/>
    <n v="0"/>
  </r>
  <r>
    <x v="337"/>
    <n v="64872.23"/>
    <n v="64872.23"/>
    <n v="64872.23"/>
    <n v="64872.23"/>
    <n v="64872.23"/>
    <n v="64872.23"/>
    <n v="64872.23"/>
    <n v="64872.23"/>
    <n v="64872.23"/>
    <n v="64872.23"/>
    <n v="66378.33"/>
    <n v="66378.33"/>
    <n v="66378.33"/>
    <n v="-65027.99"/>
    <n v="-65027.99"/>
    <n v="-65027.99"/>
    <n v="-65027.99"/>
    <n v="-65027.99"/>
    <n v="-65027.99"/>
    <n v="-65027.99"/>
    <n v="-65027.99"/>
    <n v="-65027.99"/>
    <n v="-65027.99"/>
    <n v="-65041.11"/>
    <n v="-65054.38"/>
    <n v="-65067.66"/>
    <n v="0"/>
    <n v="0"/>
    <n v="0"/>
    <n v="0"/>
    <n v="0"/>
    <n v="0"/>
    <n v="0"/>
    <n v="0"/>
    <n v="0"/>
    <n v="0"/>
    <n v="-13.12"/>
    <n v="-13.27"/>
    <n v="-13.28"/>
    <s v="ED"/>
    <s v="AN"/>
    <x v="0"/>
    <x v="104"/>
    <x v="4"/>
    <n v="1"/>
    <s v="ED.AN1"/>
    <n v="0.65529999999999999"/>
    <n v="0"/>
    <n v="0.34470000000000001"/>
    <n v="0"/>
    <n v="0"/>
    <n v="0"/>
    <x v="149"/>
    <x v="147"/>
    <x v="0"/>
    <n v="43498"/>
    <n v="0"/>
    <n v="22881"/>
    <n v="0"/>
    <n v="0"/>
    <n v="0"/>
  </r>
  <r>
    <x v="338"/>
    <n v="1727041.81"/>
    <n v="1727041.81"/>
    <n v="1727041.81"/>
    <n v="1727041.81"/>
    <n v="1727041.81"/>
    <n v="1727041.81"/>
    <n v="1727041.81"/>
    <n v="1727041.81"/>
    <n v="1701344.67"/>
    <n v="1701344.67"/>
    <n v="1720681.91"/>
    <n v="1720681.91"/>
    <n v="1720681.91"/>
    <n v="-351775.2"/>
    <n v="-355689.83"/>
    <n v="-359604.46"/>
    <n v="-363519.09"/>
    <n v="-367433.72"/>
    <n v="-371348.35"/>
    <n v="-375262.98"/>
    <n v="-379177.61"/>
    <n v="-383063.11"/>
    <n v="-386919.49"/>
    <n v="-390797.79"/>
    <n v="-394698"/>
    <n v="-398598.21"/>
    <n v="-3901.46"/>
    <n v="-3914.63"/>
    <n v="-3914.63"/>
    <n v="-3914.63"/>
    <n v="-3914.63"/>
    <n v="-3914.63"/>
    <n v="-3914.63"/>
    <n v="-3914.63"/>
    <n v="-3885.5"/>
    <n v="-3856.38"/>
    <n v="-3878.3"/>
    <n v="-3900.21"/>
    <n v="-3900.21"/>
    <s v="ED"/>
    <s v="AN"/>
    <x v="0"/>
    <x v="105"/>
    <x v="4"/>
    <n v="1"/>
    <s v="ED.AN1"/>
    <n v="0.65529999999999999"/>
    <n v="0"/>
    <n v="0.34470000000000001"/>
    <n v="0"/>
    <n v="0"/>
    <n v="0"/>
    <x v="145"/>
    <x v="116"/>
    <x v="0"/>
    <n v="1127563"/>
    <n v="0"/>
    <n v="593119"/>
    <n v="0"/>
    <n v="0"/>
    <n v="0"/>
  </r>
  <r>
    <x v="339"/>
    <n v="36320848.729999997"/>
    <n v="36320848.729999997"/>
    <n v="36320848.729999997"/>
    <n v="36320848.729999997"/>
    <n v="36320848.729999997"/>
    <n v="36320848.729999997"/>
    <n v="36320848.729999997"/>
    <n v="36320848.729999997"/>
    <n v="36320848.729999997"/>
    <n v="37484864.119999997"/>
    <n v="37204835.5"/>
    <n v="37561506.140000001"/>
    <n v="37694874.969999999"/>
    <n v="-15519331.869999999"/>
    <n v="-15581379.98"/>
    <n v="-15643428.09"/>
    <n v="-15705476.199999999"/>
    <n v="-15767524.310000001"/>
    <n v="-15829572.42"/>
    <n v="-15891620.529999999"/>
    <n v="-15953668.640000001"/>
    <n v="-16015716.74"/>
    <n v="-16078759.140000001"/>
    <n v="-16142556.609999999"/>
    <n v="-16206419.539999999"/>
    <n v="-16270701.029999999"/>
    <n v="-62048.11"/>
    <n v="-62048.11"/>
    <n v="-62048.11"/>
    <n v="-62048.11"/>
    <n v="-62048.11"/>
    <n v="-62048.11"/>
    <n v="-62048.11"/>
    <n v="-62048.11"/>
    <n v="-62048.1"/>
    <n v="-63042.400000000001"/>
    <n v="-63797.47"/>
    <n v="-63862.93"/>
    <n v="-64281.49"/>
    <s v="ED"/>
    <s v="AN"/>
    <x v="0"/>
    <x v="107"/>
    <x v="4"/>
    <n v="1"/>
    <s v="ED.AN1"/>
    <n v="0.65529999999999999"/>
    <n v="0"/>
    <n v="0.34470000000000001"/>
    <n v="0"/>
    <n v="0"/>
    <n v="0"/>
    <x v="150"/>
    <x v="97"/>
    <x v="0"/>
    <n v="24701452"/>
    <n v="0"/>
    <n v="12993423"/>
    <n v="0"/>
    <n v="0"/>
    <n v="0"/>
  </r>
  <r>
    <x v="340"/>
    <n v="83780.62"/>
    <n v="83780.62"/>
    <n v="83780.62"/>
    <n v="83780.62"/>
    <n v="83780.62"/>
    <n v="83780.62"/>
    <n v="83780.62"/>
    <n v="83780.62"/>
    <n v="83780.62"/>
    <n v="83780.62"/>
    <n v="83780.62"/>
    <n v="83780.62"/>
    <n v="83780.62"/>
    <n v="-7764.78"/>
    <n v="-7963.75"/>
    <n v="-8162.72"/>
    <n v="-8361.69"/>
    <n v="-8560.66"/>
    <n v="-8759.6299999999992"/>
    <n v="-8958.6"/>
    <n v="-9157.57"/>
    <n v="-9356.5499999999993"/>
    <n v="-9555.5300000000007"/>
    <n v="-9754.51"/>
    <n v="-9953.49"/>
    <n v="-10152.469999999999"/>
    <n v="-198.97"/>
    <n v="-198.97"/>
    <n v="-198.97"/>
    <n v="-198.97"/>
    <n v="-198.97"/>
    <n v="-198.97"/>
    <n v="-198.97"/>
    <n v="-198.97"/>
    <n v="-198.98"/>
    <n v="-198.98"/>
    <n v="-198.98"/>
    <n v="-198.98"/>
    <n v="-198.98"/>
    <s v="ED"/>
    <s v="AN"/>
    <x v="0"/>
    <x v="108"/>
    <x v="4"/>
    <n v="1"/>
    <s v="ED.AN1"/>
    <n v="0.65529999999999999"/>
    <n v="0"/>
    <n v="0.34470000000000001"/>
    <n v="0"/>
    <n v="0"/>
    <n v="0"/>
    <x v="151"/>
    <x v="148"/>
    <x v="0"/>
    <n v="54901"/>
    <n v="0"/>
    <n v="28879"/>
    <n v="0"/>
    <n v="0"/>
    <n v="0"/>
  </r>
  <r>
    <x v="341"/>
    <n v="352380.56"/>
    <n v="352380.56"/>
    <n v="105639.43"/>
    <n v="105639.43"/>
    <n v="105639.43"/>
    <n v="105639.43"/>
    <n v="105639.43"/>
    <n v="105639.43"/>
    <n v="105639.43"/>
    <n v="105639.43"/>
    <n v="105639.43"/>
    <n v="105639.43"/>
    <n v="105639.43"/>
    <n v="-101483.37"/>
    <n v="-101674.24000000001"/>
    <n v="-101797.52"/>
    <n v="-101854.75"/>
    <n v="-101911.98"/>
    <n v="-101969.21"/>
    <n v="-102026.44"/>
    <n v="-102083.67"/>
    <n v="-102140.9"/>
    <n v="-102198.13"/>
    <n v="-102255.36"/>
    <n v="-102312.59"/>
    <n v="-102369.82"/>
    <n v="-190.87"/>
    <n v="-190.87"/>
    <n v="-123.28"/>
    <n v="-57.23"/>
    <n v="-57.23"/>
    <n v="-57.23"/>
    <n v="-57.23"/>
    <n v="-57.23"/>
    <n v="-57.23"/>
    <n v="-57.23"/>
    <n v="-57.23"/>
    <n v="-57.23"/>
    <n v="-57.23"/>
    <s v="ED"/>
    <s v="AN"/>
    <x v="0"/>
    <x v="110"/>
    <x v="4"/>
    <n v="1"/>
    <s v="ED.AN1"/>
    <n v="0.65529999999999999"/>
    <n v="0"/>
    <n v="0.34470000000000001"/>
    <n v="0"/>
    <n v="0"/>
    <n v="0"/>
    <x v="152"/>
    <x v="149"/>
    <x v="0"/>
    <n v="69226"/>
    <n v="0"/>
    <n v="36414"/>
    <n v="0"/>
    <n v="0"/>
    <n v="0"/>
  </r>
  <r>
    <x v="342"/>
    <n v="8735798.6099999994"/>
    <n v="8735798.6099999994"/>
    <n v="8735798.6099999994"/>
    <n v="8735798.6099999994"/>
    <n v="8735798.6099999994"/>
    <n v="8735798.6099999994"/>
    <n v="8735798.6099999994"/>
    <n v="8735798.6099999994"/>
    <n v="8735798.6099999994"/>
    <n v="8735798.6099999994"/>
    <n v="8735798.6099999994"/>
    <n v="8735798.6099999994"/>
    <n v="8735798.6099999994"/>
    <n v="-8565534.3800000008"/>
    <n v="-8568810.3000000007"/>
    <n v="-8572086.2200000007"/>
    <n v="-8575362.1400000006"/>
    <n v="-8578638.0600000005"/>
    <n v="-8581913.9800000004"/>
    <n v="-8585189.9000000004"/>
    <n v="-8588465.8200000003"/>
    <n v="-8591741.7400000002"/>
    <n v="-8595017.6600000001"/>
    <n v="-8598293.5800000001"/>
    <n v="-8601569.5"/>
    <n v="-8604845.4199999999"/>
    <n v="-3276.35"/>
    <n v="-3275.92"/>
    <n v="-3275.92"/>
    <n v="-3275.92"/>
    <n v="-3275.92"/>
    <n v="-3275.92"/>
    <n v="-3275.92"/>
    <n v="-3275.92"/>
    <n v="-3275.92"/>
    <n v="-3275.92"/>
    <n v="-3275.92"/>
    <n v="-3275.92"/>
    <n v="-3275.92"/>
    <s v="ED"/>
    <s v="AN"/>
    <x v="0"/>
    <x v="111"/>
    <x v="4"/>
    <n v="1"/>
    <s v="ED.AN1"/>
    <n v="0.65529999999999999"/>
    <n v="0"/>
    <n v="0.34470000000000001"/>
    <n v="0"/>
    <n v="0"/>
    <n v="0"/>
    <x v="153"/>
    <x v="150"/>
    <x v="0"/>
    <n v="5724569"/>
    <n v="0"/>
    <n v="3011230"/>
    <n v="0"/>
    <n v="0"/>
    <n v="0"/>
  </r>
  <r>
    <x v="343"/>
    <n v="3925862.33"/>
    <n v="4298311.72"/>
    <n v="4296114.5999999996"/>
    <n v="4239485.1100000003"/>
    <n v="4241240.04"/>
    <n v="4231551.87"/>
    <n v="4231890.4400000004"/>
    <n v="4231985.46"/>
    <n v="4501659.8600000003"/>
    <n v="4501659.8600000003"/>
    <n v="4501659.8600000003"/>
    <n v="4501659.8600000003"/>
    <n v="4504041.49"/>
    <n v="-2848486.11"/>
    <n v="-2838285.83"/>
    <n v="-2830280.7"/>
    <n v="-2791063.72"/>
    <n v="-2794067.31"/>
    <n v="-2785841.75"/>
    <n v="-2788839.23"/>
    <n v="-2791836.85"/>
    <n v="-2804583.85"/>
    <n v="-2807772.52"/>
    <n v="-2810961.19"/>
    <n v="-2814149.86"/>
    <n v="-2817339.39"/>
    <n v="-2760.02"/>
    <n v="-2912.72"/>
    <n v="-3043.87"/>
    <n v="-3023.02"/>
    <n v="-3003.59"/>
    <n v="-3000.78"/>
    <n v="-2997.48"/>
    <n v="-2997.62"/>
    <n v="-3093.18"/>
    <n v="-3188.67"/>
    <n v="-3188.67"/>
    <n v="-3188.67"/>
    <n v="-3189.53"/>
    <s v="ED"/>
    <s v="AN"/>
    <x v="0"/>
    <x v="57"/>
    <x v="4"/>
    <n v="1"/>
    <s v="ED.AN1"/>
    <n v="0.65529999999999999"/>
    <n v="0"/>
    <n v="0.34470000000000001"/>
    <n v="0"/>
    <n v="0"/>
    <n v="0"/>
    <x v="154"/>
    <x v="105"/>
    <x v="0"/>
    <n v="2951498"/>
    <n v="0"/>
    <n v="1552543"/>
    <n v="0"/>
    <n v="0"/>
    <n v="0"/>
  </r>
  <r>
    <x v="344"/>
    <n v="811545.53"/>
    <n v="811545.53"/>
    <n v="811545.53"/>
    <n v="811545.53"/>
    <n v="811545.53"/>
    <n v="811545.53"/>
    <n v="811545.53"/>
    <n v="811545.53"/>
    <n v="811545.53"/>
    <n v="811545.53"/>
    <n v="811545.53"/>
    <n v="811545.53"/>
    <n v="811545.53"/>
    <n v="-307727.19"/>
    <n v="-308870.11"/>
    <n v="-310013.03000000003"/>
    <n v="-311155.95"/>
    <n v="-312298.87"/>
    <n v="-313441.78999999998"/>
    <n v="-314584.71000000002"/>
    <n v="-315727.63"/>
    <n v="-316870.56"/>
    <n v="-318013.49"/>
    <n v="-319156.42"/>
    <n v="-320299.34999999998"/>
    <n v="-321442.28000000003"/>
    <n v="-1142.92"/>
    <n v="-1142.92"/>
    <n v="-1142.92"/>
    <n v="-1142.92"/>
    <n v="-1142.92"/>
    <n v="-1142.92"/>
    <n v="-1142.92"/>
    <n v="-1142.92"/>
    <n v="-1142.93"/>
    <n v="-1142.93"/>
    <n v="-1142.93"/>
    <n v="-1142.93"/>
    <n v="-1142.93"/>
    <s v="ED"/>
    <s v="AN"/>
    <x v="0"/>
    <x v="112"/>
    <x v="4"/>
    <n v="1"/>
    <s v="ED.AN1"/>
    <n v="0.65529999999999999"/>
    <n v="0"/>
    <n v="0.34470000000000001"/>
    <n v="0"/>
    <n v="0"/>
    <n v="0"/>
    <x v="155"/>
    <x v="90"/>
    <x v="0"/>
    <n v="531806"/>
    <n v="0"/>
    <n v="279740"/>
    <n v="0"/>
    <n v="0"/>
    <n v="0"/>
  </r>
  <r>
    <x v="345"/>
    <n v="14592.13"/>
    <n v="14592.13"/>
    <n v="14592.13"/>
    <n v="14592.13"/>
    <n v="14592.13"/>
    <n v="14592.13"/>
    <n v="14592.13"/>
    <n v="14592.13"/>
    <n v="14592.13"/>
    <n v="14592.13"/>
    <n v="14592.13"/>
    <n v="14592.13"/>
    <n v="14592.13"/>
    <n v="-293.85000000000002"/>
    <n v="-308.69"/>
    <n v="-323.52999999999997"/>
    <n v="-338.37"/>
    <n v="-353.21"/>
    <n v="-368.05"/>
    <n v="-382.89"/>
    <n v="-397.73"/>
    <n v="-412.57"/>
    <n v="-427.41"/>
    <n v="-442.25"/>
    <n v="-457.09"/>
    <n v="-471.93"/>
    <n v="-14.84"/>
    <n v="-14.84"/>
    <n v="-14.84"/>
    <n v="-14.84"/>
    <n v="-14.84"/>
    <n v="-14.84"/>
    <n v="-14.84"/>
    <n v="-14.84"/>
    <n v="-14.84"/>
    <n v="-14.84"/>
    <n v="-14.84"/>
    <n v="-14.84"/>
    <n v="-14.84"/>
    <s v="ED"/>
    <s v="AN"/>
    <x v="0"/>
    <x v="114"/>
    <x v="4"/>
    <n v="1"/>
    <s v="ED.AN1"/>
    <n v="0.65529999999999999"/>
    <n v="0"/>
    <n v="0.34470000000000001"/>
    <n v="0"/>
    <n v="0"/>
    <n v="0"/>
    <x v="156"/>
    <x v="151"/>
    <x v="0"/>
    <n v="9562"/>
    <n v="0"/>
    <n v="5030"/>
    <n v="0"/>
    <n v="0"/>
    <n v="0"/>
  </r>
  <r>
    <x v="346"/>
    <m/>
    <m/>
    <m/>
    <m/>
    <m/>
    <m/>
    <m/>
    <m/>
    <n v="25697.14"/>
    <n v="25697.14"/>
    <n v="25697.14"/>
    <n v="25697.14"/>
    <n v="25697.14"/>
    <m/>
    <m/>
    <m/>
    <m/>
    <m/>
    <m/>
    <m/>
    <m/>
    <n v="-24.74"/>
    <n v="-74.2"/>
    <n v="-123.66"/>
    <n v="-173.12"/>
    <n v="-222.58"/>
    <m/>
    <m/>
    <m/>
    <m/>
    <m/>
    <m/>
    <m/>
    <m/>
    <n v="-24.74"/>
    <n v="-49.46"/>
    <n v="-49.46"/>
    <n v="-49.46"/>
    <n v="-49.46"/>
    <s v="ED"/>
    <s v="AN"/>
    <x v="0"/>
    <x v="115"/>
    <x v="4"/>
    <n v="1"/>
    <s v="ED.AN1"/>
    <n v="0.65529999999999999"/>
    <n v="0"/>
    <n v="0.34470000000000001"/>
    <n v="0"/>
    <n v="0"/>
    <n v="0"/>
    <x v="108"/>
    <x v="152"/>
    <x v="0"/>
    <n v="16839"/>
    <n v="0"/>
    <n v="8858"/>
    <n v="0"/>
    <n v="0"/>
    <n v="0"/>
  </r>
  <r>
    <x v="347"/>
    <n v="0"/>
    <n v="0"/>
    <n v="0"/>
    <n v="0"/>
    <n v="0"/>
    <n v="0"/>
    <n v="0"/>
    <n v="0"/>
    <n v="0"/>
    <n v="0"/>
    <n v="0"/>
    <n v="0"/>
    <n v="0"/>
    <n v="-17489.900000000001"/>
    <n v="-17489.900000000001"/>
    <n v="-17489.900000000001"/>
    <n v="-17489.900000000001"/>
    <n v="-17489.900000000001"/>
    <n v="-17489.900000000001"/>
    <n v="-17489.900000000001"/>
    <n v="-17489.900000000001"/>
    <n v="-17489.900000000001"/>
    <n v="-17489.900000000001"/>
    <n v="-17489.900000000001"/>
    <n v="-17489.900000000001"/>
    <n v="-17489.900000000001"/>
    <n v="0"/>
    <n v="0"/>
    <n v="0"/>
    <n v="0"/>
    <n v="0"/>
    <n v="0"/>
    <n v="0"/>
    <n v="0"/>
    <n v="0"/>
    <n v="0"/>
    <n v="0"/>
    <n v="0"/>
    <n v="0"/>
    <s v="ED"/>
    <s v="AN"/>
    <x v="0"/>
    <x v="116"/>
    <x v="4"/>
    <n v="1"/>
    <s v="ED.AN1"/>
    <n v="0.65529999999999999"/>
    <n v="0"/>
    <n v="0.34470000000000001"/>
    <n v="0"/>
    <n v="0"/>
    <n v="0"/>
    <x v="157"/>
    <x v="153"/>
    <x v="0"/>
    <n v="0"/>
    <n v="0"/>
    <n v="0"/>
    <n v="0"/>
    <n v="0"/>
    <n v="0"/>
  </r>
  <r>
    <x v="348"/>
    <n v="51600.01"/>
    <n v="51600.01"/>
    <n v="51600.01"/>
    <n v="51600.01"/>
    <n v="51600.01"/>
    <n v="51600.01"/>
    <n v="51600.01"/>
    <n v="51600.01"/>
    <n v="51600.01"/>
    <n v="51600.01"/>
    <n v="51600.01"/>
    <n v="51600.01"/>
    <n v="5160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6"/>
    <x v="4"/>
    <n v="1"/>
    <s v="ED.AN1"/>
    <n v="0.65529999999999999"/>
    <n v="0"/>
    <n v="0.34470000000000001"/>
    <n v="0"/>
    <n v="0"/>
    <n v="0"/>
    <x v="8"/>
    <x v="8"/>
    <x v="1"/>
    <n v="33813"/>
    <n v="0"/>
    <n v="17787"/>
    <n v="0"/>
    <n v="0"/>
    <n v="0"/>
  </r>
  <r>
    <x v="349"/>
    <n v="8077688.4000000004"/>
    <n v="8077688.4000000004"/>
    <n v="8077688.4000000004"/>
    <n v="8077688.4000000004"/>
    <n v="8077688.4000000004"/>
    <n v="8077688.4000000004"/>
    <n v="8077688.4000000004"/>
    <n v="8077688.4000000004"/>
    <n v="8077688.4000000004"/>
    <n v="8077688.4000000004"/>
    <n v="8050545.79"/>
    <n v="8050545.79"/>
    <n v="8190686.8300000001"/>
    <n v="-1714296.12"/>
    <n v="-1726345.34"/>
    <n v="-1738394.56"/>
    <n v="-1750443.78"/>
    <n v="-1762493"/>
    <n v="-1774542.22"/>
    <n v="-1786591.44"/>
    <n v="-1798640.66"/>
    <n v="-1810689.88"/>
    <n v="-1822739.1"/>
    <n v="-1807625.47"/>
    <n v="-1819634.2"/>
    <n v="-1831747.45"/>
    <n v="-12049.22"/>
    <n v="-12049.22"/>
    <n v="-12049.22"/>
    <n v="-12049.22"/>
    <n v="-12049.22"/>
    <n v="-12049.22"/>
    <n v="-12049.22"/>
    <n v="-12049.22"/>
    <n v="-12049.22"/>
    <n v="-12049.22"/>
    <n v="-12028.98"/>
    <n v="-12008.73"/>
    <n v="-12113.25"/>
    <s v="ED"/>
    <s v="AN"/>
    <x v="0"/>
    <x v="56"/>
    <x v="4"/>
    <n v="1"/>
    <s v="ED.AN1"/>
    <n v="0.65529999999999999"/>
    <n v="0"/>
    <n v="0.34470000000000001"/>
    <n v="0"/>
    <n v="0"/>
    <n v="0"/>
    <x v="158"/>
    <x v="154"/>
    <x v="0"/>
    <n v="5367357"/>
    <n v="0"/>
    <n v="2823330"/>
    <n v="0"/>
    <n v="0"/>
    <n v="0"/>
  </r>
  <r>
    <x v="350"/>
    <n v="205.59"/>
    <n v="205.59"/>
    <n v="205.59"/>
    <n v="205.59"/>
    <n v="205.59"/>
    <n v="205.59"/>
    <n v="205.59"/>
    <n v="205.59"/>
    <n v="205.59"/>
    <n v="205.59"/>
    <n v="205.59"/>
    <n v="205.59"/>
    <n v="0"/>
    <n v="-46.54"/>
    <n v="-47.05"/>
    <n v="-47.56"/>
    <n v="-48.07"/>
    <n v="-48.58"/>
    <n v="-49.09"/>
    <n v="-49.6"/>
    <n v="-50.11"/>
    <n v="-50.62"/>
    <n v="-51.13"/>
    <n v="-51.64"/>
    <n v="-52.15"/>
    <n v="153.19"/>
    <n v="-0.51"/>
    <n v="-0.51"/>
    <n v="-0.51"/>
    <n v="-0.51"/>
    <n v="-0.51"/>
    <n v="-0.51"/>
    <n v="-0.51"/>
    <n v="-0.51"/>
    <n v="-0.51"/>
    <n v="-0.51"/>
    <n v="-0.51"/>
    <n v="-0.51"/>
    <n v="-0.25"/>
    <s v="ED"/>
    <s v="AN"/>
    <x v="0"/>
    <x v="104"/>
    <x v="4"/>
    <n v="1"/>
    <s v="ED.AN1"/>
    <n v="0.65529999999999999"/>
    <n v="0"/>
    <n v="0.34470000000000001"/>
    <n v="0"/>
    <n v="0"/>
    <n v="0"/>
    <x v="85"/>
    <x v="85"/>
    <x v="0"/>
    <n v="0"/>
    <n v="0"/>
    <n v="0"/>
    <n v="0"/>
    <n v="0"/>
    <n v="0"/>
  </r>
  <r>
    <x v="351"/>
    <n v="4037024.94"/>
    <n v="4037024.94"/>
    <n v="4037024.94"/>
    <n v="4037024.94"/>
    <n v="4037024.94"/>
    <n v="4037024.94"/>
    <n v="4037024.94"/>
    <n v="4037024.94"/>
    <n v="4037024.94"/>
    <n v="4037024.94"/>
    <n v="4037024.94"/>
    <n v="4037024.94"/>
    <n v="4037024.94"/>
    <n v="-560680.67000000004"/>
    <n v="-568990.21"/>
    <n v="-577299.75"/>
    <n v="-585609.29"/>
    <n v="-593918.82999999996"/>
    <n v="-602228.37"/>
    <n v="-610537.91"/>
    <n v="-618847.44999999995"/>
    <n v="-627156.99"/>
    <n v="-635466.53"/>
    <n v="-643776.06999999995"/>
    <n v="-652085.61"/>
    <n v="-660395.15"/>
    <n v="-8309.5400000000009"/>
    <n v="-8309.5400000000009"/>
    <n v="-8309.5400000000009"/>
    <n v="-8309.5400000000009"/>
    <n v="-8309.5400000000009"/>
    <n v="-8309.5400000000009"/>
    <n v="-8309.5400000000009"/>
    <n v="-8309.5400000000009"/>
    <n v="-8309.5400000000009"/>
    <n v="-8309.5400000000009"/>
    <n v="-8309.5400000000009"/>
    <n v="-8309.5400000000009"/>
    <n v="-8309.5400000000009"/>
    <s v="ED"/>
    <s v="AN"/>
    <x v="0"/>
    <x v="105"/>
    <x v="4"/>
    <n v="1"/>
    <s v="ED.AN1"/>
    <n v="0.65529999999999999"/>
    <n v="0"/>
    <n v="0.34470000000000001"/>
    <n v="0"/>
    <n v="0"/>
    <n v="0"/>
    <x v="159"/>
    <x v="155"/>
    <x v="0"/>
    <n v="2645462"/>
    <n v="0"/>
    <n v="1391562"/>
    <n v="0"/>
    <n v="0"/>
    <n v="0"/>
  </r>
  <r>
    <x v="352"/>
    <n v="9972019.5299999993"/>
    <n v="9972019.5299999993"/>
    <n v="9972019.5299999993"/>
    <n v="9972019.5299999993"/>
    <n v="9972019.5299999993"/>
    <n v="9972019.5299999993"/>
    <n v="9972019.5299999993"/>
    <n v="9972019.5299999993"/>
    <n v="9972019.5299999993"/>
    <n v="9972019.5299999993"/>
    <n v="9972019.5299999993"/>
    <n v="9972019.5299999993"/>
    <n v="9972019.5299999993"/>
    <n v="-1838861.35"/>
    <n v="-1854733.48"/>
    <n v="-1870605.61"/>
    <n v="-1886477.74"/>
    <n v="-1902349.87"/>
    <n v="-1918222"/>
    <n v="-1934094.13"/>
    <n v="-1949966.26"/>
    <n v="-1965838.39"/>
    <n v="-1981710.52"/>
    <n v="-1997582.65"/>
    <n v="-2013454.78"/>
    <n v="-2029326.91"/>
    <n v="-15872.13"/>
    <n v="-15872.13"/>
    <n v="-15872.13"/>
    <n v="-15872.13"/>
    <n v="-15872.13"/>
    <n v="-15872.13"/>
    <n v="-15872.13"/>
    <n v="-15872.13"/>
    <n v="-15872.13"/>
    <n v="-15872.13"/>
    <n v="-15872.13"/>
    <n v="-15872.13"/>
    <n v="-15872.13"/>
    <s v="ED"/>
    <s v="AN"/>
    <x v="0"/>
    <x v="107"/>
    <x v="4"/>
    <n v="1"/>
    <s v="ED.AN1"/>
    <n v="0.65529999999999999"/>
    <n v="0"/>
    <n v="0.34470000000000001"/>
    <n v="0"/>
    <n v="0"/>
    <n v="0"/>
    <x v="160"/>
    <x v="156"/>
    <x v="0"/>
    <n v="6534664"/>
    <n v="0"/>
    <n v="3437355"/>
    <n v="0"/>
    <n v="0"/>
    <n v="0"/>
  </r>
  <r>
    <x v="353"/>
    <n v="11574970.98"/>
    <n v="11574970.98"/>
    <n v="11574970.98"/>
    <n v="11574970.98"/>
    <n v="11574970.98"/>
    <n v="11574970.98"/>
    <n v="11574970.98"/>
    <n v="11574970.98"/>
    <n v="11574970.98"/>
    <n v="11574970.98"/>
    <n v="11574970.98"/>
    <n v="11574970.98"/>
    <n v="11574970.98"/>
    <n v="-2715540.85"/>
    <n v="-2736954.55"/>
    <n v="-2758368.25"/>
    <n v="-2779781.95"/>
    <n v="-2801195.65"/>
    <n v="-2822609.35"/>
    <n v="-2844023.05"/>
    <n v="-2865436.75"/>
    <n v="-2886850.45"/>
    <n v="-2908264.15"/>
    <n v="-2929677.85"/>
    <n v="-2951091.55"/>
    <n v="-2972505.25"/>
    <n v="-21413.7"/>
    <n v="-21413.7"/>
    <n v="-21413.7"/>
    <n v="-21413.7"/>
    <n v="-21413.7"/>
    <n v="-21413.7"/>
    <n v="-21413.7"/>
    <n v="-21413.7"/>
    <n v="-21413.7"/>
    <n v="-21413.7"/>
    <n v="-21413.7"/>
    <n v="-21413.7"/>
    <n v="-21413.7"/>
    <s v="ED"/>
    <s v="AN"/>
    <x v="0"/>
    <x v="111"/>
    <x v="4"/>
    <n v="1"/>
    <s v="ED.AN1"/>
    <n v="0.65529999999999999"/>
    <n v="0"/>
    <n v="0.34470000000000001"/>
    <n v="0"/>
    <n v="0"/>
    <n v="0"/>
    <x v="161"/>
    <x v="157"/>
    <x v="0"/>
    <n v="7585078"/>
    <n v="0"/>
    <n v="3989892"/>
    <n v="0"/>
    <n v="0"/>
    <n v="0"/>
  </r>
  <r>
    <x v="354"/>
    <n v="2897662.41"/>
    <n v="2897662.41"/>
    <n v="2897662.41"/>
    <n v="2897662.41"/>
    <n v="2897662.41"/>
    <n v="2897662.41"/>
    <n v="2897662.41"/>
    <n v="2897662.41"/>
    <n v="2897662.41"/>
    <n v="2897662.41"/>
    <n v="2897662.41"/>
    <n v="2897662.41"/>
    <n v="2897662.41"/>
    <n v="-120218.23"/>
    <n v="-129056.1"/>
    <n v="-137893.97"/>
    <n v="-146731.84"/>
    <n v="-155569.71"/>
    <n v="-164407.57999999999"/>
    <n v="-173245.45"/>
    <n v="-182083.32"/>
    <n v="-190921.19"/>
    <n v="-199759.06"/>
    <n v="-208596.93"/>
    <n v="-217434.8"/>
    <n v="-226272.67"/>
    <n v="-8837.8700000000008"/>
    <n v="-8837.8700000000008"/>
    <n v="-8837.8700000000008"/>
    <n v="-8837.8700000000008"/>
    <n v="-8837.8700000000008"/>
    <n v="-8837.8700000000008"/>
    <n v="-8837.8700000000008"/>
    <n v="-8837.8700000000008"/>
    <n v="-8837.8700000000008"/>
    <n v="-8837.8700000000008"/>
    <n v="-8837.8700000000008"/>
    <n v="-8837.8700000000008"/>
    <n v="-8837.8700000000008"/>
    <s v="ED"/>
    <s v="AN"/>
    <x v="0"/>
    <x v="57"/>
    <x v="4"/>
    <n v="1"/>
    <s v="ED.AN1"/>
    <n v="0.65529999999999999"/>
    <n v="0"/>
    <n v="0.34470000000000001"/>
    <n v="0"/>
    <n v="0"/>
    <n v="0"/>
    <x v="162"/>
    <x v="158"/>
    <x v="0"/>
    <n v="1898838"/>
    <n v="0"/>
    <n v="998824"/>
    <n v="0"/>
    <n v="0"/>
    <n v="0"/>
  </r>
  <r>
    <x v="355"/>
    <n v="33563.699999999997"/>
    <n v="33563.699999999997"/>
    <n v="33563.699999999997"/>
    <n v="33563.699999999997"/>
    <n v="33563.699999999997"/>
    <n v="33563.699999999997"/>
    <n v="33563.699999999997"/>
    <n v="33563.699999999997"/>
    <n v="33563.699999999997"/>
    <n v="33563.699999999997"/>
    <n v="33563.699999999997"/>
    <n v="33563.699999999997"/>
    <n v="33563.699999999997"/>
    <n v="-6913.22"/>
    <n v="-6977.55"/>
    <n v="-7041.88"/>
    <n v="-7106.21"/>
    <n v="-7170.54"/>
    <n v="-7234.87"/>
    <n v="-7299.2"/>
    <n v="-7363.53"/>
    <n v="-7427.86"/>
    <n v="-7492.19"/>
    <n v="-7556.52"/>
    <n v="-7620.85"/>
    <n v="-7685.18"/>
    <n v="-64.33"/>
    <n v="-64.33"/>
    <n v="-64.33"/>
    <n v="-64.33"/>
    <n v="-64.33"/>
    <n v="-64.33"/>
    <n v="-64.33"/>
    <n v="-64.33"/>
    <n v="-64.33"/>
    <n v="-64.33"/>
    <n v="-64.33"/>
    <n v="-64.33"/>
    <n v="-64.33"/>
    <s v="ED"/>
    <s v="AN"/>
    <x v="0"/>
    <x v="112"/>
    <x v="4"/>
    <n v="1"/>
    <s v="ED.AN1"/>
    <n v="0.65529999999999999"/>
    <n v="0"/>
    <n v="0.34470000000000001"/>
    <n v="0"/>
    <n v="0"/>
    <n v="0"/>
    <x v="163"/>
    <x v="159"/>
    <x v="0"/>
    <n v="21994"/>
    <n v="0"/>
    <n v="11569"/>
    <n v="0"/>
    <n v="0"/>
    <n v="0"/>
  </r>
  <r>
    <x v="356"/>
    <n v="50448.44"/>
    <n v="50448.44"/>
    <n v="50448.44"/>
    <n v="50448.44"/>
    <n v="50448.44"/>
    <n v="50448.44"/>
    <n v="50448.44"/>
    <n v="50448.44"/>
    <n v="50448.44"/>
    <n v="50448.44"/>
    <n v="50448.44"/>
    <n v="50448.44"/>
    <n v="50448.44"/>
    <n v="-13286.99"/>
    <n v="-13408.48"/>
    <n v="-13529.97"/>
    <n v="-13651.46"/>
    <n v="-13772.95"/>
    <n v="-13894.44"/>
    <n v="-14015.93"/>
    <n v="-14137.42"/>
    <n v="-14258.91"/>
    <n v="-14380.4"/>
    <n v="-14501.89"/>
    <n v="-14623.38"/>
    <n v="-14744.87"/>
    <n v="-121.49"/>
    <n v="-121.49"/>
    <n v="-121.49"/>
    <n v="-121.49"/>
    <n v="-121.49"/>
    <n v="-121.49"/>
    <n v="-121.49"/>
    <n v="-121.49"/>
    <n v="-121.49"/>
    <n v="-121.49"/>
    <n v="-121.49"/>
    <n v="-121.49"/>
    <n v="-121.49"/>
    <s v="ED"/>
    <s v="AN"/>
    <x v="0"/>
    <x v="116"/>
    <x v="4"/>
    <n v="1"/>
    <s v="ED.AN1"/>
    <n v="0.65529999999999999"/>
    <n v="0"/>
    <n v="0.34470000000000001"/>
    <n v="0"/>
    <n v="0"/>
    <n v="0"/>
    <x v="164"/>
    <x v="160"/>
    <x v="0"/>
    <n v="33059"/>
    <n v="0"/>
    <n v="17390"/>
    <n v="0"/>
    <n v="0"/>
    <n v="0"/>
  </r>
  <r>
    <x v="357"/>
    <n v="186407.98"/>
    <n v="186407.98"/>
    <n v="186407.98"/>
    <n v="186407.98"/>
    <n v="186407.98"/>
    <n v="186407.98"/>
    <n v="186407.98"/>
    <n v="186407.98"/>
    <n v="186407.98"/>
    <n v="186407.98"/>
    <n v="186407.98"/>
    <n v="186407.98"/>
    <n v="186407.98"/>
    <n v="-17860.97"/>
    <n v="-18128.16"/>
    <n v="-18395.349999999999"/>
    <n v="-18662.54"/>
    <n v="-18929.73"/>
    <n v="-19196.919999999998"/>
    <n v="-19464.11"/>
    <n v="-19731.3"/>
    <n v="-19998.490000000002"/>
    <n v="-20265.68"/>
    <n v="-20532.87"/>
    <n v="-20800.060000000001"/>
    <n v="-21067.25"/>
    <n v="-267.19"/>
    <n v="-267.19"/>
    <n v="-267.19"/>
    <n v="-267.19"/>
    <n v="-267.19"/>
    <n v="-267.19"/>
    <n v="-267.19"/>
    <n v="-267.19"/>
    <n v="-267.19"/>
    <n v="-267.19"/>
    <n v="-267.19"/>
    <n v="-267.19"/>
    <n v="-267.19"/>
    <s v="ED"/>
    <s v="ID"/>
    <x v="1"/>
    <x v="121"/>
    <x v="7"/>
    <n v="4"/>
    <s v="ED.ID4"/>
    <n v="0"/>
    <n v="0"/>
    <n v="1"/>
    <n v="0"/>
    <n v="0"/>
    <n v="0"/>
    <x v="115"/>
    <x v="115"/>
    <x v="0"/>
    <n v="0"/>
    <n v="0"/>
    <n v="186408"/>
    <n v="0"/>
    <n v="0"/>
    <n v="0"/>
  </r>
  <r>
    <x v="358"/>
    <n v="511087.3"/>
    <n v="511087.3"/>
    <n v="511087.3"/>
    <n v="511087.3"/>
    <n v="559367.18000000005"/>
    <n v="560350.19999999995"/>
    <n v="560653.12"/>
    <n v="560622.73"/>
    <n v="542162.19999999995"/>
    <n v="542162.19999999995"/>
    <n v="542609.35"/>
    <n v="542609.35"/>
    <n v="542609.35"/>
    <n v="-61214.81"/>
    <n v="-62356.24"/>
    <n v="-63497.67"/>
    <n v="-64639.1"/>
    <n v="-65834.45"/>
    <n v="-67084.789999999994"/>
    <n v="-68336.58"/>
    <n v="-69588.66"/>
    <n v="-52359.57"/>
    <n v="-53570.400000000001"/>
    <n v="-54781.73"/>
    <n v="-55993.56"/>
    <n v="-57205.39"/>
    <n v="-1141.43"/>
    <n v="-1141.43"/>
    <n v="-1141.43"/>
    <n v="-1141.43"/>
    <n v="-1195.3499999999999"/>
    <n v="-1250.3399999999999"/>
    <n v="-1251.79"/>
    <n v="-1252.08"/>
    <n v="-1231.44"/>
    <n v="-1210.83"/>
    <n v="-1211.33"/>
    <n v="-1211.83"/>
    <n v="-1211.83"/>
    <s v="ED"/>
    <s v="ID"/>
    <x v="1"/>
    <x v="71"/>
    <x v="7"/>
    <n v="4"/>
    <s v="ED.ID4"/>
    <n v="0"/>
    <n v="0"/>
    <n v="1"/>
    <n v="0"/>
    <n v="0"/>
    <n v="0"/>
    <x v="67"/>
    <x v="161"/>
    <x v="0"/>
    <n v="0"/>
    <n v="0"/>
    <n v="542609"/>
    <n v="0"/>
    <n v="0"/>
    <n v="0"/>
  </r>
  <r>
    <x v="359"/>
    <n v="68792.929999999993"/>
    <n v="68792.929999999993"/>
    <n v="68792.929999999993"/>
    <n v="68792.929999999993"/>
    <n v="68792.929999999993"/>
    <n v="68792.929999999993"/>
    <n v="68792.929999999993"/>
    <n v="68792.929999999993"/>
    <n v="68792.929999999993"/>
    <n v="68792.929999999993"/>
    <n v="68792.929999999993"/>
    <n v="68792.929999999993"/>
    <n v="68792.929999999993"/>
    <n v="-13877.07"/>
    <n v="-14024.4"/>
    <n v="-14171.73"/>
    <n v="-14319.06"/>
    <n v="-14466.39"/>
    <n v="-14613.72"/>
    <n v="-14761.05"/>
    <n v="-14908.38"/>
    <n v="-15055.71"/>
    <n v="-15203.04"/>
    <n v="-15350.37"/>
    <n v="-15497.7"/>
    <n v="-15645.03"/>
    <n v="-147.33000000000001"/>
    <n v="-147.33000000000001"/>
    <n v="-147.33000000000001"/>
    <n v="-147.33000000000001"/>
    <n v="-147.33000000000001"/>
    <n v="-147.33000000000001"/>
    <n v="-147.33000000000001"/>
    <n v="-147.33000000000001"/>
    <n v="-147.33000000000001"/>
    <n v="-147.33000000000001"/>
    <n v="-147.33000000000001"/>
    <n v="-147.33000000000001"/>
    <n v="-147.33000000000001"/>
    <s v="ED"/>
    <s v="ID"/>
    <x v="1"/>
    <x v="122"/>
    <x v="7"/>
    <n v="4"/>
    <s v="ED.ID4"/>
    <n v="0"/>
    <n v="0"/>
    <n v="1"/>
    <n v="0"/>
    <n v="0"/>
    <n v="0"/>
    <x v="116"/>
    <x v="162"/>
    <x v="0"/>
    <n v="0"/>
    <n v="0"/>
    <n v="68793"/>
    <n v="0"/>
    <n v="0"/>
    <n v="0"/>
  </r>
  <r>
    <x v="360"/>
    <n v="72258.240000000005"/>
    <n v="72258.240000000005"/>
    <n v="72258.240000000005"/>
    <n v="72258.240000000005"/>
    <n v="72258.240000000005"/>
    <n v="72258.240000000005"/>
    <n v="72258.240000000005"/>
    <n v="72258.240000000005"/>
    <n v="72258.240000000005"/>
    <n v="72258.240000000005"/>
    <n v="72258.240000000005"/>
    <n v="72258.240000000005"/>
    <n v="72258.240000000005"/>
    <n v="-12772.9"/>
    <n v="-12920.43"/>
    <n v="-13067.96"/>
    <n v="-13215.49"/>
    <n v="-13363.02"/>
    <n v="-13510.55"/>
    <n v="-13658.08"/>
    <n v="-13805.61"/>
    <n v="-13953.14"/>
    <n v="-14100.67"/>
    <n v="-14248.2"/>
    <n v="-14395.73"/>
    <n v="-14543.26"/>
    <n v="-147.53"/>
    <n v="-147.53"/>
    <n v="-147.53"/>
    <n v="-147.53"/>
    <n v="-147.53"/>
    <n v="-147.53"/>
    <n v="-147.53"/>
    <n v="-147.53"/>
    <n v="-147.53"/>
    <n v="-147.53"/>
    <n v="-147.53"/>
    <n v="-147.53"/>
    <n v="-147.53"/>
    <s v="ED"/>
    <s v="ID"/>
    <x v="1"/>
    <x v="123"/>
    <x v="7"/>
    <n v="4"/>
    <s v="ED.ID4"/>
    <n v="0"/>
    <n v="0"/>
    <n v="1"/>
    <n v="0"/>
    <n v="0"/>
    <n v="0"/>
    <x v="110"/>
    <x v="11"/>
    <x v="0"/>
    <n v="0"/>
    <n v="0"/>
    <n v="72258"/>
    <n v="0"/>
    <n v="0"/>
    <n v="0"/>
  </r>
  <r>
    <x v="361"/>
    <n v="34399.19"/>
    <n v="34399.19"/>
    <n v="34399.19"/>
    <n v="34399.19"/>
    <n v="34399.19"/>
    <n v="34399.19"/>
    <n v="34399.19"/>
    <n v="34399.19"/>
    <n v="34399.19"/>
    <n v="34399.19"/>
    <n v="34399.19"/>
    <n v="34399.19"/>
    <n v="34399.19"/>
    <n v="-4678.17"/>
    <n v="-4739.5200000000004"/>
    <n v="-4800.87"/>
    <n v="-4862.22"/>
    <n v="-4923.57"/>
    <n v="-4984.92"/>
    <n v="-5046.2700000000004"/>
    <n v="-5107.62"/>
    <n v="-5168.95"/>
    <n v="-5230.28"/>
    <n v="-5291.61"/>
    <n v="-5352.94"/>
    <n v="-5414.27"/>
    <n v="-61.35"/>
    <n v="-61.35"/>
    <n v="-61.35"/>
    <n v="-61.35"/>
    <n v="-61.35"/>
    <n v="-61.35"/>
    <n v="-61.35"/>
    <n v="-61.35"/>
    <n v="-61.33"/>
    <n v="-61.33"/>
    <n v="-61.33"/>
    <n v="-61.33"/>
    <n v="-61.33"/>
    <s v="ED"/>
    <s v="ID"/>
    <x v="1"/>
    <x v="124"/>
    <x v="7"/>
    <n v="4"/>
    <s v="ED.ID4"/>
    <n v="0"/>
    <n v="0"/>
    <n v="1"/>
    <n v="0"/>
    <n v="0"/>
    <n v="0"/>
    <x v="117"/>
    <x v="102"/>
    <x v="0"/>
    <n v="0"/>
    <n v="0"/>
    <n v="34399"/>
    <n v="0"/>
    <n v="0"/>
    <n v="0"/>
  </r>
  <r>
    <x v="362"/>
    <n v="39722.35"/>
    <n v="39722.35"/>
    <n v="39722.35"/>
    <n v="39722.35"/>
    <n v="39722.35"/>
    <n v="39722.35"/>
    <n v="39722.35"/>
    <n v="39722.35"/>
    <n v="39722.35"/>
    <n v="39722.35"/>
    <n v="39722.35"/>
    <n v="39722.35"/>
    <n v="39722.35"/>
    <n v="-10922.11"/>
    <n v="-11021.08"/>
    <n v="-11120.05"/>
    <n v="-11219.02"/>
    <n v="-11317.99"/>
    <n v="-11416.96"/>
    <n v="-11515.93"/>
    <n v="-11614.9"/>
    <n v="-11713.88"/>
    <n v="-11812.86"/>
    <n v="-11911.84"/>
    <n v="-12010.82"/>
    <n v="-12109.8"/>
    <n v="-98.97"/>
    <n v="-98.97"/>
    <n v="-98.97"/>
    <n v="-98.97"/>
    <n v="-98.97"/>
    <n v="-98.97"/>
    <n v="-98.97"/>
    <n v="-98.97"/>
    <n v="-98.98"/>
    <n v="-98.98"/>
    <n v="-98.98"/>
    <n v="-98.98"/>
    <n v="-98.98"/>
    <s v="ED"/>
    <s v="ID"/>
    <x v="1"/>
    <x v="125"/>
    <x v="7"/>
    <n v="4"/>
    <s v="ED.ID4"/>
    <n v="0"/>
    <n v="0"/>
    <n v="1"/>
    <n v="0"/>
    <n v="0"/>
    <n v="0"/>
    <x v="118"/>
    <x v="145"/>
    <x v="0"/>
    <n v="0"/>
    <n v="0"/>
    <n v="39722"/>
    <n v="0"/>
    <n v="0"/>
    <n v="0"/>
  </r>
  <r>
    <x v="363"/>
    <n v="2841.84"/>
    <n v="2841.84"/>
    <n v="2841.84"/>
    <n v="2841.84"/>
    <n v="2841.84"/>
    <n v="2841.84"/>
    <n v="2841.84"/>
    <n v="2841.84"/>
    <n v="2841.84"/>
    <n v="2841.84"/>
    <n v="2841.84"/>
    <n v="2841.84"/>
    <n v="2841.84"/>
    <n v="-665.68"/>
    <n v="-670.79"/>
    <n v="-675.9"/>
    <n v="-681.01"/>
    <n v="-686.12"/>
    <n v="-691.23"/>
    <n v="-696.34"/>
    <n v="-701.45"/>
    <n v="-706.57"/>
    <n v="-711.69"/>
    <n v="-716.81"/>
    <n v="-721.93"/>
    <n v="-727.05"/>
    <n v="-5.1100000000000003"/>
    <n v="-5.1100000000000003"/>
    <n v="-5.1100000000000003"/>
    <n v="-5.1100000000000003"/>
    <n v="-5.1100000000000003"/>
    <n v="-5.1100000000000003"/>
    <n v="-5.1100000000000003"/>
    <n v="-5.1100000000000003"/>
    <n v="-5.12"/>
    <n v="-5.12"/>
    <n v="-5.12"/>
    <n v="-5.12"/>
    <n v="-5.12"/>
    <s v="ED"/>
    <s v="ID"/>
    <x v="1"/>
    <x v="126"/>
    <x v="7"/>
    <n v="4"/>
    <s v="ED.ID4"/>
    <n v="0"/>
    <n v="0"/>
    <n v="1"/>
    <n v="0"/>
    <n v="0"/>
    <n v="0"/>
    <x v="119"/>
    <x v="163"/>
    <x v="0"/>
    <n v="0"/>
    <n v="0"/>
    <n v="2842"/>
    <n v="0"/>
    <n v="0"/>
    <n v="0"/>
  </r>
  <r>
    <x v="364"/>
    <n v="2273.38"/>
    <n v="2273.38"/>
    <n v="2273.38"/>
    <n v="2273.38"/>
    <n v="2273.38"/>
    <n v="2273.38"/>
    <n v="2273.38"/>
    <n v="2273.38"/>
    <n v="2273.38"/>
    <n v="2273.38"/>
    <n v="2273.38"/>
    <n v="2273.38"/>
    <n v="2273.38"/>
    <n v="54.29"/>
    <n v="50.36"/>
    <n v="46.43"/>
    <n v="42.5"/>
    <n v="38.57"/>
    <n v="34.64"/>
    <n v="30.71"/>
    <n v="26.78"/>
    <n v="22.85"/>
    <n v="18.920000000000002"/>
    <n v="14.99"/>
    <n v="11.06"/>
    <n v="7.13"/>
    <n v="-3.93"/>
    <n v="-3.93"/>
    <n v="-3.93"/>
    <n v="-3.93"/>
    <n v="-3.93"/>
    <n v="-3.93"/>
    <n v="-3.93"/>
    <n v="-3.93"/>
    <n v="-3.93"/>
    <n v="-3.93"/>
    <n v="-3.93"/>
    <n v="-3.93"/>
    <n v="-3.93"/>
    <s v="ED"/>
    <s v="ID"/>
    <x v="1"/>
    <x v="127"/>
    <x v="7"/>
    <n v="4"/>
    <s v="ED.ID4"/>
    <n v="0"/>
    <n v="0"/>
    <n v="1"/>
    <n v="0"/>
    <n v="0"/>
    <n v="0"/>
    <x v="120"/>
    <x v="63"/>
    <x v="0"/>
    <n v="0"/>
    <n v="0"/>
    <n v="2273"/>
    <n v="0"/>
    <n v="0"/>
    <n v="0"/>
  </r>
  <r>
    <x v="365"/>
    <n v="2326.04"/>
    <n v="2326.04"/>
    <n v="2326.04"/>
    <n v="2326.04"/>
    <n v="2326.04"/>
    <n v="2326.04"/>
    <n v="2326.04"/>
    <n v="2326.04"/>
    <n v="2326.04"/>
    <n v="2326.04"/>
    <n v="2326.04"/>
    <n v="2326.04"/>
    <n v="2326.04"/>
    <n v="-283.92"/>
    <n v="-287.92"/>
    <n v="-291.92"/>
    <n v="-295.92"/>
    <n v="-299.92"/>
    <n v="-303.92"/>
    <n v="-307.92"/>
    <n v="-311.92"/>
    <n v="-315.91000000000003"/>
    <n v="-319.89999999999998"/>
    <n v="-323.89"/>
    <n v="-327.88"/>
    <n v="-331.87"/>
    <n v="-4"/>
    <n v="-4"/>
    <n v="-4"/>
    <n v="-4"/>
    <n v="-4"/>
    <n v="-4"/>
    <n v="-4"/>
    <n v="-4"/>
    <n v="-3.99"/>
    <n v="-3.99"/>
    <n v="-3.99"/>
    <n v="-3.99"/>
    <n v="-3.99"/>
    <s v="ED"/>
    <s v="ID"/>
    <x v="1"/>
    <x v="129"/>
    <x v="7"/>
    <n v="4"/>
    <s v="ED.ID4"/>
    <n v="0"/>
    <n v="0"/>
    <n v="1"/>
    <n v="0"/>
    <n v="0"/>
    <n v="0"/>
    <x v="22"/>
    <x v="67"/>
    <x v="0"/>
    <n v="0"/>
    <n v="0"/>
    <n v="2326"/>
    <n v="0"/>
    <n v="0"/>
    <n v="0"/>
  </r>
  <r>
    <x v="366"/>
    <n v="252.19"/>
    <n v="252.19"/>
    <n v="252.19"/>
    <n v="252.19"/>
    <n v="252.19"/>
    <n v="252.19"/>
    <n v="252.19"/>
    <n v="252.19"/>
    <n v="252.19"/>
    <n v="252.19"/>
    <n v="252.19"/>
    <n v="252.19"/>
    <n v="252.19"/>
    <n v="-169.61"/>
    <n v="-171.52"/>
    <n v="-173.43"/>
    <n v="-175.34"/>
    <n v="-177.25"/>
    <n v="-179.16"/>
    <n v="-181.07"/>
    <n v="-182.98"/>
    <n v="-184.89"/>
    <n v="-186.8"/>
    <n v="-188.71"/>
    <n v="-190.62"/>
    <n v="-192.53"/>
    <n v="-1.91"/>
    <n v="-1.91"/>
    <n v="-1.91"/>
    <n v="-1.91"/>
    <n v="-1.91"/>
    <n v="-1.91"/>
    <n v="-1.91"/>
    <n v="-1.91"/>
    <n v="-1.91"/>
    <n v="-1.91"/>
    <n v="-1.91"/>
    <n v="-1.91"/>
    <n v="-1.91"/>
    <s v="ED"/>
    <s v="ID"/>
    <x v="1"/>
    <x v="72"/>
    <x v="7"/>
    <n v="4"/>
    <s v="ED.ID4"/>
    <n v="0"/>
    <n v="0"/>
    <n v="1"/>
    <n v="0"/>
    <n v="0"/>
    <n v="0"/>
    <x v="122"/>
    <x v="121"/>
    <x v="0"/>
    <n v="0"/>
    <n v="0"/>
    <n v="252"/>
    <n v="0"/>
    <n v="0"/>
    <n v="0"/>
  </r>
  <r>
    <x v="367"/>
    <n v="1369.47"/>
    <n v="1369.47"/>
    <n v="1369.47"/>
    <n v="1369.47"/>
    <n v="1369.47"/>
    <n v="1369.47"/>
    <n v="1369.47"/>
    <n v="1369.47"/>
    <n v="1369.47"/>
    <n v="1369.47"/>
    <n v="1369.47"/>
    <n v="1369.47"/>
    <n v="1369.47"/>
    <n v="-131.72"/>
    <n v="-134.02000000000001"/>
    <n v="-136.32"/>
    <n v="-138.62"/>
    <n v="-140.91999999999999"/>
    <n v="-143.22"/>
    <n v="-145.52000000000001"/>
    <n v="-147.82"/>
    <n v="-150.12"/>
    <n v="-152.41999999999999"/>
    <n v="-154.72"/>
    <n v="-157.02000000000001"/>
    <n v="-159.32"/>
    <n v="-2.2999999999999998"/>
    <n v="-2.2999999999999998"/>
    <n v="-2.2999999999999998"/>
    <n v="-2.2999999999999998"/>
    <n v="-2.2999999999999998"/>
    <n v="-2.2999999999999998"/>
    <n v="-2.2999999999999998"/>
    <n v="-2.2999999999999998"/>
    <n v="-2.2999999999999998"/>
    <n v="-2.2999999999999998"/>
    <n v="-2.2999999999999998"/>
    <n v="-2.2999999999999998"/>
    <n v="-2.2999999999999998"/>
    <s v="ED"/>
    <s v="ID"/>
    <x v="1"/>
    <x v="131"/>
    <x v="7"/>
    <n v="4"/>
    <s v="ED.ID4"/>
    <n v="0"/>
    <n v="0"/>
    <n v="1"/>
    <n v="0"/>
    <n v="0"/>
    <n v="0"/>
    <x v="98"/>
    <x v="164"/>
    <x v="0"/>
    <n v="0"/>
    <n v="0"/>
    <n v="1369"/>
    <n v="0"/>
    <n v="0"/>
    <n v="0"/>
  </r>
  <r>
    <x v="368"/>
    <n v="466.53"/>
    <n v="466.53"/>
    <n v="466.53"/>
    <n v="466.53"/>
    <n v="466.53"/>
    <n v="466.53"/>
    <n v="466.53"/>
    <n v="466.53"/>
    <n v="466.53"/>
    <n v="466.53"/>
    <n v="466.53"/>
    <n v="466.53"/>
    <n v="466.53"/>
    <n v="-136.94"/>
    <n v="-138.12"/>
    <n v="-139.30000000000001"/>
    <n v="-140.47999999999999"/>
    <n v="-141.66"/>
    <n v="-142.84"/>
    <n v="-144.02000000000001"/>
    <n v="-145.19999999999999"/>
    <n v="-146.38"/>
    <n v="-147.56"/>
    <n v="-148.74"/>
    <n v="-149.91999999999999"/>
    <n v="-151.1"/>
    <n v="-1.18"/>
    <n v="-1.18"/>
    <n v="-1.18"/>
    <n v="-1.18"/>
    <n v="-1.18"/>
    <n v="-1.18"/>
    <n v="-1.18"/>
    <n v="-1.18"/>
    <n v="-1.18"/>
    <n v="-1.18"/>
    <n v="-1.18"/>
    <n v="-1.18"/>
    <n v="-1.18"/>
    <s v="ED"/>
    <s v="ID"/>
    <x v="1"/>
    <x v="133"/>
    <x v="7"/>
    <n v="4"/>
    <s v="ED.ID4"/>
    <n v="0"/>
    <n v="0"/>
    <n v="1"/>
    <n v="0"/>
    <n v="0"/>
    <n v="0"/>
    <x v="125"/>
    <x v="165"/>
    <x v="0"/>
    <n v="0"/>
    <n v="0"/>
    <n v="467"/>
    <n v="0"/>
    <n v="0"/>
    <n v="0"/>
  </r>
  <r>
    <x v="369"/>
    <n v="395118.65"/>
    <n v="395118.65"/>
    <n v="395118.65"/>
    <n v="395118.65"/>
    <n v="395118.65"/>
    <n v="395118.65"/>
    <n v="395118.65"/>
    <n v="395118.65"/>
    <n v="395118.65"/>
    <n v="395118.65"/>
    <n v="395118.65"/>
    <n v="395118.65"/>
    <n v="395118.65"/>
    <n v="-121710.39"/>
    <n v="-123906.59"/>
    <n v="-126102.79"/>
    <n v="-128298.99"/>
    <n v="-130495.19"/>
    <n v="-132691.39000000001"/>
    <n v="-134887.59"/>
    <n v="-137083.79"/>
    <n v="-139279.99"/>
    <n v="-141476.19"/>
    <n v="-143672.39000000001"/>
    <n v="-145868.59"/>
    <n v="-148064.79"/>
    <n v="-2196.1999999999998"/>
    <n v="-2196.1999999999998"/>
    <n v="-2196.1999999999998"/>
    <n v="-2196.1999999999998"/>
    <n v="-2196.1999999999998"/>
    <n v="-2196.1999999999998"/>
    <n v="-2196.1999999999998"/>
    <n v="-2196.1999999999998"/>
    <n v="-2196.1999999999998"/>
    <n v="-2196.1999999999998"/>
    <n v="-2196.1999999999998"/>
    <n v="-2196.1999999999998"/>
    <n v="-2196.1999999999998"/>
    <s v="ED"/>
    <s v="ID"/>
    <x v="1"/>
    <x v="33"/>
    <x v="1"/>
    <n v="4"/>
    <s v="ED.ID4"/>
    <n v="0"/>
    <n v="0"/>
    <n v="1"/>
    <n v="0"/>
    <n v="0"/>
    <n v="0"/>
    <x v="12"/>
    <x v="12"/>
    <x v="0"/>
    <n v="0"/>
    <n v="0"/>
    <n v="395119"/>
    <n v="0"/>
    <n v="0"/>
    <n v="0"/>
  </r>
  <r>
    <x v="370"/>
    <n v="254763.01"/>
    <n v="254763.01"/>
    <n v="254763.01"/>
    <n v="254763.01"/>
    <n v="257685.99"/>
    <n v="257745.51"/>
    <n v="257763.85"/>
    <n v="257762.01"/>
    <n v="257762.01"/>
    <n v="257762.01"/>
    <n v="257789.08"/>
    <n v="257789.08"/>
    <n v="257789.08"/>
    <n v="-17700.75"/>
    <n v="-19116.810000000001"/>
    <n v="-20532.87"/>
    <n v="-21948.93"/>
    <n v="-23373.11"/>
    <n v="-24805.58"/>
    <n v="-26238.27"/>
    <n v="-27671"/>
    <n v="-29103.73"/>
    <n v="-30536.46"/>
    <n v="-31969.26"/>
    <n v="-33402.14"/>
    <n v="-34835.019999999997"/>
    <n v="-1416.06"/>
    <n v="-1416.06"/>
    <n v="-1416.06"/>
    <n v="-1416.06"/>
    <n v="-1424.18"/>
    <n v="-1432.47"/>
    <n v="-1432.69"/>
    <n v="-1432.73"/>
    <n v="-1432.73"/>
    <n v="-1432.73"/>
    <n v="-1432.8"/>
    <n v="-1432.88"/>
    <n v="-1432.88"/>
    <s v="ED"/>
    <s v="ID"/>
    <x v="1"/>
    <x v="86"/>
    <x v="1"/>
    <n v="4"/>
    <s v="ED.ID4"/>
    <n v="0"/>
    <n v="0"/>
    <n v="1"/>
    <n v="0"/>
    <n v="0"/>
    <n v="0"/>
    <x v="12"/>
    <x v="12"/>
    <x v="0"/>
    <n v="0"/>
    <n v="0"/>
    <n v="257789"/>
    <n v="0"/>
    <n v="0"/>
    <n v="0"/>
  </r>
  <r>
    <x v="371"/>
    <n v="138753.39000000001"/>
    <n v="138753.39000000001"/>
    <n v="138753.39000000001"/>
    <n v="138753.39000000001"/>
    <n v="138753.39000000001"/>
    <n v="138753.39000000001"/>
    <n v="138753.39000000001"/>
    <n v="138753.39000000001"/>
    <n v="138753.39000000001"/>
    <n v="138753.39000000001"/>
    <n v="138753.39000000001"/>
    <n v="138753.39000000001"/>
    <n v="138753.39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87"/>
    <x v="5"/>
    <n v="1"/>
    <s v="ED.AN1"/>
    <n v="0.65529999999999999"/>
    <n v="0"/>
    <n v="0.34470000000000001"/>
    <n v="0"/>
    <n v="0"/>
    <n v="0"/>
    <x v="8"/>
    <x v="8"/>
    <x v="1"/>
    <n v="90925"/>
    <n v="0"/>
    <n v="47828"/>
    <n v="0"/>
    <n v="0"/>
    <n v="0"/>
  </r>
  <r>
    <x v="372"/>
    <n v="751025.35"/>
    <n v="751025.35"/>
    <n v="751025.35"/>
    <n v="751025.35"/>
    <n v="751025.35"/>
    <n v="751025.35"/>
    <n v="751025.35"/>
    <n v="751025.35"/>
    <n v="751025.35"/>
    <n v="751025.35"/>
    <n v="751025.35"/>
    <n v="751025.35"/>
    <n v="751025.35"/>
    <n v="-759832.08"/>
    <n v="-779095.88"/>
    <n v="-779095.88"/>
    <n v="-779095.88"/>
    <n v="-779095.88"/>
    <n v="-779095.88"/>
    <n v="-779095.88"/>
    <n v="-779095.88"/>
    <n v="-779111.77"/>
    <n v="-779111.77"/>
    <n v="-779111.77"/>
    <n v="-779111.77"/>
    <n v="-779111.77"/>
    <n v="-19263.8"/>
    <n v="-19263.8"/>
    <n v="0"/>
    <n v="0"/>
    <n v="0"/>
    <n v="0"/>
    <n v="0"/>
    <n v="0"/>
    <n v="-15.89"/>
    <n v="0"/>
    <n v="0"/>
    <n v="0"/>
    <n v="0"/>
    <s v="ED"/>
    <s v="AN"/>
    <x v="0"/>
    <x v="88"/>
    <x v="5"/>
    <n v="1"/>
    <s v="ED.AN1"/>
    <n v="0.65529999999999999"/>
    <n v="0"/>
    <n v="0.34470000000000001"/>
    <n v="0"/>
    <n v="0"/>
    <n v="0"/>
    <x v="165"/>
    <x v="166"/>
    <x v="0"/>
    <n v="492147"/>
    <n v="0"/>
    <n v="258878"/>
    <n v="0"/>
    <n v="0"/>
    <n v="0"/>
  </r>
  <r>
    <x v="373"/>
    <n v="36959.279999999999"/>
    <n v="36959.279999999999"/>
    <n v="36959.279999999999"/>
    <n v="36959.279999999999"/>
    <n v="36959.279999999999"/>
    <n v="36959.279999999999"/>
    <n v="36959.279999999999"/>
    <n v="36959.279999999999"/>
    <n v="36959.279999999999"/>
    <n v="36959.279999999999"/>
    <n v="36959.279999999999"/>
    <n v="36959.279999999999"/>
    <n v="36959.279999999999"/>
    <n v="-32090"/>
    <n v="-32090"/>
    <n v="-32090"/>
    <n v="-32090"/>
    <n v="-32090"/>
    <n v="-32090"/>
    <n v="-32090"/>
    <n v="-32090"/>
    <n v="-65832.28"/>
    <n v="-65832.28"/>
    <n v="-65832.28"/>
    <n v="-65832.28"/>
    <n v="-65832.28"/>
    <n v="0"/>
    <n v="0"/>
    <n v="0"/>
    <n v="0"/>
    <n v="0"/>
    <n v="0"/>
    <n v="0"/>
    <n v="0"/>
    <n v="0"/>
    <n v="0"/>
    <n v="0"/>
    <n v="0"/>
    <n v="0"/>
    <s v="ED"/>
    <s v="AN"/>
    <x v="0"/>
    <x v="89"/>
    <x v="5"/>
    <n v="1"/>
    <s v="ED.AN1"/>
    <n v="0.65529999999999999"/>
    <n v="0"/>
    <n v="0.34470000000000001"/>
    <n v="0"/>
    <n v="0"/>
    <n v="0"/>
    <x v="8"/>
    <x v="167"/>
    <x v="0"/>
    <n v="24219"/>
    <n v="0"/>
    <n v="12740"/>
    <n v="0"/>
    <n v="0"/>
    <n v="0"/>
  </r>
  <r>
    <x v="374"/>
    <n v="9058274.2200000007"/>
    <n v="9058274.2200000007"/>
    <n v="9058274.2200000007"/>
    <n v="9058274.2200000007"/>
    <n v="9058274.2200000007"/>
    <n v="9058274.2200000007"/>
    <n v="9058274.2200000007"/>
    <n v="9058274.2200000007"/>
    <n v="9058274.2200000007"/>
    <n v="9058274.2200000007"/>
    <n v="9058274.2200000007"/>
    <n v="9058274.2200000007"/>
    <n v="9058274.2200000007"/>
    <n v="-9285636.9000000004"/>
    <n v="-9285636.9000000004"/>
    <n v="-9285636.9000000004"/>
    <n v="-9285636.9000000004"/>
    <n v="-9285636.9000000004"/>
    <n v="-9285636.9000000004"/>
    <n v="-9285636.9000000004"/>
    <n v="-9285636.9000000004"/>
    <n v="-9285636.9000000004"/>
    <n v="-9285636.9000000004"/>
    <n v="-9285636.9000000004"/>
    <n v="-9285636.9000000004"/>
    <n v="-9285636.9000000004"/>
    <n v="0"/>
    <n v="0"/>
    <n v="0"/>
    <n v="0"/>
    <n v="0"/>
    <n v="0"/>
    <n v="0"/>
    <n v="0"/>
    <n v="0"/>
    <n v="0"/>
    <n v="0"/>
    <n v="0"/>
    <n v="0"/>
    <s v="ED"/>
    <s v="AN"/>
    <x v="0"/>
    <x v="90"/>
    <x v="5"/>
    <n v="1"/>
    <s v="ED.AN1"/>
    <n v="0.65529999999999999"/>
    <n v="0"/>
    <n v="0.34470000000000001"/>
    <n v="0"/>
    <n v="0"/>
    <n v="0"/>
    <x v="166"/>
    <x v="147"/>
    <x v="0"/>
    <n v="5935887"/>
    <n v="0"/>
    <n v="3122387"/>
    <n v="0"/>
    <n v="0"/>
    <n v="0"/>
  </r>
  <r>
    <x v="375"/>
    <n v="2609301.58"/>
    <n v="2609301.58"/>
    <n v="2609301.58"/>
    <n v="2609301.58"/>
    <n v="2609301.58"/>
    <n v="2609301.58"/>
    <n v="2641728.69"/>
    <n v="2920739.92"/>
    <n v="2920739.92"/>
    <n v="2920739.92"/>
    <n v="2920739.92"/>
    <n v="2920739.92"/>
    <n v="2856667.42"/>
    <n v="-2667897.9900000002"/>
    <n v="-2667898.2200000002"/>
    <n v="-2667898.4500000002"/>
    <n v="-2667898.6800000002"/>
    <n v="-2667898.91"/>
    <n v="-2667899.14"/>
    <n v="-2667964.59"/>
    <n v="-2673897.89"/>
    <n v="-2680128.79"/>
    <n v="-2686359.69"/>
    <n v="-2692590.59"/>
    <n v="-2698821.49"/>
    <n v="-2640911.56"/>
    <n v="-0.23"/>
    <n v="-0.23"/>
    <n v="-0.23"/>
    <n v="-0.23"/>
    <n v="-0.23"/>
    <n v="-0.23"/>
    <n v="-65.45"/>
    <n v="-5933.3"/>
    <n v="-6230.9"/>
    <n v="-6230.9"/>
    <n v="-6230.9"/>
    <n v="-6230.9"/>
    <n v="-6162.57"/>
    <s v="ED"/>
    <s v="AN"/>
    <x v="0"/>
    <x v="91"/>
    <x v="5"/>
    <n v="1"/>
    <s v="ED.AN1"/>
    <n v="0.65529999999999999"/>
    <n v="0"/>
    <n v="0.34470000000000001"/>
    <n v="0"/>
    <n v="0"/>
    <n v="0"/>
    <x v="167"/>
    <x v="168"/>
    <x v="0"/>
    <n v="1871974"/>
    <n v="0"/>
    <n v="984693"/>
    <n v="0"/>
    <n v="0"/>
    <n v="0"/>
  </r>
  <r>
    <x v="376"/>
    <n v="1243060.53"/>
    <n v="1243060.53"/>
    <n v="1243060.53"/>
    <n v="1243060.53"/>
    <n v="1243060.53"/>
    <n v="1243060.53"/>
    <n v="1243060.53"/>
    <n v="1243060.53"/>
    <n v="1243060.53"/>
    <n v="1243060.53"/>
    <n v="1243060.53"/>
    <n v="1243060.53"/>
    <n v="1243060.53"/>
    <n v="-1367366.58"/>
    <n v="-1367366.58"/>
    <n v="-1367366.58"/>
    <n v="-1367366.58"/>
    <n v="-1367366.58"/>
    <n v="-1367366.58"/>
    <n v="-1367366.58"/>
    <n v="-1367366.58"/>
    <n v="-1367366.58"/>
    <n v="-1367366.58"/>
    <n v="-1367366.58"/>
    <n v="-1367366.58"/>
    <n v="-1367366.58"/>
    <n v="0"/>
    <n v="0"/>
    <n v="0"/>
    <n v="0"/>
    <n v="0"/>
    <n v="0"/>
    <n v="0"/>
    <n v="0"/>
    <n v="0"/>
    <n v="0"/>
    <n v="0"/>
    <n v="0"/>
    <n v="0"/>
    <s v="ED"/>
    <s v="AN"/>
    <x v="0"/>
    <x v="93"/>
    <x v="5"/>
    <n v="1"/>
    <s v="ED.AN1"/>
    <n v="0.65529999999999999"/>
    <n v="0"/>
    <n v="0.34470000000000001"/>
    <n v="0"/>
    <n v="0"/>
    <n v="0"/>
    <x v="168"/>
    <x v="169"/>
    <x v="0"/>
    <n v="814578"/>
    <n v="0"/>
    <n v="428483"/>
    <n v="0"/>
    <n v="0"/>
    <n v="0"/>
  </r>
  <r>
    <x v="377"/>
    <n v="398997.44"/>
    <n v="398997.44"/>
    <n v="398997.44"/>
    <n v="398997.44"/>
    <n v="398997.44"/>
    <n v="398997.44"/>
    <n v="398997.44"/>
    <n v="398997.44"/>
    <n v="398997.44"/>
    <n v="398997.44"/>
    <n v="398997.44"/>
    <n v="398997.44"/>
    <n v="398997.44"/>
    <n v="-416493.46"/>
    <n v="-416493.46"/>
    <n v="-416493.46"/>
    <n v="-416493.46"/>
    <n v="-416493.46"/>
    <n v="-416493.46"/>
    <n v="-416493.46"/>
    <n v="-416493.46"/>
    <n v="-416493.46"/>
    <n v="-416493.46"/>
    <n v="-416493.46"/>
    <n v="-416493.46"/>
    <n v="-416493.46"/>
    <n v="0"/>
    <n v="0"/>
    <n v="0"/>
    <n v="0"/>
    <n v="0"/>
    <n v="0"/>
    <n v="0"/>
    <n v="0"/>
    <n v="0"/>
    <n v="0"/>
    <n v="0"/>
    <n v="0"/>
    <n v="0"/>
    <s v="ED"/>
    <s v="AN"/>
    <x v="0"/>
    <x v="94"/>
    <x v="5"/>
    <n v="1"/>
    <s v="ED.AN1"/>
    <n v="0.65529999999999999"/>
    <n v="0"/>
    <n v="0.34470000000000001"/>
    <n v="0"/>
    <n v="0"/>
    <n v="0"/>
    <x v="169"/>
    <x v="170"/>
    <x v="0"/>
    <n v="261463"/>
    <n v="0"/>
    <n v="137534"/>
    <n v="0"/>
    <n v="0"/>
    <n v="0"/>
  </r>
  <r>
    <x v="378"/>
    <n v="22513.17"/>
    <n v="22513.17"/>
    <n v="22513.17"/>
    <n v="22513.17"/>
    <n v="22513.17"/>
    <n v="22513.17"/>
    <n v="22513.17"/>
    <n v="22513.17"/>
    <n v="22513.17"/>
    <n v="22513.17"/>
    <n v="22513.17"/>
    <n v="22513.17"/>
    <n v="2251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6"/>
    <x v="4"/>
    <n v="1"/>
    <s v="ED.AN1"/>
    <n v="0.65529999999999999"/>
    <n v="0"/>
    <n v="0.34470000000000001"/>
    <n v="0"/>
    <n v="0"/>
    <n v="0"/>
    <x v="8"/>
    <x v="8"/>
    <x v="1"/>
    <n v="14753"/>
    <n v="0"/>
    <n v="7760"/>
    <n v="0"/>
    <n v="0"/>
    <n v="0"/>
  </r>
  <r>
    <x v="379"/>
    <n v="9936.75"/>
    <n v="9936.75"/>
    <n v="9936.75"/>
    <n v="9936.75"/>
    <n v="9936.75"/>
    <n v="9936.75"/>
    <n v="9936.75"/>
    <n v="9936.75"/>
    <n v="9936.75"/>
    <n v="9936.75"/>
    <n v="9936.75"/>
    <n v="9936.75"/>
    <n v="9936.75"/>
    <n v="-7678.97"/>
    <n v="-7684.6"/>
    <n v="-7690.23"/>
    <n v="-7695.86"/>
    <n v="-7701.49"/>
    <n v="-7707.12"/>
    <n v="-7712.75"/>
    <n v="-7718.38"/>
    <n v="-7724.01"/>
    <n v="-7729.64"/>
    <n v="-7735.27"/>
    <n v="-7740.9"/>
    <n v="-7746.53"/>
    <n v="-5.63"/>
    <n v="-5.63"/>
    <n v="-5.63"/>
    <n v="-5.63"/>
    <n v="-5.63"/>
    <n v="-5.63"/>
    <n v="-5.63"/>
    <n v="-5.63"/>
    <n v="-5.63"/>
    <n v="-5.63"/>
    <n v="-5.63"/>
    <n v="-5.63"/>
    <n v="-5.63"/>
    <s v="ED"/>
    <s v="AN"/>
    <x v="0"/>
    <x v="100"/>
    <x v="4"/>
    <n v="1"/>
    <s v="ED.AN1"/>
    <n v="0.65529999999999999"/>
    <n v="0"/>
    <n v="0.34470000000000001"/>
    <n v="0"/>
    <n v="0"/>
    <n v="0"/>
    <x v="170"/>
    <x v="167"/>
    <x v="0"/>
    <n v="6512"/>
    <n v="0"/>
    <n v="3425"/>
    <n v="0"/>
    <n v="0"/>
    <n v="0"/>
  </r>
  <r>
    <x v="380"/>
    <n v="979.5"/>
    <n v="979.5"/>
    <n v="979.5"/>
    <n v="979.5"/>
    <n v="979.5"/>
    <n v="979.5"/>
    <n v="979.5"/>
    <n v="979.5"/>
    <n v="979.5"/>
    <n v="979.5"/>
    <n v="979.5"/>
    <n v="979.5"/>
    <n v="979.5"/>
    <n v="-979.5"/>
    <n v="-979.5"/>
    <n v="-979.5"/>
    <n v="-979.5"/>
    <n v="-979.5"/>
    <n v="-979.5"/>
    <n v="-979.5"/>
    <n v="-979.5"/>
    <n v="-979.5"/>
    <n v="-979.5"/>
    <n v="-979.5"/>
    <n v="-979.5"/>
    <n v="-979.5"/>
    <n v="0"/>
    <n v="0"/>
    <n v="0"/>
    <n v="0"/>
    <n v="0"/>
    <n v="0"/>
    <n v="0"/>
    <n v="0"/>
    <n v="0"/>
    <n v="0"/>
    <n v="0"/>
    <n v="0"/>
    <n v="0"/>
    <s v="ED"/>
    <s v="AN"/>
    <x v="0"/>
    <x v="102"/>
    <x v="4"/>
    <n v="1"/>
    <s v="ED.AN1"/>
    <n v="0.65529999999999999"/>
    <n v="0"/>
    <n v="0.34470000000000001"/>
    <n v="0"/>
    <n v="0"/>
    <n v="0"/>
    <x v="171"/>
    <x v="8"/>
    <x v="0"/>
    <n v="642"/>
    <n v="0"/>
    <n v="338"/>
    <n v="0"/>
    <n v="0"/>
    <n v="0"/>
  </r>
  <r>
    <x v="381"/>
    <n v="20048147.010000002"/>
    <n v="20049059.52"/>
    <n v="20049059.52"/>
    <n v="20049059.52"/>
    <n v="20049059.52"/>
    <n v="20049059.52"/>
    <n v="20049059.52"/>
    <n v="20049059.52"/>
    <n v="20049059.52"/>
    <n v="20049059.52"/>
    <n v="20049059.52"/>
    <n v="20049059.52"/>
    <n v="20049059.52"/>
    <n v="-1730976.68"/>
    <n v="-1769570.24"/>
    <n v="-1808077.04"/>
    <n v="-1846671.48"/>
    <n v="-1885265.9199999999"/>
    <n v="-1923860.36"/>
    <n v="-1962454.8"/>
    <n v="-2001049.24"/>
    <n v="-2039643.68"/>
    <n v="-2078238.12"/>
    <n v="-2116832.56"/>
    <n v="-2155427"/>
    <n v="-2194021.44"/>
    <n v="-38592.68"/>
    <n v="-38593.56"/>
    <n v="-38594.44"/>
    <n v="-38594.44"/>
    <n v="-38594.44"/>
    <n v="-38594.44"/>
    <n v="-38594.44"/>
    <n v="-38594.44"/>
    <n v="-38594.44"/>
    <n v="-38594.44"/>
    <n v="-38594.44"/>
    <n v="-38594.44"/>
    <n v="-38594.44"/>
    <s v="ED"/>
    <s v="AN"/>
    <x v="0"/>
    <x v="56"/>
    <x v="4"/>
    <n v="1"/>
    <s v="ED.AN1"/>
    <n v="0.65529999999999999"/>
    <n v="0"/>
    <n v="0.34470000000000001"/>
    <n v="0"/>
    <n v="0"/>
    <n v="0"/>
    <x v="108"/>
    <x v="160"/>
    <x v="0"/>
    <n v="13138149"/>
    <n v="0"/>
    <n v="6910911"/>
    <n v="0"/>
    <n v="0"/>
    <n v="0"/>
  </r>
  <r>
    <x v="382"/>
    <n v="370751.66"/>
    <n v="370751.66"/>
    <n v="370751.66"/>
    <n v="370751.66"/>
    <n v="370751.66"/>
    <n v="370751.66"/>
    <n v="370751.66"/>
    <n v="370751.66"/>
    <n v="370751.66"/>
    <n v="370751.66"/>
    <n v="370751.66"/>
    <n v="370751.66"/>
    <n v="370751.66"/>
    <n v="-74809.78"/>
    <n v="-75585.27"/>
    <n v="-76360.759999999995"/>
    <n v="-77136.25"/>
    <n v="-77911.740000000005"/>
    <n v="-78687.23"/>
    <n v="-79462.720000000001"/>
    <n v="-80238.210000000006"/>
    <n v="-81013.7"/>
    <n v="-81789.19"/>
    <n v="-82564.679999999993"/>
    <n v="-83340.17"/>
    <n v="-84115.66"/>
    <n v="-775.49"/>
    <n v="-775.49"/>
    <n v="-775.49"/>
    <n v="-775.49"/>
    <n v="-775.49"/>
    <n v="-775.49"/>
    <n v="-775.49"/>
    <n v="-775.49"/>
    <n v="-775.49"/>
    <n v="-775.49"/>
    <n v="-775.49"/>
    <n v="-775.49"/>
    <n v="-775.49"/>
    <s v="ED"/>
    <s v="AN"/>
    <x v="0"/>
    <x v="105"/>
    <x v="4"/>
    <n v="1"/>
    <s v="ED.AN1"/>
    <n v="0.65529999999999999"/>
    <n v="0"/>
    <n v="0.34470000000000001"/>
    <n v="0"/>
    <n v="0"/>
    <n v="0"/>
    <x v="166"/>
    <x v="57"/>
    <x v="0"/>
    <n v="242954"/>
    <n v="0"/>
    <n v="127798"/>
    <n v="0"/>
    <n v="0"/>
    <n v="0"/>
  </r>
  <r>
    <x v="383"/>
    <n v="30762799.07"/>
    <n v="30792771.899999999"/>
    <n v="30792771.899999999"/>
    <n v="30792771.899999999"/>
    <n v="30792771.899999999"/>
    <n v="30792771.899999999"/>
    <n v="30792771.899999999"/>
    <n v="30792771.899999999"/>
    <n v="30792771.899999999"/>
    <n v="30792771.899999999"/>
    <n v="30792771.899999999"/>
    <n v="30792771.899999999"/>
    <n v="30792771.899999999"/>
    <n v="1018652.14"/>
    <n v="958378.98"/>
    <n v="898076.47"/>
    <n v="837773.96"/>
    <n v="777471.45"/>
    <n v="717168.94"/>
    <n v="656866.43000000005"/>
    <n v="596563.92000000004"/>
    <n v="536261.4"/>
    <n v="475958.88"/>
    <n v="415656.36"/>
    <n v="355353.84"/>
    <n v="295051.32"/>
    <n v="-60243.71"/>
    <n v="-60273.16"/>
    <n v="-60302.51"/>
    <n v="-60302.51"/>
    <n v="-60302.51"/>
    <n v="-60302.51"/>
    <n v="-60302.51"/>
    <n v="-60302.51"/>
    <n v="-60302.52"/>
    <n v="-60302.52"/>
    <n v="-60302.52"/>
    <n v="-60302.52"/>
    <n v="-60302.52"/>
    <s v="ED"/>
    <s v="AN"/>
    <x v="0"/>
    <x v="107"/>
    <x v="4"/>
    <n v="1"/>
    <s v="ED.AN1"/>
    <n v="0.65529999999999999"/>
    <n v="0"/>
    <n v="0.34470000000000001"/>
    <n v="0"/>
    <n v="0"/>
    <n v="0"/>
    <x v="172"/>
    <x v="91"/>
    <x v="0"/>
    <n v="20178503"/>
    <n v="0"/>
    <n v="10614268"/>
    <n v="0"/>
    <n v="0"/>
    <n v="0"/>
  </r>
  <r>
    <x v="384"/>
    <n v="82457.929999999993"/>
    <n v="82457.929999999993"/>
    <n v="82457.929999999993"/>
    <n v="82457.929999999993"/>
    <n v="82457.929999999993"/>
    <n v="82457.929999999993"/>
    <n v="82457.929999999993"/>
    <n v="82457.929999999993"/>
    <n v="82457.929999999993"/>
    <n v="82457.929999999993"/>
    <n v="82457.929999999993"/>
    <n v="82457.929999999993"/>
    <n v="82457.929999999993"/>
    <n v="-7566.01"/>
    <n v="-7680.76"/>
    <n v="-7795.51"/>
    <n v="-7910.26"/>
    <n v="-8025.01"/>
    <n v="-8139.76"/>
    <n v="-8254.51"/>
    <n v="-8369.26"/>
    <n v="-8484.02"/>
    <n v="-8598.7800000000007"/>
    <n v="-8713.5400000000009"/>
    <n v="-8828.2999999999993"/>
    <n v="-8943.06"/>
    <n v="-114.75"/>
    <n v="-114.75"/>
    <n v="-114.75"/>
    <n v="-114.75"/>
    <n v="-114.75"/>
    <n v="-114.75"/>
    <n v="-114.75"/>
    <n v="-114.75"/>
    <n v="-114.76"/>
    <n v="-114.76"/>
    <n v="-114.76"/>
    <n v="-114.76"/>
    <n v="-114.76"/>
    <s v="ED"/>
    <s v="AN"/>
    <x v="0"/>
    <x v="108"/>
    <x v="4"/>
    <n v="1"/>
    <s v="ED.AN1"/>
    <n v="0.65529999999999999"/>
    <n v="0"/>
    <n v="0.34470000000000001"/>
    <n v="0"/>
    <n v="0"/>
    <n v="0"/>
    <x v="173"/>
    <x v="144"/>
    <x v="0"/>
    <n v="54035"/>
    <n v="0"/>
    <n v="28423"/>
    <n v="0"/>
    <n v="0"/>
    <n v="0"/>
  </r>
  <r>
    <x v="385"/>
    <n v="11034"/>
    <n v="11034"/>
    <n v="11034"/>
    <n v="11034"/>
    <n v="11034"/>
    <n v="11034"/>
    <n v="11034"/>
    <n v="11034"/>
    <n v="11034"/>
    <n v="11034"/>
    <n v="11034"/>
    <n v="11034"/>
    <n v="11034"/>
    <n v="-1013.19"/>
    <n v="-1036.3599999999999"/>
    <n v="-1059.53"/>
    <n v="-1082.7"/>
    <n v="-1105.8699999999999"/>
    <n v="-1129.04"/>
    <n v="-1152.21"/>
    <n v="-1175.3800000000001"/>
    <n v="-1198.55"/>
    <n v="-1221.72"/>
    <n v="-1244.8900000000001"/>
    <n v="-1268.06"/>
    <n v="-1291.23"/>
    <n v="-23.17"/>
    <n v="-23.17"/>
    <n v="-23.17"/>
    <n v="-23.17"/>
    <n v="-23.17"/>
    <n v="-23.17"/>
    <n v="-23.17"/>
    <n v="-23.17"/>
    <n v="-23.17"/>
    <n v="-23.17"/>
    <n v="-23.17"/>
    <n v="-23.17"/>
    <n v="-23.17"/>
    <s v="ED"/>
    <s v="AN"/>
    <x v="0"/>
    <x v="109"/>
    <x v="4"/>
    <n v="1"/>
    <s v="ED.AN1"/>
    <n v="0.65529999999999999"/>
    <n v="0"/>
    <n v="0.34470000000000001"/>
    <n v="0"/>
    <n v="0"/>
    <n v="0"/>
    <x v="174"/>
    <x v="61"/>
    <x v="0"/>
    <n v="7231"/>
    <n v="0"/>
    <n v="3803"/>
    <n v="0"/>
    <n v="0"/>
    <n v="0"/>
  </r>
  <r>
    <x v="386"/>
    <n v="47371.9"/>
    <n v="47371.9"/>
    <n v="47371.9"/>
    <n v="47371.9"/>
    <n v="47371.9"/>
    <n v="47371.9"/>
    <n v="47371.9"/>
    <n v="47371.9"/>
    <n v="47371.9"/>
    <n v="47371.9"/>
    <n v="47371.9"/>
    <n v="47371.9"/>
    <n v="47371.9"/>
    <n v="258.23"/>
    <n v="185.59"/>
    <n v="112.95"/>
    <n v="40.31"/>
    <n v="-32.33"/>
    <n v="-104.97"/>
    <n v="-177.61"/>
    <n v="-250.25"/>
    <n v="-322.89"/>
    <n v="-395.53"/>
    <n v="-468.17"/>
    <n v="-540.80999999999995"/>
    <n v="-613.45000000000005"/>
    <n v="-72.64"/>
    <n v="-72.64"/>
    <n v="-72.64"/>
    <n v="-72.64"/>
    <n v="-72.64"/>
    <n v="-72.64"/>
    <n v="-72.64"/>
    <n v="-72.64"/>
    <n v="-72.64"/>
    <n v="-72.64"/>
    <n v="-72.64"/>
    <n v="-72.64"/>
    <n v="-72.64"/>
    <s v="ED"/>
    <s v="AN"/>
    <x v="0"/>
    <x v="110"/>
    <x v="4"/>
    <n v="1"/>
    <s v="ED.AN1"/>
    <n v="0.65529999999999999"/>
    <n v="0"/>
    <n v="0.34470000000000001"/>
    <n v="0"/>
    <n v="0"/>
    <n v="0"/>
    <x v="175"/>
    <x v="112"/>
    <x v="0"/>
    <n v="31043"/>
    <n v="0"/>
    <n v="16329"/>
    <n v="0"/>
    <n v="0"/>
    <n v="0"/>
  </r>
  <r>
    <x v="387"/>
    <n v="41757097.619999997"/>
    <n v="41743141.619999997"/>
    <n v="41743141.619999997"/>
    <n v="41743141.619999997"/>
    <n v="41743141.619999997"/>
    <n v="41743141.619999997"/>
    <n v="41743141.619999997"/>
    <n v="41743141.619999997"/>
    <n v="41128409.609999999"/>
    <n v="41128409.609999999"/>
    <n v="41143068.990000002"/>
    <n v="41143068.990000002"/>
    <n v="41134467.990000002"/>
    <n v="2536008.5299999998"/>
    <n v="2460201.77"/>
    <n v="2370454.0299999998"/>
    <n v="2280706.29"/>
    <n v="2190958.5499999998"/>
    <n v="2101210.81"/>
    <n v="2011463.07"/>
    <n v="1921715.33"/>
    <n v="2447360.42"/>
    <n v="2358934.34"/>
    <n v="2270492.5099999998"/>
    <n v="2182034.91"/>
    <n v="2102187.56"/>
    <n v="-89777.76"/>
    <n v="-89762.76"/>
    <n v="-89747.74"/>
    <n v="-89747.74"/>
    <n v="-89747.74"/>
    <n v="-89747.74"/>
    <n v="-89747.74"/>
    <n v="-89747.74"/>
    <n v="-89086.92"/>
    <n v="-88426.08"/>
    <n v="-88441.83"/>
    <n v="-88457.600000000006"/>
    <n v="-88448.35"/>
    <s v="ED"/>
    <s v="AN"/>
    <x v="0"/>
    <x v="111"/>
    <x v="4"/>
    <n v="1"/>
    <s v="ED.AN1"/>
    <n v="0.65529999999999999"/>
    <n v="0"/>
    <n v="0.34470000000000001"/>
    <n v="0"/>
    <n v="0"/>
    <n v="0"/>
    <x v="176"/>
    <x v="138"/>
    <x v="0"/>
    <n v="26955417"/>
    <n v="0"/>
    <n v="14179051"/>
    <n v="0"/>
    <n v="0"/>
    <n v="0"/>
  </r>
  <r>
    <x v="388"/>
    <n v="17923216.82"/>
    <n v="17928976.32"/>
    <n v="17930081.289999999"/>
    <n v="17930451.640000001"/>
    <n v="17930186.48"/>
    <n v="17931279.350000001"/>
    <n v="17931279.350000001"/>
    <n v="17931279.350000001"/>
    <n v="17931279.350000001"/>
    <n v="18547265.170000002"/>
    <n v="18563391.109999999"/>
    <n v="18574454.98"/>
    <n v="18580449.170000002"/>
    <n v="-1282994.25"/>
    <n v="-1317552.6100000001"/>
    <n v="-1361181.12"/>
    <n v="-1404811.43"/>
    <n v="-1447390.86"/>
    <n v="-1491022.3"/>
    <n v="-1534655.07"/>
    <n v="-1578287.84"/>
    <n v="-1621920.63"/>
    <n v="-1666302.86"/>
    <n v="-1711454.15"/>
    <n v="-1756638.52"/>
    <n v="-1801843.65"/>
    <n v="-43466.36"/>
    <n v="-43620.17"/>
    <n v="-43628.51"/>
    <n v="-43630.31"/>
    <n v="-43630.43"/>
    <n v="-43631.44"/>
    <n v="-43632.77"/>
    <n v="-43632.77"/>
    <n v="-43632.79"/>
    <n v="-44382.23"/>
    <n v="-45151.29"/>
    <n v="-45184.37"/>
    <n v="-45205.13"/>
    <s v="ED"/>
    <s v="AN"/>
    <x v="0"/>
    <x v="57"/>
    <x v="4"/>
    <n v="1"/>
    <s v="ED.AN1"/>
    <n v="0.65529999999999999"/>
    <n v="0"/>
    <n v="0.34470000000000001"/>
    <n v="0"/>
    <n v="0"/>
    <n v="0"/>
    <x v="85"/>
    <x v="171"/>
    <x v="0"/>
    <n v="12175768"/>
    <n v="0"/>
    <n v="6404681"/>
    <n v="0"/>
    <n v="0"/>
    <n v="0"/>
  </r>
  <r>
    <x v="389"/>
    <n v="1052123.3999999999"/>
    <n v="1022150.57"/>
    <n v="1022150.57"/>
    <n v="1022150.57"/>
    <n v="1022150.57"/>
    <n v="1022150.57"/>
    <n v="1022150.57"/>
    <n v="1022150.57"/>
    <n v="1022150.57"/>
    <n v="1022150.57"/>
    <n v="1022150.57"/>
    <n v="1022150.57"/>
    <n v="1022150.57"/>
    <n v="-45337.26"/>
    <n v="-47653.53"/>
    <n v="-49936.34"/>
    <n v="-52219.15"/>
    <n v="-54501.96"/>
    <n v="-56784.77"/>
    <n v="-59067.58"/>
    <n v="-61350.39"/>
    <n v="-63633.19"/>
    <n v="-65915.990000000005"/>
    <n v="-68198.789999999994"/>
    <n v="-70481.59"/>
    <n v="-72764.39"/>
    <n v="-2349.12"/>
    <n v="-2316.27"/>
    <n v="-2282.81"/>
    <n v="-2282.81"/>
    <n v="-2282.81"/>
    <n v="-2282.81"/>
    <n v="-2282.81"/>
    <n v="-2282.81"/>
    <n v="-2282.8000000000002"/>
    <n v="-2282.8000000000002"/>
    <n v="-2282.8000000000002"/>
    <n v="-2282.8000000000002"/>
    <n v="-2282.8000000000002"/>
    <s v="ED"/>
    <s v="AN"/>
    <x v="0"/>
    <x v="112"/>
    <x v="4"/>
    <n v="1"/>
    <s v="ED.AN1"/>
    <n v="0.65529999999999999"/>
    <n v="0"/>
    <n v="0.34470000000000001"/>
    <n v="0"/>
    <n v="0"/>
    <n v="0"/>
    <x v="177"/>
    <x v="172"/>
    <x v="0"/>
    <n v="669815"/>
    <n v="0"/>
    <n v="352335"/>
    <n v="0"/>
    <n v="0"/>
    <n v="0"/>
  </r>
  <r>
    <x v="390"/>
    <n v="18741.21"/>
    <n v="18741.21"/>
    <n v="18741.21"/>
    <n v="18741.21"/>
    <n v="18741.21"/>
    <n v="18741.21"/>
    <n v="18741.21"/>
    <n v="18741.21"/>
    <n v="18741.21"/>
    <n v="18741.21"/>
    <n v="18741.21"/>
    <n v="18741.21"/>
    <n v="18741.21"/>
    <n v="-523.02"/>
    <n v="-559.09"/>
    <n v="-595.16"/>
    <n v="-631.23"/>
    <n v="-667.3"/>
    <n v="-703.37"/>
    <n v="-739.44"/>
    <n v="-775.51"/>
    <n v="-811.58"/>
    <n v="-847.65"/>
    <n v="-883.72"/>
    <n v="-919.79"/>
    <n v="-955.86"/>
    <n v="-36.07"/>
    <n v="-36.07"/>
    <n v="-36.07"/>
    <n v="-36.07"/>
    <n v="-36.07"/>
    <n v="-36.07"/>
    <n v="-36.07"/>
    <n v="-36.07"/>
    <n v="-36.07"/>
    <n v="-36.07"/>
    <n v="-36.07"/>
    <n v="-36.07"/>
    <n v="-36.07"/>
    <s v="ED"/>
    <s v="AN"/>
    <x v="0"/>
    <x v="115"/>
    <x v="4"/>
    <n v="1"/>
    <s v="ED.AN1"/>
    <n v="0.65529999999999999"/>
    <n v="0"/>
    <n v="0.34470000000000001"/>
    <n v="0"/>
    <n v="0"/>
    <n v="0"/>
    <x v="108"/>
    <x v="173"/>
    <x v="0"/>
    <n v="12281"/>
    <n v="0"/>
    <n v="6460"/>
    <n v="0"/>
    <n v="0"/>
    <n v="0"/>
  </r>
  <r>
    <x v="391"/>
    <n v="594870.06000000006"/>
    <n v="594870.06000000006"/>
    <n v="594870.06000000006"/>
    <n v="594870.06000000006"/>
    <n v="594870.06000000006"/>
    <n v="594870.06000000006"/>
    <n v="594870.06000000006"/>
    <n v="594870.06000000006"/>
    <n v="594870.06000000006"/>
    <n v="594870.06000000006"/>
    <n v="594870.06000000006"/>
    <n v="594870.06000000006"/>
    <n v="594870.06000000006"/>
    <n v="-174396.17"/>
    <n v="-175734.63"/>
    <n v="-177073.09"/>
    <n v="-178411.55"/>
    <n v="-179750.01"/>
    <n v="-181088.47"/>
    <n v="-182426.93"/>
    <n v="-183765.39"/>
    <n v="-185103.85"/>
    <n v="-186442.31"/>
    <n v="-187780.77"/>
    <n v="-189119.23"/>
    <n v="-190457.69"/>
    <n v="-1338.46"/>
    <n v="-1338.46"/>
    <n v="-1338.46"/>
    <n v="-1338.46"/>
    <n v="-1338.46"/>
    <n v="-1338.46"/>
    <n v="-1338.46"/>
    <n v="-1338.46"/>
    <n v="-1338.46"/>
    <n v="-1338.46"/>
    <n v="-1338.46"/>
    <n v="-1338.46"/>
    <n v="-1338.46"/>
    <s v="ED"/>
    <s v="AN"/>
    <x v="0"/>
    <x v="116"/>
    <x v="4"/>
    <n v="1"/>
    <s v="ED.AN1"/>
    <n v="0.65529999999999999"/>
    <n v="0"/>
    <n v="0.34470000000000001"/>
    <n v="0"/>
    <n v="0"/>
    <n v="0"/>
    <x v="178"/>
    <x v="78"/>
    <x v="0"/>
    <n v="389818"/>
    <n v="0"/>
    <n v="205052"/>
    <n v="0"/>
    <n v="0"/>
    <n v="0"/>
  </r>
  <r>
    <x v="392"/>
    <n v="2231034.62"/>
    <n v="2231034.62"/>
    <n v="2231034.62"/>
    <n v="2231034.62"/>
    <n v="2364768.52"/>
    <n v="2364768.52"/>
    <n v="2364768.52"/>
    <n v="2364768.52"/>
    <n v="2364768.52"/>
    <n v="2364768.52"/>
    <n v="2364768.52"/>
    <n v="2414008.52"/>
    <n v="2414008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6"/>
    <x v="4"/>
    <n v="1"/>
    <s v="ED.AN1"/>
    <n v="0.65529999999999999"/>
    <n v="0"/>
    <n v="0.34470000000000001"/>
    <n v="0"/>
    <n v="0"/>
    <n v="0"/>
    <x v="8"/>
    <x v="8"/>
    <x v="1"/>
    <n v="1581900"/>
    <n v="0"/>
    <n v="832109"/>
    <n v="0"/>
    <n v="0"/>
    <n v="0"/>
  </r>
  <r>
    <x v="393"/>
    <n v="2405089.6800000002"/>
    <n v="2405089.6800000002"/>
    <n v="2405089.6800000002"/>
    <n v="2405089.6800000002"/>
    <n v="2405089.6800000002"/>
    <n v="2405089.6800000002"/>
    <n v="2405089.6800000002"/>
    <n v="2405089.6800000002"/>
    <n v="2405089.6800000002"/>
    <n v="2405089.6800000002"/>
    <n v="2405089.6800000002"/>
    <n v="2405089.6800000002"/>
    <n v="2405089.68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7"/>
    <x v="4"/>
    <n v="1"/>
    <s v="ED.AN1"/>
    <n v="0.65529999999999999"/>
    <n v="0"/>
    <n v="0.34470000000000001"/>
    <n v="0"/>
    <n v="0"/>
    <n v="0"/>
    <x v="8"/>
    <x v="8"/>
    <x v="1"/>
    <n v="1576055"/>
    <n v="0"/>
    <n v="829034"/>
    <n v="0"/>
    <n v="0"/>
    <n v="0"/>
  </r>
  <r>
    <x v="394"/>
    <n v="161126.14000000001"/>
    <n v="161126.14000000001"/>
    <n v="161126.14000000001"/>
    <n v="161126.14000000001"/>
    <n v="161126.14000000001"/>
    <n v="161126.14000000001"/>
    <n v="161126.14000000001"/>
    <n v="161126.14000000001"/>
    <n v="161126.14000000001"/>
    <n v="161126.14000000001"/>
    <n v="161126.14000000001"/>
    <n v="161126.14000000001"/>
    <n v="161126.1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8"/>
    <x v="4"/>
    <n v="1"/>
    <s v="ED.AN1"/>
    <n v="0.65529999999999999"/>
    <n v="0"/>
    <n v="0.34470000000000001"/>
    <n v="0"/>
    <n v="0"/>
    <n v="0"/>
    <x v="8"/>
    <x v="8"/>
    <x v="1"/>
    <n v="105586"/>
    <n v="0"/>
    <n v="55540"/>
    <n v="0"/>
    <n v="0"/>
    <n v="0"/>
  </r>
  <r>
    <x v="395"/>
    <n v="856104.23"/>
    <n v="856104.23"/>
    <n v="856104.23"/>
    <n v="856104.23"/>
    <n v="856104.23"/>
    <n v="694517.89"/>
    <n v="694517.89"/>
    <n v="694517.89"/>
    <n v="1741997.17"/>
    <n v="1741997.17"/>
    <n v="1741997.17"/>
    <n v="1741997.17"/>
    <n v="174199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9"/>
    <x v="4"/>
    <n v="1"/>
    <s v="ED.AN1"/>
    <n v="0.65529999999999999"/>
    <n v="0"/>
    <n v="0.34470000000000001"/>
    <n v="0"/>
    <n v="0"/>
    <n v="0"/>
    <x v="8"/>
    <x v="8"/>
    <x v="1"/>
    <n v="1141531"/>
    <n v="0"/>
    <n v="600466"/>
    <n v="0"/>
    <n v="0"/>
    <n v="0"/>
  </r>
  <r>
    <x v="396"/>
    <n v="29413621.640000001"/>
    <n v="29413621.640000001"/>
    <n v="29413621.640000001"/>
    <n v="29413621.640000001"/>
    <n v="29413621.640000001"/>
    <n v="29413621.640000001"/>
    <n v="29413621.640000001"/>
    <n v="29413621.640000001"/>
    <n v="29413621.640000001"/>
    <n v="29413621.640000001"/>
    <n v="29413621.640000001"/>
    <n v="29413621.640000001"/>
    <n v="29413621.640000001"/>
    <n v="-8809084.1500000004"/>
    <n v="-8852714.3599999994"/>
    <n v="-8896344.5700000003"/>
    <n v="-8939974.7799999993"/>
    <n v="-8983604.9900000002"/>
    <n v="-9027235.1999999993"/>
    <n v="-9070865.4100000001"/>
    <n v="-9114495.6199999992"/>
    <n v="-9158125.8300000001"/>
    <n v="-9201756.0399999991"/>
    <n v="-9245386.25"/>
    <n v="-9289016.4600000009"/>
    <n v="-9332646.6699999999"/>
    <n v="-43630.21"/>
    <n v="-43630.21"/>
    <n v="-43630.21"/>
    <n v="-43630.21"/>
    <n v="-43630.21"/>
    <n v="-43630.21"/>
    <n v="-43630.21"/>
    <n v="-43630.21"/>
    <n v="-43630.21"/>
    <n v="-43630.21"/>
    <n v="-43630.21"/>
    <n v="-43630.21"/>
    <n v="-43630.21"/>
    <s v="ED"/>
    <s v="AN"/>
    <x v="0"/>
    <x v="100"/>
    <x v="4"/>
    <n v="1"/>
    <s v="ED.AN1"/>
    <n v="0.65529999999999999"/>
    <n v="0"/>
    <n v="0.34470000000000001"/>
    <n v="0"/>
    <n v="0"/>
    <n v="0"/>
    <x v="179"/>
    <x v="174"/>
    <x v="0"/>
    <n v="19274746"/>
    <n v="0"/>
    <n v="10138875"/>
    <n v="0"/>
    <n v="0"/>
    <n v="0"/>
  </r>
  <r>
    <x v="397"/>
    <n v="80869.91"/>
    <n v="80869.91"/>
    <n v="80869.91"/>
    <n v="80869.91"/>
    <n v="80869.91"/>
    <n v="80869.91"/>
    <n v="80869.91"/>
    <n v="80869.91"/>
    <n v="80869.91"/>
    <n v="80869.91"/>
    <n v="80869.91"/>
    <n v="80869.91"/>
    <n v="80869.91"/>
    <n v="-11746.12"/>
    <n v="-11859.34"/>
    <n v="-11972.56"/>
    <n v="-12085.78"/>
    <n v="-12199"/>
    <n v="-12312.22"/>
    <n v="-12425.44"/>
    <n v="-12538.66"/>
    <n v="-12651.88"/>
    <n v="-12765.1"/>
    <n v="-12878.32"/>
    <n v="-12991.54"/>
    <n v="-13104.76"/>
    <n v="-113.22"/>
    <n v="-113.22"/>
    <n v="-113.22"/>
    <n v="-113.22"/>
    <n v="-113.22"/>
    <n v="-113.22"/>
    <n v="-113.22"/>
    <n v="-113.22"/>
    <n v="-113.22"/>
    <n v="-113.22"/>
    <n v="-113.22"/>
    <n v="-113.22"/>
    <n v="-113.22"/>
    <s v="ED"/>
    <s v="AN"/>
    <x v="0"/>
    <x v="102"/>
    <x v="4"/>
    <n v="1"/>
    <s v="ED.AN1"/>
    <n v="0.65529999999999999"/>
    <n v="0"/>
    <n v="0.34470000000000001"/>
    <n v="0"/>
    <n v="0"/>
    <n v="0"/>
    <x v="89"/>
    <x v="175"/>
    <x v="0"/>
    <n v="52994"/>
    <n v="0"/>
    <n v="27876"/>
    <n v="0"/>
    <n v="0"/>
    <n v="0"/>
  </r>
  <r>
    <x v="398"/>
    <n v="982234.97"/>
    <n v="982234.97"/>
    <n v="982234.97"/>
    <n v="982234.97"/>
    <n v="982234.97"/>
    <n v="982234.97"/>
    <n v="982234.97"/>
    <n v="982234.97"/>
    <n v="982234.97"/>
    <n v="982234.97"/>
    <n v="982234.97"/>
    <n v="982234.97"/>
    <n v="982234.97"/>
    <n v="-198251.26"/>
    <n v="-199446.31"/>
    <n v="-200641.36"/>
    <n v="-201836.41"/>
    <n v="-203031.46"/>
    <n v="-204226.51"/>
    <n v="-205421.56"/>
    <n v="-206616.61"/>
    <n v="-207811.66"/>
    <n v="-209006.71"/>
    <n v="-210201.76"/>
    <n v="-211396.81"/>
    <n v="-212591.86"/>
    <n v="-1195.05"/>
    <n v="-1195.05"/>
    <n v="-1195.05"/>
    <n v="-1195.05"/>
    <n v="-1195.05"/>
    <n v="-1195.05"/>
    <n v="-1195.05"/>
    <n v="-1195.05"/>
    <n v="-1195.05"/>
    <n v="-1195.05"/>
    <n v="-1195.05"/>
    <n v="-1195.05"/>
    <n v="-1195.05"/>
    <s v="ED"/>
    <s v="AN"/>
    <x v="0"/>
    <x v="103"/>
    <x v="4"/>
    <n v="1"/>
    <s v="ED.AN1"/>
    <n v="0.65529999999999999"/>
    <n v="0"/>
    <n v="0.34470000000000001"/>
    <n v="0"/>
    <n v="0"/>
    <n v="0"/>
    <x v="88"/>
    <x v="176"/>
    <x v="0"/>
    <n v="643659"/>
    <n v="0"/>
    <n v="338576"/>
    <n v="0"/>
    <n v="0"/>
    <n v="0"/>
  </r>
  <r>
    <x v="399"/>
    <n v="21453676.600000001"/>
    <n v="21451604.600000001"/>
    <n v="21451604.600000001"/>
    <n v="21451604.600000001"/>
    <n v="21451604.600000001"/>
    <n v="21451604.600000001"/>
    <n v="21451604.600000001"/>
    <n v="21362780.780000001"/>
    <n v="21362780.780000001"/>
    <n v="21362780.780000001"/>
    <n v="21356368.780000001"/>
    <n v="21356368.780000001"/>
    <n v="21487759.850000001"/>
    <n v="-5531312.1699999999"/>
    <n v="-5560704.0499999998"/>
    <n v="-5592166.4000000004"/>
    <n v="-5623628.75"/>
    <n v="-5655091.0999999996"/>
    <n v="-5686553.4500000002"/>
    <n v="-5718015.7999999998"/>
    <n v="-5749413.0099999998"/>
    <n v="-5780745.0899999999"/>
    <n v="-5812077.1699999999"/>
    <n v="-5836992.5599999996"/>
    <n v="-5868315.2400000002"/>
    <n v="-5899734.2800000003"/>
    <n v="-31036.21"/>
    <n v="-31463.88"/>
    <n v="-31462.35"/>
    <n v="-31462.35"/>
    <n v="-31462.35"/>
    <n v="-31462.35"/>
    <n v="-31462.35"/>
    <n v="-31397.21"/>
    <n v="-31332.080000000002"/>
    <n v="-31332.080000000002"/>
    <n v="-31327.39"/>
    <n v="-31322.68"/>
    <n v="-31419.040000000001"/>
    <s v="ED"/>
    <s v="AN"/>
    <x v="0"/>
    <x v="56"/>
    <x v="4"/>
    <n v="1"/>
    <s v="ED.AN1"/>
    <n v="0.65529999999999999"/>
    <n v="0"/>
    <n v="0.34470000000000001"/>
    <n v="0"/>
    <n v="0"/>
    <n v="0"/>
    <x v="180"/>
    <x v="117"/>
    <x v="0"/>
    <n v="14080929"/>
    <n v="0"/>
    <n v="7406831"/>
    <n v="0"/>
    <n v="0"/>
    <n v="0"/>
  </r>
  <r>
    <x v="400"/>
    <n v="134658.49"/>
    <n v="134658.49"/>
    <n v="134658.49"/>
    <n v="134658.49"/>
    <n v="134658.49"/>
    <n v="134658.49"/>
    <n v="134658.49"/>
    <n v="134658.49"/>
    <n v="134658.49"/>
    <n v="134658.49"/>
    <n v="134658.49"/>
    <n v="134658.49"/>
    <n v="134658.49"/>
    <n v="-26359.81"/>
    <n v="-26633.63"/>
    <n v="-26907.45"/>
    <n v="-27181.27"/>
    <n v="-27455.09"/>
    <n v="-27728.91"/>
    <n v="-28002.73"/>
    <n v="-28276.55"/>
    <n v="-28550.37"/>
    <n v="-28824.19"/>
    <n v="-29098.01"/>
    <n v="-29371.83"/>
    <n v="-29645.65"/>
    <n v="-273.8"/>
    <n v="-273.82"/>
    <n v="-273.82"/>
    <n v="-273.82"/>
    <n v="-273.82"/>
    <n v="-273.82"/>
    <n v="-273.82"/>
    <n v="-273.82"/>
    <n v="-273.82"/>
    <n v="-273.82"/>
    <n v="-273.82"/>
    <n v="-273.82"/>
    <n v="-273.82"/>
    <s v="ED"/>
    <s v="AN"/>
    <x v="0"/>
    <x v="104"/>
    <x v="4"/>
    <n v="1"/>
    <s v="ED.AN1"/>
    <n v="0.65529999999999999"/>
    <n v="0"/>
    <n v="0.34470000000000001"/>
    <n v="0"/>
    <n v="0"/>
    <n v="0"/>
    <x v="181"/>
    <x v="113"/>
    <x v="0"/>
    <n v="88242"/>
    <n v="0"/>
    <n v="46417"/>
    <n v="0"/>
    <n v="0"/>
    <n v="0"/>
  </r>
  <r>
    <x v="401"/>
    <n v="828306.57"/>
    <n v="828306.57"/>
    <n v="828306.57"/>
    <n v="828306.57"/>
    <n v="828306.57"/>
    <n v="828306.57"/>
    <n v="932598.96"/>
    <n v="954545.74"/>
    <n v="955233.37"/>
    <n v="955293.33"/>
    <n v="955293.33"/>
    <n v="955462.58"/>
    <n v="955462.58"/>
    <n v="-63998.29"/>
    <n v="-65682.509999999995"/>
    <n v="-67366.73"/>
    <n v="-69050.95"/>
    <n v="-70735.17"/>
    <n v="-72419.39"/>
    <n v="-74209.64"/>
    <n v="-76128.23"/>
    <n v="-78069.83"/>
    <n v="-80012.19"/>
    <n v="-81954.61"/>
    <n v="-83897.2"/>
    <n v="-85839.96"/>
    <n v="-1684.22"/>
    <n v="-1684.22"/>
    <n v="-1684.22"/>
    <n v="-1684.22"/>
    <n v="-1684.22"/>
    <n v="-1684.22"/>
    <n v="-1790.25"/>
    <n v="-1918.59"/>
    <n v="-1941.6"/>
    <n v="-1942.36"/>
    <n v="-1942.42"/>
    <n v="-1942.59"/>
    <n v="-1942.76"/>
    <s v="ED"/>
    <s v="AN"/>
    <x v="0"/>
    <x v="141"/>
    <x v="4"/>
    <n v="1"/>
    <s v="ED.AN1"/>
    <n v="0.65529999999999999"/>
    <n v="0"/>
    <n v="0.34470000000000001"/>
    <n v="0"/>
    <n v="0"/>
    <n v="0"/>
    <x v="181"/>
    <x v="113"/>
    <x v="0"/>
    <n v="626115"/>
    <n v="0"/>
    <n v="329348"/>
    <n v="0"/>
    <n v="0"/>
    <n v="0"/>
  </r>
  <r>
    <x v="402"/>
    <n v="2274991.71"/>
    <n v="2274991.71"/>
    <n v="2286879.2200000002"/>
    <n v="2286879.2200000002"/>
    <n v="2271957.0299999998"/>
    <n v="2271957.0299999998"/>
    <n v="2271957.0299999998"/>
    <n v="2271957.0299999998"/>
    <n v="2271957.0299999998"/>
    <n v="2271957.0299999998"/>
    <n v="2332309.5099999998"/>
    <n v="2332309.5099999998"/>
    <n v="2332309.5099999998"/>
    <n v="-458564.03"/>
    <n v="-463417.35"/>
    <n v="-468283.35"/>
    <n v="-473162.03"/>
    <n v="-463102.6"/>
    <n v="-467949.44"/>
    <n v="-472796.28"/>
    <n v="-477643.12"/>
    <n v="-482489.96"/>
    <n v="-487336.8"/>
    <n v="-492248.02"/>
    <n v="-497223.61"/>
    <n v="-502199.21"/>
    <n v="-4853.3100000000004"/>
    <n v="-4853.32"/>
    <n v="-4866"/>
    <n v="-4878.68"/>
    <n v="-4862.76"/>
    <n v="-4846.84"/>
    <n v="-4846.84"/>
    <n v="-4846.84"/>
    <n v="-4846.84"/>
    <n v="-4846.84"/>
    <n v="-4911.22"/>
    <n v="-4975.59"/>
    <n v="-4975.6000000000004"/>
    <s v="ED"/>
    <s v="AN"/>
    <x v="0"/>
    <x v="105"/>
    <x v="4"/>
    <n v="1"/>
    <s v="ED.AN1"/>
    <n v="0.65529999999999999"/>
    <n v="0"/>
    <n v="0.34470000000000001"/>
    <n v="0"/>
    <n v="0"/>
    <n v="0"/>
    <x v="167"/>
    <x v="113"/>
    <x v="0"/>
    <n v="1528362"/>
    <n v="0"/>
    <n v="803947"/>
    <n v="0"/>
    <n v="0"/>
    <n v="0"/>
  </r>
  <r>
    <x v="403"/>
    <n v="13605.56"/>
    <n v="13605.56"/>
    <n v="13605.56"/>
    <n v="13605.56"/>
    <n v="13605.56"/>
    <n v="13605.56"/>
    <n v="13605.56"/>
    <n v="13605.56"/>
    <n v="13605.56"/>
    <n v="13605.56"/>
    <n v="13605.56"/>
    <n v="13605.56"/>
    <n v="13605.56"/>
    <n v="-5803.55"/>
    <n v="-5828.15"/>
    <n v="-5852.75"/>
    <n v="-5877.35"/>
    <n v="-5901.95"/>
    <n v="-5926.55"/>
    <n v="-5951.15"/>
    <n v="-5975.75"/>
    <n v="-6000.35"/>
    <n v="-6024.95"/>
    <n v="-6049.55"/>
    <n v="-6074.15"/>
    <n v="-6098.75"/>
    <n v="-24.61"/>
    <n v="-24.6"/>
    <n v="-24.6"/>
    <n v="-24.6"/>
    <n v="-24.6"/>
    <n v="-24.6"/>
    <n v="-24.6"/>
    <n v="-24.6"/>
    <n v="-24.6"/>
    <n v="-24.6"/>
    <n v="-24.6"/>
    <n v="-24.6"/>
    <n v="-24.6"/>
    <s v="ED"/>
    <s v="AN"/>
    <x v="0"/>
    <x v="106"/>
    <x v="4"/>
    <n v="1"/>
    <s v="ED.AN1"/>
    <n v="0.65529999999999999"/>
    <n v="0"/>
    <n v="0.34470000000000001"/>
    <n v="0"/>
    <n v="0"/>
    <n v="0"/>
    <x v="11"/>
    <x v="177"/>
    <x v="0"/>
    <n v="8916"/>
    <n v="0"/>
    <n v="4690"/>
    <n v="0"/>
    <n v="0"/>
    <n v="0"/>
  </r>
  <r>
    <x v="404"/>
    <n v="32611700.210000001"/>
    <n v="32611700.210000001"/>
    <n v="32537232.66"/>
    <n v="32510251.32"/>
    <n v="32510251.32"/>
    <n v="32510251.32"/>
    <n v="32510251.32"/>
    <n v="32510251.32"/>
    <n v="32510251.32"/>
    <n v="32510251.32"/>
    <n v="32510251.32"/>
    <n v="32510251.32"/>
    <n v="32600317.91"/>
    <n v="-12530435.960000001"/>
    <n v="-12577722.93"/>
    <n v="-12624955.9"/>
    <n v="-12672115.310000001"/>
    <n v="-12719255.17"/>
    <n v="-12766395.029999999"/>
    <n v="-12813534.890000001"/>
    <n v="-12860674.75"/>
    <n v="-12907814.630000001"/>
    <n v="-12954954.51"/>
    <n v="-13002094.390000001"/>
    <n v="-13049234.27"/>
    <n v="-13096439.439999999"/>
    <n v="-47286.96"/>
    <n v="-47286.97"/>
    <n v="-47232.97"/>
    <n v="-47159.41"/>
    <n v="-47139.86"/>
    <n v="-47139.86"/>
    <n v="-47139.86"/>
    <n v="-47139.86"/>
    <n v="-47139.88"/>
    <n v="-47139.88"/>
    <n v="-47139.88"/>
    <n v="-47139.88"/>
    <n v="-47205.17"/>
    <s v="ED"/>
    <s v="AN"/>
    <x v="0"/>
    <x v="107"/>
    <x v="4"/>
    <n v="1"/>
    <s v="ED.AN1"/>
    <n v="0.65529999999999999"/>
    <n v="0"/>
    <n v="0.34470000000000001"/>
    <n v="0"/>
    <n v="0"/>
    <n v="0"/>
    <x v="182"/>
    <x v="178"/>
    <x v="0"/>
    <n v="21362988"/>
    <n v="0"/>
    <n v="11237330"/>
    <n v="0"/>
    <n v="0"/>
    <n v="0"/>
  </r>
  <r>
    <x v="405"/>
    <n v="2333225.37"/>
    <n v="2333225.37"/>
    <n v="2333225.37"/>
    <n v="2333225.37"/>
    <n v="2333225.37"/>
    <n v="2333225.37"/>
    <n v="2333225.37"/>
    <n v="2333225.37"/>
    <n v="2333225.37"/>
    <n v="2333225.37"/>
    <n v="2333225.37"/>
    <n v="2333225.37"/>
    <n v="2333225.37"/>
    <n v="-714616.04"/>
    <n v="-718854.74"/>
    <n v="-723093.44"/>
    <n v="-727332.14"/>
    <n v="-731570.84"/>
    <n v="-735809.54"/>
    <n v="-740048.24"/>
    <n v="-744286.94"/>
    <n v="-748525.64"/>
    <n v="-752764.34"/>
    <n v="-757003.04"/>
    <n v="-761241.74"/>
    <n v="-765480.44"/>
    <n v="-4238.7"/>
    <n v="-4238.7"/>
    <n v="-4238.7"/>
    <n v="-4238.7"/>
    <n v="-4238.7"/>
    <n v="-4238.7"/>
    <n v="-4238.7"/>
    <n v="-4238.7"/>
    <n v="-4238.7"/>
    <n v="-4238.7"/>
    <n v="-4238.7"/>
    <n v="-4238.7"/>
    <n v="-4238.7"/>
    <s v="ED"/>
    <s v="AN"/>
    <x v="0"/>
    <x v="108"/>
    <x v="4"/>
    <n v="1"/>
    <s v="ED.AN1"/>
    <n v="0.65529999999999999"/>
    <n v="0"/>
    <n v="0.34470000000000001"/>
    <n v="0"/>
    <n v="0"/>
    <n v="0"/>
    <x v="183"/>
    <x v="24"/>
    <x v="0"/>
    <n v="1528963"/>
    <n v="0"/>
    <n v="804263"/>
    <n v="0"/>
    <n v="0"/>
    <n v="0"/>
  </r>
  <r>
    <x v="406"/>
    <n v="956178.75"/>
    <n v="956178.75"/>
    <n v="956178.75"/>
    <n v="956178.75"/>
    <n v="956178.75"/>
    <n v="956178.75"/>
    <n v="956178.75"/>
    <n v="956178.75"/>
    <n v="956178.75"/>
    <n v="956178.75"/>
    <n v="956178.75"/>
    <n v="956178.75"/>
    <n v="956178.75"/>
    <n v="-305268.63"/>
    <n v="-307037.56"/>
    <n v="-308806.49"/>
    <n v="-310575.42"/>
    <n v="-312344.34999999998"/>
    <n v="-314113.28000000003"/>
    <n v="-315882.21000000002"/>
    <n v="-317651.14"/>
    <n v="-319420.07"/>
    <n v="-321189"/>
    <n v="-322957.93"/>
    <n v="-324726.86"/>
    <n v="-326495.78999999998"/>
    <n v="-1768.93"/>
    <n v="-1768.93"/>
    <n v="-1768.93"/>
    <n v="-1768.93"/>
    <n v="-1768.93"/>
    <n v="-1768.93"/>
    <n v="-1768.93"/>
    <n v="-1768.93"/>
    <n v="-1768.93"/>
    <n v="-1768.93"/>
    <n v="-1768.93"/>
    <n v="-1768.93"/>
    <n v="-1768.93"/>
    <s v="ED"/>
    <s v="AN"/>
    <x v="0"/>
    <x v="109"/>
    <x v="4"/>
    <n v="1"/>
    <s v="ED.AN1"/>
    <n v="0.65529999999999999"/>
    <n v="0"/>
    <n v="0.34470000000000001"/>
    <n v="0"/>
    <n v="0"/>
    <n v="0"/>
    <x v="161"/>
    <x v="179"/>
    <x v="0"/>
    <n v="626584"/>
    <n v="0"/>
    <n v="329595"/>
    <n v="0"/>
    <n v="0"/>
    <n v="0"/>
  </r>
  <r>
    <x v="407"/>
    <n v="132046.47"/>
    <n v="132046.47"/>
    <n v="67068.92"/>
    <n v="67068.92"/>
    <n v="67068.92"/>
    <n v="67068.92"/>
    <n v="67068.92"/>
    <n v="67068.92"/>
    <n v="67068.92"/>
    <n v="67068.92"/>
    <n v="67068.92"/>
    <n v="67068.92"/>
    <n v="67068.92"/>
    <n v="-23607.55"/>
    <n v="-23910.16"/>
    <n v="-24138.32"/>
    <n v="-24292.02"/>
    <n v="-24445.72"/>
    <n v="-24599.42"/>
    <n v="-24753.119999999999"/>
    <n v="-24906.82"/>
    <n v="-25060.52"/>
    <n v="-25214.22"/>
    <n v="-25367.919999999998"/>
    <n v="-25521.62"/>
    <n v="-25675.32"/>
    <n v="-302.61"/>
    <n v="-302.61"/>
    <n v="-228.16"/>
    <n v="-153.69999999999999"/>
    <n v="-153.69999999999999"/>
    <n v="-153.69999999999999"/>
    <n v="-153.69999999999999"/>
    <n v="-153.69999999999999"/>
    <n v="-153.69999999999999"/>
    <n v="-153.69999999999999"/>
    <n v="-153.69999999999999"/>
    <n v="-153.69999999999999"/>
    <n v="-153.69999999999999"/>
    <s v="ED"/>
    <s v="AN"/>
    <x v="0"/>
    <x v="110"/>
    <x v="4"/>
    <n v="1"/>
    <s v="ED.AN1"/>
    <n v="0.65529999999999999"/>
    <n v="0"/>
    <n v="0.34470000000000001"/>
    <n v="0"/>
    <n v="0"/>
    <n v="0"/>
    <x v="184"/>
    <x v="98"/>
    <x v="0"/>
    <n v="43950"/>
    <n v="0"/>
    <n v="23119"/>
    <n v="0"/>
    <n v="0"/>
    <n v="0"/>
  </r>
  <r>
    <x v="408"/>
    <n v="88682689.829999998"/>
    <n v="88682689.829999998"/>
    <n v="88682689.829999998"/>
    <n v="88682689.829999998"/>
    <n v="88682689.829999998"/>
    <n v="88822330.209999993"/>
    <n v="88822330.209999993"/>
    <n v="88822330.209999993"/>
    <n v="88822330.209999993"/>
    <n v="88822330.209999993"/>
    <n v="88822330.209999993"/>
    <n v="88822330.209999993"/>
    <n v="88822330.209999993"/>
    <n v="-21600671.780000001"/>
    <n v="-21778776.190000001"/>
    <n v="-21956880.600000001"/>
    <n v="-22134985.010000002"/>
    <n v="-22313089.420000002"/>
    <n v="-22491334.039999999"/>
    <n v="-22669718.879999999"/>
    <n v="-22848103.719999999"/>
    <n v="-23026488.57"/>
    <n v="-23204873.420000002"/>
    <n v="-23383258.27"/>
    <n v="-23561643.120000001"/>
    <n v="-23740027.969999999"/>
    <n v="-178104.41"/>
    <n v="-178104.41"/>
    <n v="-178104.41"/>
    <n v="-178104.41"/>
    <n v="-178104.41"/>
    <n v="-178244.62"/>
    <n v="-178384.84"/>
    <n v="-178384.84"/>
    <n v="-178384.85"/>
    <n v="-178384.85"/>
    <n v="-178384.85"/>
    <n v="-178384.85"/>
    <n v="-178384.85"/>
    <s v="ED"/>
    <s v="AN"/>
    <x v="0"/>
    <x v="111"/>
    <x v="4"/>
    <n v="1"/>
    <s v="ED.AN1"/>
    <n v="0.65529999999999999"/>
    <n v="0"/>
    <n v="0.34470000000000001"/>
    <n v="0"/>
    <n v="0"/>
    <n v="0"/>
    <x v="61"/>
    <x v="90"/>
    <x v="0"/>
    <n v="58205273"/>
    <n v="0"/>
    <n v="30617057"/>
    <n v="0"/>
    <n v="0"/>
    <n v="0"/>
  </r>
  <r>
    <x v="409"/>
    <n v="18641927.210000001"/>
    <n v="18641927.210000001"/>
    <n v="18641927.210000001"/>
    <n v="18670449.620000001"/>
    <n v="18677611.129999999"/>
    <n v="19433749.300000001"/>
    <n v="19442717.379999999"/>
    <n v="19434568.559999999"/>
    <n v="19643712.640000001"/>
    <n v="19620078.949999999"/>
    <n v="19615110.73"/>
    <n v="19615642.25"/>
    <n v="19615761.09"/>
    <n v="-2753015.31"/>
    <n v="-2808023.7"/>
    <n v="-2871561.59"/>
    <n v="-2935148.1"/>
    <n v="-2998795.42"/>
    <n v="-3063743.53"/>
    <n v="-3129995.5"/>
    <n v="-3196248.87"/>
    <n v="-3262844.77"/>
    <n v="-3296470.32"/>
    <n v="-3363333.62"/>
    <n v="-3430189.36"/>
    <n v="-3497046.21"/>
    <n v="-63537.89"/>
    <n v="-63537.89"/>
    <n v="-63537.89"/>
    <n v="-63586.51"/>
    <n v="-63647.32"/>
    <n v="-64948.11"/>
    <n v="-66251.97"/>
    <n v="-66253.37"/>
    <n v="-66595.899999999994"/>
    <n v="-66912.05"/>
    <n v="-66863.3"/>
    <n v="-66855.740000000005"/>
    <n v="-66856.850000000006"/>
    <s v="ED"/>
    <s v="AN"/>
    <x v="0"/>
    <x v="57"/>
    <x v="4"/>
    <n v="1"/>
    <s v="ED.AN1"/>
    <n v="0.65529999999999999"/>
    <n v="0"/>
    <n v="0.34470000000000001"/>
    <n v="0"/>
    <n v="0"/>
    <n v="0"/>
    <x v="185"/>
    <x v="180"/>
    <x v="0"/>
    <n v="12854208"/>
    <n v="0"/>
    <n v="6761553"/>
    <n v="0"/>
    <n v="0"/>
    <n v="0"/>
  </r>
  <r>
    <x v="410"/>
    <n v="3372686.26"/>
    <n v="3372686.26"/>
    <n v="3372686.26"/>
    <n v="3372686.26"/>
    <n v="3380448.54"/>
    <n v="3353312.33"/>
    <n v="3353312.33"/>
    <n v="3353312.33"/>
    <n v="3353312.33"/>
    <n v="3353312.33"/>
    <n v="3353312.33"/>
    <n v="3353312.33"/>
    <n v="3353312.33"/>
    <n v="-1506588.05"/>
    <n v="-1511253.6"/>
    <n v="-1515919.15"/>
    <n v="-1520584.7"/>
    <n v="-1525255.62"/>
    <n v="-1529913.13"/>
    <n v="-1534551.88"/>
    <n v="-1539190.63"/>
    <n v="-1543829.38"/>
    <n v="-1548468.13"/>
    <n v="-1553106.88"/>
    <n v="-1557745.63"/>
    <n v="-1562384.38"/>
    <n v="-4665.55"/>
    <n v="-4665.55"/>
    <n v="-4665.55"/>
    <n v="-4665.55"/>
    <n v="-4670.92"/>
    <n v="-4657.51"/>
    <n v="-4638.75"/>
    <n v="-4638.75"/>
    <n v="-4638.75"/>
    <n v="-4638.75"/>
    <n v="-4638.75"/>
    <n v="-4638.75"/>
    <n v="-4638.75"/>
    <s v="ED"/>
    <s v="AN"/>
    <x v="0"/>
    <x v="112"/>
    <x v="4"/>
    <n v="1"/>
    <s v="ED.AN1"/>
    <n v="0.65529999999999999"/>
    <n v="0"/>
    <n v="0.34470000000000001"/>
    <n v="0"/>
    <n v="0"/>
    <n v="0"/>
    <x v="96"/>
    <x v="181"/>
    <x v="0"/>
    <n v="2197426"/>
    <n v="0"/>
    <n v="1155887"/>
    <n v="0"/>
    <n v="0"/>
    <n v="0"/>
  </r>
  <r>
    <x v="411"/>
    <n v="355980.02"/>
    <n v="355980.02"/>
    <n v="355980.02"/>
    <n v="355980.02"/>
    <n v="355980.02"/>
    <n v="355980.02"/>
    <n v="355980.02"/>
    <n v="355980.02"/>
    <n v="355980.02"/>
    <n v="355980.02"/>
    <n v="355980.02"/>
    <n v="355980.02"/>
    <n v="355980.02"/>
    <n v="-309446.09000000003"/>
    <n v="-309796.14"/>
    <n v="-310146.19"/>
    <n v="-310496.24"/>
    <n v="-310846.28999999998"/>
    <n v="-311196.34000000003"/>
    <n v="-311546.39"/>
    <n v="-311896.44"/>
    <n v="-312246.49"/>
    <n v="-312596.53999999998"/>
    <n v="-312946.59000000003"/>
    <n v="-313296.64000000001"/>
    <n v="-313646.69"/>
    <n v="-350.05"/>
    <n v="-350.05"/>
    <n v="-350.05"/>
    <n v="-350.05"/>
    <n v="-350.05"/>
    <n v="-350.05"/>
    <n v="-350.05"/>
    <n v="-350.05"/>
    <n v="-350.05"/>
    <n v="-350.05"/>
    <n v="-350.05"/>
    <n v="-350.05"/>
    <n v="-350.05"/>
    <s v="ED"/>
    <s v="AN"/>
    <x v="0"/>
    <x v="113"/>
    <x v="4"/>
    <n v="1"/>
    <s v="ED.AN1"/>
    <n v="0.65529999999999999"/>
    <n v="0"/>
    <n v="0.34470000000000001"/>
    <n v="0"/>
    <n v="0"/>
    <n v="0"/>
    <x v="186"/>
    <x v="143"/>
    <x v="0"/>
    <n v="233274"/>
    <n v="0"/>
    <n v="122706"/>
    <n v="0"/>
    <n v="0"/>
    <n v="0"/>
  </r>
  <r>
    <x v="412"/>
    <n v="596883.09"/>
    <n v="596883.09"/>
    <n v="596883.09"/>
    <n v="596883.09"/>
    <n v="596883.09"/>
    <n v="621648"/>
    <n v="621648"/>
    <n v="621648"/>
    <n v="575830.76"/>
    <n v="575830.76"/>
    <n v="578629.85"/>
    <n v="578629.85"/>
    <n v="578629.85"/>
    <n v="-29553.22"/>
    <n v="-30861.39"/>
    <n v="-32169.56"/>
    <n v="-33477.730000000003"/>
    <n v="-34785.9"/>
    <n v="-36121.199999999997"/>
    <n v="-37483.65"/>
    <n v="-38846.1"/>
    <n v="9386.14"/>
    <n v="8124.12"/>
    <n v="6859.02"/>
    <n v="5590.86"/>
    <n v="4322.6899999999996"/>
    <n v="-1308.17"/>
    <n v="-1308.17"/>
    <n v="-1308.17"/>
    <n v="-1308.17"/>
    <n v="-1308.17"/>
    <n v="-1335.3"/>
    <n v="-1362.45"/>
    <n v="-1362.45"/>
    <n v="-1312.24"/>
    <n v="-1262.02"/>
    <n v="-1265.0999999999999"/>
    <n v="-1268.1600000000001"/>
    <n v="-1268.17"/>
    <s v="ED"/>
    <s v="AN"/>
    <x v="0"/>
    <x v="114"/>
    <x v="4"/>
    <n v="1"/>
    <s v="ED.AN1"/>
    <n v="0.65529999999999999"/>
    <n v="0"/>
    <n v="0.34470000000000001"/>
    <n v="0"/>
    <n v="0"/>
    <n v="0"/>
    <x v="187"/>
    <x v="113"/>
    <x v="0"/>
    <n v="379176"/>
    <n v="0"/>
    <n v="199454"/>
    <n v="0"/>
    <n v="0"/>
    <n v="0"/>
  </r>
  <r>
    <x v="413"/>
    <n v="45388.32"/>
    <n v="45388.32"/>
    <n v="45388.32"/>
    <n v="45388.32"/>
    <n v="45388.32"/>
    <n v="45388.32"/>
    <n v="45388.32"/>
    <n v="45388.32"/>
    <n v="45388.32"/>
    <n v="45388.32"/>
    <n v="45388.32"/>
    <n v="45388.32"/>
    <n v="45388.32"/>
    <n v="-5874.08"/>
    <n v="-5975.45"/>
    <n v="-6076.82"/>
    <n v="-6178.19"/>
    <n v="-6279.56"/>
    <n v="-6380.93"/>
    <n v="-6482.3"/>
    <n v="-6583.67"/>
    <n v="-6685.04"/>
    <n v="-6786.41"/>
    <n v="-6887.78"/>
    <n v="-6989.15"/>
    <n v="-7090.52"/>
    <n v="-101.37"/>
    <n v="-101.37"/>
    <n v="-101.37"/>
    <n v="-101.37"/>
    <n v="-101.37"/>
    <n v="-101.37"/>
    <n v="-101.37"/>
    <n v="-101.37"/>
    <n v="-101.37"/>
    <n v="-101.37"/>
    <n v="-101.37"/>
    <n v="-101.37"/>
    <n v="-101.37"/>
    <s v="ED"/>
    <s v="AN"/>
    <x v="0"/>
    <x v="115"/>
    <x v="4"/>
    <n v="1"/>
    <s v="ED.AN1"/>
    <n v="0.65529999999999999"/>
    <n v="0"/>
    <n v="0.34470000000000001"/>
    <n v="0"/>
    <n v="0"/>
    <n v="0"/>
    <x v="177"/>
    <x v="155"/>
    <x v="0"/>
    <n v="29743"/>
    <n v="0"/>
    <n v="15645"/>
    <n v="0"/>
    <n v="0"/>
    <n v="0"/>
  </r>
  <r>
    <x v="414"/>
    <n v="259749.63"/>
    <n v="259749.63"/>
    <n v="259749.63"/>
    <n v="259749.63"/>
    <n v="259749.63"/>
    <n v="259749.63"/>
    <n v="259749.63"/>
    <n v="259749.63"/>
    <n v="259749.63"/>
    <n v="259749.63"/>
    <n v="259749.63"/>
    <n v="259749.63"/>
    <n v="259749.63"/>
    <n v="-132368.21"/>
    <n v="-133008.92000000001"/>
    <n v="-133649.63"/>
    <n v="-134290.34"/>
    <n v="-134931.04999999999"/>
    <n v="-135571.76"/>
    <n v="-136212.47"/>
    <n v="-136853.18"/>
    <n v="-137493.89000000001"/>
    <n v="-138134.6"/>
    <n v="-138775.31"/>
    <n v="-139416.01999999999"/>
    <n v="-140056.73000000001"/>
    <n v="-640.71"/>
    <n v="-640.71"/>
    <n v="-640.71"/>
    <n v="-640.71"/>
    <n v="-640.71"/>
    <n v="-640.71"/>
    <n v="-640.71"/>
    <n v="-640.71"/>
    <n v="-640.71"/>
    <n v="-640.71"/>
    <n v="-640.71"/>
    <n v="-640.71"/>
    <n v="-640.71"/>
    <s v="ED"/>
    <s v="AN"/>
    <x v="0"/>
    <x v="116"/>
    <x v="4"/>
    <n v="1"/>
    <s v="ED.AN1"/>
    <n v="0.65529999999999999"/>
    <n v="0"/>
    <n v="0.34470000000000001"/>
    <n v="0"/>
    <n v="0"/>
    <n v="0"/>
    <x v="188"/>
    <x v="79"/>
    <x v="0"/>
    <n v="170214"/>
    <n v="0"/>
    <n v="89536"/>
    <n v="0"/>
    <n v="0"/>
    <n v="0"/>
  </r>
  <r>
    <x v="415"/>
    <n v="662529.69999999995"/>
    <n v="662529.69999999995"/>
    <n v="662529.69999999995"/>
    <n v="662529.69999999995"/>
    <n v="662529.69999999995"/>
    <n v="662529.69999999995"/>
    <n v="662529.69999999995"/>
    <n v="662529.69999999995"/>
    <n v="662529.69999999995"/>
    <n v="662529.69999999995"/>
    <n v="662529.69999999995"/>
    <n v="662529.69999999995"/>
    <n v="662529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6"/>
    <x v="4"/>
    <n v="1"/>
    <s v="ED.AN1"/>
    <n v="0.65529999999999999"/>
    <n v="0"/>
    <n v="0.34470000000000001"/>
    <n v="0"/>
    <n v="0"/>
    <n v="0"/>
    <x v="8"/>
    <x v="8"/>
    <x v="1"/>
    <n v="434156"/>
    <n v="0"/>
    <n v="228374"/>
    <n v="0"/>
    <n v="0"/>
    <n v="0"/>
  </r>
  <r>
    <x v="416"/>
    <n v="591407.03"/>
    <n v="591407.03"/>
    <n v="591407.03"/>
    <n v="591407.03"/>
    <n v="591407.03"/>
    <n v="591407.03"/>
    <n v="591407.03"/>
    <n v="591407.03"/>
    <n v="591407.03"/>
    <n v="591407.03"/>
    <n v="591407.03"/>
    <n v="591407.03"/>
    <n v="59140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9"/>
    <x v="4"/>
    <n v="1"/>
    <s v="ED.AN1"/>
    <n v="0.65529999999999999"/>
    <n v="0"/>
    <n v="0.34470000000000001"/>
    <n v="0"/>
    <n v="0"/>
    <n v="0"/>
    <x v="8"/>
    <x v="8"/>
    <x v="1"/>
    <n v="387549"/>
    <n v="0"/>
    <n v="203858"/>
    <n v="0"/>
    <n v="0"/>
    <n v="0"/>
  </r>
  <r>
    <x v="417"/>
    <n v="23166.89"/>
    <n v="23166.89"/>
    <n v="23166.89"/>
    <n v="23166.89"/>
    <n v="23166.89"/>
    <n v="23166.89"/>
    <n v="23166.89"/>
    <n v="23166.89"/>
    <n v="23166.89"/>
    <n v="23166.89"/>
    <n v="23166.89"/>
    <n v="23166.89"/>
    <n v="23166.89"/>
    <n v="-16369.28"/>
    <n v="-16409.439999999999"/>
    <n v="-16449.599999999999"/>
    <n v="-16489.759999999998"/>
    <n v="-16529.919999999998"/>
    <n v="-16570.080000000002"/>
    <n v="-16610.240000000002"/>
    <n v="-16650.400000000001"/>
    <n v="-16690.560000000001"/>
    <n v="-16730.72"/>
    <n v="-16770.88"/>
    <n v="-16811.04"/>
    <n v="-16851.2"/>
    <n v="-40.159999999999997"/>
    <n v="-40.159999999999997"/>
    <n v="-40.159999999999997"/>
    <n v="-40.159999999999997"/>
    <n v="-40.159999999999997"/>
    <n v="-40.159999999999997"/>
    <n v="-40.159999999999997"/>
    <n v="-40.159999999999997"/>
    <n v="-40.159999999999997"/>
    <n v="-40.159999999999997"/>
    <n v="-40.159999999999997"/>
    <n v="-40.159999999999997"/>
    <n v="-40.159999999999997"/>
    <s v="ED"/>
    <s v="AN"/>
    <x v="0"/>
    <x v="100"/>
    <x v="4"/>
    <n v="1"/>
    <s v="ED.AN1"/>
    <n v="0.65529999999999999"/>
    <n v="0"/>
    <n v="0.34470000000000001"/>
    <n v="0"/>
    <n v="0"/>
    <n v="0"/>
    <x v="120"/>
    <x v="130"/>
    <x v="0"/>
    <n v="15181"/>
    <n v="0"/>
    <n v="7986"/>
    <n v="0"/>
    <n v="0"/>
    <n v="0"/>
  </r>
  <r>
    <x v="418"/>
    <n v="2708437.11"/>
    <n v="2708437.11"/>
    <n v="2708437.11"/>
    <n v="2708437.11"/>
    <n v="2708437.11"/>
    <n v="2708437.11"/>
    <n v="2708437.11"/>
    <n v="2708437.11"/>
    <n v="2708437.11"/>
    <n v="2708437.11"/>
    <n v="2708437.11"/>
    <n v="2708437.11"/>
    <n v="2708437.11"/>
    <n v="-1637790.62"/>
    <n v="-1641695.28"/>
    <n v="-1645599.94"/>
    <n v="-1649504.6"/>
    <n v="-1653409.26"/>
    <n v="-1657313.92"/>
    <n v="-1661218.58"/>
    <n v="-1665123.24"/>
    <n v="-1669027.9"/>
    <n v="-1672932.56"/>
    <n v="-1676837.22"/>
    <n v="-1680741.88"/>
    <n v="-1684646.54"/>
    <n v="-3904.66"/>
    <n v="-3904.66"/>
    <n v="-3904.66"/>
    <n v="-3904.66"/>
    <n v="-3904.66"/>
    <n v="-3904.66"/>
    <n v="-3904.66"/>
    <n v="-3904.66"/>
    <n v="-3904.66"/>
    <n v="-3904.66"/>
    <n v="-3904.66"/>
    <n v="-3904.66"/>
    <n v="-3904.66"/>
    <s v="ED"/>
    <s v="AN"/>
    <x v="0"/>
    <x v="102"/>
    <x v="4"/>
    <n v="1"/>
    <s v="ED.AN1"/>
    <n v="0.65529999999999999"/>
    <n v="0"/>
    <n v="0.34470000000000001"/>
    <n v="0"/>
    <n v="0"/>
    <n v="0"/>
    <x v="87"/>
    <x v="54"/>
    <x v="0"/>
    <n v="1774839"/>
    <n v="0"/>
    <n v="933598"/>
    <n v="0"/>
    <n v="0"/>
    <n v="0"/>
  </r>
  <r>
    <x v="419"/>
    <n v="175981.22"/>
    <n v="175981.22"/>
    <n v="175981.22"/>
    <n v="175981.22"/>
    <n v="175981.22"/>
    <n v="175981.22"/>
    <n v="175981.22"/>
    <n v="175981.22"/>
    <n v="175981.22"/>
    <n v="175981.22"/>
    <n v="175981.22"/>
    <n v="175981.22"/>
    <n v="17598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142"/>
    <x v="4"/>
    <n v="1"/>
    <s v="ED.AN1"/>
    <n v="0.65529999999999999"/>
    <n v="0"/>
    <n v="0.34470000000000001"/>
    <n v="0"/>
    <n v="0"/>
    <n v="0"/>
    <x v="8"/>
    <x v="8"/>
    <x v="1"/>
    <n v="115320"/>
    <n v="0"/>
    <n v="60661"/>
    <n v="0"/>
    <n v="0"/>
    <n v="0"/>
  </r>
  <r>
    <x v="420"/>
    <n v="3480019.73"/>
    <n v="3440776.23"/>
    <n v="3440776.23"/>
    <n v="3448361.47"/>
    <n v="3444845.16"/>
    <n v="3444845.16"/>
    <n v="3453704.51"/>
    <n v="3453704.51"/>
    <n v="3453704.51"/>
    <n v="3451903.09"/>
    <n v="3451903.09"/>
    <n v="6740262.2699999996"/>
    <n v="6744170.2599999998"/>
    <n v="-831832.46"/>
    <n v="-837051.9"/>
    <n v="-842073.75"/>
    <n v="-847269.31"/>
    <n v="-852467.93"/>
    <n v="-857663.9"/>
    <n v="-862866.55"/>
    <n v="-868075.88"/>
    <n v="-873285.21"/>
    <n v="-876691.77"/>
    <n v="-881898.39"/>
    <n v="-889584.98"/>
    <n v="-899754.49"/>
    <n v="-5248.87"/>
    <n v="-5219.4399999999996"/>
    <n v="-5189.8500000000004"/>
    <n v="-5195.5600000000004"/>
    <n v="-5198.62"/>
    <n v="-5195.97"/>
    <n v="-5202.6499999999996"/>
    <n v="-5209.33"/>
    <n v="-5209.33"/>
    <n v="-5207.9799999999996"/>
    <n v="-5206.62"/>
    <n v="-7686.59"/>
    <n v="-10169.51"/>
    <s v="ED"/>
    <s v="AN"/>
    <x v="0"/>
    <x v="56"/>
    <x v="4"/>
    <n v="1"/>
    <s v="ED.AN1"/>
    <n v="0.65529999999999999"/>
    <n v="0"/>
    <n v="0.34470000000000001"/>
    <n v="0"/>
    <n v="0"/>
    <n v="0"/>
    <x v="189"/>
    <x v="118"/>
    <x v="0"/>
    <n v="4419455"/>
    <n v="0"/>
    <n v="2324715"/>
    <n v="0"/>
    <n v="0"/>
    <n v="0"/>
  </r>
  <r>
    <x v="421"/>
    <n v="2664.78"/>
    <n v="2664.78"/>
    <n v="2664.78"/>
    <n v="2664.78"/>
    <n v="6181.09"/>
    <n v="6181.09"/>
    <n v="6181.09"/>
    <n v="6181.09"/>
    <n v="6181.09"/>
    <n v="6181.09"/>
    <n v="6181.09"/>
    <n v="6181.09"/>
    <n v="6181.09"/>
    <n v="-2667.66"/>
    <n v="-2667.66"/>
    <n v="-2667.66"/>
    <n v="-2667.66"/>
    <n v="-2668.07"/>
    <n v="-2668.63"/>
    <n v="-2669.19"/>
    <n v="-2669.75"/>
    <n v="-2670.31"/>
    <n v="-2670.87"/>
    <n v="-2671.43"/>
    <n v="-2671.99"/>
    <n v="-2672.55"/>
    <n v="0"/>
    <n v="0"/>
    <n v="0"/>
    <n v="0"/>
    <n v="-0.41"/>
    <n v="-0.56000000000000005"/>
    <n v="-0.56000000000000005"/>
    <n v="-0.56000000000000005"/>
    <n v="-0.56000000000000005"/>
    <n v="-0.56000000000000005"/>
    <n v="-0.56000000000000005"/>
    <n v="-0.56000000000000005"/>
    <n v="-0.56000000000000005"/>
    <s v="ED"/>
    <s v="AN"/>
    <x v="0"/>
    <x v="104"/>
    <x v="4"/>
    <n v="1"/>
    <s v="ED.AN1"/>
    <n v="0.65529999999999999"/>
    <n v="0"/>
    <n v="0.34470000000000001"/>
    <n v="0"/>
    <n v="0"/>
    <n v="0"/>
    <x v="190"/>
    <x v="62"/>
    <x v="0"/>
    <n v="4050"/>
    <n v="0"/>
    <n v="2131"/>
    <n v="0"/>
    <n v="0"/>
    <n v="0"/>
  </r>
  <r>
    <x v="422"/>
    <n v="920331.28"/>
    <n v="920331.28"/>
    <n v="717415.24"/>
    <n v="717415.24"/>
    <n v="783535.61"/>
    <n v="783535.61"/>
    <n v="783535.61"/>
    <n v="783535.61"/>
    <n v="783535.61"/>
    <n v="783535.61"/>
    <n v="783535.61"/>
    <n v="845487.44"/>
    <n v="901178.74"/>
    <n v="-120842.61"/>
    <n v="-122890.35"/>
    <n v="-124712.34"/>
    <n v="-126308.59"/>
    <n v="-127978.4"/>
    <n v="-129721.76"/>
    <n v="-131465.12"/>
    <n v="-133208.48000000001"/>
    <n v="-134951.84"/>
    <n v="-136695.20000000001"/>
    <n v="-138438.56"/>
    <n v="-140250.85"/>
    <n v="-142194.01999999999"/>
    <n v="-2032.83"/>
    <n v="-2047.74"/>
    <n v="-1821.99"/>
    <n v="-1596.25"/>
    <n v="-1669.81"/>
    <n v="-1743.36"/>
    <n v="-1743.36"/>
    <n v="-1743.36"/>
    <n v="-1743.36"/>
    <n v="-1743.36"/>
    <n v="-1743.36"/>
    <n v="-1812.29"/>
    <n v="-1943.17"/>
    <s v="ED"/>
    <s v="AN"/>
    <x v="0"/>
    <x v="105"/>
    <x v="4"/>
    <n v="1"/>
    <s v="ED.AN1"/>
    <n v="0.65529999999999999"/>
    <n v="0"/>
    <n v="0.34470000000000001"/>
    <n v="0"/>
    <n v="0"/>
    <n v="0"/>
    <x v="29"/>
    <x v="182"/>
    <x v="0"/>
    <n v="590542"/>
    <n v="0"/>
    <n v="310636"/>
    <n v="0"/>
    <n v="0"/>
    <n v="0"/>
  </r>
  <r>
    <x v="423"/>
    <n v="24355870.109999999"/>
    <n v="24355870.109999999"/>
    <n v="24355870.109999999"/>
    <n v="24355870.109999999"/>
    <n v="24355870.109999999"/>
    <n v="24355870.109999999"/>
    <n v="24355870.109999999"/>
    <n v="24355870.109999999"/>
    <n v="24355870.109999999"/>
    <n v="24355870.109999999"/>
    <n v="24355870.109999999"/>
    <n v="24355870.109999999"/>
    <n v="24355870.109999999"/>
    <n v="-3810276.06"/>
    <n v="-3858175.93"/>
    <n v="-3906075.8"/>
    <n v="-3953975.67"/>
    <n v="-4001875.54"/>
    <n v="-4049775.41"/>
    <n v="-4097675.28"/>
    <n v="-4145575.15"/>
    <n v="-4193475.03"/>
    <n v="-4241374.91"/>
    <n v="-4289274.79"/>
    <n v="-4337174.67"/>
    <n v="-4385074.55"/>
    <n v="-47899.87"/>
    <n v="-47899.87"/>
    <n v="-47899.87"/>
    <n v="-47899.87"/>
    <n v="-47899.87"/>
    <n v="-47899.87"/>
    <n v="-47899.87"/>
    <n v="-47899.87"/>
    <n v="-47899.88"/>
    <n v="-47899.88"/>
    <n v="-47899.88"/>
    <n v="-47899.88"/>
    <n v="-47899.88"/>
    <s v="ED"/>
    <s v="AN"/>
    <x v="0"/>
    <x v="107"/>
    <x v="4"/>
    <n v="1"/>
    <s v="ED.AN1"/>
    <n v="0.65529999999999999"/>
    <n v="0"/>
    <n v="0.34470000000000001"/>
    <n v="0"/>
    <n v="0"/>
    <n v="0"/>
    <x v="191"/>
    <x v="183"/>
    <x v="0"/>
    <n v="15960402"/>
    <n v="0"/>
    <n v="8395468"/>
    <n v="0"/>
    <n v="0"/>
    <n v="0"/>
  </r>
  <r>
    <x v="424"/>
    <n v="1369247.82"/>
    <n v="1369247.82"/>
    <n v="1369247.82"/>
    <n v="1369247.82"/>
    <n v="1369247.82"/>
    <n v="1369247.82"/>
    <n v="1369247.82"/>
    <n v="1369247.82"/>
    <n v="1369247.82"/>
    <n v="1369247.82"/>
    <n v="1369247.82"/>
    <n v="1369247.82"/>
    <n v="1369247.82"/>
    <n v="-126455.67999999999"/>
    <n v="-129239.82"/>
    <n v="-132023.96"/>
    <n v="-134808.1"/>
    <n v="-137592.24"/>
    <n v="-140376.38"/>
    <n v="-143160.51999999999"/>
    <n v="-145944.66"/>
    <n v="-148728.79999999999"/>
    <n v="-151512.94"/>
    <n v="-154297.07999999999"/>
    <n v="-157081.22"/>
    <n v="-159865.35999999999"/>
    <n v="-2784.14"/>
    <n v="-2784.14"/>
    <n v="-2784.14"/>
    <n v="-2784.14"/>
    <n v="-2784.14"/>
    <n v="-2784.14"/>
    <n v="-2784.14"/>
    <n v="-2784.14"/>
    <n v="-2784.14"/>
    <n v="-2784.14"/>
    <n v="-2784.14"/>
    <n v="-2784.14"/>
    <n v="-2784.14"/>
    <s v="ED"/>
    <s v="AN"/>
    <x v="0"/>
    <x v="108"/>
    <x v="4"/>
    <n v="1"/>
    <s v="ED.AN1"/>
    <n v="0.65529999999999999"/>
    <n v="0"/>
    <n v="0.34470000000000001"/>
    <n v="0"/>
    <n v="0"/>
    <n v="0"/>
    <x v="181"/>
    <x v="110"/>
    <x v="0"/>
    <n v="897268"/>
    <n v="0"/>
    <n v="471980"/>
    <n v="0"/>
    <n v="0"/>
    <n v="0"/>
  </r>
  <r>
    <x v="425"/>
    <n v="207277.62"/>
    <n v="207277.62"/>
    <n v="207277.62"/>
    <n v="207277.62"/>
    <n v="207277.62"/>
    <n v="228043.65"/>
    <n v="337202.45"/>
    <n v="338702.45"/>
    <n v="338870.45"/>
    <n v="338870.45"/>
    <n v="338870.45"/>
    <n v="338870.45"/>
    <n v="338870.45"/>
    <n v="-31850.959999999999"/>
    <n v="-32306.97"/>
    <n v="-32762.98"/>
    <n v="-33218.99"/>
    <n v="-33675"/>
    <n v="-34153.85"/>
    <n v="-34775.620000000003"/>
    <n v="-35519.120000000003"/>
    <n v="-36264.449999999997"/>
    <n v="-37009.97"/>
    <n v="-37755.49"/>
    <n v="-38501.01"/>
    <n v="-39246.53"/>
    <n v="-456.01"/>
    <n v="-456.01"/>
    <n v="-456.01"/>
    <n v="-456.01"/>
    <n v="-456.01"/>
    <n v="-478.85"/>
    <n v="-621.77"/>
    <n v="-743.5"/>
    <n v="-745.33"/>
    <n v="-745.52"/>
    <n v="-745.52"/>
    <n v="-745.52"/>
    <n v="-745.52"/>
    <s v="ED"/>
    <s v="AN"/>
    <x v="0"/>
    <x v="110"/>
    <x v="4"/>
    <n v="1"/>
    <s v="ED.AN1"/>
    <n v="0.65529999999999999"/>
    <n v="0"/>
    <n v="0.34470000000000001"/>
    <n v="0"/>
    <n v="0"/>
    <n v="0"/>
    <x v="192"/>
    <x v="184"/>
    <x v="0"/>
    <n v="222062"/>
    <n v="0"/>
    <n v="116809"/>
    <n v="0"/>
    <n v="0"/>
    <n v="0"/>
  </r>
  <r>
    <x v="426"/>
    <n v="2233650.87"/>
    <n v="2233650.87"/>
    <n v="2233650.87"/>
    <n v="2233650.87"/>
    <n v="2233650.87"/>
    <n v="2233650.87"/>
    <n v="2233650.87"/>
    <n v="2233650.87"/>
    <n v="2233650.87"/>
    <n v="2233650.87"/>
    <n v="2233650.87"/>
    <n v="2233650.87"/>
    <n v="2233650.87"/>
    <n v="-2457015.96"/>
    <n v="-2457015.96"/>
    <n v="-2457015.96"/>
    <n v="-2457015.96"/>
    <n v="-2457015.96"/>
    <n v="-2457015.96"/>
    <n v="-2457015.96"/>
    <n v="-2457015.96"/>
    <n v="-2457015.96"/>
    <n v="-2457015.96"/>
    <n v="-2457015.96"/>
    <n v="-2457015.96"/>
    <n v="-2457015.96"/>
    <n v="0"/>
    <n v="0"/>
    <n v="0"/>
    <n v="0"/>
    <n v="0"/>
    <n v="0"/>
    <n v="0"/>
    <n v="0"/>
    <n v="0"/>
    <n v="0"/>
    <n v="0"/>
    <n v="0"/>
    <n v="0"/>
    <s v="ED"/>
    <s v="AN"/>
    <x v="0"/>
    <x v="111"/>
    <x v="4"/>
    <n v="1"/>
    <s v="ED.AN1"/>
    <n v="0.65529999999999999"/>
    <n v="0"/>
    <n v="0.34470000000000001"/>
    <n v="0"/>
    <n v="0"/>
    <n v="0"/>
    <x v="193"/>
    <x v="185"/>
    <x v="0"/>
    <n v="1463711"/>
    <n v="0"/>
    <n v="769939"/>
    <n v="0"/>
    <n v="0"/>
    <n v="0"/>
  </r>
  <r>
    <x v="427"/>
    <n v="1977430.38"/>
    <n v="1996978.15"/>
    <n v="1998304.76"/>
    <n v="1942514.12"/>
    <n v="2293384.94"/>
    <n v="2303607.87"/>
    <n v="2304222.84"/>
    <n v="2304140.34"/>
    <n v="2304140.34"/>
    <n v="2304140.34"/>
    <n v="2304140.34"/>
    <n v="2304140.34"/>
    <n v="2304140.34"/>
    <n v="-752877.35"/>
    <n v="-754864.56"/>
    <n v="-756862.19"/>
    <n v="-758374.29"/>
    <n v="-760492.24"/>
    <n v="-760430.47"/>
    <n v="-762734.38"/>
    <n v="-764956.06"/>
    <n v="-767260.2"/>
    <n v="-769564.34"/>
    <n v="-771868.48"/>
    <n v="-774172.62"/>
    <n v="-776476.76"/>
    <n v="-1977.06"/>
    <n v="-1987.21"/>
    <n v="-1997.63"/>
    <n v="-1970.41"/>
    <n v="-2117.9499999999998"/>
    <n v="-2298.4899999999998"/>
    <n v="-2303.91"/>
    <n v="-2304.1799999999998"/>
    <n v="-2304.14"/>
    <n v="-2304.14"/>
    <n v="-2304.14"/>
    <n v="-2304.14"/>
    <n v="-2304.14"/>
    <s v="ED"/>
    <s v="AN"/>
    <x v="0"/>
    <x v="57"/>
    <x v="4"/>
    <n v="1"/>
    <s v="ED.AN1"/>
    <n v="0.65529999999999999"/>
    <n v="0"/>
    <n v="0.34470000000000001"/>
    <n v="0"/>
    <n v="0"/>
    <n v="0"/>
    <x v="194"/>
    <x v="110"/>
    <x v="0"/>
    <n v="1509903"/>
    <n v="0"/>
    <n v="794237"/>
    <n v="0"/>
    <n v="0"/>
    <n v="0"/>
  </r>
  <r>
    <x v="428"/>
    <n v="786886.84"/>
    <n v="809339.9"/>
    <n v="809339.9"/>
    <n v="809339.9"/>
    <n v="809339.9"/>
    <n v="809339.9"/>
    <n v="809339.9"/>
    <n v="809339.9"/>
    <n v="809339.9"/>
    <n v="809339.9"/>
    <n v="809339.9"/>
    <n v="809339.9"/>
    <n v="809339.9"/>
    <n v="-120438.07"/>
    <n v="-122027.64"/>
    <n v="-123639.58"/>
    <n v="-125251.52"/>
    <n v="-126863.46"/>
    <n v="-128475.4"/>
    <n v="-130087.34"/>
    <n v="-131699.28"/>
    <n v="-133311.22"/>
    <n v="-134923.16"/>
    <n v="-136535.1"/>
    <n v="-138147.04"/>
    <n v="-139758.98000000001"/>
    <n v="-1567.22"/>
    <n v="-1589.57"/>
    <n v="-1611.94"/>
    <n v="-1611.94"/>
    <n v="-1611.94"/>
    <n v="-1611.94"/>
    <n v="-1611.94"/>
    <n v="-1611.94"/>
    <n v="-1611.94"/>
    <n v="-1611.94"/>
    <n v="-1611.94"/>
    <n v="-1611.94"/>
    <n v="-1611.94"/>
    <s v="ED"/>
    <s v="AN"/>
    <x v="0"/>
    <x v="112"/>
    <x v="4"/>
    <n v="1"/>
    <s v="ED.AN1"/>
    <n v="0.65529999999999999"/>
    <n v="0"/>
    <n v="0.34470000000000001"/>
    <n v="0"/>
    <n v="0"/>
    <n v="0"/>
    <x v="195"/>
    <x v="144"/>
    <x v="0"/>
    <n v="530360"/>
    <n v="0"/>
    <n v="278979"/>
    <n v="0"/>
    <n v="0"/>
    <n v="0"/>
  </r>
  <r>
    <x v="429"/>
    <n v="16925.060000000001"/>
    <n v="16925.060000000001"/>
    <n v="16925.060000000001"/>
    <n v="16925.060000000001"/>
    <n v="16925.060000000001"/>
    <n v="16925.060000000001"/>
    <n v="16925.060000000001"/>
    <n v="16925.060000000001"/>
    <n v="16925.060000000001"/>
    <n v="16925.060000000001"/>
    <n v="16925.060000000001"/>
    <n v="16925.060000000001"/>
    <n v="16925.060000000001"/>
    <n v="-135.15"/>
    <n v="-151.37"/>
    <n v="-167.59"/>
    <n v="-183.81"/>
    <n v="-200.03"/>
    <n v="-216.25"/>
    <n v="-232.47"/>
    <n v="-248.69"/>
    <n v="-264.91000000000003"/>
    <n v="-281.13"/>
    <n v="-297.35000000000002"/>
    <n v="-313.57"/>
    <n v="-329.79"/>
    <n v="-16.22"/>
    <n v="-16.22"/>
    <n v="-16.22"/>
    <n v="-16.22"/>
    <n v="-16.22"/>
    <n v="-16.22"/>
    <n v="-16.22"/>
    <n v="-16.22"/>
    <n v="-16.22"/>
    <n v="-16.22"/>
    <n v="-16.22"/>
    <n v="-16.22"/>
    <n v="-16.22"/>
    <s v="ED"/>
    <s v="AN"/>
    <x v="0"/>
    <x v="114"/>
    <x v="4"/>
    <n v="1"/>
    <s v="ED.AN1"/>
    <n v="0.65529999999999999"/>
    <n v="0"/>
    <n v="0.34470000000000001"/>
    <n v="0"/>
    <n v="0"/>
    <n v="0"/>
    <x v="196"/>
    <x v="173"/>
    <x v="0"/>
    <n v="11091"/>
    <n v="0"/>
    <n v="5834"/>
    <n v="0"/>
    <n v="0"/>
    <n v="0"/>
  </r>
  <r>
    <x v="430"/>
    <n v="577943.72"/>
    <n v="577943.72"/>
    <n v="577943.72"/>
    <n v="577943.72"/>
    <n v="577943.72"/>
    <n v="577943.72"/>
    <n v="577943.72"/>
    <n v="577943.72"/>
    <n v="577943.72"/>
    <n v="577943.72"/>
    <n v="577943.72"/>
    <n v="577943.72"/>
    <n v="577943.72"/>
    <n v="-38179.96"/>
    <n v="-39441.800000000003"/>
    <n v="-40703.64"/>
    <n v="-41965.48"/>
    <n v="-43227.32"/>
    <n v="-44489.16"/>
    <n v="-45751"/>
    <n v="-47012.84"/>
    <n v="-48274.69"/>
    <n v="-49536.54"/>
    <n v="-50798.39"/>
    <n v="-52060.24"/>
    <n v="-53322.09"/>
    <n v="-1261.8399999999999"/>
    <n v="-1261.8399999999999"/>
    <n v="-1261.8399999999999"/>
    <n v="-1261.8399999999999"/>
    <n v="-1261.8399999999999"/>
    <n v="-1261.8399999999999"/>
    <n v="-1261.8399999999999"/>
    <n v="-1261.8399999999999"/>
    <n v="-1261.8499999999999"/>
    <n v="-1261.8499999999999"/>
    <n v="-1261.8499999999999"/>
    <n v="-1261.8499999999999"/>
    <n v="-1261.8499999999999"/>
    <s v="ED"/>
    <s v="AN"/>
    <x v="0"/>
    <x v="116"/>
    <x v="4"/>
    <n v="1"/>
    <s v="ED.AN1"/>
    <n v="0.65529999999999999"/>
    <n v="0"/>
    <n v="0.34470000000000001"/>
    <n v="0"/>
    <n v="0"/>
    <n v="0"/>
    <x v="157"/>
    <x v="110"/>
    <x v="0"/>
    <n v="378727"/>
    <n v="0"/>
    <n v="199217"/>
    <n v="0"/>
    <n v="0"/>
    <n v="0"/>
  </r>
  <r>
    <x v="431"/>
    <n v="621681.62"/>
    <n v="621681.62"/>
    <n v="621681.62"/>
    <n v="621681.62"/>
    <n v="621681.62"/>
    <n v="621681.62"/>
    <n v="621681.62"/>
    <n v="621681.62"/>
    <n v="621681.62"/>
    <n v="621681.62"/>
    <n v="621681.62"/>
    <n v="621681.62"/>
    <n v="62168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87"/>
    <x v="5"/>
    <n v="1"/>
    <s v="ED.AN1"/>
    <n v="0.65529999999999999"/>
    <n v="0"/>
    <n v="0.34470000000000001"/>
    <n v="0"/>
    <n v="0"/>
    <n v="0"/>
    <x v="8"/>
    <x v="8"/>
    <x v="1"/>
    <n v="407388"/>
    <n v="0"/>
    <n v="214294"/>
    <n v="0"/>
    <n v="0"/>
    <n v="0"/>
  </r>
  <r>
    <x v="432"/>
    <n v="3565117.87"/>
    <n v="3565117.87"/>
    <n v="3565117.87"/>
    <n v="3582540.99"/>
    <n v="3582540.99"/>
    <n v="3582540.99"/>
    <n v="3582540.99"/>
    <n v="3582540.99"/>
    <n v="3582540.99"/>
    <n v="3582540.99"/>
    <n v="3582540.99"/>
    <n v="3582540.99"/>
    <n v="3584501.93"/>
    <n v="-1785597.85"/>
    <n v="-1796590.3"/>
    <n v="-1807582.75"/>
    <n v="-1818602.06"/>
    <n v="-1829648.23"/>
    <n v="-1840694.4"/>
    <n v="-1851740.57"/>
    <n v="-1862786.74"/>
    <n v="-1873832.91"/>
    <n v="-1884879.08"/>
    <n v="-1895925.25"/>
    <n v="-1906971.42"/>
    <n v="-1913631.61"/>
    <n v="-10992.45"/>
    <n v="-10992.45"/>
    <n v="-10992.45"/>
    <n v="-11019.31"/>
    <n v="-11046.17"/>
    <n v="-11046.17"/>
    <n v="-11046.17"/>
    <n v="-11046.17"/>
    <n v="-11046.17"/>
    <n v="-11046.17"/>
    <n v="-11046.17"/>
    <n v="-11046.17"/>
    <n v="-11049.19"/>
    <s v="ED"/>
    <s v="AN"/>
    <x v="0"/>
    <x v="88"/>
    <x v="5"/>
    <n v="1"/>
    <s v="ED.AN1"/>
    <n v="0.65529999999999999"/>
    <n v="0"/>
    <n v="0.34470000000000001"/>
    <n v="0"/>
    <n v="0"/>
    <n v="0"/>
    <x v="197"/>
    <x v="186"/>
    <x v="0"/>
    <n v="2348924"/>
    <n v="0"/>
    <n v="1235578"/>
    <n v="0"/>
    <n v="0"/>
    <n v="0"/>
  </r>
  <r>
    <x v="433"/>
    <n v="1695808.4"/>
    <n v="1695808.4"/>
    <n v="1695808.4"/>
    <n v="1695808.4"/>
    <n v="1695808.4"/>
    <n v="1695808.4"/>
    <n v="1695808.4"/>
    <n v="1695808.4"/>
    <n v="1695808.4"/>
    <n v="1695808.4"/>
    <n v="1695808.4"/>
    <n v="1695808.4"/>
    <n v="1695808.4"/>
    <n v="-943248.98"/>
    <n v="-948279.88"/>
    <n v="-953310.78"/>
    <n v="-958341.68"/>
    <n v="-963372.58"/>
    <n v="-968403.48"/>
    <n v="-973434.38"/>
    <n v="-978465.28000000003"/>
    <n v="-983496.18"/>
    <n v="-988527.08"/>
    <n v="-993557.98"/>
    <n v="-998588.88"/>
    <n v="-1003619.78"/>
    <n v="-5030.8999999999996"/>
    <n v="-5030.8999999999996"/>
    <n v="-5030.8999999999996"/>
    <n v="-5030.8999999999996"/>
    <n v="-5030.8999999999996"/>
    <n v="-5030.8999999999996"/>
    <n v="-5030.8999999999996"/>
    <n v="-5030.8999999999996"/>
    <n v="-5030.8999999999996"/>
    <n v="-5030.8999999999996"/>
    <n v="-5030.8999999999996"/>
    <n v="-5030.8999999999996"/>
    <n v="-5030.8999999999996"/>
    <s v="ED"/>
    <s v="AN"/>
    <x v="0"/>
    <x v="89"/>
    <x v="5"/>
    <n v="1"/>
    <s v="ED.AN1"/>
    <n v="0.65529999999999999"/>
    <n v="0"/>
    <n v="0.34470000000000001"/>
    <n v="0"/>
    <n v="0"/>
    <n v="0"/>
    <x v="198"/>
    <x v="187"/>
    <x v="0"/>
    <n v="1111263"/>
    <n v="0"/>
    <n v="584545"/>
    <n v="0"/>
    <n v="0"/>
    <n v="0"/>
  </r>
  <r>
    <x v="434"/>
    <n v="5722486.0499999998"/>
    <n v="5722486.0499999998"/>
    <n v="5690908.1200000001"/>
    <n v="5690908.1200000001"/>
    <n v="3658328.03"/>
    <n v="3658328.03"/>
    <n v="3658328.03"/>
    <n v="3658328.03"/>
    <n v="3658328.03"/>
    <n v="3658328.03"/>
    <n v="3658328.03"/>
    <n v="3658328.03"/>
    <n v="3658328.03"/>
    <n v="-2838594.96"/>
    <n v="-2856573.11"/>
    <n v="-2874501.65"/>
    <n v="-2892380.59"/>
    <n v="-2907066.68"/>
    <n v="-2918559.93"/>
    <n v="-2930053.18"/>
    <n v="-2941546.43"/>
    <n v="-2953039.68"/>
    <n v="-2964532.93"/>
    <n v="-2976026.18"/>
    <n v="-2987519.43"/>
    <n v="-2999012.68"/>
    <n v="-17978.150000000001"/>
    <n v="-17978.150000000001"/>
    <n v="-17928.54"/>
    <n v="-17878.939999999999"/>
    <n v="-14686.09"/>
    <n v="-11493.25"/>
    <n v="-11493.25"/>
    <n v="-11493.25"/>
    <n v="-11493.25"/>
    <n v="-11493.25"/>
    <n v="-11493.25"/>
    <n v="-11493.25"/>
    <n v="-11493.25"/>
    <s v="ED"/>
    <s v="AN"/>
    <x v="0"/>
    <x v="90"/>
    <x v="5"/>
    <n v="1"/>
    <s v="ED.AN1"/>
    <n v="0.65529999999999999"/>
    <n v="0"/>
    <n v="0.34470000000000001"/>
    <n v="0"/>
    <n v="0"/>
    <n v="0"/>
    <x v="199"/>
    <x v="174"/>
    <x v="0"/>
    <n v="2397302"/>
    <n v="0"/>
    <n v="1261026"/>
    <n v="0"/>
    <n v="0"/>
    <n v="0"/>
  </r>
  <r>
    <x v="435"/>
    <n v="50499881.090000004"/>
    <n v="50506333.359999999"/>
    <n v="49860146.299999997"/>
    <n v="49862554.399999999"/>
    <n v="51890372.079999998"/>
    <n v="51892533.289999999"/>
    <n v="51892533.289999999"/>
    <n v="51194011.659999996"/>
    <n v="51194011.659999996"/>
    <n v="51202472.43"/>
    <n v="51202472.43"/>
    <n v="51202472.43"/>
    <n v="51202472.43"/>
    <n v="-27039254.530000001"/>
    <n v="-27205073.059999999"/>
    <n v="-27369841.359999999"/>
    <n v="-27533552.800000001"/>
    <n v="-27697295.199999999"/>
    <n v="-27867672.129999999"/>
    <n v="-28038052.609999999"/>
    <n v="-28207286.359999999"/>
    <n v="-28375373.359999999"/>
    <n v="-28543474.260000002"/>
    <n v="-28711589.050000001"/>
    <n v="-28879703.84"/>
    <n v="-29047818.629999999"/>
    <n v="-164689.78"/>
    <n v="-165818.53"/>
    <n v="-164768.29999999999"/>
    <n v="-163711.44"/>
    <n v="-167044.38"/>
    <n v="-170376.93"/>
    <n v="-170380.48"/>
    <n v="-169233.75"/>
    <n v="-168087"/>
    <n v="-168100.9"/>
    <n v="-168114.79"/>
    <n v="-168114.79"/>
    <n v="-168114.79"/>
    <s v="ED"/>
    <s v="AN"/>
    <x v="0"/>
    <x v="91"/>
    <x v="5"/>
    <n v="1"/>
    <s v="ED.AN1"/>
    <n v="0.65529999999999999"/>
    <n v="0"/>
    <n v="0.34470000000000001"/>
    <n v="0"/>
    <n v="0"/>
    <n v="0"/>
    <x v="200"/>
    <x v="188"/>
    <x v="0"/>
    <n v="33552980"/>
    <n v="0"/>
    <n v="17649492"/>
    <n v="0"/>
    <n v="0"/>
    <n v="0"/>
  </r>
  <r>
    <x v="436"/>
    <n v="3456682.22"/>
    <n v="3456682.22"/>
    <n v="4108214.34"/>
    <n v="4108214.34"/>
    <n v="4108214.34"/>
    <n v="4108214.34"/>
    <n v="4108214.34"/>
    <n v="4806735.97"/>
    <n v="4806735.97"/>
    <n v="4806735.97"/>
    <n v="4806735.97"/>
    <n v="4810184.6500000004"/>
    <n v="4808069.6500000004"/>
    <n v="-896171.53"/>
    <n v="-919849.81"/>
    <n v="-945759.58"/>
    <n v="-973900.85"/>
    <n v="-1002042.12"/>
    <n v="-1030183.39"/>
    <n v="-1058324.6599999999"/>
    <n v="-1088858.3600000001"/>
    <n v="-1121784.51"/>
    <n v="-1154710.6599999999"/>
    <n v="-1187636.81"/>
    <n v="-1220574.76"/>
    <n v="-1251402.28"/>
    <n v="-23678.28"/>
    <n v="-23678.28"/>
    <n v="-25909.77"/>
    <n v="-28141.27"/>
    <n v="-28141.27"/>
    <n v="-28141.27"/>
    <n v="-28141.27"/>
    <n v="-30533.7"/>
    <n v="-32926.15"/>
    <n v="-32926.15"/>
    <n v="-32926.15"/>
    <n v="-32937.949999999997"/>
    <n v="-32942.519999999997"/>
    <s v="ED"/>
    <s v="AN"/>
    <x v="0"/>
    <x v="93"/>
    <x v="5"/>
    <n v="1"/>
    <s v="ED.AN1"/>
    <n v="0.65529999999999999"/>
    <n v="0"/>
    <n v="0.34470000000000001"/>
    <n v="0"/>
    <n v="0"/>
    <n v="0"/>
    <x v="201"/>
    <x v="189"/>
    <x v="0"/>
    <n v="3150728"/>
    <n v="0"/>
    <n v="1657342"/>
    <n v="0"/>
    <n v="0"/>
    <n v="0"/>
  </r>
  <r>
    <x v="437"/>
    <n v="249472.21"/>
    <n v="249472.21"/>
    <n v="249472.21"/>
    <n v="249472.21"/>
    <n v="249472.21"/>
    <n v="249472.21"/>
    <n v="249472.21"/>
    <n v="249472.21"/>
    <n v="249472.21"/>
    <n v="249472.21"/>
    <n v="249472.21"/>
    <n v="249472.21"/>
    <n v="249472.21"/>
    <n v="-61054.080000000002"/>
    <n v="-62237"/>
    <n v="-63419.92"/>
    <n v="-64602.84"/>
    <n v="-65785.759999999995"/>
    <n v="-66968.679999999993"/>
    <n v="-68151.600000000006"/>
    <n v="-69334.52"/>
    <n v="-70517.440000000002"/>
    <n v="-71700.36"/>
    <n v="-72883.28"/>
    <n v="-74066.2"/>
    <n v="-75249.119999999995"/>
    <n v="-1182.92"/>
    <n v="-1182.92"/>
    <n v="-1182.92"/>
    <n v="-1182.92"/>
    <n v="-1182.92"/>
    <n v="-1182.92"/>
    <n v="-1182.92"/>
    <n v="-1182.92"/>
    <n v="-1182.92"/>
    <n v="-1182.92"/>
    <n v="-1182.92"/>
    <n v="-1182.92"/>
    <n v="-1182.92"/>
    <s v="ED"/>
    <s v="AN"/>
    <x v="0"/>
    <x v="94"/>
    <x v="5"/>
    <n v="1"/>
    <s v="ED.AN1"/>
    <n v="0.65529999999999999"/>
    <n v="0"/>
    <n v="0.34470000000000001"/>
    <n v="0"/>
    <n v="0"/>
    <n v="0"/>
    <x v="202"/>
    <x v="190"/>
    <x v="0"/>
    <n v="163479"/>
    <n v="0"/>
    <n v="85993"/>
    <n v="0"/>
    <n v="0"/>
    <n v="0"/>
  </r>
  <r>
    <x v="438"/>
    <n v="149669.82"/>
    <n v="149669.82"/>
    <n v="149669.82"/>
    <n v="149669.82"/>
    <n v="149669.82"/>
    <n v="149669.82"/>
    <n v="149669.82"/>
    <n v="149669.82"/>
    <n v="149669.82"/>
    <n v="149669.82"/>
    <n v="149669.82"/>
    <n v="149669.82"/>
    <n v="149669.82"/>
    <n v="-80141.77"/>
    <n v="-80976.179999999993"/>
    <n v="-81810.59"/>
    <n v="-82645"/>
    <n v="-83479.41"/>
    <n v="-84313.82"/>
    <n v="-85148.23"/>
    <n v="-85982.64"/>
    <n v="-86817.05"/>
    <n v="-87651.46"/>
    <n v="-88485.87"/>
    <n v="-89320.28"/>
    <n v="-90154.69"/>
    <n v="-834.41"/>
    <n v="-834.41"/>
    <n v="-834.41"/>
    <n v="-834.41"/>
    <n v="-834.41"/>
    <n v="-834.41"/>
    <n v="-834.41"/>
    <n v="-834.41"/>
    <n v="-834.41"/>
    <n v="-834.41"/>
    <n v="-834.41"/>
    <n v="-834.41"/>
    <n v="-834.41"/>
    <s v="ED"/>
    <s v="AN"/>
    <x v="0"/>
    <x v="92"/>
    <x v="5"/>
    <n v="1"/>
    <s v="ED.AN1"/>
    <n v="0.65529999999999999"/>
    <n v="0"/>
    <n v="0.34470000000000001"/>
    <n v="0"/>
    <n v="0"/>
    <n v="0"/>
    <x v="203"/>
    <x v="191"/>
    <x v="0"/>
    <n v="98079"/>
    <n v="0"/>
    <n v="51591"/>
    <n v="0"/>
    <n v="0"/>
    <n v="0"/>
  </r>
  <r>
    <x v="439"/>
    <n v="33209.410000000003"/>
    <n v="33209.410000000003"/>
    <n v="33209.410000000003"/>
    <n v="33209.410000000003"/>
    <n v="33209.410000000003"/>
    <n v="33209.410000000003"/>
    <n v="33209.410000000003"/>
    <n v="33209.410000000003"/>
    <n v="33209.410000000003"/>
    <n v="33209.410000000003"/>
    <n v="33209.410000000003"/>
    <n v="33209.410000000003"/>
    <n v="33209.410000000003"/>
    <n v="-8971.01"/>
    <n v="-9198.49"/>
    <n v="-9425.9699999999993"/>
    <n v="-9653.4500000000007"/>
    <n v="-9880.93"/>
    <n v="-10108.41"/>
    <n v="-10335.89"/>
    <n v="-10563.37"/>
    <n v="-10790.85"/>
    <n v="-11018.33"/>
    <n v="-11245.81"/>
    <n v="-11473.29"/>
    <n v="-11700.77"/>
    <n v="-227.48"/>
    <n v="-227.48"/>
    <n v="-227.48"/>
    <n v="-227.48"/>
    <n v="-227.48"/>
    <n v="-227.48"/>
    <n v="-227.48"/>
    <n v="-227.48"/>
    <n v="-227.48"/>
    <n v="-227.48"/>
    <n v="-227.48"/>
    <n v="-227.48"/>
    <n v="-227.48"/>
    <s v="ED"/>
    <s v="AN"/>
    <x v="0"/>
    <x v="58"/>
    <x v="5"/>
    <n v="1"/>
    <s v="ED.AN1"/>
    <n v="0.65529999999999999"/>
    <n v="0"/>
    <n v="0.34470000000000001"/>
    <n v="0"/>
    <n v="0"/>
    <n v="0"/>
    <x v="201"/>
    <x v="192"/>
    <x v="0"/>
    <n v="21762"/>
    <n v="0"/>
    <n v="11447"/>
    <n v="0"/>
    <n v="0"/>
    <n v="0"/>
  </r>
  <r>
    <x v="440"/>
    <n v="1018290.73"/>
    <n v="1018290.73"/>
    <n v="1018290.73"/>
    <n v="1018290.73"/>
    <n v="1018290.73"/>
    <n v="1018290.73"/>
    <n v="1018290.73"/>
    <n v="1018290.73"/>
    <n v="1018290.73"/>
    <n v="1018290.73"/>
    <n v="1018290.73"/>
    <n v="1018290.73"/>
    <n v="101829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96"/>
    <x v="4"/>
    <n v="1"/>
    <s v="ED.AN1"/>
    <n v="0.65529999999999999"/>
    <n v="0"/>
    <n v="0.34470000000000001"/>
    <n v="0"/>
    <n v="0"/>
    <n v="0"/>
    <x v="8"/>
    <x v="8"/>
    <x v="1"/>
    <n v="667286"/>
    <n v="0"/>
    <n v="351005"/>
    <n v="0"/>
    <n v="0"/>
    <n v="0"/>
  </r>
  <r>
    <x v="441"/>
    <n v="63563.76"/>
    <n v="63563.76"/>
    <n v="63563.76"/>
    <n v="63563.76"/>
    <n v="63563.76"/>
    <n v="63563.76"/>
    <n v="63563.76"/>
    <n v="63563.76"/>
    <n v="63563.76"/>
    <n v="63563.76"/>
    <n v="63563.76"/>
    <n v="63563.76"/>
    <n v="63563.76"/>
    <n v="-54042.5"/>
    <n v="-54115.6"/>
    <n v="-54188.7"/>
    <n v="-54261.8"/>
    <n v="-54334.9"/>
    <n v="-54408"/>
    <n v="-54481.1"/>
    <n v="-54554.2"/>
    <n v="-54627.3"/>
    <n v="-54700.4"/>
    <n v="-54773.5"/>
    <n v="-54846.6"/>
    <n v="-54919.7"/>
    <n v="-73.099999999999994"/>
    <n v="-73.099999999999994"/>
    <n v="-73.099999999999994"/>
    <n v="-73.099999999999994"/>
    <n v="-73.099999999999994"/>
    <n v="-73.099999999999994"/>
    <n v="-73.099999999999994"/>
    <n v="-73.099999999999994"/>
    <n v="-73.099999999999994"/>
    <n v="-73.099999999999994"/>
    <n v="-73.099999999999994"/>
    <n v="-73.099999999999994"/>
    <n v="-73.099999999999994"/>
    <s v="ED"/>
    <s v="AN"/>
    <x v="0"/>
    <x v="100"/>
    <x v="4"/>
    <n v="1"/>
    <s v="ED.AN1"/>
    <n v="0.65529999999999999"/>
    <n v="0"/>
    <n v="0.34470000000000001"/>
    <n v="0"/>
    <n v="0"/>
    <n v="0"/>
    <x v="204"/>
    <x v="193"/>
    <x v="0"/>
    <n v="41653"/>
    <n v="0"/>
    <n v="21910"/>
    <n v="0"/>
    <n v="0"/>
    <n v="0"/>
  </r>
  <r>
    <x v="442"/>
    <n v="1076328.08"/>
    <n v="1080803.6499999999"/>
    <n v="1080803.6499999999"/>
    <n v="1067767.99"/>
    <n v="1067767.99"/>
    <n v="1076227.8600000001"/>
    <n v="1080961.6599999999"/>
    <n v="1081926.27"/>
    <n v="1115532.98"/>
    <n v="1113842.6399999999"/>
    <n v="1114579.6100000001"/>
    <n v="1114579.6100000001"/>
    <n v="1114579.6100000001"/>
    <n v="-536350.80000000005"/>
    <n v="-537537.22"/>
    <n v="-538726.11"/>
    <n v="-526872.16"/>
    <n v="-528046.69999999995"/>
    <n v="-529225.89"/>
    <n v="-530412.35"/>
    <n v="-530692.93999999994"/>
    <n v="-531901.53"/>
    <n v="-531437.35"/>
    <n v="-532662.98"/>
    <n v="-533889.02"/>
    <n v="-535115.06000000006"/>
    <n v="-1179.43"/>
    <n v="-1186.42"/>
    <n v="-1188.8900000000001"/>
    <n v="-1181.71"/>
    <n v="-1174.54"/>
    <n v="-1179.19"/>
    <n v="-1186.46"/>
    <n v="-1189.5899999999999"/>
    <n v="-1208.5899999999999"/>
    <n v="-1226.1600000000001"/>
    <n v="-1225.6300000000001"/>
    <n v="-1226.04"/>
    <n v="-1226.04"/>
    <s v="ED"/>
    <s v="AN"/>
    <x v="0"/>
    <x v="56"/>
    <x v="4"/>
    <n v="1"/>
    <s v="ED.AN1"/>
    <n v="0.65529999999999999"/>
    <n v="0"/>
    <n v="0.34470000000000001"/>
    <n v="0"/>
    <n v="0"/>
    <n v="0"/>
    <x v="127"/>
    <x v="51"/>
    <x v="0"/>
    <n v="730384"/>
    <n v="0"/>
    <n v="384196"/>
    <n v="0"/>
    <n v="0"/>
    <n v="0"/>
  </r>
  <r>
    <x v="443"/>
    <n v="5979.7"/>
    <n v="5979.7"/>
    <n v="5979.7"/>
    <n v="5979.7"/>
    <n v="5979.7"/>
    <n v="5979.7"/>
    <n v="5979.7"/>
    <n v="5979.7"/>
    <n v="5979.7"/>
    <n v="5979.7"/>
    <n v="5979.7"/>
    <n v="5979.7"/>
    <n v="5979.7"/>
    <n v="-6400.61"/>
    <n v="-6400.61"/>
    <n v="-6400.61"/>
    <n v="-6400.61"/>
    <n v="-6400.61"/>
    <n v="-6400.61"/>
    <n v="-6400.61"/>
    <n v="-6400.61"/>
    <n v="-6400.61"/>
    <n v="-6400.61"/>
    <n v="-6400.61"/>
    <n v="-6400.61"/>
    <n v="-6400.61"/>
    <n v="0"/>
    <n v="0"/>
    <n v="0"/>
    <n v="0"/>
    <n v="0"/>
    <n v="0"/>
    <n v="0"/>
    <n v="0"/>
    <n v="0"/>
    <n v="0"/>
    <n v="0"/>
    <n v="0"/>
    <n v="0"/>
    <s v="ED"/>
    <s v="AN"/>
    <x v="0"/>
    <x v="105"/>
    <x v="4"/>
    <n v="1"/>
    <s v="ED.AN1"/>
    <n v="0.65529999999999999"/>
    <n v="0"/>
    <n v="0.34470000000000001"/>
    <n v="0"/>
    <n v="0"/>
    <n v="0"/>
    <x v="205"/>
    <x v="8"/>
    <x v="0"/>
    <n v="3918"/>
    <n v="0"/>
    <n v="2061"/>
    <n v="0"/>
    <n v="0"/>
    <n v="0"/>
  </r>
  <r>
    <x v="444"/>
    <n v="7728573.3899999997"/>
    <n v="7728573.3899999997"/>
    <n v="7728573.3899999997"/>
    <n v="7728573.3899999997"/>
    <n v="7728573.3899999997"/>
    <n v="7728573.3899999997"/>
    <n v="7728573.3899999997"/>
    <n v="7728573.3899999997"/>
    <n v="7728573.3899999997"/>
    <n v="7728573.3899999997"/>
    <n v="7728573.3899999997"/>
    <n v="7728573.3899999997"/>
    <n v="7728573.3899999997"/>
    <n v="-3059001.07"/>
    <n v="-3070722.75"/>
    <n v="-3082444.43"/>
    <n v="-3094166.11"/>
    <n v="-3105887.79"/>
    <n v="-3117609.47"/>
    <n v="-3129331.15"/>
    <n v="-3141052.83"/>
    <n v="-3152774.49"/>
    <n v="-3164496.15"/>
    <n v="-3176217.81"/>
    <n v="-3187939.47"/>
    <n v="-3199661.13"/>
    <n v="-11721.68"/>
    <n v="-11721.68"/>
    <n v="-11721.68"/>
    <n v="-11721.68"/>
    <n v="-11721.68"/>
    <n v="-11721.68"/>
    <n v="-11721.68"/>
    <n v="-11721.68"/>
    <n v="-11721.66"/>
    <n v="-11721.66"/>
    <n v="-11721.66"/>
    <n v="-11721.66"/>
    <n v="-11721.66"/>
    <s v="ED"/>
    <s v="AN"/>
    <x v="0"/>
    <x v="107"/>
    <x v="4"/>
    <n v="1"/>
    <s v="ED.AN1"/>
    <n v="0.65529999999999999"/>
    <n v="0"/>
    <n v="0.34470000000000001"/>
    <n v="0"/>
    <n v="0"/>
    <n v="0"/>
    <x v="206"/>
    <x v="194"/>
    <x v="0"/>
    <n v="5064534"/>
    <n v="0"/>
    <n v="2664039"/>
    <n v="0"/>
    <n v="0"/>
    <n v="0"/>
  </r>
  <r>
    <x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AN"/>
    <x v="0"/>
    <x v="110"/>
    <x v="4"/>
    <n v="1"/>
    <s v="ED.AN1"/>
    <n v="0.65529999999999999"/>
    <n v="0"/>
    <n v="0.34470000000000001"/>
    <n v="0"/>
    <n v="0"/>
    <n v="0"/>
    <x v="207"/>
    <x v="8"/>
    <x v="0"/>
    <n v="0"/>
    <n v="0"/>
    <n v="0"/>
    <n v="0"/>
    <n v="0"/>
    <n v="0"/>
  </r>
  <r>
    <x v="446"/>
    <n v="1166450.56"/>
    <n v="1166450.56"/>
    <n v="1166450.56"/>
    <n v="1166450.56"/>
    <n v="1166450.56"/>
    <n v="1166450.56"/>
    <n v="1166450.56"/>
    <n v="1166450.56"/>
    <n v="1166450.56"/>
    <n v="1192387.97"/>
    <n v="1192387.97"/>
    <n v="1192387.97"/>
    <n v="1181041.97"/>
    <n v="-1221089.6000000001"/>
    <n v="-1221089.6000000001"/>
    <n v="-1221089.6000000001"/>
    <n v="-1221089.6000000001"/>
    <n v="-1221089.6000000001"/>
    <n v="-1221089.6000000001"/>
    <n v="-1221089.6000000001"/>
    <n v="-1221089.6000000001"/>
    <n v="-1221089.6000000001"/>
    <n v="-1221089.6000000001"/>
    <n v="-1221089.6000000001"/>
    <n v="-1221089.6000000001"/>
    <n v="-1209743.6000000001"/>
    <n v="0"/>
    <n v="0"/>
    <n v="0"/>
    <n v="0"/>
    <n v="0"/>
    <n v="0"/>
    <n v="0"/>
    <n v="0"/>
    <n v="0"/>
    <n v="0"/>
    <n v="0"/>
    <n v="0"/>
    <n v="0"/>
    <s v="ED"/>
    <s v="AN"/>
    <x v="0"/>
    <x v="111"/>
    <x v="4"/>
    <n v="1"/>
    <s v="ED.AN1"/>
    <n v="0.65529999999999999"/>
    <n v="0"/>
    <n v="0.34470000000000001"/>
    <n v="0"/>
    <n v="0"/>
    <n v="0"/>
    <x v="208"/>
    <x v="195"/>
    <x v="0"/>
    <n v="773937"/>
    <n v="0"/>
    <n v="407105"/>
    <n v="0"/>
    <n v="0"/>
    <n v="0"/>
  </r>
  <r>
    <x v="447"/>
    <n v="4298798.08"/>
    <n v="4298798.08"/>
    <n v="4298798.08"/>
    <n v="4298798.08"/>
    <n v="4298798.08"/>
    <n v="4298798.08"/>
    <n v="4298798.08"/>
    <n v="4298798.08"/>
    <n v="4298798.08"/>
    <n v="4298798.08"/>
    <n v="4298798.08"/>
    <n v="4298798.08"/>
    <n v="4298798.08"/>
    <n v="-1084718.52"/>
    <n v="-1095859.57"/>
    <n v="-1107000.6200000001"/>
    <n v="-1118141.67"/>
    <n v="-1129282.72"/>
    <n v="-1140423.77"/>
    <n v="-1151564.82"/>
    <n v="-1162705.8700000001"/>
    <n v="-1173846.93"/>
    <n v="-1184987.99"/>
    <n v="-1196129.05"/>
    <n v="-1207270.1100000001"/>
    <n v="-1218411.17"/>
    <n v="-11141.05"/>
    <n v="-11141.05"/>
    <n v="-11141.05"/>
    <n v="-11141.05"/>
    <n v="-11141.05"/>
    <n v="-11141.05"/>
    <n v="-11141.05"/>
    <n v="-11141.05"/>
    <n v="-11141.06"/>
    <n v="-11141.06"/>
    <n v="-11141.06"/>
    <n v="-11141.06"/>
    <n v="-11141.06"/>
    <s v="ED"/>
    <s v="AN"/>
    <x v="0"/>
    <x v="57"/>
    <x v="4"/>
    <n v="1"/>
    <s v="ED.AN1"/>
    <n v="0.65529999999999999"/>
    <n v="0"/>
    <n v="0.34470000000000001"/>
    <n v="0"/>
    <n v="0"/>
    <n v="0"/>
    <x v="56"/>
    <x v="196"/>
    <x v="0"/>
    <n v="2817002"/>
    <n v="0"/>
    <n v="1481796"/>
    <n v="0"/>
    <n v="0"/>
    <n v="0"/>
  </r>
  <r>
    <x v="448"/>
    <n v="104449.82"/>
    <n v="104449.82"/>
    <n v="104449.82"/>
    <n v="104449.82"/>
    <n v="104449.82"/>
    <n v="104449.82"/>
    <n v="104449.82"/>
    <n v="104449.82"/>
    <n v="104449.82"/>
    <n v="104449.82"/>
    <n v="104449.82"/>
    <n v="104449.82"/>
    <n v="104449.82"/>
    <n v="-40545.69"/>
    <n v="-40731.96"/>
    <n v="-40918.230000000003"/>
    <n v="-41104.5"/>
    <n v="-41290.769999999997"/>
    <n v="-41477.040000000001"/>
    <n v="-41663.31"/>
    <n v="-41849.58"/>
    <n v="-42035.85"/>
    <n v="-42222.12"/>
    <n v="-42408.39"/>
    <n v="-42594.66"/>
    <n v="-42780.93"/>
    <n v="-186.27"/>
    <n v="-186.27"/>
    <n v="-186.27"/>
    <n v="-186.27"/>
    <n v="-186.27"/>
    <n v="-186.27"/>
    <n v="-186.27"/>
    <n v="-186.27"/>
    <n v="-186.27"/>
    <n v="-186.27"/>
    <n v="-186.27"/>
    <n v="-186.27"/>
    <n v="-186.27"/>
    <s v="ED"/>
    <s v="AN"/>
    <x v="0"/>
    <x v="112"/>
    <x v="4"/>
    <n v="1"/>
    <s v="ED.AN1"/>
    <n v="0.65529999999999999"/>
    <n v="0"/>
    <n v="0.34470000000000001"/>
    <n v="0"/>
    <n v="0"/>
    <n v="0"/>
    <x v="209"/>
    <x v="119"/>
    <x v="0"/>
    <n v="68446"/>
    <n v="0"/>
    <n v="36004"/>
    <n v="0"/>
    <n v="0"/>
    <n v="0"/>
  </r>
  <r>
    <x v="449"/>
    <n v="508242.34"/>
    <n v="508242.34"/>
    <n v="508242.34"/>
    <n v="508242.34"/>
    <n v="508242.34"/>
    <n v="508242.34"/>
    <n v="508242.34"/>
    <n v="508242.34"/>
    <n v="508242.34"/>
    <n v="508242.34"/>
    <n v="508242.34"/>
    <n v="508242.34"/>
    <n v="508242.34"/>
    <n v="-61892.11"/>
    <n v="-62963.66"/>
    <n v="-64035.21"/>
    <n v="-65106.76"/>
    <n v="-66178.31"/>
    <n v="-67249.86"/>
    <n v="-68321.41"/>
    <n v="-69392.960000000006"/>
    <n v="-70464.509999999995"/>
    <n v="-71536.06"/>
    <n v="-72607.61"/>
    <n v="-73679.16"/>
    <n v="-74750.710000000006"/>
    <n v="-1071.55"/>
    <n v="-1071.55"/>
    <n v="-1071.55"/>
    <n v="-1071.55"/>
    <n v="-1071.55"/>
    <n v="-1071.55"/>
    <n v="-1071.55"/>
    <n v="-1071.55"/>
    <n v="-1071.55"/>
    <n v="-1071.55"/>
    <n v="-1071.55"/>
    <n v="-1071.55"/>
    <n v="-1071.55"/>
    <s v="ED"/>
    <s v="AN"/>
    <x v="0"/>
    <x v="116"/>
    <x v="4"/>
    <n v="1"/>
    <s v="ED.AN1"/>
    <n v="0.65529999999999999"/>
    <n v="0"/>
    <n v="0.34470000000000001"/>
    <n v="0"/>
    <n v="0"/>
    <n v="0"/>
    <x v="210"/>
    <x v="197"/>
    <x v="0"/>
    <n v="333051"/>
    <n v="0"/>
    <n v="175191"/>
    <n v="0"/>
    <n v="0"/>
    <n v="0"/>
  </r>
  <r>
    <x v="450"/>
    <n v="3133866.02"/>
    <n v="3133957.45"/>
    <n v="3133957.45"/>
    <n v="3133957.45"/>
    <n v="3134370.96"/>
    <n v="3134370.96"/>
    <n v="3134370.96"/>
    <n v="3134370.96"/>
    <n v="3134370.96"/>
    <n v="3134370.96"/>
    <n v="3134370.96"/>
    <n v="3134370.96"/>
    <n v="3134370.96"/>
    <n v="-278641.51"/>
    <n v="-289091.67"/>
    <n v="-299541.98"/>
    <n v="-309992.3"/>
    <n v="-320443.31"/>
    <n v="-330895.03000000003"/>
    <n v="-341346.75"/>
    <n v="-351798.44"/>
    <n v="-362250.15"/>
    <n v="-372701.86"/>
    <n v="-383153.58"/>
    <n v="-393605.28"/>
    <n v="-404057"/>
    <n v="-10442.68"/>
    <n v="-10450.16"/>
    <n v="-10450.31"/>
    <n v="-10450.32"/>
    <n v="-10451.01"/>
    <n v="-10451.719999999999"/>
    <n v="-10451.719999999999"/>
    <n v="-10451.69"/>
    <n v="-10451.709999999999"/>
    <n v="-10451.709999999999"/>
    <n v="-10451.719999999999"/>
    <n v="-10451.700000000001"/>
    <n v="-10451.719999999999"/>
    <s v="ED"/>
    <s v="WA"/>
    <x v="1"/>
    <x v="52"/>
    <x v="0"/>
    <n v="4"/>
    <s v="ED.WA4"/>
    <n v="1"/>
    <n v="0"/>
    <n v="0"/>
    <n v="0"/>
    <n v="0"/>
    <n v="0"/>
    <x v="20"/>
    <x v="19"/>
    <x v="0"/>
    <n v="3134371"/>
    <n v="0"/>
    <n v="0"/>
    <n v="0"/>
    <n v="0"/>
    <n v="0"/>
  </r>
  <r>
    <x v="451"/>
    <n v="319716.34999999998"/>
    <n v="319716.34999999998"/>
    <n v="319716.34999999998"/>
    <n v="319716.34999999998"/>
    <n v="319716.34999999998"/>
    <n v="319716.34999999998"/>
    <n v="319716.34999999998"/>
    <n v="319716.34999999998"/>
    <n v="319716.34999999998"/>
    <n v="319716.34999999998"/>
    <n v="319716.34999999998"/>
    <n v="319716.34999999998"/>
    <n v="319716.34999999998"/>
    <n v="-54405.48"/>
    <n v="-54894.32"/>
    <n v="-55383.16"/>
    <n v="-55872"/>
    <n v="-56360.85"/>
    <n v="-56849.69"/>
    <n v="-57338.53"/>
    <n v="-57827.37"/>
    <n v="-58316.21"/>
    <n v="-58805.05"/>
    <n v="-59293.9"/>
    <n v="-59782.74"/>
    <n v="-60271.58"/>
    <n v="-488.84"/>
    <n v="-488.84"/>
    <n v="-488.84"/>
    <n v="-488.84"/>
    <n v="-488.85"/>
    <n v="-488.84"/>
    <n v="-488.84"/>
    <n v="-488.84"/>
    <n v="-488.84"/>
    <n v="-488.84"/>
    <n v="-488.85"/>
    <n v="-488.84"/>
    <n v="-488.84"/>
    <s v="ED"/>
    <s v="WA"/>
    <x v="1"/>
    <x v="0"/>
    <x v="0"/>
    <n v="4"/>
    <s v="ED.WA4"/>
    <n v="1"/>
    <n v="0"/>
    <n v="0"/>
    <n v="0"/>
    <n v="0"/>
    <n v="0"/>
    <x v="25"/>
    <x v="23"/>
    <x v="0"/>
    <n v="319716"/>
    <n v="0"/>
    <n v="0"/>
    <n v="0"/>
    <n v="0"/>
    <n v="0"/>
  </r>
  <r>
    <x v="452"/>
    <n v="1676215.81"/>
    <n v="2691682.98"/>
    <n v="2704945.18"/>
    <n v="2681328.5699999998"/>
    <n v="2143029.87"/>
    <n v="2144607.35"/>
    <n v="2484723.27"/>
    <n v="2496396.66"/>
    <n v="2503304.14"/>
    <n v="2503304.14"/>
    <n v="2503304.14"/>
    <n v="2503304.14"/>
    <n v="2503304.14"/>
    <n v="-120861.35"/>
    <n v="-240327.29"/>
    <n v="-285853.17"/>
    <n v="-331288.98"/>
    <n v="-333894.71000000002"/>
    <n v="-370188.12"/>
    <n v="-409329.52"/>
    <n v="-451403.72"/>
    <n v="-493636.76"/>
    <n v="-535929.82999999996"/>
    <n v="-578222.92000000004"/>
    <n v="-620515.99"/>
    <n v="-662809.07999999996"/>
    <n v="-23373.040000000001"/>
    <n v="-119465.94"/>
    <n v="-45525.88"/>
    <n v="-45435.81"/>
    <n v="-3016.53"/>
    <n v="-36293.410000000003"/>
    <n v="-39141.4"/>
    <n v="-42074.2"/>
    <n v="-42233.04"/>
    <n v="-42293.07"/>
    <n v="-42293.09"/>
    <n v="-42293.07"/>
    <n v="-42293.09"/>
    <s v="ED"/>
    <s v="WA"/>
    <x v="1"/>
    <x v="1"/>
    <x v="0"/>
    <n v="4"/>
    <s v="ED.WA4"/>
    <n v="1"/>
    <n v="0"/>
    <n v="0"/>
    <n v="0"/>
    <n v="0"/>
    <n v="0"/>
    <x v="1"/>
    <x v="1"/>
    <x v="0"/>
    <n v="2503304"/>
    <n v="0"/>
    <n v="0"/>
    <n v="0"/>
    <n v="0"/>
    <n v="0"/>
  </r>
  <r>
    <x v="453"/>
    <n v="1704936.93"/>
    <n v="697533.36"/>
    <n v="697533.36"/>
    <n v="697533.36"/>
    <n v="1249320.6100000001"/>
    <n v="1249320.6100000001"/>
    <n v="1249320.6100000001"/>
    <n v="1385129.75"/>
    <n v="1385129.75"/>
    <n v="1385129.75"/>
    <n v="1385129.75"/>
    <n v="1828870.03"/>
    <n v="1828870.03"/>
    <n v="-239589.59"/>
    <n v="-176915.44"/>
    <n v="-188357.59"/>
    <n v="-199799.74"/>
    <n v="-253569.13"/>
    <n v="-274190.74"/>
    <n v="-294812.34999999998"/>
    <n v="-316565.71000000002"/>
    <n v="-339450.81"/>
    <n v="-362335.92"/>
    <n v="-385221.01"/>
    <n v="-411803.94"/>
    <n v="-442084.72"/>
    <n v="-28258.15"/>
    <n v="62674.15"/>
    <n v="-11442.15"/>
    <n v="-11442.15"/>
    <n v="-53769.39"/>
    <n v="-20621.61"/>
    <n v="-20621.61"/>
    <n v="-21753.360000000001"/>
    <n v="-22885.1"/>
    <n v="-22885.11"/>
    <n v="-22885.09"/>
    <n v="-26582.93"/>
    <n v="-30280.78"/>
    <s v="ED"/>
    <s v="WA"/>
    <x v="1"/>
    <x v="7"/>
    <x v="0"/>
    <n v="4"/>
    <s v="ED.WA4"/>
    <n v="1"/>
    <n v="0"/>
    <n v="0"/>
    <n v="0"/>
    <n v="0"/>
    <n v="0"/>
    <x v="1"/>
    <x v="1"/>
    <x v="0"/>
    <n v="1828870"/>
    <n v="0"/>
    <n v="0"/>
    <n v="0"/>
    <n v="0"/>
    <n v="0"/>
  </r>
  <r>
    <x v="454"/>
    <n v="299502.40999999997"/>
    <n v="299502.40999999997"/>
    <n v="299502.40999999997"/>
    <n v="299502.40999999997"/>
    <n v="299502.40999999997"/>
    <n v="299502.40999999997"/>
    <n v="299502.40999999997"/>
    <n v="299502.40999999997"/>
    <n v="299502.40999999997"/>
    <n v="299502.40999999997"/>
    <n v="299502.40999999997"/>
    <n v="299502.40999999997"/>
    <n v="299502.40999999997"/>
    <n v="-106033.29"/>
    <n v="-107703.01"/>
    <n v="-109372.73"/>
    <n v="-111042.45"/>
    <n v="-112712.17"/>
    <n v="-114381.89"/>
    <n v="-116051.61"/>
    <n v="-117721.33"/>
    <n v="-119391.05"/>
    <n v="-121060.77"/>
    <n v="-122730.49"/>
    <n v="-124400.21"/>
    <n v="-126069.93"/>
    <n v="-1669.72"/>
    <n v="-1669.72"/>
    <n v="-1669.72"/>
    <n v="-1669.72"/>
    <n v="-1669.72"/>
    <n v="-1669.72"/>
    <n v="-1669.72"/>
    <n v="-1669.72"/>
    <n v="-1669.72"/>
    <n v="-1669.72"/>
    <n v="-1669.72"/>
    <n v="-1669.72"/>
    <n v="-1669.72"/>
    <s v="ED"/>
    <s v="WA"/>
    <x v="1"/>
    <x v="92"/>
    <x v="5"/>
    <n v="4"/>
    <s v="ED.WA4"/>
    <n v="1"/>
    <n v="0"/>
    <n v="0"/>
    <n v="0"/>
    <n v="0"/>
    <n v="0"/>
    <x v="203"/>
    <x v="198"/>
    <x v="0"/>
    <n v="299502"/>
    <n v="0"/>
    <n v="0"/>
    <n v="0"/>
    <n v="0"/>
    <n v="0"/>
  </r>
  <r>
    <x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WA"/>
    <x v="1"/>
    <x v="67"/>
    <x v="6"/>
    <n v="4"/>
    <s v="ED.WA4"/>
    <n v="1"/>
    <n v="0"/>
    <n v="0"/>
    <n v="0"/>
    <n v="0"/>
    <n v="0"/>
    <x v="64"/>
    <x v="61"/>
    <x v="0"/>
    <n v="0"/>
    <n v="0"/>
    <n v="0"/>
    <n v="0"/>
    <n v="0"/>
    <n v="0"/>
  </r>
  <r>
    <x v="456"/>
    <n v="7474801.7800000003"/>
    <n v="7474801.7800000003"/>
    <n v="7474801.7800000003"/>
    <n v="7474801.7800000003"/>
    <n v="7474801.7800000003"/>
    <n v="7474801.7800000003"/>
    <n v="7474801.7800000003"/>
    <n v="7474801.7800000003"/>
    <n v="7474801.7800000003"/>
    <n v="7474801.7800000003"/>
    <n v="7474801.7800000003"/>
    <n v="7474801.7800000003"/>
    <n v="747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WA"/>
    <x v="1"/>
    <x v="118"/>
    <x v="7"/>
    <n v="4"/>
    <s v="ED.WA4"/>
    <n v="1"/>
    <n v="0"/>
    <n v="0"/>
    <n v="0"/>
    <n v="0"/>
    <n v="0"/>
    <x v="8"/>
    <x v="8"/>
    <x v="1"/>
    <n v="7474802"/>
    <n v="0"/>
    <n v="0"/>
    <n v="0"/>
    <n v="0"/>
    <n v="0"/>
  </r>
  <r>
    <x v="457"/>
    <n v="1287110.42"/>
    <n v="1291963.1599999999"/>
    <n v="1294644.54"/>
    <n v="1297597.95"/>
    <n v="1297994.27"/>
    <n v="1299018.45"/>
    <n v="1301108.22"/>
    <n v="1301979.5"/>
    <n v="1303164.43"/>
    <n v="1303642.25"/>
    <n v="1303642.25"/>
    <n v="1343252.94"/>
    <n v="1344996.47"/>
    <n v="-62241.49"/>
    <n v="-63681.47"/>
    <n v="-65125.66"/>
    <n v="-66573"/>
    <n v="-68022.210000000006"/>
    <n v="-69472.210000000006"/>
    <n v="-70923.95"/>
    <n v="-72377.34"/>
    <n v="-73831.88"/>
    <n v="-75287.350000000006"/>
    <n v="-76743.08"/>
    <n v="-78220.929999999993"/>
    <n v="-79721.87"/>
    <n v="-1435.28"/>
    <n v="-1439.98"/>
    <n v="-1444.19"/>
    <n v="-1447.34"/>
    <n v="-1449.21"/>
    <n v="-1450"/>
    <n v="-1451.74"/>
    <n v="-1453.39"/>
    <n v="-1454.54"/>
    <n v="-1455.47"/>
    <n v="-1455.73"/>
    <n v="-1477.85"/>
    <n v="-1500.94"/>
    <s v="ED"/>
    <s v="WA"/>
    <x v="1"/>
    <x v="119"/>
    <x v="7"/>
    <n v="4"/>
    <s v="ED.WA4"/>
    <n v="1"/>
    <n v="0"/>
    <n v="0"/>
    <n v="0"/>
    <n v="0"/>
    <n v="0"/>
    <x v="114"/>
    <x v="114"/>
    <x v="0"/>
    <n v="1344996"/>
    <n v="0"/>
    <n v="0"/>
    <n v="0"/>
    <n v="0"/>
    <n v="0"/>
  </r>
  <r>
    <x v="458"/>
    <n v="28221745.02"/>
    <n v="28225599.27"/>
    <n v="28225461.02"/>
    <n v="28228075.100000001"/>
    <n v="28224944.34"/>
    <n v="28241465.73"/>
    <n v="28242234.449999999"/>
    <n v="21015883.5"/>
    <n v="20944159.59"/>
    <n v="20941953.98"/>
    <n v="20941953.98"/>
    <n v="20941953.98"/>
    <n v="21064898.16"/>
    <n v="-5598001.3200000003"/>
    <n v="-5638455.2400000002"/>
    <n v="-5678911.8300000001"/>
    <n v="-5719370.2000000002"/>
    <n v="-5756387.2000000002"/>
    <n v="-5796854.7999999998"/>
    <n v="-5837334.79"/>
    <n v="-5872636.4500000002"/>
    <n v="-5902707.8099999996"/>
    <n v="-5930520.5899999999"/>
    <n v="-5960537.3899999997"/>
    <n v="-5990554.1900000004"/>
    <n v="-6008207.5999999996"/>
    <n v="-40446.46"/>
    <n v="-40453.919999999998"/>
    <n v="-40456.589999999997"/>
    <n v="-40458.370000000003"/>
    <n v="-40458"/>
    <n v="-40467.599999999999"/>
    <n v="-40479.99"/>
    <n v="-35301.660000000003"/>
    <n v="-30071.360000000001"/>
    <n v="-30018.39"/>
    <n v="-30016.799999999999"/>
    <n v="-30016.799999999999"/>
    <n v="-30104.91"/>
    <s v="ED"/>
    <s v="WA"/>
    <x v="1"/>
    <x v="121"/>
    <x v="7"/>
    <n v="4"/>
    <s v="ED.WA4"/>
    <n v="1"/>
    <n v="0"/>
    <n v="0"/>
    <n v="0"/>
    <n v="0"/>
    <n v="0"/>
    <x v="115"/>
    <x v="115"/>
    <x v="0"/>
    <n v="21064898"/>
    <n v="0"/>
    <n v="0"/>
    <n v="0"/>
    <n v="0"/>
    <n v="0"/>
  </r>
  <r>
    <x v="459"/>
    <n v="102731613.70999999"/>
    <n v="102777368.54000001"/>
    <n v="103927132.90000001"/>
    <n v="103922964.34999999"/>
    <n v="103932326.81999999"/>
    <n v="104000939.95"/>
    <n v="104093891.22"/>
    <n v="104338406.84999999"/>
    <n v="104933450.58"/>
    <n v="104944054.15000001"/>
    <n v="104951409.76000001"/>
    <n v="106174803.97"/>
    <n v="106626288.09999999"/>
    <n v="-27629266.43"/>
    <n v="-27858751.469999999"/>
    <n v="-28089571.510000002"/>
    <n v="-28279124.350000001"/>
    <n v="-28511229.43"/>
    <n v="-28716398.699999999"/>
    <n v="-28948090.260000002"/>
    <n v="-29177336.940000001"/>
    <n v="-29386083.920000002"/>
    <n v="-29620499.870000001"/>
    <n v="-29849595.629999999"/>
    <n v="-30058300.739999998"/>
    <n v="-30030213.510000002"/>
    <n v="-229479.24"/>
    <n v="-229485.04"/>
    <n v="-230820.04"/>
    <n v="-232099.28"/>
    <n v="-232105.08"/>
    <n v="-232192.14"/>
    <n v="-232372.56"/>
    <n v="-232749.39"/>
    <n v="-233686.92"/>
    <n v="-234363.22"/>
    <n v="-234383.27"/>
    <n v="-235757.61"/>
    <n v="-237627.89"/>
    <s v="ED"/>
    <s v="WA"/>
    <x v="1"/>
    <x v="71"/>
    <x v="7"/>
    <n v="4"/>
    <s v="ED.WA4"/>
    <n v="1"/>
    <n v="0"/>
    <n v="0"/>
    <n v="0"/>
    <n v="0"/>
    <n v="0"/>
    <x v="67"/>
    <x v="65"/>
    <x v="0"/>
    <n v="106626288"/>
    <n v="0"/>
    <n v="0"/>
    <n v="0"/>
    <n v="0"/>
    <n v="0"/>
  </r>
  <r>
    <x v="460"/>
    <n v="2597845.27"/>
    <n v="2597845.27"/>
    <n v="2597845.27"/>
    <n v="2597845.27"/>
    <n v="2597845.27"/>
    <n v="2597845.27"/>
    <n v="0"/>
    <n v="0"/>
    <n v="0"/>
    <n v="0"/>
    <n v="0"/>
    <n v="0"/>
    <n v="0"/>
    <n v="-815998.03"/>
    <n v="-830719.15"/>
    <n v="-845440.27"/>
    <n v="-860161.39"/>
    <n v="-874882.51"/>
    <n v="-889603.63"/>
    <n v="0"/>
    <n v="0"/>
    <n v="0"/>
    <n v="0"/>
    <n v="0"/>
    <n v="0"/>
    <n v="0"/>
    <n v="-14721.12"/>
    <n v="-14721.12"/>
    <n v="-14721.12"/>
    <n v="-14721.12"/>
    <n v="-14721.12"/>
    <n v="-14721.12"/>
    <n v="-7360.56"/>
    <n v="0"/>
    <n v="0"/>
    <n v="0"/>
    <n v="0"/>
    <n v="0"/>
    <n v="0"/>
    <s v="ED"/>
    <s v="WA"/>
    <x v="1"/>
    <x v="143"/>
    <x v="7"/>
    <n v="4"/>
    <s v="ED.WA4"/>
    <n v="1"/>
    <n v="0"/>
    <n v="0"/>
    <n v="0"/>
    <n v="0"/>
    <n v="0"/>
    <x v="211"/>
    <x v="199"/>
    <x v="0"/>
    <n v="0"/>
    <n v="0"/>
    <n v="0"/>
    <n v="0"/>
    <n v="0"/>
    <n v="0"/>
  </r>
  <r>
    <x v="461"/>
    <n v="302560755.5"/>
    <n v="303855230.61000001"/>
    <n v="306690711.57999998"/>
    <n v="308752471.92000002"/>
    <n v="310795747.81"/>
    <n v="312208627.29000002"/>
    <n v="314381327.70999998"/>
    <n v="315558951.06999999"/>
    <n v="316837215.26999998"/>
    <n v="318347940.44999999"/>
    <n v="320197290.01999998"/>
    <n v="323230740.70999998"/>
    <n v="324082090.19"/>
    <n v="-78642059.640000001"/>
    <n v="-79214716.579999998"/>
    <n v="-79513662.010000005"/>
    <n v="-79972809.170000002"/>
    <n v="-80582527.760000005"/>
    <n v="-81126151.620000005"/>
    <n v="-81721791.439999998"/>
    <n v="-82309777.209999993"/>
    <n v="-82787348.939999998"/>
    <n v="-83329389.849999994"/>
    <n v="-83839144.370000005"/>
    <n v="-84316339.209999993"/>
    <n v="-84847499.579999998"/>
    <n v="-620704.30000000005"/>
    <n v="-624103.12"/>
    <n v="-628353.53"/>
    <n v="-633393.6"/>
    <n v="-637618.38"/>
    <n v="-641175.34"/>
    <n v="-644865.5"/>
    <n v="-648313.53"/>
    <n v="-650841.06000000006"/>
    <n v="-653711.39"/>
    <n v="-657169.46"/>
    <n v="-662194.68000000005"/>
    <n v="-666192.80000000005"/>
    <s v="ED"/>
    <s v="WA"/>
    <x v="1"/>
    <x v="122"/>
    <x v="7"/>
    <n v="4"/>
    <s v="ED.WA4"/>
    <n v="1"/>
    <n v="0"/>
    <n v="0"/>
    <n v="0"/>
    <n v="0"/>
    <n v="0"/>
    <x v="159"/>
    <x v="116"/>
    <x v="0"/>
    <n v="324082090"/>
    <n v="0"/>
    <n v="0"/>
    <n v="0"/>
    <n v="0"/>
    <n v="0"/>
  </r>
  <r>
    <x v="462"/>
    <n v="191382664.13"/>
    <n v="192149102.69999999"/>
    <n v="191333009.09999999"/>
    <n v="191915628.09999999"/>
    <n v="193037273.81"/>
    <n v="193724509.69999999"/>
    <n v="195155417.21000001"/>
    <n v="196117878.61000001"/>
    <n v="197765515.90000001"/>
    <n v="198959461.16999999"/>
    <n v="200299624.38"/>
    <n v="200309166.81999999"/>
    <n v="201095114.43000001"/>
    <n v="-57948417.93"/>
    <n v="-58308484.5"/>
    <n v="-58584957.380000003"/>
    <n v="-58916771.490000002"/>
    <n v="-59276866.859999999"/>
    <n v="-59632107.439999998"/>
    <n v="-59991940.850000001"/>
    <n v="-60357919.280000001"/>
    <n v="-60697881.049999997"/>
    <n v="-61061690.450000003"/>
    <n v="-61425651.549999997"/>
    <n v="-61789230.850000001"/>
    <n v="-62145808.07"/>
    <n v="-360624.22"/>
    <n v="-362757.13"/>
    <n v="-362710.18"/>
    <n v="-362489.33"/>
    <n v="-364101.28"/>
    <n v="-365812.18"/>
    <n v="-367815.59"/>
    <n v="-370079.32"/>
    <n v="-372548.04"/>
    <n v="-375235.71"/>
    <n v="-377632.55"/>
    <n v="-378909.15"/>
    <n v="-379661.55"/>
    <s v="ED"/>
    <s v="WA"/>
    <x v="1"/>
    <x v="123"/>
    <x v="7"/>
    <n v="4"/>
    <s v="ED.WA4"/>
    <n v="1"/>
    <n v="0"/>
    <n v="0"/>
    <n v="0"/>
    <n v="0"/>
    <n v="0"/>
    <x v="212"/>
    <x v="113"/>
    <x v="0"/>
    <n v="201095114"/>
    <n v="0"/>
    <n v="0"/>
    <n v="0"/>
    <n v="0"/>
    <n v="0"/>
  </r>
  <r>
    <x v="463"/>
    <n v="88406000.590000004"/>
    <n v="88899235.120000005"/>
    <n v="89201950.290000007"/>
    <n v="89641132.739999995"/>
    <n v="90100989.480000004"/>
    <n v="90428966.769999996"/>
    <n v="91019587.700000003"/>
    <n v="91386149.459999993"/>
    <n v="91837046.290000007"/>
    <n v="92622016.859999999"/>
    <n v="93213641.069999993"/>
    <n v="93915212.689999998"/>
    <n v="95563994.719999999"/>
    <n v="-25901306.899999999"/>
    <n v="-26016518.559999999"/>
    <n v="-26131779.91"/>
    <n v="-26245764.699999999"/>
    <n v="-26362525.68"/>
    <n v="-26479886.34"/>
    <n v="-26597742.57"/>
    <n v="-26716308.129999999"/>
    <n v="-26835379.280000001"/>
    <n v="-26955256.82"/>
    <n v="-27075988.100000001"/>
    <n v="-27195017.300000001"/>
    <n v="-27318156.350000001"/>
    <n v="-114392.05"/>
    <n v="-115285.35"/>
    <n v="-115802.87"/>
    <n v="-116285.26"/>
    <n v="-116869.82"/>
    <n v="-117382.08"/>
    <n v="-117979.37"/>
    <n v="-118601.73"/>
    <n v="-119133.24"/>
    <n v="-119936.82"/>
    <n v="-120831.89"/>
    <n v="-121672.75"/>
    <n v="-123200.96000000001"/>
    <s v="ED"/>
    <s v="WA"/>
    <x v="1"/>
    <x v="124"/>
    <x v="7"/>
    <n v="4"/>
    <s v="ED.WA4"/>
    <n v="1"/>
    <n v="0"/>
    <n v="0"/>
    <n v="0"/>
    <n v="0"/>
    <n v="0"/>
    <x v="213"/>
    <x v="117"/>
    <x v="0"/>
    <n v="95563995"/>
    <n v="0"/>
    <n v="0"/>
    <n v="0"/>
    <n v="0"/>
    <n v="0"/>
  </r>
  <r>
    <x v="464"/>
    <n v="154585839.22999999"/>
    <n v="155330786.75999999"/>
    <n v="154985602.96000001"/>
    <n v="155490372.99000001"/>
    <n v="156204544.22"/>
    <n v="156666231.87"/>
    <n v="157667433.41"/>
    <n v="158615386.97"/>
    <n v="159528029.99000001"/>
    <n v="160295676.00999999"/>
    <n v="161158241.5"/>
    <n v="162423870.52000001"/>
    <n v="168571366.27000001"/>
    <n v="-81139927.25"/>
    <n v="-81577415.450000003"/>
    <n v="-82016920.219999999"/>
    <n v="-82454075.739999995"/>
    <n v="-82896871.859999999"/>
    <n v="-83339696.620000005"/>
    <n v="-83769273.709999993"/>
    <n v="-84216868.519999996"/>
    <n v="-84623808.510000005"/>
    <n v="-85077108.819999993"/>
    <n v="-85526744.200000003"/>
    <n v="-85973607.349999994"/>
    <n v="-86428989.5"/>
    <n v="-441519.89"/>
    <n v="-444213.83"/>
    <n v="-444786.83"/>
    <n v="-445015.56"/>
    <n v="-446762.72"/>
    <n v="-448448.12"/>
    <n v="-450544.93"/>
    <n v="-453338.71"/>
    <n v="-456005.58"/>
    <n v="-458413.98"/>
    <n v="-460750.61"/>
    <n v="-463801.02"/>
    <n v="-474426.5"/>
    <s v="ED"/>
    <s v="WA"/>
    <x v="1"/>
    <x v="125"/>
    <x v="7"/>
    <n v="4"/>
    <s v="ED.WA4"/>
    <n v="1"/>
    <n v="0"/>
    <n v="0"/>
    <n v="0"/>
    <n v="0"/>
    <n v="0"/>
    <x v="214"/>
    <x v="118"/>
    <x v="0"/>
    <n v="168571366"/>
    <n v="0"/>
    <n v="0"/>
    <n v="0"/>
    <n v="0"/>
    <n v="0"/>
  </r>
  <r>
    <x v="465"/>
    <n v="202758238.93000001"/>
    <n v="203681183.66"/>
    <n v="205741485.93000001"/>
    <n v="207236431.75"/>
    <n v="208131079.11000001"/>
    <n v="209437984.05000001"/>
    <n v="210338277.72999999"/>
    <n v="210572815.62"/>
    <n v="211449323.18000001"/>
    <n v="212419288.63"/>
    <n v="212832894.93000001"/>
    <n v="212866957.78999999"/>
    <n v="213200207.33000001"/>
    <n v="-60738918.369999997"/>
    <n v="-61098006.159999996"/>
    <n v="-61292497.600000001"/>
    <n v="-61634293.350000001"/>
    <n v="-62001122.020000003"/>
    <n v="-62362866.609999999"/>
    <n v="-62735703.759999998"/>
    <n v="-63980483.869999997"/>
    <n v="-64352270.100000001"/>
    <n v="-64729598.310000002"/>
    <n v="-65100485.689999998"/>
    <n v="-65441471.57"/>
    <n v="-65806917.25"/>
    <n v="-364568.34"/>
    <n v="-365795.48"/>
    <n v="-368480.4"/>
    <n v="-371680.12"/>
    <n v="-373830.76"/>
    <n v="-375812.15"/>
    <n v="-377798.63"/>
    <n v="-378819.99"/>
    <n v="-379819.93"/>
    <n v="-381481.76"/>
    <n v="-382726.96"/>
    <n v="-383129.87"/>
    <n v="-383460.45"/>
    <s v="ED"/>
    <s v="WA"/>
    <x v="1"/>
    <x v="126"/>
    <x v="7"/>
    <n v="4"/>
    <s v="ED.WA4"/>
    <n v="1"/>
    <n v="0"/>
    <n v="0"/>
    <n v="0"/>
    <n v="0"/>
    <n v="0"/>
    <x v="119"/>
    <x v="119"/>
    <x v="0"/>
    <n v="213200207"/>
    <n v="0"/>
    <n v="0"/>
    <n v="0"/>
    <n v="0"/>
    <n v="0"/>
  </r>
  <r>
    <x v="466"/>
    <n v="41542816.840000004"/>
    <n v="41733497.259999998"/>
    <n v="41822509.210000001"/>
    <n v="42085332.990000002"/>
    <n v="42234776.520000003"/>
    <n v="42336837.210000001"/>
    <n v="42496589.450000003"/>
    <n v="42674279.090000004"/>
    <n v="42868028.469999999"/>
    <n v="43007397.57"/>
    <n v="43118068.299999997"/>
    <n v="43350094.939999998"/>
    <n v="43473668.539999999"/>
    <n v="-21150592.43"/>
    <n v="-21222163.719999999"/>
    <n v="-21294284.48"/>
    <n v="-21366486.670000002"/>
    <n v="-21438564.170000002"/>
    <n v="-21510300.77"/>
    <n v="-21583480.52"/>
    <n v="-21656853.390000001"/>
    <n v="-21730628.489999998"/>
    <n v="-21804840.48"/>
    <n v="-21878752.289999999"/>
    <n v="-21953274.82"/>
    <n v="-22028080.190000001"/>
    <n v="-71900.88"/>
    <n v="-72172.81"/>
    <n v="-72415.199999999997"/>
    <n v="-72720.13"/>
    <n v="-73077.42"/>
    <n v="-73295.39"/>
    <n v="-73522.3"/>
    <n v="-73814.75"/>
    <n v="-74136.67"/>
    <n v="-74425.38"/>
    <n v="-74642.080000000002"/>
    <n v="-74939.070000000007"/>
    <n v="-75247.259999999995"/>
    <s v="ED"/>
    <s v="WA"/>
    <x v="1"/>
    <x v="127"/>
    <x v="7"/>
    <n v="4"/>
    <s v="ED.WA4"/>
    <n v="1"/>
    <n v="0"/>
    <n v="0"/>
    <n v="0"/>
    <n v="0"/>
    <n v="0"/>
    <x v="120"/>
    <x v="120"/>
    <x v="0"/>
    <n v="43473669"/>
    <n v="0"/>
    <n v="0"/>
    <n v="0"/>
    <n v="0"/>
    <n v="0"/>
  </r>
  <r>
    <x v="467"/>
    <n v="7695776.8799999999"/>
    <n v="7925914.2800000003"/>
    <n v="7989984.4299999997"/>
    <n v="8051649.8099999996"/>
    <n v="8140783.25"/>
    <n v="8210848.8399999999"/>
    <n v="8386168.5800000001"/>
    <n v="8372329.0800000001"/>
    <n v="8427421.4000000004"/>
    <n v="8470608.9499999993"/>
    <n v="8506568.2599999998"/>
    <n v="8544846.0800000001"/>
    <n v="8596218.5500000007"/>
    <n v="-1482119.24"/>
    <n v="-1496178.76"/>
    <n v="-1510503.06"/>
    <n v="-1524940.53"/>
    <n v="-1539513.72"/>
    <n v="-1554230.19"/>
    <n v="-1569167.5"/>
    <n v="-1584250.14"/>
    <n v="-1599369.92"/>
    <n v="-1614578.15"/>
    <n v="-1629857.61"/>
    <n v="-1645203.89"/>
    <n v="-1660630.85"/>
    <n v="-13829.65"/>
    <n v="-14059.52"/>
    <n v="-14324.3"/>
    <n v="-14437.47"/>
    <n v="-14573.19"/>
    <n v="-14716.47"/>
    <n v="-14937.31"/>
    <n v="-15082.64"/>
    <n v="-15119.78"/>
    <n v="-15208.23"/>
    <n v="-15279.46"/>
    <n v="-15346.28"/>
    <n v="-15426.96"/>
    <s v="ED"/>
    <s v="WA"/>
    <x v="1"/>
    <x v="128"/>
    <x v="7"/>
    <n v="4"/>
    <s v="ED.WA4"/>
    <n v="1"/>
    <n v="0"/>
    <n v="0"/>
    <n v="0"/>
    <n v="0"/>
    <n v="0"/>
    <x v="121"/>
    <x v="16"/>
    <x v="0"/>
    <n v="8596219"/>
    <n v="0"/>
    <n v="0"/>
    <n v="0"/>
    <n v="0"/>
    <n v="0"/>
  </r>
  <r>
    <x v="468"/>
    <n v="75896899.25"/>
    <n v="76317283.260000005"/>
    <n v="76170447.359999999"/>
    <n v="76487151.870000005"/>
    <n v="76817261.040000007"/>
    <n v="77126187.049999997"/>
    <n v="77531634.75"/>
    <n v="77916949.609999999"/>
    <n v="78310760.569999993"/>
    <n v="78642830.930000007"/>
    <n v="79027914.219999999"/>
    <n v="79447956.959999993"/>
    <n v="79899163.549999997"/>
    <n v="-28058681.620000001"/>
    <n v="-28185545.800000001"/>
    <n v="-28314214.440000001"/>
    <n v="-28442198.98"/>
    <n v="-28570418.82"/>
    <n v="-28701573.859999999"/>
    <n v="-28833017.27"/>
    <n v="-28965204.850000001"/>
    <n v="-29097953.309999999"/>
    <n v="-29230117.98"/>
    <n v="-29361769.199999999"/>
    <n v="-29435537.43"/>
    <n v="-29569687.100000001"/>
    <n v="-129991.21"/>
    <n v="-130650.5"/>
    <n v="-130885.3"/>
    <n v="-131031.11"/>
    <n v="-131586.28"/>
    <n v="-132134.79999999999"/>
    <n v="-132747.97"/>
    <n v="-133426.70000000001"/>
    <n v="-134095.45000000001"/>
    <n v="-134718.5"/>
    <n v="-135334.04999999999"/>
    <n v="-136025.12"/>
    <n v="-136772.93"/>
    <s v="ED"/>
    <s v="WA"/>
    <x v="1"/>
    <x v="129"/>
    <x v="7"/>
    <n v="4"/>
    <s v="ED.WA4"/>
    <n v="1"/>
    <n v="0"/>
    <n v="0"/>
    <n v="0"/>
    <n v="0"/>
    <n v="0"/>
    <x v="22"/>
    <x v="56"/>
    <x v="0"/>
    <n v="79899164"/>
    <n v="0"/>
    <n v="0"/>
    <n v="0"/>
    <n v="0"/>
    <n v="0"/>
  </r>
  <r>
    <x v="469"/>
    <n v="933765.36"/>
    <n v="1004939.55"/>
    <n v="1059876.73"/>
    <n v="276196.2"/>
    <n v="435864.12"/>
    <n v="453592.47"/>
    <n v="425382.14"/>
    <n v="425929.95"/>
    <n v="465283.39"/>
    <n v="560394.13"/>
    <n v="703101.32"/>
    <n v="783548.96"/>
    <n v="870210.01"/>
    <n v="21034170.129999999"/>
    <n v="21035651.170000002"/>
    <n v="20990264.82"/>
    <n v="20093101.75"/>
    <n v="20092857.309999999"/>
    <n v="20092670.460000001"/>
    <n v="20136706.010000002"/>
    <n v="20141204.940000001"/>
    <n v="20142502.649999999"/>
    <n v="20141699.390000001"/>
    <n v="20141134.800000001"/>
    <n v="20139614.620000001"/>
    <n v="20139343.460000001"/>
    <n v="-2042.84"/>
    <n v="-2334.52"/>
    <n v="-2486.39"/>
    <n v="-659.29"/>
    <n v="-857.44"/>
    <n v="-1071.05"/>
    <n v="-1058.43"/>
    <n v="-1025.1199999999999"/>
    <n v="-1073.18"/>
    <n v="-1235.08"/>
    <n v="-1521.46"/>
    <n v="-1790.18"/>
    <n v="-1991.4"/>
    <s v="ED"/>
    <s v="WA"/>
    <x v="1"/>
    <x v="72"/>
    <x v="7"/>
    <n v="4"/>
    <s v="ED.WA4"/>
    <n v="1"/>
    <n v="0"/>
    <n v="0"/>
    <n v="0"/>
    <n v="0"/>
    <n v="0"/>
    <x v="68"/>
    <x v="66"/>
    <x v="0"/>
    <n v="870210"/>
    <n v="0"/>
    <n v="0"/>
    <n v="0"/>
    <n v="0"/>
    <n v="0"/>
  </r>
  <r>
    <x v="470"/>
    <n v="57357882.689999998"/>
    <n v="57522900.5"/>
    <n v="58048613.869999997"/>
    <n v="58195991.939999998"/>
    <n v="58672789.409999996"/>
    <n v="58796309.450000003"/>
    <n v="58836582.670000002"/>
    <n v="58886029.850000001"/>
    <n v="58952505.520000003"/>
    <n v="59117216.549999997"/>
    <n v="59296807.700000003"/>
    <n v="59349731.799999997"/>
    <n v="59447402.710000001"/>
    <n v="-4643695.2699999996"/>
    <n v="-4962489.45"/>
    <n v="-5283200.41"/>
    <n v="-5605779.1900000004"/>
    <n v="-5930090.0599999996"/>
    <n v="-6256066.8099999996"/>
    <n v="-6582498.0899999999"/>
    <n v="-6909178.3399999999"/>
    <n v="-7236180.2800000003"/>
    <n v="-7563823.7599999998"/>
    <n v="-7892422.6799999997"/>
    <n v="-8221666.8300000001"/>
    <n v="-8551328.8800000008"/>
    <n v="-317122.42"/>
    <n v="-318794.18"/>
    <n v="-320710.96000000002"/>
    <n v="-322578.78000000003"/>
    <n v="-324310.87"/>
    <n v="-325976.75"/>
    <n v="-326431.28000000003"/>
    <n v="-326680.25"/>
    <n v="-327001.94"/>
    <n v="-327643.48"/>
    <n v="-328598.92"/>
    <n v="-329244.15000000002"/>
    <n v="-329662.05"/>
    <s v="ED"/>
    <s v="WA"/>
    <x v="1"/>
    <x v="144"/>
    <x v="7"/>
    <n v="4"/>
    <s v="ED.WA4"/>
    <n v="1"/>
    <n v="0"/>
    <n v="0"/>
    <n v="0"/>
    <n v="0"/>
    <n v="0"/>
    <x v="215"/>
    <x v="200"/>
    <x v="0"/>
    <n v="59447403"/>
    <n v="0"/>
    <n v="0"/>
    <n v="0"/>
    <n v="0"/>
    <n v="0"/>
  </r>
  <r>
    <x v="471"/>
    <m/>
    <m/>
    <m/>
    <m/>
    <m/>
    <n v="9860.9699999999993"/>
    <n v="14312.39"/>
    <n v="101542.38"/>
    <n v="192240.37"/>
    <n v="233437.81"/>
    <n v="304024.87"/>
    <n v="377454.06"/>
    <n v="575706.37"/>
    <m/>
    <m/>
    <m/>
    <m/>
    <m/>
    <n v="-10.56"/>
    <n v="-36.450000000000003"/>
    <n v="-160.51"/>
    <n v="-475.1"/>
    <n v="-930.93"/>
    <n v="-1506.46"/>
    <n v="-2236.21"/>
    <n v="-3256.89"/>
    <m/>
    <m/>
    <m/>
    <m/>
    <m/>
    <n v="-10.56"/>
    <n v="-25.89"/>
    <n v="-124.06"/>
    <n v="-314.58999999999997"/>
    <n v="-455.83"/>
    <n v="-575.53"/>
    <n v="-729.75"/>
    <n v="-1020.68"/>
    <s v="ED"/>
    <s v="WA"/>
    <x v="1"/>
    <x v="145"/>
    <x v="7"/>
    <n v="4"/>
    <s v="ED.WA4"/>
    <n v="1"/>
    <n v="0"/>
    <n v="0"/>
    <n v="0"/>
    <n v="0"/>
    <n v="0"/>
    <x v="116"/>
    <x v="201"/>
    <x v="0"/>
    <n v="575706"/>
    <n v="0"/>
    <n v="0"/>
    <n v="0"/>
    <n v="0"/>
    <n v="0"/>
  </r>
  <r>
    <x v="472"/>
    <n v="1029906.65"/>
    <n v="1034012.05"/>
    <n v="1039641.76"/>
    <n v="1046040.58"/>
    <n v="1051062.27"/>
    <n v="1051062.27"/>
    <n v="601494.27"/>
    <n v="631526.62"/>
    <n v="631526.62"/>
    <n v="631526.62"/>
    <n v="634293.28"/>
    <n v="634629.38"/>
    <n v="604986.51"/>
    <n v="-3206.76"/>
    <n v="-5356.68"/>
    <n v="-7516.75"/>
    <n v="-9689.34"/>
    <n v="-11873.83"/>
    <n v="-14063.55"/>
    <n v="-15784.97"/>
    <n v="-17069.37"/>
    <n v="-18385.05"/>
    <n v="-19700.73"/>
    <n v="-21019.3"/>
    <n v="-22341.11"/>
    <n v="-23632.39"/>
    <n v="-2139.79"/>
    <n v="-2149.92"/>
    <n v="-2160.0700000000002"/>
    <n v="-2172.59"/>
    <n v="-2184.4899999999998"/>
    <n v="-2189.7199999999998"/>
    <n v="-1721.42"/>
    <n v="-1284.4000000000001"/>
    <n v="-1315.68"/>
    <n v="-1315.68"/>
    <n v="-1318.57"/>
    <n v="-1321.81"/>
    <n v="-1291.28"/>
    <s v="ED"/>
    <s v="WA"/>
    <x v="1"/>
    <x v="146"/>
    <x v="7"/>
    <n v="4"/>
    <s v="ED.WA4"/>
    <n v="1"/>
    <n v="0"/>
    <n v="0"/>
    <n v="0"/>
    <n v="0"/>
    <n v="0"/>
    <x v="216"/>
    <x v="202"/>
    <x v="0"/>
    <n v="604987"/>
    <n v="0"/>
    <n v="0"/>
    <n v="0"/>
    <n v="0"/>
    <n v="0"/>
  </r>
  <r>
    <x v="473"/>
    <n v="1229279.51"/>
    <n v="1229279.51"/>
    <n v="1229279.51"/>
    <n v="1229279.51"/>
    <n v="1229279.51"/>
    <n v="1229279.51"/>
    <n v="1229279.51"/>
    <n v="1229279.51"/>
    <n v="1229279.51"/>
    <n v="1229279.51"/>
    <n v="1229279.51"/>
    <n v="1229279.51"/>
    <n v="1229279.51"/>
    <n v="-345629.66"/>
    <n v="-356242.44"/>
    <n v="-366855.22"/>
    <n v="-377468"/>
    <n v="-388080.78"/>
    <n v="-398693.56"/>
    <n v="-409306.34"/>
    <n v="-419919.12"/>
    <n v="-430531.9"/>
    <n v="-441144.68"/>
    <n v="-451757.46"/>
    <n v="-462370.24"/>
    <n v="-472983.02"/>
    <n v="-10612.78"/>
    <n v="-10612.78"/>
    <n v="-10612.78"/>
    <n v="-10612.78"/>
    <n v="-10612.78"/>
    <n v="-10612.78"/>
    <n v="-10612.78"/>
    <n v="-10612.78"/>
    <n v="-10612.78"/>
    <n v="-10612.78"/>
    <n v="-10612.78"/>
    <n v="-10612.78"/>
    <n v="-10612.78"/>
    <s v="ED"/>
    <s v="WA"/>
    <x v="1"/>
    <x v="147"/>
    <x v="7"/>
    <n v="4"/>
    <s v="ED.WA4"/>
    <n v="1"/>
    <n v="0"/>
    <n v="0"/>
    <n v="0"/>
    <n v="0"/>
    <n v="0"/>
    <x v="217"/>
    <x v="203"/>
    <x v="0"/>
    <n v="1229280"/>
    <n v="0"/>
    <n v="0"/>
    <n v="0"/>
    <n v="0"/>
    <n v="0"/>
  </r>
  <r>
    <x v="474"/>
    <n v="165896.47"/>
    <n v="165896.47"/>
    <n v="165896.47"/>
    <n v="165896.47"/>
    <n v="165896.47"/>
    <n v="165896.47"/>
    <n v="165896.47"/>
    <n v="165896.47"/>
    <n v="165896.47"/>
    <n v="165896.47"/>
    <n v="165896.47"/>
    <n v="165896.47"/>
    <n v="165896.47"/>
    <n v="-64946.17"/>
    <n v="-66377.03"/>
    <n v="-67807.89"/>
    <n v="-69238.75"/>
    <n v="-70669.61"/>
    <n v="-72100.47"/>
    <n v="-73531.33"/>
    <n v="-74962.19"/>
    <n v="-76393.05"/>
    <n v="-77823.91"/>
    <n v="-79254.77"/>
    <n v="-80685.63"/>
    <n v="-82116.490000000005"/>
    <n v="-1430.86"/>
    <n v="-1430.86"/>
    <n v="-1430.86"/>
    <n v="-1430.86"/>
    <n v="-1430.86"/>
    <n v="-1430.86"/>
    <n v="-1430.86"/>
    <n v="-1430.86"/>
    <n v="-1430.86"/>
    <n v="-1430.86"/>
    <n v="-1430.86"/>
    <n v="-1430.86"/>
    <n v="-1430.86"/>
    <s v="ED"/>
    <s v="WA"/>
    <x v="1"/>
    <x v="148"/>
    <x v="7"/>
    <n v="4"/>
    <s v="ED.WA4"/>
    <n v="1"/>
    <n v="0"/>
    <n v="0"/>
    <n v="0"/>
    <n v="0"/>
    <n v="0"/>
    <x v="218"/>
    <x v="204"/>
    <x v="0"/>
    <n v="165896"/>
    <n v="0"/>
    <n v="0"/>
    <n v="0"/>
    <n v="0"/>
    <n v="0"/>
  </r>
  <r>
    <x v="475"/>
    <n v="0"/>
    <n v="0"/>
    <n v="0"/>
    <n v="0"/>
    <n v="0"/>
    <n v="0"/>
    <n v="0"/>
    <n v="0"/>
    <n v="0"/>
    <n v="0"/>
    <n v="0"/>
    <n v="0"/>
    <n v="0"/>
    <n v="-24683.23"/>
    <n v="-24683.23"/>
    <n v="-24683.23"/>
    <n v="-24683.23"/>
    <n v="-24683.23"/>
    <n v="-24683.23"/>
    <n v="-24683.23"/>
    <n v="-24683.23"/>
    <n v="-24683.23"/>
    <n v="-24683.23"/>
    <n v="-24683.23"/>
    <n v="-24683.23"/>
    <n v="-24683.23"/>
    <n v="0"/>
    <n v="0"/>
    <n v="0"/>
    <n v="0"/>
    <n v="0"/>
    <n v="0"/>
    <n v="0"/>
    <n v="0"/>
    <n v="0"/>
    <n v="0"/>
    <n v="0"/>
    <n v="0"/>
    <n v="0"/>
    <s v="ED"/>
    <s v="WA"/>
    <x v="1"/>
    <x v="149"/>
    <x v="7"/>
    <n v="4"/>
    <s v="ED.WA4"/>
    <n v="1"/>
    <n v="0"/>
    <n v="0"/>
    <n v="0"/>
    <n v="0"/>
    <n v="0"/>
    <x v="218"/>
    <x v="203"/>
    <x v="0"/>
    <n v="0"/>
    <n v="0"/>
    <n v="0"/>
    <n v="0"/>
    <n v="0"/>
    <n v="0"/>
  </r>
  <r>
    <x v="476"/>
    <n v="726755.99"/>
    <n v="726755.99"/>
    <n v="726755.99"/>
    <n v="726755.99"/>
    <n v="726755.99"/>
    <n v="726755.99"/>
    <n v="726755.99"/>
    <n v="726755.99"/>
    <n v="726755.99"/>
    <n v="726755.99"/>
    <n v="726755.99"/>
    <n v="726755.99"/>
    <n v="726755.99"/>
    <n v="-165376.6"/>
    <n v="-171644.88"/>
    <n v="-177913.16"/>
    <n v="-184181.44"/>
    <n v="-190449.72"/>
    <n v="-196718"/>
    <n v="-202986.28"/>
    <n v="-209254.56"/>
    <n v="-215522.83"/>
    <n v="-221791.1"/>
    <n v="-228059.37"/>
    <n v="-234327.64"/>
    <n v="-240595.91"/>
    <n v="-6268.28"/>
    <n v="-6268.28"/>
    <n v="-6268.28"/>
    <n v="-6268.28"/>
    <n v="-6268.28"/>
    <n v="-6268.28"/>
    <n v="-6268.28"/>
    <n v="-6268.28"/>
    <n v="-6268.27"/>
    <n v="-6268.27"/>
    <n v="-6268.27"/>
    <n v="-6268.27"/>
    <n v="-6268.27"/>
    <s v="ED"/>
    <s v="WA"/>
    <x v="1"/>
    <x v="150"/>
    <x v="7"/>
    <n v="4"/>
    <s v="ED.WA4"/>
    <n v="1"/>
    <n v="0"/>
    <n v="0"/>
    <n v="0"/>
    <n v="0"/>
    <n v="0"/>
    <x v="218"/>
    <x v="203"/>
    <x v="0"/>
    <n v="726756"/>
    <n v="0"/>
    <n v="0"/>
    <n v="0"/>
    <n v="0"/>
    <n v="0"/>
  </r>
  <r>
    <x v="477"/>
    <n v="2906339.85"/>
    <n v="2906587.97"/>
    <n v="2906328.18"/>
    <n v="2906186.62"/>
    <n v="2905887.33"/>
    <n v="2905608.45"/>
    <n v="2905138.69"/>
    <n v="2904348.49"/>
    <n v="2903570.94"/>
    <n v="2902705.11"/>
    <n v="2901190.02"/>
    <n v="2900121.16"/>
    <n v="2898229"/>
    <n v="-3151508.47"/>
    <n v="-3150793.02"/>
    <n v="-3150000.44"/>
    <n v="-3149268.49"/>
    <n v="-3148900.17"/>
    <n v="-3148422.75"/>
    <n v="-3147760.81"/>
    <n v="-3146800.47"/>
    <n v="-3146022.92"/>
    <n v="-3145157.09"/>
    <n v="-3143642"/>
    <n v="-3142573.14"/>
    <n v="-3140680.98"/>
    <n v="0"/>
    <n v="0"/>
    <n v="0"/>
    <n v="0"/>
    <n v="0"/>
    <n v="0"/>
    <n v="0"/>
    <n v="0"/>
    <n v="0"/>
    <n v="0"/>
    <n v="0"/>
    <n v="0"/>
    <n v="0"/>
    <s v="ED"/>
    <s v="WA"/>
    <x v="1"/>
    <x v="130"/>
    <x v="7"/>
    <n v="4"/>
    <s v="ED.WA4"/>
    <n v="1"/>
    <n v="0"/>
    <n v="0"/>
    <n v="0"/>
    <n v="0"/>
    <n v="0"/>
    <x v="123"/>
    <x v="122"/>
    <x v="0"/>
    <n v="2898229"/>
    <n v="0"/>
    <n v="0"/>
    <n v="0"/>
    <n v="0"/>
    <n v="0"/>
  </r>
  <r>
    <x v="478"/>
    <n v="3185815.24"/>
    <n v="3202862.71"/>
    <n v="3189382.3"/>
    <n v="3220441.52"/>
    <n v="3230067.71"/>
    <n v="3247354.52"/>
    <n v="3267918.93"/>
    <n v="3292940.34"/>
    <n v="3311538.51"/>
    <n v="3336574.66"/>
    <n v="3358285.6"/>
    <n v="3418079.35"/>
    <n v="3447385.06"/>
    <n v="-1388454.11"/>
    <n v="-1393776.52"/>
    <n v="-1398827.33"/>
    <n v="-1403889.33"/>
    <n v="-1409008.41"/>
    <n v="-1414309.49"/>
    <n v="-1419488.83"/>
    <n v="-1424957.68"/>
    <n v="-1430306.21"/>
    <n v="-1435762.76"/>
    <n v="-1441295.3600000001"/>
    <n v="-1446800.27"/>
    <n v="-1452342.65"/>
    <n v="-5312.38"/>
    <n v="-5350.52"/>
    <n v="-5353.51"/>
    <n v="-5368.22"/>
    <n v="-5402.3"/>
    <n v="-5424.83"/>
    <n v="-5456.54"/>
    <n v="-5494.72"/>
    <n v="-5531.25"/>
    <n v="-5567.8"/>
    <n v="-5606.94"/>
    <n v="-5675.2"/>
    <n v="-5749.83"/>
    <s v="ED"/>
    <s v="WA"/>
    <x v="1"/>
    <x v="131"/>
    <x v="7"/>
    <n v="4"/>
    <s v="ED.WA4"/>
    <n v="1"/>
    <n v="0"/>
    <n v="0"/>
    <n v="0"/>
    <n v="0"/>
    <n v="0"/>
    <x v="98"/>
    <x v="123"/>
    <x v="0"/>
    <n v="3447385"/>
    <n v="0"/>
    <n v="0"/>
    <n v="0"/>
    <n v="0"/>
    <n v="0"/>
  </r>
  <r>
    <x v="479"/>
    <n v="9529707.7300000004"/>
    <n v="9587938.0899999999"/>
    <n v="9689449.6899999995"/>
    <n v="9757809.5800000001"/>
    <n v="9837440.5"/>
    <n v="9911090.5299999993"/>
    <n v="10015754.779999999"/>
    <n v="10116791.24"/>
    <n v="10208755.460000001"/>
    <n v="10305145.25"/>
    <n v="10402807.57"/>
    <n v="10501490.42"/>
    <n v="10604149.720000001"/>
    <n v="-3842610.35"/>
    <n v="-3862420.69"/>
    <n v="-3879777.84"/>
    <n v="-3894744.24"/>
    <n v="-3915649.07"/>
    <n v="-3936647.8"/>
    <n v="-3956908.37"/>
    <n v="-3977213.84"/>
    <n v="-3995454.95"/>
    <n v="-4016543.22"/>
    <n v="-4028153.77"/>
    <n v="-4047428.03"/>
    <n v="-4070064.86"/>
    <n v="-20462.830000000002"/>
    <n v="-20790.439999999999"/>
    <n v="-20964.16"/>
    <n v="-21148.9"/>
    <n v="-21309.83"/>
    <n v="-21476.52"/>
    <n v="-21670.45"/>
    <n v="-21894.15"/>
    <n v="-22104.03"/>
    <n v="-22308.86"/>
    <n v="-22519.9"/>
    <n v="-22733.43"/>
    <n v="-22952.39"/>
    <s v="ED"/>
    <s v="WA"/>
    <x v="1"/>
    <x v="132"/>
    <x v="7"/>
    <n v="4"/>
    <s v="ED.WA4"/>
    <n v="1"/>
    <n v="0"/>
    <n v="0"/>
    <n v="0"/>
    <n v="0"/>
    <n v="0"/>
    <x v="124"/>
    <x v="124"/>
    <x v="0"/>
    <n v="10604150"/>
    <n v="0"/>
    <n v="0"/>
    <n v="0"/>
    <n v="0"/>
    <n v="0"/>
  </r>
  <r>
    <x v="480"/>
    <n v="17396497.260000002"/>
    <n v="17536085.530000001"/>
    <n v="17619665.09"/>
    <n v="17827166.460000001"/>
    <n v="17886662.66"/>
    <n v="17941403.969999999"/>
    <n v="18027642.010000002"/>
    <n v="18116187.5"/>
    <n v="18186575.34"/>
    <n v="18249792.32"/>
    <n v="18332789.25"/>
    <n v="18467921.809999999"/>
    <n v="18548228.460000001"/>
    <n v="-2584720.13"/>
    <n v="-2590854.4900000002"/>
    <n v="-2614124.87"/>
    <n v="-2637797.06"/>
    <n v="-2653956.81"/>
    <n v="-2683173.79"/>
    <n v="-2705598.87"/>
    <n v="-2732050.94"/>
    <n v="-2735840.19"/>
    <n v="-2747707.47"/>
    <n v="-2756379.39"/>
    <n v="-2765422.74"/>
    <n v="-2784930.64"/>
    <n v="-43961.41"/>
    <n v="-44247.93"/>
    <n v="-44530.62"/>
    <n v="-44899.33"/>
    <n v="-45237.51"/>
    <n v="-45382.21"/>
    <n v="-45560.79"/>
    <n v="-45782.18"/>
    <n v="-45983.5"/>
    <n v="-46152.74"/>
    <n v="-46337.95"/>
    <n v="-46614.239999999998"/>
    <n v="-46887.13"/>
    <s v="ED"/>
    <s v="WA"/>
    <x v="1"/>
    <x v="133"/>
    <x v="7"/>
    <n v="4"/>
    <s v="ED.WA4"/>
    <n v="1"/>
    <n v="0"/>
    <n v="0"/>
    <n v="0"/>
    <n v="0"/>
    <n v="0"/>
    <x v="125"/>
    <x v="125"/>
    <x v="0"/>
    <n v="18548228"/>
    <n v="0"/>
    <n v="0"/>
    <n v="0"/>
    <n v="0"/>
    <n v="0"/>
  </r>
  <r>
    <x v="481"/>
    <n v="12317650.15"/>
    <n v="12479529.460000001"/>
    <n v="12563022.199999999"/>
    <n v="12791861.65"/>
    <n v="12862635.199999999"/>
    <n v="12921041.48"/>
    <n v="12996552.02"/>
    <n v="13068229.699999999"/>
    <n v="13129911.109999999"/>
    <n v="13197914.189999999"/>
    <n v="13288921.76"/>
    <n v="13372333.619999999"/>
    <n v="13436708.91"/>
    <n v="-2613652.02"/>
    <n v="-2646404.9700000002"/>
    <n v="-2679482.0099999998"/>
    <n v="-2712971.59"/>
    <n v="-2746856.91"/>
    <n v="-2780912.86"/>
    <n v="-2815145.69"/>
    <n v="-2849572.94"/>
    <n v="-2884176.32"/>
    <n v="-2918950.99"/>
    <n v="-2953935.68"/>
    <n v="-2989150.76"/>
    <n v="-3024561.04"/>
    <n v="-32375.39"/>
    <n v="-32752.95"/>
    <n v="-33077.040000000001"/>
    <n v="-33489.58"/>
    <n v="-33885.32"/>
    <n v="-34055.949999999997"/>
    <n v="-34232.83"/>
    <n v="-34427.25"/>
    <n v="-34603.379999999997"/>
    <n v="-34774.67"/>
    <n v="-34984.69"/>
    <n v="-35215.08"/>
    <n v="-35410.28"/>
    <s v="ED"/>
    <s v="WA"/>
    <x v="1"/>
    <x v="134"/>
    <x v="7"/>
    <n v="4"/>
    <s v="ED.WA4"/>
    <n v="1"/>
    <n v="0"/>
    <n v="0"/>
    <n v="0"/>
    <n v="0"/>
    <n v="0"/>
    <x v="126"/>
    <x v="126"/>
    <x v="0"/>
    <n v="13436709"/>
    <n v="0"/>
    <n v="0"/>
    <n v="0"/>
    <n v="0"/>
    <n v="0"/>
  </r>
  <r>
    <x v="482"/>
    <n v="122312.8"/>
    <n v="122312.8"/>
    <n v="122312.8"/>
    <n v="122312.8"/>
    <n v="122312.8"/>
    <n v="122312.8"/>
    <n v="122312.8"/>
    <n v="122312.8"/>
    <n v="122312.8"/>
    <n v="122312.8"/>
    <n v="122312.8"/>
    <n v="122312.8"/>
    <n v="1223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WA"/>
    <x v="1"/>
    <x v="11"/>
    <x v="1"/>
    <n v="4"/>
    <s v="ED.WA4"/>
    <n v="1"/>
    <n v="0"/>
    <n v="0"/>
    <n v="0"/>
    <n v="0"/>
    <n v="0"/>
    <x v="8"/>
    <x v="8"/>
    <x v="1"/>
    <n v="122313"/>
    <n v="0"/>
    <n v="0"/>
    <n v="0"/>
    <n v="0"/>
    <n v="0"/>
  </r>
  <r>
    <x v="483"/>
    <n v="1164201.4099999999"/>
    <n v="1150557.1100000001"/>
    <n v="1150050.03"/>
    <n v="1150050.03"/>
    <n v="1150050.03"/>
    <n v="1150050.03"/>
    <n v="1150050.03"/>
    <n v="8301723.5099999998"/>
    <n v="8301723.5099999998"/>
    <n v="8301723.5099999998"/>
    <n v="8301723.5099999998"/>
    <n v="8301723.5099999998"/>
    <n v="8301723.5099999998"/>
    <n v="-361511.83"/>
    <n v="-363344.36"/>
    <n v="-365165.67"/>
    <n v="-352951.13"/>
    <n v="-354772.04"/>
    <n v="-356592.95"/>
    <n v="-358413.86"/>
    <n v="-365896.52"/>
    <n v="-379040.92"/>
    <n v="-392185.32"/>
    <n v="-405329.72"/>
    <n v="-418474.12"/>
    <n v="-431618.52"/>
    <n v="-1843.31"/>
    <n v="-1832.53"/>
    <n v="-1821.31"/>
    <n v="-1820.91"/>
    <n v="-1820.91"/>
    <n v="-1820.91"/>
    <n v="-1820.91"/>
    <n v="-7482.66"/>
    <n v="-13144.4"/>
    <n v="-13144.4"/>
    <n v="-13144.4"/>
    <n v="-13144.4"/>
    <n v="-13144.4"/>
    <s v="ED"/>
    <s v="WA"/>
    <x v="1"/>
    <x v="14"/>
    <x v="1"/>
    <n v="4"/>
    <s v="ED.WA4"/>
    <n v="1"/>
    <n v="0"/>
    <n v="0"/>
    <n v="0"/>
    <n v="0"/>
    <n v="0"/>
    <x v="64"/>
    <x v="67"/>
    <x v="0"/>
    <n v="8301724"/>
    <n v="0"/>
    <n v="0"/>
    <n v="0"/>
    <n v="0"/>
    <n v="0"/>
  </r>
  <r>
    <x v="484"/>
    <m/>
    <m/>
    <m/>
    <m/>
    <m/>
    <m/>
    <m/>
    <n v="25241.08"/>
    <n v="25241.08"/>
    <n v="25241.08"/>
    <n v="25241.08"/>
    <n v="25241.08"/>
    <n v="25241.08"/>
    <m/>
    <m/>
    <m/>
    <m/>
    <m/>
    <m/>
    <m/>
    <n v="-70.11"/>
    <n v="-210.34"/>
    <n v="-350.57"/>
    <n v="-490.8"/>
    <n v="-631.03"/>
    <n v="-771.26"/>
    <m/>
    <m/>
    <m/>
    <m/>
    <m/>
    <m/>
    <m/>
    <n v="-70.11"/>
    <n v="-140.22999999999999"/>
    <n v="-140.22999999999999"/>
    <n v="-140.22999999999999"/>
    <n v="-140.22999999999999"/>
    <n v="-140.22999999999999"/>
    <s v="ED"/>
    <s v="WA"/>
    <x v="1"/>
    <x v="15"/>
    <x v="1"/>
    <n v="4"/>
    <s v="ED.WA4"/>
    <n v="1"/>
    <n v="0"/>
    <n v="0"/>
    <n v="0"/>
    <n v="0"/>
    <n v="0"/>
    <x v="12"/>
    <x v="12"/>
    <x v="0"/>
    <n v="25241"/>
    <n v="0"/>
    <n v="0"/>
    <n v="0"/>
    <n v="0"/>
    <n v="0"/>
  </r>
  <r>
    <x v="485"/>
    <n v="85387.7"/>
    <n v="85387.7"/>
    <n v="85387.7"/>
    <n v="85387.7"/>
    <n v="85387.7"/>
    <n v="85387.7"/>
    <n v="85387.7"/>
    <n v="85387.7"/>
    <n v="85387.7"/>
    <n v="85387.7"/>
    <n v="85387.7"/>
    <n v="85387.7"/>
    <n v="19338.18"/>
    <n v="71273.73"/>
    <n v="69850.61"/>
    <n v="68427.490000000005"/>
    <n v="67004.37"/>
    <n v="65581.25"/>
    <n v="64158.13"/>
    <n v="62735.01"/>
    <n v="61311.89"/>
    <n v="59888.76"/>
    <n v="58465.63"/>
    <n v="57042.5"/>
    <n v="55619.37"/>
    <n v="120796.17"/>
    <n v="-1423.12"/>
    <n v="-1423.12"/>
    <n v="-1423.12"/>
    <n v="-1423.12"/>
    <n v="-1423.12"/>
    <n v="-1423.12"/>
    <n v="-1423.12"/>
    <n v="-1423.12"/>
    <n v="-1423.13"/>
    <n v="-1423.13"/>
    <n v="-1423.13"/>
    <n v="-1423.13"/>
    <n v="-872.72"/>
    <s v="ED"/>
    <s v="WA"/>
    <x v="1"/>
    <x v="16"/>
    <x v="1"/>
    <n v="4"/>
    <s v="ED.WA4"/>
    <n v="1"/>
    <n v="0"/>
    <n v="0"/>
    <n v="0"/>
    <n v="0"/>
    <n v="0"/>
    <x v="1"/>
    <x v="1"/>
    <x v="0"/>
    <n v="19338"/>
    <n v="0"/>
    <n v="0"/>
    <n v="0"/>
    <n v="0"/>
    <n v="0"/>
  </r>
  <r>
    <x v="486"/>
    <n v="326834.11"/>
    <n v="326249.46999999997"/>
    <n v="326249.46999999997"/>
    <n v="326249.46999999997"/>
    <n v="326249.46999999997"/>
    <n v="326249.46999999997"/>
    <n v="326249.46999999997"/>
    <n v="326249.46999999997"/>
    <n v="326249.46999999997"/>
    <n v="326249.46999999997"/>
    <n v="326249.46999999997"/>
    <n v="326249.46999999997"/>
    <n v="326249.46999999997"/>
    <n v="-43211.1"/>
    <n v="-48653.46"/>
    <n v="-54090.95"/>
    <n v="-59528.44"/>
    <n v="-64965.93"/>
    <n v="-70403.42"/>
    <n v="-75840.91"/>
    <n v="-81278.399999999994"/>
    <n v="-86715.89"/>
    <n v="-92153.38"/>
    <n v="-97590.87"/>
    <n v="-103028.36"/>
    <n v="-108465.85"/>
    <n v="-5447.23"/>
    <n v="-5442.36"/>
    <n v="-5437.49"/>
    <n v="-5437.49"/>
    <n v="-5437.49"/>
    <n v="-5437.49"/>
    <n v="-5437.49"/>
    <n v="-5437.49"/>
    <n v="-5437.49"/>
    <n v="-5437.49"/>
    <n v="-5437.49"/>
    <n v="-5437.49"/>
    <n v="-5437.49"/>
    <s v="ED"/>
    <s v="WA"/>
    <x v="1"/>
    <x v="19"/>
    <x v="1"/>
    <n v="4"/>
    <s v="ED.WA4"/>
    <n v="1"/>
    <n v="0"/>
    <n v="0"/>
    <n v="0"/>
    <n v="0"/>
    <n v="0"/>
    <x v="1"/>
    <x v="1"/>
    <x v="0"/>
    <n v="326249"/>
    <n v="0"/>
    <n v="0"/>
    <n v="0"/>
    <n v="0"/>
    <n v="0"/>
  </r>
  <r>
    <x v="487"/>
    <n v="2859842.97"/>
    <n v="2859842.97"/>
    <n v="2859842.97"/>
    <n v="2859842.97"/>
    <n v="2859842.97"/>
    <n v="2859842.97"/>
    <n v="2836841.03"/>
    <n v="2598198.13"/>
    <n v="2598198.13"/>
    <n v="2790255.44"/>
    <n v="2790266.81"/>
    <n v="2804819.69"/>
    <n v="2804819.69"/>
    <n v="-723913.92"/>
    <n v="-738832.77"/>
    <n v="-753751.62"/>
    <n v="-768670.47"/>
    <n v="-783589.32"/>
    <n v="-798508.17"/>
    <n v="-790365.08"/>
    <n v="-565898.56999999995"/>
    <n v="-579452.5"/>
    <n v="-593507.38"/>
    <n v="-608063.24"/>
    <n v="-587560.98"/>
    <n v="-602192.79"/>
    <n v="-14918.85"/>
    <n v="-14918.85"/>
    <n v="-14918.85"/>
    <n v="-14918.85"/>
    <n v="-14918.85"/>
    <n v="-14918.85"/>
    <n v="-14858.85"/>
    <n v="-14176.39"/>
    <n v="-13553.93"/>
    <n v="-14054.88"/>
    <n v="-14555.86"/>
    <n v="-14593.85"/>
    <n v="-14631.81"/>
    <s v="ED"/>
    <s v="WA"/>
    <x v="1"/>
    <x v="21"/>
    <x v="2"/>
    <n v="4"/>
    <s v="ED.WA4"/>
    <n v="1"/>
    <n v="0"/>
    <n v="0"/>
    <n v="0"/>
    <n v="0"/>
    <n v="0"/>
    <x v="69"/>
    <x v="68"/>
    <x v="0"/>
    <n v="2804820"/>
    <n v="0"/>
    <n v="0"/>
    <n v="0"/>
    <n v="0"/>
    <n v="0"/>
  </r>
  <r>
    <x v="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WA"/>
    <x v="1"/>
    <x v="37"/>
    <x v="2"/>
    <n v="4"/>
    <s v="ED.WA4"/>
    <n v="1"/>
    <n v="0"/>
    <n v="0"/>
    <n v="0"/>
    <n v="0"/>
    <n v="0"/>
    <x v="70"/>
    <x v="205"/>
    <x v="0"/>
    <n v="0"/>
    <n v="0"/>
    <n v="0"/>
    <n v="0"/>
    <n v="0"/>
    <n v="0"/>
  </r>
  <r>
    <x v="489"/>
    <n v="2330162.9700000002"/>
    <n v="2330162.9700000002"/>
    <n v="2330162.9700000002"/>
    <n v="2330162.9700000002"/>
    <n v="2267745.23"/>
    <n v="2267745.23"/>
    <n v="2240150.56"/>
    <n v="2240150.56"/>
    <n v="2240150.56"/>
    <n v="2240150.56"/>
    <n v="2240150.56"/>
    <n v="2194318.4500000002"/>
    <n v="2194318.4500000002"/>
    <n v="-768260.5"/>
    <n v="-783348.31"/>
    <n v="-798436.12"/>
    <n v="-813523.93"/>
    <n v="-765991.92"/>
    <n v="-780675.57"/>
    <n v="-767675.21"/>
    <n v="-782180.18"/>
    <n v="-796685.15"/>
    <n v="-811190.12"/>
    <n v="-825695.09"/>
    <n v="-794219.57"/>
    <n v="-808427.78"/>
    <n v="-15087.81"/>
    <n v="-15087.81"/>
    <n v="-15087.81"/>
    <n v="-15087.81"/>
    <n v="-14885.73"/>
    <n v="-14683.65"/>
    <n v="-14594.31"/>
    <n v="-14504.97"/>
    <n v="-14504.97"/>
    <n v="-14504.97"/>
    <n v="-14504.97"/>
    <n v="-14356.59"/>
    <n v="-14208.21"/>
    <s v="ED"/>
    <s v="WA"/>
    <x v="1"/>
    <x v="24"/>
    <x v="2"/>
    <n v="4"/>
    <s v="ED.WA4"/>
    <n v="1"/>
    <n v="0"/>
    <n v="0"/>
    <n v="0"/>
    <n v="0"/>
    <n v="0"/>
    <x v="70"/>
    <x v="69"/>
    <x v="0"/>
    <n v="2194318"/>
    <n v="0"/>
    <n v="0"/>
    <n v="0"/>
    <n v="0"/>
    <n v="0"/>
  </r>
  <r>
    <x v="490"/>
    <n v="100526.35"/>
    <n v="100526.35"/>
    <n v="100526.35"/>
    <n v="100526.35"/>
    <n v="100526.35"/>
    <n v="100526.35"/>
    <n v="100526.35"/>
    <n v="100526.35"/>
    <n v="100526.35"/>
    <n v="100526.35"/>
    <n v="100526.35"/>
    <n v="100526.35"/>
    <n v="100526.35"/>
    <n v="-78468.929999999993"/>
    <n v="-79119.839999999997"/>
    <n v="-79770.75"/>
    <n v="-80421.66"/>
    <n v="-81072.570000000007"/>
    <n v="-81723.48"/>
    <n v="-82374.39"/>
    <n v="-83025.3"/>
    <n v="-83676.210000000006"/>
    <n v="-84327.12"/>
    <n v="-84978.03"/>
    <n v="-85628.94"/>
    <n v="-86279.85"/>
    <n v="-650.91"/>
    <n v="-650.91"/>
    <n v="-650.91"/>
    <n v="-650.91"/>
    <n v="-650.91"/>
    <n v="-650.91"/>
    <n v="-650.91"/>
    <n v="-650.91"/>
    <n v="-650.91"/>
    <n v="-650.91"/>
    <n v="-650.91"/>
    <n v="-650.91"/>
    <n v="-650.91"/>
    <s v="ED"/>
    <s v="WA"/>
    <x v="1"/>
    <x v="39"/>
    <x v="2"/>
    <n v="4"/>
    <s v="ED.WA4"/>
    <n v="1"/>
    <n v="0"/>
    <n v="0"/>
    <n v="0"/>
    <n v="0"/>
    <n v="0"/>
    <x v="70"/>
    <x v="69"/>
    <x v="0"/>
    <n v="100526"/>
    <n v="0"/>
    <n v="0"/>
    <n v="0"/>
    <n v="0"/>
    <n v="0"/>
  </r>
  <r>
    <x v="491"/>
    <n v="392272.04"/>
    <n v="494511.11"/>
    <n v="496502.03"/>
    <n v="496502.03"/>
    <n v="496502.03"/>
    <n v="496502.03"/>
    <n v="496502.03"/>
    <n v="496502.03"/>
    <n v="496502.03"/>
    <n v="496502.03"/>
    <n v="496502.03"/>
    <n v="496502.03"/>
    <n v="496502.03"/>
    <n v="-182880.46"/>
    <n v="-185751.42"/>
    <n v="-188959.83"/>
    <n v="-192174.68"/>
    <n v="-195389.53"/>
    <n v="-198604.38"/>
    <n v="-201819.23"/>
    <n v="-205034.08"/>
    <n v="-208248.93"/>
    <n v="-211463.78"/>
    <n v="-214678.63"/>
    <n v="-217893.48"/>
    <n v="-221108.33"/>
    <n v="-2539.96"/>
    <n v="-2870.96"/>
    <n v="-3208.41"/>
    <n v="-3214.85"/>
    <n v="-3214.85"/>
    <n v="-3214.85"/>
    <n v="-3214.85"/>
    <n v="-3214.85"/>
    <n v="-3214.85"/>
    <n v="-3214.85"/>
    <n v="-3214.85"/>
    <n v="-3214.85"/>
    <n v="-3214.85"/>
    <s v="ED"/>
    <s v="WA"/>
    <x v="1"/>
    <x v="25"/>
    <x v="2"/>
    <n v="4"/>
    <s v="ED.WA4"/>
    <n v="1"/>
    <n v="0"/>
    <n v="0"/>
    <n v="0"/>
    <n v="0"/>
    <n v="0"/>
    <x v="70"/>
    <x v="69"/>
    <x v="0"/>
    <n v="496502"/>
    <n v="0"/>
    <n v="0"/>
    <n v="0"/>
    <n v="0"/>
    <n v="0"/>
  </r>
  <r>
    <x v="492"/>
    <n v="3957291.98"/>
    <n v="3957291.98"/>
    <n v="4096684.75"/>
    <n v="4096684.75"/>
    <n v="4096684.75"/>
    <n v="4096684.75"/>
    <n v="3950381.08"/>
    <n v="3950381.08"/>
    <n v="3950381.08"/>
    <n v="3950381.08"/>
    <n v="3950381.08"/>
    <n v="3950381.08"/>
    <n v="3950381.08"/>
    <n v="-1845337.75"/>
    <n v="-1863409.38"/>
    <n v="-1881799.29"/>
    <n v="-1900507.48"/>
    <n v="-1919215.67"/>
    <n v="-1937923.86"/>
    <n v="-1809994.32"/>
    <n v="-1828034.39"/>
    <n v="-1846074.46"/>
    <n v="-1864114.53"/>
    <n v="-1882154.6"/>
    <n v="-1900194.67"/>
    <n v="-1918234.74"/>
    <n v="-18923.439999999999"/>
    <n v="-18071.63"/>
    <n v="-18389.91"/>
    <n v="-18708.189999999999"/>
    <n v="-18708.189999999999"/>
    <n v="-18708.189999999999"/>
    <n v="-18374.13"/>
    <n v="-18040.07"/>
    <n v="-18040.07"/>
    <n v="-18040.07"/>
    <n v="-18040.07"/>
    <n v="-18040.07"/>
    <n v="-18040.07"/>
    <s v="ED"/>
    <s v="WA"/>
    <x v="1"/>
    <x v="26"/>
    <x v="2"/>
    <n v="4"/>
    <s v="ED.WA4"/>
    <n v="1"/>
    <n v="0"/>
    <n v="0"/>
    <n v="0"/>
    <n v="0"/>
    <n v="0"/>
    <x v="71"/>
    <x v="70"/>
    <x v="0"/>
    <n v="3950381"/>
    <n v="0"/>
    <n v="0"/>
    <n v="0"/>
    <n v="0"/>
    <n v="0"/>
  </r>
  <r>
    <x v="493"/>
    <n v="1886051.59"/>
    <n v="1886051.59"/>
    <n v="1886051.59"/>
    <n v="1886051.59"/>
    <n v="1886051.59"/>
    <n v="1886051.59"/>
    <n v="1886051.59"/>
    <n v="1886051.59"/>
    <n v="1886051.59"/>
    <n v="1886051.59"/>
    <n v="1886051.59"/>
    <n v="1886051.59"/>
    <n v="1886051.59"/>
    <n v="-1101109.3999999999"/>
    <n v="-1109722.3700000001"/>
    <n v="-1118335.3400000001"/>
    <n v="-1126948.31"/>
    <n v="-1135561.28"/>
    <n v="-1144174.25"/>
    <n v="-1152787.22"/>
    <n v="-1161400.19"/>
    <n v="-1170013.1599999999"/>
    <n v="-1178626.1299999999"/>
    <n v="-1187239.1000000001"/>
    <n v="-1195852.07"/>
    <n v="-1204465.04"/>
    <n v="-8612.9699999999993"/>
    <n v="-8612.9699999999993"/>
    <n v="-8612.9699999999993"/>
    <n v="-8612.9699999999993"/>
    <n v="-8612.9699999999993"/>
    <n v="-8612.9699999999993"/>
    <n v="-8612.9699999999993"/>
    <n v="-8612.9699999999993"/>
    <n v="-8612.9699999999993"/>
    <n v="-8612.9699999999993"/>
    <n v="-8612.9699999999993"/>
    <n v="-8612.9699999999993"/>
    <n v="-8612.9699999999993"/>
    <s v="ED"/>
    <s v="WA"/>
    <x v="1"/>
    <x v="40"/>
    <x v="2"/>
    <n v="4"/>
    <s v="ED.WA4"/>
    <n v="1"/>
    <n v="0"/>
    <n v="0"/>
    <n v="0"/>
    <n v="0"/>
    <n v="0"/>
    <x v="71"/>
    <x v="70"/>
    <x v="0"/>
    <n v="1886052"/>
    <n v="0"/>
    <n v="0"/>
    <n v="0"/>
    <n v="0"/>
    <n v="0"/>
  </r>
  <r>
    <x v="494"/>
    <n v="1044032.8"/>
    <n v="1044032.8"/>
    <n v="1044032.8"/>
    <n v="1044032.8"/>
    <n v="1044032.8"/>
    <n v="1044032.8"/>
    <n v="1044032.8"/>
    <n v="1044032.8"/>
    <n v="1044032.8"/>
    <n v="1044032.8"/>
    <n v="1044032.8"/>
    <n v="1044032.8"/>
    <n v="1044032.8"/>
    <n v="-207373.83"/>
    <n v="-212280.78"/>
    <n v="-217187.73"/>
    <n v="-222094.68"/>
    <n v="-227001.63"/>
    <n v="-231908.58"/>
    <n v="-236815.53"/>
    <n v="-241722.48"/>
    <n v="-246629.43"/>
    <n v="-251536.38"/>
    <n v="-256443.33"/>
    <n v="-261350.28"/>
    <n v="-266257.23"/>
    <n v="-4906.95"/>
    <n v="-4906.95"/>
    <n v="-4906.95"/>
    <n v="-4906.95"/>
    <n v="-4906.95"/>
    <n v="-4906.95"/>
    <n v="-4906.95"/>
    <n v="-4906.95"/>
    <n v="-4906.95"/>
    <n v="-4906.95"/>
    <n v="-4906.95"/>
    <n v="-4906.95"/>
    <n v="-4906.95"/>
    <s v="ED"/>
    <s v="WA"/>
    <x v="1"/>
    <x v="27"/>
    <x v="2"/>
    <n v="4"/>
    <s v="ED.WA4"/>
    <n v="1"/>
    <n v="0"/>
    <n v="0"/>
    <n v="0"/>
    <n v="0"/>
    <n v="0"/>
    <x v="72"/>
    <x v="71"/>
    <x v="0"/>
    <n v="1044033"/>
    <n v="0"/>
    <n v="0"/>
    <n v="0"/>
    <n v="0"/>
    <n v="0"/>
  </r>
  <r>
    <x v="495"/>
    <n v="3274417.74"/>
    <n v="3274417.74"/>
    <n v="3274417.74"/>
    <n v="3274417.74"/>
    <n v="3274417.74"/>
    <n v="3274417.74"/>
    <n v="3274417.74"/>
    <n v="3274417.74"/>
    <n v="3274417.74"/>
    <n v="3274417.74"/>
    <n v="3274417.74"/>
    <n v="3274417.74"/>
    <n v="3274417.74"/>
    <n v="-1069329.54"/>
    <n v="-1084719.3"/>
    <n v="-1100109.06"/>
    <n v="-1115498.82"/>
    <n v="-1130888.58"/>
    <n v="-1146278.3400000001"/>
    <n v="-1161668.1000000001"/>
    <n v="-1177057.8600000001"/>
    <n v="-1192447.6200000001"/>
    <n v="-1207837.3799999999"/>
    <n v="-1223227.1399999999"/>
    <n v="-1238616.8999999999"/>
    <n v="-1254006.6599999999"/>
    <n v="-15389.76"/>
    <n v="-15389.76"/>
    <n v="-15389.76"/>
    <n v="-15389.76"/>
    <n v="-15389.76"/>
    <n v="-15389.76"/>
    <n v="-15389.76"/>
    <n v="-15389.76"/>
    <n v="-15389.76"/>
    <n v="-15389.76"/>
    <n v="-15389.76"/>
    <n v="-15389.76"/>
    <n v="-15389.76"/>
    <s v="ED"/>
    <s v="WA"/>
    <x v="1"/>
    <x v="74"/>
    <x v="2"/>
    <n v="4"/>
    <s v="ED.WA4"/>
    <n v="1"/>
    <n v="0"/>
    <n v="0"/>
    <n v="0"/>
    <n v="0"/>
    <n v="0"/>
    <x v="72"/>
    <x v="71"/>
    <x v="0"/>
    <n v="3274418"/>
    <n v="0"/>
    <n v="0"/>
    <n v="0"/>
    <n v="0"/>
    <n v="0"/>
  </r>
  <r>
    <x v="496"/>
    <n v="4547241.25"/>
    <n v="4547241.25"/>
    <n v="4749101.0999999996"/>
    <n v="4749101.0999999996"/>
    <n v="4749101.0999999996"/>
    <n v="4749101.0999999996"/>
    <n v="4749101.0999999996"/>
    <n v="4749101.0999999996"/>
    <n v="4749101.0999999996"/>
    <n v="4749101.0999999996"/>
    <n v="4749101.0999999996"/>
    <n v="4970520.37"/>
    <n v="5190630.28"/>
    <n v="-1388879.28"/>
    <n v="-1409645.02"/>
    <n v="-1430871.67"/>
    <n v="-1452559.23"/>
    <n v="-1474246.79"/>
    <n v="-1495934.35"/>
    <n v="-1517621.91"/>
    <n v="-1539309.47"/>
    <n v="-1560997.03"/>
    <n v="-1582684.59"/>
    <n v="-1604372.15"/>
    <n v="-1626565.29"/>
    <n v="-1649766.58"/>
    <n v="-20765.740000000002"/>
    <n v="-20765.740000000002"/>
    <n v="-21226.65"/>
    <n v="-21687.56"/>
    <n v="-21687.56"/>
    <n v="-21687.56"/>
    <n v="-21687.56"/>
    <n v="-21687.56"/>
    <n v="-21687.56"/>
    <n v="-21687.56"/>
    <n v="-21687.56"/>
    <n v="-22193.14"/>
    <n v="-23201.29"/>
    <s v="ED"/>
    <s v="WA"/>
    <x v="1"/>
    <x v="75"/>
    <x v="2"/>
    <n v="4"/>
    <s v="ED.WA4"/>
    <n v="1"/>
    <n v="0"/>
    <n v="0"/>
    <n v="0"/>
    <n v="0"/>
    <n v="0"/>
    <x v="71"/>
    <x v="70"/>
    <x v="0"/>
    <n v="5190630"/>
    <n v="0"/>
    <n v="0"/>
    <n v="0"/>
    <n v="0"/>
    <n v="0"/>
  </r>
  <r>
    <x v="497"/>
    <n v="3451099.8"/>
    <n v="3451099.8"/>
    <n v="3451099.8"/>
    <n v="3451099.8"/>
    <n v="3451099.8"/>
    <n v="3451099.8"/>
    <n v="3451099.8"/>
    <n v="3451099.8"/>
    <n v="3451099.8"/>
    <n v="3451099.8"/>
    <n v="3451099.8"/>
    <n v="3451099.8"/>
    <n v="3451099.8"/>
    <n v="-976703.91"/>
    <n v="-992924.08"/>
    <n v="-1009144.25"/>
    <n v="-1025364.42"/>
    <n v="-1041584.59"/>
    <n v="-1057804.76"/>
    <n v="-1074024.93"/>
    <n v="-1090245.1000000001"/>
    <n v="-1106465.27"/>
    <n v="-1122685.4399999999"/>
    <n v="-1138905.6100000001"/>
    <n v="-1155125.78"/>
    <n v="-1171345.95"/>
    <n v="-16220.17"/>
    <n v="-16220.17"/>
    <n v="-16220.17"/>
    <n v="-16220.17"/>
    <n v="-16220.17"/>
    <n v="-16220.17"/>
    <n v="-16220.17"/>
    <n v="-16220.17"/>
    <n v="-16220.17"/>
    <n v="-16220.17"/>
    <n v="-16220.17"/>
    <n v="-16220.17"/>
    <n v="-16220.17"/>
    <s v="ED"/>
    <s v="WA"/>
    <x v="1"/>
    <x v="76"/>
    <x v="2"/>
    <n v="4"/>
    <s v="ED.WA4"/>
    <n v="1"/>
    <n v="0"/>
    <n v="0"/>
    <n v="0"/>
    <n v="0"/>
    <n v="0"/>
    <x v="72"/>
    <x v="71"/>
    <x v="0"/>
    <n v="3451100"/>
    <n v="0"/>
    <n v="0"/>
    <n v="0"/>
    <n v="0"/>
    <n v="0"/>
  </r>
  <r>
    <x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WA"/>
    <x v="1"/>
    <x v="41"/>
    <x v="2"/>
    <n v="4"/>
    <s v="ED.WA4"/>
    <n v="1"/>
    <n v="0"/>
    <n v="0"/>
    <n v="0"/>
    <n v="0"/>
    <n v="0"/>
    <x v="1"/>
    <x v="68"/>
    <x v="0"/>
    <n v="0"/>
    <n v="0"/>
    <n v="0"/>
    <n v="0"/>
    <n v="0"/>
    <n v="0"/>
  </r>
  <r>
    <x v="499"/>
    <n v="0"/>
    <n v="0"/>
    <n v="0"/>
    <n v="0"/>
    <n v="0"/>
    <n v="0"/>
    <n v="0"/>
    <n v="58866.34"/>
    <n v="58866.34"/>
    <n v="58866.34"/>
    <n v="58866.34"/>
    <n v="58866.34"/>
    <n v="58866.34"/>
    <n v="2732.55"/>
    <n v="2732.55"/>
    <n v="2732.55"/>
    <n v="2732.55"/>
    <n v="2732.55"/>
    <n v="2732.55"/>
    <n v="2732.55"/>
    <n v="2634.44"/>
    <n v="2438.2199999999998"/>
    <n v="2242"/>
    <n v="2045.78"/>
    <n v="1849.56"/>
    <n v="1653.34"/>
    <n v="0"/>
    <n v="0"/>
    <n v="0"/>
    <n v="0"/>
    <n v="0"/>
    <n v="0"/>
    <n v="0"/>
    <n v="-98.11"/>
    <n v="-196.22"/>
    <n v="-196.22"/>
    <n v="-196.22"/>
    <n v="-196.22"/>
    <n v="-196.22"/>
    <s v="ED"/>
    <s v="WA"/>
    <x v="1"/>
    <x v="29"/>
    <x v="1"/>
    <n v="4"/>
    <s v="ED.WA4"/>
    <n v="1"/>
    <n v="0"/>
    <n v="0"/>
    <n v="0"/>
    <n v="0"/>
    <n v="0"/>
    <x v="20"/>
    <x v="19"/>
    <x v="0"/>
    <n v="58866"/>
    <n v="0"/>
    <n v="0"/>
    <n v="0"/>
    <n v="0"/>
    <n v="0"/>
  </r>
  <r>
    <x v="500"/>
    <n v="844583.44"/>
    <n v="754410.27"/>
    <n v="772764.05"/>
    <n v="772764.05"/>
    <n v="923545.82"/>
    <n v="963128.14"/>
    <n v="972797.76"/>
    <n v="1024173.79"/>
    <n v="1071880.9099999999"/>
    <n v="1093158.8700000001"/>
    <n v="1099481.79"/>
    <n v="1107668.0900000001"/>
    <n v="1141065.3500000001"/>
    <n v="-348395.27"/>
    <n v="-318836.19"/>
    <n v="-322017.8"/>
    <n v="-325237.65000000002"/>
    <n v="-328771.63"/>
    <n v="-332702.2"/>
    <n v="-336735.38"/>
    <n v="-340895.74"/>
    <n v="-345262.52"/>
    <n v="-349773.02"/>
    <n v="-354341.02"/>
    <n v="-358939.25"/>
    <n v="-363624.11"/>
    <n v="-3426.49"/>
    <n v="-3331.24"/>
    <n v="-3181.61"/>
    <n v="-3219.85"/>
    <n v="-3533.98"/>
    <n v="-3930.57"/>
    <n v="-4033.18"/>
    <n v="-4160.3599999999997"/>
    <n v="-4366.78"/>
    <n v="-4510.5"/>
    <n v="-4568"/>
    <n v="-4598.2299999999996"/>
    <n v="-4684.8599999999997"/>
    <s v="ED"/>
    <s v="WA"/>
    <x v="1"/>
    <x v="30"/>
    <x v="1"/>
    <n v="4"/>
    <s v="ED.WA4"/>
    <n v="1"/>
    <n v="0"/>
    <n v="0"/>
    <n v="0"/>
    <n v="0"/>
    <n v="0"/>
    <x v="21"/>
    <x v="20"/>
    <x v="0"/>
    <n v="1141065"/>
    <n v="0"/>
    <n v="0"/>
    <n v="0"/>
    <n v="0"/>
    <n v="0"/>
  </r>
  <r>
    <x v="501"/>
    <n v="92416.83"/>
    <n v="153647.01"/>
    <n v="153647.01"/>
    <n v="153647.01"/>
    <n v="153647.01"/>
    <n v="153647.01"/>
    <n v="153647.01"/>
    <n v="153647.01"/>
    <n v="153647.01"/>
    <n v="153647.01"/>
    <n v="153647.01"/>
    <n v="153647.01"/>
    <n v="153647.01"/>
    <n v="-92416.83"/>
    <n v="-93100.68"/>
    <n v="-93954.7"/>
    <n v="-94808.72"/>
    <n v="-95662.74"/>
    <n v="-96516.76"/>
    <n v="-97370.78"/>
    <n v="-98224.8"/>
    <n v="-99038.68"/>
    <n v="-99852.56"/>
    <n v="-100666.44"/>
    <n v="-101480.32000000001"/>
    <n v="-102294.2"/>
    <n v="0"/>
    <n v="-683.85"/>
    <n v="-854.02"/>
    <n v="-854.02"/>
    <n v="-854.02"/>
    <n v="-854.02"/>
    <n v="-854.02"/>
    <n v="-854.02"/>
    <n v="-813.88"/>
    <n v="-813.88"/>
    <n v="-813.88"/>
    <n v="-813.88"/>
    <n v="-813.88"/>
    <s v="ED"/>
    <s v="WA"/>
    <x v="1"/>
    <x v="31"/>
    <x v="1"/>
    <n v="4"/>
    <s v="ED.WA4"/>
    <n v="1"/>
    <n v="0"/>
    <n v="0"/>
    <n v="0"/>
    <n v="0"/>
    <n v="0"/>
    <x v="12"/>
    <x v="12"/>
    <x v="0"/>
    <n v="153647"/>
    <n v="0"/>
    <n v="0"/>
    <n v="0"/>
    <n v="0"/>
    <n v="0"/>
  </r>
  <r>
    <x v="502"/>
    <n v="250827.91"/>
    <n v="250827.91"/>
    <n v="250993.89"/>
    <n v="251265.47"/>
    <n v="253101.21"/>
    <n v="251416.74"/>
    <n v="251809.03"/>
    <n v="251809.03"/>
    <n v="251809.03"/>
    <n v="251809.03"/>
    <n v="251809.03"/>
    <n v="253883.45"/>
    <n v="253883.45"/>
    <n v="-62621.77"/>
    <n v="-65608.710000000006"/>
    <n v="-68596.639999999999"/>
    <n v="-71587.179999999993"/>
    <n v="-74590.259999999995"/>
    <n v="-77594.240000000005"/>
    <n v="-80590.53"/>
    <n v="-83589.16"/>
    <n v="-86587.79"/>
    <n v="-89586.42"/>
    <n v="-92585.05"/>
    <n v="-95596.03"/>
    <n v="-98619.36"/>
    <n v="-2986.94"/>
    <n v="-2986.94"/>
    <n v="-2987.93"/>
    <n v="-2990.54"/>
    <n v="-3003.08"/>
    <n v="-3003.98"/>
    <n v="-2996.29"/>
    <n v="-2998.63"/>
    <n v="-2998.63"/>
    <n v="-2998.63"/>
    <n v="-2998.63"/>
    <n v="-3010.98"/>
    <n v="-3023.33"/>
    <s v="ED"/>
    <s v="WA"/>
    <x v="1"/>
    <x v="151"/>
    <x v="1"/>
    <n v="4"/>
    <s v="ED.WA4"/>
    <n v="1"/>
    <n v="0"/>
    <n v="0"/>
    <n v="0"/>
    <n v="0"/>
    <n v="0"/>
    <x v="219"/>
    <x v="206"/>
    <x v="0"/>
    <n v="253883"/>
    <n v="0"/>
    <n v="0"/>
    <n v="0"/>
    <n v="0"/>
    <n v="0"/>
  </r>
  <r>
    <x v="503"/>
    <n v="1621542.25"/>
    <n v="1621542.25"/>
    <n v="1621542.25"/>
    <n v="1621542.25"/>
    <n v="1621542.25"/>
    <n v="1621542.25"/>
    <n v="1621542.25"/>
    <n v="1621542.25"/>
    <n v="1621542.25"/>
    <n v="1621542.25"/>
    <n v="1621542.25"/>
    <n v="1621542.25"/>
    <n v="1621542.25"/>
    <n v="-384086.44"/>
    <n v="-395139.95"/>
    <n v="-406193.46"/>
    <n v="-417246.97"/>
    <n v="-428300.48"/>
    <n v="-439353.99"/>
    <n v="-450407.5"/>
    <n v="-461461.01"/>
    <n v="-472514.52"/>
    <n v="-483568.03"/>
    <n v="-494621.54"/>
    <n v="-505675.05"/>
    <n v="-516728.56"/>
    <n v="-11053.51"/>
    <n v="-11053.51"/>
    <n v="-11053.51"/>
    <n v="-11053.51"/>
    <n v="-11053.51"/>
    <n v="-11053.51"/>
    <n v="-11053.51"/>
    <n v="-11053.51"/>
    <n v="-11053.51"/>
    <n v="-11053.51"/>
    <n v="-11053.51"/>
    <n v="-11053.51"/>
    <n v="-11053.51"/>
    <s v="ED"/>
    <s v="WA"/>
    <x v="1"/>
    <x v="32"/>
    <x v="2"/>
    <n v="4"/>
    <s v="ED.WA4"/>
    <n v="1"/>
    <n v="0"/>
    <n v="0"/>
    <n v="0"/>
    <n v="0"/>
    <n v="0"/>
    <x v="74"/>
    <x v="73"/>
    <x v="0"/>
    <n v="1621542"/>
    <n v="0"/>
    <n v="0"/>
    <n v="0"/>
    <n v="0"/>
    <n v="0"/>
  </r>
  <r>
    <x v="504"/>
    <n v="324824.09000000003"/>
    <n v="324824.09000000003"/>
    <n v="324824.09000000003"/>
    <n v="324824.09000000003"/>
    <n v="324824.09000000003"/>
    <n v="324824.09000000003"/>
    <n v="324824.09000000003"/>
    <n v="324824.09000000003"/>
    <n v="324824.09000000003"/>
    <n v="324824.09000000003"/>
    <n v="324824.09000000003"/>
    <n v="324824.09000000003"/>
    <n v="324824.09000000003"/>
    <n v="-108201.7"/>
    <n v="-110253.51"/>
    <n v="-112305.32"/>
    <n v="-114357.13"/>
    <n v="-116408.94"/>
    <n v="-118460.75"/>
    <n v="-120512.56"/>
    <n v="-122564.37"/>
    <n v="-124616.18"/>
    <n v="-126667.99"/>
    <n v="-128719.8"/>
    <n v="-130771.61"/>
    <n v="-132823.42000000001"/>
    <n v="-2051.81"/>
    <n v="-2051.81"/>
    <n v="-2051.81"/>
    <n v="-2051.81"/>
    <n v="-2051.81"/>
    <n v="-2051.81"/>
    <n v="-2051.81"/>
    <n v="-2051.81"/>
    <n v="-2051.81"/>
    <n v="-2051.81"/>
    <n v="-2051.81"/>
    <n v="-2051.81"/>
    <n v="-2051.81"/>
    <s v="ED"/>
    <s v="WA"/>
    <x v="1"/>
    <x v="81"/>
    <x v="2"/>
    <n v="4"/>
    <s v="ED.WA4"/>
    <n v="1"/>
    <n v="0"/>
    <n v="0"/>
    <n v="0"/>
    <n v="0"/>
    <n v="0"/>
    <x v="75"/>
    <x v="74"/>
    <x v="0"/>
    <n v="324824"/>
    <n v="0"/>
    <n v="0"/>
    <n v="0"/>
    <n v="0"/>
    <n v="0"/>
  </r>
  <r>
    <x v="505"/>
    <n v="4226.9799999999996"/>
    <n v="4226.9799999999996"/>
    <n v="4226.9799999999996"/>
    <n v="4226.9799999999996"/>
    <n v="4226.9799999999996"/>
    <n v="4226.9799999999996"/>
    <n v="4226.9799999999996"/>
    <n v="4226.9799999999996"/>
    <n v="4226.9799999999996"/>
    <n v="4226.9799999999996"/>
    <n v="4226.9799999999996"/>
    <n v="4226.9799999999996"/>
    <n v="4226.9799999999996"/>
    <n v="-4226.9799999999996"/>
    <n v="-4226.9799999999996"/>
    <n v="-4226.9799999999996"/>
    <n v="-4226.9799999999996"/>
    <n v="-4226.9799999999996"/>
    <n v="-4226.9799999999996"/>
    <n v="-4226.9799999999996"/>
    <n v="-4226.9799999999996"/>
    <n v="-4226.9799999999996"/>
    <n v="-4226.9799999999996"/>
    <n v="-4226.9799999999996"/>
    <n v="-4226.9799999999996"/>
    <n v="-4226.9799999999996"/>
    <n v="0"/>
    <n v="0"/>
    <n v="0"/>
    <n v="0"/>
    <n v="0"/>
    <n v="0"/>
    <n v="0"/>
    <n v="0"/>
    <n v="0"/>
    <n v="0"/>
    <n v="0"/>
    <n v="0"/>
    <n v="0"/>
    <s v="ED"/>
    <s v="WA"/>
    <x v="1"/>
    <x v="82"/>
    <x v="2"/>
    <n v="4"/>
    <s v="ED.WA4"/>
    <n v="1"/>
    <n v="0"/>
    <n v="0"/>
    <n v="0"/>
    <n v="0"/>
    <n v="0"/>
    <x v="75"/>
    <x v="74"/>
    <x v="0"/>
    <n v="4227"/>
    <n v="0"/>
    <n v="0"/>
    <n v="0"/>
    <n v="0"/>
    <n v="0"/>
  </r>
  <r>
    <x v="506"/>
    <n v="2881.32"/>
    <n v="2881.32"/>
    <n v="2881.32"/>
    <n v="2881.32"/>
    <n v="2881.32"/>
    <n v="2881.32"/>
    <n v="2881.32"/>
    <n v="2881.32"/>
    <n v="2881.32"/>
    <n v="2881.32"/>
    <n v="2881.32"/>
    <n v="2881.32"/>
    <n v="2881.32"/>
    <n v="-2881.32"/>
    <n v="-2881.32"/>
    <n v="-2881.32"/>
    <n v="-2881.32"/>
    <n v="-2881.32"/>
    <n v="-2881.32"/>
    <n v="-2881.32"/>
    <n v="-2881.32"/>
    <n v="-2881.32"/>
    <n v="-2881.32"/>
    <n v="-2881.32"/>
    <n v="-2881.32"/>
    <n v="-2881.32"/>
    <n v="0"/>
    <n v="0"/>
    <n v="0"/>
    <n v="0"/>
    <n v="0"/>
    <n v="0"/>
    <n v="0"/>
    <n v="0"/>
    <n v="0"/>
    <n v="0"/>
    <n v="0"/>
    <n v="0"/>
    <n v="0"/>
    <s v="ED"/>
    <s v="WA"/>
    <x v="1"/>
    <x v="135"/>
    <x v="2"/>
    <n v="4"/>
    <s v="ED.WA4"/>
    <n v="1"/>
    <n v="0"/>
    <n v="0"/>
    <n v="0"/>
    <n v="0"/>
    <n v="0"/>
    <x v="75"/>
    <x v="74"/>
    <x v="0"/>
    <n v="2881"/>
    <n v="0"/>
    <n v="0"/>
    <n v="0"/>
    <n v="0"/>
    <n v="0"/>
  </r>
  <r>
    <x v="5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"/>
    <s v="WA"/>
    <x v="1"/>
    <x v="83"/>
    <x v="2"/>
    <n v="4"/>
    <s v="ED.WA4"/>
    <n v="1"/>
    <n v="0"/>
    <n v="0"/>
    <n v="0"/>
    <n v="0"/>
    <n v="0"/>
    <x v="75"/>
    <x v="75"/>
    <x v="0"/>
    <n v="0"/>
    <n v="0"/>
    <n v="0"/>
    <n v="0"/>
    <n v="0"/>
    <n v="0"/>
  </r>
  <r>
    <x v="508"/>
    <n v="123874.51"/>
    <n v="123874.51"/>
    <n v="123874.51"/>
    <n v="123874.51"/>
    <n v="123874.51"/>
    <n v="123874.51"/>
    <n v="123874.51"/>
    <n v="123874.51"/>
    <n v="123874.51"/>
    <n v="123874.51"/>
    <n v="123874.51"/>
    <n v="123874.51"/>
    <n v="123874.51"/>
    <n v="-104858.92"/>
    <n v="-105246.03"/>
    <n v="-105633.14"/>
    <n v="-106020.25"/>
    <n v="-106407.36"/>
    <n v="-106794.47"/>
    <n v="-107181.58"/>
    <n v="-107568.69"/>
    <n v="-107955.8"/>
    <n v="-108342.91"/>
    <n v="-108730.02"/>
    <n v="-109117.13"/>
    <n v="-109504.24"/>
    <n v="-387.11"/>
    <n v="-387.11"/>
    <n v="-387.11"/>
    <n v="-387.11"/>
    <n v="-387.11"/>
    <n v="-387.11"/>
    <n v="-387.11"/>
    <n v="-387.11"/>
    <n v="-387.11"/>
    <n v="-387.11"/>
    <n v="-387.11"/>
    <n v="-387.11"/>
    <n v="-387.11"/>
    <s v="ED"/>
    <s v="WA"/>
    <x v="1"/>
    <x v="152"/>
    <x v="2"/>
    <n v="4"/>
    <s v="ED.WA4"/>
    <n v="1"/>
    <n v="0"/>
    <n v="0"/>
    <n v="0"/>
    <n v="0"/>
    <n v="0"/>
    <x v="27"/>
    <x v="75"/>
    <x v="0"/>
    <n v="123875"/>
    <n v="0"/>
    <n v="0"/>
    <n v="0"/>
    <n v="0"/>
    <n v="0"/>
  </r>
  <r>
    <x v="509"/>
    <n v="5815378.6399999997"/>
    <n v="5815378.6399999997"/>
    <n v="5815378.6399999997"/>
    <n v="5815378.6399999997"/>
    <n v="5815378.6399999997"/>
    <n v="5815378.6399999997"/>
    <n v="5815378.6399999997"/>
    <n v="5815378.6399999997"/>
    <n v="5815378.6399999997"/>
    <n v="5815378.6399999997"/>
    <n v="5815378.6399999997"/>
    <n v="5815378.6399999997"/>
    <n v="5815378.6399999997"/>
    <n v="-3865741.43"/>
    <n v="-3883914.49"/>
    <n v="-3902087.55"/>
    <n v="-3920260.61"/>
    <n v="-3938433.67"/>
    <n v="-3956606.73"/>
    <n v="-3974779.79"/>
    <n v="-3992952.85"/>
    <n v="-4011125.91"/>
    <n v="-4029298.97"/>
    <n v="-4047472.03"/>
    <n v="-4065645.09"/>
    <n v="-4083818.15"/>
    <n v="-18173.060000000001"/>
    <n v="-18173.060000000001"/>
    <n v="-18173.060000000001"/>
    <n v="-18173.060000000001"/>
    <n v="-18173.060000000001"/>
    <n v="-18173.060000000001"/>
    <n v="-18173.060000000001"/>
    <n v="-18173.060000000001"/>
    <n v="-18173.060000000001"/>
    <n v="-18173.060000000001"/>
    <n v="-18173.060000000001"/>
    <n v="-18173.060000000001"/>
    <n v="-18173.060000000001"/>
    <s v="ED"/>
    <s v="WA"/>
    <x v="1"/>
    <x v="84"/>
    <x v="2"/>
    <n v="4"/>
    <s v="ED.WA4"/>
    <n v="1"/>
    <n v="0"/>
    <n v="0"/>
    <n v="0"/>
    <n v="0"/>
    <n v="0"/>
    <x v="27"/>
    <x v="75"/>
    <x v="0"/>
    <n v="5815379"/>
    <n v="0"/>
    <n v="0"/>
    <n v="0"/>
    <n v="0"/>
    <n v="0"/>
  </r>
  <r>
    <x v="510"/>
    <n v="2234089.5"/>
    <n v="2234089.5"/>
    <n v="2234089.5"/>
    <n v="2234089.5"/>
    <n v="2234089.5"/>
    <n v="2234089.5"/>
    <n v="2234089.5"/>
    <n v="2078757.92"/>
    <n v="2078757.92"/>
    <n v="2078757.92"/>
    <n v="2078757.92"/>
    <n v="2078757.92"/>
    <n v="2078757.92"/>
    <n v="-1264443.9099999999"/>
    <n v="-1278555.9099999999"/>
    <n v="-1292667.9099999999"/>
    <n v="-1306779.9099999999"/>
    <n v="-1320891.9099999999"/>
    <n v="-1335003.9099999999"/>
    <n v="-1349115.91"/>
    <n v="-1207405.74"/>
    <n v="-1220536.56"/>
    <n v="-1233667.3799999999"/>
    <n v="-1246798.2"/>
    <n v="-1259929.02"/>
    <n v="-1273059.8400000001"/>
    <n v="-14112"/>
    <n v="-14112"/>
    <n v="-14112"/>
    <n v="-14112"/>
    <n v="-14112"/>
    <n v="-14112"/>
    <n v="-14112"/>
    <n v="-13621.41"/>
    <n v="-13130.82"/>
    <n v="-13130.82"/>
    <n v="-13130.82"/>
    <n v="-13130.82"/>
    <n v="-13130.82"/>
    <s v="ED"/>
    <s v="WA"/>
    <x v="1"/>
    <x v="43"/>
    <x v="2"/>
    <n v="4"/>
    <s v="ED.WA4"/>
    <n v="1"/>
    <n v="0"/>
    <n v="0"/>
    <n v="0"/>
    <n v="0"/>
    <n v="0"/>
    <x v="75"/>
    <x v="74"/>
    <x v="0"/>
    <n v="2078758"/>
    <n v="0"/>
    <n v="0"/>
    <n v="0"/>
    <n v="0"/>
    <n v="0"/>
  </r>
  <r>
    <x v="511"/>
    <n v="3693310.46"/>
    <n v="3693310.46"/>
    <n v="3693310.46"/>
    <n v="3693310.46"/>
    <n v="3693310.46"/>
    <n v="3693310.46"/>
    <n v="3693310.46"/>
    <n v="3693310.46"/>
    <n v="3693310.46"/>
    <n v="3693310.46"/>
    <n v="3693310.46"/>
    <n v="3693310.46"/>
    <n v="3693310.46"/>
    <n v="-2896389.62"/>
    <n v="-2907931.22"/>
    <n v="-2919472.82"/>
    <n v="-2931014.42"/>
    <n v="-2942556.02"/>
    <n v="-2954097.62"/>
    <n v="-2965639.22"/>
    <n v="-2977180.82"/>
    <n v="-2988722.42"/>
    <n v="-3000264.02"/>
    <n v="-3011805.62"/>
    <n v="-3023347.22"/>
    <n v="-3034888.82"/>
    <n v="-11541.6"/>
    <n v="-11541.6"/>
    <n v="-11541.6"/>
    <n v="-11541.6"/>
    <n v="-11541.6"/>
    <n v="-11541.6"/>
    <n v="-11541.6"/>
    <n v="-11541.6"/>
    <n v="-11541.6"/>
    <n v="-11541.6"/>
    <n v="-11541.6"/>
    <n v="-11541.6"/>
    <n v="-11541.6"/>
    <s v="ED"/>
    <s v="WA"/>
    <x v="1"/>
    <x v="85"/>
    <x v="2"/>
    <n v="4"/>
    <s v="ED.WA4"/>
    <n v="1"/>
    <n v="0"/>
    <n v="0"/>
    <n v="0"/>
    <n v="0"/>
    <n v="0"/>
    <x v="27"/>
    <x v="75"/>
    <x v="0"/>
    <n v="3693310"/>
    <n v="0"/>
    <n v="0"/>
    <n v="0"/>
    <n v="0"/>
    <n v="0"/>
  </r>
  <r>
    <x v="512"/>
    <n v="11203377.07"/>
    <n v="11203178.92"/>
    <n v="11203178.92"/>
    <n v="11220492.029999999"/>
    <n v="11220492.029999999"/>
    <n v="11220492.029999999"/>
    <n v="11220492.029999999"/>
    <n v="11209137.119999999"/>
    <n v="11212007.369999999"/>
    <n v="11545497.49"/>
    <n v="11545497.49"/>
    <n v="11545497.49"/>
    <n v="11910130.68"/>
    <n v="-3924164.61"/>
    <n v="-3986238.19"/>
    <n v="-4048509.19"/>
    <n v="-4110828.31"/>
    <n v="-4173195.54"/>
    <n v="-4235562.7699999996"/>
    <n v="-4297930"/>
    <n v="-4348910.7699999996"/>
    <n v="-4411222.87"/>
    <n v="-4474469.7699999996"/>
    <n v="-4538643.49"/>
    <n v="-4602817.21"/>
    <n v="-4668004.3099999996"/>
    <n v="-62295.89"/>
    <n v="-62271.56"/>
    <n v="-62271"/>
    <n v="-62319.12"/>
    <n v="-62367.23"/>
    <n v="-62367.23"/>
    <n v="-62367.23"/>
    <n v="-62335.68"/>
    <n v="-62312.1"/>
    <n v="-63246.9"/>
    <n v="-64173.72"/>
    <n v="-64173.72"/>
    <n v="-65187.1"/>
    <s v="ED"/>
    <s v="WA"/>
    <x v="1"/>
    <x v="33"/>
    <x v="1"/>
    <n v="4"/>
    <s v="ED.WA4"/>
    <n v="1"/>
    <n v="0"/>
    <n v="0"/>
    <n v="0"/>
    <n v="0"/>
    <n v="0"/>
    <x v="12"/>
    <x v="12"/>
    <x v="0"/>
    <n v="11910131"/>
    <n v="0"/>
    <n v="0"/>
    <n v="0"/>
    <n v="0"/>
    <n v="0"/>
  </r>
  <r>
    <x v="513"/>
    <n v="840975.21"/>
    <n v="840975.21"/>
    <n v="840975.21"/>
    <n v="969863.84"/>
    <n v="1008776.5"/>
    <n v="1012796.21"/>
    <n v="1013611.63"/>
    <n v="1014806.12"/>
    <n v="1062042.26"/>
    <n v="1053441.77"/>
    <n v="1054425.7"/>
    <n v="1054425.7"/>
    <n v="1061383.1299999999"/>
    <n v="-84228.84"/>
    <n v="-88903.26"/>
    <n v="-93577.68"/>
    <n v="-98610.3"/>
    <n v="-104109.27"/>
    <n v="-109727.55"/>
    <n v="-115359.27"/>
    <n v="-120996.58"/>
    <n v="-126768.49"/>
    <n v="-132647.76999999999"/>
    <n v="-138505.89000000001"/>
    <n v="-144366.74"/>
    <n v="-150246.93"/>
    <n v="-4674.42"/>
    <n v="-4674.42"/>
    <n v="-4674.42"/>
    <n v="-5032.62"/>
    <n v="-5498.97"/>
    <n v="-5618.28"/>
    <n v="-5631.72"/>
    <n v="-5637.31"/>
    <n v="-5771.91"/>
    <n v="-5879.28"/>
    <n v="-5858.12"/>
    <n v="-5860.85"/>
    <n v="-5880.19"/>
    <s v="ED"/>
    <s v="WA"/>
    <x v="1"/>
    <x v="86"/>
    <x v="1"/>
    <n v="4"/>
    <s v="ED.WA4"/>
    <n v="1"/>
    <n v="0"/>
    <n v="0"/>
    <n v="0"/>
    <n v="0"/>
    <n v="0"/>
    <x v="12"/>
    <x v="12"/>
    <x v="0"/>
    <n v="1061383"/>
    <n v="0"/>
    <n v="0"/>
    <n v="0"/>
    <n v="0"/>
    <n v="0"/>
  </r>
  <r>
    <x v="514"/>
    <n v="115586.79"/>
    <n v="117597.4"/>
    <n v="121779.94"/>
    <n v="126638.67"/>
    <n v="131385.9"/>
    <n v="203346.3"/>
    <n v="206729.08"/>
    <n v="214378.32"/>
    <n v="225197.91"/>
    <n v="230201.48"/>
    <n v="231955.02"/>
    <n v="234742.68"/>
    <n v="242970.38"/>
    <n v="-1448.61"/>
    <n v="-2096.67"/>
    <n v="-2761.94"/>
    <n v="-3452.34"/>
    <n v="-4169.43"/>
    <n v="-5099.7"/>
    <n v="-6239.37"/>
    <n v="-7409.69"/>
    <n v="-8631.34"/>
    <n v="-9896.9699999999993"/>
    <n v="-11181.38"/>
    <n v="-12478.41"/>
    <n v="-13806.05"/>
    <n v="-612.47"/>
    <n v="-648.05999999999995"/>
    <n v="-665.27"/>
    <n v="-690.4"/>
    <n v="-717.09"/>
    <n v="-930.27"/>
    <n v="-1139.67"/>
    <n v="-1170.32"/>
    <n v="-1221.6500000000001"/>
    <n v="-1265.6300000000001"/>
    <n v="-1284.4100000000001"/>
    <n v="-1297.03"/>
    <n v="-1327.64"/>
    <s v="ED"/>
    <s v="WA"/>
    <x v="1"/>
    <x v="136"/>
    <x v="1"/>
    <n v="4"/>
    <s v="ED.WA4"/>
    <n v="1"/>
    <n v="0"/>
    <n v="0"/>
    <n v="0"/>
    <n v="0"/>
    <n v="0"/>
    <x v="12"/>
    <x v="12"/>
    <x v="0"/>
    <n v="242970"/>
    <n v="0"/>
    <n v="0"/>
    <n v="0"/>
    <n v="0"/>
    <n v="0"/>
  </r>
  <r>
    <x v="515"/>
    <n v="409990.63"/>
    <n v="409990.63"/>
    <n v="409990.63"/>
    <n v="409990.63"/>
    <n v="409990.63"/>
    <n v="409990.63"/>
    <n v="448093.54"/>
    <n v="446262.27"/>
    <n v="447946.48"/>
    <n v="449545.01"/>
    <n v="450025.79"/>
    <n v="450194.49"/>
    <n v="450194.49"/>
    <n v="-90868.72"/>
    <n v="-97737.75"/>
    <n v="-104606.79"/>
    <n v="-111475.83"/>
    <n v="-118344.87"/>
    <n v="-125213.91"/>
    <n v="-132400.47"/>
    <n v="-139889.16"/>
    <n v="-147376.6"/>
    <n v="-154892.57"/>
    <n v="-162426.97"/>
    <n v="-169967.2"/>
    <n v="-177508.99"/>
    <n v="-6871.06"/>
    <n v="-6869.03"/>
    <n v="-6869.04"/>
    <n v="-6869.04"/>
    <n v="-6869.04"/>
    <n v="-6869.04"/>
    <n v="-7186.56"/>
    <n v="-7488.69"/>
    <n v="-7487.44"/>
    <n v="-7515.97"/>
    <n v="-7534.4"/>
    <n v="-7540.23"/>
    <n v="-7541.79"/>
    <s v="GD"/>
    <s v="AA"/>
    <x v="0"/>
    <x v="1"/>
    <x v="0"/>
    <n v="4"/>
    <s v="GD.AA4"/>
    <n v="0"/>
    <n v="0.49741999999999997"/>
    <n v="0"/>
    <n v="0.18994"/>
    <n v="0.31263999999999997"/>
    <n v="0"/>
    <x v="1"/>
    <x v="1"/>
    <x v="0"/>
    <n v="0"/>
    <n v="223936"/>
    <n v="0"/>
    <n v="85510"/>
    <n v="140749"/>
    <n v="0"/>
  </r>
  <r>
    <x v="516"/>
    <n v="899489.94"/>
    <n v="899489.94"/>
    <n v="899489.94"/>
    <n v="899489.94"/>
    <n v="899489.94"/>
    <n v="899489.94"/>
    <n v="899489.94"/>
    <n v="899489.94"/>
    <n v="899489.94"/>
    <n v="899489.94"/>
    <n v="899489.94"/>
    <n v="899489.94"/>
    <n v="89948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AA"/>
    <x v="0"/>
    <x v="153"/>
    <x v="8"/>
    <n v="8"/>
    <s v="GD.AA8"/>
    <n v="0"/>
    <n v="0.61736000000000002"/>
    <n v="0"/>
    <n v="0.28614000000000001"/>
    <n v="9.6500000000000002E-2"/>
    <n v="0"/>
    <x v="8"/>
    <x v="8"/>
    <x v="1"/>
    <n v="0"/>
    <n v="555309"/>
    <n v="0"/>
    <n v="257380"/>
    <n v="86801"/>
    <n v="0"/>
  </r>
  <r>
    <x v="5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AA"/>
    <x v="0"/>
    <x v="15"/>
    <x v="1"/>
    <n v="8"/>
    <s v="GD.AA8"/>
    <n v="0"/>
    <n v="0.61736000000000002"/>
    <n v="0"/>
    <n v="0.28614000000000001"/>
    <n v="9.6500000000000002E-2"/>
    <n v="0"/>
    <x v="12"/>
    <x v="12"/>
    <x v="0"/>
    <n v="0"/>
    <n v="0"/>
    <n v="0"/>
    <n v="0"/>
    <n v="0"/>
    <n v="0"/>
  </r>
  <r>
    <x v="518"/>
    <n v="333341.25"/>
    <n v="333341.25"/>
    <n v="333341.25"/>
    <n v="333341.25"/>
    <n v="333341.25"/>
    <n v="333341.25"/>
    <n v="333341.25"/>
    <n v="333341.25"/>
    <n v="333341.25"/>
    <n v="333341.25"/>
    <n v="333341.25"/>
    <n v="333341.25"/>
    <n v="333341.25"/>
    <n v="-105085.06"/>
    <n v="-110640.75"/>
    <n v="-116196.44"/>
    <n v="-121752.13"/>
    <n v="-127307.82"/>
    <n v="-132863.51"/>
    <n v="-138419.20000000001"/>
    <n v="-143974.89000000001"/>
    <n v="-149530.57"/>
    <n v="-155086.25"/>
    <n v="-160641.93"/>
    <n v="-166197.60999999999"/>
    <n v="-171753.29"/>
    <n v="-5555.68"/>
    <n v="-5555.69"/>
    <n v="-5555.69"/>
    <n v="-5555.69"/>
    <n v="-5555.69"/>
    <n v="-5555.69"/>
    <n v="-5555.69"/>
    <n v="-5555.69"/>
    <n v="-5555.68"/>
    <n v="-5555.68"/>
    <n v="-5555.68"/>
    <n v="-5555.68"/>
    <n v="-5555.68"/>
    <s v="GD"/>
    <s v="AA"/>
    <x v="0"/>
    <x v="16"/>
    <x v="1"/>
    <n v="4"/>
    <s v="GD.AA4"/>
    <n v="0"/>
    <n v="0.49741999999999997"/>
    <n v="0"/>
    <n v="0.18994"/>
    <n v="0.31263999999999997"/>
    <n v="0"/>
    <x v="1"/>
    <x v="1"/>
    <x v="0"/>
    <n v="0"/>
    <n v="165811"/>
    <n v="0"/>
    <n v="63315"/>
    <n v="104216"/>
    <n v="0"/>
  </r>
  <r>
    <x v="519"/>
    <n v="46950.2"/>
    <n v="46950.2"/>
    <n v="46950.2"/>
    <n v="46950.2"/>
    <n v="46950.2"/>
    <n v="46950.2"/>
    <n v="46950.2"/>
    <n v="46950.2"/>
    <n v="46950.2"/>
    <n v="46950.2"/>
    <n v="46950.2"/>
    <n v="46950.2"/>
    <n v="46950.2"/>
    <n v="-4794.7"/>
    <n v="-4969.59"/>
    <n v="-5144.4799999999996"/>
    <n v="-5319.37"/>
    <n v="-5494.26"/>
    <n v="-5669.15"/>
    <n v="-5844.04"/>
    <n v="-6018.93"/>
    <n v="-6193.82"/>
    <n v="-6368.71"/>
    <n v="-6543.6"/>
    <n v="-6718.49"/>
    <n v="-6893.38"/>
    <n v="-174.89"/>
    <n v="-174.89"/>
    <n v="-174.89"/>
    <n v="-174.89"/>
    <n v="-174.89"/>
    <n v="-174.89"/>
    <n v="-174.89"/>
    <n v="-174.89"/>
    <n v="-174.89"/>
    <n v="-174.89"/>
    <n v="-174.89"/>
    <n v="-174.89"/>
    <n v="-174.89"/>
    <s v="GD"/>
    <s v="AA"/>
    <x v="0"/>
    <x v="21"/>
    <x v="2"/>
    <n v="4"/>
    <s v="GD.AA4"/>
    <n v="0"/>
    <n v="0.49741999999999997"/>
    <n v="0"/>
    <n v="0.18994"/>
    <n v="0.31263999999999997"/>
    <n v="0"/>
    <x v="220"/>
    <x v="190"/>
    <x v="0"/>
    <n v="0"/>
    <n v="23354"/>
    <n v="0"/>
    <n v="8918"/>
    <n v="14679"/>
    <n v="0"/>
  </r>
  <r>
    <x v="520"/>
    <n v="50237.38"/>
    <n v="50237.38"/>
    <n v="50237.38"/>
    <n v="50237.38"/>
    <n v="50237.38"/>
    <n v="50237.38"/>
    <n v="50237.38"/>
    <n v="50237.38"/>
    <n v="50237.38"/>
    <n v="50237.38"/>
    <n v="50237.38"/>
    <n v="50237.38"/>
    <n v="50237.38"/>
    <n v="-2782.77"/>
    <n v="-3024.75"/>
    <n v="-3266.73"/>
    <n v="-3508.71"/>
    <n v="-3750.69"/>
    <n v="-3992.67"/>
    <n v="-4234.6499999999996"/>
    <n v="-4476.63"/>
    <n v="-4718.6099999999997"/>
    <n v="-4960.59"/>
    <n v="-5202.57"/>
    <n v="-5444.55"/>
    <n v="-5686.53"/>
    <n v="-241.98"/>
    <n v="-241.98"/>
    <n v="-241.98"/>
    <n v="-241.98"/>
    <n v="-241.98"/>
    <n v="-241.98"/>
    <n v="-241.98"/>
    <n v="-241.98"/>
    <n v="-241.98"/>
    <n v="-241.98"/>
    <n v="-241.98"/>
    <n v="-241.98"/>
    <n v="-241.98"/>
    <s v="GD"/>
    <s v="AA"/>
    <x v="0"/>
    <x v="24"/>
    <x v="2"/>
    <n v="4"/>
    <s v="GD.AA4"/>
    <n v="0"/>
    <n v="0.49741999999999997"/>
    <n v="0"/>
    <n v="0.18994"/>
    <n v="0.31263999999999997"/>
    <n v="0"/>
    <x v="221"/>
    <x v="207"/>
    <x v="0"/>
    <n v="0"/>
    <n v="24989"/>
    <n v="0"/>
    <n v="9542"/>
    <n v="15706"/>
    <n v="0"/>
  </r>
  <r>
    <x v="521"/>
    <n v="5295503.63"/>
    <n v="5295503.63"/>
    <n v="5299267.87"/>
    <n v="5316956.49"/>
    <n v="5445281.96"/>
    <n v="5501444.5899999999"/>
    <n v="5511172.0800000001"/>
    <n v="5515312.7400000002"/>
    <n v="5539536.6299999999"/>
    <n v="5598642.1500000004"/>
    <n v="5600070.0999999996"/>
    <n v="5609163.3799999999"/>
    <n v="5671193.25"/>
    <n v="-1633271.74"/>
    <n v="-1655336.34"/>
    <n v="-1677408.78"/>
    <n v="-1699525.92"/>
    <n v="-1721947.25"/>
    <n v="-1744752.93"/>
    <n v="-1767695.88"/>
    <n v="-1790667.72"/>
    <n v="-1813698.65"/>
    <n v="-1836903.18"/>
    <n v="-1860233.83"/>
    <n v="-1883586.4"/>
    <n v="-1907087.15"/>
    <n v="-22051.67"/>
    <n v="-22064.6"/>
    <n v="-22072.44"/>
    <n v="-22117.14"/>
    <n v="-22421.33"/>
    <n v="-22805.68"/>
    <n v="-22942.95"/>
    <n v="-22971.84"/>
    <n v="-23030.93"/>
    <n v="-23204.53"/>
    <n v="-23330.65"/>
    <n v="-23352.57"/>
    <n v="-23500.75"/>
    <s v="GD"/>
    <s v="AA"/>
    <x v="0"/>
    <x v="30"/>
    <x v="1"/>
    <n v="4"/>
    <s v="GD.AA4"/>
    <n v="0"/>
    <n v="0.49741999999999997"/>
    <n v="0"/>
    <n v="0.18994"/>
    <n v="0.31263999999999997"/>
    <n v="0"/>
    <x v="21"/>
    <x v="20"/>
    <x v="0"/>
    <n v="0"/>
    <n v="2820965"/>
    <n v="0"/>
    <n v="1077186"/>
    <n v="1773042"/>
    <n v="0"/>
  </r>
  <r>
    <x v="522"/>
    <n v="205170.91"/>
    <n v="205170.91"/>
    <n v="205170.91"/>
    <n v="205170.91"/>
    <n v="205170.91"/>
    <n v="205170.91"/>
    <n v="205170.91"/>
    <n v="205170.91"/>
    <n v="205170.91"/>
    <n v="205170.91"/>
    <n v="233215.6"/>
    <n v="233215.6"/>
    <n v="233215.6"/>
    <n v="-94267.26"/>
    <n v="-95407.67"/>
    <n v="-96548.08"/>
    <n v="-97688.49"/>
    <n v="-98828.9"/>
    <n v="-99969.31"/>
    <n v="-101109.72"/>
    <n v="-102250.13"/>
    <n v="-103390.54"/>
    <n v="-104530.95"/>
    <n v="-105749.3"/>
    <n v="-107045.59"/>
    <n v="-108341.88"/>
    <n v="-1140.4100000000001"/>
    <n v="-1140.4100000000001"/>
    <n v="-1140.4100000000001"/>
    <n v="-1140.4100000000001"/>
    <n v="-1140.4100000000001"/>
    <n v="-1140.4100000000001"/>
    <n v="-1140.4100000000001"/>
    <n v="-1140.4100000000001"/>
    <n v="-1140.4100000000001"/>
    <n v="-1140.4100000000001"/>
    <n v="-1218.3499999999999"/>
    <n v="-1296.29"/>
    <n v="-1296.29"/>
    <s v="GD"/>
    <s v="AA"/>
    <x v="0"/>
    <x v="31"/>
    <x v="1"/>
    <n v="4"/>
    <s v="GD.AA4"/>
    <n v="0"/>
    <n v="0.49741999999999997"/>
    <n v="0"/>
    <n v="0.18994"/>
    <n v="0.31263999999999997"/>
    <n v="0"/>
    <x v="12"/>
    <x v="12"/>
    <x v="0"/>
    <n v="0"/>
    <n v="116006"/>
    <n v="0"/>
    <n v="44297"/>
    <n v="72913"/>
    <n v="0"/>
  </r>
  <r>
    <x v="523"/>
    <n v="527125.38"/>
    <n v="285524.08"/>
    <n v="282919.84999999998"/>
    <n v="282919.84999999998"/>
    <n v="282919.84999999998"/>
    <n v="282919.84999999998"/>
    <n v="282919.84999999998"/>
    <n v="282919.84999999998"/>
    <n v="282919.84999999998"/>
    <n v="282919.84999999998"/>
    <n v="282919.84999999998"/>
    <n v="282919.84999999998"/>
    <n v="282919.84999999998"/>
    <n v="-324921.74"/>
    <n v="-85578.93"/>
    <n v="-84554.5"/>
    <n v="-86127.06"/>
    <n v="-87699.62"/>
    <n v="-89272.18"/>
    <n v="-90844.74"/>
    <n v="-92417.3"/>
    <n v="-93989.86"/>
    <n v="-95562.42"/>
    <n v="-97134.98"/>
    <n v="-98707.54"/>
    <n v="-100280.1"/>
    <n v="-2929.94"/>
    <n v="-2258.4899999999998"/>
    <n v="-1579.8"/>
    <n v="-1572.56"/>
    <n v="-1572.56"/>
    <n v="-1572.56"/>
    <n v="-1572.56"/>
    <n v="-1572.56"/>
    <n v="-1572.56"/>
    <n v="-1572.56"/>
    <n v="-1572.56"/>
    <n v="-1572.56"/>
    <n v="-1572.56"/>
    <s v="GD"/>
    <s v="AA"/>
    <x v="0"/>
    <x v="33"/>
    <x v="1"/>
    <n v="4"/>
    <s v="GD.AA4"/>
    <n v="0"/>
    <n v="0.49741999999999997"/>
    <n v="0"/>
    <n v="0.18994"/>
    <n v="0.31263999999999997"/>
    <n v="0"/>
    <x v="12"/>
    <x v="12"/>
    <x v="0"/>
    <n v="0"/>
    <n v="140730"/>
    <n v="0"/>
    <n v="53738"/>
    <n v="88452"/>
    <n v="0"/>
  </r>
  <r>
    <x v="524"/>
    <n v="413240.4"/>
    <n v="413240.4"/>
    <n v="413240.4"/>
    <n v="413240.4"/>
    <n v="413240.4"/>
    <n v="413240.4"/>
    <n v="413240.4"/>
    <n v="413240.4"/>
    <n v="413240.4"/>
    <n v="413240.4"/>
    <n v="413240.4"/>
    <n v="413240.4"/>
    <n v="413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AN"/>
    <x v="0"/>
    <x v="153"/>
    <x v="8"/>
    <n v="1"/>
    <s v="GD.AN1"/>
    <n v="0"/>
    <n v="0.76269999999999993"/>
    <n v="0"/>
    <n v="0.23730000000000001"/>
    <n v="0"/>
    <n v="0"/>
    <x v="8"/>
    <x v="8"/>
    <x v="1"/>
    <n v="0"/>
    <n v="315178"/>
    <n v="0"/>
    <n v="98062"/>
    <n v="0"/>
    <n v="0"/>
  </r>
  <r>
    <x v="525"/>
    <n v="66073.039999999994"/>
    <n v="66073.039999999994"/>
    <n v="66073.039999999994"/>
    <n v="66073.039999999994"/>
    <n v="66073.039999999994"/>
    <n v="66073.039999999994"/>
    <n v="66073.039999999994"/>
    <n v="66073.039999999994"/>
    <n v="66073.039999999994"/>
    <n v="66073.039999999994"/>
    <n v="66073.039999999994"/>
    <n v="66073.039999999994"/>
    <n v="66073.039999999994"/>
    <n v="-29646.22"/>
    <n v="-29720.55"/>
    <n v="-29794.880000000001"/>
    <n v="-29869.21"/>
    <n v="-29943.54"/>
    <n v="-30017.87"/>
    <n v="-30092.2"/>
    <n v="-30166.53"/>
    <n v="-30240.86"/>
    <n v="-30315.19"/>
    <n v="-30389.52"/>
    <n v="-30463.85"/>
    <n v="-30538.18"/>
    <n v="-74.33"/>
    <n v="-74.33"/>
    <n v="-74.33"/>
    <n v="-74.33"/>
    <n v="-74.33"/>
    <n v="-74.33"/>
    <n v="-74.33"/>
    <n v="-74.33"/>
    <n v="-74.33"/>
    <n v="-74.33"/>
    <n v="-74.33"/>
    <n v="-74.33"/>
    <n v="-74.33"/>
    <s v="GD"/>
    <s v="AN"/>
    <x v="0"/>
    <x v="59"/>
    <x v="8"/>
    <n v="1"/>
    <s v="GD.AN1"/>
    <n v="0"/>
    <n v="0.68330000000000002"/>
    <n v="0"/>
    <n v="0.31669999999999998"/>
    <n v="0"/>
    <n v="0"/>
    <x v="106"/>
    <x v="208"/>
    <x v="0"/>
    <n v="0"/>
    <n v="45148"/>
    <n v="0"/>
    <n v="20925"/>
    <n v="0"/>
    <n v="0"/>
  </r>
  <r>
    <x v="526"/>
    <n v="1510190.82"/>
    <n v="1582569.21"/>
    <n v="1604591.53"/>
    <n v="1622020.09"/>
    <n v="1709401.63"/>
    <n v="1722627.72"/>
    <n v="1697426.95"/>
    <n v="1790890.75"/>
    <n v="1840390.55"/>
    <n v="1848630.69"/>
    <n v="1847768.34"/>
    <n v="1866789.56"/>
    <n v="1934672.05"/>
    <n v="-591438.93999999994"/>
    <n v="-593397.68999999994"/>
    <n v="-595416.23"/>
    <n v="-597459.75"/>
    <n v="-599569.66"/>
    <n v="-601743.28"/>
    <n v="-603909.31000000006"/>
    <n v="-606118.56999999995"/>
    <n v="-608418.38"/>
    <n v="-610754.76"/>
    <n v="-613095.81000000006"/>
    <n v="-615448.37"/>
    <n v="-617855.96"/>
    <n v="-1892.71"/>
    <n v="-1958.75"/>
    <n v="-2018.54"/>
    <n v="-2043.52"/>
    <n v="-2109.91"/>
    <n v="-2173.62"/>
    <n v="-2166.0300000000002"/>
    <n v="-2209.2600000000002"/>
    <n v="-2299.81"/>
    <n v="-2336.38"/>
    <n v="-2341.0500000000002"/>
    <n v="-2352.56"/>
    <n v="-2407.59"/>
    <s v="GD"/>
    <s v="AN"/>
    <x v="0"/>
    <x v="154"/>
    <x v="8"/>
    <n v="1"/>
    <s v="GD.AN1"/>
    <n v="0"/>
    <n v="0.68330000000000002"/>
    <n v="0"/>
    <n v="0.31669999999999998"/>
    <n v="0"/>
    <n v="0"/>
    <x v="222"/>
    <x v="105"/>
    <x v="0"/>
    <n v="0"/>
    <n v="1321961"/>
    <n v="0"/>
    <n v="612711"/>
    <n v="0"/>
    <n v="0"/>
  </r>
  <r>
    <x v="527"/>
    <n v="275254.53000000003"/>
    <n v="275254.53000000003"/>
    <n v="275254.53000000003"/>
    <n v="275254.53000000003"/>
    <n v="275254.53000000003"/>
    <n v="275254.53000000003"/>
    <n v="275254.53000000003"/>
    <n v="275254.53000000003"/>
    <n v="275254.53000000003"/>
    <n v="275254.53000000003"/>
    <n v="275254.53000000003"/>
    <n v="275254.53000000003"/>
    <n v="275254.53000000003"/>
    <n v="-208063.08"/>
    <n v="-208326.87"/>
    <n v="-208590.66"/>
    <n v="-208854.45"/>
    <n v="-209118.24"/>
    <n v="-209382.03"/>
    <n v="-209645.82"/>
    <n v="-209909.61"/>
    <n v="-210173.4"/>
    <n v="-210437.19"/>
    <n v="-210700.98"/>
    <n v="-210964.77"/>
    <n v="-211228.56"/>
    <n v="-263.79000000000002"/>
    <n v="-263.79000000000002"/>
    <n v="-263.79000000000002"/>
    <n v="-263.79000000000002"/>
    <n v="-263.79000000000002"/>
    <n v="-263.79000000000002"/>
    <n v="-263.79000000000002"/>
    <n v="-263.79000000000002"/>
    <n v="-263.79000000000002"/>
    <n v="-263.79000000000002"/>
    <n v="-263.79000000000002"/>
    <n v="-263.79000000000002"/>
    <n v="-263.79000000000002"/>
    <s v="GD"/>
    <s v="AN"/>
    <x v="0"/>
    <x v="155"/>
    <x v="8"/>
    <n v="1"/>
    <s v="GD.AN1"/>
    <n v="0"/>
    <n v="0.68330000000000002"/>
    <n v="0"/>
    <n v="0.31669999999999998"/>
    <n v="0"/>
    <n v="0"/>
    <x v="196"/>
    <x v="209"/>
    <x v="0"/>
    <n v="0"/>
    <n v="188081"/>
    <n v="0"/>
    <n v="87173"/>
    <n v="0"/>
    <n v="0"/>
  </r>
  <r>
    <x v="528"/>
    <n v="52850.07"/>
    <n v="52850.07"/>
    <n v="52850.07"/>
    <n v="52850.07"/>
    <n v="52850.07"/>
    <n v="52850.07"/>
    <n v="52850.07"/>
    <n v="52850.07"/>
    <n v="52850.07"/>
    <n v="52850.07"/>
    <n v="52850.07"/>
    <n v="52850.07"/>
    <n v="52850.07"/>
    <n v="-40820.32"/>
    <n v="-40868.33"/>
    <n v="-40916.339999999997"/>
    <n v="-40964.35"/>
    <n v="-41012.36"/>
    <n v="-41060.370000000003"/>
    <n v="-41108.379999999997"/>
    <n v="-41156.39"/>
    <n v="-41204.400000000001"/>
    <n v="-41252.410000000003"/>
    <n v="-41300.42"/>
    <n v="-41348.43"/>
    <n v="-41396.44"/>
    <n v="-48.01"/>
    <n v="-48.01"/>
    <n v="-48.01"/>
    <n v="-48.01"/>
    <n v="-48.01"/>
    <n v="-48.01"/>
    <n v="-48.01"/>
    <n v="-48.01"/>
    <n v="-48.01"/>
    <n v="-48.01"/>
    <n v="-48.01"/>
    <n v="-48.01"/>
    <n v="-48.01"/>
    <s v="GD"/>
    <s v="AN"/>
    <x v="0"/>
    <x v="156"/>
    <x v="8"/>
    <n v="1"/>
    <s v="GD.AN1"/>
    <n v="0"/>
    <n v="0.68330000000000002"/>
    <n v="0"/>
    <n v="0.31669999999999998"/>
    <n v="0"/>
    <n v="0"/>
    <x v="223"/>
    <x v="210"/>
    <x v="0"/>
    <n v="0"/>
    <n v="36112"/>
    <n v="0"/>
    <n v="16738"/>
    <n v="0"/>
    <n v="0"/>
  </r>
  <r>
    <x v="529"/>
    <n v="110236.38"/>
    <n v="110236.38"/>
    <n v="110236.38"/>
    <n v="110236.38"/>
    <n v="110236.38"/>
    <n v="110236.38"/>
    <n v="110236.38"/>
    <n v="110236.38"/>
    <n v="110236.38"/>
    <n v="110236.38"/>
    <n v="110236.38"/>
    <n v="110236.38"/>
    <n v="110236.38"/>
    <n v="-63683.62"/>
    <n v="-63809.47"/>
    <n v="-63935.32"/>
    <n v="-64061.17"/>
    <n v="-64187.02"/>
    <n v="-64312.87"/>
    <n v="-64438.720000000001"/>
    <n v="-64564.57"/>
    <n v="-64690.42"/>
    <n v="-64816.27"/>
    <n v="-64942.12"/>
    <n v="-65067.97"/>
    <n v="-65193.82"/>
    <n v="-125.85"/>
    <n v="-125.85"/>
    <n v="-125.85"/>
    <n v="-125.85"/>
    <n v="-125.85"/>
    <n v="-125.85"/>
    <n v="-125.85"/>
    <n v="-125.85"/>
    <n v="-125.85"/>
    <n v="-125.85"/>
    <n v="-125.85"/>
    <n v="-125.85"/>
    <n v="-125.85"/>
    <s v="GD"/>
    <s v="AN"/>
    <x v="0"/>
    <x v="157"/>
    <x v="8"/>
    <n v="1"/>
    <s v="GD.AN1"/>
    <n v="0"/>
    <n v="0.68330000000000002"/>
    <n v="0"/>
    <n v="0.31669999999999998"/>
    <n v="0"/>
    <n v="0"/>
    <x v="224"/>
    <x v="211"/>
    <x v="0"/>
    <n v="0"/>
    <n v="75325"/>
    <n v="0"/>
    <n v="34912"/>
    <n v="0"/>
    <n v="0"/>
  </r>
  <r>
    <x v="530"/>
    <n v="61655.69"/>
    <n v="61655.69"/>
    <n v="61655.69"/>
    <n v="61655.69"/>
    <n v="61655.69"/>
    <n v="61655.69"/>
    <n v="61655.69"/>
    <n v="61655.69"/>
    <n v="61655.69"/>
    <n v="61655.69"/>
    <n v="61655.69"/>
    <n v="61655.69"/>
    <n v="61655.69"/>
    <n v="-47621.3"/>
    <n v="-47677.3"/>
    <n v="-47733.3"/>
    <n v="-47789.3"/>
    <n v="-47845.3"/>
    <n v="-47901.3"/>
    <n v="-47957.3"/>
    <n v="-48013.3"/>
    <n v="-48069.3"/>
    <n v="-48125.3"/>
    <n v="-48181.3"/>
    <n v="-48237.3"/>
    <n v="-48293.3"/>
    <n v="-56"/>
    <n v="-56"/>
    <n v="-56"/>
    <n v="-56"/>
    <n v="-56"/>
    <n v="-56"/>
    <n v="-56"/>
    <n v="-56"/>
    <n v="-56"/>
    <n v="-56"/>
    <n v="-56"/>
    <n v="-56"/>
    <n v="-56"/>
    <s v="GD"/>
    <s v="AN"/>
    <x v="0"/>
    <x v="158"/>
    <x v="8"/>
    <n v="1"/>
    <s v="GD.AN1"/>
    <n v="0"/>
    <n v="0.68330000000000002"/>
    <n v="0"/>
    <n v="0.31669999999999998"/>
    <n v="0"/>
    <n v="0"/>
    <x v="223"/>
    <x v="59"/>
    <x v="0"/>
    <n v="0"/>
    <n v="42129"/>
    <n v="0"/>
    <n v="19526"/>
    <n v="0"/>
    <n v="0"/>
  </r>
  <r>
    <x v="531"/>
    <n v="17089693.960000001"/>
    <n v="17162074.5"/>
    <n v="17184097.489999998"/>
    <n v="17201526.559999999"/>
    <n v="17288910.710000001"/>
    <n v="17302137.190000001"/>
    <n v="17276935.690000001"/>
    <n v="17370402.25"/>
    <n v="17419903.5"/>
    <n v="17428143.890000001"/>
    <n v="17427281.52"/>
    <n v="17446303.289999999"/>
    <n v="17514187.789999999"/>
    <n v="-6153552.7400000002"/>
    <n v="-6173247.5099999998"/>
    <n v="-6192996.5599999996"/>
    <n v="-6212768.29"/>
    <n v="-6232600.29"/>
    <n v="-6252490.1399999997"/>
    <n v="-6272373.1100000003"/>
    <n v="-6292295.3300000001"/>
    <n v="-6312299.75"/>
    <n v="-6332337.3700000001"/>
    <n v="-6352379.2400000002"/>
    <n v="-6372431.5499999998"/>
    <n v="-6392533.8300000001"/>
    <n v="-19634.8"/>
    <n v="-19694.77"/>
    <n v="-19749.05"/>
    <n v="-19771.73"/>
    <n v="-19832"/>
    <n v="-19889.849999999999"/>
    <n v="-19882.97"/>
    <n v="-19922.22"/>
    <n v="-20004.419999999998"/>
    <n v="-20037.62"/>
    <n v="-20041.87"/>
    <n v="-20052.310000000001"/>
    <n v="-20102.28"/>
    <s v="GD"/>
    <s v="AN"/>
    <x v="0"/>
    <x v="62"/>
    <x v="8"/>
    <n v="1"/>
    <s v="GD.AN1"/>
    <n v="0"/>
    <n v="0.68330000000000002"/>
    <n v="0"/>
    <n v="0.31669999999999998"/>
    <n v="0"/>
    <n v="0"/>
    <x v="204"/>
    <x v="212"/>
    <x v="0"/>
    <n v="0"/>
    <n v="11967445"/>
    <n v="0"/>
    <n v="5546743"/>
    <n v="0"/>
    <n v="0"/>
  </r>
  <r>
    <x v="532"/>
    <n v="203330.47"/>
    <n v="203330.47"/>
    <n v="203330.47"/>
    <n v="203330.47"/>
    <n v="203330.47"/>
    <n v="203330.47"/>
    <n v="203330.47"/>
    <n v="203330.47"/>
    <n v="203330.47"/>
    <n v="203330.47"/>
    <n v="203330.47"/>
    <n v="203330.47"/>
    <n v="203330.47"/>
    <n v="-96054.69"/>
    <n v="-96386.8"/>
    <n v="-96718.91"/>
    <n v="-97051.02"/>
    <n v="-97383.13"/>
    <n v="-97715.24"/>
    <n v="-98047.35"/>
    <n v="-98379.46"/>
    <n v="-98711.57"/>
    <n v="-99043.68"/>
    <n v="-99375.79"/>
    <n v="-99707.9"/>
    <n v="-100040.01"/>
    <n v="-332.11"/>
    <n v="-332.11"/>
    <n v="-332.11"/>
    <n v="-332.11"/>
    <n v="-332.11"/>
    <n v="-332.11"/>
    <n v="-332.11"/>
    <n v="-332.11"/>
    <n v="-332.11"/>
    <n v="-332.11"/>
    <n v="-332.11"/>
    <n v="-332.11"/>
    <n v="-332.11"/>
    <s v="GD"/>
    <s v="AN"/>
    <x v="0"/>
    <x v="159"/>
    <x v="8"/>
    <n v="1"/>
    <s v="GD.AN1"/>
    <n v="0"/>
    <n v="0.68330000000000002"/>
    <n v="0"/>
    <n v="0.31669999999999998"/>
    <n v="0"/>
    <n v="0"/>
    <x v="225"/>
    <x v="156"/>
    <x v="0"/>
    <n v="0"/>
    <n v="138936"/>
    <n v="0"/>
    <n v="64395"/>
    <n v="0"/>
    <n v="0"/>
  </r>
  <r>
    <x v="533"/>
    <n v="5359690.41"/>
    <n v="5359690.41"/>
    <n v="5359690.41"/>
    <n v="5359690.41"/>
    <n v="5359690.41"/>
    <n v="5359690.41"/>
    <n v="5359690.41"/>
    <n v="5359690.41"/>
    <n v="5359690.41"/>
    <n v="5359690.41"/>
    <n v="5359690.41"/>
    <n v="5359690.41"/>
    <n v="5359690.41"/>
    <n v="-3838108.92"/>
    <n v="-3841637.38"/>
    <n v="-3845165.84"/>
    <n v="-3848694.3"/>
    <n v="-3852222.76"/>
    <n v="-3855751.22"/>
    <n v="-3859279.68"/>
    <n v="-3862808.14"/>
    <n v="-3866336.6"/>
    <n v="-3869865.06"/>
    <n v="-3873393.52"/>
    <n v="-3876921.98"/>
    <n v="-3880450.44"/>
    <n v="-3528.46"/>
    <n v="-3528.46"/>
    <n v="-3528.46"/>
    <n v="-3528.46"/>
    <n v="-3528.46"/>
    <n v="-3528.46"/>
    <n v="-3528.46"/>
    <n v="-3528.46"/>
    <n v="-3528.46"/>
    <n v="-3528.46"/>
    <n v="-3528.46"/>
    <n v="-3528.46"/>
    <n v="-3528.46"/>
    <s v="GD"/>
    <s v="AN"/>
    <x v="0"/>
    <x v="160"/>
    <x v="8"/>
    <n v="1"/>
    <s v="GD.AN1"/>
    <n v="0"/>
    <n v="0.68330000000000002"/>
    <n v="0"/>
    <n v="0.31669999999999998"/>
    <n v="0"/>
    <n v="0"/>
    <x v="226"/>
    <x v="193"/>
    <x v="0"/>
    <n v="0"/>
    <n v="3662276"/>
    <n v="0"/>
    <n v="1697414"/>
    <n v="0"/>
    <n v="0"/>
  </r>
  <r>
    <x v="534"/>
    <n v="2059776.77"/>
    <n v="2059776.77"/>
    <n v="2059776.77"/>
    <n v="2059776.77"/>
    <n v="2059776.77"/>
    <n v="2059776.77"/>
    <n v="2059776.77"/>
    <n v="2059776.77"/>
    <n v="2059776.77"/>
    <n v="2059776.77"/>
    <n v="2059776.77"/>
    <n v="2059776.77"/>
    <n v="2059776.77"/>
    <n v="-633219.75"/>
    <n v="-635313.86"/>
    <n v="-637407.97"/>
    <n v="-639502.07999999996"/>
    <n v="-641596.18999999994"/>
    <n v="-643690.30000000005"/>
    <n v="-645784.41"/>
    <n v="-647878.52"/>
    <n v="-649972.62"/>
    <n v="-652066.72"/>
    <n v="-654160.81999999995"/>
    <n v="-656254.92000000004"/>
    <n v="-658349.02"/>
    <n v="-2094.11"/>
    <n v="-2094.11"/>
    <n v="-2094.11"/>
    <n v="-2094.11"/>
    <n v="-2094.11"/>
    <n v="-2094.11"/>
    <n v="-2094.11"/>
    <n v="-2094.11"/>
    <n v="-2094.1"/>
    <n v="-2094.1"/>
    <n v="-2094.1"/>
    <n v="-2094.1"/>
    <n v="-2094.1"/>
    <s v="GD"/>
    <s v="AN"/>
    <x v="0"/>
    <x v="63"/>
    <x v="8"/>
    <n v="1"/>
    <s v="GD.AN1"/>
    <n v="0"/>
    <n v="0.68330000000000002"/>
    <n v="0"/>
    <n v="0.31669999999999998"/>
    <n v="0"/>
    <n v="0"/>
    <x v="156"/>
    <x v="93"/>
    <x v="0"/>
    <n v="0"/>
    <n v="1407445"/>
    <n v="0"/>
    <n v="652331"/>
    <n v="0"/>
    <n v="0"/>
  </r>
  <r>
    <x v="535"/>
    <n v="14525931.74"/>
    <n v="14598312.279999999"/>
    <n v="14620335.27"/>
    <n v="14637764.34"/>
    <n v="14725148.49"/>
    <n v="14738374.970000001"/>
    <n v="14713173.470000001"/>
    <n v="14806640.029999999"/>
    <n v="14856141.279999999"/>
    <n v="14864381.67"/>
    <n v="14863519.300000001"/>
    <n v="14882541.07"/>
    <n v="14950425.57"/>
    <n v="-3845783.9"/>
    <n v="-3866292.22"/>
    <n v="-3886867.02"/>
    <n v="-3907469.6"/>
    <n v="-3928145.98"/>
    <n v="-3948893.21"/>
    <n v="-3969632.01"/>
    <n v="-3990418.88"/>
    <n v="-4011306.42"/>
    <n v="-4032234.62"/>
    <n v="-4053168.02"/>
    <n v="-4074114.2"/>
    <n v="-4095121.58"/>
    <n v="-20434.89"/>
    <n v="-20508.32"/>
    <n v="-20574.8"/>
    <n v="-20602.580000000002"/>
    <n v="-20676.38"/>
    <n v="-20747.23"/>
    <n v="-20738.8"/>
    <n v="-20786.87"/>
    <n v="-20887.54"/>
    <n v="-20928.2"/>
    <n v="-20933.400000000001"/>
    <n v="-20946.18"/>
    <n v="-21007.38"/>
    <s v="GD"/>
    <s v="AN"/>
    <x v="0"/>
    <x v="65"/>
    <x v="8"/>
    <n v="1"/>
    <s v="GD.AN1"/>
    <n v="0"/>
    <n v="0.68330000000000002"/>
    <n v="0"/>
    <n v="0.31669999999999998"/>
    <n v="0"/>
    <n v="0"/>
    <x v="155"/>
    <x v="95"/>
    <x v="0"/>
    <n v="0"/>
    <n v="10215626"/>
    <n v="0"/>
    <n v="4734800"/>
    <n v="0"/>
    <n v="0"/>
  </r>
  <r>
    <x v="536"/>
    <n v="1134787.3400000001"/>
    <n v="1207167.8799999999"/>
    <n v="1229190.8700000001"/>
    <n v="1246619.94"/>
    <n v="1334004.0900000001"/>
    <n v="1347230.57"/>
    <n v="1322029.07"/>
    <n v="1415495.63"/>
    <n v="1464996.88"/>
    <n v="1473237.27"/>
    <n v="1472374.9"/>
    <n v="1491396.67"/>
    <n v="1559281.17"/>
    <n v="-848110.72"/>
    <n v="-851828.57"/>
    <n v="-855696.29"/>
    <n v="-859626.64"/>
    <n v="-863723.38"/>
    <n v="-867979.84"/>
    <n v="-872217.29"/>
    <n v="-876563.11"/>
    <n v="-881135.08"/>
    <n v="-885798.72"/>
    <n v="-890474.07"/>
    <n v="-895178.25"/>
    <n v="-900020.39"/>
    <n v="-3552.3"/>
    <n v="-3717.85"/>
    <n v="-3867.72"/>
    <n v="-3930.35"/>
    <n v="-4096.74"/>
    <n v="-4256.46"/>
    <n v="-4237.45"/>
    <n v="-4345.82"/>
    <n v="-4571.97"/>
    <n v="-4663.6400000000003"/>
    <n v="-4675.3500000000004"/>
    <n v="-4704.18"/>
    <n v="-4842.1400000000003"/>
    <s v="GD"/>
    <s v="AN"/>
    <x v="0"/>
    <x v="66"/>
    <x v="8"/>
    <n v="1"/>
    <s v="GD.AN1"/>
    <n v="0"/>
    <n v="0.68330000000000002"/>
    <n v="0"/>
    <n v="0.31669999999999998"/>
    <n v="0"/>
    <n v="0"/>
    <x v="227"/>
    <x v="213"/>
    <x v="0"/>
    <n v="0"/>
    <n v="1065457"/>
    <n v="0"/>
    <n v="493824"/>
    <n v="0"/>
    <n v="0"/>
  </r>
  <r>
    <x v="537"/>
    <n v="545142.76"/>
    <n v="545142.76"/>
    <n v="545142.76"/>
    <n v="545142.76"/>
    <n v="545142.76"/>
    <n v="545142.76"/>
    <n v="545142.76"/>
    <n v="545142.76"/>
    <n v="545142.76"/>
    <n v="545142.76"/>
    <n v="545142.76"/>
    <n v="545142.76"/>
    <n v="545142.76"/>
    <n v="-402844.55"/>
    <n v="-403008.09"/>
    <n v="-403171.63"/>
    <n v="-403335.17"/>
    <n v="-403498.71"/>
    <n v="-403662.25"/>
    <n v="-403825.79"/>
    <n v="-403989.33"/>
    <n v="-404152.87"/>
    <n v="-404316.41"/>
    <n v="-404479.95"/>
    <n v="-404643.49"/>
    <n v="-404807.03"/>
    <n v="-163.54"/>
    <n v="-163.54"/>
    <n v="-163.54"/>
    <n v="-163.54"/>
    <n v="-163.54"/>
    <n v="-163.54"/>
    <n v="-163.54"/>
    <n v="-163.54"/>
    <n v="-163.54"/>
    <n v="-163.54"/>
    <n v="-163.54"/>
    <n v="-163.54"/>
    <n v="-163.54"/>
    <s v="GD"/>
    <s v="AN"/>
    <x v="0"/>
    <x v="67"/>
    <x v="8"/>
    <n v="1"/>
    <s v="GD.AN1"/>
    <n v="0"/>
    <n v="0.68330000000000002"/>
    <n v="0"/>
    <n v="0.31669999999999998"/>
    <n v="0"/>
    <n v="0"/>
    <x v="228"/>
    <x v="214"/>
    <x v="0"/>
    <n v="0"/>
    <n v="372496"/>
    <n v="0"/>
    <n v="172647"/>
    <n v="0"/>
    <n v="0"/>
  </r>
  <r>
    <x v="538"/>
    <n v="2148405.23"/>
    <n v="2220785.77"/>
    <n v="2242808.7599999998"/>
    <n v="2260237.83"/>
    <n v="2347621.98"/>
    <n v="2360848.46"/>
    <n v="2335646.96"/>
    <n v="2429113.52"/>
    <n v="2478614.77"/>
    <n v="2486855.16"/>
    <n v="2485992.79"/>
    <n v="2505014.56"/>
    <n v="2572899.06"/>
    <n v="-997766.45"/>
    <n v="-1001025.14"/>
    <n v="-1004354.24"/>
    <n v="-1007712.76"/>
    <n v="-1011149.46"/>
    <n v="-1014661.19"/>
    <n v="-1018163.99"/>
    <n v="-1021717.71"/>
    <n v="-1025378.06"/>
    <n v="-1029081.47"/>
    <n v="-1032790.39"/>
    <n v="-1036512.85"/>
    <n v="-1040300.13"/>
    <n v="-3180.91"/>
    <n v="-3258.69"/>
    <n v="-3329.1"/>
    <n v="-3358.52"/>
    <n v="-3436.7"/>
    <n v="-3511.73"/>
    <n v="-3502.8"/>
    <n v="-3553.72"/>
    <n v="-3660.35"/>
    <n v="-3703.41"/>
    <n v="-3708.92"/>
    <n v="-3722.46"/>
    <n v="-3787.28"/>
    <s v="GD"/>
    <s v="AN"/>
    <x v="0"/>
    <x v="68"/>
    <x v="8"/>
    <n v="1"/>
    <s v="GD.AN1"/>
    <n v="0"/>
    <n v="0.68330000000000002"/>
    <n v="0"/>
    <n v="0.31669999999999998"/>
    <n v="0"/>
    <n v="0"/>
    <x v="158"/>
    <x v="115"/>
    <x v="0"/>
    <n v="0"/>
    <n v="1758062"/>
    <n v="0"/>
    <n v="814837"/>
    <n v="0"/>
    <n v="0"/>
  </r>
  <r>
    <x v="5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AN"/>
    <x v="0"/>
    <x v="161"/>
    <x v="9"/>
    <n v="1"/>
    <s v="GD.AN1"/>
    <n v="0"/>
    <n v="0.68330000000000002"/>
    <n v="0"/>
    <n v="0.31669999999999998"/>
    <n v="0"/>
    <n v="0"/>
    <x v="92"/>
    <x v="111"/>
    <x v="0"/>
    <n v="0"/>
    <n v="0"/>
    <n v="0"/>
    <n v="0"/>
    <n v="0"/>
    <n v="0"/>
  </r>
  <r>
    <x v="540"/>
    <n v="2518937.3199999998"/>
    <n v="2518937.3199999998"/>
    <n v="2518937.3199999998"/>
    <n v="2518937.3199999998"/>
    <n v="2518937.3199999998"/>
    <n v="2518937.3199999998"/>
    <n v="2518937.3199999998"/>
    <n v="2518937.3199999998"/>
    <n v="2518937.3199999998"/>
    <n v="2518937.3199999998"/>
    <n v="2518937.3199999998"/>
    <n v="2518937.3199999998"/>
    <n v="2518937.3199999998"/>
    <n v="-1897830.46"/>
    <n v="-1902616.44"/>
    <n v="-1907402.42"/>
    <n v="-1912188.4"/>
    <n v="-1916974.38"/>
    <n v="-1921760.36"/>
    <n v="-1926546.34"/>
    <n v="-1931332.32"/>
    <n v="-1936118.3"/>
    <n v="-1940904.28"/>
    <n v="-1945690.26"/>
    <n v="-1950476.24"/>
    <n v="-1955262.22"/>
    <n v="-4785.9799999999996"/>
    <n v="-4785.9799999999996"/>
    <n v="-4785.9799999999996"/>
    <n v="-4785.9799999999996"/>
    <n v="-4785.9799999999996"/>
    <n v="-4785.9799999999996"/>
    <n v="-4785.9799999999996"/>
    <n v="-4785.9799999999996"/>
    <n v="-4785.9799999999996"/>
    <n v="-4785.9799999999996"/>
    <n v="-4785.9799999999996"/>
    <n v="-4785.9799999999996"/>
    <n v="-4785.9799999999996"/>
    <s v="GD"/>
    <s v="AN"/>
    <x v="0"/>
    <x v="162"/>
    <x v="9"/>
    <n v="6"/>
    <s v="GD.AN6"/>
    <n v="0"/>
    <n v="0.67145999999999995"/>
    <n v="0"/>
    <n v="0.32854"/>
    <n v="0"/>
    <n v="0"/>
    <x v="229"/>
    <x v="215"/>
    <x v="0"/>
    <n v="0"/>
    <n v="1691366"/>
    <n v="0"/>
    <n v="827572"/>
    <n v="0"/>
    <n v="0"/>
  </r>
  <r>
    <x v="541"/>
    <n v="0"/>
    <n v="0"/>
    <n v="0"/>
    <n v="0"/>
    <n v="0"/>
    <n v="0"/>
    <n v="0"/>
    <n v="0"/>
    <n v="0"/>
    <n v="0"/>
    <n v="0"/>
    <n v="0"/>
    <n v="0"/>
    <n v="-10808.76"/>
    <n v="-10808.76"/>
    <n v="-10808.76"/>
    <n v="-10808.76"/>
    <n v="-10808.76"/>
    <n v="-10808.76"/>
    <n v="-10808.76"/>
    <n v="-10808.76"/>
    <n v="-10808.76"/>
    <n v="-10808.76"/>
    <n v="-10808.76"/>
    <n v="-10808.76"/>
    <n v="-10808.76"/>
    <n v="0"/>
    <n v="0"/>
    <n v="0"/>
    <n v="0"/>
    <n v="0"/>
    <n v="0"/>
    <n v="0"/>
    <n v="0"/>
    <n v="0"/>
    <n v="0"/>
    <n v="0"/>
    <n v="0"/>
    <n v="0"/>
    <s v="GD"/>
    <s v="AN"/>
    <x v="0"/>
    <x v="163"/>
    <x v="9"/>
    <n v="1"/>
    <s v="GD.AN1"/>
    <n v="0"/>
    <n v="0.68330000000000002"/>
    <n v="0"/>
    <n v="0.31669999999999998"/>
    <n v="0"/>
    <n v="0"/>
    <x v="230"/>
    <x v="216"/>
    <x v="0"/>
    <n v="0"/>
    <n v="0"/>
    <n v="0"/>
    <n v="0"/>
    <n v="0"/>
    <n v="0"/>
  </r>
  <r>
    <x v="5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AN"/>
    <x v="0"/>
    <x v="164"/>
    <x v="9"/>
    <n v="1"/>
    <s v="GD.AN1"/>
    <n v="0"/>
    <n v="0.68330000000000002"/>
    <n v="0"/>
    <n v="0.31669999999999998"/>
    <n v="0"/>
    <n v="0"/>
    <x v="231"/>
    <x v="217"/>
    <x v="0"/>
    <n v="0"/>
    <n v="0"/>
    <n v="0"/>
    <n v="0"/>
    <n v="0"/>
    <n v="0"/>
  </r>
  <r>
    <x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AN"/>
    <x v="0"/>
    <x v="16"/>
    <x v="1"/>
    <n v="1"/>
    <s v="GD.AN1"/>
    <n v="0"/>
    <n v="0.68330000000000002"/>
    <n v="0"/>
    <n v="0.31669999999999998"/>
    <n v="0"/>
    <n v="0"/>
    <x v="1"/>
    <x v="1"/>
    <x v="0"/>
    <n v="0"/>
    <n v="0"/>
    <n v="0"/>
    <n v="0"/>
    <n v="0"/>
    <n v="0"/>
  </r>
  <r>
    <x v="544"/>
    <n v="128424.38"/>
    <n v="128424.38"/>
    <n v="128424.38"/>
    <n v="128424.38"/>
    <n v="128424.38"/>
    <n v="128424.38"/>
    <n v="128424.38"/>
    <n v="128424.38"/>
    <n v="128424.38"/>
    <n v="128424.38"/>
    <n v="128424.38"/>
    <n v="128424.38"/>
    <n v="128424.38"/>
    <n v="-87196.34"/>
    <n v="-87980.800000000003"/>
    <n v="-88765.26"/>
    <n v="-149449.79"/>
    <n v="-149449.79"/>
    <n v="-149449.79"/>
    <n v="-180619.79"/>
    <n v="-180619.79"/>
    <n v="-180619.79"/>
    <n v="-180619.79"/>
    <n v="-180619.79"/>
    <n v="-180619.79"/>
    <n v="-180619.79"/>
    <n v="-784.46"/>
    <n v="-784.46"/>
    <n v="-784.46"/>
    <n v="0"/>
    <n v="0"/>
    <n v="0"/>
    <n v="0"/>
    <n v="0"/>
    <n v="0"/>
    <n v="0"/>
    <n v="0"/>
    <n v="0"/>
    <n v="0"/>
    <s v="GD"/>
    <s v="AN"/>
    <x v="0"/>
    <x v="21"/>
    <x v="2"/>
    <n v="4"/>
    <s v="GD.AN4"/>
    <n v="0"/>
    <n v="0.72367000000000004"/>
    <n v="0"/>
    <n v="0.27633000000000002"/>
    <n v="0"/>
    <n v="0"/>
    <x v="232"/>
    <x v="218"/>
    <x v="0"/>
    <n v="0"/>
    <n v="92937"/>
    <n v="0"/>
    <n v="35488"/>
    <n v="0"/>
    <n v="0"/>
  </r>
  <r>
    <x v="545"/>
    <n v="0"/>
    <n v="0"/>
    <n v="0"/>
    <n v="0"/>
    <n v="0"/>
    <n v="0"/>
    <n v="0"/>
    <n v="0"/>
    <n v="0"/>
    <n v="0"/>
    <n v="0"/>
    <n v="0"/>
    <n v="0"/>
    <n v="812.65"/>
    <n v="812.65"/>
    <n v="812.65"/>
    <n v="-714.85"/>
    <n v="-714.85"/>
    <n v="-714.85"/>
    <n v="-714.85"/>
    <n v="-714.85"/>
    <n v="-714.85"/>
    <n v="-714.85"/>
    <n v="-714.85"/>
    <n v="-714.85"/>
    <n v="-714.85"/>
    <n v="0"/>
    <n v="0"/>
    <n v="0"/>
    <n v="0"/>
    <n v="0"/>
    <n v="0"/>
    <n v="0"/>
    <n v="0"/>
    <n v="0"/>
    <n v="0"/>
    <n v="0"/>
    <n v="0"/>
    <n v="0"/>
    <s v="GD"/>
    <s v="AN"/>
    <x v="0"/>
    <x v="38"/>
    <x v="2"/>
    <n v="4"/>
    <s v="GD.AN4"/>
    <n v="0"/>
    <n v="0.72367000000000004"/>
    <n v="0"/>
    <n v="0.27633000000000002"/>
    <n v="0"/>
    <n v="0"/>
    <x v="221"/>
    <x v="183"/>
    <x v="0"/>
    <n v="0"/>
    <n v="0"/>
    <n v="0"/>
    <n v="0"/>
    <n v="0"/>
    <n v="0"/>
  </r>
  <r>
    <x v="546"/>
    <n v="270007.28000000003"/>
    <n v="270007.28000000003"/>
    <n v="270007.28000000003"/>
    <n v="270007.28000000003"/>
    <n v="270007.28000000003"/>
    <n v="270007.28000000003"/>
    <n v="322880.09999999998"/>
    <n v="322880.09999999998"/>
    <n v="322880.09999999998"/>
    <n v="322880.09999999998"/>
    <n v="322880.09999999998"/>
    <n v="365950.07"/>
    <n v="365950.07"/>
    <n v="-98949.96"/>
    <n v="-100250.5"/>
    <n v="-101551.03999999999"/>
    <n v="-214530.17"/>
    <n v="-215830.71"/>
    <n v="-217131.25"/>
    <n v="-218559.12"/>
    <n v="-220114.33"/>
    <n v="-221669.54"/>
    <n v="-223224.75"/>
    <n v="-224779.96"/>
    <n v="-249015.05"/>
    <n v="-250777.71"/>
    <n v="-1300.54"/>
    <n v="-1300.54"/>
    <n v="-1300.54"/>
    <n v="-1300.54"/>
    <n v="-1300.54"/>
    <n v="-1300.54"/>
    <n v="-1427.87"/>
    <n v="-1555.21"/>
    <n v="-1555.21"/>
    <n v="-1555.21"/>
    <n v="-1555.21"/>
    <n v="-1762.66"/>
    <n v="-1762.66"/>
    <s v="GD"/>
    <s v="AN"/>
    <x v="0"/>
    <x v="24"/>
    <x v="2"/>
    <n v="4"/>
    <s v="GD.AN4"/>
    <n v="0"/>
    <n v="0.72367000000000004"/>
    <n v="0"/>
    <n v="0.27633000000000002"/>
    <n v="0"/>
    <n v="0"/>
    <x v="221"/>
    <x v="183"/>
    <x v="0"/>
    <n v="0"/>
    <n v="264827"/>
    <n v="0"/>
    <n v="101123"/>
    <n v="0"/>
    <n v="0"/>
  </r>
  <r>
    <x v="547"/>
    <n v="0"/>
    <n v="0"/>
    <n v="0"/>
    <n v="0"/>
    <n v="0"/>
    <n v="0"/>
    <n v="0"/>
    <n v="0"/>
    <n v="0"/>
    <n v="0"/>
    <n v="0"/>
    <n v="0"/>
    <n v="0"/>
    <n v="0"/>
    <n v="0"/>
    <n v="0"/>
    <n v="-2942.05"/>
    <n v="-2942.05"/>
    <n v="-2942.05"/>
    <n v="-2942.05"/>
    <n v="-2942.05"/>
    <n v="-2942.05"/>
    <n v="-2942.05"/>
    <n v="-2942.05"/>
    <n v="-2942.05"/>
    <n v="-2942.05"/>
    <n v="0"/>
    <n v="0"/>
    <n v="0"/>
    <n v="0"/>
    <n v="0"/>
    <n v="0"/>
    <n v="0"/>
    <n v="0"/>
    <n v="0"/>
    <n v="0"/>
    <n v="0"/>
    <n v="0"/>
    <n v="0"/>
    <s v="GD"/>
    <s v="AN"/>
    <x v="0"/>
    <x v="39"/>
    <x v="2"/>
    <n v="4"/>
    <s v="GD.AN4"/>
    <n v="0"/>
    <n v="0.72367000000000004"/>
    <n v="0"/>
    <n v="0.27633000000000002"/>
    <n v="0"/>
    <n v="0"/>
    <x v="221"/>
    <x v="183"/>
    <x v="0"/>
    <n v="0"/>
    <n v="0"/>
    <n v="0"/>
    <n v="0"/>
    <n v="0"/>
    <n v="0"/>
  </r>
  <r>
    <x v="548"/>
    <n v="366522.86"/>
    <n v="484002.44"/>
    <n v="561697.51"/>
    <n v="561697.51"/>
    <n v="486670.66"/>
    <n v="486670.66"/>
    <n v="486670.66"/>
    <n v="486670.66"/>
    <n v="486670.66"/>
    <n v="602157.67000000004"/>
    <n v="716730.77"/>
    <n v="639035.69999999995"/>
    <n v="564367.59"/>
    <n v="-333806.75"/>
    <n v="-335855.1"/>
    <n v="-393149.33"/>
    <n v="-592115.23"/>
    <n v="-517088.38"/>
    <n v="-517088.38"/>
    <n v="-532778.38"/>
    <n v="-532778.38"/>
    <n v="-532778.38"/>
    <n v="-535400.64"/>
    <n v="-538576.96"/>
    <n v="-464147.03"/>
    <n v="-390628.37"/>
    <n v="-1928.42"/>
    <n v="-2048.35"/>
    <n v="-2705.51"/>
    <n v="0"/>
    <n v="0"/>
    <n v="0"/>
    <n v="0"/>
    <n v="0"/>
    <n v="0"/>
    <n v="-2622.26"/>
    <n v="-3176.32"/>
    <n v="-3265.14"/>
    <n v="-2898.2"/>
    <s v="GD"/>
    <s v="AN"/>
    <x v="0"/>
    <x v="25"/>
    <x v="2"/>
    <n v="4"/>
    <s v="GD.AN4"/>
    <n v="0"/>
    <n v="0.72367000000000004"/>
    <n v="0"/>
    <n v="0.27633000000000002"/>
    <n v="0"/>
    <n v="0"/>
    <x v="221"/>
    <x v="183"/>
    <x v="0"/>
    <n v="0"/>
    <n v="408416"/>
    <n v="0"/>
    <n v="155952"/>
    <n v="0"/>
    <n v="0"/>
  </r>
  <r>
    <x v="549"/>
    <n v="55341.73"/>
    <n v="55341.73"/>
    <n v="55341.73"/>
    <n v="55341.73"/>
    <n v="55341.73"/>
    <n v="55341.73"/>
    <n v="55341.73"/>
    <n v="55341.73"/>
    <n v="55341.73"/>
    <n v="55341.73"/>
    <n v="55341.73"/>
    <n v="55341.73"/>
    <n v="55341.73"/>
    <n v="-54572.46"/>
    <n v="-54799.360000000001"/>
    <n v="-55026.26"/>
    <n v="-59150.77"/>
    <n v="-59150.77"/>
    <n v="-59150.77"/>
    <n v="-59150.77"/>
    <n v="-59150.77"/>
    <n v="-59150.77"/>
    <n v="-59150.77"/>
    <n v="-59150.77"/>
    <n v="-59150.77"/>
    <n v="-59150.77"/>
    <n v="-226.9"/>
    <n v="-226.9"/>
    <n v="-226.9"/>
    <n v="0"/>
    <n v="0"/>
    <n v="0"/>
    <n v="0"/>
    <n v="0"/>
    <n v="0"/>
    <n v="0"/>
    <n v="0"/>
    <n v="0"/>
    <n v="0"/>
    <s v="GD"/>
    <s v="AN"/>
    <x v="0"/>
    <x v="165"/>
    <x v="2"/>
    <n v="4"/>
    <s v="GD.AN4"/>
    <n v="0"/>
    <n v="0.72367000000000004"/>
    <n v="0"/>
    <n v="0.27633000000000002"/>
    <n v="0"/>
    <n v="0"/>
    <x v="233"/>
    <x v="219"/>
    <x v="0"/>
    <n v="0"/>
    <n v="40049"/>
    <n v="0"/>
    <n v="15293"/>
    <n v="0"/>
    <n v="0"/>
  </r>
  <r>
    <x v="550"/>
    <n v="1010506.11"/>
    <n v="1010506.11"/>
    <n v="1010506.11"/>
    <n v="1010506.11"/>
    <n v="1130106.8999999999"/>
    <n v="1130243.3"/>
    <n v="1130243.3"/>
    <n v="1130243.3"/>
    <n v="1130243.3"/>
    <n v="1130243.3"/>
    <n v="1130243.3"/>
    <n v="1007655.06"/>
    <n v="1007655.06"/>
    <n v="-672179.87"/>
    <n v="-676322.95"/>
    <n v="-680466.03"/>
    <n v="-784532.35"/>
    <n v="-788920.61"/>
    <n v="-793554.33"/>
    <n v="-798188.33"/>
    <n v="-802822.33"/>
    <n v="-807456.33"/>
    <n v="-812090.33"/>
    <n v="-816724.33"/>
    <n v="-698518.78"/>
    <n v="-702650.17"/>
    <n v="-4143.08"/>
    <n v="-4143.08"/>
    <n v="-4143.08"/>
    <n v="-4143.08"/>
    <n v="-4388.26"/>
    <n v="-4633.72"/>
    <n v="-4634"/>
    <n v="-4634"/>
    <n v="-4634"/>
    <n v="-4634"/>
    <n v="-4634"/>
    <n v="-4382.6899999999996"/>
    <n v="-4131.3900000000003"/>
    <s v="GD"/>
    <s v="AN"/>
    <x v="0"/>
    <x v="26"/>
    <x v="2"/>
    <n v="4"/>
    <s v="GD.AN4"/>
    <n v="0"/>
    <n v="0.72367000000000004"/>
    <n v="0"/>
    <n v="0.27633000000000002"/>
    <n v="0"/>
    <n v="0"/>
    <x v="233"/>
    <x v="219"/>
    <x v="0"/>
    <n v="0"/>
    <n v="729210"/>
    <n v="0"/>
    <n v="278445"/>
    <n v="0"/>
    <n v="0"/>
  </r>
  <r>
    <x v="551"/>
    <n v="0"/>
    <n v="0"/>
    <n v="0"/>
    <n v="0"/>
    <n v="0"/>
    <n v="0"/>
    <n v="0"/>
    <n v="0"/>
    <n v="0"/>
    <n v="0"/>
    <n v="0"/>
    <n v="0"/>
    <n v="0"/>
    <n v="0"/>
    <n v="0"/>
    <n v="0"/>
    <n v="-44024.12"/>
    <n v="-44024.12"/>
    <n v="-44024.12"/>
    <n v="-44024.12"/>
    <n v="-44024.12"/>
    <n v="-44024.12"/>
    <n v="-44024.12"/>
    <n v="-44024.12"/>
    <n v="-44024.12"/>
    <n v="-44024.12"/>
    <n v="0"/>
    <n v="0"/>
    <n v="0"/>
    <n v="0"/>
    <n v="0"/>
    <n v="0"/>
    <n v="0"/>
    <n v="0"/>
    <n v="0"/>
    <n v="0"/>
    <n v="0"/>
    <n v="0"/>
    <n v="0"/>
    <s v="GD"/>
    <s v="AN"/>
    <x v="0"/>
    <x v="40"/>
    <x v="2"/>
    <n v="4"/>
    <s v="GD.AN4"/>
    <n v="0"/>
    <n v="0.72367000000000004"/>
    <n v="0"/>
    <n v="0.27633000000000002"/>
    <n v="0"/>
    <n v="0"/>
    <x v="233"/>
    <x v="219"/>
    <x v="0"/>
    <n v="0"/>
    <n v="0"/>
    <n v="0"/>
    <n v="0"/>
    <n v="0"/>
    <n v="0"/>
  </r>
  <r>
    <x v="552"/>
    <n v="391212.7"/>
    <n v="391212.7"/>
    <n v="391212.7"/>
    <n v="391212.7"/>
    <n v="391212.7"/>
    <n v="391212.7"/>
    <n v="391212.7"/>
    <n v="391212.7"/>
    <n v="391212.7"/>
    <n v="391212.7"/>
    <n v="391212.7"/>
    <n v="391212.7"/>
    <n v="391212.7"/>
    <n v="-240918.04"/>
    <n v="-242789.34"/>
    <n v="-244660.64"/>
    <n v="-265774.46000000002"/>
    <n v="-267645.76"/>
    <n v="-269517.06"/>
    <n v="-285688.36"/>
    <n v="-287559.65999999997"/>
    <n v="-289430.96000000002"/>
    <n v="-291302.26"/>
    <n v="-293173.56"/>
    <n v="-295044.86"/>
    <n v="-296916.15999999997"/>
    <n v="-1871.3"/>
    <n v="-1871.3"/>
    <n v="-1871.3"/>
    <n v="-1871.3"/>
    <n v="-1871.3"/>
    <n v="-1871.3"/>
    <n v="-1871.3"/>
    <n v="-1871.3"/>
    <n v="-1871.3"/>
    <n v="-1871.3"/>
    <n v="-1871.3"/>
    <n v="-1871.3"/>
    <n v="-1871.3"/>
    <s v="GD"/>
    <s v="AN"/>
    <x v="0"/>
    <x v="27"/>
    <x v="2"/>
    <n v="4"/>
    <s v="GD.AN4"/>
    <n v="0"/>
    <n v="0.72367000000000004"/>
    <n v="0"/>
    <n v="0.27633000000000002"/>
    <n v="0"/>
    <n v="0"/>
    <x v="234"/>
    <x v="220"/>
    <x v="0"/>
    <n v="0"/>
    <n v="283109"/>
    <n v="0"/>
    <n v="108104"/>
    <n v="0"/>
    <n v="0"/>
  </r>
  <r>
    <x v="5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AN"/>
    <x v="0"/>
    <x v="41"/>
    <x v="2"/>
    <n v="4"/>
    <s v="GD.AN4"/>
    <n v="0"/>
    <n v="0.72367000000000004"/>
    <n v="0"/>
    <n v="0.27633000000000002"/>
    <n v="0"/>
    <n v="0"/>
    <x v="1"/>
    <x v="218"/>
    <x v="0"/>
    <n v="0"/>
    <n v="0"/>
    <n v="0"/>
    <n v="0"/>
    <n v="0"/>
    <n v="0"/>
  </r>
  <r>
    <x v="554"/>
    <n v="502801.29"/>
    <n v="501654.21"/>
    <n v="501654.21"/>
    <n v="501654.21"/>
    <n v="501654.21"/>
    <n v="501654.21"/>
    <n v="501654.21"/>
    <n v="501654.21"/>
    <n v="501654.21"/>
    <n v="501654.21"/>
    <n v="501654.21"/>
    <n v="501654.21"/>
    <n v="501654.21"/>
    <n v="-237590.3"/>
    <n v="-238535.84"/>
    <n v="-240626.07"/>
    <n v="-242716.3"/>
    <n v="-244806.53"/>
    <n v="-246896.76"/>
    <n v="-248986.99"/>
    <n v="-251077.22"/>
    <n v="-253167.45"/>
    <n v="-255257.68"/>
    <n v="-257347.91"/>
    <n v="-259438.14"/>
    <n v="-261528.37"/>
    <n v="-2095.0100000000002"/>
    <n v="-2092.62"/>
    <n v="-2090.23"/>
    <n v="-2090.23"/>
    <n v="-2090.23"/>
    <n v="-2090.23"/>
    <n v="-2090.23"/>
    <n v="-2090.23"/>
    <n v="-2090.23"/>
    <n v="-2090.23"/>
    <n v="-2090.23"/>
    <n v="-2090.23"/>
    <n v="-2090.23"/>
    <s v="GD"/>
    <s v="AN"/>
    <x v="0"/>
    <x v="30"/>
    <x v="1"/>
    <n v="4"/>
    <s v="GD.AN4"/>
    <n v="0"/>
    <n v="0.72367000000000004"/>
    <n v="0"/>
    <n v="0.27633000000000002"/>
    <n v="0"/>
    <n v="0"/>
    <x v="21"/>
    <x v="20"/>
    <x v="0"/>
    <n v="0"/>
    <n v="363032"/>
    <n v="0"/>
    <n v="138622"/>
    <n v="0"/>
    <n v="0"/>
  </r>
  <r>
    <x v="555"/>
    <n v="94917.08"/>
    <n v="94917.08"/>
    <n v="94917.08"/>
    <n v="94917.08"/>
    <n v="94917.08"/>
    <n v="94917.08"/>
    <n v="94917.08"/>
    <n v="94917.08"/>
    <n v="94917.08"/>
    <n v="94917.08"/>
    <n v="94917.08"/>
    <n v="94917.08"/>
    <n v="94917.08"/>
    <n v="-72097.600000000006"/>
    <n v="-72625.179999999993"/>
    <n v="-73152.759999999995"/>
    <n v="-73680.34"/>
    <n v="-74207.92"/>
    <n v="-74735.5"/>
    <n v="-75263.08"/>
    <n v="-75790.66"/>
    <n v="-76318.240000000005"/>
    <n v="-76845.820000000007"/>
    <n v="-77373.399999999994"/>
    <n v="-77900.98"/>
    <n v="-78428.56"/>
    <n v="-527.58000000000004"/>
    <n v="-527.58000000000004"/>
    <n v="-527.58000000000004"/>
    <n v="-527.58000000000004"/>
    <n v="-527.58000000000004"/>
    <n v="-527.58000000000004"/>
    <n v="-527.58000000000004"/>
    <n v="-527.58000000000004"/>
    <n v="-527.58000000000004"/>
    <n v="-527.58000000000004"/>
    <n v="-527.58000000000004"/>
    <n v="-527.58000000000004"/>
    <n v="-527.58000000000004"/>
    <s v="GD"/>
    <s v="AN"/>
    <x v="0"/>
    <x v="31"/>
    <x v="1"/>
    <n v="4"/>
    <s v="GD.AN4"/>
    <n v="0"/>
    <n v="0.72367000000000004"/>
    <n v="0"/>
    <n v="0.27633000000000002"/>
    <n v="0"/>
    <n v="0"/>
    <x v="12"/>
    <x v="12"/>
    <x v="0"/>
    <n v="0"/>
    <n v="68689"/>
    <n v="0"/>
    <n v="26228"/>
    <n v="0"/>
    <n v="0"/>
  </r>
  <r>
    <x v="556"/>
    <n v="44645.24"/>
    <n v="44645.24"/>
    <n v="44645.24"/>
    <n v="44645.24"/>
    <n v="44645.24"/>
    <n v="44645.24"/>
    <n v="44645.24"/>
    <n v="44645.24"/>
    <n v="44645.24"/>
    <n v="44645.24"/>
    <n v="44645.24"/>
    <n v="44645.24"/>
    <n v="44645.24"/>
    <n v="-44645.24"/>
    <n v="-44645.24"/>
    <n v="-44645.24"/>
    <n v="-485248.91"/>
    <n v="-485248.91"/>
    <n v="-485248.91"/>
    <n v="-485248.91"/>
    <n v="-485248.91"/>
    <n v="-485248.91"/>
    <n v="-485248.91"/>
    <n v="-485248.91"/>
    <n v="-485248.91"/>
    <n v="-485248.91"/>
    <n v="0"/>
    <n v="0"/>
    <n v="0"/>
    <n v="0"/>
    <n v="0"/>
    <n v="0"/>
    <n v="0"/>
    <n v="0"/>
    <n v="0"/>
    <n v="0"/>
    <n v="0"/>
    <n v="0"/>
    <n v="0"/>
    <s v="GD"/>
    <s v="AN"/>
    <x v="0"/>
    <x v="32"/>
    <x v="2"/>
    <n v="4"/>
    <s v="GD.AN4"/>
    <n v="0"/>
    <n v="0.72367000000000004"/>
    <n v="0"/>
    <n v="0.27633000000000002"/>
    <n v="0"/>
    <n v="0"/>
    <x v="235"/>
    <x v="85"/>
    <x v="0"/>
    <n v="0"/>
    <n v="32308"/>
    <n v="0"/>
    <n v="12337"/>
    <n v="0"/>
    <n v="0"/>
  </r>
  <r>
    <x v="557"/>
    <n v="311546.75"/>
    <n v="311546.75"/>
    <n v="311546.75"/>
    <n v="311546.75"/>
    <n v="311546.75"/>
    <n v="311546.75"/>
    <n v="311546.75"/>
    <n v="311546.75"/>
    <n v="311546.75"/>
    <n v="311546.75"/>
    <n v="311546.75"/>
    <n v="311546.75"/>
    <n v="311546.75"/>
    <n v="-276318.53999999998"/>
    <n v="-276866.34000000003"/>
    <n v="-277414.14"/>
    <n v="-321068.15000000002"/>
    <n v="-321068.15000000002"/>
    <n v="-321068.15000000002"/>
    <n v="-321068.15000000002"/>
    <n v="-321068.15000000002"/>
    <n v="-321068.15000000002"/>
    <n v="-321068.15000000002"/>
    <n v="-321068.15000000002"/>
    <n v="-321068.15000000002"/>
    <n v="-321068.15000000002"/>
    <n v="-547.79999999999995"/>
    <n v="-547.79999999999995"/>
    <n v="-547.79999999999995"/>
    <n v="0"/>
    <n v="0"/>
    <n v="0"/>
    <n v="0"/>
    <n v="0"/>
    <n v="0"/>
    <n v="0"/>
    <n v="0"/>
    <n v="0"/>
    <n v="0"/>
    <s v="GD"/>
    <s v="AN"/>
    <x v="0"/>
    <x v="83"/>
    <x v="2"/>
    <n v="4"/>
    <s v="GD.AN4"/>
    <n v="0"/>
    <n v="0.72367000000000004"/>
    <n v="0"/>
    <n v="0.27633000000000002"/>
    <n v="0"/>
    <n v="0"/>
    <x v="236"/>
    <x v="221"/>
    <x v="0"/>
    <n v="0"/>
    <n v="225457"/>
    <n v="0"/>
    <n v="86090"/>
    <n v="0"/>
    <n v="0"/>
  </r>
  <r>
    <x v="558"/>
    <n v="464397.29"/>
    <n v="464397.29"/>
    <n v="464397.29"/>
    <n v="464397.29"/>
    <n v="464397.29"/>
    <n v="464397.29"/>
    <n v="464397.29"/>
    <n v="464397.29"/>
    <n v="464397.29"/>
    <n v="464397.29"/>
    <n v="464397.29"/>
    <n v="464397.29"/>
    <n v="464397.29"/>
    <n v="-411885.67"/>
    <n v="-412702.24"/>
    <n v="-413518.81"/>
    <n v="-437755.73"/>
    <n v="-438572.3"/>
    <n v="-439388.87"/>
    <n v="-440205.44"/>
    <n v="-441022.01"/>
    <n v="-441838.58"/>
    <n v="-442655.15"/>
    <n v="-443471.72"/>
    <n v="-444288.29"/>
    <n v="-445104.86"/>
    <n v="-816.57"/>
    <n v="-816.57"/>
    <n v="-816.57"/>
    <n v="-816.57"/>
    <n v="-816.57"/>
    <n v="-816.57"/>
    <n v="-816.57"/>
    <n v="-816.57"/>
    <n v="-816.57"/>
    <n v="-816.57"/>
    <n v="-816.57"/>
    <n v="-816.57"/>
    <n v="-816.57"/>
    <s v="GD"/>
    <s v="AN"/>
    <x v="0"/>
    <x v="84"/>
    <x v="2"/>
    <n v="4"/>
    <s v="GD.AN4"/>
    <n v="0"/>
    <n v="0.72367000000000004"/>
    <n v="0"/>
    <n v="0.27633000000000002"/>
    <n v="0"/>
    <n v="0"/>
    <x v="236"/>
    <x v="221"/>
    <x v="0"/>
    <n v="0"/>
    <n v="336070"/>
    <n v="0"/>
    <n v="128327"/>
    <n v="0"/>
    <n v="0"/>
  </r>
  <r>
    <x v="559"/>
    <n v="1953.35"/>
    <n v="1953.35"/>
    <n v="1953.35"/>
    <n v="1953.35"/>
    <n v="1953.35"/>
    <n v="1953.35"/>
    <n v="1953.35"/>
    <n v="1953.35"/>
    <n v="1953.35"/>
    <n v="1953.35"/>
    <n v="1953.35"/>
    <n v="1953.35"/>
    <n v="1953.35"/>
    <n v="-146.61000000000001"/>
    <n v="-157.47"/>
    <n v="-168.33"/>
    <n v="-179.19"/>
    <n v="-190.05"/>
    <n v="-200.91"/>
    <n v="-211.77"/>
    <n v="-222.63"/>
    <n v="-233.49"/>
    <n v="-244.35"/>
    <n v="-255.21"/>
    <n v="-266.07"/>
    <n v="-276.93"/>
    <n v="-10.86"/>
    <n v="-10.86"/>
    <n v="-10.86"/>
    <n v="-10.86"/>
    <n v="-10.86"/>
    <n v="-10.86"/>
    <n v="-10.86"/>
    <n v="-10.86"/>
    <n v="-10.86"/>
    <n v="-10.86"/>
    <n v="-10.86"/>
    <n v="-10.86"/>
    <n v="-10.86"/>
    <s v="GD"/>
    <s v="AN"/>
    <x v="0"/>
    <x v="33"/>
    <x v="1"/>
    <n v="4"/>
    <s v="GD.AN4"/>
    <n v="0"/>
    <n v="0.72367000000000004"/>
    <n v="0"/>
    <n v="0.27633000000000002"/>
    <n v="0"/>
    <n v="0"/>
    <x v="12"/>
    <x v="12"/>
    <x v="0"/>
    <n v="0"/>
    <n v="1414"/>
    <n v="0"/>
    <n v="540"/>
    <n v="0"/>
    <n v="0"/>
  </r>
  <r>
    <x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AN"/>
    <x v="0"/>
    <x v="34"/>
    <x v="1"/>
    <n v="4"/>
    <s v="GD.AN4"/>
    <n v="0"/>
    <n v="0.72367000000000004"/>
    <n v="0"/>
    <n v="0.27633000000000002"/>
    <n v="0"/>
    <n v="0"/>
    <x v="12"/>
    <x v="12"/>
    <x v="0"/>
    <n v="0"/>
    <n v="0"/>
    <n v="0"/>
    <n v="0"/>
    <n v="0"/>
    <n v="0"/>
  </r>
  <r>
    <x v="5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AN"/>
    <x v="0"/>
    <x v="36"/>
    <x v="1"/>
    <n v="4"/>
    <s v="GD.AN4"/>
    <n v="0"/>
    <n v="0.72367000000000004"/>
    <n v="0"/>
    <n v="0.27633000000000002"/>
    <n v="0"/>
    <n v="0"/>
    <x v="237"/>
    <x v="222"/>
    <x v="0"/>
    <n v="0"/>
    <n v="0"/>
    <n v="0"/>
    <n v="0"/>
    <n v="0"/>
    <n v="0"/>
  </r>
  <r>
    <x v="562"/>
    <n v="779605.13"/>
    <n v="779605.13"/>
    <n v="779605.13"/>
    <n v="779605.13"/>
    <n v="779605.13"/>
    <n v="779605.13"/>
    <n v="779605.13"/>
    <n v="779605.13"/>
    <n v="779605.13"/>
    <n v="779605.13"/>
    <n v="779605.13"/>
    <n v="779605.13"/>
    <n v="779605.13"/>
    <n v="-131213.47"/>
    <n v="-132458.6"/>
    <n v="-133703.74"/>
    <n v="-134948.88"/>
    <n v="-136194.01999999999"/>
    <n v="-137439.16"/>
    <n v="-138684.29999999999"/>
    <n v="-139929.42000000001"/>
    <n v="-141174.56"/>
    <n v="-142419.70000000001"/>
    <n v="-143664.82999999999"/>
    <n v="-144909.96"/>
    <n v="-146155.09"/>
    <n v="-1245.1300000000001"/>
    <n v="-1245.1300000000001"/>
    <n v="-1245.1400000000001"/>
    <n v="-1245.1400000000001"/>
    <n v="-1245.1400000000001"/>
    <n v="-1245.1400000000001"/>
    <n v="-1245.1400000000001"/>
    <n v="-1245.1199999999999"/>
    <n v="-1245.1400000000001"/>
    <n v="-1245.1400000000001"/>
    <n v="-1245.1300000000001"/>
    <n v="-1245.1300000000001"/>
    <n v="-1245.1300000000001"/>
    <s v="GD"/>
    <s v="ID"/>
    <x v="1"/>
    <x v="0"/>
    <x v="0"/>
    <n v="4"/>
    <s v="GD.ID4"/>
    <n v="0"/>
    <n v="0"/>
    <n v="0"/>
    <n v="1"/>
    <n v="0"/>
    <n v="0"/>
    <x v="25"/>
    <x v="23"/>
    <x v="0"/>
    <n v="0"/>
    <n v="0"/>
    <n v="0"/>
    <n v="779605"/>
    <n v="0"/>
    <n v="0"/>
  </r>
  <r>
    <x v="563"/>
    <n v="24669.65"/>
    <n v="24669.65"/>
    <n v="24669.65"/>
    <n v="24669.65"/>
    <n v="24669.65"/>
    <n v="24669.65"/>
    <n v="24669.65"/>
    <n v="24669.65"/>
    <n v="24669.65"/>
    <n v="24669.65"/>
    <n v="24669.65"/>
    <n v="24669.65"/>
    <n v="2466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ID"/>
    <x v="1"/>
    <x v="166"/>
    <x v="9"/>
    <n v="4"/>
    <s v="GD.ID4"/>
    <n v="0"/>
    <n v="0"/>
    <n v="0"/>
    <n v="1"/>
    <n v="0"/>
    <n v="0"/>
    <x v="8"/>
    <x v="8"/>
    <x v="1"/>
    <n v="0"/>
    <n v="0"/>
    <n v="0"/>
    <n v="24670"/>
    <n v="0"/>
    <n v="0"/>
  </r>
  <r>
    <x v="564"/>
    <n v="137467"/>
    <n v="137467"/>
    <n v="137467"/>
    <n v="137467"/>
    <n v="137467"/>
    <n v="137467"/>
    <n v="137467"/>
    <n v="137467"/>
    <n v="137467"/>
    <n v="137467"/>
    <n v="137467"/>
    <n v="173705.76"/>
    <n v="173705.76"/>
    <n v="-16109.12"/>
    <n v="-16299.28"/>
    <n v="-16489.439999999999"/>
    <n v="-16679.599999999999"/>
    <n v="-16869.759999999998"/>
    <n v="-17059.919999999998"/>
    <n v="-17250.080000000002"/>
    <n v="-17440.240000000002"/>
    <n v="-17630.400000000001"/>
    <n v="-17820.560000000001"/>
    <n v="-18010.72"/>
    <n v="-18225.95"/>
    <n v="-18466.240000000002"/>
    <n v="-190.16"/>
    <n v="-190.16"/>
    <n v="-190.16"/>
    <n v="-190.16"/>
    <n v="-190.16"/>
    <n v="-190.16"/>
    <n v="-190.16"/>
    <n v="-190.16"/>
    <n v="-190.16"/>
    <n v="-190.16"/>
    <n v="-190.16"/>
    <n v="-215.23"/>
    <n v="-240.29"/>
    <s v="GD"/>
    <s v="ID"/>
    <x v="1"/>
    <x v="167"/>
    <x v="9"/>
    <n v="4"/>
    <s v="GD.ID4"/>
    <n v="0"/>
    <n v="0"/>
    <n v="0"/>
    <n v="1"/>
    <n v="0"/>
    <n v="0"/>
    <x v="96"/>
    <x v="178"/>
    <x v="0"/>
    <n v="0"/>
    <n v="0"/>
    <n v="0"/>
    <n v="173706"/>
    <n v="0"/>
    <n v="0"/>
  </r>
  <r>
    <x v="565"/>
    <n v="650788.31999999995"/>
    <n v="650788.31999999995"/>
    <n v="650788.31999999995"/>
    <n v="650788.31999999995"/>
    <n v="650788.31999999995"/>
    <n v="650788.31999999995"/>
    <n v="650788.31999999995"/>
    <n v="650788.31999999995"/>
    <n v="650788.31999999995"/>
    <n v="650788.31999999995"/>
    <n v="650788.31999999995"/>
    <n v="650788.31999999995"/>
    <n v="650788.31999999995"/>
    <n v="-88209.600000000006"/>
    <n v="-89229.17"/>
    <n v="-90248.74"/>
    <n v="-91268.31"/>
    <n v="-92287.88"/>
    <n v="-93307.45"/>
    <n v="-94327.02"/>
    <n v="-95346.59"/>
    <n v="-96366.16"/>
    <n v="-97385.73"/>
    <n v="-98405.3"/>
    <n v="-99424.87"/>
    <n v="-100444.44"/>
    <n v="-1019.57"/>
    <n v="-1019.57"/>
    <n v="-1019.57"/>
    <n v="-1019.57"/>
    <n v="-1019.57"/>
    <n v="-1019.57"/>
    <n v="-1019.57"/>
    <n v="-1019.57"/>
    <n v="-1019.57"/>
    <n v="-1019.57"/>
    <n v="-1019.57"/>
    <n v="-1019.57"/>
    <n v="-1019.57"/>
    <s v="GD"/>
    <s v="ID"/>
    <x v="1"/>
    <x v="161"/>
    <x v="9"/>
    <n v="4"/>
    <s v="GD.ID4"/>
    <n v="0"/>
    <n v="0"/>
    <n v="0"/>
    <n v="1"/>
    <n v="0"/>
    <n v="0"/>
    <x v="92"/>
    <x v="111"/>
    <x v="0"/>
    <n v="0"/>
    <n v="0"/>
    <n v="0"/>
    <n v="650788"/>
    <n v="0"/>
    <n v="0"/>
  </r>
  <r>
    <x v="566"/>
    <n v="138170984.30000001"/>
    <n v="138671569.80000001"/>
    <n v="138832668.06"/>
    <n v="139198160.43000001"/>
    <n v="139622192.90000001"/>
    <n v="140255613.41999999"/>
    <n v="141287930.25999999"/>
    <n v="141825352.71000001"/>
    <n v="142716664.75999999"/>
    <n v="143626640.34999999"/>
    <n v="144176019.28"/>
    <n v="144547805.53999999"/>
    <n v="144916980.28999999"/>
    <n v="-42987409.299999997"/>
    <n v="-43244131.979999997"/>
    <n v="-43481558.200000003"/>
    <n v="-43726692.329999998"/>
    <n v="-43960802.240000002"/>
    <n v="-44226668.609999999"/>
    <n v="-44441986.390000001"/>
    <n v="-44710076.469999999"/>
    <n v="-44977090.859999999"/>
    <n v="-45248688.380000003"/>
    <n v="-45521511.810000002"/>
    <n v="-45795546.270000003"/>
    <n v="-46036729.579999998"/>
    <n v="-262040.43"/>
    <n v="-263000.42"/>
    <n v="-263629.03000000003"/>
    <n v="-264129.3"/>
    <n v="-264879.34999999998"/>
    <n v="-265883.92"/>
    <n v="-267466.37"/>
    <n v="-268957.63"/>
    <n v="-270314.93"/>
    <n v="-272026.14"/>
    <n v="-273412.53000000003"/>
    <n v="-274287.63"/>
    <n v="-274991.55"/>
    <s v="GD"/>
    <s v="ID"/>
    <x v="1"/>
    <x v="162"/>
    <x v="9"/>
    <n v="4"/>
    <s v="GD.ID4"/>
    <n v="0"/>
    <n v="0"/>
    <n v="0"/>
    <n v="1"/>
    <n v="0"/>
    <n v="0"/>
    <x v="229"/>
    <x v="215"/>
    <x v="0"/>
    <n v="0"/>
    <n v="0"/>
    <n v="0"/>
    <n v="144916980"/>
    <n v="0"/>
    <n v="0"/>
  </r>
  <r>
    <x v="567"/>
    <n v="2486947.31"/>
    <n v="2497772.04"/>
    <n v="2497802.33"/>
    <n v="2497814.2999999998"/>
    <n v="2503817.15"/>
    <n v="2503938.2400000002"/>
    <n v="2503938.2400000002"/>
    <n v="2503941.4"/>
    <n v="2504013.29"/>
    <n v="2504013.29"/>
    <n v="2504019.5699999998"/>
    <n v="2504029.13"/>
    <n v="2504044.89"/>
    <n v="-857184.25"/>
    <n v="-864183.63"/>
    <n v="-871198.25"/>
    <n v="-878212.93"/>
    <n v="-885236.04"/>
    <n v="-892267.76"/>
    <n v="-899299.66"/>
    <n v="-906331.56"/>
    <n v="-913363.56"/>
    <n v="-920395.66"/>
    <n v="-927427.76"/>
    <n v="-934459.89"/>
    <n v="-941492.06"/>
    <n v="-6984.16"/>
    <n v="-6999.38"/>
    <n v="-7014.62"/>
    <n v="-7014.68"/>
    <n v="-7023.11"/>
    <n v="-7031.72"/>
    <n v="-7031.9"/>
    <n v="-7031.9"/>
    <n v="-7032"/>
    <n v="-7032.1"/>
    <n v="-7032.1"/>
    <n v="-7032.13"/>
    <n v="-7032.17"/>
    <s v="GD"/>
    <s v="ID"/>
    <x v="1"/>
    <x v="163"/>
    <x v="9"/>
    <n v="4"/>
    <s v="GD.ID4"/>
    <n v="0"/>
    <n v="0"/>
    <n v="0"/>
    <n v="1"/>
    <n v="0"/>
    <n v="0"/>
    <x v="230"/>
    <x v="216"/>
    <x v="0"/>
    <n v="0"/>
    <n v="0"/>
    <n v="0"/>
    <n v="2504045"/>
    <n v="0"/>
    <n v="0"/>
  </r>
  <r>
    <x v="568"/>
    <n v="4596248.12"/>
    <n v="4650371.7699999996"/>
    <n v="4650523.21"/>
    <n v="4650583.08"/>
    <n v="4650660.4800000004"/>
    <n v="4651265.93"/>
    <n v="4651265.93"/>
    <n v="4651281.7"/>
    <n v="4665582.96"/>
    <n v="4659596.46"/>
    <n v="4659627.9000000004"/>
    <n v="4659675.67"/>
    <n v="4659754.6399999997"/>
    <n v="-1491688.58"/>
    <n v="-1501936.92"/>
    <n v="-1512245.4"/>
    <n v="-1522554.12"/>
    <n v="-1532863"/>
    <n v="-1543172.63"/>
    <n v="-1553482.94"/>
    <n v="-1563793.26"/>
    <n v="-1574119.45"/>
    <n v="-1578468.36"/>
    <n v="-1588797.18"/>
    <n v="-1599126.07"/>
    <n v="-1609455.11"/>
    <n v="-10188.36"/>
    <n v="-10248.34"/>
    <n v="-10308.48"/>
    <n v="-10308.719999999999"/>
    <n v="-10308.879999999999"/>
    <n v="-10309.629999999999"/>
    <n v="-10310.31"/>
    <n v="-10310.32"/>
    <n v="-10326.19"/>
    <n v="-10335.41"/>
    <n v="-10328.82"/>
    <n v="-10328.89"/>
    <n v="-10329.040000000001"/>
    <s v="GD"/>
    <s v="ID"/>
    <x v="1"/>
    <x v="164"/>
    <x v="9"/>
    <n v="4"/>
    <s v="GD.ID4"/>
    <n v="0"/>
    <n v="0"/>
    <n v="0"/>
    <n v="1"/>
    <n v="0"/>
    <n v="0"/>
    <x v="231"/>
    <x v="217"/>
    <x v="0"/>
    <n v="0"/>
    <n v="0"/>
    <n v="0"/>
    <n v="4659755"/>
    <n v="0"/>
    <n v="0"/>
  </r>
  <r>
    <x v="569"/>
    <n v="93771919.049999997"/>
    <n v="93945587.370000005"/>
    <n v="93435930.689999998"/>
    <n v="94594108.239999995"/>
    <n v="95285580.5"/>
    <n v="96025292.489999995"/>
    <n v="96525870.900000006"/>
    <n v="96849335.540000007"/>
    <n v="97308455.530000001"/>
    <n v="97914854.469999999"/>
    <n v="98766505.629999995"/>
    <n v="99655501.390000001"/>
    <n v="100415293.69"/>
    <n v="-34331695.920000002"/>
    <n v="-34518421.060000002"/>
    <n v="-34705700.810000002"/>
    <n v="-34890014.960000001"/>
    <n v="-35080580.950000003"/>
    <n v="-35275111.149999999"/>
    <n v="-35468926.659999996"/>
    <n v="-35665972.090000004"/>
    <n v="-35856370.960000001"/>
    <n v="-36054518.439999998"/>
    <n v="-36254383.039999999"/>
    <n v="-36454845.25"/>
    <n v="-36657588.43"/>
    <n v="-190255.69"/>
    <n v="-191628.28"/>
    <n v="-191285.3"/>
    <n v="-191947.33"/>
    <n v="-193835.51"/>
    <n v="-195296.51"/>
    <n v="-196562.64"/>
    <n v="-197403.86"/>
    <n v="-198202.75"/>
    <n v="-199290.47"/>
    <n v="-200778.9"/>
    <n v="-202555.8"/>
    <n v="-204238.94"/>
    <s v="GD"/>
    <s v="ID"/>
    <x v="1"/>
    <x v="168"/>
    <x v="9"/>
    <n v="4"/>
    <s v="GD.ID4"/>
    <n v="0"/>
    <n v="0"/>
    <n v="0"/>
    <n v="1"/>
    <n v="0"/>
    <n v="0"/>
    <x v="238"/>
    <x v="223"/>
    <x v="0"/>
    <n v="0"/>
    <n v="0"/>
    <n v="0"/>
    <n v="100415294"/>
    <n v="0"/>
    <n v="0"/>
  </r>
  <r>
    <x v="570"/>
    <n v="30975982.09"/>
    <n v="30956018.850000001"/>
    <n v="31842671.399999999"/>
    <n v="31848602.940000001"/>
    <n v="31851945.210000001"/>
    <n v="31875811.629999999"/>
    <n v="31895821.800000001"/>
    <n v="31891014.190000001"/>
    <n v="31908540.420000002"/>
    <n v="31916725.109999999"/>
    <n v="31932473.039999999"/>
    <n v="31964848.649999999"/>
    <n v="31937722.140000001"/>
    <n v="-10361575.48"/>
    <n v="-10387083.810000001"/>
    <n v="-10387541.58"/>
    <n v="-10424056.07"/>
    <n v="-10458248.82"/>
    <n v="-10499381.5"/>
    <n v="-10547724.119999999"/>
    <n v="-10580545.560000001"/>
    <n v="-10625735"/>
    <n v="-10659806.640000001"/>
    <n v="-10672100.57"/>
    <n v="-10718079.91"/>
    <n v="-10715075.24"/>
    <n v="-56303.67"/>
    <n v="-56254.9"/>
    <n v="-57042.14"/>
    <n v="-57852.91"/>
    <n v="-57861.34"/>
    <n v="-57886.05"/>
    <n v="-57925.9"/>
    <n v="-57939.7"/>
    <n v="-57951.26"/>
    <n v="-57974.61"/>
    <n v="-57996.36"/>
    <n v="-58040.07"/>
    <n v="-58044.83"/>
    <s v="GD"/>
    <s v="ID"/>
    <x v="1"/>
    <x v="169"/>
    <x v="9"/>
    <n v="4"/>
    <s v="GD.ID4"/>
    <n v="0"/>
    <n v="0"/>
    <n v="0"/>
    <n v="1"/>
    <n v="0"/>
    <n v="0"/>
    <x v="183"/>
    <x v="224"/>
    <x v="0"/>
    <n v="0"/>
    <n v="0"/>
    <n v="0"/>
    <n v="31937722"/>
    <n v="0"/>
    <n v="0"/>
  </r>
  <r>
    <x v="571"/>
    <n v="1001086.19"/>
    <n v="1060622.21"/>
    <n v="1060788.8"/>
    <n v="1060854.6599999999"/>
    <n v="1060939.8"/>
    <n v="1061605.8"/>
    <n v="1061605.8"/>
    <n v="1061623.1599999999"/>
    <n v="1062018.53"/>
    <n v="1062018.53"/>
    <n v="1066073.8799999999"/>
    <n v="1066126.43"/>
    <n v="1066213.27"/>
    <n v="-341263.6"/>
    <n v="-342749.75"/>
    <n v="-344278.94"/>
    <n v="-345808.29"/>
    <n v="-347337.75"/>
    <n v="-348867.75"/>
    <n v="-350398.23"/>
    <n v="-351928.73"/>
    <n v="-353459.54"/>
    <n v="-354990.62"/>
    <n v="-356524.62"/>
    <n v="-358061.58"/>
    <n v="-359598.65"/>
    <n v="-1443.22"/>
    <n v="-1486.15"/>
    <n v="-1529.19"/>
    <n v="-1529.35"/>
    <n v="-1529.46"/>
    <n v="-1530"/>
    <n v="-1530.48"/>
    <n v="-1530.5"/>
    <n v="-1530.81"/>
    <n v="-1531.08"/>
    <n v="-1534"/>
    <n v="-1536.96"/>
    <n v="-1537.07"/>
    <s v="GD"/>
    <s v="ID"/>
    <x v="1"/>
    <x v="170"/>
    <x v="9"/>
    <n v="4"/>
    <s v="GD.ID4"/>
    <n v="0"/>
    <n v="0"/>
    <n v="0"/>
    <n v="1"/>
    <n v="0"/>
    <n v="0"/>
    <x v="87"/>
    <x v="225"/>
    <x v="0"/>
    <n v="0"/>
    <n v="0"/>
    <n v="0"/>
    <n v="1066213"/>
    <n v="0"/>
    <n v="0"/>
  </r>
  <r>
    <x v="572"/>
    <n v="312749.63"/>
    <n v="312749.63"/>
    <n v="312749.63"/>
    <n v="312749.63"/>
    <n v="312749.63"/>
    <n v="312749.63"/>
    <n v="312749.63"/>
    <n v="313058.65999999997"/>
    <n v="318205.78999999998"/>
    <n v="318205.78999999998"/>
    <n v="318205.78999999998"/>
    <n v="318205.78999999998"/>
    <n v="331932.24"/>
    <n v="-113658.36"/>
    <n v="-115568.74"/>
    <n v="-117479.12"/>
    <n v="-119389.5"/>
    <n v="-121299.88"/>
    <n v="-123210.26"/>
    <n v="-125120.64"/>
    <n v="-127031.96"/>
    <n v="-128959.95"/>
    <n v="-130903.66"/>
    <n v="-132847.37"/>
    <n v="-134791.07999999999"/>
    <n v="-136776.71"/>
    <n v="-1972"/>
    <n v="-1910.38"/>
    <n v="-1910.38"/>
    <n v="-1910.38"/>
    <n v="-1910.38"/>
    <n v="-1910.38"/>
    <n v="-1910.38"/>
    <n v="-1911.32"/>
    <n v="-1927.99"/>
    <n v="-1943.71"/>
    <n v="-1943.71"/>
    <n v="-1943.71"/>
    <n v="-1985.63"/>
    <s v="GD"/>
    <s v="ID"/>
    <x v="1"/>
    <x v="21"/>
    <x v="2"/>
    <n v="4"/>
    <s v="GD.ID4"/>
    <n v="0"/>
    <n v="0"/>
    <n v="0"/>
    <n v="1"/>
    <n v="0"/>
    <n v="0"/>
    <x v="232"/>
    <x v="218"/>
    <x v="0"/>
    <n v="0"/>
    <n v="0"/>
    <n v="0"/>
    <n v="331932"/>
    <n v="0"/>
    <n v="0"/>
  </r>
  <r>
    <x v="573"/>
    <n v="403823.96"/>
    <n v="403823.96"/>
    <n v="403823.96"/>
    <n v="403823.96"/>
    <n v="403823.96"/>
    <n v="403823.96"/>
    <n v="403823.96"/>
    <n v="403823.96"/>
    <n v="403823.96"/>
    <n v="403823.96"/>
    <n v="403823.96"/>
    <n v="403823.96"/>
    <n v="403823.96"/>
    <n v="-258268.95"/>
    <n v="-260214.04"/>
    <n v="-262159.13"/>
    <n v="-264104.21999999997"/>
    <n v="-266049.31"/>
    <n v="-267994.40000000002"/>
    <n v="-269939.49"/>
    <n v="-271884.58"/>
    <n v="-273829.67"/>
    <n v="-275774.76"/>
    <n v="-277719.84999999998"/>
    <n v="-279664.94"/>
    <n v="-281610.03000000003"/>
    <n v="-1945.09"/>
    <n v="-1945.09"/>
    <n v="-1945.09"/>
    <n v="-1945.09"/>
    <n v="-1945.09"/>
    <n v="-1945.09"/>
    <n v="-1945.09"/>
    <n v="-1945.09"/>
    <n v="-1945.09"/>
    <n v="-1945.09"/>
    <n v="-1945.09"/>
    <n v="-1945.09"/>
    <n v="-1945.09"/>
    <s v="GD"/>
    <s v="ID"/>
    <x v="1"/>
    <x v="24"/>
    <x v="2"/>
    <n v="4"/>
    <s v="GD.ID4"/>
    <n v="0"/>
    <n v="0"/>
    <n v="0"/>
    <n v="1"/>
    <n v="0"/>
    <n v="0"/>
    <x v="221"/>
    <x v="183"/>
    <x v="0"/>
    <n v="0"/>
    <n v="0"/>
    <n v="0"/>
    <n v="403824"/>
    <n v="0"/>
    <n v="0"/>
  </r>
  <r>
    <x v="574"/>
    <n v="1042971.81"/>
    <n v="1045836.9"/>
    <n v="968252.16"/>
    <n v="968252.16"/>
    <n v="968252.16"/>
    <n v="968252.16"/>
    <n v="968252.16"/>
    <n v="968252.16"/>
    <n v="968252.16"/>
    <n v="968252.16"/>
    <n v="968252.16"/>
    <n v="968252.16"/>
    <n v="968252.16"/>
    <n v="-519025.45"/>
    <n v="-524056"/>
    <n v="-474130.76"/>
    <n v="-478794.51"/>
    <n v="-483458.26"/>
    <n v="-488122.01"/>
    <n v="-492785.76"/>
    <n v="-497449.51"/>
    <n v="-502113.26"/>
    <n v="-506777.01"/>
    <n v="-511440.76"/>
    <n v="-516104.51"/>
    <n v="-520768.26"/>
    <n v="-4477.53"/>
    <n v="-5030.55"/>
    <n v="-4663.4799999999996"/>
    <n v="-4663.75"/>
    <n v="-4663.75"/>
    <n v="-4663.75"/>
    <n v="-4663.75"/>
    <n v="-4663.75"/>
    <n v="-4663.75"/>
    <n v="-4663.75"/>
    <n v="-4663.75"/>
    <n v="-4663.75"/>
    <n v="-4663.75"/>
    <s v="GD"/>
    <s v="ID"/>
    <x v="1"/>
    <x v="25"/>
    <x v="2"/>
    <n v="4"/>
    <s v="GD.ID4"/>
    <n v="0"/>
    <n v="0"/>
    <n v="0"/>
    <n v="1"/>
    <n v="0"/>
    <n v="0"/>
    <x v="221"/>
    <x v="183"/>
    <x v="0"/>
    <n v="0"/>
    <n v="0"/>
    <n v="0"/>
    <n v="968252"/>
    <n v="0"/>
    <n v="0"/>
  </r>
  <r>
    <x v="575"/>
    <n v="666222.68999999994"/>
    <n v="666222.68999999994"/>
    <n v="666222.68999999994"/>
    <n v="666222.68999999994"/>
    <n v="666222.68999999994"/>
    <n v="666222.68999999994"/>
    <n v="666222.68999999994"/>
    <n v="666222.68999999994"/>
    <n v="666222.68999999994"/>
    <n v="666222.68999999994"/>
    <n v="666222.68999999994"/>
    <n v="666222.68999999994"/>
    <n v="666222.68999999994"/>
    <n v="-394510.68"/>
    <n v="-397242.19"/>
    <n v="-399973.7"/>
    <n v="-402705.21"/>
    <n v="-405436.72"/>
    <n v="-408168.23"/>
    <n v="-410899.74"/>
    <n v="-413631.25"/>
    <n v="-416362.76"/>
    <n v="-419094.27"/>
    <n v="-421825.78"/>
    <n v="-424557.29"/>
    <n v="-427288.8"/>
    <n v="-2731.51"/>
    <n v="-2731.51"/>
    <n v="-2731.51"/>
    <n v="-2731.51"/>
    <n v="-2731.51"/>
    <n v="-2731.51"/>
    <n v="-2731.51"/>
    <n v="-2731.51"/>
    <n v="-2731.51"/>
    <n v="-2731.51"/>
    <n v="-2731.51"/>
    <n v="-2731.51"/>
    <n v="-2731.51"/>
    <s v="GD"/>
    <s v="ID"/>
    <x v="1"/>
    <x v="26"/>
    <x v="2"/>
    <n v="4"/>
    <s v="GD.ID4"/>
    <n v="0"/>
    <n v="0"/>
    <n v="0"/>
    <n v="1"/>
    <n v="0"/>
    <n v="0"/>
    <x v="233"/>
    <x v="219"/>
    <x v="0"/>
    <n v="0"/>
    <n v="0"/>
    <n v="0"/>
    <n v="666223"/>
    <n v="0"/>
    <n v="0"/>
  </r>
  <r>
    <x v="576"/>
    <n v="131437.9"/>
    <n v="131437.9"/>
    <n v="131437.9"/>
    <n v="131437.9"/>
    <n v="131437.9"/>
    <n v="131437.9"/>
    <n v="131437.9"/>
    <n v="131437.9"/>
    <n v="131437.9"/>
    <n v="131437.9"/>
    <n v="131437.9"/>
    <n v="131437.9"/>
    <n v="131437.9"/>
    <n v="-49741.71"/>
    <n v="-50280.61"/>
    <n v="-50819.51"/>
    <n v="-51358.41"/>
    <n v="-51897.31"/>
    <n v="-52436.21"/>
    <n v="-52975.11"/>
    <n v="-53514.01"/>
    <n v="-54052.91"/>
    <n v="-54591.81"/>
    <n v="-55130.71"/>
    <n v="-55669.61"/>
    <n v="-56208.51"/>
    <n v="-538.9"/>
    <n v="-538.9"/>
    <n v="-538.9"/>
    <n v="-538.9"/>
    <n v="-538.9"/>
    <n v="-538.9"/>
    <n v="-538.9"/>
    <n v="-538.9"/>
    <n v="-538.9"/>
    <n v="-538.9"/>
    <n v="-538.9"/>
    <n v="-538.9"/>
    <n v="-538.9"/>
    <s v="GD"/>
    <s v="ID"/>
    <x v="1"/>
    <x v="40"/>
    <x v="2"/>
    <n v="4"/>
    <s v="GD.ID4"/>
    <n v="0"/>
    <n v="0"/>
    <n v="0"/>
    <n v="1"/>
    <n v="0"/>
    <n v="0"/>
    <x v="233"/>
    <x v="219"/>
    <x v="0"/>
    <n v="0"/>
    <n v="0"/>
    <n v="0"/>
    <n v="131438"/>
    <n v="0"/>
    <n v="0"/>
  </r>
  <r>
    <x v="577"/>
    <n v="374663.84"/>
    <n v="374663.84"/>
    <n v="374663.84"/>
    <n v="374663.84"/>
    <n v="374663.84"/>
    <n v="374663.84"/>
    <n v="374663.84"/>
    <n v="374663.84"/>
    <n v="374663.84"/>
    <n v="374663.84"/>
    <n v="374663.84"/>
    <n v="374663.84"/>
    <n v="607559.27"/>
    <n v="-141221.25"/>
    <n v="-143013.39000000001"/>
    <n v="-144805.53"/>
    <n v="-146597.67000000001"/>
    <n v="-148389.81"/>
    <n v="-150181.95000000001"/>
    <n v="-151974.09"/>
    <n v="-153766.23000000001"/>
    <n v="-155558.37"/>
    <n v="-157350.51"/>
    <n v="-159142.65"/>
    <n v="-160934.79"/>
    <n v="-163283.94"/>
    <n v="-1792.14"/>
    <n v="-1792.14"/>
    <n v="-1792.14"/>
    <n v="-1792.14"/>
    <n v="-1792.14"/>
    <n v="-1792.14"/>
    <n v="-1792.14"/>
    <n v="-1792.14"/>
    <n v="-1792.14"/>
    <n v="-1792.14"/>
    <n v="-1792.14"/>
    <n v="-1792.14"/>
    <n v="-2349.15"/>
    <s v="GD"/>
    <s v="ID"/>
    <x v="1"/>
    <x v="27"/>
    <x v="2"/>
    <n v="4"/>
    <s v="GD.ID4"/>
    <n v="0"/>
    <n v="0"/>
    <n v="0"/>
    <n v="1"/>
    <n v="0"/>
    <n v="0"/>
    <x v="234"/>
    <x v="220"/>
    <x v="0"/>
    <n v="0"/>
    <n v="0"/>
    <n v="0"/>
    <n v="607559"/>
    <n v="0"/>
    <n v="0"/>
  </r>
  <r>
    <x v="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ID"/>
    <x v="1"/>
    <x v="171"/>
    <x v="2"/>
    <n v="4"/>
    <s v="GD.ID4"/>
    <n v="0"/>
    <n v="0"/>
    <n v="0"/>
    <n v="1"/>
    <n v="0"/>
    <n v="0"/>
    <x v="239"/>
    <x v="218"/>
    <x v="0"/>
    <n v="0"/>
    <n v="0"/>
    <n v="0"/>
    <n v="0"/>
    <n v="0"/>
    <n v="0"/>
  </r>
  <r>
    <x v="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ID"/>
    <x v="1"/>
    <x v="172"/>
    <x v="2"/>
    <n v="4"/>
    <s v="GD.ID4"/>
    <n v="0"/>
    <n v="0"/>
    <n v="0"/>
    <n v="1"/>
    <n v="0"/>
    <n v="0"/>
    <x v="8"/>
    <x v="220"/>
    <x v="0"/>
    <n v="0"/>
    <n v="0"/>
    <n v="0"/>
    <n v="0"/>
    <n v="0"/>
    <n v="0"/>
  </r>
  <r>
    <x v="580"/>
    <n v="322899.55"/>
    <n v="323551.89"/>
    <n v="323551.89"/>
    <n v="323551.89"/>
    <n v="323551.89"/>
    <n v="334743.98"/>
    <n v="338151.13"/>
    <n v="338151.13"/>
    <n v="338151.13"/>
    <n v="346429.77"/>
    <n v="346429.77"/>
    <n v="361933.41"/>
    <n v="366770.15"/>
    <n v="-169941.14"/>
    <n v="-170071.61"/>
    <n v="-171419.74"/>
    <n v="-172767.87"/>
    <n v="-174116"/>
    <n v="-175487.45"/>
    <n v="-176889.31"/>
    <n v="-178298.27"/>
    <n v="-179707.23"/>
    <n v="-181133.44"/>
    <n v="-182576.9"/>
    <n v="-184052.66"/>
    <n v="-185570.79"/>
    <n v="-1345.41"/>
    <n v="-1346.77"/>
    <n v="-1348.13"/>
    <n v="-1348.13"/>
    <n v="-1348.13"/>
    <n v="-1371.45"/>
    <n v="-1401.86"/>
    <n v="-1408.96"/>
    <n v="-1408.96"/>
    <n v="-1426.21"/>
    <n v="-1443.46"/>
    <n v="-1475.76"/>
    <n v="-1518.13"/>
    <s v="GD"/>
    <s v="ID"/>
    <x v="1"/>
    <x v="30"/>
    <x v="1"/>
    <n v="4"/>
    <s v="GD.ID4"/>
    <n v="0"/>
    <n v="0"/>
    <n v="0"/>
    <n v="1"/>
    <n v="0"/>
    <n v="0"/>
    <x v="21"/>
    <x v="20"/>
    <x v="0"/>
    <n v="0"/>
    <n v="0"/>
    <n v="0"/>
    <n v="366770"/>
    <n v="0"/>
    <n v="0"/>
  </r>
  <r>
    <x v="581"/>
    <n v="0"/>
    <n v="0"/>
    <n v="0"/>
    <n v="0"/>
    <n v="0"/>
    <n v="0"/>
    <n v="0"/>
    <n v="0"/>
    <n v="0"/>
    <n v="0"/>
    <n v="0"/>
    <n v="0"/>
    <n v="0"/>
    <n v="1703.26"/>
    <n v="1703.26"/>
    <n v="1703.26"/>
    <n v="1703.26"/>
    <n v="1703.26"/>
    <n v="1703.26"/>
    <n v="1703.26"/>
    <n v="1703.26"/>
    <n v="1703.26"/>
    <n v="1703.26"/>
    <n v="1703.26"/>
    <n v="1703.26"/>
    <n v="1703.26"/>
    <n v="0"/>
    <n v="0"/>
    <n v="0"/>
    <n v="0"/>
    <n v="0"/>
    <n v="0"/>
    <n v="0"/>
    <n v="0"/>
    <n v="0"/>
    <n v="0"/>
    <n v="0"/>
    <n v="0"/>
    <n v="0"/>
    <s v="GD"/>
    <s v="ID"/>
    <x v="1"/>
    <x v="31"/>
    <x v="1"/>
    <n v="4"/>
    <s v="GD.ID4"/>
    <n v="0"/>
    <n v="0"/>
    <n v="0"/>
    <n v="1"/>
    <n v="0"/>
    <n v="0"/>
    <x v="12"/>
    <x v="12"/>
    <x v="0"/>
    <n v="0"/>
    <n v="0"/>
    <n v="0"/>
    <n v="0"/>
    <n v="0"/>
    <n v="0"/>
  </r>
  <r>
    <x v="582"/>
    <n v="522555.98"/>
    <n v="522555.98"/>
    <n v="522555.98"/>
    <n v="522555.98"/>
    <n v="522555.98"/>
    <n v="522555.98"/>
    <n v="522555.98"/>
    <n v="522555.98"/>
    <n v="522555.98"/>
    <n v="522555.98"/>
    <n v="522555.98"/>
    <n v="522555.98"/>
    <n v="522555.98"/>
    <n v="-224321.38"/>
    <n v="-227569.94"/>
    <n v="-230818.5"/>
    <n v="-234067.06"/>
    <n v="-237315.62"/>
    <n v="-240564.18"/>
    <n v="-243812.74"/>
    <n v="-247061.3"/>
    <n v="-250309.86"/>
    <n v="-253558.42"/>
    <n v="-256806.98"/>
    <n v="-260055.54"/>
    <n v="-263304.09999999998"/>
    <n v="-3248.56"/>
    <n v="-3248.56"/>
    <n v="-3248.56"/>
    <n v="-3248.56"/>
    <n v="-3248.56"/>
    <n v="-3248.56"/>
    <n v="-3248.56"/>
    <n v="-3248.56"/>
    <n v="-3248.56"/>
    <n v="-3248.56"/>
    <n v="-3248.56"/>
    <n v="-3248.56"/>
    <n v="-3248.56"/>
    <s v="GD"/>
    <s v="ID"/>
    <x v="1"/>
    <x v="32"/>
    <x v="2"/>
    <n v="4"/>
    <s v="GD.ID4"/>
    <n v="0"/>
    <n v="0"/>
    <n v="0"/>
    <n v="1"/>
    <n v="0"/>
    <n v="0"/>
    <x v="235"/>
    <x v="85"/>
    <x v="0"/>
    <n v="0"/>
    <n v="0"/>
    <n v="0"/>
    <n v="522556"/>
    <n v="0"/>
    <n v="0"/>
  </r>
  <r>
    <x v="583"/>
    <n v="377082.53"/>
    <n v="377082.53"/>
    <n v="377082.53"/>
    <n v="377082.53"/>
    <n v="377082.53"/>
    <n v="377082.53"/>
    <n v="377082.53"/>
    <n v="377082.53"/>
    <n v="377082.53"/>
    <n v="377082.53"/>
    <n v="377082.53"/>
    <n v="377082.53"/>
    <n v="377082.53"/>
    <n v="-307887.75"/>
    <n v="-308550.78999999998"/>
    <n v="-309213.83"/>
    <n v="-309876.87"/>
    <n v="-310539.90999999997"/>
    <n v="-311202.95"/>
    <n v="-311865.99"/>
    <n v="-312529.03000000003"/>
    <n v="-313192.07"/>
    <n v="-313855.11"/>
    <n v="-314518.15000000002"/>
    <n v="-315181.19"/>
    <n v="-315844.23"/>
    <n v="-663.04"/>
    <n v="-663.04"/>
    <n v="-663.04"/>
    <n v="-663.04"/>
    <n v="-663.04"/>
    <n v="-663.04"/>
    <n v="-663.04"/>
    <n v="-663.04"/>
    <n v="-663.04"/>
    <n v="-663.04"/>
    <n v="-663.04"/>
    <n v="-663.04"/>
    <n v="-663.04"/>
    <s v="GD"/>
    <s v="ID"/>
    <x v="1"/>
    <x v="83"/>
    <x v="2"/>
    <n v="4"/>
    <s v="GD.ID4"/>
    <n v="0"/>
    <n v="0"/>
    <n v="0"/>
    <n v="1"/>
    <n v="0"/>
    <n v="0"/>
    <x v="236"/>
    <x v="221"/>
    <x v="0"/>
    <n v="0"/>
    <n v="0"/>
    <n v="0"/>
    <n v="377083"/>
    <n v="0"/>
    <n v="0"/>
  </r>
  <r>
    <x v="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ID"/>
    <x v="1"/>
    <x v="42"/>
    <x v="2"/>
    <n v="4"/>
    <s v="GD.ID4"/>
    <n v="0"/>
    <n v="0"/>
    <n v="0"/>
    <n v="1"/>
    <n v="0"/>
    <n v="0"/>
    <x v="26"/>
    <x v="85"/>
    <x v="0"/>
    <n v="0"/>
    <n v="0"/>
    <n v="0"/>
    <n v="0"/>
    <n v="0"/>
    <n v="0"/>
  </r>
  <r>
    <x v="585"/>
    <n v="360309.03"/>
    <n v="360309.03"/>
    <n v="360309.03"/>
    <n v="360309.03"/>
    <n v="360309.03"/>
    <n v="360309.03"/>
    <n v="360309.03"/>
    <n v="360309.03"/>
    <n v="360309.03"/>
    <n v="295260.32"/>
    <n v="295260.32"/>
    <n v="295260.32"/>
    <n v="295260.32"/>
    <n v="-152378.26999999999"/>
    <n v="-154380.99"/>
    <n v="-156383.71"/>
    <n v="-158386.43"/>
    <n v="-160389.15"/>
    <n v="-162391.87"/>
    <n v="-164394.59"/>
    <n v="-166397.31"/>
    <n v="-168400.02"/>
    <n v="-105173.24"/>
    <n v="-106814.39"/>
    <n v="-108455.54"/>
    <n v="-110096.69"/>
    <n v="-2002.72"/>
    <n v="-2002.72"/>
    <n v="-2002.72"/>
    <n v="-2002.72"/>
    <n v="-2002.72"/>
    <n v="-2002.72"/>
    <n v="-2002.72"/>
    <n v="-2002.72"/>
    <n v="-2002.71"/>
    <n v="-1821.93"/>
    <n v="-1641.15"/>
    <n v="-1641.15"/>
    <n v="-1641.15"/>
    <s v="GD"/>
    <s v="ID"/>
    <x v="1"/>
    <x v="33"/>
    <x v="1"/>
    <n v="4"/>
    <s v="GD.ID4"/>
    <n v="0"/>
    <n v="0"/>
    <n v="0"/>
    <n v="1"/>
    <n v="0"/>
    <n v="0"/>
    <x v="12"/>
    <x v="12"/>
    <x v="0"/>
    <n v="0"/>
    <n v="0"/>
    <n v="0"/>
    <n v="295260"/>
    <n v="0"/>
    <n v="0"/>
  </r>
  <r>
    <x v="586"/>
    <n v="426122.66"/>
    <n v="426122.66"/>
    <n v="426122.66"/>
    <n v="426122.66"/>
    <n v="426122.66"/>
    <n v="426122.66"/>
    <n v="426122.66"/>
    <n v="426122.66"/>
    <n v="426122.66"/>
    <n v="426122.66"/>
    <n v="426122.66"/>
    <n v="426122.66"/>
    <n v="426122.66"/>
    <n v="-112891.51"/>
    <n v="-113563.88"/>
    <n v="-114236.25"/>
    <n v="-114908.62"/>
    <n v="-115580.99"/>
    <n v="-116253.36"/>
    <n v="-116925.72"/>
    <n v="-117598.09"/>
    <n v="-118270.45"/>
    <n v="-118942.82"/>
    <n v="-119615.18"/>
    <n v="-120287.54"/>
    <n v="-120959.91"/>
    <n v="-672.37"/>
    <n v="-672.37"/>
    <n v="-672.37"/>
    <n v="-672.37"/>
    <n v="-672.37"/>
    <n v="-672.37"/>
    <n v="-672.36"/>
    <n v="-672.37"/>
    <n v="-672.36"/>
    <n v="-672.37"/>
    <n v="-672.36"/>
    <n v="-672.36"/>
    <n v="-672.37"/>
    <s v="GD"/>
    <s v="OR"/>
    <x v="1"/>
    <x v="0"/>
    <x v="0"/>
    <n v="4"/>
    <s v="GD.OR4"/>
    <n v="0"/>
    <n v="0"/>
    <n v="0"/>
    <n v="0"/>
    <n v="1"/>
    <n v="0"/>
    <x v="25"/>
    <x v="23"/>
    <x v="0"/>
    <n v="0"/>
    <n v="0"/>
    <n v="0"/>
    <n v="0"/>
    <n v="426123"/>
    <n v="0"/>
  </r>
  <r>
    <x v="587"/>
    <n v="60250.44"/>
    <n v="60250.44"/>
    <n v="60250.44"/>
    <n v="60250.44"/>
    <n v="60250.44"/>
    <n v="60250.44"/>
    <n v="60250.44"/>
    <n v="60250.44"/>
    <n v="60250.44"/>
    <n v="60250.44"/>
    <n v="60250.44"/>
    <n v="60250.44"/>
    <n v="6025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OR"/>
    <x v="1"/>
    <x v="173"/>
    <x v="8"/>
    <n v="4"/>
    <s v="GD.OR4"/>
    <n v="0"/>
    <n v="0"/>
    <n v="0"/>
    <n v="0"/>
    <n v="1"/>
    <n v="0"/>
    <x v="8"/>
    <x v="8"/>
    <x v="1"/>
    <n v="0"/>
    <n v="0"/>
    <n v="0"/>
    <n v="0"/>
    <n v="60250"/>
    <n v="0"/>
  </r>
  <r>
    <x v="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OR"/>
    <x v="1"/>
    <x v="45"/>
    <x v="8"/>
    <n v="4"/>
    <s v="GD.OR4"/>
    <n v="0"/>
    <n v="0"/>
    <n v="0"/>
    <n v="0"/>
    <n v="1"/>
    <n v="0"/>
    <x v="240"/>
    <x v="226"/>
    <x v="0"/>
    <n v="0"/>
    <n v="0"/>
    <n v="0"/>
    <n v="0"/>
    <n v="0"/>
    <n v="0"/>
  </r>
  <r>
    <x v="589"/>
    <n v="784.49"/>
    <n v="784.49"/>
    <n v="784.49"/>
    <n v="784.49"/>
    <n v="784.49"/>
    <n v="784.49"/>
    <n v="784.49"/>
    <n v="784.49"/>
    <n v="784.49"/>
    <n v="784.49"/>
    <n v="784.49"/>
    <n v="784.49"/>
    <n v="78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OR"/>
    <x v="1"/>
    <x v="153"/>
    <x v="8"/>
    <n v="4"/>
    <s v="GD.OR4"/>
    <n v="0"/>
    <n v="0"/>
    <n v="0"/>
    <n v="0"/>
    <n v="1"/>
    <n v="0"/>
    <x v="8"/>
    <x v="8"/>
    <x v="1"/>
    <n v="0"/>
    <n v="0"/>
    <n v="0"/>
    <n v="0"/>
    <n v="784"/>
    <n v="0"/>
  </r>
  <r>
    <x v="590"/>
    <n v="668.75"/>
    <n v="668.75"/>
    <n v="668.75"/>
    <n v="668.75"/>
    <n v="668.75"/>
    <n v="668.75"/>
    <n v="668.75"/>
    <n v="668.75"/>
    <n v="668.75"/>
    <n v="668.75"/>
    <n v="668.75"/>
    <n v="668.75"/>
    <n v="668.75"/>
    <n v="-12.69"/>
    <n v="-13.63"/>
    <n v="-14.57"/>
    <n v="-15.51"/>
    <n v="-16.45"/>
    <n v="-17.39"/>
    <n v="-18.329999999999998"/>
    <n v="-19.27"/>
    <n v="-20.21"/>
    <n v="-21.15"/>
    <n v="-22.09"/>
    <n v="-23.03"/>
    <n v="-23.97"/>
    <n v="-0.94"/>
    <n v="-0.94"/>
    <n v="-0.94"/>
    <n v="-0.94"/>
    <n v="-0.94"/>
    <n v="-0.94"/>
    <n v="-0.94"/>
    <n v="-0.94"/>
    <n v="-0.94"/>
    <n v="-0.94"/>
    <n v="-0.94"/>
    <n v="-0.94"/>
    <n v="-0.94"/>
    <s v="GD"/>
    <s v="OR"/>
    <x v="1"/>
    <x v="59"/>
    <x v="8"/>
    <n v="4"/>
    <s v="GD.OR4"/>
    <n v="0"/>
    <n v="0"/>
    <n v="0"/>
    <n v="0"/>
    <n v="1"/>
    <n v="0"/>
    <x v="155"/>
    <x v="227"/>
    <x v="0"/>
    <n v="0"/>
    <n v="0"/>
    <n v="0"/>
    <n v="0"/>
    <n v="669"/>
    <n v="0"/>
  </r>
  <r>
    <x v="591"/>
    <n v="24172.36"/>
    <n v="24172.36"/>
    <n v="24172.36"/>
    <n v="24172.36"/>
    <n v="24172.36"/>
    <n v="24172.36"/>
    <n v="24172.36"/>
    <n v="24172.36"/>
    <n v="24172.36"/>
    <n v="24172.36"/>
    <n v="24172.36"/>
    <n v="24172.36"/>
    <n v="24172.36"/>
    <n v="-391.63"/>
    <n v="-420.64"/>
    <n v="-449.65"/>
    <n v="-478.66"/>
    <n v="-507.67"/>
    <n v="-536.67999999999995"/>
    <n v="-565.69000000000005"/>
    <n v="-594.70000000000005"/>
    <n v="-623.71"/>
    <n v="-652.72"/>
    <n v="-681.73"/>
    <n v="-710.74"/>
    <n v="-739.75"/>
    <n v="-29.01"/>
    <n v="-29.01"/>
    <n v="-29.01"/>
    <n v="-29.01"/>
    <n v="-29.01"/>
    <n v="-29.01"/>
    <n v="-29.01"/>
    <n v="-29.01"/>
    <n v="-29.01"/>
    <n v="-29.01"/>
    <n v="-29.01"/>
    <n v="-29.01"/>
    <n v="-29.01"/>
    <s v="GD"/>
    <s v="OR"/>
    <x v="1"/>
    <x v="154"/>
    <x v="8"/>
    <n v="4"/>
    <s v="GD.OR4"/>
    <n v="0"/>
    <n v="0"/>
    <n v="0"/>
    <n v="0"/>
    <n v="1"/>
    <n v="0"/>
    <x v="241"/>
    <x v="223"/>
    <x v="0"/>
    <n v="0"/>
    <n v="0"/>
    <n v="0"/>
    <n v="0"/>
    <n v="24172"/>
    <n v="0"/>
  </r>
  <r>
    <x v="592"/>
    <n v="264.37"/>
    <n v="264.37"/>
    <n v="264.37"/>
    <n v="264.37"/>
    <n v="264.37"/>
    <n v="264.37"/>
    <n v="264.37"/>
    <n v="264.37"/>
    <n v="264.37"/>
    <n v="264.37"/>
    <n v="264.37"/>
    <n v="264.37"/>
    <n v="264.37"/>
    <n v="-54.59"/>
    <n v="-55.01"/>
    <n v="-55.43"/>
    <n v="-55.85"/>
    <n v="-56.27"/>
    <n v="-56.69"/>
    <n v="-57.11"/>
    <n v="-57.53"/>
    <n v="-57.95"/>
    <n v="-58.37"/>
    <n v="-58.79"/>
    <n v="-59.21"/>
    <n v="-59.63"/>
    <n v="-0.42"/>
    <n v="-0.42"/>
    <n v="-0.42"/>
    <n v="-0.42"/>
    <n v="-0.42"/>
    <n v="-0.42"/>
    <n v="-0.42"/>
    <n v="-0.42"/>
    <n v="-0.42"/>
    <n v="-0.42"/>
    <n v="-0.42"/>
    <n v="-0.42"/>
    <n v="-0.42"/>
    <s v="GD"/>
    <s v="OR"/>
    <x v="1"/>
    <x v="155"/>
    <x v="8"/>
    <n v="4"/>
    <s v="GD.OR4"/>
    <n v="0"/>
    <n v="0"/>
    <n v="0"/>
    <n v="0"/>
    <n v="1"/>
    <n v="0"/>
    <x v="242"/>
    <x v="228"/>
    <x v="0"/>
    <n v="0"/>
    <n v="0"/>
    <n v="0"/>
    <n v="0"/>
    <n v="264"/>
    <n v="0"/>
  </r>
  <r>
    <x v="593"/>
    <n v="63661.78"/>
    <n v="71394.149999999994"/>
    <n v="73746.850000000006"/>
    <n v="75608.789999999994"/>
    <n v="84943.99"/>
    <n v="86356.97"/>
    <n v="83664.710000000006"/>
    <n v="93649.69"/>
    <n v="98937.88"/>
    <n v="99818.2"/>
    <n v="99726.07"/>
    <n v="101758.16"/>
    <n v="109010.23"/>
    <n v="-12634.53"/>
    <n v="-12733"/>
    <n v="-12838.83"/>
    <n v="-12947.74"/>
    <n v="-13064.81"/>
    <n v="-13189.72"/>
    <n v="-13313.7"/>
    <n v="-13442.99"/>
    <n v="-13583.42"/>
    <n v="-13728.35"/>
    <n v="-13873.86"/>
    <n v="-14020.78"/>
    <n v="-14174.46"/>
    <n v="-90.36"/>
    <n v="-98.47"/>
    <n v="-105.83"/>
    <n v="-108.91"/>
    <n v="-117.07"/>
    <n v="-124.91"/>
    <n v="-123.98"/>
    <n v="-129.29"/>
    <n v="-140.43"/>
    <n v="-144.93"/>
    <n v="-145.51"/>
    <n v="-146.91999999999999"/>
    <n v="-153.68"/>
    <s v="GD"/>
    <s v="OR"/>
    <x v="1"/>
    <x v="157"/>
    <x v="8"/>
    <n v="4"/>
    <s v="GD.OR4"/>
    <n v="0"/>
    <n v="0"/>
    <n v="0"/>
    <n v="0"/>
    <n v="1"/>
    <n v="0"/>
    <x v="243"/>
    <x v="174"/>
    <x v="0"/>
    <n v="0"/>
    <n v="0"/>
    <n v="0"/>
    <n v="0"/>
    <n v="109010"/>
    <n v="0"/>
  </r>
  <r>
    <x v="594"/>
    <n v="1384622.03"/>
    <n v="1392352.22"/>
    <n v="1394704.26"/>
    <n v="1396565.67"/>
    <n v="1405898.24"/>
    <n v="1407310.82"/>
    <n v="1404619.32"/>
    <n v="1414601.49"/>
    <n v="1419888.19"/>
    <n v="1420768.26"/>
    <n v="1420676.16"/>
    <n v="1422707.67"/>
    <n v="1429957.69"/>
    <n v="-201835.57"/>
    <n v="-203767.88"/>
    <n v="-205707.21"/>
    <n v="-207649.47"/>
    <n v="-209599.52"/>
    <n v="-211557.04"/>
    <n v="-213513.67"/>
    <n v="-215475.38"/>
    <n v="-217447.71"/>
    <n v="-219424.33"/>
    <n v="-221401.5"/>
    <n v="-223380.02"/>
    <n v="-225365"/>
    <n v="-1924.56"/>
    <n v="-1932.31"/>
    <n v="-1939.33"/>
    <n v="-1942.26"/>
    <n v="-1950.05"/>
    <n v="-1957.52"/>
    <n v="-1956.63"/>
    <n v="-1961.71"/>
    <n v="-1972.33"/>
    <n v="-1976.62"/>
    <n v="-1977.17"/>
    <n v="-1978.52"/>
    <n v="-1984.98"/>
    <s v="GD"/>
    <s v="OR"/>
    <x v="1"/>
    <x v="62"/>
    <x v="8"/>
    <n v="4"/>
    <s v="GD.OR4"/>
    <n v="0"/>
    <n v="0"/>
    <n v="0"/>
    <n v="0"/>
    <n v="1"/>
    <n v="0"/>
    <x v="173"/>
    <x v="87"/>
    <x v="0"/>
    <n v="0"/>
    <n v="0"/>
    <n v="0"/>
    <n v="0"/>
    <n v="1429958"/>
    <n v="0"/>
  </r>
  <r>
    <x v="595"/>
    <n v="1464161.54"/>
    <n v="1464161.54"/>
    <n v="1464161.54"/>
    <n v="1464161.54"/>
    <n v="1464161.54"/>
    <n v="1464161.54"/>
    <n v="1464161.54"/>
    <n v="1464161.54"/>
    <n v="1464161.54"/>
    <n v="1464161.54"/>
    <n v="1464161.54"/>
    <n v="1464161.54"/>
    <n v="1464161.54"/>
    <n v="-265444.11"/>
    <n v="-267420.73"/>
    <n v="-269397.34999999998"/>
    <n v="-271373.96999999997"/>
    <n v="-273350.59000000003"/>
    <n v="-275327.21000000002"/>
    <n v="-277303.83"/>
    <n v="-279280.45"/>
    <n v="-281257.07"/>
    <n v="-283233.69"/>
    <n v="-285210.31"/>
    <n v="-287186.93"/>
    <n v="-289163.55"/>
    <n v="-1976.62"/>
    <n v="-1976.62"/>
    <n v="-1976.62"/>
    <n v="-1976.62"/>
    <n v="-1976.62"/>
    <n v="-1976.62"/>
    <n v="-1976.62"/>
    <n v="-1976.62"/>
    <n v="-1976.62"/>
    <n v="-1976.62"/>
    <n v="-1976.62"/>
    <n v="-1976.62"/>
    <n v="-1976.62"/>
    <s v="GD"/>
    <s v="OR"/>
    <x v="1"/>
    <x v="159"/>
    <x v="8"/>
    <n v="4"/>
    <s v="GD.OR4"/>
    <n v="0"/>
    <n v="0"/>
    <n v="0"/>
    <n v="0"/>
    <n v="1"/>
    <n v="0"/>
    <x v="93"/>
    <x v="119"/>
    <x v="0"/>
    <n v="0"/>
    <n v="0"/>
    <n v="0"/>
    <n v="0"/>
    <n v="1464162"/>
    <n v="0"/>
  </r>
  <r>
    <x v="596"/>
    <n v="450620.15"/>
    <n v="450620.15"/>
    <n v="450620.15"/>
    <n v="450620.15"/>
    <n v="450620.15"/>
    <n v="450620.15"/>
    <n v="450620.15"/>
    <n v="450620.15"/>
    <n v="450620.15"/>
    <n v="450620.15"/>
    <n v="450620.15"/>
    <n v="450620.15"/>
    <n v="450620.15"/>
    <n v="-112613.09"/>
    <n v="-113191.39"/>
    <n v="-113769.69"/>
    <n v="-114347.99"/>
    <n v="-114926.29"/>
    <n v="-115504.59"/>
    <n v="-116082.89"/>
    <n v="-116661.19"/>
    <n v="-117239.49"/>
    <n v="-117817.79"/>
    <n v="-118396.09"/>
    <n v="-118974.39"/>
    <n v="-119552.69"/>
    <n v="-578.29999999999995"/>
    <n v="-578.29999999999995"/>
    <n v="-578.29999999999995"/>
    <n v="-578.29999999999995"/>
    <n v="-578.29999999999995"/>
    <n v="-578.29999999999995"/>
    <n v="-578.29999999999995"/>
    <n v="-578.29999999999995"/>
    <n v="-578.29999999999995"/>
    <n v="-578.29999999999995"/>
    <n v="-578.29999999999995"/>
    <n v="-578.29999999999995"/>
    <n v="-578.29999999999995"/>
    <s v="GD"/>
    <s v="OR"/>
    <x v="1"/>
    <x v="160"/>
    <x v="8"/>
    <n v="4"/>
    <s v="GD.OR4"/>
    <n v="0"/>
    <n v="0"/>
    <n v="0"/>
    <n v="0"/>
    <n v="1"/>
    <n v="0"/>
    <x v="244"/>
    <x v="97"/>
    <x v="0"/>
    <n v="0"/>
    <n v="0"/>
    <n v="0"/>
    <n v="0"/>
    <n v="450620"/>
    <n v="0"/>
  </r>
  <r>
    <x v="597"/>
    <n v="170744.95999999999"/>
    <n v="170744.95999999999"/>
    <n v="170744.95999999999"/>
    <n v="170744.95999999999"/>
    <n v="170744.95999999999"/>
    <n v="170744.95999999999"/>
    <n v="170744.95999999999"/>
    <n v="170744.95999999999"/>
    <n v="170744.95999999999"/>
    <n v="170744.95999999999"/>
    <n v="170744.95999999999"/>
    <n v="170744.95999999999"/>
    <n v="170744.95999999999"/>
    <n v="-17364.71"/>
    <n v="-17590.95"/>
    <n v="-17817.189999999999"/>
    <n v="-18043.43"/>
    <n v="-18269.669999999998"/>
    <n v="-18495.91"/>
    <n v="-18722.150000000001"/>
    <n v="-18948.39"/>
    <n v="-19174.63"/>
    <n v="-19400.87"/>
    <n v="-19627.11"/>
    <n v="-19853.349999999999"/>
    <n v="-20079.59"/>
    <n v="-226.24"/>
    <n v="-226.24"/>
    <n v="-226.24"/>
    <n v="-226.24"/>
    <n v="-226.24"/>
    <n v="-226.24"/>
    <n v="-226.24"/>
    <n v="-226.24"/>
    <n v="-226.24"/>
    <n v="-226.24"/>
    <n v="-226.24"/>
    <n v="-226.24"/>
    <n v="-226.24"/>
    <s v="GD"/>
    <s v="OR"/>
    <x v="1"/>
    <x v="63"/>
    <x v="8"/>
    <n v="4"/>
    <s v="GD.OR4"/>
    <n v="0"/>
    <n v="0"/>
    <n v="0"/>
    <n v="0"/>
    <n v="1"/>
    <n v="0"/>
    <x v="245"/>
    <x v="62"/>
    <x v="0"/>
    <n v="0"/>
    <n v="0"/>
    <n v="0"/>
    <n v="0"/>
    <n v="170745"/>
    <n v="0"/>
  </r>
  <r>
    <x v="598"/>
    <n v="3190322.9"/>
    <n v="3198053.21"/>
    <n v="3200405.28"/>
    <n v="3202266.72"/>
    <n v="3211599.43"/>
    <n v="3213012.03"/>
    <n v="3210320.49"/>
    <n v="3220302.8"/>
    <n v="3225589.58"/>
    <n v="3226469.66"/>
    <n v="3226377.56"/>
    <n v="3228409.1"/>
    <n v="3235659.23"/>
    <n v="-678528.99"/>
    <n v="-683373.51"/>
    <n v="-688225.67"/>
    <n v="-693081.03"/>
    <n v="-697944.88"/>
    <n v="-702816.88"/>
    <n v="-707687.91"/>
    <n v="-712564.47"/>
    <n v="-717452.61"/>
    <n v="-722345.42"/>
    <n v="-727238.83"/>
    <n v="-732133.71"/>
    <n v="-737035.63"/>
    <n v="-4836.07"/>
    <n v="-4844.5200000000004"/>
    <n v="-4852.16"/>
    <n v="-4855.3599999999997"/>
    <n v="-4863.8500000000004"/>
    <n v="-4872"/>
    <n v="-4871.03"/>
    <n v="-4876.5600000000004"/>
    <n v="-4888.1400000000003"/>
    <n v="-4892.8100000000004"/>
    <n v="-4893.41"/>
    <n v="-4894.88"/>
    <n v="-4901.92"/>
    <s v="GD"/>
    <s v="OR"/>
    <x v="1"/>
    <x v="65"/>
    <x v="8"/>
    <n v="4"/>
    <s v="GD.OR4"/>
    <n v="0"/>
    <n v="0"/>
    <n v="0"/>
    <n v="0"/>
    <n v="1"/>
    <n v="0"/>
    <x v="206"/>
    <x v="154"/>
    <x v="0"/>
    <n v="0"/>
    <n v="0"/>
    <n v="0"/>
    <n v="0"/>
    <n v="3235659"/>
    <n v="0"/>
  </r>
  <r>
    <x v="599"/>
    <n v="106036.41"/>
    <n v="113766.82"/>
    <n v="116118.93"/>
    <n v="117980.4"/>
    <n v="127313.23"/>
    <n v="128725.85"/>
    <n v="126034.27"/>
    <n v="136016.72"/>
    <n v="141303.57"/>
    <n v="142183.66"/>
    <n v="142091.56"/>
    <n v="144123.13"/>
    <n v="151373.35"/>
    <n v="-92945.11"/>
    <n v="-93104.47"/>
    <n v="-93271.14"/>
    <n v="-93440.86"/>
    <n v="-93618.7"/>
    <n v="-93804.33"/>
    <n v="-93989.03"/>
    <n v="-94179.02"/>
    <n v="-94380.08"/>
    <n v="-94585.61"/>
    <n v="-94791.71"/>
    <n v="-94999.22"/>
    <n v="-95213.45"/>
    <n v="-151.28"/>
    <n v="-159.36000000000001"/>
    <n v="-166.67"/>
    <n v="-169.72"/>
    <n v="-177.84"/>
    <n v="-185.63"/>
    <n v="-184.7"/>
    <n v="-189.99"/>
    <n v="-201.06"/>
    <n v="-205.53"/>
    <n v="-206.1"/>
    <n v="-207.51"/>
    <n v="-214.23"/>
    <s v="GD"/>
    <s v="OR"/>
    <x v="1"/>
    <x v="66"/>
    <x v="8"/>
    <n v="4"/>
    <s v="GD.OR4"/>
    <n v="0"/>
    <n v="0"/>
    <n v="0"/>
    <n v="0"/>
    <n v="1"/>
    <n v="0"/>
    <x v="182"/>
    <x v="59"/>
    <x v="0"/>
    <n v="0"/>
    <n v="0"/>
    <n v="0"/>
    <n v="0"/>
    <n v="151373"/>
    <n v="0"/>
  </r>
  <r>
    <x v="600"/>
    <n v="15105.7"/>
    <n v="15105.7"/>
    <n v="15105.7"/>
    <n v="15105.7"/>
    <n v="15105.7"/>
    <n v="15105.7"/>
    <n v="15105.7"/>
    <n v="15105.7"/>
    <n v="15105.7"/>
    <n v="15105.7"/>
    <n v="15105.7"/>
    <n v="15105.7"/>
    <n v="15105.7"/>
    <n v="-337.8"/>
    <n v="-354.92"/>
    <n v="-372.04"/>
    <n v="-389.16"/>
    <n v="-406.28"/>
    <n v="-423.4"/>
    <n v="-440.52"/>
    <n v="-457.64"/>
    <n v="-474.76"/>
    <n v="-491.88"/>
    <n v="-509"/>
    <n v="-526.12"/>
    <n v="-543.24"/>
    <n v="-17.12"/>
    <n v="-17.12"/>
    <n v="-17.12"/>
    <n v="-17.12"/>
    <n v="-17.12"/>
    <n v="-17.12"/>
    <n v="-17.12"/>
    <n v="-17.12"/>
    <n v="-17.12"/>
    <n v="-17.12"/>
    <n v="-17.12"/>
    <n v="-17.12"/>
    <n v="-17.12"/>
    <s v="GD"/>
    <s v="OR"/>
    <x v="1"/>
    <x v="67"/>
    <x v="8"/>
    <n v="4"/>
    <s v="GD.OR4"/>
    <n v="0"/>
    <n v="0"/>
    <n v="0"/>
    <n v="0"/>
    <n v="1"/>
    <n v="0"/>
    <x v="246"/>
    <x v="229"/>
    <x v="0"/>
    <n v="0"/>
    <n v="0"/>
    <n v="0"/>
    <n v="0"/>
    <n v="15106"/>
    <n v="0"/>
  </r>
  <r>
    <x v="601"/>
    <n v="83624.009999999995"/>
    <n v="91354.19"/>
    <n v="93706.23"/>
    <n v="95567.64"/>
    <n v="104900.19"/>
    <n v="106312.77"/>
    <n v="103621.27"/>
    <n v="113603.42"/>
    <n v="118890.11"/>
    <n v="119770.18"/>
    <n v="119678.08"/>
    <n v="121709.59"/>
    <n v="128959.6"/>
    <n v="-12938.82"/>
    <n v="-13102.86"/>
    <n v="-13276.35"/>
    <n v="-13453.79"/>
    <n v="-13641.73"/>
    <n v="-13839.74"/>
    <n v="-14036.55"/>
    <n v="-14240.2"/>
    <n v="-14458.16"/>
    <n v="-14681.9"/>
    <n v="-14906.38"/>
    <n v="-15132.68"/>
    <n v="-15367.68"/>
    <n v="-153.6"/>
    <n v="-164.04"/>
    <n v="-173.49"/>
    <n v="-177.44"/>
    <n v="-187.94"/>
    <n v="-198.01"/>
    <n v="-196.81"/>
    <n v="-203.65"/>
    <n v="-217.96"/>
    <n v="-223.74"/>
    <n v="-224.48"/>
    <n v="-226.3"/>
    <n v="-235"/>
    <s v="GD"/>
    <s v="OR"/>
    <x v="1"/>
    <x v="68"/>
    <x v="8"/>
    <n v="4"/>
    <s v="GD.OR4"/>
    <n v="0"/>
    <n v="0"/>
    <n v="0"/>
    <n v="0"/>
    <n v="1"/>
    <n v="0"/>
    <x v="102"/>
    <x v="230"/>
    <x v="0"/>
    <n v="0"/>
    <n v="0"/>
    <n v="0"/>
    <n v="0"/>
    <n v="128960"/>
    <n v="0"/>
  </r>
  <r>
    <x v="602"/>
    <n v="217817.94"/>
    <n v="217817.94"/>
    <n v="217817.94"/>
    <n v="217817.94"/>
    <n v="217817.94"/>
    <n v="217817.94"/>
    <n v="217817.94"/>
    <n v="217817.94"/>
    <n v="217817.94"/>
    <n v="217817.94"/>
    <n v="217817.94"/>
    <n v="217817.94"/>
    <n v="21781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OR"/>
    <x v="1"/>
    <x v="166"/>
    <x v="9"/>
    <n v="4"/>
    <s v="GD.OR4"/>
    <n v="0"/>
    <n v="0"/>
    <n v="0"/>
    <n v="0"/>
    <n v="1"/>
    <n v="0"/>
    <x v="8"/>
    <x v="8"/>
    <x v="1"/>
    <n v="0"/>
    <n v="0"/>
    <n v="0"/>
    <n v="0"/>
    <n v="217818"/>
    <n v="0"/>
  </r>
  <r>
    <x v="603"/>
    <n v="605859.9"/>
    <n v="605859.9"/>
    <n v="605859.9"/>
    <n v="605859.9"/>
    <n v="605859.9"/>
    <n v="605859.9"/>
    <n v="605859.9"/>
    <n v="605859.9"/>
    <n v="605859.9"/>
    <n v="605859.9"/>
    <n v="605859.9"/>
    <n v="609775.76"/>
    <n v="609830.41"/>
    <n v="-64537.29"/>
    <n v="-65375.4"/>
    <n v="-66213.509999999995"/>
    <n v="-67051.62"/>
    <n v="-67889.73"/>
    <n v="-68727.839999999997"/>
    <n v="-69565.95"/>
    <n v="-70404.06"/>
    <n v="-71242.17"/>
    <n v="-72080.28"/>
    <n v="-72918.39"/>
    <n v="-73759.199999999997"/>
    <n v="-74602.759999999995"/>
    <n v="-838.11"/>
    <n v="-838.11"/>
    <n v="-838.11"/>
    <n v="-838.11"/>
    <n v="-838.11"/>
    <n v="-838.11"/>
    <n v="-838.11"/>
    <n v="-838.11"/>
    <n v="-838.11"/>
    <n v="-838.11"/>
    <n v="-838.11"/>
    <n v="-840.81"/>
    <n v="-843.56"/>
    <s v="GD"/>
    <s v="OR"/>
    <x v="1"/>
    <x v="167"/>
    <x v="9"/>
    <n v="4"/>
    <s v="GD.OR4"/>
    <n v="0"/>
    <n v="0"/>
    <n v="0"/>
    <n v="0"/>
    <n v="1"/>
    <n v="0"/>
    <x v="96"/>
    <x v="9"/>
    <x v="0"/>
    <n v="0"/>
    <n v="0"/>
    <n v="0"/>
    <n v="0"/>
    <n v="609830"/>
    <n v="0"/>
  </r>
  <r>
    <x v="604"/>
    <n v="671405.62"/>
    <n v="658786.07999999996"/>
    <n v="659552.07999999996"/>
    <n v="659552.07999999996"/>
    <n v="659552.07999999996"/>
    <n v="659552.07999999996"/>
    <n v="659552.07999999996"/>
    <n v="659552.07999999996"/>
    <n v="653448.74"/>
    <n v="653448.74"/>
    <n v="656012"/>
    <n v="671976.3"/>
    <n v="671976.3"/>
    <n v="-96687.43"/>
    <n v="-84994.55"/>
    <n v="-86115.13"/>
    <n v="-87236.36"/>
    <n v="-88357.59"/>
    <n v="-89478.82"/>
    <n v="-90600.05"/>
    <n v="-91721.279999999999"/>
    <n v="-92837.33"/>
    <n v="-93948.19"/>
    <n v="-95061.23"/>
    <n v="-96190.02"/>
    <n v="-97332.38"/>
    <n v="-1141.3499999999999"/>
    <n v="-1130.6600000000001"/>
    <n v="-1120.58"/>
    <n v="-1121.23"/>
    <n v="-1121.23"/>
    <n v="-1121.23"/>
    <n v="-1121.23"/>
    <n v="-1121.23"/>
    <n v="-1116.05"/>
    <n v="-1110.8599999999999"/>
    <n v="-1113.04"/>
    <n v="-1128.79"/>
    <n v="-1142.3599999999999"/>
    <s v="GD"/>
    <s v="OR"/>
    <x v="1"/>
    <x v="161"/>
    <x v="9"/>
    <n v="4"/>
    <s v="GD.OR4"/>
    <n v="0"/>
    <n v="0"/>
    <n v="0"/>
    <n v="0"/>
    <n v="1"/>
    <n v="0"/>
    <x v="247"/>
    <x v="231"/>
    <x v="0"/>
    <n v="0"/>
    <n v="0"/>
    <n v="0"/>
    <n v="0"/>
    <n v="671976"/>
    <n v="0"/>
  </r>
  <r>
    <x v="605"/>
    <n v="260026429.99000001"/>
    <n v="260216271.22999999"/>
    <n v="260375714.19"/>
    <n v="260745839.12"/>
    <n v="261338198.21000001"/>
    <n v="262902630.37"/>
    <n v="264030677.38"/>
    <n v="264617003.84"/>
    <n v="265507240.34"/>
    <n v="266882925.80000001"/>
    <n v="267594186.41999999"/>
    <n v="268589850.17000002"/>
    <n v="269917387.93000001"/>
    <n v="-73299650.25"/>
    <n v="-73690931.959999993"/>
    <n v="-74098600.209999993"/>
    <n v="-74494991.989999995"/>
    <n v="-74898724.269999996"/>
    <n v="-75308473.859999999"/>
    <n v="-75720912.340000004"/>
    <n v="-76136408.780000001"/>
    <n v="-76548767.359999999"/>
    <n v="-76946510.819999993"/>
    <n v="-77367411.540000007"/>
    <n v="-77786847.019999996"/>
    <n v="-78205576.620000005"/>
    <n v="-407942.12"/>
    <n v="-409691.12"/>
    <n v="-409966.17"/>
    <n v="-410383.21"/>
    <n v="-411141.17"/>
    <n v="-412839.66"/>
    <n v="-414959.97"/>
    <n v="-416310.04"/>
    <n v="-417472.84"/>
    <n v="-419257.27"/>
    <n v="-420900.72"/>
    <n v="-422244.93"/>
    <n v="-424074.46"/>
    <s v="GD"/>
    <s v="OR"/>
    <x v="1"/>
    <x v="162"/>
    <x v="9"/>
    <n v="4"/>
    <s v="GD.OR4"/>
    <n v="0"/>
    <n v="0"/>
    <n v="0"/>
    <n v="0"/>
    <n v="1"/>
    <n v="0"/>
    <x v="242"/>
    <x v="232"/>
    <x v="0"/>
    <n v="0"/>
    <n v="0"/>
    <n v="0"/>
    <n v="0"/>
    <n v="269917388"/>
    <n v="0"/>
  </r>
  <r>
    <x v="606"/>
    <n v="5818877.7300000004"/>
    <n v="5821694.9199999999"/>
    <n v="5821860.0199999996"/>
    <n v="5821861.3499999996"/>
    <n v="5821861.3499999996"/>
    <n v="5821747.0099999998"/>
    <n v="5821747.0099999998"/>
    <n v="5821747.0099999998"/>
    <n v="5840877.9400000004"/>
    <n v="5864184.3200000003"/>
    <n v="6110265.6600000001"/>
    <n v="6110589.2699999996"/>
    <n v="6117036.8499999996"/>
    <n v="-1336764.3700000001"/>
    <n v="-1352287.66"/>
    <n v="-1367812.4"/>
    <n v="-1383337.36"/>
    <n v="-1398862.32"/>
    <n v="-1414272.79"/>
    <n v="-1429797.44"/>
    <n v="-1445322.09"/>
    <n v="-1460872.24"/>
    <n v="-1476478.99"/>
    <n v="-1492444.92"/>
    <n v="-1508739.39"/>
    <n v="-1525042.89"/>
    <n v="-15516.55"/>
    <n v="-15520.76"/>
    <n v="-15524.74"/>
    <n v="-15524.96"/>
    <n v="-15524.96"/>
    <n v="-15524.81"/>
    <n v="-15524.65"/>
    <n v="-15524.65"/>
    <n v="-15550.15"/>
    <n v="-15606.75"/>
    <n v="-15965.93"/>
    <n v="-16294.47"/>
    <n v="-16303.5"/>
    <s v="GD"/>
    <s v="OR"/>
    <x v="1"/>
    <x v="163"/>
    <x v="9"/>
    <n v="4"/>
    <s v="GD.OR4"/>
    <n v="0"/>
    <n v="0"/>
    <n v="0"/>
    <n v="0"/>
    <n v="1"/>
    <n v="0"/>
    <x v="53"/>
    <x v="233"/>
    <x v="0"/>
    <n v="0"/>
    <n v="0"/>
    <n v="0"/>
    <n v="0"/>
    <n v="6117037"/>
    <n v="0"/>
  </r>
  <r>
    <x v="607"/>
    <n v="3092333.59"/>
    <n v="3054962.94"/>
    <n v="3064788.86"/>
    <n v="3064795.47"/>
    <n v="3064795.47"/>
    <n v="3064795.47"/>
    <n v="3068507.17"/>
    <n v="3069529.11"/>
    <n v="3135357.04"/>
    <n v="3137083.66"/>
    <n v="3349996.01"/>
    <n v="3349996.01"/>
    <n v="3349996.01"/>
    <n v="-568329.79"/>
    <n v="-529502.01"/>
    <n v="-536488.71"/>
    <n v="-543486.65"/>
    <n v="-550484.59"/>
    <n v="-557482.53"/>
    <n v="-564484.71"/>
    <n v="-571492.29"/>
    <n v="-578576.21"/>
    <n v="-585737.25"/>
    <n v="-593143.32999999996"/>
    <n v="-600792.49"/>
    <n v="-608441.65"/>
    <n v="-7060.83"/>
    <n v="-7018.15"/>
    <n v="-6986.7"/>
    <n v="-6997.94"/>
    <n v="-6997.94"/>
    <n v="-6997.94"/>
    <n v="-7002.18"/>
    <n v="-7007.58"/>
    <n v="-7083.92"/>
    <n v="-7161.04"/>
    <n v="-7406.08"/>
    <n v="-7649.16"/>
    <n v="-7649.16"/>
    <s v="GD"/>
    <s v="OR"/>
    <x v="1"/>
    <x v="164"/>
    <x v="9"/>
    <n v="4"/>
    <s v="GD.OR4"/>
    <n v="0"/>
    <n v="0"/>
    <n v="0"/>
    <n v="0"/>
    <n v="1"/>
    <n v="0"/>
    <x v="248"/>
    <x v="234"/>
    <x v="0"/>
    <n v="0"/>
    <n v="0"/>
    <n v="0"/>
    <n v="0"/>
    <n v="3349996"/>
    <n v="0"/>
  </r>
  <r>
    <x v="608"/>
    <n v="123980064.52"/>
    <n v="124231015.89"/>
    <n v="124540487.98999999"/>
    <n v="124998853.69"/>
    <n v="125577430.88"/>
    <n v="126208552.90000001"/>
    <n v="126699616.09"/>
    <n v="127090644.39"/>
    <n v="127691675.02"/>
    <n v="128532553"/>
    <n v="129092373.05"/>
    <n v="129536693.91"/>
    <n v="130250005.03"/>
    <n v="-45007240.32"/>
    <n v="-45209509.200000003"/>
    <n v="-45417526.520000003"/>
    <n v="-45624422.310000002"/>
    <n v="-45836875.880000003"/>
    <n v="-46035838.119999997"/>
    <n v="-46252267.880000003"/>
    <n v="-46469613.490000002"/>
    <n v="-46674580.840000004"/>
    <n v="-46877613.409999996"/>
    <n v="-47100096.079999998"/>
    <n v="-47317926.719999999"/>
    <n v="-47528303.950000003"/>
    <n v="-215265.73"/>
    <n v="-216150.48"/>
    <n v="-216638.52"/>
    <n v="-217307.18"/>
    <n v="-218210.18"/>
    <n v="-219263.63"/>
    <n v="-220240.87"/>
    <n v="-221009.02"/>
    <n v="-221872.94"/>
    <n v="-223128.6"/>
    <n v="-224348.37"/>
    <n v="-225222.82"/>
    <n v="-226230.92"/>
    <s v="GD"/>
    <s v="OR"/>
    <x v="1"/>
    <x v="168"/>
    <x v="9"/>
    <n v="4"/>
    <s v="GD.OR4"/>
    <n v="0"/>
    <n v="0"/>
    <n v="0"/>
    <n v="0"/>
    <n v="1"/>
    <n v="0"/>
    <x v="249"/>
    <x v="235"/>
    <x v="0"/>
    <n v="0"/>
    <n v="0"/>
    <n v="0"/>
    <n v="0"/>
    <n v="130250005"/>
    <n v="0"/>
  </r>
  <r>
    <x v="609"/>
    <n v="52307672.100000001"/>
    <n v="52341476.259999998"/>
    <n v="52448098.280000001"/>
    <n v="52696931.289999999"/>
    <n v="52905923.359999999"/>
    <n v="53136566.399999999"/>
    <n v="53310260.170000002"/>
    <n v="53487094.18"/>
    <n v="53790325.710000001"/>
    <n v="54063327.5"/>
    <n v="55138776.969999999"/>
    <n v="55432748.869999997"/>
    <n v="55834070.640000001"/>
    <n v="-8265305.5800000001"/>
    <n v="-8373367.79"/>
    <n v="-8120470.4900000002"/>
    <n v="-8147350.4400000004"/>
    <n v="-8233628.1500000004"/>
    <n v="-8285663.9100000001"/>
    <n v="-8365727.9500000002"/>
    <n v="-8476789.4299999997"/>
    <n v="-8595405.9199999999"/>
    <n v="-8733861.7799999993"/>
    <n v="-8804961.0299999993"/>
    <n v="-8944572.5700000003"/>
    <n v="-9053001.8000000007"/>
    <n v="-144095.5"/>
    <n v="-146508.81"/>
    <n v="-146705.41"/>
    <n v="-147203.04"/>
    <n v="-147844"/>
    <n v="-148459.49"/>
    <n v="-149025.54999999999"/>
    <n v="-149516.29999999999"/>
    <n v="-150188.39000000001"/>
    <n v="-150995.12"/>
    <n v="-152882.95000000001"/>
    <n v="-154800.14000000001"/>
    <n v="-155773.54999999999"/>
    <s v="GD"/>
    <s v="OR"/>
    <x v="1"/>
    <x v="169"/>
    <x v="9"/>
    <n v="4"/>
    <s v="GD.OR4"/>
    <n v="0"/>
    <n v="0"/>
    <n v="0"/>
    <n v="0"/>
    <n v="1"/>
    <n v="0"/>
    <x v="111"/>
    <x v="236"/>
    <x v="0"/>
    <n v="0"/>
    <n v="0"/>
    <n v="0"/>
    <n v="0"/>
    <n v="55834071"/>
    <n v="0"/>
  </r>
  <r>
    <x v="610"/>
    <n v="2513559.0099999998"/>
    <n v="2527371.2400000002"/>
    <n v="2371972.29"/>
    <n v="2371982.87"/>
    <n v="2371982.87"/>
    <n v="2371982.87"/>
    <n v="2375318.0499999998"/>
    <n v="2375318.0499999998"/>
    <n v="2443222.88"/>
    <n v="2443222.88"/>
    <n v="2490300.94"/>
    <n v="2476547.94"/>
    <n v="2476547.94"/>
    <n v="-837058.84"/>
    <n v="-840062.39"/>
    <n v="-842981.59"/>
    <n v="-845808.19"/>
    <n v="-848634.8"/>
    <n v="-851461.41"/>
    <n v="-854290.01"/>
    <n v="-857120.6"/>
    <n v="-859991.66"/>
    <n v="-862903.16"/>
    <n v="-865842.73"/>
    <n v="-868802.13"/>
    <n v="-871753.34"/>
    <n v="-2995.18"/>
    <n v="-3003.55"/>
    <n v="-2919.2"/>
    <n v="-2826.6"/>
    <n v="-2826.61"/>
    <n v="-2826.61"/>
    <n v="-2828.6"/>
    <n v="-2830.59"/>
    <n v="-2871.06"/>
    <n v="-2911.5"/>
    <n v="-2939.57"/>
    <n v="-2959.4"/>
    <n v="-2951.21"/>
    <s v="GD"/>
    <s v="OR"/>
    <x v="1"/>
    <x v="170"/>
    <x v="9"/>
    <n v="4"/>
    <s v="GD.OR4"/>
    <n v="0"/>
    <n v="0"/>
    <n v="0"/>
    <n v="0"/>
    <n v="1"/>
    <n v="0"/>
    <x v="250"/>
    <x v="108"/>
    <x v="0"/>
    <n v="0"/>
    <n v="0"/>
    <n v="0"/>
    <n v="0"/>
    <n v="2476548"/>
    <n v="0"/>
  </r>
  <r>
    <x v="611"/>
    <n v="539.29"/>
    <n v="539.29"/>
    <n v="539.29"/>
    <n v="539.29"/>
    <n v="539.29"/>
    <n v="539.29"/>
    <n v="539.29"/>
    <n v="539.29"/>
    <n v="539.29"/>
    <n v="539.29"/>
    <n v="539.29"/>
    <n v="539.29"/>
    <n v="539.29"/>
    <n v="-539.29"/>
    <n v="-539.29"/>
    <n v="-539.29"/>
    <n v="-539.29"/>
    <n v="-539.29"/>
    <n v="-539.29"/>
    <n v="-539.29"/>
    <n v="-539.29"/>
    <n v="-539.29"/>
    <n v="-539.29"/>
    <n v="-539.29"/>
    <n v="-539.29"/>
    <n v="-539.29"/>
    <n v="0"/>
    <n v="0"/>
    <n v="0"/>
    <n v="0"/>
    <n v="0"/>
    <n v="0"/>
    <n v="0"/>
    <n v="0"/>
    <n v="0"/>
    <n v="0"/>
    <n v="0"/>
    <n v="0"/>
    <n v="0"/>
    <s v="GD"/>
    <s v="OR"/>
    <x v="1"/>
    <x v="174"/>
    <x v="9"/>
    <n v="4"/>
    <s v="GD.OR4"/>
    <n v="0"/>
    <n v="0"/>
    <n v="0"/>
    <n v="0"/>
    <n v="1"/>
    <n v="0"/>
    <x v="8"/>
    <x v="8"/>
    <x v="1"/>
    <n v="0"/>
    <n v="0"/>
    <n v="0"/>
    <n v="0"/>
    <n v="539"/>
    <n v="0"/>
  </r>
  <r>
    <x v="612"/>
    <n v="848543.82"/>
    <n v="848543.82"/>
    <n v="848543.82"/>
    <n v="848543.82"/>
    <n v="848543.82"/>
    <n v="848543.82"/>
    <n v="848543.82"/>
    <n v="848543.82"/>
    <n v="848543.82"/>
    <n v="848543.82"/>
    <n v="848543.82"/>
    <n v="848543.82"/>
    <n v="84854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OR"/>
    <x v="1"/>
    <x v="11"/>
    <x v="1"/>
    <n v="4"/>
    <s v="GD.OR4"/>
    <n v="0"/>
    <n v="0"/>
    <n v="0"/>
    <n v="0"/>
    <n v="1"/>
    <n v="0"/>
    <x v="8"/>
    <x v="8"/>
    <x v="1"/>
    <n v="0"/>
    <n v="0"/>
    <n v="0"/>
    <n v="0"/>
    <n v="848544"/>
    <n v="0"/>
  </r>
  <r>
    <x v="613"/>
    <n v="3902037.3"/>
    <n v="3902250.75"/>
    <n v="3906023.34"/>
    <n v="4085486.04"/>
    <n v="4083754.04"/>
    <n v="4083754.04"/>
    <n v="4083754.04"/>
    <n v="4083754.04"/>
    <n v="4077021.44"/>
    <n v="4077021.44"/>
    <n v="4077021.44"/>
    <n v="4110323.2"/>
    <n v="4111073.85"/>
    <n v="-1840155.79"/>
    <n v="-1848122.66"/>
    <n v="-1856093.61"/>
    <n v="-1864251.6"/>
    <n v="-1870859.03"/>
    <n v="-1879196.69"/>
    <n v="-1887534.35"/>
    <n v="-1895872.01"/>
    <n v="-1904202.8"/>
    <n v="-1912526.72"/>
    <n v="-1920850.64"/>
    <n v="-1929208.56"/>
    <n v="-1937601.24"/>
    <n v="-7938.85"/>
    <n v="-7966.87"/>
    <n v="-7970.95"/>
    <n v="-8157.99"/>
    <n v="-8339.43"/>
    <n v="-8337.66"/>
    <n v="-8337.66"/>
    <n v="-8337.66"/>
    <n v="-8330.7900000000009"/>
    <n v="-8323.92"/>
    <n v="-8323.92"/>
    <n v="-8357.92"/>
    <n v="-8392.68"/>
    <s v="GD"/>
    <s v="OR"/>
    <x v="1"/>
    <x v="14"/>
    <x v="1"/>
    <n v="4"/>
    <s v="GD.OR4"/>
    <n v="0"/>
    <n v="0"/>
    <n v="0"/>
    <n v="0"/>
    <n v="1"/>
    <n v="0"/>
    <x v="110"/>
    <x v="237"/>
    <x v="0"/>
    <n v="0"/>
    <n v="0"/>
    <n v="0"/>
    <n v="0"/>
    <n v="4111074"/>
    <n v="0"/>
  </r>
  <r>
    <x v="614"/>
    <n v="12222.51"/>
    <n v="12222.51"/>
    <n v="12222.51"/>
    <n v="12222.51"/>
    <n v="12222.51"/>
    <n v="12222.51"/>
    <n v="12222.51"/>
    <n v="12222.51"/>
    <n v="12222.51"/>
    <n v="12222.51"/>
    <n v="12222.51"/>
    <n v="12222.51"/>
    <n v="12222.51"/>
    <n v="-3627.45"/>
    <n v="-3831.16"/>
    <n v="-4034.87"/>
    <n v="-4238.58"/>
    <n v="-4442.29"/>
    <n v="-4646"/>
    <n v="-4849.71"/>
    <n v="-5053.42"/>
    <n v="-5257.13"/>
    <n v="-5460.84"/>
    <n v="-5664.55"/>
    <n v="-5868.26"/>
    <n v="-6071.97"/>
    <n v="-203.71"/>
    <n v="-203.71"/>
    <n v="-203.71"/>
    <n v="-203.71"/>
    <n v="-203.71"/>
    <n v="-203.71"/>
    <n v="-203.71"/>
    <n v="-203.71"/>
    <n v="-203.71"/>
    <n v="-203.71"/>
    <n v="-203.71"/>
    <n v="-203.71"/>
    <n v="-203.71"/>
    <s v="GD"/>
    <s v="OR"/>
    <x v="1"/>
    <x v="16"/>
    <x v="1"/>
    <n v="4"/>
    <s v="GD.OR4"/>
    <n v="0"/>
    <n v="0"/>
    <n v="0"/>
    <n v="0"/>
    <n v="1"/>
    <n v="0"/>
    <x v="1"/>
    <x v="1"/>
    <x v="0"/>
    <n v="0"/>
    <n v="0"/>
    <n v="0"/>
    <n v="0"/>
    <n v="12223"/>
    <n v="0"/>
  </r>
  <r>
    <x v="615"/>
    <n v="218114.87"/>
    <n v="218114.87"/>
    <n v="218114.87"/>
    <n v="230653"/>
    <n v="230653"/>
    <n v="230653"/>
    <n v="230653"/>
    <n v="230653"/>
    <n v="230653"/>
    <n v="230653"/>
    <n v="230653"/>
    <n v="230653"/>
    <n v="230653"/>
    <n v="-38181.71"/>
    <n v="-38465.26"/>
    <n v="-38748.81"/>
    <n v="-39040.51"/>
    <n v="-39340.36"/>
    <n v="-39640.21"/>
    <n v="-39940.06"/>
    <n v="-40239.910000000003"/>
    <n v="-40539.760000000002"/>
    <n v="-40839.61"/>
    <n v="-41139.46"/>
    <n v="-41439.31"/>
    <n v="-41739.160000000003"/>
    <n v="-283.55"/>
    <n v="-283.55"/>
    <n v="-283.55"/>
    <n v="-291.7"/>
    <n v="-299.85000000000002"/>
    <n v="-299.85000000000002"/>
    <n v="-299.85000000000002"/>
    <n v="-299.85000000000002"/>
    <n v="-299.85000000000002"/>
    <n v="-299.85000000000002"/>
    <n v="-299.85000000000002"/>
    <n v="-299.85000000000002"/>
    <n v="-299.85000000000002"/>
    <s v="GD"/>
    <s v="OR"/>
    <x v="1"/>
    <x v="21"/>
    <x v="2"/>
    <n v="4"/>
    <s v="GD.OR4"/>
    <n v="0"/>
    <n v="0"/>
    <n v="0"/>
    <n v="0"/>
    <n v="1"/>
    <n v="0"/>
    <x v="251"/>
    <x v="238"/>
    <x v="0"/>
    <n v="0"/>
    <n v="0"/>
    <n v="0"/>
    <n v="0"/>
    <n v="230653"/>
    <n v="0"/>
  </r>
  <r>
    <x v="6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OR"/>
    <x v="1"/>
    <x v="37"/>
    <x v="2"/>
    <n v="4"/>
    <s v="GD.OR4"/>
    <n v="0"/>
    <n v="0"/>
    <n v="0"/>
    <n v="0"/>
    <n v="1"/>
    <n v="0"/>
    <x v="252"/>
    <x v="239"/>
    <x v="0"/>
    <n v="0"/>
    <n v="0"/>
    <n v="0"/>
    <n v="0"/>
    <n v="0"/>
    <n v="0"/>
  </r>
  <r>
    <x v="617"/>
    <n v="0"/>
    <n v="0"/>
    <n v="0"/>
    <n v="0"/>
    <n v="0"/>
    <n v="0"/>
    <n v="0"/>
    <n v="0"/>
    <n v="0"/>
    <n v="0"/>
    <n v="0"/>
    <n v="0"/>
    <n v="0"/>
    <n v="9510.57"/>
    <n v="9510.57"/>
    <n v="9510.57"/>
    <n v="9510.57"/>
    <n v="9510.57"/>
    <n v="9510.57"/>
    <n v="9510.57"/>
    <n v="9510.57"/>
    <n v="9510.57"/>
    <n v="9510.57"/>
    <n v="9510.57"/>
    <n v="9510.57"/>
    <n v="9510.57"/>
    <n v="0"/>
    <n v="0"/>
    <n v="0"/>
    <n v="0"/>
    <n v="0"/>
    <n v="0"/>
    <n v="0"/>
    <n v="0"/>
    <n v="0"/>
    <n v="0"/>
    <n v="0"/>
    <n v="0"/>
    <n v="0"/>
    <s v="GD"/>
    <s v="OR"/>
    <x v="1"/>
    <x v="38"/>
    <x v="2"/>
    <n v="4"/>
    <s v="GD.OR4"/>
    <n v="0"/>
    <n v="0"/>
    <n v="0"/>
    <n v="0"/>
    <n v="1"/>
    <n v="0"/>
    <x v="253"/>
    <x v="240"/>
    <x v="0"/>
    <n v="0"/>
    <n v="0"/>
    <n v="0"/>
    <n v="0"/>
    <n v="0"/>
    <n v="0"/>
  </r>
  <r>
    <x v="618"/>
    <n v="856236.42"/>
    <n v="856236.42"/>
    <n v="856236.42"/>
    <n v="856236.42"/>
    <n v="856236.42"/>
    <n v="856236.42"/>
    <n v="856236.42"/>
    <n v="856236.42"/>
    <n v="856236.42"/>
    <n v="856236.42"/>
    <n v="856236.42"/>
    <n v="856236.42"/>
    <n v="856236.42"/>
    <n v="-271571.12"/>
    <n v="-277058.17"/>
    <n v="-282545.21999999997"/>
    <n v="-344171.3"/>
    <n v="-349658.35"/>
    <n v="-355145.4"/>
    <n v="-360632.45"/>
    <n v="-366119.5"/>
    <n v="-371606.55"/>
    <n v="-377093.6"/>
    <n v="-382580.65"/>
    <n v="-388067.7"/>
    <n v="-393554.75"/>
    <n v="-5458.67"/>
    <n v="-5487.05"/>
    <n v="-5487.05"/>
    <n v="-5487.05"/>
    <n v="-5487.05"/>
    <n v="-5487.05"/>
    <n v="-5487.05"/>
    <n v="-5487.05"/>
    <n v="-5487.05"/>
    <n v="-5487.05"/>
    <n v="-5487.05"/>
    <n v="-5487.05"/>
    <n v="-5487.05"/>
    <s v="GD"/>
    <s v="OR"/>
    <x v="1"/>
    <x v="24"/>
    <x v="2"/>
    <n v="4"/>
    <s v="GD.OR4"/>
    <n v="0"/>
    <n v="0"/>
    <n v="0"/>
    <n v="0"/>
    <n v="1"/>
    <n v="0"/>
    <x v="254"/>
    <x v="240"/>
    <x v="0"/>
    <n v="0"/>
    <n v="0"/>
    <n v="0"/>
    <n v="0"/>
    <n v="856236"/>
    <n v="0"/>
  </r>
  <r>
    <x v="619"/>
    <n v="169102"/>
    <n v="169102"/>
    <n v="169102"/>
    <n v="169102"/>
    <n v="169102"/>
    <n v="169102"/>
    <n v="169102"/>
    <n v="169102"/>
    <n v="169102"/>
    <n v="169102"/>
    <n v="169102"/>
    <n v="169102"/>
    <n v="169102"/>
    <n v="-42684"/>
    <n v="-43767.66"/>
    <n v="-44851.32"/>
    <n v="-45934.98"/>
    <n v="-47018.64"/>
    <n v="-48102.3"/>
    <n v="-49185.96"/>
    <n v="-50269.62"/>
    <n v="-51353.279999999999"/>
    <n v="-52436.94"/>
    <n v="-53520.6"/>
    <n v="-54604.26"/>
    <n v="-55687.92"/>
    <n v="-1083.6600000000001"/>
    <n v="-1083.6600000000001"/>
    <n v="-1083.6600000000001"/>
    <n v="-1083.6600000000001"/>
    <n v="-1083.6600000000001"/>
    <n v="-1083.6600000000001"/>
    <n v="-1083.6600000000001"/>
    <n v="-1083.6600000000001"/>
    <n v="-1083.6600000000001"/>
    <n v="-1083.6600000000001"/>
    <n v="-1083.6600000000001"/>
    <n v="-1083.6600000000001"/>
    <n v="-1083.6600000000001"/>
    <s v="GD"/>
    <s v="OR"/>
    <x v="1"/>
    <x v="39"/>
    <x v="2"/>
    <n v="4"/>
    <s v="GD.OR4"/>
    <n v="0"/>
    <n v="0"/>
    <n v="0"/>
    <n v="0"/>
    <n v="1"/>
    <n v="0"/>
    <x v="254"/>
    <x v="240"/>
    <x v="0"/>
    <n v="0"/>
    <n v="0"/>
    <n v="0"/>
    <n v="0"/>
    <n v="169102"/>
    <n v="0"/>
  </r>
  <r>
    <x v="620"/>
    <n v="2099061.1800000002"/>
    <n v="2101716.86"/>
    <n v="2101716.86"/>
    <n v="2101716.86"/>
    <n v="2071025.06"/>
    <n v="2071025.06"/>
    <n v="2071025.06"/>
    <n v="2071025.06"/>
    <n v="2071025.06"/>
    <n v="2179530.69"/>
    <n v="2182993.0299999998"/>
    <n v="2404713.56"/>
    <n v="2260910.94"/>
    <n v="-788104.69"/>
    <n v="-801564.68"/>
    <n v="-815033.18"/>
    <n v="-866166.4"/>
    <n v="-848844.76"/>
    <n v="-862116.58"/>
    <n v="-891528.4"/>
    <n v="-904800.22"/>
    <n v="-918072.04"/>
    <n v="-931691.53"/>
    <n v="-945669.78"/>
    <n v="-960369.56"/>
    <n v="-831268.37"/>
    <n v="-13110.66"/>
    <n v="-13459.99"/>
    <n v="-13468.5"/>
    <n v="-13468.5"/>
    <n v="-13370.16"/>
    <n v="-13271.82"/>
    <n v="-13271.82"/>
    <n v="-13271.82"/>
    <n v="-13271.82"/>
    <n v="-13619.49"/>
    <n v="-13978.25"/>
    <n v="-14699.78"/>
    <n v="-14949.44"/>
    <s v="GD"/>
    <s v="OR"/>
    <x v="1"/>
    <x v="25"/>
    <x v="2"/>
    <n v="4"/>
    <s v="GD.OR4"/>
    <n v="0"/>
    <n v="0"/>
    <n v="0"/>
    <n v="0"/>
    <n v="1"/>
    <n v="0"/>
    <x v="254"/>
    <x v="240"/>
    <x v="0"/>
    <n v="0"/>
    <n v="0"/>
    <n v="0"/>
    <n v="0"/>
    <n v="2260911"/>
    <n v="0"/>
  </r>
  <r>
    <x v="621"/>
    <n v="944316.17"/>
    <n v="944316.17"/>
    <n v="944316.17"/>
    <n v="1084537.2"/>
    <n v="1084537.2"/>
    <n v="1084537.2"/>
    <n v="1044929.22"/>
    <n v="1044929.22"/>
    <n v="1044929.22"/>
    <n v="1044929.22"/>
    <n v="1044929.22"/>
    <n v="1044929.22"/>
    <n v="1044929.22"/>
    <n v="-580965.81000000006"/>
    <n v="-584821.77"/>
    <n v="-588677.73"/>
    <n v="-592819.97"/>
    <n v="-597248.5"/>
    <n v="-601677.03"/>
    <n v="-566416.71"/>
    <n v="-570683.5"/>
    <n v="-574950.29"/>
    <n v="-579217.07999999996"/>
    <n v="-583483.87"/>
    <n v="-587750.66"/>
    <n v="-592017.44999999995"/>
    <n v="-3855.96"/>
    <n v="-3855.96"/>
    <n v="-3855.96"/>
    <n v="-4142.24"/>
    <n v="-4428.53"/>
    <n v="-4428.53"/>
    <n v="-4347.66"/>
    <n v="-4266.79"/>
    <n v="-4266.79"/>
    <n v="-4266.79"/>
    <n v="-4266.79"/>
    <n v="-4266.79"/>
    <n v="-4266.79"/>
    <s v="GD"/>
    <s v="OR"/>
    <x v="1"/>
    <x v="26"/>
    <x v="2"/>
    <n v="4"/>
    <s v="GD.OR4"/>
    <n v="0"/>
    <n v="0"/>
    <n v="0"/>
    <n v="0"/>
    <n v="1"/>
    <n v="0"/>
    <x v="252"/>
    <x v="241"/>
    <x v="0"/>
    <n v="0"/>
    <n v="0"/>
    <n v="0"/>
    <n v="0"/>
    <n v="1044929"/>
    <n v="0"/>
  </r>
  <r>
    <x v="622"/>
    <n v="136406.51"/>
    <n v="136406.51"/>
    <n v="136406.51"/>
    <n v="136406.51"/>
    <n v="136406.51"/>
    <n v="136406.51"/>
    <n v="136406.51"/>
    <n v="136406.51"/>
    <n v="136406.51"/>
    <n v="136406.51"/>
    <n v="136406.51"/>
    <n v="136406.51"/>
    <n v="136406.51"/>
    <n v="-43842.25"/>
    <n v="-44399.24"/>
    <n v="-44956.23"/>
    <n v="-45513.22"/>
    <n v="-46070.21"/>
    <n v="-46627.199999999997"/>
    <n v="-47184.19"/>
    <n v="-47741.18"/>
    <n v="-48298.17"/>
    <n v="-48855.16"/>
    <n v="-49412.15"/>
    <n v="-49969.14"/>
    <n v="-50526.13"/>
    <n v="-556.99"/>
    <n v="-556.99"/>
    <n v="-556.99"/>
    <n v="-556.99"/>
    <n v="-556.99"/>
    <n v="-556.99"/>
    <n v="-556.99"/>
    <n v="-556.99"/>
    <n v="-556.99"/>
    <n v="-556.99"/>
    <n v="-556.99"/>
    <n v="-556.99"/>
    <n v="-556.99"/>
    <s v="GD"/>
    <s v="OR"/>
    <x v="1"/>
    <x v="40"/>
    <x v="2"/>
    <n v="4"/>
    <s v="GD.OR4"/>
    <n v="0"/>
    <n v="0"/>
    <n v="0"/>
    <n v="0"/>
    <n v="1"/>
    <n v="0"/>
    <x v="252"/>
    <x v="241"/>
    <x v="0"/>
    <n v="0"/>
    <n v="0"/>
    <n v="0"/>
    <n v="0"/>
    <n v="136407"/>
    <n v="0"/>
  </r>
  <r>
    <x v="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OR"/>
    <x v="1"/>
    <x v="27"/>
    <x v="2"/>
    <n v="4"/>
    <s v="GD.OR4"/>
    <n v="0"/>
    <n v="0"/>
    <n v="0"/>
    <n v="0"/>
    <n v="1"/>
    <n v="0"/>
    <x v="251"/>
    <x v="238"/>
    <x v="0"/>
    <n v="0"/>
    <n v="0"/>
    <n v="0"/>
    <n v="0"/>
    <n v="0"/>
    <n v="0"/>
  </r>
  <r>
    <x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OR"/>
    <x v="1"/>
    <x v="41"/>
    <x v="2"/>
    <n v="4"/>
    <s v="GD.OR4"/>
    <n v="0"/>
    <n v="0"/>
    <n v="0"/>
    <n v="0"/>
    <n v="1"/>
    <n v="0"/>
    <x v="1"/>
    <x v="238"/>
    <x v="0"/>
    <n v="0"/>
    <n v="0"/>
    <n v="0"/>
    <n v="0"/>
    <n v="0"/>
    <n v="0"/>
  </r>
  <r>
    <x v="625"/>
    <n v="20791.82"/>
    <n v="20791.82"/>
    <n v="20791.82"/>
    <n v="20791.82"/>
    <n v="20791.82"/>
    <n v="20791.82"/>
    <n v="20791.82"/>
    <n v="20791.82"/>
    <n v="20791.82"/>
    <n v="20791.82"/>
    <n v="20791.82"/>
    <n v="20791.82"/>
    <n v="20791.82"/>
    <n v="-13638.37"/>
    <n v="-13707.68"/>
    <n v="-13776.99"/>
    <n v="-13846.3"/>
    <n v="-13915.61"/>
    <n v="-13984.92"/>
    <n v="-14054.23"/>
    <n v="-14123.54"/>
    <n v="-14192.85"/>
    <n v="-14262.16"/>
    <n v="-14331.47"/>
    <n v="-14400.78"/>
    <n v="-14470.09"/>
    <n v="-69.31"/>
    <n v="-69.31"/>
    <n v="-69.31"/>
    <n v="-69.31"/>
    <n v="-69.31"/>
    <n v="-69.31"/>
    <n v="-69.31"/>
    <n v="-69.31"/>
    <n v="-69.31"/>
    <n v="-69.31"/>
    <n v="-69.31"/>
    <n v="-69.31"/>
    <n v="-69.31"/>
    <s v="GD"/>
    <s v="OR"/>
    <x v="1"/>
    <x v="29"/>
    <x v="1"/>
    <n v="4"/>
    <s v="GD.OR4"/>
    <n v="0"/>
    <n v="0"/>
    <n v="0"/>
    <n v="0"/>
    <n v="1"/>
    <n v="0"/>
    <x v="20"/>
    <x v="19"/>
    <x v="0"/>
    <n v="0"/>
    <n v="0"/>
    <n v="0"/>
    <n v="0"/>
    <n v="20792"/>
    <n v="0"/>
  </r>
  <r>
    <x v="626"/>
    <n v="979876.03"/>
    <n v="893233.21"/>
    <n v="889460.62"/>
    <n v="889460.62"/>
    <n v="889460.62"/>
    <n v="895285.14"/>
    <n v="898709.24"/>
    <n v="898709.24"/>
    <n v="905850.98"/>
    <n v="928194.56000000006"/>
    <n v="934684.12"/>
    <n v="957914.56"/>
    <n v="962772.04"/>
    <n v="-690273.83"/>
    <n v="-607533.31999999995"/>
    <n v="-611247.23"/>
    <n v="-614953.31999999995"/>
    <n v="-618659.41"/>
    <n v="-622377.63"/>
    <n v="-626115.12"/>
    <n v="-629859.74"/>
    <n v="-633619.24"/>
    <n v="-637440.17000000004"/>
    <n v="-641321.17000000004"/>
    <n v="-645264.09"/>
    <n v="-649265.52"/>
    <n v="-4064.84"/>
    <n v="-3902.31"/>
    <n v="-3713.91"/>
    <n v="-3706.09"/>
    <n v="-3706.09"/>
    <n v="-3718.22"/>
    <n v="-3737.49"/>
    <n v="-3744.62"/>
    <n v="-3759.5"/>
    <n v="-3820.93"/>
    <n v="-3881"/>
    <n v="-3942.92"/>
    <n v="-4001.43"/>
    <s v="GD"/>
    <s v="OR"/>
    <x v="1"/>
    <x v="30"/>
    <x v="1"/>
    <n v="4"/>
    <s v="GD.OR4"/>
    <n v="0"/>
    <n v="0"/>
    <n v="0"/>
    <n v="0"/>
    <n v="1"/>
    <n v="0"/>
    <x v="21"/>
    <x v="20"/>
    <x v="0"/>
    <n v="0"/>
    <n v="0"/>
    <n v="0"/>
    <n v="0"/>
    <n v="962772"/>
    <n v="0"/>
  </r>
  <r>
    <x v="627"/>
    <n v="18586.310000000001"/>
    <n v="18586.310000000001"/>
    <n v="18586.310000000001"/>
    <n v="18586.310000000001"/>
    <n v="18586.310000000001"/>
    <n v="18586.310000000001"/>
    <n v="18586.310000000001"/>
    <n v="18586.310000000001"/>
    <n v="18586.310000000001"/>
    <n v="18586.310000000001"/>
    <n v="18586.310000000001"/>
    <n v="18586.310000000001"/>
    <n v="18586.310000000001"/>
    <n v="-1825.02"/>
    <n v="-1928.33"/>
    <n v="-2031.64"/>
    <n v="-2134.9499999999998"/>
    <n v="-2238.2600000000002"/>
    <n v="-2341.5700000000002"/>
    <n v="-2444.88"/>
    <n v="-2548.19"/>
    <n v="-2651.5"/>
    <n v="-2754.81"/>
    <n v="-2858.12"/>
    <n v="-2961.43"/>
    <n v="-3064.74"/>
    <n v="-103.31"/>
    <n v="-103.31"/>
    <n v="-103.31"/>
    <n v="-103.31"/>
    <n v="-103.31"/>
    <n v="-103.31"/>
    <n v="-103.31"/>
    <n v="-103.31"/>
    <n v="-103.31"/>
    <n v="-103.31"/>
    <n v="-103.31"/>
    <n v="-103.31"/>
    <n v="-103.31"/>
    <s v="GD"/>
    <s v="OR"/>
    <x v="1"/>
    <x v="31"/>
    <x v="1"/>
    <n v="4"/>
    <s v="GD.OR4"/>
    <n v="0"/>
    <n v="0"/>
    <n v="0"/>
    <n v="0"/>
    <n v="1"/>
    <n v="0"/>
    <x v="12"/>
    <x v="12"/>
    <x v="0"/>
    <n v="0"/>
    <n v="0"/>
    <n v="0"/>
    <n v="0"/>
    <n v="18586"/>
    <n v="0"/>
  </r>
  <r>
    <x v="628"/>
    <n v="43833.95"/>
    <n v="43833.95"/>
    <n v="43833.95"/>
    <n v="43833.95"/>
    <n v="43833.95"/>
    <n v="43833.95"/>
    <n v="43833.95"/>
    <n v="43833.95"/>
    <n v="43833.95"/>
    <n v="43833.95"/>
    <n v="43833.95"/>
    <n v="43833.95"/>
    <n v="43833.95"/>
    <n v="-35617.83"/>
    <n v="-35787.32"/>
    <n v="-35956.81"/>
    <n v="-41068.54"/>
    <n v="-41238.03"/>
    <n v="-41407.519999999997"/>
    <n v="-44377.52"/>
    <n v="-44377.52"/>
    <n v="-44377.52"/>
    <n v="-44377.52"/>
    <n v="-44377.52"/>
    <n v="-44377.52"/>
    <n v="-44377.52"/>
    <n v="-169.49"/>
    <n v="-169.49"/>
    <n v="-169.49"/>
    <n v="-169.49"/>
    <n v="-169.49"/>
    <n v="-169.49"/>
    <n v="0"/>
    <n v="0"/>
    <n v="0"/>
    <n v="0"/>
    <n v="0"/>
    <n v="0"/>
    <n v="0"/>
    <s v="GD"/>
    <s v="OR"/>
    <x v="1"/>
    <x v="32"/>
    <x v="2"/>
    <n v="4"/>
    <s v="GD.OR4"/>
    <n v="0"/>
    <n v="0"/>
    <n v="0"/>
    <n v="0"/>
    <n v="1"/>
    <n v="0"/>
    <x v="255"/>
    <x v="8"/>
    <x v="0"/>
    <n v="0"/>
    <n v="0"/>
    <n v="0"/>
    <n v="0"/>
    <n v="43834"/>
    <n v="0"/>
  </r>
  <r>
    <x v="629"/>
    <n v="1053787.51"/>
    <n v="1011000.93"/>
    <n v="952363.6"/>
    <n v="950481.63"/>
    <n v="950481.63"/>
    <n v="950481.63"/>
    <n v="766396.89"/>
    <n v="766396.89"/>
    <n v="766396.89"/>
    <n v="766396.89"/>
    <n v="766396.89"/>
    <n v="766396.89"/>
    <n v="766396.89"/>
    <n v="-922455.71"/>
    <n v="-885554.26"/>
    <n v="-832373.45"/>
    <n v="-835779.81"/>
    <n v="-841062.91"/>
    <n v="-846346.01"/>
    <n v="-667032.76"/>
    <n v="-671292.65"/>
    <n v="-675552.54"/>
    <n v="-679812.43"/>
    <n v="-684072.32"/>
    <n v="-688332.21"/>
    <n v="-692592.1"/>
    <n v="-5886.04"/>
    <n v="-5738.39"/>
    <n v="-5456.52"/>
    <n v="-5288.33"/>
    <n v="-5283.1"/>
    <n v="-5283.1"/>
    <n v="-4771.49"/>
    <n v="-4259.8900000000003"/>
    <n v="-4259.8900000000003"/>
    <n v="-4259.8900000000003"/>
    <n v="-4259.8900000000003"/>
    <n v="-4259.8900000000003"/>
    <n v="-4259.8900000000003"/>
    <s v="GD"/>
    <s v="OR"/>
    <x v="1"/>
    <x v="33"/>
    <x v="1"/>
    <n v="4"/>
    <s v="GD.OR4"/>
    <n v="0"/>
    <n v="0"/>
    <n v="0"/>
    <n v="0"/>
    <n v="1"/>
    <n v="0"/>
    <x v="12"/>
    <x v="12"/>
    <x v="0"/>
    <n v="0"/>
    <n v="0"/>
    <n v="0"/>
    <n v="0"/>
    <n v="766397"/>
    <n v="0"/>
  </r>
  <r>
    <x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OR"/>
    <x v="1"/>
    <x v="34"/>
    <x v="1"/>
    <n v="4"/>
    <s v="GD.OR4"/>
    <n v="0"/>
    <n v="0"/>
    <n v="0"/>
    <n v="0"/>
    <n v="1"/>
    <n v="0"/>
    <x v="256"/>
    <x v="12"/>
    <x v="0"/>
    <n v="0"/>
    <n v="0"/>
    <n v="0"/>
    <n v="0"/>
    <n v="0"/>
    <n v="0"/>
  </r>
  <r>
    <x v="631"/>
    <n v="2367.16"/>
    <n v="2367.16"/>
    <n v="2367.16"/>
    <n v="2367.16"/>
    <n v="2367.16"/>
    <n v="2367.16"/>
    <n v="2367.16"/>
    <n v="2367.16"/>
    <n v="9099.76"/>
    <n v="9099.76"/>
    <n v="9099.76"/>
    <n v="9099.76"/>
    <n v="9099.76"/>
    <n v="-1390.71"/>
    <n v="-1410.44"/>
    <n v="-1430.17"/>
    <n v="-1449.9"/>
    <n v="-1469.63"/>
    <n v="-1489.36"/>
    <n v="-1509.09"/>
    <n v="-1528.82"/>
    <n v="-1576.6"/>
    <n v="-1652.43"/>
    <n v="-1728.26"/>
    <n v="-1804.09"/>
    <n v="-1879.92"/>
    <n v="-19.73"/>
    <n v="-19.73"/>
    <n v="-19.73"/>
    <n v="-19.73"/>
    <n v="-19.73"/>
    <n v="-19.73"/>
    <n v="-19.73"/>
    <n v="-19.73"/>
    <n v="-47.78"/>
    <n v="-75.83"/>
    <n v="-75.83"/>
    <n v="-75.83"/>
    <n v="-75.83"/>
    <s v="GD"/>
    <s v="OR"/>
    <x v="1"/>
    <x v="36"/>
    <x v="1"/>
    <n v="4"/>
    <s v="GD.OR4"/>
    <n v="0"/>
    <n v="0"/>
    <n v="0"/>
    <n v="0"/>
    <n v="1"/>
    <n v="0"/>
    <x v="23"/>
    <x v="22"/>
    <x v="0"/>
    <n v="0"/>
    <n v="0"/>
    <n v="0"/>
    <n v="0"/>
    <n v="9100"/>
    <n v="0"/>
  </r>
  <r>
    <x v="632"/>
    <n v="1022594.23"/>
    <n v="1022594.23"/>
    <n v="1022594.23"/>
    <n v="1022594.23"/>
    <n v="1022594.23"/>
    <n v="1022594.23"/>
    <n v="1022594.23"/>
    <n v="1022594.23"/>
    <n v="1022594.23"/>
    <n v="1022594.23"/>
    <n v="1022594.23"/>
    <n v="1022594.23"/>
    <n v="1022594.23"/>
    <n v="-265876.77"/>
    <n v="-267948.62"/>
    <n v="-270020.46000000002"/>
    <n v="-272092.3"/>
    <n v="-274164.14"/>
    <n v="-276235.99"/>
    <n v="-278307.84000000003"/>
    <n v="-280379.69"/>
    <n v="-282451.53000000003"/>
    <n v="-284523.38"/>
    <n v="-286595.21999999997"/>
    <n v="-288667.07"/>
    <n v="-290738.90999999997"/>
    <n v="-2071.84"/>
    <n v="-2071.85"/>
    <n v="-2071.84"/>
    <n v="-2071.84"/>
    <n v="-2071.84"/>
    <n v="-2071.85"/>
    <n v="-2071.85"/>
    <n v="-2071.85"/>
    <n v="-2071.84"/>
    <n v="-2071.85"/>
    <n v="-2071.84"/>
    <n v="-2071.85"/>
    <n v="-2071.84"/>
    <s v="GD"/>
    <s v="WA"/>
    <x v="1"/>
    <x v="0"/>
    <x v="0"/>
    <n v="4"/>
    <s v="GD.WA4"/>
    <n v="0"/>
    <n v="1"/>
    <n v="0"/>
    <n v="0"/>
    <n v="0"/>
    <n v="0"/>
    <x v="25"/>
    <x v="23"/>
    <x v="0"/>
    <n v="0"/>
    <n v="1022594"/>
    <n v="0"/>
    <n v="0"/>
    <n v="0"/>
    <n v="0"/>
  </r>
  <r>
    <x v="633"/>
    <n v="63925.05"/>
    <n v="63925.05"/>
    <n v="63925.05"/>
    <n v="63925.05"/>
    <n v="63925.05"/>
    <n v="63925.05"/>
    <n v="63925.05"/>
    <n v="63925.05"/>
    <n v="63925.05"/>
    <n v="63925.05"/>
    <n v="63925.05"/>
    <n v="63925.05"/>
    <n v="6392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WA"/>
    <x v="1"/>
    <x v="166"/>
    <x v="9"/>
    <n v="4"/>
    <s v="GD.WA4"/>
    <n v="0"/>
    <n v="1"/>
    <n v="0"/>
    <n v="0"/>
    <n v="0"/>
    <n v="0"/>
    <x v="8"/>
    <x v="8"/>
    <x v="1"/>
    <n v="0"/>
    <n v="63925"/>
    <n v="0"/>
    <n v="0"/>
    <n v="0"/>
    <n v="0"/>
  </r>
  <r>
    <x v="634"/>
    <n v="482753.72"/>
    <n v="482753.72"/>
    <n v="484003.46"/>
    <n v="484003.46"/>
    <n v="484003.46"/>
    <n v="484003.46"/>
    <n v="484003.46"/>
    <n v="484003.46"/>
    <n v="484003.46"/>
    <n v="484003.46"/>
    <n v="485131.53"/>
    <n v="494396.49"/>
    <n v="494478.13"/>
    <n v="-28689.7"/>
    <n v="-29357.51"/>
    <n v="-30026.18"/>
    <n v="-30695.72"/>
    <n v="-31365.26"/>
    <n v="-32034.799999999999"/>
    <n v="-32704.34"/>
    <n v="-33373.879999999997"/>
    <n v="-34043.42"/>
    <n v="-34712.959999999999"/>
    <n v="-35383.279999999999"/>
    <n v="-36060.79"/>
    <n v="-36744.76"/>
    <n v="-667.81"/>
    <n v="-667.81"/>
    <n v="-668.67"/>
    <n v="-669.54"/>
    <n v="-669.54"/>
    <n v="-669.54"/>
    <n v="-669.54"/>
    <n v="-669.54"/>
    <n v="-669.54"/>
    <n v="-669.54"/>
    <n v="-670.32"/>
    <n v="-677.51"/>
    <n v="-683.97"/>
    <s v="GD"/>
    <s v="WA"/>
    <x v="1"/>
    <x v="167"/>
    <x v="9"/>
    <n v="4"/>
    <s v="GD.WA4"/>
    <n v="0"/>
    <n v="1"/>
    <n v="0"/>
    <n v="0"/>
    <n v="0"/>
    <n v="0"/>
    <x v="96"/>
    <x v="178"/>
    <x v="0"/>
    <n v="0"/>
    <n v="494478"/>
    <n v="0"/>
    <n v="0"/>
    <n v="0"/>
    <n v="0"/>
  </r>
  <r>
    <x v="635"/>
    <n v="846187.41"/>
    <n v="846187.41"/>
    <n v="846187.41"/>
    <n v="867226.49"/>
    <n v="867226.49"/>
    <n v="866491.49"/>
    <n v="868082.37"/>
    <n v="880352.67"/>
    <n v="882451.21"/>
    <n v="882451.21"/>
    <n v="888120.13"/>
    <n v="888503.11"/>
    <n v="924800.49"/>
    <n v="-177985.22"/>
    <n v="-179310.91"/>
    <n v="-180636.6"/>
    <n v="-181978.77"/>
    <n v="-183337.43"/>
    <n v="-183960.51"/>
    <n v="-185319.26"/>
    <n v="-186688.87"/>
    <n v="-188069.74"/>
    <n v="-189452.25"/>
    <n v="-190839.2"/>
    <n v="-192230.89"/>
    <n v="-190879.31"/>
    <n v="-1325.69"/>
    <n v="-1325.69"/>
    <n v="-1325.69"/>
    <n v="-1342.17"/>
    <n v="-1358.66"/>
    <n v="-1358.08"/>
    <n v="-1358.75"/>
    <n v="-1369.61"/>
    <n v="-1380.87"/>
    <n v="-1382.51"/>
    <n v="-1386.95"/>
    <n v="-1391.69"/>
    <n v="-1420.42"/>
    <s v="GD"/>
    <s v="WA"/>
    <x v="1"/>
    <x v="161"/>
    <x v="9"/>
    <n v="4"/>
    <s v="GD.WA4"/>
    <n v="0"/>
    <n v="1"/>
    <n v="0"/>
    <n v="0"/>
    <n v="0"/>
    <n v="0"/>
    <x v="92"/>
    <x v="111"/>
    <x v="0"/>
    <n v="0"/>
    <n v="924800"/>
    <n v="0"/>
    <n v="0"/>
    <n v="0"/>
    <n v="0"/>
  </r>
  <r>
    <x v="636"/>
    <n v="272343457.95999998"/>
    <n v="272675548.93000001"/>
    <n v="273030191.81999999"/>
    <n v="273620992.72000003"/>
    <n v="274555770.49000001"/>
    <n v="278257207.56999999"/>
    <n v="280736793.51999998"/>
    <n v="281653491.07999998"/>
    <n v="283607201.45999998"/>
    <n v="285715571.63"/>
    <n v="287676355.67000002"/>
    <n v="288723377.73000002"/>
    <n v="289697350.54000002"/>
    <n v="-76872443.140000001"/>
    <n v="-77310423.590000004"/>
    <n v="-77778595.730000004"/>
    <n v="-78224445.109999999"/>
    <n v="-78683370.790000007"/>
    <n v="-79190974.540000007"/>
    <n v="-79706986.239999995"/>
    <n v="-80224760.109999999"/>
    <n v="-80714205.299999997"/>
    <n v="-81231021.790000007"/>
    <n v="-81686747.609999999"/>
    <n v="-82198918.280000001"/>
    <n v="-82656853.870000005"/>
    <n v="-502877.91"/>
    <n v="-504142.59"/>
    <n v="-504777.82"/>
    <n v="-505652.35"/>
    <n v="-507063.51"/>
    <n v="-511352"/>
    <n v="-517069.46"/>
    <n v="-520211.02"/>
    <n v="-522866.14"/>
    <n v="-526623.56000000006"/>
    <n v="-530387.53"/>
    <n v="-533169.75"/>
    <n v="-535039.18999999994"/>
    <s v="GD"/>
    <s v="WA"/>
    <x v="1"/>
    <x v="162"/>
    <x v="9"/>
    <n v="4"/>
    <s v="GD.WA4"/>
    <n v="0"/>
    <n v="1"/>
    <n v="0"/>
    <n v="0"/>
    <n v="0"/>
    <n v="0"/>
    <x v="161"/>
    <x v="215"/>
    <x v="0"/>
    <n v="0"/>
    <n v="289697351"/>
    <n v="0"/>
    <n v="0"/>
    <n v="0"/>
    <n v="0"/>
  </r>
  <r>
    <x v="637"/>
    <n v="4242428.8"/>
    <n v="4547916.78"/>
    <n v="4547794.9000000004"/>
    <n v="4501855.3499999996"/>
    <n v="4503973.49"/>
    <n v="4511235.42"/>
    <n v="4518393.8600000003"/>
    <n v="4573605.8099999996"/>
    <n v="4599003.63"/>
    <n v="4599600.51"/>
    <n v="4600616.6399999997"/>
    <n v="4611573.75"/>
    <n v="4628691.34"/>
    <n v="-1223913.1100000001"/>
    <n v="-1236256.22"/>
    <n v="-1247069.44"/>
    <n v="-1259776.6399999999"/>
    <n v="-1272422.32"/>
    <n v="-1283977.0900000001"/>
    <n v="-1296656.2"/>
    <n v="-1309422.8799999999"/>
    <n v="-1322302.75"/>
    <n v="-1335219.1299999999"/>
    <n v="-1348137.76"/>
    <n v="-1361073.21"/>
    <n v="-1374048.08"/>
    <n v="-11914.15"/>
    <n v="-12343.11"/>
    <n v="-12771.9"/>
    <n v="-12707.2"/>
    <n v="-12645.68"/>
    <n v="-12658.85"/>
    <n v="-12679.11"/>
    <n v="-12766.68"/>
    <n v="-12879.87"/>
    <n v="-12916.38"/>
    <n v="-12918.63"/>
    <n v="-12935.45"/>
    <n v="-12974.87"/>
    <s v="GD"/>
    <s v="WA"/>
    <x v="1"/>
    <x v="163"/>
    <x v="9"/>
    <n v="4"/>
    <s v="GD.WA4"/>
    <n v="0"/>
    <n v="1"/>
    <n v="0"/>
    <n v="0"/>
    <n v="0"/>
    <n v="0"/>
    <x v="230"/>
    <x v="216"/>
    <x v="0"/>
    <n v="0"/>
    <n v="4628691"/>
    <n v="0"/>
    <n v="0"/>
    <n v="0"/>
    <n v="0"/>
  </r>
  <r>
    <x v="638"/>
    <n v="1890070.09"/>
    <n v="1890070.09"/>
    <n v="1890070.09"/>
    <n v="1890070.09"/>
    <n v="1890070.09"/>
    <n v="1890070.09"/>
    <n v="1890070.09"/>
    <n v="1890070.09"/>
    <n v="1890070.09"/>
    <n v="1890070.09"/>
    <n v="1939542.56"/>
    <n v="1942861.75"/>
    <n v="1942923.7"/>
    <n v="-503341.63"/>
    <n v="-507531.29"/>
    <n v="-511720.95"/>
    <n v="-515910.61"/>
    <n v="-520100.27"/>
    <n v="-524289.93000000005"/>
    <n v="-528479.59"/>
    <n v="-532669.25"/>
    <n v="-536858.91"/>
    <n v="-541048.56999999995"/>
    <n v="-544658.18000000005"/>
    <n v="-548961.18000000005"/>
    <n v="-553267.93999999994"/>
    <n v="-4189.66"/>
    <n v="-4189.66"/>
    <n v="-4189.66"/>
    <n v="-4189.66"/>
    <n v="-4189.66"/>
    <n v="-4189.66"/>
    <n v="-4189.66"/>
    <n v="-4189.66"/>
    <n v="-4189.66"/>
    <n v="-4189.66"/>
    <n v="-4244.4799999999996"/>
    <n v="-4303"/>
    <n v="-4306.76"/>
    <s v="GD"/>
    <s v="WA"/>
    <x v="1"/>
    <x v="164"/>
    <x v="9"/>
    <n v="4"/>
    <s v="GD.WA4"/>
    <n v="0"/>
    <n v="1"/>
    <n v="0"/>
    <n v="0"/>
    <n v="0"/>
    <n v="0"/>
    <x v="231"/>
    <x v="217"/>
    <x v="0"/>
    <n v="0"/>
    <n v="1942924"/>
    <n v="0"/>
    <n v="0"/>
    <n v="0"/>
    <n v="0"/>
  </r>
  <r>
    <x v="639"/>
    <n v="204006848.21000001"/>
    <n v="204890747.24000001"/>
    <n v="205368075.96000001"/>
    <n v="206286281.03999999"/>
    <n v="207410667.37"/>
    <n v="209002355.36000001"/>
    <n v="210932215.75999999"/>
    <n v="211985375.40000001"/>
    <n v="213747915.08000001"/>
    <n v="215724928.66999999"/>
    <n v="217587779.80000001"/>
    <n v="219476445.55000001"/>
    <n v="220867821.80000001"/>
    <n v="-70021137.769999996"/>
    <n v="-70403771.099999994"/>
    <n v="-70791305.769999996"/>
    <n v="-71176775.019999996"/>
    <n v="-71570546.950000003"/>
    <n v="-71964594.120000005"/>
    <n v="-72362797.920000002"/>
    <n v="-72764059.379999995"/>
    <n v="-73164916.590000004"/>
    <n v="-73573648.849999994"/>
    <n v="-73980795.430000007"/>
    <n v="-74394448.719999999"/>
    <n v="-74808327.510000005"/>
    <n v="-389825.25"/>
    <n v="-391860.2"/>
    <n v="-393164.71"/>
    <n v="-394502.1"/>
    <n v="-396459.58"/>
    <n v="-399062.48"/>
    <n v="-402437.29"/>
    <n v="-405296.03"/>
    <n v="-407994.41"/>
    <n v="-411578.13"/>
    <n v="-415258.01"/>
    <n v="-418853.21"/>
    <n v="-421996.59"/>
    <s v="GD"/>
    <s v="WA"/>
    <x v="1"/>
    <x v="168"/>
    <x v="9"/>
    <n v="4"/>
    <s v="GD.WA4"/>
    <n v="0"/>
    <n v="1"/>
    <n v="0"/>
    <n v="0"/>
    <n v="0"/>
    <n v="0"/>
    <x v="163"/>
    <x v="223"/>
    <x v="0"/>
    <n v="0"/>
    <n v="220867822"/>
    <n v="0"/>
    <n v="0"/>
    <n v="0"/>
    <n v="0"/>
  </r>
  <r>
    <x v="640"/>
    <n v="52046309.490000002"/>
    <n v="52094247.5"/>
    <n v="52543673.259999998"/>
    <n v="52739306.450000003"/>
    <n v="52884699.030000001"/>
    <n v="52407355.350000001"/>
    <n v="52066088.600000001"/>
    <n v="51883289.869999997"/>
    <n v="52040593.390000001"/>
    <n v="52303495.630000003"/>
    <n v="52417101.780000001"/>
    <n v="52580838.049999997"/>
    <n v="52741984.869999997"/>
    <n v="-6916300.8200000003"/>
    <n v="-6926767.7999999998"/>
    <n v="-6677635.0800000001"/>
    <n v="-6783108.1699999999"/>
    <n v="-6860347.5700000003"/>
    <n v="-6276789.4299999997"/>
    <n v="-5861904.8399999999"/>
    <n v="-5699065.2599999998"/>
    <n v="-5815902.8799999999"/>
    <n v="-5914415.1799999997"/>
    <n v="-5952338.9299999997"/>
    <n v="-6033201.1399999997"/>
    <n v="-6057943.2000000002"/>
    <n v="-133458.10999999999"/>
    <n v="-134080.97"/>
    <n v="-134721.32999999999"/>
    <n v="-135551.84"/>
    <n v="-135990.91"/>
    <n v="-135563.51"/>
    <n v="-134509.54999999999"/>
    <n v="-133834.82999999999"/>
    <n v="-133802"/>
    <n v="-134343.01"/>
    <n v="-134827.78"/>
    <n v="-135184.85999999999"/>
    <n v="-135603.13"/>
    <s v="GD"/>
    <s v="WA"/>
    <x v="1"/>
    <x v="169"/>
    <x v="9"/>
    <n v="4"/>
    <s v="GD.WA4"/>
    <n v="0"/>
    <n v="1"/>
    <n v="0"/>
    <n v="0"/>
    <n v="0"/>
    <n v="0"/>
    <x v="257"/>
    <x v="124"/>
    <x v="0"/>
    <n v="0"/>
    <n v="52741985"/>
    <n v="0"/>
    <n v="0"/>
    <n v="0"/>
    <n v="0"/>
  </r>
  <r>
    <x v="641"/>
    <n v="23853521.170000002"/>
    <n v="23955418.460000001"/>
    <n v="23876881.73"/>
    <n v="24119285.489999998"/>
    <n v="23854403.75"/>
    <n v="23989469.09"/>
    <n v="24076696.289999999"/>
    <n v="24135988.350000001"/>
    <n v="25963425.329999998"/>
    <n v="26349708.559999999"/>
    <n v="26416106.640000001"/>
    <n v="26495730.059999999"/>
    <n v="26583363.260000002"/>
    <n v="-2112226.5499999998"/>
    <n v="-2244896.36"/>
    <n v="-2377630.9900000002"/>
    <n v="-2510820.35"/>
    <n v="-2643947.34"/>
    <n v="-2776714.09"/>
    <n v="-2910097.7"/>
    <n v="-3043887.9"/>
    <n v="-3182913.77"/>
    <n v="-3328082.72"/>
    <n v="-3474507.86"/>
    <n v="-3621338.21"/>
    <n v="-3768632.69"/>
    <n v="-132048.13"/>
    <n v="-132669.81"/>
    <n v="-132734.63"/>
    <n v="-133189.35999999999"/>
    <n v="-133126.99"/>
    <n v="-132766.75"/>
    <n v="-133383.60999999999"/>
    <n v="-133790.20000000001"/>
    <n v="-139025.87"/>
    <n v="-145168.95000000001"/>
    <n v="-146425.14000000001"/>
    <n v="-146830.35"/>
    <n v="-147294.48000000001"/>
    <s v="GD"/>
    <s v="WA"/>
    <x v="1"/>
    <x v="175"/>
    <x v="9"/>
    <n v="4"/>
    <s v="GD.WA4"/>
    <n v="0"/>
    <n v="1"/>
    <n v="0"/>
    <n v="0"/>
    <n v="0"/>
    <n v="0"/>
    <x v="215"/>
    <x v="242"/>
    <x v="0"/>
    <n v="0"/>
    <n v="26583363"/>
    <n v="0"/>
    <n v="0"/>
    <n v="0"/>
    <n v="0"/>
  </r>
  <r>
    <x v="642"/>
    <n v="2949397.09"/>
    <n v="2962104.39"/>
    <n v="2962215.39"/>
    <n v="2962262.27"/>
    <n v="2962464.06"/>
    <n v="2962530.86"/>
    <n v="2962530.86"/>
    <n v="3006970.12"/>
    <n v="3007505.9"/>
    <n v="3007579.48"/>
    <n v="3022628.05"/>
    <n v="3029442.41"/>
    <n v="3029556.32"/>
    <n v="-1237236.8799999999"/>
    <n v="-1240586.73"/>
    <n v="-1243943.8500000001"/>
    <n v="-1247301.07"/>
    <n v="-1250658.43"/>
    <n v="-1254015.93"/>
    <n v="-1257373.47"/>
    <n v="-1260756.18"/>
    <n v="-1264164.3700000001"/>
    <n v="-1267572.9099999999"/>
    <n v="-1270990.03"/>
    <n v="-1274419.53"/>
    <n v="-1277852.97"/>
    <n v="-3342.65"/>
    <n v="-3349.85"/>
    <n v="-3357.12"/>
    <n v="-3357.22"/>
    <n v="-3357.36"/>
    <n v="-3357.5"/>
    <n v="-3357.54"/>
    <n v="-3382.71"/>
    <n v="-3408.19"/>
    <n v="-3408.54"/>
    <n v="-3417.12"/>
    <n v="-3429.5"/>
    <n v="-3433.44"/>
    <s v="GD"/>
    <s v="WA"/>
    <x v="1"/>
    <x v="170"/>
    <x v="9"/>
    <n v="4"/>
    <s v="GD.WA4"/>
    <n v="0"/>
    <n v="1"/>
    <n v="0"/>
    <n v="0"/>
    <n v="0"/>
    <n v="0"/>
    <x v="258"/>
    <x v="225"/>
    <x v="0"/>
    <n v="0"/>
    <n v="3029556"/>
    <n v="0"/>
    <n v="0"/>
    <n v="0"/>
    <n v="0"/>
  </r>
  <r>
    <x v="643"/>
    <n v="3071016.65"/>
    <n v="3071016.65"/>
    <n v="3071016.65"/>
    <n v="3071016.65"/>
    <n v="3071016.65"/>
    <n v="3071016.65"/>
    <n v="3071016.65"/>
    <n v="3071016.65"/>
    <n v="3071016.65"/>
    <n v="3071016.65"/>
    <n v="3071016.65"/>
    <n v="3071016.65"/>
    <n v="307101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WA"/>
    <x v="1"/>
    <x v="11"/>
    <x v="1"/>
    <n v="4"/>
    <s v="GD.WA4"/>
    <n v="0"/>
    <n v="1"/>
    <n v="0"/>
    <n v="0"/>
    <n v="0"/>
    <n v="0"/>
    <x v="8"/>
    <x v="8"/>
    <x v="1"/>
    <n v="0"/>
    <n v="3071017"/>
    <n v="0"/>
    <n v="0"/>
    <n v="0"/>
    <n v="0"/>
  </r>
  <r>
    <x v="644"/>
    <n v="2368.16"/>
    <n v="2368.16"/>
    <n v="2368.16"/>
    <n v="2368.16"/>
    <n v="2368.16"/>
    <n v="2368.16"/>
    <n v="2368.16"/>
    <n v="2368.16"/>
    <n v="2368.16"/>
    <n v="2368.16"/>
    <n v="2368.16"/>
    <n v="2368.16"/>
    <n v="2368.16"/>
    <n v="-105.2"/>
    <n v="-109.17"/>
    <n v="-113.14"/>
    <n v="-117.11"/>
    <n v="-121.08"/>
    <n v="-125.05"/>
    <n v="-129.02000000000001"/>
    <n v="-132.99"/>
    <n v="-136.96"/>
    <n v="-140.93"/>
    <n v="-144.9"/>
    <n v="-148.87"/>
    <n v="-152.84"/>
    <n v="-3.97"/>
    <n v="-3.97"/>
    <n v="-3.97"/>
    <n v="-3.97"/>
    <n v="-3.97"/>
    <n v="-3.97"/>
    <n v="-3.97"/>
    <n v="-3.97"/>
    <n v="-3.97"/>
    <n v="-3.97"/>
    <n v="-3.97"/>
    <n v="-3.97"/>
    <n v="-3.97"/>
    <s v="GD"/>
    <s v="WA"/>
    <x v="1"/>
    <x v="176"/>
    <x v="1"/>
    <n v="4"/>
    <s v="GD.WA4"/>
    <n v="0"/>
    <n v="1"/>
    <n v="0"/>
    <n v="0"/>
    <n v="0"/>
    <n v="0"/>
    <x v="98"/>
    <x v="164"/>
    <x v="0"/>
    <n v="0"/>
    <n v="2368"/>
    <n v="0"/>
    <n v="0"/>
    <n v="0"/>
    <n v="0"/>
  </r>
  <r>
    <x v="645"/>
    <n v="26204745.390000001"/>
    <n v="26204745.390000001"/>
    <n v="26204745.390000001"/>
    <n v="26204745.390000001"/>
    <n v="26204745.390000001"/>
    <n v="26046864.390000001"/>
    <n v="26046864.390000001"/>
    <n v="26046864.390000001"/>
    <n v="25974434.879999999"/>
    <n v="25974434.899999999"/>
    <n v="25974434.899999999"/>
    <n v="25974434.899999999"/>
    <n v="25396990.629999999"/>
    <n v="-2669034.66"/>
    <n v="-2747430.52"/>
    <n v="-2825826.38"/>
    <n v="-2904222.24"/>
    <n v="-2982618.1"/>
    <n v="-3060777.79"/>
    <n v="-3138701.32"/>
    <n v="-3216624.85"/>
    <n v="-3294440.04"/>
    <n v="-3372146.89"/>
    <n v="-3449853.74"/>
    <n v="-3527560.59"/>
    <n v="-3026959.41"/>
    <n v="-78334.47"/>
    <n v="-78395.86"/>
    <n v="-78395.86"/>
    <n v="-78395.86"/>
    <n v="-78395.86"/>
    <n v="-78159.69"/>
    <n v="-77923.53"/>
    <n v="-77923.53"/>
    <n v="-77815.19"/>
    <n v="-77706.850000000006"/>
    <n v="-77706.850000000006"/>
    <n v="-77706.850000000006"/>
    <n v="-76843.09"/>
    <s v="GD"/>
    <s v="WA"/>
    <x v="1"/>
    <x v="14"/>
    <x v="1"/>
    <n v="4"/>
    <s v="GD.WA4"/>
    <n v="0"/>
    <n v="1"/>
    <n v="0"/>
    <n v="0"/>
    <n v="0"/>
    <n v="0"/>
    <x v="259"/>
    <x v="243"/>
    <x v="0"/>
    <n v="0"/>
    <n v="25396991"/>
    <n v="0"/>
    <n v="0"/>
    <n v="0"/>
    <n v="0"/>
  </r>
  <r>
    <x v="646"/>
    <n v="143319.84"/>
    <n v="143319.84"/>
    <n v="143319.84"/>
    <n v="143319.84"/>
    <n v="143319.84"/>
    <n v="143319.84"/>
    <n v="143319.84"/>
    <n v="143319.84"/>
    <n v="143319.84"/>
    <n v="143319.84"/>
    <n v="143319.84"/>
    <n v="143319.84"/>
    <n v="143319.84"/>
    <n v="-229571.77"/>
    <n v="-229571.77"/>
    <n v="-229571.77"/>
    <n v="-229571.77"/>
    <n v="-229571.77"/>
    <n v="-229571.77"/>
    <n v="-229571.77"/>
    <n v="-229571.77"/>
    <n v="-229571.77"/>
    <n v="-229571.77"/>
    <n v="-229571.77"/>
    <n v="-229571.77"/>
    <n v="-229571.77"/>
    <n v="0"/>
    <n v="0"/>
    <n v="0"/>
    <n v="0"/>
    <n v="0"/>
    <n v="0"/>
    <n v="0"/>
    <n v="0"/>
    <n v="0"/>
    <n v="0"/>
    <n v="0"/>
    <n v="0"/>
    <n v="0"/>
    <s v="GD"/>
    <s v="WA"/>
    <x v="1"/>
    <x v="16"/>
    <x v="1"/>
    <n v="4"/>
    <s v="GD.WA4"/>
    <n v="0"/>
    <n v="1"/>
    <n v="0"/>
    <n v="0"/>
    <n v="0"/>
    <n v="0"/>
    <x v="1"/>
    <x v="1"/>
    <x v="0"/>
    <n v="0"/>
    <n v="143320"/>
    <n v="0"/>
    <n v="0"/>
    <n v="0"/>
    <n v="0"/>
  </r>
  <r>
    <x v="647"/>
    <n v="1161911"/>
    <n v="1189896.73"/>
    <n v="1190120.69"/>
    <n v="1203741.28"/>
    <n v="1203741.28"/>
    <n v="1203741.28"/>
    <n v="1218970.93"/>
    <n v="1201885.1200000001"/>
    <n v="1201885.1200000001"/>
    <n v="1201885.1200000001"/>
    <n v="1201885.1200000001"/>
    <n v="1190483.04"/>
    <n v="1190483.04"/>
    <n v="-381278.73"/>
    <n v="-388461.54"/>
    <n v="-395730.51"/>
    <n v="-403041.76"/>
    <n v="-410394.61"/>
    <n v="-417747.46"/>
    <n v="-425146.83"/>
    <n v="-415454.71999999997"/>
    <n v="-422796.23"/>
    <n v="-430137.74"/>
    <n v="-437479.25"/>
    <n v="-433383.86"/>
    <n v="-440655.73"/>
    <n v="-7097.34"/>
    <n v="-7182.81"/>
    <n v="-7268.97"/>
    <n v="-7311.25"/>
    <n v="-7352.85"/>
    <n v="-7352.85"/>
    <n v="-7399.37"/>
    <n v="-7393.7"/>
    <n v="-7341.51"/>
    <n v="-7341.51"/>
    <n v="-7341.51"/>
    <n v="-7306.69"/>
    <n v="-7271.87"/>
    <s v="GD"/>
    <s v="WA"/>
    <x v="1"/>
    <x v="21"/>
    <x v="2"/>
    <n v="4"/>
    <s v="GD.WA4"/>
    <n v="0"/>
    <n v="1"/>
    <n v="0"/>
    <n v="0"/>
    <n v="0"/>
    <n v="0"/>
    <x v="232"/>
    <x v="218"/>
    <x v="0"/>
    <n v="0"/>
    <n v="1190483"/>
    <n v="0"/>
    <n v="0"/>
    <n v="0"/>
    <n v="0"/>
  </r>
  <r>
    <x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WA"/>
    <x v="1"/>
    <x v="38"/>
    <x v="2"/>
    <n v="4"/>
    <s v="GD.WA4"/>
    <n v="0"/>
    <n v="1"/>
    <n v="0"/>
    <n v="0"/>
    <n v="0"/>
    <n v="0"/>
    <x v="221"/>
    <x v="183"/>
    <x v="0"/>
    <n v="0"/>
    <n v="0"/>
    <n v="0"/>
    <n v="0"/>
    <n v="0"/>
    <n v="0"/>
  </r>
  <r>
    <x v="649"/>
    <n v="1239669.23"/>
    <n v="1239669.23"/>
    <n v="1239669.23"/>
    <n v="1239669.23"/>
    <n v="1239669.23"/>
    <n v="1239669.23"/>
    <n v="1239669.23"/>
    <n v="1239669.23"/>
    <n v="1239669.23"/>
    <n v="1239669.23"/>
    <n v="1239669.23"/>
    <n v="1239669.23"/>
    <n v="1203544.03"/>
    <n v="-1039926.64"/>
    <n v="-1045897.71"/>
    <n v="-1051868.78"/>
    <n v="-1057839.8500000001"/>
    <n v="-1063810.92"/>
    <n v="-1069781.99"/>
    <n v="-1075753.06"/>
    <n v="-1081724.1299999999"/>
    <n v="-1087695.2"/>
    <n v="-1093666.27"/>
    <n v="-1099637.3400000001"/>
    <n v="-1105608.4099999999"/>
    <n v="-1075367.28"/>
    <n v="-5971.07"/>
    <n v="-5971.07"/>
    <n v="-5971.07"/>
    <n v="-5971.07"/>
    <n v="-5971.07"/>
    <n v="-5971.07"/>
    <n v="-5971.07"/>
    <n v="-5971.07"/>
    <n v="-5971.07"/>
    <n v="-5971.07"/>
    <n v="-5971.07"/>
    <n v="-5971.07"/>
    <n v="-5884.07"/>
    <s v="GD"/>
    <s v="WA"/>
    <x v="1"/>
    <x v="24"/>
    <x v="2"/>
    <n v="4"/>
    <s v="GD.WA4"/>
    <n v="0"/>
    <n v="1"/>
    <n v="0"/>
    <n v="0"/>
    <n v="0"/>
    <n v="0"/>
    <x v="221"/>
    <x v="183"/>
    <x v="0"/>
    <n v="0"/>
    <n v="1203544"/>
    <n v="0"/>
    <n v="0"/>
    <n v="0"/>
    <n v="0"/>
  </r>
  <r>
    <x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WA"/>
    <x v="1"/>
    <x v="39"/>
    <x v="2"/>
    <n v="4"/>
    <s v="GD.WA4"/>
    <n v="0"/>
    <n v="1"/>
    <n v="0"/>
    <n v="0"/>
    <n v="0"/>
    <n v="0"/>
    <x v="221"/>
    <x v="183"/>
    <x v="0"/>
    <n v="0"/>
    <n v="0"/>
    <n v="0"/>
    <n v="0"/>
    <n v="0"/>
    <n v="0"/>
  </r>
  <r>
    <x v="651"/>
    <n v="2477133.98"/>
    <n v="2477504.9700000002"/>
    <n v="2477504.9700000002"/>
    <n v="2477504.9700000002"/>
    <n v="2477504.9700000002"/>
    <n v="2477504.9700000002"/>
    <n v="2477504.9700000002"/>
    <n v="2477504.9700000002"/>
    <n v="2477504.9700000002"/>
    <n v="2477504.9700000002"/>
    <n v="2477504.9700000002"/>
    <n v="2477504.9700000002"/>
    <n v="2590940.98"/>
    <n v="-1240157.24"/>
    <n v="-1252089.6599999999"/>
    <n v="-1264022.98"/>
    <n v="-1275956.3"/>
    <n v="-1287889.6200000001"/>
    <n v="-1299822.94"/>
    <n v="-1311756.26"/>
    <n v="-1323689.58"/>
    <n v="-1335622.8999999999"/>
    <n v="-1347556.22"/>
    <n v="-1359489.54"/>
    <n v="-1371422.86"/>
    <n v="-1383629.37"/>
    <n v="-11933.09"/>
    <n v="-11932.42"/>
    <n v="-11933.32"/>
    <n v="-11933.32"/>
    <n v="-11933.32"/>
    <n v="-11933.32"/>
    <n v="-11933.32"/>
    <n v="-11933.32"/>
    <n v="-11933.32"/>
    <n v="-11933.32"/>
    <n v="-11933.32"/>
    <n v="-11933.32"/>
    <n v="-12206.51"/>
    <s v="GD"/>
    <s v="WA"/>
    <x v="1"/>
    <x v="25"/>
    <x v="2"/>
    <n v="4"/>
    <s v="GD.WA4"/>
    <n v="0"/>
    <n v="1"/>
    <n v="0"/>
    <n v="0"/>
    <n v="0"/>
    <n v="0"/>
    <x v="221"/>
    <x v="183"/>
    <x v="0"/>
    <n v="0"/>
    <n v="2590941"/>
    <n v="0"/>
    <n v="0"/>
    <n v="0"/>
    <n v="0"/>
  </r>
  <r>
    <x v="652"/>
    <n v="1665677.29"/>
    <n v="1665677.29"/>
    <n v="1665677.29"/>
    <n v="1665677.29"/>
    <n v="1665677.29"/>
    <n v="1665677.29"/>
    <n v="1886595.16"/>
    <n v="1886595.16"/>
    <n v="1886595.16"/>
    <n v="1886595.16"/>
    <n v="1886595.16"/>
    <n v="1886595.16"/>
    <n v="1886595.16"/>
    <n v="-972391.71"/>
    <n v="-979220.99"/>
    <n v="-986050.27"/>
    <n v="-992879.55"/>
    <n v="-999708.83"/>
    <n v="-1006538.11"/>
    <n v="-1013820.27"/>
    <n v="-1021555.31"/>
    <n v="-1029290.35"/>
    <n v="-1037025.39"/>
    <n v="-1044760.43"/>
    <n v="-1052495.47"/>
    <n v="-1060230.51"/>
    <n v="-6888.96"/>
    <n v="-6829.28"/>
    <n v="-6829.28"/>
    <n v="-6829.28"/>
    <n v="-6829.28"/>
    <n v="-6829.28"/>
    <n v="-7282.16"/>
    <n v="-7735.04"/>
    <n v="-7735.04"/>
    <n v="-7735.04"/>
    <n v="-7735.04"/>
    <n v="-7735.04"/>
    <n v="-7735.04"/>
    <s v="GD"/>
    <s v="WA"/>
    <x v="1"/>
    <x v="26"/>
    <x v="2"/>
    <n v="4"/>
    <s v="GD.WA4"/>
    <n v="0"/>
    <n v="1"/>
    <n v="0"/>
    <n v="0"/>
    <n v="0"/>
    <n v="0"/>
    <x v="233"/>
    <x v="219"/>
    <x v="0"/>
    <n v="0"/>
    <n v="1886595"/>
    <n v="0"/>
    <n v="0"/>
    <n v="0"/>
    <n v="0"/>
  </r>
  <r>
    <x v="653"/>
    <n v="1125757.73"/>
    <n v="1125757.73"/>
    <n v="1125757.73"/>
    <n v="1125757.73"/>
    <n v="1125757.73"/>
    <n v="1125757.73"/>
    <n v="1125757.73"/>
    <n v="1125757.73"/>
    <n v="1125757.73"/>
    <n v="1125757.73"/>
    <n v="1125757.73"/>
    <n v="1125757.73"/>
    <n v="1125757.73"/>
    <n v="-637099.93999999994"/>
    <n v="-641715.55000000005"/>
    <n v="-646331.16"/>
    <n v="-650946.77"/>
    <n v="-655562.38"/>
    <n v="-660177.99"/>
    <n v="-664793.59999999998"/>
    <n v="-669409.21"/>
    <n v="-674024.82"/>
    <n v="-678640.43"/>
    <n v="-683256.04"/>
    <n v="-687871.65"/>
    <n v="-692487.26"/>
    <n v="-4615.6099999999997"/>
    <n v="-4615.6099999999997"/>
    <n v="-4615.6099999999997"/>
    <n v="-4615.6099999999997"/>
    <n v="-4615.6099999999997"/>
    <n v="-4615.6099999999997"/>
    <n v="-4615.6099999999997"/>
    <n v="-4615.6099999999997"/>
    <n v="-4615.6099999999997"/>
    <n v="-4615.6099999999997"/>
    <n v="-4615.6099999999997"/>
    <n v="-4615.6099999999997"/>
    <n v="-4615.6099999999997"/>
    <s v="GD"/>
    <s v="WA"/>
    <x v="1"/>
    <x v="40"/>
    <x v="2"/>
    <n v="4"/>
    <s v="GD.WA4"/>
    <n v="0"/>
    <n v="1"/>
    <n v="0"/>
    <n v="0"/>
    <n v="0"/>
    <n v="0"/>
    <x v="233"/>
    <x v="219"/>
    <x v="0"/>
    <n v="0"/>
    <n v="1125758"/>
    <n v="0"/>
    <n v="0"/>
    <n v="0"/>
    <n v="0"/>
  </r>
  <r>
    <x v="654"/>
    <n v="1763087.15"/>
    <n v="1763087.15"/>
    <n v="1763087.15"/>
    <n v="1997554.98"/>
    <n v="1997554.98"/>
    <n v="1997554.98"/>
    <n v="1997554.98"/>
    <n v="1997554.98"/>
    <n v="1997554.98"/>
    <n v="1997554.98"/>
    <n v="1997554.98"/>
    <n v="1997554.98"/>
    <n v="1997554.98"/>
    <n v="-776687.99"/>
    <n v="-785121.42"/>
    <n v="-793554.85"/>
    <n v="-802549.05"/>
    <n v="-812104.02"/>
    <n v="-821658.99"/>
    <n v="-831213.96"/>
    <n v="-840768.93"/>
    <n v="-850323.9"/>
    <n v="-859878.87"/>
    <n v="-869433.84"/>
    <n v="-878988.81"/>
    <n v="-888543.78"/>
    <n v="-8433.43"/>
    <n v="-8433.43"/>
    <n v="-8433.43"/>
    <n v="-8994.2000000000007"/>
    <n v="-9554.9699999999993"/>
    <n v="-9554.9699999999993"/>
    <n v="-9554.9699999999993"/>
    <n v="-9554.9699999999993"/>
    <n v="-9554.9699999999993"/>
    <n v="-9554.9699999999993"/>
    <n v="-9554.9699999999993"/>
    <n v="-9554.9699999999993"/>
    <n v="-9554.9699999999993"/>
    <s v="GD"/>
    <s v="WA"/>
    <x v="1"/>
    <x v="27"/>
    <x v="2"/>
    <n v="4"/>
    <s v="GD.WA4"/>
    <n v="0"/>
    <n v="1"/>
    <n v="0"/>
    <n v="0"/>
    <n v="0"/>
    <n v="0"/>
    <x v="234"/>
    <x v="220"/>
    <x v="0"/>
    <n v="0"/>
    <n v="1997555"/>
    <n v="0"/>
    <n v="0"/>
    <n v="0"/>
    <n v="0"/>
  </r>
  <r>
    <x v="655"/>
    <n v="101711.45"/>
    <n v="101711.45"/>
    <n v="101711.45"/>
    <n v="101711.45"/>
    <n v="101711.45"/>
    <n v="101711.45"/>
    <n v="101711.45"/>
    <n v="101711.45"/>
    <n v="101711.45"/>
    <n v="101711.45"/>
    <n v="101711.45"/>
    <n v="101711.45"/>
    <n v="101711.45"/>
    <n v="-100678.47"/>
    <n v="-101164.99"/>
    <n v="-101651.51"/>
    <n v="-101711.45"/>
    <n v="-101711.45"/>
    <n v="-101711.45"/>
    <n v="-101711.45"/>
    <n v="-101711.45"/>
    <n v="-101711.45"/>
    <n v="-101711.45"/>
    <n v="-101711.45"/>
    <n v="-101711.45"/>
    <n v="-101711.45"/>
    <n v="-486.52"/>
    <n v="-486.52"/>
    <n v="-486.52"/>
    <n v="-59.94"/>
    <n v="0"/>
    <n v="0"/>
    <n v="0"/>
    <n v="0"/>
    <n v="0"/>
    <n v="0"/>
    <n v="0"/>
    <n v="0"/>
    <n v="0"/>
    <s v="GD"/>
    <s v="WA"/>
    <x v="1"/>
    <x v="28"/>
    <x v="2"/>
    <n v="4"/>
    <s v="GD.WA4"/>
    <n v="0"/>
    <n v="1"/>
    <n v="0"/>
    <n v="0"/>
    <n v="0"/>
    <n v="0"/>
    <x v="234"/>
    <x v="220"/>
    <x v="0"/>
    <n v="0"/>
    <n v="101711"/>
    <n v="0"/>
    <n v="0"/>
    <n v="0"/>
    <n v="0"/>
  </r>
  <r>
    <x v="656"/>
    <n v="29308.04"/>
    <n v="29308.04"/>
    <n v="29308.04"/>
    <n v="29308.04"/>
    <n v="29308.04"/>
    <n v="29308.04"/>
    <n v="29308.04"/>
    <n v="29308.04"/>
    <n v="29308.04"/>
    <n v="29308.04"/>
    <n v="29308.04"/>
    <n v="29308.04"/>
    <n v="29308.04"/>
    <n v="-4632.87"/>
    <n v="-4811.8900000000003"/>
    <n v="-4990.91"/>
    <n v="-5169.93"/>
    <n v="-5348.95"/>
    <n v="-5527.97"/>
    <n v="-5706.99"/>
    <n v="-5886.01"/>
    <n v="-6065.03"/>
    <n v="-6244.05"/>
    <n v="-6423.07"/>
    <n v="-6602.09"/>
    <n v="-6781.11"/>
    <n v="-179.02"/>
    <n v="-179.02"/>
    <n v="-179.02"/>
    <n v="-179.02"/>
    <n v="-179.02"/>
    <n v="-179.02"/>
    <n v="-179.02"/>
    <n v="-179.02"/>
    <n v="-179.02"/>
    <n v="-179.02"/>
    <n v="-179.02"/>
    <n v="-179.02"/>
    <n v="-179.02"/>
    <s v="GD"/>
    <s v="WA"/>
    <x v="1"/>
    <x v="177"/>
    <x v="2"/>
    <n v="4"/>
    <s v="GD.WA4"/>
    <n v="0"/>
    <n v="1"/>
    <n v="0"/>
    <n v="0"/>
    <n v="0"/>
    <n v="0"/>
    <x v="232"/>
    <x v="218"/>
    <x v="0"/>
    <n v="0"/>
    <n v="29308"/>
    <n v="0"/>
    <n v="0"/>
    <n v="0"/>
    <n v="0"/>
  </r>
  <r>
    <x v="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WA"/>
    <x v="1"/>
    <x v="41"/>
    <x v="2"/>
    <n v="4"/>
    <s v="GD.WA4"/>
    <n v="0"/>
    <n v="1"/>
    <n v="0"/>
    <n v="0"/>
    <n v="0"/>
    <n v="0"/>
    <x v="1"/>
    <x v="218"/>
    <x v="0"/>
    <n v="0"/>
    <n v="0"/>
    <n v="0"/>
    <n v="0"/>
    <n v="0"/>
    <n v="0"/>
  </r>
  <r>
    <x v="6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WA"/>
    <x v="1"/>
    <x v="171"/>
    <x v="2"/>
    <n v="4"/>
    <s v="GD.WA4"/>
    <n v="0"/>
    <n v="1"/>
    <n v="0"/>
    <n v="0"/>
    <n v="0"/>
    <n v="0"/>
    <x v="239"/>
    <x v="218"/>
    <x v="0"/>
    <n v="0"/>
    <n v="0"/>
    <n v="0"/>
    <n v="0"/>
    <n v="0"/>
    <n v="0"/>
  </r>
  <r>
    <x v="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WA"/>
    <x v="1"/>
    <x v="172"/>
    <x v="2"/>
    <n v="4"/>
    <s v="GD.WA4"/>
    <n v="0"/>
    <n v="1"/>
    <n v="0"/>
    <n v="0"/>
    <n v="0"/>
    <n v="0"/>
    <x v="8"/>
    <x v="219"/>
    <x v="0"/>
    <n v="0"/>
    <n v="0"/>
    <n v="0"/>
    <n v="0"/>
    <n v="0"/>
    <n v="0"/>
  </r>
  <r>
    <x v="660"/>
    <n v="64472.15"/>
    <n v="64472.15"/>
    <n v="64472.15"/>
    <n v="64472.15"/>
    <n v="64472.15"/>
    <n v="222353.15"/>
    <n v="222353.15"/>
    <n v="222353.15"/>
    <n v="222353.15"/>
    <n v="222353.15"/>
    <n v="222353.15"/>
    <n v="222353.15"/>
    <n v="222353.15"/>
    <n v="-33610.26"/>
    <n v="-33825.17"/>
    <n v="-34040.080000000002"/>
    <n v="-34254.99"/>
    <n v="-34469.9"/>
    <n v="-34947.94"/>
    <n v="-35689.120000000003"/>
    <n v="-36430.300000000003"/>
    <n v="-37171.480000000003"/>
    <n v="-37912.660000000003"/>
    <n v="-38653.839999999997"/>
    <n v="-39395.019999999997"/>
    <n v="-40136.199999999997"/>
    <n v="-214.91"/>
    <n v="-214.91"/>
    <n v="-214.91"/>
    <n v="-214.91"/>
    <n v="-214.91"/>
    <n v="-478.04"/>
    <n v="-741.18"/>
    <n v="-741.18"/>
    <n v="-741.18"/>
    <n v="-741.18"/>
    <n v="-741.18"/>
    <n v="-741.18"/>
    <n v="-741.18"/>
    <s v="GD"/>
    <s v="WA"/>
    <x v="1"/>
    <x v="29"/>
    <x v="1"/>
    <n v="4"/>
    <s v="GD.WA4"/>
    <n v="0"/>
    <n v="1"/>
    <n v="0"/>
    <n v="0"/>
    <n v="0"/>
    <n v="0"/>
    <x v="20"/>
    <x v="19"/>
    <x v="0"/>
    <n v="0"/>
    <n v="222353"/>
    <n v="0"/>
    <n v="0"/>
    <n v="0"/>
    <n v="0"/>
  </r>
  <r>
    <x v="661"/>
    <n v="2204562.54"/>
    <n v="2185046.64"/>
    <n v="2185046.64"/>
    <n v="2212075.48"/>
    <n v="2384033.31"/>
    <n v="2413554.71"/>
    <n v="2451884.7799999998"/>
    <n v="2457169.6800000002"/>
    <n v="2465222.9300000002"/>
    <n v="2523259.04"/>
    <n v="2532295.6"/>
    <n v="2535942.4900000002"/>
    <n v="2546140.63"/>
    <n v="-776905.74"/>
    <n v="-783315.84"/>
    <n v="-792420.2"/>
    <n v="-801580.87"/>
    <n v="-811156.1"/>
    <n v="-821151.08"/>
    <n v="-831287.41"/>
    <n v="-841514.61"/>
    <n v="-851769.6"/>
    <n v="-862162.27"/>
    <n v="-872694.68"/>
    <n v="-883253.51"/>
    <n v="-893841.19"/>
    <n v="-9085.2199999999993"/>
    <n v="-9145.02"/>
    <n v="-9104.36"/>
    <n v="-9160.67"/>
    <n v="-9575.23"/>
    <n v="-9994.98"/>
    <n v="-10136.33"/>
    <n v="-10227.200000000001"/>
    <n v="-10254.99"/>
    <n v="-10392.67"/>
    <n v="-10532.41"/>
    <n v="-10558.83"/>
    <n v="-10587.68"/>
    <s v="GD"/>
    <s v="WA"/>
    <x v="1"/>
    <x v="30"/>
    <x v="1"/>
    <n v="4"/>
    <s v="GD.WA4"/>
    <n v="0"/>
    <n v="1"/>
    <n v="0"/>
    <n v="0"/>
    <n v="0"/>
    <n v="0"/>
    <x v="21"/>
    <x v="20"/>
    <x v="0"/>
    <n v="0"/>
    <n v="2546141"/>
    <n v="0"/>
    <n v="0"/>
    <n v="0"/>
    <n v="0"/>
  </r>
  <r>
    <x v="662"/>
    <n v="38111.67"/>
    <n v="65412.37"/>
    <n v="65412.37"/>
    <n v="65412.37"/>
    <n v="65412.37"/>
    <n v="65412.37"/>
    <n v="65412.37"/>
    <n v="65412.37"/>
    <n v="65412.37"/>
    <n v="65412.37"/>
    <n v="65412.37"/>
    <n v="65412.37"/>
    <n v="65412.37"/>
    <n v="1003.75"/>
    <n v="716.04"/>
    <n v="352.46"/>
    <n v="-11.12"/>
    <n v="-374.7"/>
    <n v="-738.28"/>
    <n v="-1101.8599999999999"/>
    <n v="-1465.44"/>
    <n v="-1829.02"/>
    <n v="-2192.6"/>
    <n v="-2556.1799999999998"/>
    <n v="-2919.76"/>
    <n v="-3283.34"/>
    <n v="-199.24"/>
    <n v="-287.70999999999998"/>
    <n v="-363.58"/>
    <n v="-363.58"/>
    <n v="-363.58"/>
    <n v="-363.58"/>
    <n v="-363.58"/>
    <n v="-363.58"/>
    <n v="-363.58"/>
    <n v="-363.58"/>
    <n v="-363.58"/>
    <n v="-363.58"/>
    <n v="-363.58"/>
    <s v="GD"/>
    <s v="WA"/>
    <x v="1"/>
    <x v="31"/>
    <x v="1"/>
    <n v="4"/>
    <s v="GD.WA4"/>
    <n v="0"/>
    <n v="1"/>
    <n v="0"/>
    <n v="0"/>
    <n v="0"/>
    <n v="0"/>
    <x v="12"/>
    <x v="12"/>
    <x v="0"/>
    <n v="0"/>
    <n v="65412"/>
    <n v="0"/>
    <n v="0"/>
    <n v="0"/>
    <n v="0"/>
  </r>
  <r>
    <x v="663"/>
    <n v="40840.58"/>
    <n v="40840.58"/>
    <n v="40840.58"/>
    <n v="40840.58"/>
    <n v="40840.58"/>
    <n v="40840.58"/>
    <n v="40840.58"/>
    <n v="40840.58"/>
    <n v="40840.58"/>
    <n v="40840.58"/>
    <n v="40840.58"/>
    <n v="40840.58"/>
    <n v="40840.58"/>
    <n v="-6465.39"/>
    <n v="-6692.4"/>
    <n v="-6919.41"/>
    <n v="-7146.42"/>
    <n v="-7373.43"/>
    <n v="-7600.44"/>
    <n v="-7827.45"/>
    <n v="-8054.46"/>
    <n v="-8281.4699999999993"/>
    <n v="-8508.48"/>
    <n v="-8735.49"/>
    <n v="-8962.5"/>
    <n v="-9189.51"/>
    <n v="-227.01"/>
    <n v="-227.01"/>
    <n v="-227.01"/>
    <n v="-227.01"/>
    <n v="-227.01"/>
    <n v="-227.01"/>
    <n v="-227.01"/>
    <n v="-227.01"/>
    <n v="-227.01"/>
    <n v="-227.01"/>
    <n v="-227.01"/>
    <n v="-227.01"/>
    <n v="-227.01"/>
    <s v="GD"/>
    <s v="WA"/>
    <x v="1"/>
    <x v="151"/>
    <x v="1"/>
    <n v="4"/>
    <s v="GD.WA4"/>
    <n v="0"/>
    <n v="1"/>
    <n v="0"/>
    <n v="0"/>
    <n v="0"/>
    <n v="0"/>
    <x v="12"/>
    <x v="12"/>
    <x v="0"/>
    <n v="0"/>
    <n v="40841"/>
    <n v="0"/>
    <n v="0"/>
    <n v="0"/>
    <n v="0"/>
  </r>
  <r>
    <x v="664"/>
    <n v="1506615.45"/>
    <n v="1506615.45"/>
    <n v="1506615.45"/>
    <n v="1506615.45"/>
    <n v="1506615.45"/>
    <n v="1506615.45"/>
    <n v="1506615.45"/>
    <n v="1506615.45"/>
    <n v="1506615.45"/>
    <n v="1506615.45"/>
    <n v="1506615.45"/>
    <n v="1411856.29"/>
    <n v="1411856.29"/>
    <n v="-556222.89"/>
    <n v="-565589.02"/>
    <n v="-574955.15"/>
    <n v="-584321.28000000003"/>
    <n v="-593687.41"/>
    <n v="-603053.54"/>
    <n v="-612419.67000000004"/>
    <n v="-621785.80000000005"/>
    <n v="-631151.93000000005"/>
    <n v="-640518.06000000006"/>
    <n v="-649884.18999999994"/>
    <n v="-564196.61"/>
    <n v="-572973.65"/>
    <n v="-9366.1299999999992"/>
    <n v="-9366.1299999999992"/>
    <n v="-9366.1299999999992"/>
    <n v="-9366.1299999999992"/>
    <n v="-9366.1299999999992"/>
    <n v="-9366.1299999999992"/>
    <n v="-9366.1299999999992"/>
    <n v="-9366.1299999999992"/>
    <n v="-9366.1299999999992"/>
    <n v="-9366.1299999999992"/>
    <n v="-9366.1299999999992"/>
    <n v="-9071.58"/>
    <n v="-8777.0400000000009"/>
    <s v="GD"/>
    <s v="WA"/>
    <x v="1"/>
    <x v="32"/>
    <x v="2"/>
    <n v="4"/>
    <s v="GD.WA4"/>
    <n v="0"/>
    <n v="1"/>
    <n v="0"/>
    <n v="0"/>
    <n v="0"/>
    <n v="0"/>
    <x v="235"/>
    <x v="85"/>
    <x v="0"/>
    <n v="0"/>
    <n v="1411856"/>
    <n v="0"/>
    <n v="0"/>
    <n v="0"/>
    <n v="0"/>
  </r>
  <r>
    <x v="665"/>
    <n v="1097101.21"/>
    <n v="1097101.21"/>
    <n v="1097101.21"/>
    <n v="1097101.21"/>
    <n v="1097101.21"/>
    <n v="1097101.21"/>
    <n v="1097101.21"/>
    <n v="1097101.21"/>
    <n v="1097101.21"/>
    <n v="1097101.21"/>
    <n v="1097101.21"/>
    <n v="1097101.21"/>
    <n v="1097101.21"/>
    <n v="-973046.5"/>
    <n v="-974975.57"/>
    <n v="-976904.64"/>
    <n v="-978833.71"/>
    <n v="-980762.78"/>
    <n v="-982691.85"/>
    <n v="-984620.92"/>
    <n v="-986549.99"/>
    <n v="-988479.06"/>
    <n v="-990408.13"/>
    <n v="-992337.2"/>
    <n v="-994266.27"/>
    <n v="-996195.34"/>
    <n v="-1929.07"/>
    <n v="-1929.07"/>
    <n v="-1929.07"/>
    <n v="-1929.07"/>
    <n v="-1929.07"/>
    <n v="-1929.07"/>
    <n v="-1929.07"/>
    <n v="-1929.07"/>
    <n v="-1929.07"/>
    <n v="-1929.07"/>
    <n v="-1929.07"/>
    <n v="-1929.07"/>
    <n v="-1929.07"/>
    <s v="GD"/>
    <s v="WA"/>
    <x v="1"/>
    <x v="83"/>
    <x v="2"/>
    <n v="4"/>
    <s v="GD.WA4"/>
    <n v="0"/>
    <n v="1"/>
    <n v="0"/>
    <n v="0"/>
    <n v="0"/>
    <n v="0"/>
    <x v="236"/>
    <x v="221"/>
    <x v="0"/>
    <n v="0"/>
    <n v="1097101"/>
    <n v="0"/>
    <n v="0"/>
    <n v="0"/>
    <n v="0"/>
  </r>
  <r>
    <x v="6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D"/>
    <s v="WA"/>
    <x v="1"/>
    <x v="42"/>
    <x v="2"/>
    <n v="4"/>
    <s v="GD.WA4"/>
    <n v="0"/>
    <n v="1"/>
    <n v="0"/>
    <n v="0"/>
    <n v="0"/>
    <n v="0"/>
    <x v="26"/>
    <x v="85"/>
    <x v="0"/>
    <n v="0"/>
    <n v="0"/>
    <n v="0"/>
    <n v="0"/>
    <n v="0"/>
    <n v="0"/>
  </r>
  <r>
    <x v="667"/>
    <n v="688382.49"/>
    <n v="688382.49"/>
    <n v="688382.49"/>
    <n v="688382.49"/>
    <n v="688382.49"/>
    <n v="688382.49"/>
    <n v="688382.49"/>
    <n v="688382.49"/>
    <n v="688382.49"/>
    <n v="588498.05000000005"/>
    <n v="586929.91"/>
    <n v="586929.91"/>
    <n v="586929.91"/>
    <n v="-249993.27"/>
    <n v="-253819.53"/>
    <n v="-257645.79"/>
    <n v="-261472.05"/>
    <n v="-265298.31"/>
    <n v="-269124.57"/>
    <n v="-272950.83"/>
    <n v="-276777.09000000003"/>
    <n v="-280603.34999999998"/>
    <n v="-184267.58"/>
    <n v="-185966.15"/>
    <n v="-189228.5"/>
    <n v="-192490.85"/>
    <n v="-3826.26"/>
    <n v="-3826.26"/>
    <n v="-3826.26"/>
    <n v="-3826.26"/>
    <n v="-3826.26"/>
    <n v="-3826.26"/>
    <n v="-3826.26"/>
    <n v="-3826.26"/>
    <n v="-3826.26"/>
    <n v="-3548.67"/>
    <n v="-3266.71"/>
    <n v="-3262.35"/>
    <n v="-3262.35"/>
    <s v="GD"/>
    <s v="WA"/>
    <x v="1"/>
    <x v="33"/>
    <x v="1"/>
    <n v="4"/>
    <s v="GD.WA4"/>
    <n v="0"/>
    <n v="1"/>
    <n v="0"/>
    <n v="0"/>
    <n v="0"/>
    <n v="0"/>
    <x v="12"/>
    <x v="12"/>
    <x v="0"/>
    <n v="0"/>
    <n v="586930"/>
    <n v="0"/>
    <n v="0"/>
    <n v="0"/>
    <n v="0"/>
  </r>
  <r>
    <x v="668"/>
    <n v="19942.47"/>
    <n v="19942.47"/>
    <n v="19942.47"/>
    <n v="19942.47"/>
    <n v="19942.47"/>
    <n v="19942.47"/>
    <n v="19942.47"/>
    <n v="19942.47"/>
    <n v="19942.47"/>
    <n v="19942.47"/>
    <n v="19942.47"/>
    <n v="19942.47"/>
    <n v="19942.47"/>
    <n v="-2589.2600000000002"/>
    <n v="-2700.11"/>
    <n v="-2810.96"/>
    <n v="-2921.81"/>
    <n v="-3032.66"/>
    <n v="-3143.51"/>
    <n v="-3254.36"/>
    <n v="-3365.21"/>
    <n v="-3476.06"/>
    <n v="-3586.91"/>
    <n v="-3697.76"/>
    <n v="-3808.61"/>
    <n v="-3919.46"/>
    <n v="-110.85"/>
    <n v="-110.85"/>
    <n v="-110.85"/>
    <n v="-110.85"/>
    <n v="-110.85"/>
    <n v="-110.85"/>
    <n v="-110.85"/>
    <n v="-110.85"/>
    <n v="-110.85"/>
    <n v="-110.85"/>
    <n v="-110.85"/>
    <n v="-110.85"/>
    <n v="-110.85"/>
    <s v="GD"/>
    <s v="WA"/>
    <x v="1"/>
    <x v="44"/>
    <x v="1"/>
    <n v="4"/>
    <s v="GD.WA4"/>
    <n v="0"/>
    <n v="1"/>
    <n v="0"/>
    <n v="0"/>
    <n v="0"/>
    <n v="0"/>
    <x v="12"/>
    <x v="12"/>
    <x v="0"/>
    <n v="0"/>
    <n v="19942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57149C-7DC1-4002-B550-479C235F9548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compact="0" compactData="0" gridDropZones="1" multipleFieldFilters="0">
  <location ref="B3:O632" firstHeaderRow="1" firstDataRow="3" firstDataCol="4" rowPageCount="1" colPageCount="1"/>
  <pivotFields count="62">
    <pivotField axis="axisRow" compact="0" outline="0" showAll="0" defaultSubtotal="0">
      <items count="6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compact="0" outline="0" showAll="0"/>
    <pivotField axis="axisRow" compact="0" outline="0" showAll="0">
      <items count="11">
        <item x="7"/>
        <item x="9"/>
        <item x="1"/>
        <item x="0"/>
        <item x="4"/>
        <item x="5"/>
        <item x="3"/>
        <item x="6"/>
        <item x="2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numFmtId="165" outline="0" showAll="0" defaultSubtota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43" outline="0" showAll="0"/>
    <pivotField axis="axisRow" compact="0" numFmtId="165" outline="0" showAll="0" defaultSubtotal="0">
      <items count="260">
        <item x="8"/>
        <item x="190"/>
        <item x="10"/>
        <item x="208"/>
        <item x="149"/>
        <item x="140"/>
        <item x="228"/>
        <item x="153"/>
        <item x="152"/>
        <item x="170"/>
        <item x="193"/>
        <item x="226"/>
        <item x="154"/>
        <item x="123"/>
        <item x="171"/>
        <item x="58"/>
        <item x="223"/>
        <item x="196"/>
        <item x="142"/>
        <item x="186"/>
        <item x="59"/>
        <item x="194"/>
        <item x="156"/>
        <item x="100"/>
        <item x="127"/>
        <item x="114"/>
        <item x="106"/>
        <item x="246"/>
        <item x="258"/>
        <item x="224"/>
        <item x="204"/>
        <item x="143"/>
        <item x="66"/>
        <item x="105"/>
        <item x="250"/>
        <item x="241"/>
        <item x="88"/>
        <item x="97"/>
        <item x="94"/>
        <item x="62"/>
        <item x="222"/>
        <item x="244"/>
        <item x="251"/>
        <item x="83"/>
        <item x="213"/>
        <item x="245"/>
        <item x="93"/>
        <item x="60"/>
        <item x="65"/>
        <item x="96"/>
        <item x="173"/>
        <item x="89"/>
        <item x="155"/>
        <item x="115"/>
        <item x="87"/>
        <item x="182"/>
        <item x="243"/>
        <item x="180"/>
        <item x="9"/>
        <item x="179"/>
        <item x="158"/>
        <item x="146"/>
        <item x="189"/>
        <item x="25"/>
        <item x="206"/>
        <item x="175"/>
        <item x="207"/>
        <item x="141"/>
        <item x="92"/>
        <item x="242"/>
        <item x="64"/>
        <item x="160"/>
        <item x="18"/>
        <item x="63"/>
        <item x="84"/>
        <item x="148"/>
        <item x="225"/>
        <item x="28"/>
        <item x="54"/>
        <item x="98"/>
        <item x="205"/>
        <item x="247"/>
        <item x="150"/>
        <item x="22"/>
        <item x="120"/>
        <item x="55"/>
        <item x="249"/>
        <item x="104"/>
        <item x="236"/>
        <item x="99"/>
        <item x="209"/>
        <item x="117"/>
        <item x="119"/>
        <item x="121"/>
        <item x="11"/>
        <item x="183"/>
        <item x="52"/>
        <item x="90"/>
        <item x="144"/>
        <item x="161"/>
        <item x="101"/>
        <item x="102"/>
        <item x="131"/>
        <item x="212"/>
        <item x="229"/>
        <item x="147"/>
        <item x="163"/>
        <item x="108"/>
        <item x="172"/>
        <item x="191"/>
        <item x="109"/>
        <item x="78"/>
        <item x="195"/>
        <item x="61"/>
        <item x="79"/>
        <item x="181"/>
        <item x="238"/>
        <item x="110"/>
        <item x="159"/>
        <item x="107"/>
        <item x="128"/>
        <item x="216"/>
        <item x="166"/>
        <item x="174"/>
        <item x="210"/>
        <item x="76"/>
        <item x="167"/>
        <item x="116"/>
        <item x="176"/>
        <item x="103"/>
        <item x="124"/>
        <item x="157"/>
        <item x="77"/>
        <item x="187"/>
        <item x="192"/>
        <item x="231"/>
        <item x="29"/>
        <item x="67"/>
        <item x="177"/>
        <item x="178"/>
        <item x="145"/>
        <item x="248"/>
        <item x="184"/>
        <item x="129"/>
        <item x="86"/>
        <item x="151"/>
        <item x="91"/>
        <item x="68"/>
        <item x="164"/>
        <item x="85"/>
        <item x="80"/>
        <item x="40"/>
        <item x="188"/>
        <item x="32"/>
        <item x="57"/>
        <item x="118"/>
        <item x="125"/>
        <item x="137"/>
        <item x="257"/>
        <item x="56"/>
        <item x="95"/>
        <item x="126"/>
        <item x="130"/>
        <item x="53"/>
        <item x="134"/>
        <item x="111"/>
        <item x="230"/>
        <item x="15"/>
        <item x="214"/>
        <item x="135"/>
        <item x="138"/>
        <item x="17"/>
        <item x="198"/>
        <item x="46"/>
        <item x="259"/>
        <item x="162"/>
        <item x="13"/>
        <item x="197"/>
        <item x="44"/>
        <item x="27"/>
        <item x="199"/>
        <item x="227"/>
        <item x="16"/>
        <item x="200"/>
        <item x="82"/>
        <item x="20"/>
        <item x="132"/>
        <item x="185"/>
        <item x="136"/>
        <item x="34"/>
        <item x="33"/>
        <item x="113"/>
        <item x="220"/>
        <item x="39"/>
        <item x="255"/>
        <item x="45"/>
        <item x="41"/>
        <item x="252"/>
        <item x="233"/>
        <item x="51"/>
        <item x="239"/>
        <item x="38"/>
        <item x="21"/>
        <item x="35"/>
        <item x="50"/>
        <item x="112"/>
        <item x="240"/>
        <item x="14"/>
        <item x="71"/>
        <item x="72"/>
        <item x="202"/>
        <item x="234"/>
        <item x="221"/>
        <item x="47"/>
        <item x="139"/>
        <item x="69"/>
        <item x="81"/>
        <item x="5"/>
        <item x="0"/>
        <item x="12"/>
        <item x="203"/>
        <item x="211"/>
        <item x="215"/>
        <item x="19"/>
        <item x="232"/>
        <item x="26"/>
        <item x="235"/>
        <item x="75"/>
        <item x="43"/>
        <item x="254"/>
        <item x="70"/>
        <item x="6"/>
        <item x="74"/>
        <item x="201"/>
        <item x="31"/>
        <item x="253"/>
        <item x="49"/>
        <item x="37"/>
        <item x="122"/>
        <item x="30"/>
        <item x="42"/>
        <item x="24"/>
        <item x="23"/>
        <item x="218"/>
        <item x="217"/>
        <item x="237"/>
        <item x="73"/>
        <item x="133"/>
        <item x="36"/>
        <item x="48"/>
        <item x="219"/>
        <item x="168"/>
        <item x="1"/>
        <item x="169"/>
        <item x="165"/>
        <item x="7"/>
        <item x="4"/>
        <item x="3"/>
        <item x="256"/>
        <item x="2"/>
      </items>
    </pivotField>
    <pivotField axis="axisRow" compact="0" numFmtId="165" outline="0" showAll="0">
      <items count="245">
        <item x="8"/>
        <item x="169"/>
        <item x="195"/>
        <item x="185"/>
        <item x="146"/>
        <item x="170"/>
        <item x="166"/>
        <item x="150"/>
        <item x="147"/>
        <item x="149"/>
        <item x="221"/>
        <item x="128"/>
        <item x="167"/>
        <item x="122"/>
        <item x="193"/>
        <item x="168"/>
        <item x="54"/>
        <item x="131"/>
        <item x="59"/>
        <item x="210"/>
        <item x="143"/>
        <item x="209"/>
        <item x="55"/>
        <item x="106"/>
        <item x="208"/>
        <item x="64"/>
        <item x="213"/>
        <item x="140"/>
        <item x="10"/>
        <item x="109"/>
        <item x="211"/>
        <item x="114"/>
        <item x="135"/>
        <item x="15"/>
        <item x="130"/>
        <item x="176"/>
        <item x="108"/>
        <item x="225"/>
        <item x="88"/>
        <item x="212"/>
        <item x="142"/>
        <item x="93"/>
        <item x="134"/>
        <item x="175"/>
        <item x="103"/>
        <item x="83"/>
        <item x="51"/>
        <item x="214"/>
        <item x="105"/>
        <item x="17"/>
        <item x="62"/>
        <item x="120"/>
        <item x="9"/>
        <item x="89"/>
        <item x="99"/>
        <item x="178"/>
        <item x="100"/>
        <item x="115"/>
        <item x="87"/>
        <item x="174"/>
        <item x="181"/>
        <item x="56"/>
        <item x="95"/>
        <item x="194"/>
        <item x="227"/>
        <item x="23"/>
        <item x="117"/>
        <item x="154"/>
        <item x="92"/>
        <item x="16"/>
        <item x="179"/>
        <item x="75"/>
        <item x="228"/>
        <item x="156"/>
        <item x="96"/>
        <item x="84"/>
        <item x="97"/>
        <item x="24"/>
        <item x="50"/>
        <item x="164"/>
        <item x="119"/>
        <item x="219"/>
        <item x="101"/>
        <item x="67"/>
        <item x="94"/>
        <item x="63"/>
        <item x="230"/>
        <item x="215"/>
        <item x="232"/>
        <item x="177"/>
        <item x="157"/>
        <item x="102"/>
        <item x="235"/>
        <item x="163"/>
        <item x="159"/>
        <item x="48"/>
        <item x="90"/>
        <item x="223"/>
        <item x="79"/>
        <item x="14"/>
        <item x="98"/>
        <item x="141"/>
        <item x="183"/>
        <item x="57"/>
        <item x="78"/>
        <item x="111"/>
        <item x="107"/>
        <item x="155"/>
        <item x="60"/>
        <item x="58"/>
        <item x="118"/>
        <item x="11"/>
        <item x="113"/>
        <item x="197"/>
        <item x="160"/>
        <item x="110"/>
        <item x="61"/>
        <item x="144"/>
        <item x="231"/>
        <item x="162"/>
        <item x="65"/>
        <item x="182"/>
        <item x="153"/>
        <item x="132"/>
        <item x="76"/>
        <item x="25"/>
        <item x="161"/>
        <item x="116"/>
        <item x="123"/>
        <item x="104"/>
        <item x="173"/>
        <item x="224"/>
        <item x="86"/>
        <item x="220"/>
        <item x="202"/>
        <item x="172"/>
        <item x="91"/>
        <item x="148"/>
        <item x="241"/>
        <item x="85"/>
        <item x="184"/>
        <item x="36"/>
        <item x="28"/>
        <item x="53"/>
        <item x="196"/>
        <item x="145"/>
        <item x="165"/>
        <item x="124"/>
        <item x="52"/>
        <item x="151"/>
        <item x="133"/>
        <item x="217"/>
        <item x="138"/>
        <item x="152"/>
        <item x="49"/>
        <item x="234"/>
        <item x="21"/>
        <item x="126"/>
        <item x="171"/>
        <item x="236"/>
        <item x="237"/>
        <item x="112"/>
        <item x="187"/>
        <item x="243"/>
        <item x="180"/>
        <item x="42"/>
        <item x="74"/>
        <item x="13"/>
        <item x="40"/>
        <item x="158"/>
        <item x="125"/>
        <item x="229"/>
        <item x="70"/>
        <item x="188"/>
        <item x="186"/>
        <item x="71"/>
        <item x="19"/>
        <item x="233"/>
        <item x="216"/>
        <item x="218"/>
        <item x="30"/>
        <item x="69"/>
        <item x="29"/>
        <item x="81"/>
        <item x="77"/>
        <item x="82"/>
        <item x="35"/>
        <item x="136"/>
        <item x="68"/>
        <item x="41"/>
        <item x="127"/>
        <item x="37"/>
        <item x="73"/>
        <item x="239"/>
        <item x="47"/>
        <item x="34"/>
        <item x="20"/>
        <item x="31"/>
        <item x="46"/>
        <item x="226"/>
        <item x="80"/>
        <item x="240"/>
        <item x="139"/>
        <item x="121"/>
        <item x="129"/>
        <item x="238"/>
        <item x="43"/>
        <item x="190"/>
        <item x="18"/>
        <item x="137"/>
        <item x="207"/>
        <item x="189"/>
        <item x="5"/>
        <item x="0"/>
        <item x="12"/>
        <item x="198"/>
        <item x="199"/>
        <item x="191"/>
        <item x="242"/>
        <item x="200"/>
        <item x="39"/>
        <item x="204"/>
        <item x="205"/>
        <item x="66"/>
        <item x="6"/>
        <item x="27"/>
        <item x="192"/>
        <item x="45"/>
        <item x="33"/>
        <item x="26"/>
        <item x="38"/>
        <item x="72"/>
        <item x="22"/>
        <item x="222"/>
        <item x="203"/>
        <item x="201"/>
        <item x="32"/>
        <item x="44"/>
        <item x="206"/>
        <item x="1"/>
        <item x="7"/>
        <item x="4"/>
        <item x="3"/>
        <item x="2"/>
        <item t="default"/>
      </items>
    </pivotField>
    <pivotField axis="axisPage" compact="0" outline="0" multipleItemSelectionAllowed="1" showAll="0">
      <items count="3">
        <item x="0"/>
        <item h="1" x="1"/>
        <item t="default"/>
      </items>
    </pivotField>
    <pivotField dataField="1" compact="0" numFmtId="167" outline="0" showAll="0"/>
    <pivotField dataField="1" compact="0" numFmtId="167" outline="0" showAll="0"/>
    <pivotField dataField="1" compact="0" numFmtId="167" outline="0" showAll="0"/>
    <pivotField dataField="1" compact="0" numFmtId="167" outline="0" showAll="0"/>
    <pivotField dataField="1" compact="0" numFmtId="167" outline="0" showAll="0"/>
    <pivotField compact="0" numFmtId="43" outline="0" showAll="0"/>
  </pivotFields>
  <rowFields count="4">
    <field x="44"/>
    <field x="0"/>
    <field x="53"/>
    <field x="54"/>
  </rowFields>
  <rowItems count="627">
    <i>
      <x/>
      <x v="151"/>
      <x v="137"/>
      <x v="120"/>
    </i>
    <i r="1">
      <x v="152"/>
      <x v="147"/>
      <x v="223"/>
    </i>
    <i r="1">
      <x v="256"/>
      <x v="25"/>
      <x v="31"/>
    </i>
    <i r="1">
      <x v="258"/>
      <x v="53"/>
      <x v="57"/>
    </i>
    <i r="1">
      <x v="259"/>
      <x v="137"/>
      <x v="120"/>
    </i>
    <i r="1">
      <x v="260"/>
      <x v="127"/>
      <x v="127"/>
    </i>
    <i r="1">
      <x v="261"/>
      <x v="117"/>
      <x v="112"/>
    </i>
    <i r="1">
      <x v="262"/>
      <x v="91"/>
      <x v="66"/>
    </i>
    <i r="1">
      <x v="263"/>
      <x v="155"/>
      <x v="110"/>
    </i>
    <i r="1">
      <x v="264"/>
      <x v="92"/>
      <x v="80"/>
    </i>
    <i r="1">
      <x v="265"/>
      <x v="84"/>
      <x v="51"/>
    </i>
    <i r="1">
      <x v="266"/>
      <x v="93"/>
      <x v="69"/>
    </i>
    <i r="1">
      <x v="267"/>
      <x v="83"/>
      <x v="61"/>
    </i>
    <i r="1">
      <x v="268"/>
      <x v="238"/>
      <x v="203"/>
    </i>
    <i r="1">
      <x v="269"/>
      <x v="13"/>
      <x v="13"/>
    </i>
    <i r="1">
      <x v="270"/>
      <x v="79"/>
      <x v="128"/>
    </i>
    <i r="1">
      <x v="271"/>
      <x v="130"/>
      <x v="147"/>
    </i>
    <i r="1">
      <x v="272"/>
      <x v="156"/>
      <x v="170"/>
    </i>
    <i r="1">
      <x v="273"/>
      <x v="161"/>
      <x v="157"/>
    </i>
    <i r="1">
      <x v="357"/>
      <x v="53"/>
      <x v="57"/>
    </i>
    <i r="1">
      <x v="358"/>
      <x v="137"/>
      <x v="126"/>
    </i>
    <i r="1">
      <x v="359"/>
      <x v="127"/>
      <x v="119"/>
    </i>
    <i r="1">
      <x v="360"/>
      <x v="117"/>
      <x v="111"/>
    </i>
    <i r="1">
      <x v="361"/>
      <x v="91"/>
      <x v="91"/>
    </i>
    <i r="1">
      <x v="362"/>
      <x v="155"/>
      <x v="145"/>
    </i>
    <i r="1">
      <x v="363"/>
      <x v="92"/>
      <x v="93"/>
    </i>
    <i r="1">
      <x v="364"/>
      <x v="84"/>
      <x v="85"/>
    </i>
    <i r="1">
      <x v="365"/>
      <x v="83"/>
      <x v="83"/>
    </i>
    <i r="1">
      <x v="366"/>
      <x v="238"/>
      <x v="203"/>
    </i>
    <i r="1">
      <x v="367"/>
      <x v="79"/>
      <x v="79"/>
    </i>
    <i r="1">
      <x v="368"/>
      <x v="156"/>
      <x v="146"/>
    </i>
    <i r="1">
      <x v="457"/>
      <x v="25"/>
      <x v="31"/>
    </i>
    <i r="1">
      <x v="458"/>
      <x v="53"/>
      <x v="57"/>
    </i>
    <i r="1">
      <x v="459"/>
      <x v="137"/>
      <x v="120"/>
    </i>
    <i r="1">
      <x v="460"/>
      <x v="221"/>
      <x v="216"/>
    </i>
    <i r="1">
      <x v="461"/>
      <x v="118"/>
      <x v="127"/>
    </i>
    <i r="1">
      <x v="462"/>
      <x v="103"/>
      <x v="112"/>
    </i>
    <i r="1">
      <x v="463"/>
      <x v="44"/>
      <x v="66"/>
    </i>
    <i r="1">
      <x v="464"/>
      <x v="168"/>
      <x v="110"/>
    </i>
    <i r="1">
      <x v="465"/>
      <x v="92"/>
      <x v="80"/>
    </i>
    <i r="1">
      <x v="466"/>
      <x v="84"/>
      <x v="51"/>
    </i>
    <i r="1">
      <x v="467"/>
      <x v="93"/>
      <x v="69"/>
    </i>
    <i r="1">
      <x v="468"/>
      <x v="83"/>
      <x v="61"/>
    </i>
    <i r="1">
      <x v="469"/>
      <x v="147"/>
      <x v="223"/>
    </i>
    <i r="1">
      <x v="470"/>
      <x v="222"/>
      <x v="219"/>
    </i>
    <i r="1">
      <x v="471"/>
      <x v="127"/>
      <x v="235"/>
    </i>
    <i r="1">
      <x v="472"/>
      <x v="121"/>
      <x v="134"/>
    </i>
    <i r="1">
      <x v="473"/>
      <x v="244"/>
      <x v="234"/>
    </i>
    <i r="1">
      <x v="474"/>
      <x v="243"/>
      <x v="221"/>
    </i>
    <i r="1">
      <x v="475"/>
      <x v="243"/>
      <x v="234"/>
    </i>
    <i r="1">
      <x v="476"/>
      <x v="243"/>
      <x v="234"/>
    </i>
    <i r="1">
      <x v="477"/>
      <x v="13"/>
      <x v="13"/>
    </i>
    <i r="1">
      <x v="478"/>
      <x v="79"/>
      <x v="128"/>
    </i>
    <i r="1">
      <x v="479"/>
      <x v="130"/>
      <x v="147"/>
    </i>
    <i r="1">
      <x v="480"/>
      <x v="156"/>
      <x v="170"/>
    </i>
    <i r="1">
      <x v="481"/>
      <x v="161"/>
      <x v="157"/>
    </i>
    <i t="default">
      <x/>
    </i>
    <i>
      <x v="1"/>
      <x v="539"/>
      <x v="68"/>
      <x v="105"/>
    </i>
    <i r="1">
      <x v="540"/>
      <x v="104"/>
      <x v="87"/>
    </i>
    <i r="1">
      <x v="541"/>
      <x v="166"/>
      <x v="178"/>
    </i>
    <i r="1">
      <x v="542"/>
      <x v="135"/>
      <x v="151"/>
    </i>
    <i r="1">
      <x v="564"/>
      <x v="49"/>
      <x v="55"/>
    </i>
    <i r="1">
      <x v="565"/>
      <x v="68"/>
      <x v="105"/>
    </i>
    <i r="1">
      <x v="566"/>
      <x v="104"/>
      <x v="87"/>
    </i>
    <i r="1">
      <x v="567"/>
      <x v="166"/>
      <x v="178"/>
    </i>
    <i r="1">
      <x v="568"/>
      <x v="135"/>
      <x v="151"/>
    </i>
    <i r="1">
      <x v="569"/>
      <x v="116"/>
      <x v="97"/>
    </i>
    <i r="1">
      <x v="570"/>
      <x v="95"/>
      <x v="131"/>
    </i>
    <i r="1">
      <x v="571"/>
      <x v="54"/>
      <x v="37"/>
    </i>
    <i r="1">
      <x v="603"/>
      <x v="49"/>
      <x v="52"/>
    </i>
    <i r="1">
      <x v="604"/>
      <x v="81"/>
      <x v="118"/>
    </i>
    <i r="1">
      <x v="605"/>
      <x v="69"/>
      <x v="88"/>
    </i>
    <i r="1">
      <x v="606"/>
      <x v="163"/>
      <x v="177"/>
    </i>
    <i r="1">
      <x v="607"/>
      <x v="141"/>
      <x v="155"/>
    </i>
    <i r="1">
      <x v="608"/>
      <x v="86"/>
      <x v="92"/>
    </i>
    <i r="1">
      <x v="609"/>
      <x v="165"/>
      <x v="159"/>
    </i>
    <i r="1">
      <x v="610"/>
      <x v="34"/>
      <x v="36"/>
    </i>
    <i r="1">
      <x v="634"/>
      <x v="49"/>
      <x v="55"/>
    </i>
    <i r="1">
      <x v="635"/>
      <x v="68"/>
      <x v="105"/>
    </i>
    <i r="1">
      <x v="636"/>
      <x v="99"/>
      <x v="87"/>
    </i>
    <i r="1">
      <x v="637"/>
      <x v="166"/>
      <x v="178"/>
    </i>
    <i r="1">
      <x v="638"/>
      <x v="135"/>
      <x v="151"/>
    </i>
    <i r="1">
      <x v="639"/>
      <x v="106"/>
      <x v="97"/>
    </i>
    <i r="1">
      <x v="640"/>
      <x v="158"/>
      <x v="147"/>
    </i>
    <i r="1">
      <x v="641"/>
      <x v="222"/>
      <x v="218"/>
    </i>
    <i r="1">
      <x v="642"/>
      <x v="28"/>
      <x v="37"/>
    </i>
    <i t="default">
      <x v="1"/>
    </i>
    <i>
      <x v="2"/>
      <x v="12"/>
      <x v="58"/>
      <x v="52"/>
    </i>
    <i r="1">
      <x v="13"/>
      <x v="2"/>
      <x v="28"/>
    </i>
    <i r="1">
      <x v="14"/>
      <x v="94"/>
      <x v="111"/>
    </i>
    <i r="1">
      <x v="15"/>
      <x v="219"/>
      <x v="214"/>
    </i>
    <i r="1">
      <x v="16"/>
      <x v="252"/>
      <x v="239"/>
    </i>
    <i r="1">
      <x v="17"/>
      <x v="252"/>
      <x v="239"/>
    </i>
    <i r="1">
      <x v="18"/>
      <x v="252"/>
      <x v="239"/>
    </i>
    <i r="1">
      <x v="19"/>
      <x v="252"/>
      <x v="239"/>
    </i>
    <i r="1">
      <x v="20"/>
      <x v="176"/>
      <x v="167"/>
    </i>
    <i r="1">
      <x v="29"/>
      <x v="185"/>
      <x v="176"/>
    </i>
    <i r="1">
      <x v="30"/>
      <x v="202"/>
      <x v="196"/>
    </i>
    <i r="1">
      <x v="31"/>
      <x v="219"/>
      <x v="214"/>
    </i>
    <i r="1">
      <x v="33"/>
      <x v="219"/>
      <x v="214"/>
    </i>
    <i r="1">
      <x v="34"/>
      <x v="242"/>
      <x v="232"/>
    </i>
    <i r="1">
      <x v="35"/>
      <x v="241"/>
      <x v="214"/>
    </i>
    <i r="1">
      <x v="36"/>
      <x v="242"/>
      <x v="232"/>
    </i>
    <i r="1">
      <x v="40"/>
      <x v="58"/>
      <x v="52"/>
    </i>
    <i r="1">
      <x v="41"/>
      <x v="2"/>
      <x v="28"/>
    </i>
    <i r="1">
      <x v="42"/>
      <x v="94"/>
      <x v="111"/>
    </i>
    <i r="1">
      <x v="43"/>
      <x v="252"/>
      <x v="239"/>
    </i>
    <i r="1">
      <x v="55"/>
      <x v="185"/>
      <x v="176"/>
    </i>
    <i r="1">
      <x v="56"/>
      <x v="202"/>
      <x v="196"/>
    </i>
    <i r="1">
      <x v="57"/>
      <x v="219"/>
      <x v="214"/>
    </i>
    <i r="1">
      <x v="60"/>
      <x v="219"/>
      <x v="214"/>
    </i>
    <i r="1">
      <x v="61"/>
      <x v="242"/>
      <x v="232"/>
    </i>
    <i r="1">
      <x v="62"/>
      <x v="242"/>
      <x v="232"/>
    </i>
    <i r="1">
      <x v="64"/>
      <x v="94"/>
      <x v="111"/>
    </i>
    <i r="1">
      <x v="65"/>
      <x v="219"/>
      <x v="214"/>
    </i>
    <i r="1">
      <x v="66"/>
      <x v="252"/>
      <x v="239"/>
    </i>
    <i r="1">
      <x v="73"/>
      <x v="185"/>
      <x v="176"/>
    </i>
    <i r="1">
      <x v="74"/>
      <x v="202"/>
      <x v="196"/>
    </i>
    <i r="1">
      <x v="75"/>
      <x v="219"/>
      <x v="214"/>
    </i>
    <i r="1">
      <x v="77"/>
      <x v="219"/>
      <x v="214"/>
    </i>
    <i r="1">
      <x v="78"/>
      <x v="242"/>
      <x v="232"/>
    </i>
    <i r="1">
      <x v="79"/>
      <x v="242"/>
      <x v="232"/>
    </i>
    <i r="1">
      <x v="83"/>
      <x v="94"/>
      <x v="111"/>
    </i>
    <i r="1">
      <x v="84"/>
      <x v="219"/>
      <x v="214"/>
    </i>
    <i r="1">
      <x v="85"/>
      <x v="252"/>
      <x v="239"/>
    </i>
    <i r="1">
      <x v="86"/>
      <x v="252"/>
      <x v="239"/>
    </i>
    <i r="1">
      <x v="92"/>
      <x v="185"/>
      <x v="176"/>
    </i>
    <i r="1">
      <x v="93"/>
      <x v="202"/>
      <x v="196"/>
    </i>
    <i r="1">
      <x v="94"/>
      <x v="219"/>
      <x v="214"/>
    </i>
    <i r="1">
      <x v="97"/>
      <x v="219"/>
      <x v="214"/>
    </i>
    <i r="1">
      <x v="98"/>
      <x v="219"/>
      <x v="214"/>
    </i>
    <i r="1">
      <x v="99"/>
      <x v="242"/>
      <x v="232"/>
    </i>
    <i r="1">
      <x v="100"/>
      <x v="242"/>
      <x v="232"/>
    </i>
    <i r="1">
      <x v="154"/>
      <x v="70"/>
      <x v="83"/>
    </i>
    <i r="1">
      <x v="155"/>
      <x v="252"/>
      <x v="239"/>
    </i>
    <i r="1">
      <x v="156"/>
      <x v="252"/>
      <x v="239"/>
    </i>
    <i r="1">
      <x v="174"/>
      <x v="185"/>
      <x v="176"/>
    </i>
    <i r="1">
      <x v="175"/>
      <x v="202"/>
      <x v="196"/>
    </i>
    <i r="1">
      <x v="176"/>
      <x v="246"/>
      <x v="231"/>
    </i>
    <i r="1">
      <x v="177"/>
      <x v="219"/>
      <x v="214"/>
    </i>
    <i r="1">
      <x v="185"/>
      <x v="219"/>
      <x v="214"/>
    </i>
    <i r="1">
      <x v="186"/>
      <x v="219"/>
      <x v="214"/>
    </i>
    <i r="1">
      <x v="187"/>
      <x v="242"/>
      <x v="232"/>
    </i>
    <i r="1">
      <x v="275"/>
      <x v="70"/>
      <x v="83"/>
    </i>
    <i r="1">
      <x v="276"/>
      <x v="219"/>
      <x v="214"/>
    </i>
    <i r="1">
      <x v="288"/>
      <x v="185"/>
      <x v="176"/>
    </i>
    <i r="1">
      <x v="289"/>
      <x v="202"/>
      <x v="196"/>
    </i>
    <i r="1">
      <x v="290"/>
      <x v="219"/>
      <x v="214"/>
    </i>
    <i r="1">
      <x v="299"/>
      <x v="219"/>
      <x v="214"/>
    </i>
    <i r="1">
      <x v="300"/>
      <x v="219"/>
      <x v="214"/>
    </i>
    <i r="1">
      <x v="301"/>
      <x v="219"/>
      <x v="214"/>
    </i>
    <i r="1">
      <x v="302"/>
      <x v="242"/>
      <x v="232"/>
    </i>
    <i r="1">
      <x v="369"/>
      <x v="219"/>
      <x v="214"/>
    </i>
    <i r="1">
      <x v="370"/>
      <x v="219"/>
      <x v="214"/>
    </i>
    <i r="1">
      <x v="483"/>
      <x v="70"/>
      <x v="83"/>
    </i>
    <i r="1">
      <x v="484"/>
      <x v="219"/>
      <x v="214"/>
    </i>
    <i r="1">
      <x v="485"/>
      <x v="252"/>
      <x v="239"/>
    </i>
    <i r="1">
      <x v="486"/>
      <x v="252"/>
      <x v="239"/>
    </i>
    <i r="1">
      <x v="499"/>
      <x v="185"/>
      <x v="176"/>
    </i>
    <i r="1">
      <x v="500"/>
      <x v="202"/>
      <x v="196"/>
    </i>
    <i r="1">
      <x v="501"/>
      <x v="219"/>
      <x v="214"/>
    </i>
    <i r="1">
      <x v="502"/>
      <x v="250"/>
      <x v="238"/>
    </i>
    <i r="1">
      <x v="512"/>
      <x v="219"/>
      <x v="214"/>
    </i>
    <i r="1">
      <x v="513"/>
      <x v="219"/>
      <x v="214"/>
    </i>
    <i r="1">
      <x v="514"/>
      <x v="219"/>
      <x v="214"/>
    </i>
    <i r="1">
      <x v="517"/>
      <x v="219"/>
      <x v="214"/>
    </i>
    <i r="1">
      <x v="518"/>
      <x v="252"/>
      <x v="239"/>
    </i>
    <i r="1">
      <x v="521"/>
      <x v="202"/>
      <x v="196"/>
    </i>
    <i r="1">
      <x v="522"/>
      <x v="219"/>
      <x v="214"/>
    </i>
    <i r="1">
      <x v="523"/>
      <x v="219"/>
      <x v="214"/>
    </i>
    <i r="1">
      <x v="543"/>
      <x v="252"/>
      <x v="239"/>
    </i>
    <i r="1">
      <x v="554"/>
      <x v="202"/>
      <x v="196"/>
    </i>
    <i r="1">
      <x v="555"/>
      <x v="219"/>
      <x v="214"/>
    </i>
    <i r="1">
      <x v="559"/>
      <x v="219"/>
      <x v="214"/>
    </i>
    <i r="1">
      <x v="560"/>
      <x v="219"/>
      <x v="214"/>
    </i>
    <i r="1">
      <x v="561"/>
      <x v="245"/>
      <x v="233"/>
    </i>
    <i r="1">
      <x v="580"/>
      <x v="202"/>
      <x v="196"/>
    </i>
    <i r="1">
      <x v="581"/>
      <x v="219"/>
      <x v="214"/>
    </i>
    <i r="1">
      <x v="585"/>
      <x v="219"/>
      <x v="214"/>
    </i>
    <i r="1">
      <x v="613"/>
      <x v="117"/>
      <x v="160"/>
    </i>
    <i r="1">
      <x v="614"/>
      <x v="252"/>
      <x v="239"/>
    </i>
    <i r="1">
      <x v="625"/>
      <x v="185"/>
      <x v="176"/>
    </i>
    <i r="1">
      <x v="626"/>
      <x v="202"/>
      <x v="196"/>
    </i>
    <i r="1">
      <x v="627"/>
      <x v="219"/>
      <x v="214"/>
    </i>
    <i r="1">
      <x v="629"/>
      <x v="219"/>
      <x v="214"/>
    </i>
    <i r="1">
      <x v="630"/>
      <x v="258"/>
      <x v="214"/>
    </i>
    <i r="1">
      <x v="631"/>
      <x v="242"/>
      <x v="232"/>
    </i>
    <i r="1">
      <x v="644"/>
      <x v="79"/>
      <x v="79"/>
    </i>
    <i r="1">
      <x v="645"/>
      <x v="174"/>
      <x v="163"/>
    </i>
    <i r="1">
      <x v="646"/>
      <x v="252"/>
      <x v="239"/>
    </i>
    <i r="1">
      <x v="660"/>
      <x v="185"/>
      <x v="176"/>
    </i>
    <i r="1">
      <x v="661"/>
      <x v="202"/>
      <x v="196"/>
    </i>
    <i r="1">
      <x v="662"/>
      <x v="219"/>
      <x v="214"/>
    </i>
    <i r="1">
      <x v="663"/>
      <x v="219"/>
      <x v="214"/>
    </i>
    <i r="1">
      <x v="667"/>
      <x v="219"/>
      <x v="214"/>
    </i>
    <i r="1">
      <x v="668"/>
      <x v="219"/>
      <x v="214"/>
    </i>
    <i t="default">
      <x v="2"/>
    </i>
    <i>
      <x v="3"/>
      <x/>
      <x v="218"/>
      <x v="213"/>
    </i>
    <i r="1">
      <x v="1"/>
      <x v="252"/>
      <x v="239"/>
    </i>
    <i r="1">
      <x v="2"/>
      <x v="259"/>
      <x v="243"/>
    </i>
    <i r="1">
      <x v="3"/>
      <x v="257"/>
      <x v="242"/>
    </i>
    <i r="1">
      <x v="4"/>
      <x v="256"/>
      <x v="241"/>
    </i>
    <i r="1">
      <x v="5"/>
      <x v="217"/>
      <x v="212"/>
    </i>
    <i r="1">
      <x v="6"/>
      <x v="231"/>
      <x v="224"/>
    </i>
    <i r="1">
      <x v="7"/>
      <x v="252"/>
      <x v="239"/>
    </i>
    <i r="1">
      <x v="8"/>
      <x v="257"/>
      <x v="242"/>
    </i>
    <i r="1">
      <x v="9"/>
      <x v="255"/>
      <x v="240"/>
    </i>
    <i r="1">
      <x v="10"/>
      <x v="252"/>
      <x v="239"/>
    </i>
    <i r="1">
      <x v="37"/>
      <x v="63"/>
      <x v="65"/>
    </i>
    <i r="1">
      <x v="38"/>
      <x v="252"/>
      <x v="239"/>
    </i>
    <i r="1">
      <x v="80"/>
      <x v="252"/>
      <x v="239"/>
    </i>
    <i r="1">
      <x v="81"/>
      <x v="252"/>
      <x v="239"/>
    </i>
    <i r="1">
      <x v="129"/>
      <x v="96"/>
      <x v="95"/>
    </i>
    <i r="1">
      <x v="130"/>
      <x v="63"/>
      <x v="65"/>
    </i>
    <i r="1">
      <x v="131"/>
      <x v="252"/>
      <x v="239"/>
    </i>
    <i r="1">
      <x v="132"/>
      <x v="252"/>
      <x v="239"/>
    </i>
    <i r="1">
      <x v="133"/>
      <x v="255"/>
      <x v="240"/>
    </i>
    <i r="1">
      <x v="134"/>
      <x v="163"/>
      <x v="154"/>
    </i>
    <i r="1">
      <x v="135"/>
      <x v="78"/>
      <x v="78"/>
    </i>
    <i r="1">
      <x v="450"/>
      <x v="185"/>
      <x v="176"/>
    </i>
    <i r="1">
      <x v="451"/>
      <x v="63"/>
      <x v="65"/>
    </i>
    <i r="1">
      <x v="452"/>
      <x v="252"/>
      <x v="239"/>
    </i>
    <i r="1">
      <x v="453"/>
      <x v="252"/>
      <x v="239"/>
    </i>
    <i r="1">
      <x v="515"/>
      <x v="252"/>
      <x v="239"/>
    </i>
    <i r="1">
      <x v="562"/>
      <x v="63"/>
      <x v="65"/>
    </i>
    <i r="1">
      <x v="586"/>
      <x v="63"/>
      <x v="65"/>
    </i>
    <i r="1">
      <x v="632"/>
      <x v="63"/>
      <x v="65"/>
    </i>
    <i t="default">
      <x v="3"/>
    </i>
    <i>
      <x v="4"/>
      <x v="136"/>
      <x v="85"/>
      <x v="46"/>
    </i>
    <i r="1">
      <x v="137"/>
      <x v="159"/>
      <x v="148"/>
    </i>
    <i r="1">
      <x v="214"/>
      <x v="70"/>
      <x v="68"/>
    </i>
    <i r="1">
      <x v="215"/>
      <x v="38"/>
      <x v="41"/>
    </i>
    <i r="1">
      <x v="216"/>
      <x v="160"/>
      <x v="84"/>
    </i>
    <i r="1">
      <x v="217"/>
      <x v="49"/>
      <x v="62"/>
    </i>
    <i r="1">
      <x v="218"/>
      <x v="37"/>
      <x v="74"/>
    </i>
    <i r="1">
      <x v="219"/>
      <x v="79"/>
      <x v="76"/>
    </i>
    <i r="1">
      <x v="220"/>
      <x v="89"/>
      <x v="100"/>
    </i>
    <i r="1">
      <x v="221"/>
      <x v="23"/>
      <x v="54"/>
    </i>
    <i r="1">
      <x v="222"/>
      <x v="54"/>
      <x v="56"/>
    </i>
    <i r="1">
      <x v="223"/>
      <x v="100"/>
      <x v="82"/>
    </i>
    <i r="1">
      <x v="224"/>
      <x v="101"/>
      <x v="91"/>
    </i>
    <i r="1">
      <x v="225"/>
      <x v="70"/>
      <x v="44"/>
    </i>
    <i r="1">
      <x v="226"/>
      <x v="129"/>
      <x v="103"/>
    </i>
    <i r="1">
      <x v="227"/>
      <x v="87"/>
      <x v="129"/>
    </i>
    <i r="1">
      <x v="228"/>
      <x v="33"/>
      <x v="48"/>
    </i>
    <i r="1">
      <x v="229"/>
      <x v="26"/>
      <x v="23"/>
    </i>
    <i r="1">
      <x v="230"/>
      <x v="119"/>
      <x v="106"/>
    </i>
    <i r="1">
      <x v="231"/>
      <x v="107"/>
      <x v="36"/>
    </i>
    <i r="1">
      <x v="232"/>
      <x v="78"/>
      <x v="29"/>
    </i>
    <i r="1">
      <x v="321"/>
      <x v="77"/>
      <x v="77"/>
    </i>
    <i r="1">
      <x v="323"/>
      <x v="49"/>
      <x v="27"/>
    </i>
    <i r="1">
      <x v="324"/>
      <x v="5"/>
      <x/>
    </i>
    <i r="1">
      <x v="325"/>
      <x v="67"/>
      <x v="101"/>
    </i>
    <i r="1">
      <x v="326"/>
      <x v="18"/>
      <x v="40"/>
    </i>
    <i r="1">
      <x v="327"/>
      <x v="31"/>
      <x v="20"/>
    </i>
    <i r="1">
      <x v="328"/>
      <x v="98"/>
      <x v="117"/>
    </i>
    <i r="1">
      <x v="329"/>
      <x v="140"/>
      <x v="145"/>
    </i>
    <i r="1">
      <x v="330"/>
      <x v="61"/>
      <x v="108"/>
    </i>
    <i r="1">
      <x v="334"/>
      <x v="37"/>
      <x v="31"/>
    </i>
    <i r="1">
      <x v="335"/>
      <x v="105"/>
      <x v="4"/>
    </i>
    <i r="1">
      <x v="336"/>
      <x v="75"/>
      <x v="127"/>
    </i>
    <i r="1">
      <x v="337"/>
      <x v="4"/>
      <x v="8"/>
    </i>
    <i r="1">
      <x v="338"/>
      <x v="140"/>
      <x v="127"/>
    </i>
    <i r="1">
      <x v="339"/>
      <x v="82"/>
      <x v="76"/>
    </i>
    <i r="1">
      <x v="340"/>
      <x v="145"/>
      <x v="137"/>
    </i>
    <i r="1">
      <x v="341"/>
      <x v="8"/>
      <x v="9"/>
    </i>
    <i r="1">
      <x v="342"/>
      <x v="7"/>
      <x v="7"/>
    </i>
    <i r="1">
      <x v="343"/>
      <x v="12"/>
      <x v="48"/>
    </i>
    <i r="1">
      <x v="344"/>
      <x v="52"/>
      <x v="96"/>
    </i>
    <i r="1">
      <x v="345"/>
      <x v="22"/>
      <x v="149"/>
    </i>
    <i r="1">
      <x v="346"/>
      <x v="107"/>
      <x v="153"/>
    </i>
    <i r="1">
      <x v="347"/>
      <x v="131"/>
      <x v="122"/>
    </i>
    <i r="1">
      <x v="349"/>
      <x v="60"/>
      <x v="67"/>
    </i>
    <i r="1">
      <x v="350"/>
      <x v="149"/>
      <x v="139"/>
    </i>
    <i r="1">
      <x v="351"/>
      <x v="118"/>
      <x v="107"/>
    </i>
    <i r="1">
      <x v="352"/>
      <x v="71"/>
      <x v="73"/>
    </i>
    <i r="1">
      <x v="353"/>
      <x v="99"/>
      <x v="90"/>
    </i>
    <i r="1">
      <x v="354"/>
      <x v="175"/>
      <x v="169"/>
    </i>
    <i r="1">
      <x v="355"/>
      <x v="106"/>
      <x v="94"/>
    </i>
    <i r="1">
      <x v="356"/>
      <x v="148"/>
      <x v="114"/>
    </i>
    <i r="1">
      <x v="379"/>
      <x v="9"/>
      <x v="12"/>
    </i>
    <i r="1">
      <x v="380"/>
      <x v="14"/>
      <x/>
    </i>
    <i r="1">
      <x v="381"/>
      <x v="107"/>
      <x v="114"/>
    </i>
    <i r="1">
      <x v="382"/>
      <x v="122"/>
      <x v="103"/>
    </i>
    <i r="1">
      <x v="383"/>
      <x v="108"/>
      <x v="136"/>
    </i>
    <i r="1">
      <x v="384"/>
      <x v="50"/>
      <x v="117"/>
    </i>
    <i r="1">
      <x v="385"/>
      <x v="123"/>
      <x v="116"/>
    </i>
    <i r="1">
      <x v="386"/>
      <x v="65"/>
      <x v="161"/>
    </i>
    <i r="1">
      <x v="387"/>
      <x v="128"/>
      <x v="152"/>
    </i>
    <i r="1">
      <x v="388"/>
      <x v="149"/>
      <x v="158"/>
    </i>
    <i r="1">
      <x v="389"/>
      <x v="138"/>
      <x v="135"/>
    </i>
    <i r="1">
      <x v="390"/>
      <x v="107"/>
      <x v="130"/>
    </i>
    <i r="1">
      <x v="391"/>
      <x v="139"/>
      <x v="104"/>
    </i>
    <i r="1">
      <x v="396"/>
      <x v="59"/>
      <x v="59"/>
    </i>
    <i r="1">
      <x v="397"/>
      <x v="51"/>
      <x v="43"/>
    </i>
    <i r="1">
      <x v="398"/>
      <x v="36"/>
      <x v="35"/>
    </i>
    <i r="1">
      <x v="399"/>
      <x v="57"/>
      <x v="66"/>
    </i>
    <i r="1">
      <x v="400"/>
      <x v="115"/>
      <x v="112"/>
    </i>
    <i r="1">
      <x v="401"/>
      <x v="115"/>
      <x v="112"/>
    </i>
    <i r="1">
      <x v="402"/>
      <x v="126"/>
      <x v="112"/>
    </i>
    <i r="1">
      <x v="403"/>
      <x v="94"/>
      <x v="89"/>
    </i>
    <i r="1">
      <x v="404"/>
      <x v="55"/>
      <x v="55"/>
    </i>
    <i r="1">
      <x v="405"/>
      <x v="95"/>
      <x v="77"/>
    </i>
    <i r="1">
      <x v="406"/>
      <x v="99"/>
      <x v="70"/>
    </i>
    <i r="1">
      <x v="407"/>
      <x v="142"/>
      <x v="100"/>
    </i>
    <i r="1">
      <x v="408"/>
      <x v="113"/>
      <x v="96"/>
    </i>
    <i r="1">
      <x v="409"/>
      <x v="187"/>
      <x v="164"/>
    </i>
    <i r="1">
      <x v="410"/>
      <x v="49"/>
      <x v="60"/>
    </i>
    <i r="1">
      <x v="411"/>
      <x v="19"/>
      <x v="20"/>
    </i>
    <i r="1">
      <x v="412"/>
      <x v="133"/>
      <x v="112"/>
    </i>
    <i r="1">
      <x v="413"/>
      <x v="138"/>
      <x v="107"/>
    </i>
    <i r="1">
      <x v="414"/>
      <x v="152"/>
      <x v="98"/>
    </i>
    <i r="1">
      <x v="417"/>
      <x v="84"/>
      <x v="34"/>
    </i>
    <i r="1">
      <x v="418"/>
      <x v="54"/>
      <x v="16"/>
    </i>
    <i r="1">
      <x v="420"/>
      <x v="62"/>
      <x v="110"/>
    </i>
    <i r="1">
      <x v="421"/>
      <x v="1"/>
      <x v="50"/>
    </i>
    <i r="1">
      <x v="422"/>
      <x v="136"/>
      <x v="121"/>
    </i>
    <i r="1">
      <x v="423"/>
      <x v="109"/>
      <x v="102"/>
    </i>
    <i r="1">
      <x v="424"/>
      <x v="115"/>
      <x v="115"/>
    </i>
    <i r="1">
      <x v="425"/>
      <x v="134"/>
      <x v="140"/>
    </i>
    <i r="1">
      <x v="426"/>
      <x v="10"/>
      <x v="3"/>
    </i>
    <i r="1">
      <x v="427"/>
      <x v="21"/>
      <x v="115"/>
    </i>
    <i r="1">
      <x v="428"/>
      <x v="112"/>
      <x v="117"/>
    </i>
    <i r="1">
      <x v="429"/>
      <x v="17"/>
      <x v="130"/>
    </i>
    <i r="1">
      <x v="430"/>
      <x v="131"/>
      <x v="115"/>
    </i>
    <i r="1">
      <x v="441"/>
      <x v="30"/>
      <x v="14"/>
    </i>
    <i r="1">
      <x v="442"/>
      <x v="24"/>
      <x v="46"/>
    </i>
    <i r="1">
      <x v="443"/>
      <x v="80"/>
      <x/>
    </i>
    <i r="1">
      <x v="444"/>
      <x v="64"/>
      <x v="63"/>
    </i>
    <i r="1">
      <x v="445"/>
      <x v="66"/>
      <x/>
    </i>
    <i r="1">
      <x v="446"/>
      <x v="3"/>
      <x v="2"/>
    </i>
    <i r="1">
      <x v="447"/>
      <x v="159"/>
      <x v="144"/>
    </i>
    <i r="1">
      <x v="448"/>
      <x v="90"/>
      <x v="80"/>
    </i>
    <i r="1">
      <x v="449"/>
      <x v="124"/>
      <x v="113"/>
    </i>
    <i t="default">
      <x v="4"/>
    </i>
    <i>
      <x v="5"/>
      <x v="138"/>
      <x v="154"/>
      <x v="143"/>
    </i>
    <i r="1">
      <x v="189"/>
      <x v="125"/>
      <x v="124"/>
    </i>
    <i r="1">
      <x v="190"/>
      <x v="132"/>
      <x v="184"/>
    </i>
    <i r="1">
      <x v="191"/>
      <x v="111"/>
      <x v="104"/>
    </i>
    <i r="1">
      <x v="192"/>
      <x v="114"/>
      <x v="98"/>
    </i>
    <i r="1">
      <x v="193"/>
      <x v="150"/>
      <x v="200"/>
    </i>
    <i r="1">
      <x v="194"/>
      <x v="216"/>
      <x v="183"/>
    </i>
    <i r="1">
      <x v="195"/>
      <x v="184"/>
      <x v="185"/>
    </i>
    <i r="1">
      <x v="241"/>
      <x v="110"/>
      <x v="115"/>
    </i>
    <i r="1">
      <x v="242"/>
      <x v="117"/>
      <x v="105"/>
    </i>
    <i r="1">
      <x v="243"/>
      <x v="165"/>
      <x v="161"/>
    </i>
    <i r="1">
      <x v="244"/>
      <x v="205"/>
      <x v="112"/>
    </i>
    <i r="1">
      <x v="245"/>
      <x v="191"/>
      <x v="183"/>
    </i>
    <i r="1">
      <x v="313"/>
      <x v="247"/>
      <x v="172"/>
    </i>
    <i r="1">
      <x v="314"/>
      <x v="164"/>
      <x v="32"/>
    </i>
    <i r="1">
      <x v="315"/>
      <x v="169"/>
      <x v="50"/>
    </i>
    <i r="1">
      <x v="316"/>
      <x v="188"/>
      <x v="187"/>
    </i>
    <i r="1">
      <x v="317"/>
      <x v="231"/>
      <x v="209"/>
    </i>
    <i r="1">
      <x v="318"/>
      <x v="157"/>
      <x v="136"/>
    </i>
    <i r="1">
      <x v="319"/>
      <x v="170"/>
      <x v="152"/>
    </i>
    <i r="1">
      <x v="320"/>
      <x v="214"/>
      <x v="202"/>
    </i>
    <i r="1">
      <x v="372"/>
      <x v="254"/>
      <x v="6"/>
    </i>
    <i r="1">
      <x v="373"/>
      <x/>
      <x v="12"/>
    </i>
    <i r="1">
      <x v="374"/>
      <x v="122"/>
      <x v="8"/>
    </i>
    <i r="1">
      <x v="375"/>
      <x v="126"/>
      <x v="15"/>
    </i>
    <i r="1">
      <x v="376"/>
      <x v="251"/>
      <x v="1"/>
    </i>
    <i r="1">
      <x v="377"/>
      <x v="253"/>
      <x v="5"/>
    </i>
    <i r="1">
      <x v="432"/>
      <x v="177"/>
      <x v="174"/>
    </i>
    <i r="1">
      <x v="433"/>
      <x v="172"/>
      <x v="162"/>
    </i>
    <i r="1">
      <x v="434"/>
      <x v="180"/>
      <x v="59"/>
    </i>
    <i r="1">
      <x v="435"/>
      <x v="183"/>
      <x v="173"/>
    </i>
    <i r="1">
      <x v="436"/>
      <x v="233"/>
      <x v="211"/>
    </i>
    <i r="1">
      <x v="437"/>
      <x v="210"/>
      <x v="207"/>
    </i>
    <i r="1">
      <x v="438"/>
      <x v="220"/>
      <x v="217"/>
    </i>
    <i r="1">
      <x v="439"/>
      <x v="233"/>
      <x v="226"/>
    </i>
    <i r="1">
      <x v="454"/>
      <x v="220"/>
      <x v="215"/>
    </i>
    <i t="default">
      <x v="5"/>
    </i>
    <i>
      <x v="6"/>
      <x v="101"/>
      <x v="77"/>
      <x v="77"/>
    </i>
    <i r="1">
      <x v="102"/>
      <x v="136"/>
      <x v="125"/>
    </i>
    <i r="1">
      <x v="103"/>
      <x v="239"/>
      <x v="229"/>
    </i>
    <i r="1">
      <x v="104"/>
      <x v="234"/>
      <x v="225"/>
    </i>
    <i r="1">
      <x v="105"/>
      <x v="153"/>
      <x v="142"/>
    </i>
    <i r="1">
      <x v="106"/>
      <x v="190"/>
      <x v="182"/>
    </i>
    <i r="1">
      <x v="108"/>
      <x v="189"/>
      <x v="180"/>
    </i>
    <i r="1">
      <x v="109"/>
      <x v="203"/>
      <x v="197"/>
    </i>
    <i r="1">
      <x v="110"/>
      <x v="248"/>
      <x v="236"/>
    </i>
    <i r="1">
      <x v="111"/>
      <x v="237"/>
      <x v="228"/>
    </i>
    <i r="1">
      <x v="112"/>
      <x v="201"/>
      <x v="195"/>
    </i>
    <i r="1">
      <x v="113"/>
      <x v="193"/>
      <x v="186"/>
    </i>
    <i r="1">
      <x v="115"/>
      <x v="151"/>
      <x v="141"/>
    </i>
    <i r="1">
      <x v="116"/>
      <x v="196"/>
      <x v="191"/>
    </i>
    <i r="1">
      <x v="117"/>
      <x v="240"/>
      <x v="230"/>
    </i>
    <i r="1">
      <x v="118"/>
      <x v="228"/>
      <x v="220"/>
    </i>
    <i r="1">
      <x v="119"/>
      <x v="178"/>
      <x v="168"/>
    </i>
    <i r="1">
      <x v="120"/>
      <x v="195"/>
      <x v="189"/>
    </i>
    <i r="1">
      <x v="122"/>
      <x v="173"/>
      <x v="165"/>
    </i>
    <i r="1">
      <x v="123"/>
      <x v="213"/>
      <x v="206"/>
    </i>
    <i r="1">
      <x v="124"/>
      <x v="249"/>
      <x v="237"/>
    </i>
    <i r="1">
      <x v="125"/>
      <x v="236"/>
      <x v="227"/>
    </i>
    <i r="1">
      <x v="126"/>
      <x v="204"/>
      <x v="198"/>
    </i>
    <i r="1">
      <x v="127"/>
      <x v="199"/>
      <x v="194"/>
    </i>
    <i r="1">
      <x v="197"/>
      <x v="43"/>
      <x v="45"/>
    </i>
    <i r="1">
      <x v="198"/>
      <x v="74"/>
      <x v="75"/>
    </i>
    <i r="1">
      <x v="199"/>
      <x v="149"/>
      <x v="139"/>
    </i>
    <i r="1">
      <x v="200"/>
      <x v="144"/>
      <x v="132"/>
    </i>
    <i r="1">
      <x v="201"/>
      <x v="54"/>
      <x v="58"/>
    </i>
    <i r="1">
      <x v="202"/>
      <x v="36"/>
      <x v="38"/>
    </i>
    <i r="1">
      <x v="204"/>
      <x v="51"/>
      <x v="53"/>
    </i>
    <i r="1">
      <x v="205"/>
      <x v="97"/>
      <x v="96"/>
    </i>
    <i r="1">
      <x v="206"/>
      <x v="149"/>
      <x v="139"/>
    </i>
    <i r="1">
      <x v="207"/>
      <x v="146"/>
      <x v="136"/>
    </i>
    <i r="1">
      <x v="208"/>
      <x v="68"/>
      <x v="71"/>
    </i>
    <i r="1">
      <x v="209"/>
      <x v="46"/>
      <x v="49"/>
    </i>
    <i r="1">
      <x v="304"/>
      <x v="24"/>
      <x v="11"/>
    </i>
    <i r="1">
      <x v="305"/>
      <x v="24"/>
      <x v="204"/>
    </i>
    <i r="1">
      <x v="306"/>
      <x v="120"/>
      <x v="34"/>
    </i>
    <i r="1">
      <x v="307"/>
      <x v="143"/>
      <x v="17"/>
    </i>
    <i r="1">
      <x v="308"/>
      <x v="162"/>
      <x v="123"/>
    </i>
    <i r="1">
      <x v="309"/>
      <x v="102"/>
      <x v="132"/>
    </i>
    <i r="1">
      <x v="310"/>
      <x v="186"/>
      <x v="150"/>
    </i>
    <i r="1">
      <x v="311"/>
      <x v="154"/>
      <x v="42"/>
    </i>
    <i t="default">
      <x v="6"/>
    </i>
    <i>
      <x v="7"/>
      <x v="140"/>
      <x v="15"/>
      <x v="16"/>
    </i>
    <i r="1">
      <x v="141"/>
      <x v="20"/>
      <x v="22"/>
    </i>
    <i r="1">
      <x v="142"/>
      <x v="47"/>
      <x v="61"/>
    </i>
    <i r="1">
      <x v="143"/>
      <x v="113"/>
      <x v="103"/>
    </i>
    <i r="1">
      <x v="144"/>
      <x v="113"/>
      <x v="109"/>
    </i>
    <i r="1">
      <x v="145"/>
      <x v="39"/>
      <x v="18"/>
    </i>
    <i r="1">
      <x v="146"/>
      <x v="73"/>
      <x v="108"/>
    </i>
    <i r="1">
      <x v="147"/>
      <x v="70"/>
      <x v="116"/>
    </i>
    <i r="1">
      <x v="148"/>
      <x v="48"/>
      <x v="50"/>
    </i>
    <i r="1">
      <x v="149"/>
      <x v="83"/>
      <x v="85"/>
    </i>
    <i r="1">
      <x v="150"/>
      <x v="32"/>
      <x v="25"/>
    </i>
    <i r="1">
      <x v="234"/>
      <x v="20"/>
      <x v="22"/>
    </i>
    <i r="1">
      <x v="235"/>
      <x v="47"/>
      <x v="61"/>
    </i>
    <i r="1">
      <x v="236"/>
      <x v="113"/>
      <x v="103"/>
    </i>
    <i r="1">
      <x v="237"/>
      <x v="39"/>
      <x v="18"/>
    </i>
    <i r="1">
      <x v="238"/>
      <x v="73"/>
      <x v="108"/>
    </i>
    <i r="1">
      <x v="239"/>
      <x v="70"/>
      <x v="116"/>
    </i>
    <i r="1">
      <x v="240"/>
      <x v="32"/>
      <x v="25"/>
    </i>
    <i r="1">
      <x v="248"/>
      <x v="20"/>
      <x v="22"/>
    </i>
    <i r="1">
      <x v="249"/>
      <x v="47"/>
      <x v="61"/>
    </i>
    <i r="1">
      <x v="250"/>
      <x v="113"/>
      <x v="103"/>
    </i>
    <i r="1">
      <x v="251"/>
      <x v="39"/>
      <x v="18"/>
    </i>
    <i r="1">
      <x v="252"/>
      <x v="73"/>
      <x v="108"/>
    </i>
    <i r="1">
      <x v="253"/>
      <x v="70"/>
      <x v="116"/>
    </i>
    <i r="1">
      <x v="254"/>
      <x v="32"/>
      <x v="25"/>
    </i>
    <i r="1">
      <x v="455"/>
      <x v="70"/>
      <x v="116"/>
    </i>
    <i t="default">
      <x v="7"/>
    </i>
    <i>
      <x v="8"/>
      <x v="21"/>
      <x v="207"/>
      <x v="99"/>
    </i>
    <i r="1">
      <x v="22"/>
      <x v="167"/>
      <x v="33"/>
    </i>
    <i r="1">
      <x v="23"/>
      <x v="182"/>
      <x/>
    </i>
    <i r="1">
      <x v="24"/>
      <x v="171"/>
      <x v="69"/>
    </i>
    <i r="1">
      <x v="25"/>
      <x v="171"/>
      <x v="69"/>
    </i>
    <i r="1">
      <x v="26"/>
      <x v="72"/>
      <x v="49"/>
    </i>
    <i r="1">
      <x v="27"/>
      <x v="223"/>
      <x v="208"/>
    </i>
    <i r="1">
      <x v="28"/>
      <x v="223"/>
      <x v="208"/>
    </i>
    <i r="1">
      <x v="32"/>
      <x v="83"/>
      <x v="156"/>
    </i>
    <i r="1">
      <x v="44"/>
      <x v="207"/>
      <x v="99"/>
    </i>
    <i r="1">
      <x v="45"/>
      <x v="182"/>
      <x/>
    </i>
    <i r="1">
      <x v="46"/>
      <x v="171"/>
      <x/>
    </i>
    <i r="1">
      <x v="47"/>
      <x v="171"/>
      <x v="69"/>
    </i>
    <i r="1">
      <x v="48"/>
      <x v="171"/>
      <x v="69"/>
    </i>
    <i r="1">
      <x v="49"/>
      <x v="171"/>
      <x v="69"/>
    </i>
    <i r="1">
      <x v="50"/>
      <x v="171"/>
      <x v="69"/>
    </i>
    <i r="1">
      <x v="51"/>
      <x v="72"/>
      <x v="49"/>
    </i>
    <i r="1">
      <x v="52"/>
      <x v="72"/>
      <x v="49"/>
    </i>
    <i r="1">
      <x v="53"/>
      <x v="223"/>
      <x v="208"/>
    </i>
    <i r="1">
      <x v="54"/>
      <x v="252"/>
      <x v="99"/>
    </i>
    <i r="1">
      <x v="58"/>
      <x v="83"/>
      <x v="156"/>
    </i>
    <i r="1">
      <x v="59"/>
      <x v="225"/>
      <x v="156"/>
    </i>
    <i r="1">
      <x v="67"/>
      <x v="207"/>
      <x v="99"/>
    </i>
    <i r="1">
      <x v="68"/>
      <x v="171"/>
      <x v="69"/>
    </i>
    <i r="1">
      <x v="69"/>
      <x v="171"/>
      <x v="69"/>
    </i>
    <i r="1">
      <x v="70"/>
      <x v="171"/>
      <x v="49"/>
    </i>
    <i r="1">
      <x v="71"/>
      <x v="72"/>
      <x v="49"/>
    </i>
    <i r="1">
      <x v="72"/>
      <x v="72"/>
      <x v="49"/>
    </i>
    <i r="1">
      <x v="76"/>
      <x v="83"/>
      <x v="156"/>
    </i>
    <i r="1">
      <x v="87"/>
      <x v="207"/>
      <x v="99"/>
    </i>
    <i r="1">
      <x v="88"/>
      <x v="171"/>
      <x v="69"/>
    </i>
    <i r="1">
      <x v="89"/>
      <x v="171"/>
      <x v="69"/>
    </i>
    <i r="1">
      <x v="90"/>
      <x v="171"/>
      <x v="69"/>
    </i>
    <i r="1">
      <x v="91"/>
      <x v="72"/>
      <x v="49"/>
    </i>
    <i r="1">
      <x v="95"/>
      <x v="83"/>
      <x v="156"/>
    </i>
    <i r="1">
      <x v="96"/>
      <x v="179"/>
      <x/>
    </i>
    <i r="1">
      <x v="157"/>
      <x v="215"/>
      <x v="188"/>
    </i>
    <i r="1">
      <x v="158"/>
      <x v="230"/>
      <x/>
    </i>
    <i r="1">
      <x v="159"/>
      <x v="230"/>
      <x v="181"/>
    </i>
    <i r="1">
      <x v="160"/>
      <x v="230"/>
      <x v="181"/>
    </i>
    <i r="1">
      <x v="161"/>
      <x v="230"/>
      <x v="181"/>
    </i>
    <i r="1">
      <x v="162"/>
      <x v="230"/>
      <x v="181"/>
    </i>
    <i r="1">
      <x v="163"/>
      <x v="208"/>
      <x v="172"/>
    </i>
    <i r="1">
      <x v="164"/>
      <x v="208"/>
      <x v="172"/>
    </i>
    <i r="1">
      <x v="165"/>
      <x v="208"/>
      <x v="175"/>
    </i>
    <i r="1">
      <x v="166"/>
      <x v="209"/>
      <x v="175"/>
    </i>
    <i r="1">
      <x v="167"/>
      <x v="209"/>
      <x v="175"/>
    </i>
    <i r="1">
      <x v="168"/>
      <x v="208"/>
      <x v="172"/>
    </i>
    <i r="1">
      <x v="169"/>
      <x v="209"/>
      <x v="175"/>
    </i>
    <i r="1">
      <x v="170"/>
      <x v="252"/>
      <x v="188"/>
    </i>
    <i r="1">
      <x v="171"/>
      <x v="230"/>
      <x v="188"/>
    </i>
    <i r="1">
      <x v="172"/>
      <x v="230"/>
      <x v="181"/>
    </i>
    <i r="1">
      <x v="173"/>
      <x v="208"/>
      <x v="172"/>
    </i>
    <i r="1">
      <x v="178"/>
      <x v="232"/>
      <x v="192"/>
    </i>
    <i r="1">
      <x v="179"/>
      <x v="227"/>
      <x v="166"/>
    </i>
    <i r="1">
      <x v="180"/>
      <x v="227"/>
      <x v="166"/>
    </i>
    <i r="1">
      <x v="181"/>
      <x v="179"/>
      <x v="71"/>
    </i>
    <i r="1">
      <x v="182"/>
      <x v="179"/>
      <x v="71"/>
    </i>
    <i r="1">
      <x v="183"/>
      <x v="227"/>
      <x v="166"/>
    </i>
    <i r="1">
      <x v="184"/>
      <x v="179"/>
      <x v="71"/>
    </i>
    <i r="1">
      <x v="277"/>
      <x v="215"/>
      <x v="188"/>
    </i>
    <i r="1">
      <x v="278"/>
      <x v="230"/>
      <x v="181"/>
    </i>
    <i r="1">
      <x v="279"/>
      <x v="230"/>
      <x v="181"/>
    </i>
    <i r="1">
      <x v="280"/>
      <x v="230"/>
      <x v="181"/>
    </i>
    <i r="1">
      <x v="281"/>
      <x v="230"/>
      <x v="181"/>
    </i>
    <i r="1">
      <x v="282"/>
      <x v="208"/>
      <x v="172"/>
    </i>
    <i r="1">
      <x v="283"/>
      <x v="208"/>
      <x v="172"/>
    </i>
    <i r="1">
      <x v="284"/>
      <x v="209"/>
      <x v="175"/>
    </i>
    <i r="1">
      <x v="285"/>
      <x v="208"/>
      <x v="172"/>
    </i>
    <i r="1">
      <x v="286"/>
      <x v="209"/>
      <x v="175"/>
    </i>
    <i r="1">
      <x v="287"/>
      <x v="252"/>
      <x v="190"/>
    </i>
    <i r="1">
      <x v="291"/>
      <x v="232"/>
      <x v="192"/>
    </i>
    <i r="1">
      <x v="292"/>
      <x v="227"/>
      <x v="166"/>
    </i>
    <i r="1">
      <x v="293"/>
      <x v="227"/>
      <x v="166"/>
    </i>
    <i r="1">
      <x v="294"/>
      <x v="227"/>
      <x v="166"/>
    </i>
    <i r="1">
      <x v="295"/>
      <x v="179"/>
      <x v="71"/>
    </i>
    <i r="1">
      <x v="296"/>
      <x v="179"/>
      <x v="71"/>
    </i>
    <i r="1">
      <x v="297"/>
      <x v="227"/>
      <x v="166"/>
    </i>
    <i r="1">
      <x v="298"/>
      <x v="179"/>
      <x v="71"/>
    </i>
    <i r="1">
      <x v="487"/>
      <x v="215"/>
      <x v="188"/>
    </i>
    <i r="1">
      <x v="488"/>
      <x v="230"/>
      <x v="222"/>
    </i>
    <i r="1">
      <x v="489"/>
      <x v="230"/>
      <x v="181"/>
    </i>
    <i r="1">
      <x v="490"/>
      <x v="230"/>
      <x v="181"/>
    </i>
    <i r="1">
      <x v="491"/>
      <x v="230"/>
      <x v="181"/>
    </i>
    <i r="1">
      <x v="492"/>
      <x v="208"/>
      <x v="172"/>
    </i>
    <i r="1">
      <x v="493"/>
      <x v="208"/>
      <x v="172"/>
    </i>
    <i r="1">
      <x v="494"/>
      <x v="209"/>
      <x v="175"/>
    </i>
    <i r="1">
      <x v="495"/>
      <x v="209"/>
      <x v="175"/>
    </i>
    <i r="1">
      <x v="496"/>
      <x v="208"/>
      <x v="172"/>
    </i>
    <i r="1">
      <x v="497"/>
      <x v="209"/>
      <x v="175"/>
    </i>
    <i r="1">
      <x v="498"/>
      <x v="252"/>
      <x v="188"/>
    </i>
    <i r="1">
      <x v="503"/>
      <x v="232"/>
      <x v="192"/>
    </i>
    <i r="1">
      <x v="504"/>
      <x v="227"/>
      <x v="166"/>
    </i>
    <i r="1">
      <x v="505"/>
      <x v="227"/>
      <x v="166"/>
    </i>
    <i r="1">
      <x v="506"/>
      <x v="227"/>
      <x v="166"/>
    </i>
    <i r="1">
      <x v="507"/>
      <x v="227"/>
      <x v="71"/>
    </i>
    <i r="1">
      <x v="508"/>
      <x v="179"/>
      <x v="71"/>
    </i>
    <i r="1">
      <x v="509"/>
      <x v="179"/>
      <x v="71"/>
    </i>
    <i r="1">
      <x v="510"/>
      <x v="227"/>
      <x v="166"/>
    </i>
    <i r="1">
      <x v="511"/>
      <x v="179"/>
      <x v="71"/>
    </i>
    <i r="1">
      <x v="519"/>
      <x v="192"/>
      <x v="207"/>
    </i>
    <i r="1">
      <x v="520"/>
      <x v="212"/>
      <x v="210"/>
    </i>
    <i r="1">
      <x v="544"/>
      <x v="224"/>
      <x v="179"/>
    </i>
    <i r="1">
      <x v="545"/>
      <x v="212"/>
      <x v="102"/>
    </i>
    <i r="1">
      <x v="546"/>
      <x v="212"/>
      <x v="102"/>
    </i>
    <i r="1">
      <x v="547"/>
      <x v="212"/>
      <x v="102"/>
    </i>
    <i r="1">
      <x v="548"/>
      <x v="212"/>
      <x v="102"/>
    </i>
    <i r="1">
      <x v="549"/>
      <x v="198"/>
      <x v="81"/>
    </i>
    <i r="1">
      <x v="550"/>
      <x v="198"/>
      <x v="81"/>
    </i>
    <i r="1">
      <x v="551"/>
      <x v="198"/>
      <x v="81"/>
    </i>
    <i r="1">
      <x v="552"/>
      <x v="211"/>
      <x v="133"/>
    </i>
    <i r="1">
      <x v="553"/>
      <x v="252"/>
      <x v="179"/>
    </i>
    <i r="1">
      <x v="556"/>
      <x v="226"/>
      <x v="139"/>
    </i>
    <i r="1">
      <x v="557"/>
      <x v="88"/>
      <x v="10"/>
    </i>
    <i r="1">
      <x v="558"/>
      <x v="88"/>
      <x v="10"/>
    </i>
    <i r="1">
      <x v="572"/>
      <x v="224"/>
      <x v="179"/>
    </i>
    <i r="1">
      <x v="573"/>
      <x v="212"/>
      <x v="102"/>
    </i>
    <i r="1">
      <x v="574"/>
      <x v="212"/>
      <x v="102"/>
    </i>
    <i r="1">
      <x v="575"/>
      <x v="198"/>
      <x v="81"/>
    </i>
    <i r="1">
      <x v="576"/>
      <x v="198"/>
      <x v="81"/>
    </i>
    <i r="1">
      <x v="577"/>
      <x v="211"/>
      <x v="133"/>
    </i>
    <i r="1">
      <x v="578"/>
      <x v="200"/>
      <x v="179"/>
    </i>
    <i r="1">
      <x v="579"/>
      <x/>
      <x v="133"/>
    </i>
    <i r="1">
      <x v="582"/>
      <x v="226"/>
      <x v="139"/>
    </i>
    <i r="1">
      <x v="583"/>
      <x v="88"/>
      <x v="10"/>
    </i>
    <i r="1">
      <x v="584"/>
      <x v="225"/>
      <x v="139"/>
    </i>
    <i r="1">
      <x v="615"/>
      <x v="42"/>
      <x v="205"/>
    </i>
    <i r="1">
      <x v="616"/>
      <x v="197"/>
      <x v="193"/>
    </i>
    <i r="1">
      <x v="617"/>
      <x v="235"/>
      <x v="201"/>
    </i>
    <i r="1">
      <x v="618"/>
      <x v="229"/>
      <x v="201"/>
    </i>
    <i r="1">
      <x v="619"/>
      <x v="229"/>
      <x v="201"/>
    </i>
    <i r="1">
      <x v="620"/>
      <x v="229"/>
      <x v="201"/>
    </i>
    <i r="1">
      <x v="621"/>
      <x v="197"/>
      <x v="138"/>
    </i>
    <i r="1">
      <x v="622"/>
      <x v="197"/>
      <x v="138"/>
    </i>
    <i r="1">
      <x v="623"/>
      <x v="42"/>
      <x v="205"/>
    </i>
    <i r="1">
      <x v="624"/>
      <x v="252"/>
      <x v="205"/>
    </i>
    <i r="1">
      <x v="628"/>
      <x v="194"/>
      <x/>
    </i>
    <i r="1">
      <x v="647"/>
      <x v="224"/>
      <x v="179"/>
    </i>
    <i r="1">
      <x v="648"/>
      <x v="212"/>
      <x v="102"/>
    </i>
    <i r="1">
      <x v="649"/>
      <x v="212"/>
      <x v="102"/>
    </i>
    <i r="1">
      <x v="650"/>
      <x v="212"/>
      <x v="102"/>
    </i>
    <i r="1">
      <x v="651"/>
      <x v="212"/>
      <x v="102"/>
    </i>
    <i r="1">
      <x v="652"/>
      <x v="198"/>
      <x v="81"/>
    </i>
    <i r="1">
      <x v="653"/>
      <x v="198"/>
      <x v="81"/>
    </i>
    <i r="1">
      <x v="654"/>
      <x v="211"/>
      <x v="133"/>
    </i>
    <i r="1">
      <x v="655"/>
      <x v="211"/>
      <x v="133"/>
    </i>
    <i r="1">
      <x v="656"/>
      <x v="224"/>
      <x v="179"/>
    </i>
    <i r="1">
      <x v="657"/>
      <x v="252"/>
      <x v="179"/>
    </i>
    <i r="1">
      <x v="658"/>
      <x v="200"/>
      <x v="179"/>
    </i>
    <i r="1">
      <x v="659"/>
      <x/>
      <x v="81"/>
    </i>
    <i r="1">
      <x v="664"/>
      <x v="226"/>
      <x v="139"/>
    </i>
    <i r="1">
      <x v="665"/>
      <x v="88"/>
      <x v="10"/>
    </i>
    <i r="1">
      <x v="666"/>
      <x v="225"/>
      <x v="139"/>
    </i>
    <i t="default">
      <x v="8"/>
    </i>
    <i>
      <x v="9"/>
      <x v="525"/>
      <x v="26"/>
      <x v="24"/>
    </i>
    <i r="1">
      <x v="526"/>
      <x v="40"/>
      <x v="48"/>
    </i>
    <i r="1">
      <x v="527"/>
      <x v="17"/>
      <x v="21"/>
    </i>
    <i r="1">
      <x v="528"/>
      <x v="16"/>
      <x v="19"/>
    </i>
    <i r="1">
      <x v="529"/>
      <x v="29"/>
      <x v="30"/>
    </i>
    <i r="1">
      <x v="530"/>
      <x v="16"/>
      <x v="18"/>
    </i>
    <i r="1">
      <x v="531"/>
      <x v="30"/>
      <x v="39"/>
    </i>
    <i r="1">
      <x v="532"/>
      <x v="76"/>
      <x v="73"/>
    </i>
    <i r="1">
      <x v="533"/>
      <x v="11"/>
      <x v="14"/>
    </i>
    <i r="1">
      <x v="534"/>
      <x v="22"/>
      <x v="41"/>
    </i>
    <i r="1">
      <x v="535"/>
      <x v="52"/>
      <x v="62"/>
    </i>
    <i r="1">
      <x v="536"/>
      <x v="181"/>
      <x v="26"/>
    </i>
    <i r="1">
      <x v="537"/>
      <x v="6"/>
      <x v="47"/>
    </i>
    <i r="1">
      <x v="538"/>
      <x v="60"/>
      <x v="57"/>
    </i>
    <i r="1">
      <x v="588"/>
      <x v="206"/>
      <x v="199"/>
    </i>
    <i r="1">
      <x v="590"/>
      <x v="52"/>
      <x v="64"/>
    </i>
    <i r="1">
      <x v="591"/>
      <x v="35"/>
      <x v="97"/>
    </i>
    <i r="1">
      <x v="592"/>
      <x v="69"/>
      <x v="72"/>
    </i>
    <i r="1">
      <x v="593"/>
      <x v="56"/>
      <x v="59"/>
    </i>
    <i r="1">
      <x v="594"/>
      <x v="50"/>
      <x v="58"/>
    </i>
    <i r="1">
      <x v="595"/>
      <x v="46"/>
      <x v="80"/>
    </i>
    <i r="1">
      <x v="596"/>
      <x v="41"/>
      <x v="76"/>
    </i>
    <i r="1">
      <x v="597"/>
      <x v="45"/>
      <x v="50"/>
    </i>
    <i r="1">
      <x v="598"/>
      <x v="64"/>
      <x v="67"/>
    </i>
    <i r="1">
      <x v="599"/>
      <x v="55"/>
      <x v="18"/>
    </i>
    <i r="1">
      <x v="600"/>
      <x v="27"/>
      <x v="171"/>
    </i>
    <i r="1">
      <x v="601"/>
      <x v="101"/>
      <x v="86"/>
    </i>
    <i t="default">
      <x v="9"/>
    </i>
    <i t="grand">
      <x/>
    </i>
  </rowItems>
  <colFields count="2">
    <field x="42"/>
    <field x="-2"/>
  </colFields>
  <colItems count="10">
    <i>
      <x/>
      <x/>
    </i>
    <i r="1" i="1">
      <x v="1"/>
    </i>
    <i r="1" i="2">
      <x v="2"/>
    </i>
    <i r="1" i="3">
      <x v="3"/>
    </i>
    <i r="1" i="4">
      <x v="4"/>
    </i>
    <i>
      <x v="1"/>
      <x/>
    </i>
    <i r="1" i="1">
      <x v="1"/>
    </i>
    <i r="1" i="2">
      <x v="2"/>
    </i>
    <i r="1" i="3">
      <x v="3"/>
    </i>
    <i r="1" i="4">
      <x v="4"/>
    </i>
  </colItems>
  <pageFields count="1">
    <pageField fld="55" hier="-1"/>
  </pageFields>
  <dataFields count="5">
    <dataField name="Sum of WA - Elec2" fld="56" baseField="0" baseItem="0"/>
    <dataField name="Sum of WA - Gas2" fld="57" baseField="0" baseItem="0"/>
    <dataField name="Sum of ID - Elec2" fld="58" baseField="0" baseItem="0"/>
    <dataField name="Sum of ID - Gas2" fld="59" baseField="0" baseItem="0"/>
    <dataField name="Sum of OR - Gas2" fld="60" baseField="0" baseItem="0"/>
  </dataFields>
  <formats count="5">
    <format dxfId="26">
      <pivotArea outline="0" collapsedLevelsAreSubtotals="1" fieldPosition="0"/>
    </format>
    <format dxfId="25">
      <pivotArea dataOnly="0" labelOnly="1" outline="0" fieldPosition="0">
        <references count="2">
          <reference field="0" count="2">
            <x v="136"/>
            <x v="137"/>
          </reference>
          <reference field="44" count="1" selected="0">
            <x v="4"/>
          </reference>
        </references>
      </pivotArea>
    </format>
    <format dxfId="24">
      <pivotArea dataOnly="0" labelOnly="1" outline="0" fieldPosition="0">
        <references count="2">
          <reference field="0" count="12">
            <x v="197"/>
            <x v="198"/>
            <x v="199"/>
            <x v="200"/>
            <x v="201"/>
            <x v="202"/>
            <x v="204"/>
            <x v="205"/>
            <x v="206"/>
            <x v="207"/>
            <x v="208"/>
            <x v="209"/>
          </reference>
          <reference field="44" count="1" selected="0">
            <x v="6"/>
          </reference>
        </references>
      </pivotArea>
    </format>
    <format dxfId="23">
      <pivotArea dataOnly="0" labelOnly="1" outline="0" fieldPosition="0">
        <references count="2">
          <reference field="4294967294" count="5">
            <x v="0"/>
            <x v="1"/>
            <x v="2"/>
            <x v="3"/>
            <x v="4"/>
          </reference>
          <reference field="42" count="1" selected="0">
            <x v="0"/>
          </reference>
        </references>
      </pivotArea>
    </format>
    <format dxfId="22">
      <pivotArea dataOnly="0" labelOnly="1" outline="0" fieldPosition="0">
        <references count="2">
          <reference field="4294967294" count="5">
            <x v="0"/>
            <x v="1"/>
            <x v="2"/>
            <x v="3"/>
            <x v="4"/>
          </reference>
          <reference field="4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EA8BFB-5105-4B05-B879-BB8A10E951C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compact="0" compactData="0" gridDropZones="1" multipleFieldFilters="0">
  <location ref="B3:O632" firstHeaderRow="1" firstDataRow="3" firstDataCol="4" rowPageCount="1" colPageCount="1"/>
  <pivotFields count="62">
    <pivotField axis="axisRow" compact="0" outline="0" showAll="0" defaultSubtotal="0">
      <items count="6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compact="0" outline="0" showAll="0"/>
    <pivotField axis="axisRow" compact="0" outline="0" showAll="0">
      <items count="11">
        <item x="7"/>
        <item x="9"/>
        <item x="1"/>
        <item x="0"/>
        <item x="4"/>
        <item x="5"/>
        <item x="3"/>
        <item x="6"/>
        <item x="2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numFmtId="165" outline="0" showAll="0" defaultSubtota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43" outline="0" showAll="0"/>
    <pivotField axis="axisRow" compact="0" numFmtId="165" outline="0" showAll="0" defaultSubtotal="0">
      <items count="260">
        <item x="8"/>
        <item x="190"/>
        <item x="10"/>
        <item x="208"/>
        <item x="149"/>
        <item x="140"/>
        <item x="228"/>
        <item x="153"/>
        <item x="152"/>
        <item x="170"/>
        <item x="193"/>
        <item x="226"/>
        <item x="154"/>
        <item x="123"/>
        <item x="171"/>
        <item x="58"/>
        <item x="223"/>
        <item x="196"/>
        <item x="142"/>
        <item x="186"/>
        <item x="59"/>
        <item x="194"/>
        <item x="156"/>
        <item x="100"/>
        <item x="127"/>
        <item x="114"/>
        <item x="106"/>
        <item x="246"/>
        <item x="258"/>
        <item x="224"/>
        <item x="204"/>
        <item x="143"/>
        <item x="66"/>
        <item x="105"/>
        <item x="250"/>
        <item x="241"/>
        <item x="88"/>
        <item x="97"/>
        <item x="94"/>
        <item x="62"/>
        <item x="222"/>
        <item x="244"/>
        <item x="251"/>
        <item x="83"/>
        <item x="213"/>
        <item x="245"/>
        <item x="93"/>
        <item x="60"/>
        <item x="65"/>
        <item x="96"/>
        <item x="173"/>
        <item x="89"/>
        <item x="155"/>
        <item x="115"/>
        <item x="87"/>
        <item x="182"/>
        <item x="243"/>
        <item x="180"/>
        <item x="9"/>
        <item x="179"/>
        <item x="158"/>
        <item x="146"/>
        <item x="189"/>
        <item x="25"/>
        <item x="206"/>
        <item x="175"/>
        <item x="207"/>
        <item x="141"/>
        <item x="92"/>
        <item x="242"/>
        <item x="64"/>
        <item x="160"/>
        <item x="18"/>
        <item x="63"/>
        <item x="84"/>
        <item x="148"/>
        <item x="225"/>
        <item x="28"/>
        <item x="54"/>
        <item x="98"/>
        <item x="205"/>
        <item x="247"/>
        <item x="150"/>
        <item x="22"/>
        <item x="120"/>
        <item x="55"/>
        <item x="249"/>
        <item x="104"/>
        <item x="236"/>
        <item x="99"/>
        <item x="209"/>
        <item x="117"/>
        <item x="119"/>
        <item x="121"/>
        <item x="11"/>
        <item x="183"/>
        <item x="52"/>
        <item x="90"/>
        <item x="144"/>
        <item x="161"/>
        <item x="101"/>
        <item x="102"/>
        <item x="131"/>
        <item x="212"/>
        <item x="229"/>
        <item x="147"/>
        <item x="163"/>
        <item x="108"/>
        <item x="172"/>
        <item x="191"/>
        <item x="109"/>
        <item x="78"/>
        <item x="195"/>
        <item x="61"/>
        <item x="79"/>
        <item x="181"/>
        <item x="238"/>
        <item x="110"/>
        <item x="159"/>
        <item x="107"/>
        <item x="128"/>
        <item x="216"/>
        <item x="166"/>
        <item x="174"/>
        <item x="210"/>
        <item x="76"/>
        <item x="167"/>
        <item x="116"/>
        <item x="176"/>
        <item x="103"/>
        <item x="124"/>
        <item x="157"/>
        <item x="77"/>
        <item x="187"/>
        <item x="192"/>
        <item x="231"/>
        <item x="29"/>
        <item x="67"/>
        <item x="177"/>
        <item x="178"/>
        <item x="145"/>
        <item x="248"/>
        <item x="184"/>
        <item x="129"/>
        <item x="86"/>
        <item x="151"/>
        <item x="91"/>
        <item x="68"/>
        <item x="164"/>
        <item x="85"/>
        <item x="80"/>
        <item x="40"/>
        <item x="188"/>
        <item x="32"/>
        <item x="57"/>
        <item x="118"/>
        <item x="125"/>
        <item x="137"/>
        <item x="257"/>
        <item x="56"/>
        <item x="95"/>
        <item x="126"/>
        <item x="130"/>
        <item x="53"/>
        <item x="134"/>
        <item x="111"/>
        <item x="230"/>
        <item x="15"/>
        <item x="214"/>
        <item x="135"/>
        <item x="138"/>
        <item x="17"/>
        <item x="198"/>
        <item x="46"/>
        <item x="259"/>
        <item x="162"/>
        <item x="13"/>
        <item x="197"/>
        <item x="44"/>
        <item x="27"/>
        <item x="199"/>
        <item x="227"/>
        <item x="16"/>
        <item x="200"/>
        <item x="82"/>
        <item x="20"/>
        <item x="132"/>
        <item x="185"/>
        <item x="136"/>
        <item x="34"/>
        <item x="33"/>
        <item x="113"/>
        <item x="220"/>
        <item x="39"/>
        <item x="255"/>
        <item x="45"/>
        <item x="41"/>
        <item x="252"/>
        <item x="233"/>
        <item x="51"/>
        <item x="239"/>
        <item x="38"/>
        <item x="21"/>
        <item x="35"/>
        <item x="50"/>
        <item x="112"/>
        <item x="240"/>
        <item x="14"/>
        <item x="71"/>
        <item x="72"/>
        <item x="202"/>
        <item x="234"/>
        <item x="221"/>
        <item x="47"/>
        <item x="139"/>
        <item x="69"/>
        <item x="81"/>
        <item x="5"/>
        <item x="0"/>
        <item x="12"/>
        <item x="203"/>
        <item x="211"/>
        <item x="215"/>
        <item x="19"/>
        <item x="232"/>
        <item x="26"/>
        <item x="235"/>
        <item x="75"/>
        <item x="43"/>
        <item x="254"/>
        <item x="70"/>
        <item x="6"/>
        <item x="74"/>
        <item x="201"/>
        <item x="31"/>
        <item x="253"/>
        <item x="49"/>
        <item x="37"/>
        <item x="122"/>
        <item x="30"/>
        <item x="42"/>
        <item x="24"/>
        <item x="23"/>
        <item x="218"/>
        <item x="217"/>
        <item x="237"/>
        <item x="73"/>
        <item x="133"/>
        <item x="36"/>
        <item x="48"/>
        <item x="219"/>
        <item x="168"/>
        <item x="1"/>
        <item x="169"/>
        <item x="165"/>
        <item x="7"/>
        <item x="4"/>
        <item x="3"/>
        <item x="256"/>
        <item x="2"/>
      </items>
    </pivotField>
    <pivotField axis="axisRow" compact="0" numFmtId="165" outline="0" showAll="0">
      <items count="245">
        <item x="8"/>
        <item x="169"/>
        <item x="195"/>
        <item x="185"/>
        <item x="146"/>
        <item x="170"/>
        <item x="166"/>
        <item x="150"/>
        <item x="147"/>
        <item x="149"/>
        <item x="221"/>
        <item x="128"/>
        <item x="167"/>
        <item x="122"/>
        <item x="193"/>
        <item x="168"/>
        <item x="54"/>
        <item x="131"/>
        <item x="59"/>
        <item x="210"/>
        <item x="143"/>
        <item x="209"/>
        <item x="55"/>
        <item x="106"/>
        <item x="208"/>
        <item x="64"/>
        <item x="213"/>
        <item x="140"/>
        <item x="10"/>
        <item x="109"/>
        <item x="211"/>
        <item x="114"/>
        <item x="135"/>
        <item x="15"/>
        <item x="130"/>
        <item x="176"/>
        <item x="108"/>
        <item x="225"/>
        <item x="88"/>
        <item x="212"/>
        <item x="142"/>
        <item x="93"/>
        <item x="134"/>
        <item x="175"/>
        <item x="103"/>
        <item x="83"/>
        <item x="51"/>
        <item x="214"/>
        <item x="105"/>
        <item x="17"/>
        <item x="62"/>
        <item x="120"/>
        <item x="9"/>
        <item x="89"/>
        <item x="99"/>
        <item x="178"/>
        <item x="100"/>
        <item x="115"/>
        <item x="87"/>
        <item x="174"/>
        <item x="181"/>
        <item x="56"/>
        <item x="95"/>
        <item x="194"/>
        <item x="227"/>
        <item x="23"/>
        <item x="117"/>
        <item x="154"/>
        <item x="92"/>
        <item x="16"/>
        <item x="179"/>
        <item x="75"/>
        <item x="228"/>
        <item x="156"/>
        <item x="96"/>
        <item x="84"/>
        <item x="97"/>
        <item x="24"/>
        <item x="50"/>
        <item x="164"/>
        <item x="119"/>
        <item x="219"/>
        <item x="101"/>
        <item x="67"/>
        <item x="94"/>
        <item x="63"/>
        <item x="230"/>
        <item x="215"/>
        <item x="232"/>
        <item x="177"/>
        <item x="157"/>
        <item x="102"/>
        <item x="235"/>
        <item x="163"/>
        <item x="159"/>
        <item x="48"/>
        <item x="90"/>
        <item x="223"/>
        <item x="79"/>
        <item x="14"/>
        <item x="98"/>
        <item x="141"/>
        <item x="183"/>
        <item x="57"/>
        <item x="78"/>
        <item x="111"/>
        <item x="107"/>
        <item x="155"/>
        <item x="60"/>
        <item x="58"/>
        <item x="118"/>
        <item x="11"/>
        <item x="113"/>
        <item x="197"/>
        <item x="160"/>
        <item x="110"/>
        <item x="61"/>
        <item x="144"/>
        <item x="231"/>
        <item x="162"/>
        <item x="65"/>
        <item x="182"/>
        <item x="153"/>
        <item x="132"/>
        <item x="76"/>
        <item x="25"/>
        <item x="161"/>
        <item x="116"/>
        <item x="123"/>
        <item x="104"/>
        <item x="173"/>
        <item x="224"/>
        <item x="86"/>
        <item x="220"/>
        <item x="202"/>
        <item x="172"/>
        <item x="91"/>
        <item x="148"/>
        <item x="241"/>
        <item x="85"/>
        <item x="184"/>
        <item x="36"/>
        <item x="28"/>
        <item x="53"/>
        <item x="196"/>
        <item x="145"/>
        <item x="165"/>
        <item x="124"/>
        <item x="52"/>
        <item x="151"/>
        <item x="133"/>
        <item x="217"/>
        <item x="138"/>
        <item x="152"/>
        <item x="49"/>
        <item x="234"/>
        <item x="21"/>
        <item x="126"/>
        <item x="171"/>
        <item x="236"/>
        <item x="237"/>
        <item x="112"/>
        <item x="187"/>
        <item x="243"/>
        <item x="180"/>
        <item x="42"/>
        <item x="74"/>
        <item x="13"/>
        <item x="40"/>
        <item x="158"/>
        <item x="125"/>
        <item x="229"/>
        <item x="70"/>
        <item x="188"/>
        <item x="186"/>
        <item x="71"/>
        <item x="19"/>
        <item x="233"/>
        <item x="216"/>
        <item x="218"/>
        <item x="30"/>
        <item x="69"/>
        <item x="29"/>
        <item x="81"/>
        <item x="77"/>
        <item x="82"/>
        <item x="35"/>
        <item x="136"/>
        <item x="68"/>
        <item x="41"/>
        <item x="127"/>
        <item x="37"/>
        <item x="73"/>
        <item x="239"/>
        <item x="47"/>
        <item x="34"/>
        <item x="20"/>
        <item x="31"/>
        <item x="46"/>
        <item x="226"/>
        <item x="80"/>
        <item x="240"/>
        <item x="139"/>
        <item x="121"/>
        <item x="129"/>
        <item x="238"/>
        <item x="43"/>
        <item x="190"/>
        <item x="18"/>
        <item x="137"/>
        <item x="207"/>
        <item x="189"/>
        <item x="5"/>
        <item x="0"/>
        <item x="12"/>
        <item x="198"/>
        <item x="199"/>
        <item x="191"/>
        <item x="242"/>
        <item x="200"/>
        <item x="39"/>
        <item x="204"/>
        <item x="205"/>
        <item x="66"/>
        <item x="6"/>
        <item x="27"/>
        <item x="192"/>
        <item x="45"/>
        <item x="33"/>
        <item x="26"/>
        <item x="38"/>
        <item x="72"/>
        <item x="22"/>
        <item x="222"/>
        <item x="203"/>
        <item x="201"/>
        <item x="32"/>
        <item x="44"/>
        <item x="206"/>
        <item x="1"/>
        <item x="7"/>
        <item x="4"/>
        <item x="3"/>
        <item x="2"/>
        <item t="default"/>
      </items>
    </pivotField>
    <pivotField axis="axisPage" compact="0" outline="0" multipleItemSelectionAllowed="1" showAll="0">
      <items count="3">
        <item x="0"/>
        <item h="1" x="1"/>
        <item t="default"/>
      </items>
    </pivotField>
    <pivotField dataField="1" compact="0" numFmtId="167" outline="0" showAll="0"/>
    <pivotField dataField="1" compact="0" numFmtId="167" outline="0" showAll="0"/>
    <pivotField dataField="1" compact="0" numFmtId="167" outline="0" showAll="0"/>
    <pivotField dataField="1" compact="0" numFmtId="167" outline="0" showAll="0"/>
    <pivotField dataField="1" compact="0" numFmtId="167" outline="0" showAll="0"/>
    <pivotField compact="0" numFmtId="43" outline="0" showAll="0"/>
  </pivotFields>
  <rowFields count="4">
    <field x="44"/>
    <field x="0"/>
    <field x="53"/>
    <field x="54"/>
  </rowFields>
  <rowItems count="627">
    <i>
      <x/>
      <x v="151"/>
      <x v="137"/>
      <x v="120"/>
    </i>
    <i r="1">
      <x v="152"/>
      <x v="147"/>
      <x v="223"/>
    </i>
    <i r="1">
      <x v="256"/>
      <x v="25"/>
      <x v="31"/>
    </i>
    <i r="1">
      <x v="258"/>
      <x v="53"/>
      <x v="57"/>
    </i>
    <i r="1">
      <x v="259"/>
      <x v="137"/>
      <x v="120"/>
    </i>
    <i r="1">
      <x v="260"/>
      <x v="127"/>
      <x v="127"/>
    </i>
    <i r="1">
      <x v="261"/>
      <x v="117"/>
      <x v="112"/>
    </i>
    <i r="1">
      <x v="262"/>
      <x v="91"/>
      <x v="66"/>
    </i>
    <i r="1">
      <x v="263"/>
      <x v="155"/>
      <x v="110"/>
    </i>
    <i r="1">
      <x v="264"/>
      <x v="92"/>
      <x v="80"/>
    </i>
    <i r="1">
      <x v="265"/>
      <x v="84"/>
      <x v="51"/>
    </i>
    <i r="1">
      <x v="266"/>
      <x v="93"/>
      <x v="69"/>
    </i>
    <i r="1">
      <x v="267"/>
      <x v="83"/>
      <x v="61"/>
    </i>
    <i r="1">
      <x v="268"/>
      <x v="238"/>
      <x v="203"/>
    </i>
    <i r="1">
      <x v="269"/>
      <x v="13"/>
      <x v="13"/>
    </i>
    <i r="1">
      <x v="270"/>
      <x v="79"/>
      <x v="128"/>
    </i>
    <i r="1">
      <x v="271"/>
      <x v="130"/>
      <x v="147"/>
    </i>
    <i r="1">
      <x v="272"/>
      <x v="156"/>
      <x v="170"/>
    </i>
    <i r="1">
      <x v="273"/>
      <x v="161"/>
      <x v="157"/>
    </i>
    <i r="1">
      <x v="357"/>
      <x v="53"/>
      <x v="57"/>
    </i>
    <i r="1">
      <x v="358"/>
      <x v="137"/>
      <x v="126"/>
    </i>
    <i r="1">
      <x v="359"/>
      <x v="127"/>
      <x v="119"/>
    </i>
    <i r="1">
      <x v="360"/>
      <x v="117"/>
      <x v="111"/>
    </i>
    <i r="1">
      <x v="361"/>
      <x v="91"/>
      <x v="91"/>
    </i>
    <i r="1">
      <x v="362"/>
      <x v="155"/>
      <x v="145"/>
    </i>
    <i r="1">
      <x v="363"/>
      <x v="92"/>
      <x v="93"/>
    </i>
    <i r="1">
      <x v="364"/>
      <x v="84"/>
      <x v="85"/>
    </i>
    <i r="1">
      <x v="365"/>
      <x v="83"/>
      <x v="83"/>
    </i>
    <i r="1">
      <x v="366"/>
      <x v="238"/>
      <x v="203"/>
    </i>
    <i r="1">
      <x v="367"/>
      <x v="79"/>
      <x v="79"/>
    </i>
    <i r="1">
      <x v="368"/>
      <x v="156"/>
      <x v="146"/>
    </i>
    <i r="1">
      <x v="457"/>
      <x v="25"/>
      <x v="31"/>
    </i>
    <i r="1">
      <x v="458"/>
      <x v="53"/>
      <x v="57"/>
    </i>
    <i r="1">
      <x v="459"/>
      <x v="137"/>
      <x v="120"/>
    </i>
    <i r="1">
      <x v="460"/>
      <x v="221"/>
      <x v="216"/>
    </i>
    <i r="1">
      <x v="461"/>
      <x v="118"/>
      <x v="127"/>
    </i>
    <i r="1">
      <x v="462"/>
      <x v="103"/>
      <x v="112"/>
    </i>
    <i r="1">
      <x v="463"/>
      <x v="44"/>
      <x v="66"/>
    </i>
    <i r="1">
      <x v="464"/>
      <x v="168"/>
      <x v="110"/>
    </i>
    <i r="1">
      <x v="465"/>
      <x v="92"/>
      <x v="80"/>
    </i>
    <i r="1">
      <x v="466"/>
      <x v="84"/>
      <x v="51"/>
    </i>
    <i r="1">
      <x v="467"/>
      <x v="93"/>
      <x v="69"/>
    </i>
    <i r="1">
      <x v="468"/>
      <x v="83"/>
      <x v="61"/>
    </i>
    <i r="1">
      <x v="469"/>
      <x v="147"/>
      <x v="223"/>
    </i>
    <i r="1">
      <x v="470"/>
      <x v="222"/>
      <x v="219"/>
    </i>
    <i r="1">
      <x v="471"/>
      <x v="127"/>
      <x v="235"/>
    </i>
    <i r="1">
      <x v="472"/>
      <x v="121"/>
      <x v="134"/>
    </i>
    <i r="1">
      <x v="473"/>
      <x v="244"/>
      <x v="234"/>
    </i>
    <i r="1">
      <x v="474"/>
      <x v="243"/>
      <x v="221"/>
    </i>
    <i r="1">
      <x v="475"/>
      <x v="243"/>
      <x v="234"/>
    </i>
    <i r="1">
      <x v="476"/>
      <x v="243"/>
      <x v="234"/>
    </i>
    <i r="1">
      <x v="477"/>
      <x v="13"/>
      <x v="13"/>
    </i>
    <i r="1">
      <x v="478"/>
      <x v="79"/>
      <x v="128"/>
    </i>
    <i r="1">
      <x v="479"/>
      <x v="130"/>
      <x v="147"/>
    </i>
    <i r="1">
      <x v="480"/>
      <x v="156"/>
      <x v="170"/>
    </i>
    <i r="1">
      <x v="481"/>
      <x v="161"/>
      <x v="157"/>
    </i>
    <i t="default">
      <x/>
    </i>
    <i>
      <x v="1"/>
      <x v="539"/>
      <x v="68"/>
      <x v="105"/>
    </i>
    <i r="1">
      <x v="540"/>
      <x v="104"/>
      <x v="87"/>
    </i>
    <i r="1">
      <x v="541"/>
      <x v="166"/>
      <x v="178"/>
    </i>
    <i r="1">
      <x v="542"/>
      <x v="135"/>
      <x v="151"/>
    </i>
    <i r="1">
      <x v="564"/>
      <x v="49"/>
      <x v="55"/>
    </i>
    <i r="1">
      <x v="565"/>
      <x v="68"/>
      <x v="105"/>
    </i>
    <i r="1">
      <x v="566"/>
      <x v="104"/>
      <x v="87"/>
    </i>
    <i r="1">
      <x v="567"/>
      <x v="166"/>
      <x v="178"/>
    </i>
    <i r="1">
      <x v="568"/>
      <x v="135"/>
      <x v="151"/>
    </i>
    <i r="1">
      <x v="569"/>
      <x v="116"/>
      <x v="97"/>
    </i>
    <i r="1">
      <x v="570"/>
      <x v="95"/>
      <x v="131"/>
    </i>
    <i r="1">
      <x v="571"/>
      <x v="54"/>
      <x v="37"/>
    </i>
    <i r="1">
      <x v="603"/>
      <x v="49"/>
      <x v="52"/>
    </i>
    <i r="1">
      <x v="604"/>
      <x v="81"/>
      <x v="118"/>
    </i>
    <i r="1">
      <x v="605"/>
      <x v="69"/>
      <x v="88"/>
    </i>
    <i r="1">
      <x v="606"/>
      <x v="163"/>
      <x v="177"/>
    </i>
    <i r="1">
      <x v="607"/>
      <x v="141"/>
      <x v="155"/>
    </i>
    <i r="1">
      <x v="608"/>
      <x v="86"/>
      <x v="92"/>
    </i>
    <i r="1">
      <x v="609"/>
      <x v="165"/>
      <x v="159"/>
    </i>
    <i r="1">
      <x v="610"/>
      <x v="34"/>
      <x v="36"/>
    </i>
    <i r="1">
      <x v="634"/>
      <x v="49"/>
      <x v="55"/>
    </i>
    <i r="1">
      <x v="635"/>
      <x v="68"/>
      <x v="105"/>
    </i>
    <i r="1">
      <x v="636"/>
      <x v="99"/>
      <x v="87"/>
    </i>
    <i r="1">
      <x v="637"/>
      <x v="166"/>
      <x v="178"/>
    </i>
    <i r="1">
      <x v="638"/>
      <x v="135"/>
      <x v="151"/>
    </i>
    <i r="1">
      <x v="639"/>
      <x v="106"/>
      <x v="97"/>
    </i>
    <i r="1">
      <x v="640"/>
      <x v="158"/>
      <x v="147"/>
    </i>
    <i r="1">
      <x v="641"/>
      <x v="222"/>
      <x v="218"/>
    </i>
    <i r="1">
      <x v="642"/>
      <x v="28"/>
      <x v="37"/>
    </i>
    <i t="default">
      <x v="1"/>
    </i>
    <i>
      <x v="2"/>
      <x v="12"/>
      <x v="58"/>
      <x v="52"/>
    </i>
    <i r="1">
      <x v="13"/>
      <x v="2"/>
      <x v="28"/>
    </i>
    <i r="1">
      <x v="14"/>
      <x v="94"/>
      <x v="111"/>
    </i>
    <i r="1">
      <x v="15"/>
      <x v="219"/>
      <x v="214"/>
    </i>
    <i r="1">
      <x v="16"/>
      <x v="252"/>
      <x v="239"/>
    </i>
    <i r="1">
      <x v="17"/>
      <x v="252"/>
      <x v="239"/>
    </i>
    <i r="1">
      <x v="18"/>
      <x v="252"/>
      <x v="239"/>
    </i>
    <i r="1">
      <x v="19"/>
      <x v="252"/>
      <x v="239"/>
    </i>
    <i r="1">
      <x v="20"/>
      <x v="176"/>
      <x v="167"/>
    </i>
    <i r="1">
      <x v="29"/>
      <x v="185"/>
      <x v="176"/>
    </i>
    <i r="1">
      <x v="30"/>
      <x v="202"/>
      <x v="196"/>
    </i>
    <i r="1">
      <x v="31"/>
      <x v="219"/>
      <x v="214"/>
    </i>
    <i r="1">
      <x v="33"/>
      <x v="219"/>
      <x v="214"/>
    </i>
    <i r="1">
      <x v="34"/>
      <x v="242"/>
      <x v="232"/>
    </i>
    <i r="1">
      <x v="35"/>
      <x v="241"/>
      <x v="214"/>
    </i>
    <i r="1">
      <x v="36"/>
      <x v="242"/>
      <x v="232"/>
    </i>
    <i r="1">
      <x v="40"/>
      <x v="58"/>
      <x v="52"/>
    </i>
    <i r="1">
      <x v="41"/>
      <x v="2"/>
      <x v="28"/>
    </i>
    <i r="1">
      <x v="42"/>
      <x v="94"/>
      <x v="111"/>
    </i>
    <i r="1">
      <x v="43"/>
      <x v="252"/>
      <x v="239"/>
    </i>
    <i r="1">
      <x v="55"/>
      <x v="185"/>
      <x v="176"/>
    </i>
    <i r="1">
      <x v="56"/>
      <x v="202"/>
      <x v="196"/>
    </i>
    <i r="1">
      <x v="57"/>
      <x v="219"/>
      <x v="214"/>
    </i>
    <i r="1">
      <x v="60"/>
      <x v="219"/>
      <x v="214"/>
    </i>
    <i r="1">
      <x v="61"/>
      <x v="242"/>
      <x v="232"/>
    </i>
    <i r="1">
      <x v="62"/>
      <x v="242"/>
      <x v="232"/>
    </i>
    <i r="1">
      <x v="64"/>
      <x v="94"/>
      <x v="111"/>
    </i>
    <i r="1">
      <x v="65"/>
      <x v="219"/>
      <x v="214"/>
    </i>
    <i r="1">
      <x v="66"/>
      <x v="252"/>
      <x v="239"/>
    </i>
    <i r="1">
      <x v="73"/>
      <x v="185"/>
      <x v="176"/>
    </i>
    <i r="1">
      <x v="74"/>
      <x v="202"/>
      <x v="196"/>
    </i>
    <i r="1">
      <x v="75"/>
      <x v="219"/>
      <x v="214"/>
    </i>
    <i r="1">
      <x v="77"/>
      <x v="219"/>
      <x v="214"/>
    </i>
    <i r="1">
      <x v="78"/>
      <x v="242"/>
      <x v="232"/>
    </i>
    <i r="1">
      <x v="79"/>
      <x v="242"/>
      <x v="232"/>
    </i>
    <i r="1">
      <x v="83"/>
      <x v="94"/>
      <x v="111"/>
    </i>
    <i r="1">
      <x v="84"/>
      <x v="219"/>
      <x v="214"/>
    </i>
    <i r="1">
      <x v="85"/>
      <x v="252"/>
      <x v="239"/>
    </i>
    <i r="1">
      <x v="86"/>
      <x v="252"/>
      <x v="239"/>
    </i>
    <i r="1">
      <x v="92"/>
      <x v="185"/>
      <x v="176"/>
    </i>
    <i r="1">
      <x v="93"/>
      <x v="202"/>
      <x v="196"/>
    </i>
    <i r="1">
      <x v="94"/>
      <x v="219"/>
      <x v="214"/>
    </i>
    <i r="1">
      <x v="97"/>
      <x v="219"/>
      <x v="214"/>
    </i>
    <i r="1">
      <x v="98"/>
      <x v="219"/>
      <x v="214"/>
    </i>
    <i r="1">
      <x v="99"/>
      <x v="242"/>
      <x v="232"/>
    </i>
    <i r="1">
      <x v="100"/>
      <x v="242"/>
      <x v="232"/>
    </i>
    <i r="1">
      <x v="154"/>
      <x v="70"/>
      <x v="83"/>
    </i>
    <i r="1">
      <x v="155"/>
      <x v="252"/>
      <x v="239"/>
    </i>
    <i r="1">
      <x v="156"/>
      <x v="252"/>
      <x v="239"/>
    </i>
    <i r="1">
      <x v="174"/>
      <x v="185"/>
      <x v="176"/>
    </i>
    <i r="1">
      <x v="175"/>
      <x v="202"/>
      <x v="196"/>
    </i>
    <i r="1">
      <x v="176"/>
      <x v="246"/>
      <x v="231"/>
    </i>
    <i r="1">
      <x v="177"/>
      <x v="219"/>
      <x v="214"/>
    </i>
    <i r="1">
      <x v="185"/>
      <x v="219"/>
      <x v="214"/>
    </i>
    <i r="1">
      <x v="186"/>
      <x v="219"/>
      <x v="214"/>
    </i>
    <i r="1">
      <x v="187"/>
      <x v="242"/>
      <x v="232"/>
    </i>
    <i r="1">
      <x v="275"/>
      <x v="70"/>
      <x v="83"/>
    </i>
    <i r="1">
      <x v="276"/>
      <x v="219"/>
      <x v="214"/>
    </i>
    <i r="1">
      <x v="288"/>
      <x v="185"/>
      <x v="176"/>
    </i>
    <i r="1">
      <x v="289"/>
      <x v="202"/>
      <x v="196"/>
    </i>
    <i r="1">
      <x v="290"/>
      <x v="219"/>
      <x v="214"/>
    </i>
    <i r="1">
      <x v="299"/>
      <x v="219"/>
      <x v="214"/>
    </i>
    <i r="1">
      <x v="300"/>
      <x v="219"/>
      <x v="214"/>
    </i>
    <i r="1">
      <x v="301"/>
      <x v="219"/>
      <x v="214"/>
    </i>
    <i r="1">
      <x v="302"/>
      <x v="242"/>
      <x v="232"/>
    </i>
    <i r="1">
      <x v="369"/>
      <x v="219"/>
      <x v="214"/>
    </i>
    <i r="1">
      <x v="370"/>
      <x v="219"/>
      <x v="214"/>
    </i>
    <i r="1">
      <x v="483"/>
      <x v="70"/>
      <x v="83"/>
    </i>
    <i r="1">
      <x v="484"/>
      <x v="219"/>
      <x v="214"/>
    </i>
    <i r="1">
      <x v="485"/>
      <x v="252"/>
      <x v="239"/>
    </i>
    <i r="1">
      <x v="486"/>
      <x v="252"/>
      <x v="239"/>
    </i>
    <i r="1">
      <x v="499"/>
      <x v="185"/>
      <x v="176"/>
    </i>
    <i r="1">
      <x v="500"/>
      <x v="202"/>
      <x v="196"/>
    </i>
    <i r="1">
      <x v="501"/>
      <x v="219"/>
      <x v="214"/>
    </i>
    <i r="1">
      <x v="502"/>
      <x v="250"/>
      <x v="238"/>
    </i>
    <i r="1">
      <x v="512"/>
      <x v="219"/>
      <x v="214"/>
    </i>
    <i r="1">
      <x v="513"/>
      <x v="219"/>
      <x v="214"/>
    </i>
    <i r="1">
      <x v="514"/>
      <x v="219"/>
      <x v="214"/>
    </i>
    <i r="1">
      <x v="517"/>
      <x v="219"/>
      <x v="214"/>
    </i>
    <i r="1">
      <x v="518"/>
      <x v="252"/>
      <x v="239"/>
    </i>
    <i r="1">
      <x v="521"/>
      <x v="202"/>
      <x v="196"/>
    </i>
    <i r="1">
      <x v="522"/>
      <x v="219"/>
      <x v="214"/>
    </i>
    <i r="1">
      <x v="523"/>
      <x v="219"/>
      <x v="214"/>
    </i>
    <i r="1">
      <x v="543"/>
      <x v="252"/>
      <x v="239"/>
    </i>
    <i r="1">
      <x v="554"/>
      <x v="202"/>
      <x v="196"/>
    </i>
    <i r="1">
      <x v="555"/>
      <x v="219"/>
      <x v="214"/>
    </i>
    <i r="1">
      <x v="559"/>
      <x v="219"/>
      <x v="214"/>
    </i>
    <i r="1">
      <x v="560"/>
      <x v="219"/>
      <x v="214"/>
    </i>
    <i r="1">
      <x v="561"/>
      <x v="245"/>
      <x v="233"/>
    </i>
    <i r="1">
      <x v="580"/>
      <x v="202"/>
      <x v="196"/>
    </i>
    <i r="1">
      <x v="581"/>
      <x v="219"/>
      <x v="214"/>
    </i>
    <i r="1">
      <x v="585"/>
      <x v="219"/>
      <x v="214"/>
    </i>
    <i r="1">
      <x v="613"/>
      <x v="117"/>
      <x v="160"/>
    </i>
    <i r="1">
      <x v="614"/>
      <x v="252"/>
      <x v="239"/>
    </i>
    <i r="1">
      <x v="625"/>
      <x v="185"/>
      <x v="176"/>
    </i>
    <i r="1">
      <x v="626"/>
      <x v="202"/>
      <x v="196"/>
    </i>
    <i r="1">
      <x v="627"/>
      <x v="219"/>
      <x v="214"/>
    </i>
    <i r="1">
      <x v="629"/>
      <x v="219"/>
      <x v="214"/>
    </i>
    <i r="1">
      <x v="630"/>
      <x v="258"/>
      <x v="214"/>
    </i>
    <i r="1">
      <x v="631"/>
      <x v="242"/>
      <x v="232"/>
    </i>
    <i r="1">
      <x v="644"/>
      <x v="79"/>
      <x v="79"/>
    </i>
    <i r="1">
      <x v="645"/>
      <x v="174"/>
      <x v="163"/>
    </i>
    <i r="1">
      <x v="646"/>
      <x v="252"/>
      <x v="239"/>
    </i>
    <i r="1">
      <x v="660"/>
      <x v="185"/>
      <x v="176"/>
    </i>
    <i r="1">
      <x v="661"/>
      <x v="202"/>
      <x v="196"/>
    </i>
    <i r="1">
      <x v="662"/>
      <x v="219"/>
      <x v="214"/>
    </i>
    <i r="1">
      <x v="663"/>
      <x v="219"/>
      <x v="214"/>
    </i>
    <i r="1">
      <x v="667"/>
      <x v="219"/>
      <x v="214"/>
    </i>
    <i r="1">
      <x v="668"/>
      <x v="219"/>
      <x v="214"/>
    </i>
    <i t="default">
      <x v="2"/>
    </i>
    <i>
      <x v="3"/>
      <x/>
      <x v="218"/>
      <x v="213"/>
    </i>
    <i r="1">
      <x v="1"/>
      <x v="252"/>
      <x v="239"/>
    </i>
    <i r="1">
      <x v="2"/>
      <x v="259"/>
      <x v="243"/>
    </i>
    <i r="1">
      <x v="3"/>
      <x v="257"/>
      <x v="242"/>
    </i>
    <i r="1">
      <x v="4"/>
      <x v="256"/>
      <x v="241"/>
    </i>
    <i r="1">
      <x v="5"/>
      <x v="217"/>
      <x v="212"/>
    </i>
    <i r="1">
      <x v="6"/>
      <x v="231"/>
      <x v="224"/>
    </i>
    <i r="1">
      <x v="7"/>
      <x v="252"/>
      <x v="239"/>
    </i>
    <i r="1">
      <x v="8"/>
      <x v="257"/>
      <x v="242"/>
    </i>
    <i r="1">
      <x v="9"/>
      <x v="255"/>
      <x v="240"/>
    </i>
    <i r="1">
      <x v="10"/>
      <x v="252"/>
      <x v="239"/>
    </i>
    <i r="1">
      <x v="37"/>
      <x v="63"/>
      <x v="65"/>
    </i>
    <i r="1">
      <x v="38"/>
      <x v="252"/>
      <x v="239"/>
    </i>
    <i r="1">
      <x v="80"/>
      <x v="252"/>
      <x v="239"/>
    </i>
    <i r="1">
      <x v="81"/>
      <x v="252"/>
      <x v="239"/>
    </i>
    <i r="1">
      <x v="129"/>
      <x v="96"/>
      <x v="95"/>
    </i>
    <i r="1">
      <x v="130"/>
      <x v="63"/>
      <x v="65"/>
    </i>
    <i r="1">
      <x v="131"/>
      <x v="252"/>
      <x v="239"/>
    </i>
    <i r="1">
      <x v="132"/>
      <x v="252"/>
      <x v="239"/>
    </i>
    <i r="1">
      <x v="133"/>
      <x v="255"/>
      <x v="240"/>
    </i>
    <i r="1">
      <x v="134"/>
      <x v="163"/>
      <x v="154"/>
    </i>
    <i r="1">
      <x v="135"/>
      <x v="78"/>
      <x v="78"/>
    </i>
    <i r="1">
      <x v="450"/>
      <x v="185"/>
      <x v="176"/>
    </i>
    <i r="1">
      <x v="451"/>
      <x v="63"/>
      <x v="65"/>
    </i>
    <i r="1">
      <x v="452"/>
      <x v="252"/>
      <x v="239"/>
    </i>
    <i r="1">
      <x v="453"/>
      <x v="252"/>
      <x v="239"/>
    </i>
    <i r="1">
      <x v="515"/>
      <x v="252"/>
      <x v="239"/>
    </i>
    <i r="1">
      <x v="562"/>
      <x v="63"/>
      <x v="65"/>
    </i>
    <i r="1">
      <x v="586"/>
      <x v="63"/>
      <x v="65"/>
    </i>
    <i r="1">
      <x v="632"/>
      <x v="63"/>
      <x v="65"/>
    </i>
    <i t="default">
      <x v="3"/>
    </i>
    <i>
      <x v="4"/>
      <x v="136"/>
      <x v="85"/>
      <x v="46"/>
    </i>
    <i r="1">
      <x v="137"/>
      <x v="159"/>
      <x v="148"/>
    </i>
    <i r="1">
      <x v="214"/>
      <x v="70"/>
      <x v="68"/>
    </i>
    <i r="1">
      <x v="215"/>
      <x v="38"/>
      <x v="41"/>
    </i>
    <i r="1">
      <x v="216"/>
      <x v="160"/>
      <x v="84"/>
    </i>
    <i r="1">
      <x v="217"/>
      <x v="49"/>
      <x v="62"/>
    </i>
    <i r="1">
      <x v="218"/>
      <x v="37"/>
      <x v="74"/>
    </i>
    <i r="1">
      <x v="219"/>
      <x v="79"/>
      <x v="76"/>
    </i>
    <i r="1">
      <x v="220"/>
      <x v="89"/>
      <x v="100"/>
    </i>
    <i r="1">
      <x v="221"/>
      <x v="23"/>
      <x v="54"/>
    </i>
    <i r="1">
      <x v="222"/>
      <x v="54"/>
      <x v="56"/>
    </i>
    <i r="1">
      <x v="223"/>
      <x v="100"/>
      <x v="82"/>
    </i>
    <i r="1">
      <x v="224"/>
      <x v="101"/>
      <x v="91"/>
    </i>
    <i r="1">
      <x v="225"/>
      <x v="70"/>
      <x v="44"/>
    </i>
    <i r="1">
      <x v="226"/>
      <x v="129"/>
      <x v="103"/>
    </i>
    <i r="1">
      <x v="227"/>
      <x v="87"/>
      <x v="129"/>
    </i>
    <i r="1">
      <x v="228"/>
      <x v="33"/>
      <x v="48"/>
    </i>
    <i r="1">
      <x v="229"/>
      <x v="26"/>
      <x v="23"/>
    </i>
    <i r="1">
      <x v="230"/>
      <x v="119"/>
      <x v="106"/>
    </i>
    <i r="1">
      <x v="231"/>
      <x v="107"/>
      <x v="36"/>
    </i>
    <i r="1">
      <x v="232"/>
      <x v="78"/>
      <x v="29"/>
    </i>
    <i r="1">
      <x v="321"/>
      <x v="77"/>
      <x v="77"/>
    </i>
    <i r="1">
      <x v="323"/>
      <x v="49"/>
      <x v="27"/>
    </i>
    <i r="1">
      <x v="324"/>
      <x v="5"/>
      <x/>
    </i>
    <i r="1">
      <x v="325"/>
      <x v="67"/>
      <x v="101"/>
    </i>
    <i r="1">
      <x v="326"/>
      <x v="18"/>
      <x v="40"/>
    </i>
    <i r="1">
      <x v="327"/>
      <x v="31"/>
      <x v="20"/>
    </i>
    <i r="1">
      <x v="328"/>
      <x v="98"/>
      <x v="117"/>
    </i>
    <i r="1">
      <x v="329"/>
      <x v="140"/>
      <x v="145"/>
    </i>
    <i r="1">
      <x v="330"/>
      <x v="61"/>
      <x v="108"/>
    </i>
    <i r="1">
      <x v="334"/>
      <x v="37"/>
      <x v="31"/>
    </i>
    <i r="1">
      <x v="335"/>
      <x v="105"/>
      <x v="4"/>
    </i>
    <i r="1">
      <x v="336"/>
      <x v="75"/>
      <x v="127"/>
    </i>
    <i r="1">
      <x v="337"/>
      <x v="4"/>
      <x v="8"/>
    </i>
    <i r="1">
      <x v="338"/>
      <x v="140"/>
      <x v="127"/>
    </i>
    <i r="1">
      <x v="339"/>
      <x v="82"/>
      <x v="76"/>
    </i>
    <i r="1">
      <x v="340"/>
      <x v="145"/>
      <x v="137"/>
    </i>
    <i r="1">
      <x v="341"/>
      <x v="8"/>
      <x v="9"/>
    </i>
    <i r="1">
      <x v="342"/>
      <x v="7"/>
      <x v="7"/>
    </i>
    <i r="1">
      <x v="343"/>
      <x v="12"/>
      <x v="48"/>
    </i>
    <i r="1">
      <x v="344"/>
      <x v="52"/>
      <x v="96"/>
    </i>
    <i r="1">
      <x v="345"/>
      <x v="22"/>
      <x v="149"/>
    </i>
    <i r="1">
      <x v="346"/>
      <x v="107"/>
      <x v="153"/>
    </i>
    <i r="1">
      <x v="347"/>
      <x v="131"/>
      <x v="122"/>
    </i>
    <i r="1">
      <x v="349"/>
      <x v="60"/>
      <x v="67"/>
    </i>
    <i r="1">
      <x v="350"/>
      <x v="149"/>
      <x v="139"/>
    </i>
    <i r="1">
      <x v="351"/>
      <x v="118"/>
      <x v="107"/>
    </i>
    <i r="1">
      <x v="352"/>
      <x v="71"/>
      <x v="73"/>
    </i>
    <i r="1">
      <x v="353"/>
      <x v="99"/>
      <x v="90"/>
    </i>
    <i r="1">
      <x v="354"/>
      <x v="175"/>
      <x v="169"/>
    </i>
    <i r="1">
      <x v="355"/>
      <x v="106"/>
      <x v="94"/>
    </i>
    <i r="1">
      <x v="356"/>
      <x v="148"/>
      <x v="114"/>
    </i>
    <i r="1">
      <x v="379"/>
      <x v="9"/>
      <x v="12"/>
    </i>
    <i r="1">
      <x v="380"/>
      <x v="14"/>
      <x/>
    </i>
    <i r="1">
      <x v="381"/>
      <x v="107"/>
      <x v="114"/>
    </i>
    <i r="1">
      <x v="382"/>
      <x v="122"/>
      <x v="103"/>
    </i>
    <i r="1">
      <x v="383"/>
      <x v="108"/>
      <x v="136"/>
    </i>
    <i r="1">
      <x v="384"/>
      <x v="50"/>
      <x v="117"/>
    </i>
    <i r="1">
      <x v="385"/>
      <x v="123"/>
      <x v="116"/>
    </i>
    <i r="1">
      <x v="386"/>
      <x v="65"/>
      <x v="161"/>
    </i>
    <i r="1">
      <x v="387"/>
      <x v="128"/>
      <x v="152"/>
    </i>
    <i r="1">
      <x v="388"/>
      <x v="149"/>
      <x v="158"/>
    </i>
    <i r="1">
      <x v="389"/>
      <x v="138"/>
      <x v="135"/>
    </i>
    <i r="1">
      <x v="390"/>
      <x v="107"/>
      <x v="130"/>
    </i>
    <i r="1">
      <x v="391"/>
      <x v="139"/>
      <x v="104"/>
    </i>
    <i r="1">
      <x v="396"/>
      <x v="59"/>
      <x v="59"/>
    </i>
    <i r="1">
      <x v="397"/>
      <x v="51"/>
      <x v="43"/>
    </i>
    <i r="1">
      <x v="398"/>
      <x v="36"/>
      <x v="35"/>
    </i>
    <i r="1">
      <x v="399"/>
      <x v="57"/>
      <x v="66"/>
    </i>
    <i r="1">
      <x v="400"/>
      <x v="115"/>
      <x v="112"/>
    </i>
    <i r="1">
      <x v="401"/>
      <x v="115"/>
      <x v="112"/>
    </i>
    <i r="1">
      <x v="402"/>
      <x v="126"/>
      <x v="112"/>
    </i>
    <i r="1">
      <x v="403"/>
      <x v="94"/>
      <x v="89"/>
    </i>
    <i r="1">
      <x v="404"/>
      <x v="55"/>
      <x v="55"/>
    </i>
    <i r="1">
      <x v="405"/>
      <x v="95"/>
      <x v="77"/>
    </i>
    <i r="1">
      <x v="406"/>
      <x v="99"/>
      <x v="70"/>
    </i>
    <i r="1">
      <x v="407"/>
      <x v="142"/>
      <x v="100"/>
    </i>
    <i r="1">
      <x v="408"/>
      <x v="113"/>
      <x v="96"/>
    </i>
    <i r="1">
      <x v="409"/>
      <x v="187"/>
      <x v="164"/>
    </i>
    <i r="1">
      <x v="410"/>
      <x v="49"/>
      <x v="60"/>
    </i>
    <i r="1">
      <x v="411"/>
      <x v="19"/>
      <x v="20"/>
    </i>
    <i r="1">
      <x v="412"/>
      <x v="133"/>
      <x v="112"/>
    </i>
    <i r="1">
      <x v="413"/>
      <x v="138"/>
      <x v="107"/>
    </i>
    <i r="1">
      <x v="414"/>
      <x v="152"/>
      <x v="98"/>
    </i>
    <i r="1">
      <x v="417"/>
      <x v="84"/>
      <x v="34"/>
    </i>
    <i r="1">
      <x v="418"/>
      <x v="54"/>
      <x v="16"/>
    </i>
    <i r="1">
      <x v="420"/>
      <x v="62"/>
      <x v="110"/>
    </i>
    <i r="1">
      <x v="421"/>
      <x v="1"/>
      <x v="50"/>
    </i>
    <i r="1">
      <x v="422"/>
      <x v="136"/>
      <x v="121"/>
    </i>
    <i r="1">
      <x v="423"/>
      <x v="109"/>
      <x v="102"/>
    </i>
    <i r="1">
      <x v="424"/>
      <x v="115"/>
      <x v="115"/>
    </i>
    <i r="1">
      <x v="425"/>
      <x v="134"/>
      <x v="140"/>
    </i>
    <i r="1">
      <x v="426"/>
      <x v="10"/>
      <x v="3"/>
    </i>
    <i r="1">
      <x v="427"/>
      <x v="21"/>
      <x v="115"/>
    </i>
    <i r="1">
      <x v="428"/>
      <x v="112"/>
      <x v="117"/>
    </i>
    <i r="1">
      <x v="429"/>
      <x v="17"/>
      <x v="130"/>
    </i>
    <i r="1">
      <x v="430"/>
      <x v="131"/>
      <x v="115"/>
    </i>
    <i r="1">
      <x v="441"/>
      <x v="30"/>
      <x v="14"/>
    </i>
    <i r="1">
      <x v="442"/>
      <x v="24"/>
      <x v="46"/>
    </i>
    <i r="1">
      <x v="443"/>
      <x v="80"/>
      <x/>
    </i>
    <i r="1">
      <x v="444"/>
      <x v="64"/>
      <x v="63"/>
    </i>
    <i r="1">
      <x v="445"/>
      <x v="66"/>
      <x/>
    </i>
    <i r="1">
      <x v="446"/>
      <x v="3"/>
      <x v="2"/>
    </i>
    <i r="1">
      <x v="447"/>
      <x v="159"/>
      <x v="144"/>
    </i>
    <i r="1">
      <x v="448"/>
      <x v="90"/>
      <x v="80"/>
    </i>
    <i r="1">
      <x v="449"/>
      <x v="124"/>
      <x v="113"/>
    </i>
    <i t="default">
      <x v="4"/>
    </i>
    <i>
      <x v="5"/>
      <x v="138"/>
      <x v="154"/>
      <x v="143"/>
    </i>
    <i r="1">
      <x v="189"/>
      <x v="125"/>
      <x v="124"/>
    </i>
    <i r="1">
      <x v="190"/>
      <x v="132"/>
      <x v="184"/>
    </i>
    <i r="1">
      <x v="191"/>
      <x v="111"/>
      <x v="104"/>
    </i>
    <i r="1">
      <x v="192"/>
      <x v="114"/>
      <x v="98"/>
    </i>
    <i r="1">
      <x v="193"/>
      <x v="150"/>
      <x v="200"/>
    </i>
    <i r="1">
      <x v="194"/>
      <x v="216"/>
      <x v="183"/>
    </i>
    <i r="1">
      <x v="195"/>
      <x v="184"/>
      <x v="185"/>
    </i>
    <i r="1">
      <x v="241"/>
      <x v="110"/>
      <x v="115"/>
    </i>
    <i r="1">
      <x v="242"/>
      <x v="117"/>
      <x v="105"/>
    </i>
    <i r="1">
      <x v="243"/>
      <x v="165"/>
      <x v="161"/>
    </i>
    <i r="1">
      <x v="244"/>
      <x v="205"/>
      <x v="112"/>
    </i>
    <i r="1">
      <x v="245"/>
      <x v="191"/>
      <x v="183"/>
    </i>
    <i r="1">
      <x v="313"/>
      <x v="247"/>
      <x v="172"/>
    </i>
    <i r="1">
      <x v="314"/>
      <x v="164"/>
      <x v="32"/>
    </i>
    <i r="1">
      <x v="315"/>
      <x v="169"/>
      <x v="50"/>
    </i>
    <i r="1">
      <x v="316"/>
      <x v="188"/>
      <x v="187"/>
    </i>
    <i r="1">
      <x v="317"/>
      <x v="231"/>
      <x v="209"/>
    </i>
    <i r="1">
      <x v="318"/>
      <x v="157"/>
      <x v="136"/>
    </i>
    <i r="1">
      <x v="319"/>
      <x v="170"/>
      <x v="152"/>
    </i>
    <i r="1">
      <x v="320"/>
      <x v="214"/>
      <x v="202"/>
    </i>
    <i r="1">
      <x v="372"/>
      <x v="254"/>
      <x v="6"/>
    </i>
    <i r="1">
      <x v="373"/>
      <x/>
      <x v="12"/>
    </i>
    <i r="1">
      <x v="374"/>
      <x v="122"/>
      <x v="8"/>
    </i>
    <i r="1">
      <x v="375"/>
      <x v="126"/>
      <x v="15"/>
    </i>
    <i r="1">
      <x v="376"/>
      <x v="251"/>
      <x v="1"/>
    </i>
    <i r="1">
      <x v="377"/>
      <x v="253"/>
      <x v="5"/>
    </i>
    <i r="1">
      <x v="432"/>
      <x v="177"/>
      <x v="174"/>
    </i>
    <i r="1">
      <x v="433"/>
      <x v="172"/>
      <x v="162"/>
    </i>
    <i r="1">
      <x v="434"/>
      <x v="180"/>
      <x v="59"/>
    </i>
    <i r="1">
      <x v="435"/>
      <x v="183"/>
      <x v="173"/>
    </i>
    <i r="1">
      <x v="436"/>
      <x v="233"/>
      <x v="211"/>
    </i>
    <i r="1">
      <x v="437"/>
      <x v="210"/>
      <x v="207"/>
    </i>
    <i r="1">
      <x v="438"/>
      <x v="220"/>
      <x v="217"/>
    </i>
    <i r="1">
      <x v="439"/>
      <x v="233"/>
      <x v="226"/>
    </i>
    <i r="1">
      <x v="454"/>
      <x v="220"/>
      <x v="215"/>
    </i>
    <i t="default">
      <x v="5"/>
    </i>
    <i>
      <x v="6"/>
      <x v="101"/>
      <x v="77"/>
      <x v="77"/>
    </i>
    <i r="1">
      <x v="102"/>
      <x v="136"/>
      <x v="125"/>
    </i>
    <i r="1">
      <x v="103"/>
      <x v="239"/>
      <x v="229"/>
    </i>
    <i r="1">
      <x v="104"/>
      <x v="234"/>
      <x v="225"/>
    </i>
    <i r="1">
      <x v="105"/>
      <x v="153"/>
      <x v="142"/>
    </i>
    <i r="1">
      <x v="106"/>
      <x v="190"/>
      <x v="182"/>
    </i>
    <i r="1">
      <x v="108"/>
      <x v="189"/>
      <x v="180"/>
    </i>
    <i r="1">
      <x v="109"/>
      <x v="203"/>
      <x v="197"/>
    </i>
    <i r="1">
      <x v="110"/>
      <x v="248"/>
      <x v="236"/>
    </i>
    <i r="1">
      <x v="111"/>
      <x v="237"/>
      <x v="228"/>
    </i>
    <i r="1">
      <x v="112"/>
      <x v="201"/>
      <x v="195"/>
    </i>
    <i r="1">
      <x v="113"/>
      <x v="193"/>
      <x v="186"/>
    </i>
    <i r="1">
      <x v="115"/>
      <x v="151"/>
      <x v="141"/>
    </i>
    <i r="1">
      <x v="116"/>
      <x v="196"/>
      <x v="191"/>
    </i>
    <i r="1">
      <x v="117"/>
      <x v="240"/>
      <x v="230"/>
    </i>
    <i r="1">
      <x v="118"/>
      <x v="228"/>
      <x v="220"/>
    </i>
    <i r="1">
      <x v="119"/>
      <x v="178"/>
      <x v="168"/>
    </i>
    <i r="1">
      <x v="120"/>
      <x v="195"/>
      <x v="189"/>
    </i>
    <i r="1">
      <x v="122"/>
      <x v="173"/>
      <x v="165"/>
    </i>
    <i r="1">
      <x v="123"/>
      <x v="213"/>
      <x v="206"/>
    </i>
    <i r="1">
      <x v="124"/>
      <x v="249"/>
      <x v="237"/>
    </i>
    <i r="1">
      <x v="125"/>
      <x v="236"/>
      <x v="227"/>
    </i>
    <i r="1">
      <x v="126"/>
      <x v="204"/>
      <x v="198"/>
    </i>
    <i r="1">
      <x v="127"/>
      <x v="199"/>
      <x v="194"/>
    </i>
    <i r="1">
      <x v="197"/>
      <x v="43"/>
      <x v="45"/>
    </i>
    <i r="1">
      <x v="198"/>
      <x v="74"/>
      <x v="75"/>
    </i>
    <i r="1">
      <x v="199"/>
      <x v="149"/>
      <x v="139"/>
    </i>
    <i r="1">
      <x v="200"/>
      <x v="144"/>
      <x v="132"/>
    </i>
    <i r="1">
      <x v="201"/>
      <x v="54"/>
      <x v="58"/>
    </i>
    <i r="1">
      <x v="202"/>
      <x v="36"/>
      <x v="38"/>
    </i>
    <i r="1">
      <x v="204"/>
      <x v="51"/>
      <x v="53"/>
    </i>
    <i r="1">
      <x v="205"/>
      <x v="97"/>
      <x v="96"/>
    </i>
    <i r="1">
      <x v="206"/>
      <x v="149"/>
      <x v="139"/>
    </i>
    <i r="1">
      <x v="207"/>
      <x v="146"/>
      <x v="136"/>
    </i>
    <i r="1">
      <x v="208"/>
      <x v="68"/>
      <x v="71"/>
    </i>
    <i r="1">
      <x v="209"/>
      <x v="46"/>
      <x v="49"/>
    </i>
    <i r="1">
      <x v="304"/>
      <x v="24"/>
      <x v="11"/>
    </i>
    <i r="1">
      <x v="305"/>
      <x v="24"/>
      <x v="204"/>
    </i>
    <i r="1">
      <x v="306"/>
      <x v="120"/>
      <x v="34"/>
    </i>
    <i r="1">
      <x v="307"/>
      <x v="143"/>
      <x v="17"/>
    </i>
    <i r="1">
      <x v="308"/>
      <x v="162"/>
      <x v="123"/>
    </i>
    <i r="1">
      <x v="309"/>
      <x v="102"/>
      <x v="132"/>
    </i>
    <i r="1">
      <x v="310"/>
      <x v="186"/>
      <x v="150"/>
    </i>
    <i r="1">
      <x v="311"/>
      <x v="154"/>
      <x v="42"/>
    </i>
    <i t="default">
      <x v="6"/>
    </i>
    <i>
      <x v="7"/>
      <x v="140"/>
      <x v="15"/>
      <x v="16"/>
    </i>
    <i r="1">
      <x v="141"/>
      <x v="20"/>
      <x v="22"/>
    </i>
    <i r="1">
      <x v="142"/>
      <x v="47"/>
      <x v="61"/>
    </i>
    <i r="1">
      <x v="143"/>
      <x v="113"/>
      <x v="103"/>
    </i>
    <i r="1">
      <x v="144"/>
      <x v="113"/>
      <x v="109"/>
    </i>
    <i r="1">
      <x v="145"/>
      <x v="39"/>
      <x v="18"/>
    </i>
    <i r="1">
      <x v="146"/>
      <x v="73"/>
      <x v="108"/>
    </i>
    <i r="1">
      <x v="147"/>
      <x v="70"/>
      <x v="116"/>
    </i>
    <i r="1">
      <x v="148"/>
      <x v="48"/>
      <x v="50"/>
    </i>
    <i r="1">
      <x v="149"/>
      <x v="83"/>
      <x v="85"/>
    </i>
    <i r="1">
      <x v="150"/>
      <x v="32"/>
      <x v="25"/>
    </i>
    <i r="1">
      <x v="234"/>
      <x v="20"/>
      <x v="22"/>
    </i>
    <i r="1">
      <x v="235"/>
      <x v="47"/>
      <x v="61"/>
    </i>
    <i r="1">
      <x v="236"/>
      <x v="113"/>
      <x v="103"/>
    </i>
    <i r="1">
      <x v="237"/>
      <x v="39"/>
      <x v="18"/>
    </i>
    <i r="1">
      <x v="238"/>
      <x v="73"/>
      <x v="108"/>
    </i>
    <i r="1">
      <x v="239"/>
      <x v="70"/>
      <x v="116"/>
    </i>
    <i r="1">
      <x v="240"/>
      <x v="32"/>
      <x v="25"/>
    </i>
    <i r="1">
      <x v="248"/>
      <x v="20"/>
      <x v="22"/>
    </i>
    <i r="1">
      <x v="249"/>
      <x v="47"/>
      <x v="61"/>
    </i>
    <i r="1">
      <x v="250"/>
      <x v="113"/>
      <x v="103"/>
    </i>
    <i r="1">
      <x v="251"/>
      <x v="39"/>
      <x v="18"/>
    </i>
    <i r="1">
      <x v="252"/>
      <x v="73"/>
      <x v="108"/>
    </i>
    <i r="1">
      <x v="253"/>
      <x v="70"/>
      <x v="116"/>
    </i>
    <i r="1">
      <x v="254"/>
      <x v="32"/>
      <x v="25"/>
    </i>
    <i r="1">
      <x v="455"/>
      <x v="70"/>
      <x v="116"/>
    </i>
    <i t="default">
      <x v="7"/>
    </i>
    <i>
      <x v="8"/>
      <x v="21"/>
      <x v="207"/>
      <x v="99"/>
    </i>
    <i r="1">
      <x v="22"/>
      <x v="167"/>
      <x v="33"/>
    </i>
    <i r="1">
      <x v="23"/>
      <x v="182"/>
      <x/>
    </i>
    <i r="1">
      <x v="24"/>
      <x v="171"/>
      <x v="69"/>
    </i>
    <i r="1">
      <x v="25"/>
      <x v="171"/>
      <x v="69"/>
    </i>
    <i r="1">
      <x v="26"/>
      <x v="72"/>
      <x v="49"/>
    </i>
    <i r="1">
      <x v="27"/>
      <x v="223"/>
      <x v="208"/>
    </i>
    <i r="1">
      <x v="28"/>
      <x v="223"/>
      <x v="208"/>
    </i>
    <i r="1">
      <x v="32"/>
      <x v="83"/>
      <x v="156"/>
    </i>
    <i r="1">
      <x v="44"/>
      <x v="207"/>
      <x v="99"/>
    </i>
    <i r="1">
      <x v="45"/>
      <x v="182"/>
      <x/>
    </i>
    <i r="1">
      <x v="46"/>
      <x v="171"/>
      <x/>
    </i>
    <i r="1">
      <x v="47"/>
      <x v="171"/>
      <x v="69"/>
    </i>
    <i r="1">
      <x v="48"/>
      <x v="171"/>
      <x v="69"/>
    </i>
    <i r="1">
      <x v="49"/>
      <x v="171"/>
      <x v="69"/>
    </i>
    <i r="1">
      <x v="50"/>
      <x v="171"/>
      <x v="69"/>
    </i>
    <i r="1">
      <x v="51"/>
      <x v="72"/>
      <x v="49"/>
    </i>
    <i r="1">
      <x v="52"/>
      <x v="72"/>
      <x v="49"/>
    </i>
    <i r="1">
      <x v="53"/>
      <x v="223"/>
      <x v="208"/>
    </i>
    <i r="1">
      <x v="54"/>
      <x v="252"/>
      <x v="99"/>
    </i>
    <i r="1">
      <x v="58"/>
      <x v="83"/>
      <x v="156"/>
    </i>
    <i r="1">
      <x v="59"/>
      <x v="225"/>
      <x v="156"/>
    </i>
    <i r="1">
      <x v="67"/>
      <x v="207"/>
      <x v="99"/>
    </i>
    <i r="1">
      <x v="68"/>
      <x v="171"/>
      <x v="69"/>
    </i>
    <i r="1">
      <x v="69"/>
      <x v="171"/>
      <x v="69"/>
    </i>
    <i r="1">
      <x v="70"/>
      <x v="171"/>
      <x v="49"/>
    </i>
    <i r="1">
      <x v="71"/>
      <x v="72"/>
      <x v="49"/>
    </i>
    <i r="1">
      <x v="72"/>
      <x v="72"/>
      <x v="49"/>
    </i>
    <i r="1">
      <x v="76"/>
      <x v="83"/>
      <x v="156"/>
    </i>
    <i r="1">
      <x v="87"/>
      <x v="207"/>
      <x v="99"/>
    </i>
    <i r="1">
      <x v="88"/>
      <x v="171"/>
      <x v="69"/>
    </i>
    <i r="1">
      <x v="89"/>
      <x v="171"/>
      <x v="69"/>
    </i>
    <i r="1">
      <x v="90"/>
      <x v="171"/>
      <x v="69"/>
    </i>
    <i r="1">
      <x v="91"/>
      <x v="72"/>
      <x v="49"/>
    </i>
    <i r="1">
      <x v="95"/>
      <x v="83"/>
      <x v="156"/>
    </i>
    <i r="1">
      <x v="96"/>
      <x v="179"/>
      <x/>
    </i>
    <i r="1">
      <x v="157"/>
      <x v="215"/>
      <x v="188"/>
    </i>
    <i r="1">
      <x v="158"/>
      <x v="230"/>
      <x/>
    </i>
    <i r="1">
      <x v="159"/>
      <x v="230"/>
      <x v="181"/>
    </i>
    <i r="1">
      <x v="160"/>
      <x v="230"/>
      <x v="181"/>
    </i>
    <i r="1">
      <x v="161"/>
      <x v="230"/>
      <x v="181"/>
    </i>
    <i r="1">
      <x v="162"/>
      <x v="230"/>
      <x v="181"/>
    </i>
    <i r="1">
      <x v="163"/>
      <x v="208"/>
      <x v="172"/>
    </i>
    <i r="1">
      <x v="164"/>
      <x v="208"/>
      <x v="172"/>
    </i>
    <i r="1">
      <x v="165"/>
      <x v="208"/>
      <x v="175"/>
    </i>
    <i r="1">
      <x v="166"/>
      <x v="209"/>
      <x v="175"/>
    </i>
    <i r="1">
      <x v="167"/>
      <x v="209"/>
      <x v="175"/>
    </i>
    <i r="1">
      <x v="168"/>
      <x v="208"/>
      <x v="172"/>
    </i>
    <i r="1">
      <x v="169"/>
      <x v="209"/>
      <x v="175"/>
    </i>
    <i r="1">
      <x v="170"/>
      <x v="252"/>
      <x v="188"/>
    </i>
    <i r="1">
      <x v="171"/>
      <x v="230"/>
      <x v="188"/>
    </i>
    <i r="1">
      <x v="172"/>
      <x v="230"/>
      <x v="181"/>
    </i>
    <i r="1">
      <x v="173"/>
      <x v="208"/>
      <x v="172"/>
    </i>
    <i r="1">
      <x v="178"/>
      <x v="232"/>
      <x v="192"/>
    </i>
    <i r="1">
      <x v="179"/>
      <x v="227"/>
      <x v="166"/>
    </i>
    <i r="1">
      <x v="180"/>
      <x v="227"/>
      <x v="166"/>
    </i>
    <i r="1">
      <x v="181"/>
      <x v="179"/>
      <x v="71"/>
    </i>
    <i r="1">
      <x v="182"/>
      <x v="179"/>
      <x v="71"/>
    </i>
    <i r="1">
      <x v="183"/>
      <x v="227"/>
      <x v="166"/>
    </i>
    <i r="1">
      <x v="184"/>
      <x v="179"/>
      <x v="71"/>
    </i>
    <i r="1">
      <x v="277"/>
      <x v="215"/>
      <x v="188"/>
    </i>
    <i r="1">
      <x v="278"/>
      <x v="230"/>
      <x v="181"/>
    </i>
    <i r="1">
      <x v="279"/>
      <x v="230"/>
      <x v="181"/>
    </i>
    <i r="1">
      <x v="280"/>
      <x v="230"/>
      <x v="181"/>
    </i>
    <i r="1">
      <x v="281"/>
      <x v="230"/>
      <x v="181"/>
    </i>
    <i r="1">
      <x v="282"/>
      <x v="208"/>
      <x v="172"/>
    </i>
    <i r="1">
      <x v="283"/>
      <x v="208"/>
      <x v="172"/>
    </i>
    <i r="1">
      <x v="284"/>
      <x v="209"/>
      <x v="175"/>
    </i>
    <i r="1">
      <x v="285"/>
      <x v="208"/>
      <x v="172"/>
    </i>
    <i r="1">
      <x v="286"/>
      <x v="209"/>
      <x v="175"/>
    </i>
    <i r="1">
      <x v="287"/>
      <x v="252"/>
      <x v="190"/>
    </i>
    <i r="1">
      <x v="291"/>
      <x v="232"/>
      <x v="192"/>
    </i>
    <i r="1">
      <x v="292"/>
      <x v="227"/>
      <x v="166"/>
    </i>
    <i r="1">
      <x v="293"/>
      <x v="227"/>
      <x v="166"/>
    </i>
    <i r="1">
      <x v="294"/>
      <x v="227"/>
      <x v="166"/>
    </i>
    <i r="1">
      <x v="295"/>
      <x v="179"/>
      <x v="71"/>
    </i>
    <i r="1">
      <x v="296"/>
      <x v="179"/>
      <x v="71"/>
    </i>
    <i r="1">
      <x v="297"/>
      <x v="227"/>
      <x v="166"/>
    </i>
    <i r="1">
      <x v="298"/>
      <x v="179"/>
      <x v="71"/>
    </i>
    <i r="1">
      <x v="487"/>
      <x v="215"/>
      <x v="188"/>
    </i>
    <i r="1">
      <x v="488"/>
      <x v="230"/>
      <x v="222"/>
    </i>
    <i r="1">
      <x v="489"/>
      <x v="230"/>
      <x v="181"/>
    </i>
    <i r="1">
      <x v="490"/>
      <x v="230"/>
      <x v="181"/>
    </i>
    <i r="1">
      <x v="491"/>
      <x v="230"/>
      <x v="181"/>
    </i>
    <i r="1">
      <x v="492"/>
      <x v="208"/>
      <x v="172"/>
    </i>
    <i r="1">
      <x v="493"/>
      <x v="208"/>
      <x v="172"/>
    </i>
    <i r="1">
      <x v="494"/>
      <x v="209"/>
      <x v="175"/>
    </i>
    <i r="1">
      <x v="495"/>
      <x v="209"/>
      <x v="175"/>
    </i>
    <i r="1">
      <x v="496"/>
      <x v="208"/>
      <x v="172"/>
    </i>
    <i r="1">
      <x v="497"/>
      <x v="209"/>
      <x v="175"/>
    </i>
    <i r="1">
      <x v="498"/>
      <x v="252"/>
      <x v="188"/>
    </i>
    <i r="1">
      <x v="503"/>
      <x v="232"/>
      <x v="192"/>
    </i>
    <i r="1">
      <x v="504"/>
      <x v="227"/>
      <x v="166"/>
    </i>
    <i r="1">
      <x v="505"/>
      <x v="227"/>
      <x v="166"/>
    </i>
    <i r="1">
      <x v="506"/>
      <x v="227"/>
      <x v="166"/>
    </i>
    <i r="1">
      <x v="507"/>
      <x v="227"/>
      <x v="71"/>
    </i>
    <i r="1">
      <x v="508"/>
      <x v="179"/>
      <x v="71"/>
    </i>
    <i r="1">
      <x v="509"/>
      <x v="179"/>
      <x v="71"/>
    </i>
    <i r="1">
      <x v="510"/>
      <x v="227"/>
      <x v="166"/>
    </i>
    <i r="1">
      <x v="511"/>
      <x v="179"/>
      <x v="71"/>
    </i>
    <i r="1">
      <x v="519"/>
      <x v="192"/>
      <x v="207"/>
    </i>
    <i r="1">
      <x v="520"/>
      <x v="212"/>
      <x v="210"/>
    </i>
    <i r="1">
      <x v="544"/>
      <x v="224"/>
      <x v="179"/>
    </i>
    <i r="1">
      <x v="545"/>
      <x v="212"/>
      <x v="102"/>
    </i>
    <i r="1">
      <x v="546"/>
      <x v="212"/>
      <x v="102"/>
    </i>
    <i r="1">
      <x v="547"/>
      <x v="212"/>
      <x v="102"/>
    </i>
    <i r="1">
      <x v="548"/>
      <x v="212"/>
      <x v="102"/>
    </i>
    <i r="1">
      <x v="549"/>
      <x v="198"/>
      <x v="81"/>
    </i>
    <i r="1">
      <x v="550"/>
      <x v="198"/>
      <x v="81"/>
    </i>
    <i r="1">
      <x v="551"/>
      <x v="198"/>
      <x v="81"/>
    </i>
    <i r="1">
      <x v="552"/>
      <x v="211"/>
      <x v="133"/>
    </i>
    <i r="1">
      <x v="553"/>
      <x v="252"/>
      <x v="179"/>
    </i>
    <i r="1">
      <x v="556"/>
      <x v="226"/>
      <x v="139"/>
    </i>
    <i r="1">
      <x v="557"/>
      <x v="88"/>
      <x v="10"/>
    </i>
    <i r="1">
      <x v="558"/>
      <x v="88"/>
      <x v="10"/>
    </i>
    <i r="1">
      <x v="572"/>
      <x v="224"/>
      <x v="179"/>
    </i>
    <i r="1">
      <x v="573"/>
      <x v="212"/>
      <x v="102"/>
    </i>
    <i r="1">
      <x v="574"/>
      <x v="212"/>
      <x v="102"/>
    </i>
    <i r="1">
      <x v="575"/>
      <x v="198"/>
      <x v="81"/>
    </i>
    <i r="1">
      <x v="576"/>
      <x v="198"/>
      <x v="81"/>
    </i>
    <i r="1">
      <x v="577"/>
      <x v="211"/>
      <x v="133"/>
    </i>
    <i r="1">
      <x v="578"/>
      <x v="200"/>
      <x v="179"/>
    </i>
    <i r="1">
      <x v="579"/>
      <x/>
      <x v="133"/>
    </i>
    <i r="1">
      <x v="582"/>
      <x v="226"/>
      <x v="139"/>
    </i>
    <i r="1">
      <x v="583"/>
      <x v="88"/>
      <x v="10"/>
    </i>
    <i r="1">
      <x v="584"/>
      <x v="225"/>
      <x v="139"/>
    </i>
    <i r="1">
      <x v="615"/>
      <x v="42"/>
      <x v="205"/>
    </i>
    <i r="1">
      <x v="616"/>
      <x v="197"/>
      <x v="193"/>
    </i>
    <i r="1">
      <x v="617"/>
      <x v="235"/>
      <x v="201"/>
    </i>
    <i r="1">
      <x v="618"/>
      <x v="229"/>
      <x v="201"/>
    </i>
    <i r="1">
      <x v="619"/>
      <x v="229"/>
      <x v="201"/>
    </i>
    <i r="1">
      <x v="620"/>
      <x v="229"/>
      <x v="201"/>
    </i>
    <i r="1">
      <x v="621"/>
      <x v="197"/>
      <x v="138"/>
    </i>
    <i r="1">
      <x v="622"/>
      <x v="197"/>
      <x v="138"/>
    </i>
    <i r="1">
      <x v="623"/>
      <x v="42"/>
      <x v="205"/>
    </i>
    <i r="1">
      <x v="624"/>
      <x v="252"/>
      <x v="205"/>
    </i>
    <i r="1">
      <x v="628"/>
      <x v="194"/>
      <x/>
    </i>
    <i r="1">
      <x v="647"/>
      <x v="224"/>
      <x v="179"/>
    </i>
    <i r="1">
      <x v="648"/>
      <x v="212"/>
      <x v="102"/>
    </i>
    <i r="1">
      <x v="649"/>
      <x v="212"/>
      <x v="102"/>
    </i>
    <i r="1">
      <x v="650"/>
      <x v="212"/>
      <x v="102"/>
    </i>
    <i r="1">
      <x v="651"/>
      <x v="212"/>
      <x v="102"/>
    </i>
    <i r="1">
      <x v="652"/>
      <x v="198"/>
      <x v="81"/>
    </i>
    <i r="1">
      <x v="653"/>
      <x v="198"/>
      <x v="81"/>
    </i>
    <i r="1">
      <x v="654"/>
      <x v="211"/>
      <x v="133"/>
    </i>
    <i r="1">
      <x v="655"/>
      <x v="211"/>
      <x v="133"/>
    </i>
    <i r="1">
      <x v="656"/>
      <x v="224"/>
      <x v="179"/>
    </i>
    <i r="1">
      <x v="657"/>
      <x v="252"/>
      <x v="179"/>
    </i>
    <i r="1">
      <x v="658"/>
      <x v="200"/>
      <x v="179"/>
    </i>
    <i r="1">
      <x v="659"/>
      <x/>
      <x v="81"/>
    </i>
    <i r="1">
      <x v="664"/>
      <x v="226"/>
      <x v="139"/>
    </i>
    <i r="1">
      <x v="665"/>
      <x v="88"/>
      <x v="10"/>
    </i>
    <i r="1">
      <x v="666"/>
      <x v="225"/>
      <x v="139"/>
    </i>
    <i t="default">
      <x v="8"/>
    </i>
    <i>
      <x v="9"/>
      <x v="525"/>
      <x v="26"/>
      <x v="24"/>
    </i>
    <i r="1">
      <x v="526"/>
      <x v="40"/>
      <x v="48"/>
    </i>
    <i r="1">
      <x v="527"/>
      <x v="17"/>
      <x v="21"/>
    </i>
    <i r="1">
      <x v="528"/>
      <x v="16"/>
      <x v="19"/>
    </i>
    <i r="1">
      <x v="529"/>
      <x v="29"/>
      <x v="30"/>
    </i>
    <i r="1">
      <x v="530"/>
      <x v="16"/>
      <x v="18"/>
    </i>
    <i r="1">
      <x v="531"/>
      <x v="30"/>
      <x v="39"/>
    </i>
    <i r="1">
      <x v="532"/>
      <x v="76"/>
      <x v="73"/>
    </i>
    <i r="1">
      <x v="533"/>
      <x v="11"/>
      <x v="14"/>
    </i>
    <i r="1">
      <x v="534"/>
      <x v="22"/>
      <x v="41"/>
    </i>
    <i r="1">
      <x v="535"/>
      <x v="52"/>
      <x v="62"/>
    </i>
    <i r="1">
      <x v="536"/>
      <x v="181"/>
      <x v="26"/>
    </i>
    <i r="1">
      <x v="537"/>
      <x v="6"/>
      <x v="47"/>
    </i>
    <i r="1">
      <x v="538"/>
      <x v="60"/>
      <x v="57"/>
    </i>
    <i r="1">
      <x v="588"/>
      <x v="206"/>
      <x v="199"/>
    </i>
    <i r="1">
      <x v="590"/>
      <x v="52"/>
      <x v="64"/>
    </i>
    <i r="1">
      <x v="591"/>
      <x v="35"/>
      <x v="97"/>
    </i>
    <i r="1">
      <x v="592"/>
      <x v="69"/>
      <x v="72"/>
    </i>
    <i r="1">
      <x v="593"/>
      <x v="56"/>
      <x v="59"/>
    </i>
    <i r="1">
      <x v="594"/>
      <x v="50"/>
      <x v="58"/>
    </i>
    <i r="1">
      <x v="595"/>
      <x v="46"/>
      <x v="80"/>
    </i>
    <i r="1">
      <x v="596"/>
      <x v="41"/>
      <x v="76"/>
    </i>
    <i r="1">
      <x v="597"/>
      <x v="45"/>
      <x v="50"/>
    </i>
    <i r="1">
      <x v="598"/>
      <x v="64"/>
      <x v="67"/>
    </i>
    <i r="1">
      <x v="599"/>
      <x v="55"/>
      <x v="18"/>
    </i>
    <i r="1">
      <x v="600"/>
      <x v="27"/>
      <x v="171"/>
    </i>
    <i r="1">
      <x v="601"/>
      <x v="101"/>
      <x v="86"/>
    </i>
    <i t="default">
      <x v="9"/>
    </i>
    <i t="grand">
      <x/>
    </i>
  </rowItems>
  <colFields count="2">
    <field x="42"/>
    <field x="-2"/>
  </colFields>
  <colItems count="10">
    <i>
      <x/>
      <x/>
    </i>
    <i r="1" i="1">
      <x v="1"/>
    </i>
    <i r="1" i="2">
      <x v="2"/>
    </i>
    <i r="1" i="3">
      <x v="3"/>
    </i>
    <i r="1" i="4">
      <x v="4"/>
    </i>
    <i>
      <x v="1"/>
      <x/>
    </i>
    <i r="1" i="1">
      <x v="1"/>
    </i>
    <i r="1" i="2">
      <x v="2"/>
    </i>
    <i r="1" i="3">
      <x v="3"/>
    </i>
    <i r="1" i="4">
      <x v="4"/>
    </i>
  </colItems>
  <pageFields count="1">
    <pageField fld="55" hier="-1"/>
  </pageFields>
  <dataFields count="5">
    <dataField name="Sum of WA - Elec2" fld="56" baseField="0" baseItem="0"/>
    <dataField name="Sum of WA - Gas2" fld="57" baseField="0" baseItem="0"/>
    <dataField name="Sum of ID - Elec2" fld="58" baseField="0" baseItem="0"/>
    <dataField name="Sum of ID - Gas2" fld="59" baseField="0" baseItem="0"/>
    <dataField name="Sum of OR - Gas2" fld="60" baseField="0" baseItem="0"/>
  </dataFields>
  <formats count="16">
    <format dxfId="21">
      <pivotArea outline="0" collapsedLevelsAreSubtotals="1" fieldPosition="0"/>
    </format>
    <format dxfId="20">
      <pivotArea dataOnly="0" labelOnly="1" outline="0" fieldPosition="0">
        <references count="2">
          <reference field="0" count="2">
            <x v="136"/>
            <x v="137"/>
          </reference>
          <reference field="44" count="1" selected="0">
            <x v="4"/>
          </reference>
        </references>
      </pivotArea>
    </format>
    <format dxfId="19">
      <pivotArea dataOnly="0" labelOnly="1" outline="0" fieldPosition="0">
        <references count="2">
          <reference field="0" count="12">
            <x v="197"/>
            <x v="198"/>
            <x v="199"/>
            <x v="200"/>
            <x v="201"/>
            <x v="202"/>
            <x v="204"/>
            <x v="205"/>
            <x v="206"/>
            <x v="207"/>
            <x v="208"/>
            <x v="209"/>
          </reference>
          <reference field="44" count="1" selected="0">
            <x v="6"/>
          </reference>
        </references>
      </pivotArea>
    </format>
    <format dxfId="18">
      <pivotArea dataOnly="0" labelOnly="1" outline="0" fieldPosition="0">
        <references count="2">
          <reference field="4294967294" count="5">
            <x v="0"/>
            <x v="1"/>
            <x v="2"/>
            <x v="3"/>
            <x v="4"/>
          </reference>
          <reference field="42" count="1" selected="0">
            <x v="0"/>
          </reference>
        </references>
      </pivotArea>
    </format>
    <format dxfId="17">
      <pivotArea dataOnly="0" labelOnly="1" outline="0" fieldPosition="0">
        <references count="2">
          <reference field="4294967294" count="5">
            <x v="0"/>
            <x v="1"/>
            <x v="2"/>
            <x v="3"/>
            <x v="4"/>
          </reference>
          <reference field="42" count="1" selected="0">
            <x v="1"/>
          </reference>
        </references>
      </pivotArea>
    </format>
    <format dxfId="16">
      <pivotArea type="origin" dataOnly="0" labelOnly="1" outline="0" fieldPosition="0"/>
    </format>
    <format dxfId="15">
      <pivotArea field="42" type="button" dataOnly="0" labelOnly="1" outline="0" axis="axisCol" fieldPosition="0"/>
    </format>
    <format dxfId="14">
      <pivotArea field="-2" type="button" dataOnly="0" labelOnly="1" outline="0" axis="axisCol" fieldPosition="1"/>
    </format>
    <format dxfId="13">
      <pivotArea type="topRight" dataOnly="0" labelOnly="1" outline="0" fieldPosition="0"/>
    </format>
    <format dxfId="12">
      <pivotArea field="44" type="button" dataOnly="0" labelOnly="1" outline="0" axis="axisRow" fieldPosition="0"/>
    </format>
    <format dxfId="11">
      <pivotArea field="0" type="button" dataOnly="0" labelOnly="1" outline="0" axis="axisRow" fieldPosition="1"/>
    </format>
    <format dxfId="10">
      <pivotArea field="53" type="button" dataOnly="0" labelOnly="1" outline="0" axis="axisRow" fieldPosition="2"/>
    </format>
    <format dxfId="9">
      <pivotArea field="54" type="button" dataOnly="0" labelOnly="1" outline="0" axis="axisRow" fieldPosition="3"/>
    </format>
    <format dxfId="8">
      <pivotArea dataOnly="0" labelOnly="1" outline="0" fieldPosition="0">
        <references count="1">
          <reference field="42" count="0"/>
        </references>
      </pivotArea>
    </format>
    <format dxfId="7">
      <pivotArea dataOnly="0" labelOnly="1" outline="0" fieldPosition="0">
        <references count="2">
          <reference field="4294967294" count="5">
            <x v="0"/>
            <x v="1"/>
            <x v="2"/>
            <x v="3"/>
            <x v="4"/>
          </reference>
          <reference field="42" count="1" selected="0">
            <x v="0"/>
          </reference>
        </references>
      </pivotArea>
    </format>
    <format dxfId="6">
      <pivotArea dataOnly="0" labelOnly="1" outline="0" fieldPosition="0">
        <references count="2">
          <reference field="4294967294" count="5">
            <x v="0"/>
            <x v="1"/>
            <x v="2"/>
            <x v="3"/>
            <x v="4"/>
          </reference>
          <reference field="4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8FB782-68EA-49C6-BD15-82F6CB6DD723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compact="0" compactData="0" gridDropZones="1" multipleFieldFilters="0">
  <location ref="B3:O116" firstHeaderRow="1" firstDataRow="3" firstDataCol="4" rowPageCount="1" colPageCount="1"/>
  <pivotFields count="62">
    <pivotField axis="axisRow" compact="0" outline="0" showAll="0" defaultSubtotal="0">
      <items count="6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compact="0" outline="0" showAll="0"/>
    <pivotField axis="axisRow" compact="0" outline="0" showAll="0">
      <items count="11">
        <item h="1" x="7"/>
        <item h="1" x="9"/>
        <item x="1"/>
        <item h="1" x="0"/>
        <item h="1" x="4"/>
        <item h="1" x="5"/>
        <item h="1" x="3"/>
        <item h="1" x="6"/>
        <item h="1" x="2"/>
        <item h="1"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numFmtId="165" outline="0" showAll="0" defaultSubtota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43" outline="0" showAll="0"/>
    <pivotField axis="axisRow" compact="0" numFmtId="165" outline="0" showAll="0" defaultSubtotal="0">
      <items count="260">
        <item x="8"/>
        <item x="190"/>
        <item x="10"/>
        <item x="208"/>
        <item x="149"/>
        <item x="140"/>
        <item x="228"/>
        <item x="153"/>
        <item x="152"/>
        <item x="170"/>
        <item x="193"/>
        <item x="226"/>
        <item x="154"/>
        <item x="123"/>
        <item x="171"/>
        <item x="58"/>
        <item x="223"/>
        <item x="196"/>
        <item x="142"/>
        <item x="186"/>
        <item x="59"/>
        <item x="194"/>
        <item x="156"/>
        <item x="100"/>
        <item x="127"/>
        <item x="114"/>
        <item x="106"/>
        <item x="246"/>
        <item x="258"/>
        <item x="224"/>
        <item x="204"/>
        <item x="143"/>
        <item x="66"/>
        <item x="105"/>
        <item x="250"/>
        <item x="241"/>
        <item x="88"/>
        <item x="97"/>
        <item x="94"/>
        <item x="62"/>
        <item x="222"/>
        <item x="244"/>
        <item x="251"/>
        <item x="83"/>
        <item x="213"/>
        <item x="245"/>
        <item x="93"/>
        <item x="60"/>
        <item x="65"/>
        <item x="96"/>
        <item x="173"/>
        <item x="89"/>
        <item x="155"/>
        <item x="115"/>
        <item x="87"/>
        <item x="182"/>
        <item x="243"/>
        <item x="180"/>
        <item x="9"/>
        <item x="179"/>
        <item x="158"/>
        <item x="146"/>
        <item x="189"/>
        <item x="25"/>
        <item x="206"/>
        <item x="175"/>
        <item x="207"/>
        <item x="141"/>
        <item x="92"/>
        <item x="242"/>
        <item x="64"/>
        <item x="160"/>
        <item x="18"/>
        <item x="63"/>
        <item x="84"/>
        <item x="148"/>
        <item x="225"/>
        <item x="28"/>
        <item x="54"/>
        <item x="98"/>
        <item x="205"/>
        <item x="247"/>
        <item x="150"/>
        <item x="22"/>
        <item x="120"/>
        <item x="55"/>
        <item x="249"/>
        <item x="104"/>
        <item x="236"/>
        <item x="99"/>
        <item x="209"/>
        <item x="117"/>
        <item x="119"/>
        <item x="121"/>
        <item x="11"/>
        <item x="183"/>
        <item x="52"/>
        <item x="90"/>
        <item x="144"/>
        <item x="161"/>
        <item x="101"/>
        <item x="102"/>
        <item x="131"/>
        <item x="212"/>
        <item x="229"/>
        <item x="147"/>
        <item x="163"/>
        <item x="108"/>
        <item x="172"/>
        <item x="191"/>
        <item x="109"/>
        <item x="78"/>
        <item x="195"/>
        <item x="61"/>
        <item x="79"/>
        <item x="181"/>
        <item x="238"/>
        <item x="110"/>
        <item x="159"/>
        <item x="107"/>
        <item x="128"/>
        <item x="216"/>
        <item x="166"/>
        <item x="174"/>
        <item x="210"/>
        <item x="76"/>
        <item x="167"/>
        <item x="116"/>
        <item x="176"/>
        <item x="103"/>
        <item x="124"/>
        <item x="157"/>
        <item x="77"/>
        <item x="187"/>
        <item x="192"/>
        <item x="231"/>
        <item x="29"/>
        <item x="67"/>
        <item x="177"/>
        <item x="178"/>
        <item x="145"/>
        <item x="248"/>
        <item x="184"/>
        <item x="129"/>
        <item x="86"/>
        <item x="151"/>
        <item x="91"/>
        <item x="68"/>
        <item x="164"/>
        <item x="85"/>
        <item x="80"/>
        <item x="40"/>
        <item x="188"/>
        <item x="32"/>
        <item x="57"/>
        <item x="118"/>
        <item x="125"/>
        <item x="137"/>
        <item x="257"/>
        <item x="56"/>
        <item x="95"/>
        <item x="126"/>
        <item x="130"/>
        <item x="53"/>
        <item x="134"/>
        <item x="111"/>
        <item x="230"/>
        <item x="15"/>
        <item x="214"/>
        <item x="135"/>
        <item x="138"/>
        <item x="17"/>
        <item x="198"/>
        <item x="46"/>
        <item x="259"/>
        <item x="162"/>
        <item x="13"/>
        <item x="197"/>
        <item x="44"/>
        <item x="27"/>
        <item x="199"/>
        <item x="227"/>
        <item x="16"/>
        <item x="200"/>
        <item x="82"/>
        <item x="20"/>
        <item x="132"/>
        <item x="185"/>
        <item x="136"/>
        <item x="34"/>
        <item x="33"/>
        <item x="113"/>
        <item x="220"/>
        <item x="39"/>
        <item x="255"/>
        <item x="45"/>
        <item x="41"/>
        <item x="252"/>
        <item x="233"/>
        <item x="51"/>
        <item x="239"/>
        <item x="38"/>
        <item x="21"/>
        <item x="35"/>
        <item x="50"/>
        <item x="112"/>
        <item x="240"/>
        <item x="14"/>
        <item x="71"/>
        <item x="72"/>
        <item x="202"/>
        <item x="234"/>
        <item x="221"/>
        <item x="47"/>
        <item x="139"/>
        <item x="69"/>
        <item x="81"/>
        <item x="5"/>
        <item x="0"/>
        <item x="12"/>
        <item x="203"/>
        <item x="211"/>
        <item x="215"/>
        <item x="19"/>
        <item x="232"/>
        <item x="26"/>
        <item x="235"/>
        <item x="75"/>
        <item x="43"/>
        <item x="254"/>
        <item x="70"/>
        <item x="6"/>
        <item x="74"/>
        <item x="201"/>
        <item x="31"/>
        <item x="253"/>
        <item x="49"/>
        <item x="37"/>
        <item x="122"/>
        <item x="30"/>
        <item x="42"/>
        <item x="24"/>
        <item x="23"/>
        <item x="218"/>
        <item x="217"/>
        <item x="237"/>
        <item x="73"/>
        <item x="133"/>
        <item x="36"/>
        <item x="48"/>
        <item x="219"/>
        <item x="168"/>
        <item x="1"/>
        <item x="169"/>
        <item x="165"/>
        <item x="7"/>
        <item x="4"/>
        <item x="3"/>
        <item x="256"/>
        <item x="2"/>
      </items>
    </pivotField>
    <pivotField axis="axisRow" compact="0" numFmtId="165" outline="0" showAll="0">
      <items count="245">
        <item x="8"/>
        <item x="169"/>
        <item x="195"/>
        <item x="185"/>
        <item x="146"/>
        <item x="170"/>
        <item x="166"/>
        <item x="150"/>
        <item x="147"/>
        <item x="149"/>
        <item x="221"/>
        <item x="128"/>
        <item x="167"/>
        <item x="122"/>
        <item x="193"/>
        <item x="168"/>
        <item x="54"/>
        <item x="131"/>
        <item x="59"/>
        <item x="210"/>
        <item x="143"/>
        <item x="209"/>
        <item x="55"/>
        <item x="106"/>
        <item x="208"/>
        <item x="64"/>
        <item x="213"/>
        <item x="140"/>
        <item x="10"/>
        <item x="109"/>
        <item x="211"/>
        <item x="114"/>
        <item x="135"/>
        <item x="15"/>
        <item x="130"/>
        <item x="176"/>
        <item x="108"/>
        <item x="225"/>
        <item x="88"/>
        <item x="212"/>
        <item x="142"/>
        <item x="93"/>
        <item x="134"/>
        <item x="175"/>
        <item x="103"/>
        <item x="83"/>
        <item x="51"/>
        <item x="214"/>
        <item x="105"/>
        <item x="17"/>
        <item x="62"/>
        <item x="120"/>
        <item x="9"/>
        <item x="89"/>
        <item x="99"/>
        <item x="178"/>
        <item x="100"/>
        <item x="115"/>
        <item x="87"/>
        <item x="174"/>
        <item x="181"/>
        <item x="56"/>
        <item x="95"/>
        <item x="194"/>
        <item x="227"/>
        <item x="23"/>
        <item x="117"/>
        <item x="154"/>
        <item x="92"/>
        <item x="16"/>
        <item x="179"/>
        <item x="75"/>
        <item x="228"/>
        <item x="156"/>
        <item x="96"/>
        <item x="84"/>
        <item x="97"/>
        <item x="24"/>
        <item x="50"/>
        <item x="164"/>
        <item x="119"/>
        <item x="219"/>
        <item x="101"/>
        <item x="67"/>
        <item x="94"/>
        <item x="63"/>
        <item x="230"/>
        <item x="215"/>
        <item x="232"/>
        <item x="177"/>
        <item x="157"/>
        <item x="102"/>
        <item x="235"/>
        <item x="163"/>
        <item x="159"/>
        <item x="48"/>
        <item x="90"/>
        <item x="223"/>
        <item x="79"/>
        <item x="14"/>
        <item x="98"/>
        <item x="141"/>
        <item x="183"/>
        <item x="57"/>
        <item x="78"/>
        <item x="111"/>
        <item x="107"/>
        <item x="155"/>
        <item x="60"/>
        <item x="58"/>
        <item x="118"/>
        <item x="11"/>
        <item x="113"/>
        <item x="197"/>
        <item x="160"/>
        <item x="110"/>
        <item x="61"/>
        <item x="144"/>
        <item x="231"/>
        <item x="162"/>
        <item x="65"/>
        <item x="182"/>
        <item x="153"/>
        <item x="132"/>
        <item x="76"/>
        <item x="25"/>
        <item x="161"/>
        <item x="116"/>
        <item x="123"/>
        <item x="104"/>
        <item x="173"/>
        <item x="224"/>
        <item x="86"/>
        <item x="220"/>
        <item x="202"/>
        <item x="172"/>
        <item x="91"/>
        <item x="148"/>
        <item x="241"/>
        <item x="85"/>
        <item x="184"/>
        <item x="36"/>
        <item x="28"/>
        <item x="53"/>
        <item x="196"/>
        <item x="145"/>
        <item x="165"/>
        <item x="124"/>
        <item x="52"/>
        <item x="151"/>
        <item x="133"/>
        <item x="217"/>
        <item x="138"/>
        <item x="152"/>
        <item x="49"/>
        <item x="234"/>
        <item x="21"/>
        <item x="126"/>
        <item x="171"/>
        <item x="236"/>
        <item x="237"/>
        <item x="112"/>
        <item x="187"/>
        <item x="243"/>
        <item x="180"/>
        <item x="42"/>
        <item x="74"/>
        <item x="13"/>
        <item x="40"/>
        <item x="158"/>
        <item x="125"/>
        <item x="229"/>
        <item x="70"/>
        <item x="188"/>
        <item x="186"/>
        <item x="71"/>
        <item x="19"/>
        <item x="233"/>
        <item x="216"/>
        <item x="218"/>
        <item x="30"/>
        <item x="69"/>
        <item x="29"/>
        <item x="81"/>
        <item x="77"/>
        <item x="82"/>
        <item x="35"/>
        <item x="136"/>
        <item x="68"/>
        <item x="41"/>
        <item x="127"/>
        <item x="37"/>
        <item x="73"/>
        <item x="239"/>
        <item x="47"/>
        <item x="34"/>
        <item x="20"/>
        <item x="31"/>
        <item x="46"/>
        <item x="226"/>
        <item x="80"/>
        <item x="240"/>
        <item x="139"/>
        <item x="121"/>
        <item x="129"/>
        <item x="238"/>
        <item x="43"/>
        <item x="190"/>
        <item x="18"/>
        <item x="137"/>
        <item x="207"/>
        <item x="189"/>
        <item x="5"/>
        <item x="0"/>
        <item x="12"/>
        <item x="198"/>
        <item x="199"/>
        <item x="191"/>
        <item x="242"/>
        <item x="200"/>
        <item x="39"/>
        <item x="204"/>
        <item x="205"/>
        <item x="66"/>
        <item x="6"/>
        <item x="27"/>
        <item x="192"/>
        <item x="45"/>
        <item x="33"/>
        <item x="26"/>
        <item x="38"/>
        <item x="72"/>
        <item x="22"/>
        <item x="222"/>
        <item x="203"/>
        <item x="201"/>
        <item x="32"/>
        <item x="44"/>
        <item x="206"/>
        <item x="1"/>
        <item x="7"/>
        <item x="4"/>
        <item x="3"/>
        <item x="2"/>
        <item t="default"/>
      </items>
    </pivotField>
    <pivotField axis="axisPage" compact="0" outline="0" multipleItemSelectionAllowed="1" showAll="0">
      <items count="3">
        <item x="0"/>
        <item h="1" x="1"/>
        <item t="default"/>
      </items>
    </pivotField>
    <pivotField dataField="1" compact="0" numFmtId="167" outline="0" showAll="0"/>
    <pivotField dataField="1" compact="0" numFmtId="167" outline="0" showAll="0"/>
    <pivotField dataField="1" compact="0" numFmtId="167" outline="0" showAll="0"/>
    <pivotField dataField="1" compact="0" numFmtId="167" outline="0" showAll="0"/>
    <pivotField dataField="1" compact="0" numFmtId="167" outline="0" showAll="0"/>
    <pivotField compact="0" numFmtId="43" outline="0" showAll="0"/>
  </pivotFields>
  <rowFields count="4">
    <field x="44"/>
    <field x="0"/>
    <field x="53"/>
    <field x="54"/>
  </rowFields>
  <rowItems count="111">
    <i>
      <x v="2"/>
      <x v="12"/>
      <x v="58"/>
      <x v="52"/>
    </i>
    <i r="1">
      <x v="13"/>
      <x v="2"/>
      <x v="28"/>
    </i>
    <i r="1">
      <x v="14"/>
      <x v="94"/>
      <x v="111"/>
    </i>
    <i r="1">
      <x v="15"/>
      <x v="219"/>
      <x v="214"/>
    </i>
    <i r="1">
      <x v="16"/>
      <x v="252"/>
      <x v="239"/>
    </i>
    <i r="1">
      <x v="17"/>
      <x v="252"/>
      <x v="239"/>
    </i>
    <i r="1">
      <x v="18"/>
      <x v="252"/>
      <x v="239"/>
    </i>
    <i r="1">
      <x v="19"/>
      <x v="252"/>
      <x v="239"/>
    </i>
    <i r="1">
      <x v="20"/>
      <x v="176"/>
      <x v="167"/>
    </i>
    <i r="1">
      <x v="29"/>
      <x v="185"/>
      <x v="176"/>
    </i>
    <i r="1">
      <x v="30"/>
      <x v="202"/>
      <x v="196"/>
    </i>
    <i r="1">
      <x v="31"/>
      <x v="219"/>
      <x v="214"/>
    </i>
    <i r="1">
      <x v="33"/>
      <x v="219"/>
      <x v="214"/>
    </i>
    <i r="1">
      <x v="34"/>
      <x v="242"/>
      <x v="232"/>
    </i>
    <i r="1">
      <x v="35"/>
      <x v="241"/>
      <x v="214"/>
    </i>
    <i r="1">
      <x v="36"/>
      <x v="242"/>
      <x v="232"/>
    </i>
    <i r="1">
      <x v="40"/>
      <x v="58"/>
      <x v="52"/>
    </i>
    <i r="1">
      <x v="41"/>
      <x v="2"/>
      <x v="28"/>
    </i>
    <i r="1">
      <x v="42"/>
      <x v="94"/>
      <x v="111"/>
    </i>
    <i r="1">
      <x v="43"/>
      <x v="252"/>
      <x v="239"/>
    </i>
    <i r="1">
      <x v="55"/>
      <x v="185"/>
      <x v="176"/>
    </i>
    <i r="1">
      <x v="56"/>
      <x v="202"/>
      <x v="196"/>
    </i>
    <i r="1">
      <x v="57"/>
      <x v="219"/>
      <x v="214"/>
    </i>
    <i r="1">
      <x v="60"/>
      <x v="219"/>
      <x v="214"/>
    </i>
    <i r="1">
      <x v="61"/>
      <x v="242"/>
      <x v="232"/>
    </i>
    <i r="1">
      <x v="62"/>
      <x v="242"/>
      <x v="232"/>
    </i>
    <i r="1">
      <x v="64"/>
      <x v="94"/>
      <x v="111"/>
    </i>
    <i r="1">
      <x v="65"/>
      <x v="219"/>
      <x v="214"/>
    </i>
    <i r="1">
      <x v="66"/>
      <x v="252"/>
      <x v="239"/>
    </i>
    <i r="1">
      <x v="73"/>
      <x v="185"/>
      <x v="176"/>
    </i>
    <i r="1">
      <x v="74"/>
      <x v="202"/>
      <x v="196"/>
    </i>
    <i r="1">
      <x v="75"/>
      <x v="219"/>
      <x v="214"/>
    </i>
    <i r="1">
      <x v="77"/>
      <x v="219"/>
      <x v="214"/>
    </i>
    <i r="1">
      <x v="78"/>
      <x v="242"/>
      <x v="232"/>
    </i>
    <i r="1">
      <x v="79"/>
      <x v="242"/>
      <x v="232"/>
    </i>
    <i r="1">
      <x v="83"/>
      <x v="94"/>
      <x v="111"/>
    </i>
    <i r="1">
      <x v="84"/>
      <x v="219"/>
      <x v="214"/>
    </i>
    <i r="1">
      <x v="85"/>
      <x v="252"/>
      <x v="239"/>
    </i>
    <i r="1">
      <x v="86"/>
      <x v="252"/>
      <x v="239"/>
    </i>
    <i r="1">
      <x v="92"/>
      <x v="185"/>
      <x v="176"/>
    </i>
    <i r="1">
      <x v="93"/>
      <x v="202"/>
      <x v="196"/>
    </i>
    <i r="1">
      <x v="94"/>
      <x v="219"/>
      <x v="214"/>
    </i>
    <i r="1">
      <x v="97"/>
      <x v="219"/>
      <x v="214"/>
    </i>
    <i r="1">
      <x v="98"/>
      <x v="219"/>
      <x v="214"/>
    </i>
    <i r="1">
      <x v="99"/>
      <x v="242"/>
      <x v="232"/>
    </i>
    <i r="1">
      <x v="100"/>
      <x v="242"/>
      <x v="232"/>
    </i>
    <i r="1">
      <x v="154"/>
      <x v="70"/>
      <x v="83"/>
    </i>
    <i r="1">
      <x v="155"/>
      <x v="252"/>
      <x v="239"/>
    </i>
    <i r="1">
      <x v="156"/>
      <x v="252"/>
      <x v="239"/>
    </i>
    <i r="1">
      <x v="174"/>
      <x v="185"/>
      <x v="176"/>
    </i>
    <i r="1">
      <x v="175"/>
      <x v="202"/>
      <x v="196"/>
    </i>
    <i r="1">
      <x v="176"/>
      <x v="246"/>
      <x v="231"/>
    </i>
    <i r="1">
      <x v="177"/>
      <x v="219"/>
      <x v="214"/>
    </i>
    <i r="1">
      <x v="185"/>
      <x v="219"/>
      <x v="214"/>
    </i>
    <i r="1">
      <x v="186"/>
      <x v="219"/>
      <x v="214"/>
    </i>
    <i r="1">
      <x v="187"/>
      <x v="242"/>
      <x v="232"/>
    </i>
    <i r="1">
      <x v="275"/>
      <x v="70"/>
      <x v="83"/>
    </i>
    <i r="1">
      <x v="276"/>
      <x v="219"/>
      <x v="214"/>
    </i>
    <i r="1">
      <x v="288"/>
      <x v="185"/>
      <x v="176"/>
    </i>
    <i r="1">
      <x v="289"/>
      <x v="202"/>
      <x v="196"/>
    </i>
    <i r="1">
      <x v="290"/>
      <x v="219"/>
      <x v="214"/>
    </i>
    <i r="1">
      <x v="299"/>
      <x v="219"/>
      <x v="214"/>
    </i>
    <i r="1">
      <x v="300"/>
      <x v="219"/>
      <x v="214"/>
    </i>
    <i r="1">
      <x v="301"/>
      <x v="219"/>
      <x v="214"/>
    </i>
    <i r="1">
      <x v="302"/>
      <x v="242"/>
      <x v="232"/>
    </i>
    <i r="1">
      <x v="369"/>
      <x v="219"/>
      <x v="214"/>
    </i>
    <i r="1">
      <x v="370"/>
      <x v="219"/>
      <x v="214"/>
    </i>
    <i r="1">
      <x v="483"/>
      <x v="70"/>
      <x v="83"/>
    </i>
    <i r="1">
      <x v="484"/>
      <x v="219"/>
      <x v="214"/>
    </i>
    <i r="1">
      <x v="485"/>
      <x v="252"/>
      <x v="239"/>
    </i>
    <i r="1">
      <x v="486"/>
      <x v="252"/>
      <x v="239"/>
    </i>
    <i r="1">
      <x v="499"/>
      <x v="185"/>
      <x v="176"/>
    </i>
    <i r="1">
      <x v="500"/>
      <x v="202"/>
      <x v="196"/>
    </i>
    <i r="1">
      <x v="501"/>
      <x v="219"/>
      <x v="214"/>
    </i>
    <i r="1">
      <x v="502"/>
      <x v="250"/>
      <x v="238"/>
    </i>
    <i r="1">
      <x v="512"/>
      <x v="219"/>
      <x v="214"/>
    </i>
    <i r="1">
      <x v="513"/>
      <x v="219"/>
      <x v="214"/>
    </i>
    <i r="1">
      <x v="514"/>
      <x v="219"/>
      <x v="214"/>
    </i>
    <i r="1">
      <x v="517"/>
      <x v="219"/>
      <x v="214"/>
    </i>
    <i r="1">
      <x v="518"/>
      <x v="252"/>
      <x v="239"/>
    </i>
    <i r="1">
      <x v="521"/>
      <x v="202"/>
      <x v="196"/>
    </i>
    <i r="1">
      <x v="522"/>
      <x v="219"/>
      <x v="214"/>
    </i>
    <i r="1">
      <x v="523"/>
      <x v="219"/>
      <x v="214"/>
    </i>
    <i r="1">
      <x v="543"/>
      <x v="252"/>
      <x v="239"/>
    </i>
    <i r="1">
      <x v="554"/>
      <x v="202"/>
      <x v="196"/>
    </i>
    <i r="1">
      <x v="555"/>
      <x v="219"/>
      <x v="214"/>
    </i>
    <i r="1">
      <x v="559"/>
      <x v="219"/>
      <x v="214"/>
    </i>
    <i r="1">
      <x v="560"/>
      <x v="219"/>
      <x v="214"/>
    </i>
    <i r="1">
      <x v="561"/>
      <x v="245"/>
      <x v="233"/>
    </i>
    <i r="1">
      <x v="580"/>
      <x v="202"/>
      <x v="196"/>
    </i>
    <i r="1">
      <x v="581"/>
      <x v="219"/>
      <x v="214"/>
    </i>
    <i r="1">
      <x v="585"/>
      <x v="219"/>
      <x v="214"/>
    </i>
    <i r="1">
      <x v="613"/>
      <x v="117"/>
      <x v="160"/>
    </i>
    <i r="1">
      <x v="614"/>
      <x v="252"/>
      <x v="239"/>
    </i>
    <i r="1">
      <x v="625"/>
      <x v="185"/>
      <x v="176"/>
    </i>
    <i r="1">
      <x v="626"/>
      <x v="202"/>
      <x v="196"/>
    </i>
    <i r="1">
      <x v="627"/>
      <x v="219"/>
      <x v="214"/>
    </i>
    <i r="1">
      <x v="629"/>
      <x v="219"/>
      <x v="214"/>
    </i>
    <i r="1">
      <x v="630"/>
      <x v="258"/>
      <x v="214"/>
    </i>
    <i r="1">
      <x v="631"/>
      <x v="242"/>
      <x v="232"/>
    </i>
    <i r="1">
      <x v="644"/>
      <x v="79"/>
      <x v="79"/>
    </i>
    <i r="1">
      <x v="645"/>
      <x v="174"/>
      <x v="163"/>
    </i>
    <i r="1">
      <x v="646"/>
      <x v="252"/>
      <x v="239"/>
    </i>
    <i r="1">
      <x v="660"/>
      <x v="185"/>
      <x v="176"/>
    </i>
    <i r="1">
      <x v="661"/>
      <x v="202"/>
      <x v="196"/>
    </i>
    <i r="1">
      <x v="662"/>
      <x v="219"/>
      <x v="214"/>
    </i>
    <i r="1">
      <x v="663"/>
      <x v="219"/>
      <x v="214"/>
    </i>
    <i r="1">
      <x v="667"/>
      <x v="219"/>
      <x v="214"/>
    </i>
    <i r="1">
      <x v="668"/>
      <x v="219"/>
      <x v="214"/>
    </i>
    <i t="default">
      <x v="2"/>
    </i>
    <i t="grand">
      <x/>
    </i>
  </rowItems>
  <colFields count="2">
    <field x="42"/>
    <field x="-2"/>
  </colFields>
  <colItems count="10">
    <i>
      <x/>
      <x/>
    </i>
    <i r="1" i="1">
      <x v="1"/>
    </i>
    <i r="1" i="2">
      <x v="2"/>
    </i>
    <i r="1" i="3">
      <x v="3"/>
    </i>
    <i r="1" i="4">
      <x v="4"/>
    </i>
    <i>
      <x v="1"/>
      <x/>
    </i>
    <i r="1" i="1">
      <x v="1"/>
    </i>
    <i r="1" i="2">
      <x v="2"/>
    </i>
    <i r="1" i="3">
      <x v="3"/>
    </i>
    <i r="1" i="4">
      <x v="4"/>
    </i>
  </colItems>
  <pageFields count="1">
    <pageField fld="55" hier="-1"/>
  </pageFields>
  <dataFields count="5">
    <dataField name="Sum of WA - Elec2" fld="56" baseField="0" baseItem="0"/>
    <dataField name="Sum of WA - Gas2" fld="57" baseField="0" baseItem="0"/>
    <dataField name="Sum of ID - Elec2" fld="58" baseField="0" baseItem="0"/>
    <dataField name="Sum of ID - Gas2" fld="59" baseField="0" baseItem="0"/>
    <dataField name="Sum of OR - Gas2" fld="60" baseField="0" baseItem="0"/>
  </dataFields>
  <formats count="5">
    <format dxfId="5">
      <pivotArea outline="0" collapsedLevelsAreSubtotals="1" fieldPosition="0"/>
    </format>
    <format dxfId="4">
      <pivotArea dataOnly="0" labelOnly="1" outline="0" fieldPosition="0">
        <references count="2">
          <reference field="0" count="2">
            <x v="136"/>
            <x v="137"/>
          </reference>
          <reference field="44" count="1" selected="0">
            <x v="4"/>
          </reference>
        </references>
      </pivotArea>
    </format>
    <format dxfId="3">
      <pivotArea dataOnly="0" labelOnly="1" outline="0" fieldPosition="0">
        <references count="2">
          <reference field="0" count="12">
            <x v="197"/>
            <x v="198"/>
            <x v="199"/>
            <x v="200"/>
            <x v="201"/>
            <x v="202"/>
            <x v="204"/>
            <x v="205"/>
            <x v="206"/>
            <x v="207"/>
            <x v="208"/>
            <x v="209"/>
          </reference>
          <reference field="44" count="1" selected="0">
            <x v="6"/>
          </reference>
        </references>
      </pivotArea>
    </format>
    <format dxfId="2">
      <pivotArea dataOnly="0" labelOnly="1" outline="0" fieldPosition="0">
        <references count="2">
          <reference field="4294967294" count="5">
            <x v="0"/>
            <x v="1"/>
            <x v="2"/>
            <x v="3"/>
            <x v="4"/>
          </reference>
          <reference field="42" count="1" selected="0">
            <x v="0"/>
          </reference>
        </references>
      </pivotArea>
    </format>
    <format dxfId="1">
      <pivotArea dataOnly="0" labelOnly="1" outline="0" fieldPosition="0">
        <references count="2">
          <reference field="4294967294" count="5">
            <x v="0"/>
            <x v="1"/>
            <x v="2"/>
            <x v="3"/>
            <x v="4"/>
          </reference>
          <reference field="4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6D1EE-65B9-46A0-8112-FF76670695DD}">
  <sheetPr>
    <tabColor rgb="FFFFFF00"/>
  </sheetPr>
  <dimension ref="B1:AH676"/>
  <sheetViews>
    <sheetView tabSelected="1" view="pageBreakPreview" zoomScale="85" zoomScaleNormal="85" zoomScaleSheetLayoutView="85" workbookViewId="0">
      <pane xSplit="5" ySplit="5" topLeftCell="P609" activePane="bottomRight" state="frozen"/>
      <selection activeCell="D125" sqref="D125"/>
      <selection pane="topRight" activeCell="D125" sqref="D125"/>
      <selection pane="bottomLeft" activeCell="D125" sqref="D125"/>
      <selection pane="bottomRight" activeCell="E668" sqref="E668"/>
    </sheetView>
  </sheetViews>
  <sheetFormatPr defaultRowHeight="12.75"/>
  <cols>
    <col min="2" max="2" width="28.85546875" bestFit="1" customWidth="1"/>
    <col min="3" max="3" width="16.85546875" bestFit="1" customWidth="1"/>
    <col min="4" max="4" width="12.140625" bestFit="1" customWidth="1"/>
    <col min="5" max="5" width="18" bestFit="1" customWidth="1"/>
    <col min="6" max="15" width="24.140625" bestFit="1" customWidth="1"/>
    <col min="16" max="16" width="19.5703125" bestFit="1" customWidth="1"/>
    <col min="17" max="21" width="12.28515625" bestFit="1" customWidth="1"/>
    <col min="22" max="22" width="2" customWidth="1"/>
    <col min="23" max="23" width="11.5703125" bestFit="1" customWidth="1"/>
    <col min="24" max="24" width="9.7109375" bestFit="1" customWidth="1"/>
    <col min="25" max="25" width="10.7109375" bestFit="1" customWidth="1"/>
    <col min="26" max="27" width="9.7109375" bestFit="1" customWidth="1"/>
    <col min="28" max="28" width="25.140625" bestFit="1" customWidth="1"/>
    <col min="29" max="29" width="12.28515625" bestFit="1" customWidth="1"/>
    <col min="30" max="30" width="10.7109375" bestFit="1" customWidth="1"/>
    <col min="31" max="31" width="12.28515625" bestFit="1" customWidth="1"/>
    <col min="32" max="33" width="10.7109375" bestFit="1" customWidth="1"/>
  </cols>
  <sheetData>
    <row r="1" spans="2:33">
      <c r="B1" s="123" t="s">
        <v>1151</v>
      </c>
      <c r="C1" t="s">
        <v>1152</v>
      </c>
    </row>
    <row r="2" spans="2:33" ht="13.5" thickBot="1"/>
    <row r="3" spans="2:33" ht="13.5" thickBot="1">
      <c r="F3" s="123" t="s">
        <v>1175</v>
      </c>
      <c r="G3" s="123" t="s">
        <v>1163</v>
      </c>
      <c r="Q3" s="188" t="s">
        <v>986</v>
      </c>
      <c r="R3" s="189"/>
      <c r="S3" s="189"/>
      <c r="T3" s="189"/>
      <c r="U3" s="190"/>
      <c r="W3" s="188" t="s">
        <v>987</v>
      </c>
      <c r="X3" s="189"/>
      <c r="Y3" s="189"/>
      <c r="Z3" s="189"/>
      <c r="AA3" s="190"/>
      <c r="AC3" s="188" t="s">
        <v>1145</v>
      </c>
      <c r="AD3" s="189"/>
      <c r="AE3" s="189"/>
      <c r="AF3" s="189"/>
      <c r="AG3" s="190"/>
    </row>
    <row r="4" spans="2:33" ht="13.5" thickBot="1">
      <c r="F4" t="s">
        <v>987</v>
      </c>
      <c r="K4" t="s">
        <v>986</v>
      </c>
      <c r="Q4" s="188" t="s">
        <v>1172</v>
      </c>
      <c r="R4" s="189"/>
      <c r="S4" s="189"/>
      <c r="T4" s="189"/>
      <c r="U4" s="190"/>
      <c r="W4" s="188" t="s">
        <v>1172</v>
      </c>
      <c r="X4" s="189"/>
      <c r="Y4" s="189"/>
      <c r="Z4" s="189"/>
      <c r="AA4" s="190"/>
      <c r="AC4" s="188" t="s">
        <v>1172</v>
      </c>
      <c r="AD4" s="189"/>
      <c r="AE4" s="189"/>
      <c r="AF4" s="189"/>
      <c r="AG4" s="190"/>
    </row>
    <row r="5" spans="2:33" ht="39" thickBot="1">
      <c r="B5" s="123" t="s">
        <v>1134</v>
      </c>
      <c r="C5" s="123" t="s">
        <v>1142</v>
      </c>
      <c r="D5" s="123" t="s">
        <v>1143</v>
      </c>
      <c r="E5" s="123" t="s">
        <v>1144</v>
      </c>
      <c r="F5" s="154" t="s">
        <v>1147</v>
      </c>
      <c r="G5" s="154" t="s">
        <v>1149</v>
      </c>
      <c r="H5" s="154" t="s">
        <v>1150</v>
      </c>
      <c r="I5" s="154" t="s">
        <v>1164</v>
      </c>
      <c r="J5" s="154" t="s">
        <v>1165</v>
      </c>
      <c r="K5" s="154" t="s">
        <v>1147</v>
      </c>
      <c r="L5" s="154" t="s">
        <v>1149</v>
      </c>
      <c r="M5" s="154" t="s">
        <v>1150</v>
      </c>
      <c r="N5" s="154" t="s">
        <v>1164</v>
      </c>
      <c r="O5" s="154" t="s">
        <v>1165</v>
      </c>
      <c r="Q5" s="145" t="s">
        <v>1166</v>
      </c>
      <c r="R5" s="146" t="s">
        <v>1167</v>
      </c>
      <c r="S5" s="146" t="s">
        <v>1168</v>
      </c>
      <c r="T5" s="146" t="s">
        <v>1169</v>
      </c>
      <c r="U5" s="147" t="s">
        <v>1170</v>
      </c>
      <c r="W5" s="145" t="s">
        <v>1166</v>
      </c>
      <c r="X5" s="146" t="s">
        <v>1167</v>
      </c>
      <c r="Y5" s="146" t="s">
        <v>1168</v>
      </c>
      <c r="Z5" s="146" t="s">
        <v>1169</v>
      </c>
      <c r="AA5" s="147" t="s">
        <v>1170</v>
      </c>
      <c r="AC5" s="145" t="s">
        <v>1166</v>
      </c>
      <c r="AD5" s="146" t="s">
        <v>1167</v>
      </c>
      <c r="AE5" s="146" t="s">
        <v>1168</v>
      </c>
      <c r="AF5" s="146" t="s">
        <v>1169</v>
      </c>
      <c r="AG5" s="147" t="s">
        <v>1170</v>
      </c>
    </row>
    <row r="6" spans="2:33">
      <c r="B6" t="s">
        <v>907</v>
      </c>
      <c r="C6" t="s">
        <v>176</v>
      </c>
      <c r="D6" s="120">
        <v>2.6799999999999997E-2</v>
      </c>
      <c r="E6" s="120">
        <v>2.58E-2</v>
      </c>
      <c r="F6" s="127">
        <v>1926439</v>
      </c>
      <c r="G6" s="127">
        <v>0</v>
      </c>
      <c r="H6" s="127">
        <v>1286542</v>
      </c>
      <c r="I6" s="127">
        <v>0</v>
      </c>
      <c r="J6" s="127">
        <v>0</v>
      </c>
      <c r="K6" s="127"/>
      <c r="L6" s="127"/>
      <c r="M6" s="127"/>
      <c r="N6" s="127"/>
      <c r="O6" s="127"/>
      <c r="Q6" s="140">
        <f>($E6-$D6)*K6</f>
        <v>0</v>
      </c>
      <c r="R6" s="140">
        <f t="shared" ref="R6:U6" si="0">($E6-$D6)*L6</f>
        <v>0</v>
      </c>
      <c r="S6" s="140">
        <f t="shared" si="0"/>
        <v>0</v>
      </c>
      <c r="T6" s="140">
        <f t="shared" si="0"/>
        <v>0</v>
      </c>
      <c r="U6" s="140">
        <f t="shared" si="0"/>
        <v>0</v>
      </c>
      <c r="W6" s="140">
        <f>($E6-$D6)*F6</f>
        <v>-1926.4389999999951</v>
      </c>
      <c r="X6" s="140">
        <f t="shared" ref="X6:AA6" si="1">($E6-$D6)*G6</f>
        <v>0</v>
      </c>
      <c r="Y6" s="140">
        <f t="shared" si="1"/>
        <v>-1286.5419999999967</v>
      </c>
      <c r="Z6" s="140">
        <f t="shared" si="1"/>
        <v>0</v>
      </c>
      <c r="AA6" s="140">
        <f t="shared" si="1"/>
        <v>0</v>
      </c>
      <c r="AC6" s="143">
        <f>SUM(Q6,W6)</f>
        <v>-1926.4389999999951</v>
      </c>
      <c r="AD6" s="143">
        <f t="shared" ref="AD6:AG6" si="2">SUM(R6,X6)</f>
        <v>0</v>
      </c>
      <c r="AE6" s="143">
        <f t="shared" si="2"/>
        <v>-1286.5419999999967</v>
      </c>
      <c r="AF6" s="143">
        <f t="shared" si="2"/>
        <v>0</v>
      </c>
      <c r="AG6" s="143">
        <f t="shared" si="2"/>
        <v>0</v>
      </c>
    </row>
    <row r="7" spans="2:33">
      <c r="B7" t="s">
        <v>907</v>
      </c>
      <c r="C7" t="s">
        <v>177</v>
      </c>
      <c r="D7" s="120">
        <v>2.8899999999999999E-2</v>
      </c>
      <c r="E7" s="120">
        <v>7.8600000000000003E-2</v>
      </c>
      <c r="F7" s="127">
        <v>104419</v>
      </c>
      <c r="G7" s="127">
        <v>0</v>
      </c>
      <c r="H7" s="127">
        <v>52599</v>
      </c>
      <c r="I7" s="127">
        <v>0</v>
      </c>
      <c r="J7" s="127">
        <v>0</v>
      </c>
      <c r="K7" s="127"/>
      <c r="L7" s="127"/>
      <c r="M7" s="127"/>
      <c r="N7" s="127"/>
      <c r="O7" s="127"/>
      <c r="Q7" s="140">
        <f t="shared" ref="Q7:Q70" si="3">($E7-$D7)*K7</f>
        <v>0</v>
      </c>
      <c r="R7" s="140">
        <f t="shared" ref="R7:R70" si="4">($E7-$D7)*L7</f>
        <v>0</v>
      </c>
      <c r="S7" s="140">
        <f t="shared" ref="S7:S70" si="5">($E7-$D7)*M7</f>
        <v>0</v>
      </c>
      <c r="T7" s="140">
        <f t="shared" ref="T7:T70" si="6">($E7-$D7)*N7</f>
        <v>0</v>
      </c>
      <c r="U7" s="140">
        <f t="shared" ref="U7:U70" si="7">($E7-$D7)*O7</f>
        <v>0</v>
      </c>
      <c r="W7" s="140">
        <f t="shared" ref="W7:W70" si="8">($E7-$D7)*F7</f>
        <v>5189.6243000000004</v>
      </c>
      <c r="X7" s="140">
        <f t="shared" ref="X7:X70" si="9">($E7-$D7)*G7</f>
        <v>0</v>
      </c>
      <c r="Y7" s="140">
        <f t="shared" ref="Y7:Y70" si="10">($E7-$D7)*H7</f>
        <v>2614.1703000000002</v>
      </c>
      <c r="Z7" s="140">
        <f t="shared" ref="Z7:Z70" si="11">($E7-$D7)*I7</f>
        <v>0</v>
      </c>
      <c r="AA7" s="140">
        <f t="shared" ref="AA7:AA70" si="12">($E7-$D7)*J7</f>
        <v>0</v>
      </c>
      <c r="AC7" s="143">
        <f t="shared" ref="AC7:AC70" si="13">SUM(Q7,W7)</f>
        <v>5189.6243000000004</v>
      </c>
      <c r="AD7" s="143">
        <f t="shared" ref="AD7:AD70" si="14">SUM(R7,X7)</f>
        <v>0</v>
      </c>
      <c r="AE7" s="143">
        <f t="shared" ref="AE7:AE70" si="15">SUM(S7,Y7)</f>
        <v>2614.1703000000002</v>
      </c>
      <c r="AF7" s="143">
        <f t="shared" ref="AF7:AF70" si="16">SUM(T7,Z7)</f>
        <v>0</v>
      </c>
      <c r="AG7" s="143">
        <f t="shared" ref="AG7:AG70" si="17">SUM(U7,AA7)</f>
        <v>0</v>
      </c>
    </row>
    <row r="8" spans="2:33">
      <c r="B8" t="s">
        <v>907</v>
      </c>
      <c r="C8" t="s">
        <v>282</v>
      </c>
      <c r="D8" s="120">
        <v>1.34E-2</v>
      </c>
      <c r="E8" s="120">
        <v>1.34E-2</v>
      </c>
      <c r="F8" s="127"/>
      <c r="G8" s="127"/>
      <c r="H8" s="127"/>
      <c r="I8" s="127"/>
      <c r="J8" s="127"/>
      <c r="K8" s="127">
        <v>0</v>
      </c>
      <c r="L8" s="127">
        <v>0</v>
      </c>
      <c r="M8" s="127">
        <v>2583361</v>
      </c>
      <c r="N8" s="127">
        <v>0</v>
      </c>
      <c r="O8" s="127">
        <v>0</v>
      </c>
      <c r="Q8" s="140">
        <f t="shared" si="3"/>
        <v>0</v>
      </c>
      <c r="R8" s="140">
        <f t="shared" si="4"/>
        <v>0</v>
      </c>
      <c r="S8" s="140">
        <f t="shared" si="5"/>
        <v>0</v>
      </c>
      <c r="T8" s="140">
        <f t="shared" si="6"/>
        <v>0</v>
      </c>
      <c r="U8" s="140">
        <f t="shared" si="7"/>
        <v>0</v>
      </c>
      <c r="W8" s="140">
        <f t="shared" si="8"/>
        <v>0</v>
      </c>
      <c r="X8" s="140">
        <f t="shared" si="9"/>
        <v>0</v>
      </c>
      <c r="Y8" s="140">
        <f t="shared" si="10"/>
        <v>0</v>
      </c>
      <c r="Z8" s="140">
        <f t="shared" si="11"/>
        <v>0</v>
      </c>
      <c r="AA8" s="140">
        <f t="shared" si="12"/>
        <v>0</v>
      </c>
      <c r="AC8" s="143">
        <f t="shared" si="13"/>
        <v>0</v>
      </c>
      <c r="AD8" s="143">
        <f t="shared" si="14"/>
        <v>0</v>
      </c>
      <c r="AE8" s="143">
        <f t="shared" si="15"/>
        <v>0</v>
      </c>
      <c r="AF8" s="143">
        <f t="shared" si="16"/>
        <v>0</v>
      </c>
      <c r="AG8" s="143">
        <f t="shared" si="17"/>
        <v>0</v>
      </c>
    </row>
    <row r="9" spans="2:33">
      <c r="B9" t="s">
        <v>907</v>
      </c>
      <c r="C9" t="s">
        <v>284</v>
      </c>
      <c r="D9" s="120">
        <v>1.72E-2</v>
      </c>
      <c r="E9" s="120">
        <v>1.72E-2</v>
      </c>
      <c r="F9" s="127"/>
      <c r="G9" s="127"/>
      <c r="H9" s="127"/>
      <c r="I9" s="127"/>
      <c r="J9" s="127"/>
      <c r="K9" s="127">
        <v>0</v>
      </c>
      <c r="L9" s="127">
        <v>0</v>
      </c>
      <c r="M9" s="127">
        <v>7582504</v>
      </c>
      <c r="N9" s="127">
        <v>0</v>
      </c>
      <c r="O9" s="127">
        <v>0</v>
      </c>
      <c r="Q9" s="140">
        <f t="shared" si="3"/>
        <v>0</v>
      </c>
      <c r="R9" s="140">
        <f t="shared" si="4"/>
        <v>0</v>
      </c>
      <c r="S9" s="140">
        <f t="shared" si="5"/>
        <v>0</v>
      </c>
      <c r="T9" s="140">
        <f t="shared" si="6"/>
        <v>0</v>
      </c>
      <c r="U9" s="140">
        <f t="shared" si="7"/>
        <v>0</v>
      </c>
      <c r="W9" s="140">
        <f t="shared" si="8"/>
        <v>0</v>
      </c>
      <c r="X9" s="140">
        <f t="shared" si="9"/>
        <v>0</v>
      </c>
      <c r="Y9" s="140">
        <f t="shared" si="10"/>
        <v>0</v>
      </c>
      <c r="Z9" s="140">
        <f t="shared" si="11"/>
        <v>0</v>
      </c>
      <c r="AA9" s="140">
        <f t="shared" si="12"/>
        <v>0</v>
      </c>
      <c r="AC9" s="143">
        <f t="shared" si="13"/>
        <v>0</v>
      </c>
      <c r="AD9" s="143">
        <f t="shared" si="14"/>
        <v>0</v>
      </c>
      <c r="AE9" s="143">
        <f t="shared" si="15"/>
        <v>0</v>
      </c>
      <c r="AF9" s="143">
        <f t="shared" si="16"/>
        <v>0</v>
      </c>
      <c r="AG9" s="143">
        <f t="shared" si="17"/>
        <v>0</v>
      </c>
    </row>
    <row r="10" spans="2:33">
      <c r="B10" t="s">
        <v>907</v>
      </c>
      <c r="C10" t="s">
        <v>285</v>
      </c>
      <c r="D10" s="120">
        <v>2.6799999999999997E-2</v>
      </c>
      <c r="E10" s="120">
        <v>2.58E-2</v>
      </c>
      <c r="F10" s="127"/>
      <c r="G10" s="127"/>
      <c r="H10" s="127"/>
      <c r="I10" s="127"/>
      <c r="J10" s="127"/>
      <c r="K10" s="127">
        <v>0</v>
      </c>
      <c r="L10" s="127">
        <v>0</v>
      </c>
      <c r="M10" s="127">
        <v>52153598</v>
      </c>
      <c r="N10" s="127">
        <v>0</v>
      </c>
      <c r="O10" s="127">
        <v>0</v>
      </c>
      <c r="Q10" s="140">
        <f t="shared" si="3"/>
        <v>0</v>
      </c>
      <c r="R10" s="140">
        <f t="shared" si="4"/>
        <v>0</v>
      </c>
      <c r="S10" s="140">
        <f t="shared" si="5"/>
        <v>-52153.597999999867</v>
      </c>
      <c r="T10" s="140">
        <f t="shared" si="6"/>
        <v>0</v>
      </c>
      <c r="U10" s="140">
        <f t="shared" si="7"/>
        <v>0</v>
      </c>
      <c r="W10" s="140">
        <f t="shared" si="8"/>
        <v>0</v>
      </c>
      <c r="X10" s="140">
        <f t="shared" si="9"/>
        <v>0</v>
      </c>
      <c r="Y10" s="140">
        <f t="shared" si="10"/>
        <v>0</v>
      </c>
      <c r="Z10" s="140">
        <f t="shared" si="11"/>
        <v>0</v>
      </c>
      <c r="AA10" s="140">
        <f t="shared" si="12"/>
        <v>0</v>
      </c>
      <c r="AC10" s="143">
        <f t="shared" si="13"/>
        <v>0</v>
      </c>
      <c r="AD10" s="143">
        <f t="shared" si="14"/>
        <v>0</v>
      </c>
      <c r="AE10" s="143">
        <f t="shared" si="15"/>
        <v>-52153.597999999867</v>
      </c>
      <c r="AF10" s="143">
        <f t="shared" si="16"/>
        <v>0</v>
      </c>
      <c r="AG10" s="143">
        <f t="shared" si="17"/>
        <v>0</v>
      </c>
    </row>
    <row r="11" spans="2:33">
      <c r="B11" t="s">
        <v>907</v>
      </c>
      <c r="C11" t="s">
        <v>286</v>
      </c>
      <c r="D11" s="120">
        <v>2.5700000000000001E-2</v>
      </c>
      <c r="E11" s="120">
        <v>2.69E-2</v>
      </c>
      <c r="F11" s="127"/>
      <c r="G11" s="127"/>
      <c r="H11" s="127"/>
      <c r="I11" s="127"/>
      <c r="J11" s="127"/>
      <c r="K11" s="127">
        <v>0</v>
      </c>
      <c r="L11" s="127">
        <v>0</v>
      </c>
      <c r="M11" s="127">
        <v>173528108</v>
      </c>
      <c r="N11" s="127">
        <v>0</v>
      </c>
      <c r="O11" s="127">
        <v>0</v>
      </c>
      <c r="Q11" s="140">
        <f t="shared" si="3"/>
        <v>0</v>
      </c>
      <c r="R11" s="140">
        <f t="shared" si="4"/>
        <v>0</v>
      </c>
      <c r="S11" s="140">
        <f t="shared" si="5"/>
        <v>208233.72959999993</v>
      </c>
      <c r="T11" s="140">
        <f t="shared" si="6"/>
        <v>0</v>
      </c>
      <c r="U11" s="140">
        <f t="shared" si="7"/>
        <v>0</v>
      </c>
      <c r="W11" s="140">
        <f t="shared" si="8"/>
        <v>0</v>
      </c>
      <c r="X11" s="140">
        <f t="shared" si="9"/>
        <v>0</v>
      </c>
      <c r="Y11" s="140">
        <f t="shared" si="10"/>
        <v>0</v>
      </c>
      <c r="Z11" s="140">
        <f t="shared" si="11"/>
        <v>0</v>
      </c>
      <c r="AA11" s="140">
        <f t="shared" si="12"/>
        <v>0</v>
      </c>
      <c r="AC11" s="143">
        <f t="shared" si="13"/>
        <v>0</v>
      </c>
      <c r="AD11" s="143">
        <f t="shared" si="14"/>
        <v>0</v>
      </c>
      <c r="AE11" s="143">
        <f t="shared" si="15"/>
        <v>208233.72959999993</v>
      </c>
      <c r="AF11" s="143">
        <f t="shared" si="16"/>
        <v>0</v>
      </c>
      <c r="AG11" s="143">
        <f t="shared" si="17"/>
        <v>0</v>
      </c>
    </row>
    <row r="12" spans="2:33">
      <c r="B12" t="s">
        <v>907</v>
      </c>
      <c r="C12" t="s">
        <v>287</v>
      </c>
      <c r="D12" s="120">
        <v>2.4500000000000001E-2</v>
      </c>
      <c r="E12" s="120">
        <v>2.46E-2</v>
      </c>
      <c r="F12" s="127"/>
      <c r="G12" s="127"/>
      <c r="H12" s="127"/>
      <c r="I12" s="127"/>
      <c r="J12" s="127"/>
      <c r="K12" s="127">
        <v>0</v>
      </c>
      <c r="L12" s="127">
        <v>0</v>
      </c>
      <c r="M12" s="127">
        <v>118533930</v>
      </c>
      <c r="N12" s="127">
        <v>0</v>
      </c>
      <c r="O12" s="127">
        <v>0</v>
      </c>
      <c r="Q12" s="140">
        <f t="shared" si="3"/>
        <v>0</v>
      </c>
      <c r="R12" s="140">
        <f t="shared" si="4"/>
        <v>0</v>
      </c>
      <c r="S12" s="140">
        <f t="shared" si="5"/>
        <v>11853.392999999929</v>
      </c>
      <c r="T12" s="140">
        <f t="shared" si="6"/>
        <v>0</v>
      </c>
      <c r="U12" s="140">
        <f t="shared" si="7"/>
        <v>0</v>
      </c>
      <c r="W12" s="140">
        <f t="shared" si="8"/>
        <v>0</v>
      </c>
      <c r="X12" s="140">
        <f t="shared" si="9"/>
        <v>0</v>
      </c>
      <c r="Y12" s="140">
        <f t="shared" si="10"/>
        <v>0</v>
      </c>
      <c r="Z12" s="140">
        <f t="shared" si="11"/>
        <v>0</v>
      </c>
      <c r="AA12" s="140">
        <f t="shared" si="12"/>
        <v>0</v>
      </c>
      <c r="AC12" s="143">
        <f t="shared" si="13"/>
        <v>0</v>
      </c>
      <c r="AD12" s="143">
        <f t="shared" si="14"/>
        <v>0</v>
      </c>
      <c r="AE12" s="143">
        <f t="shared" si="15"/>
        <v>11853.392999999929</v>
      </c>
      <c r="AF12" s="143">
        <f t="shared" si="16"/>
        <v>0</v>
      </c>
      <c r="AG12" s="143">
        <f t="shared" si="17"/>
        <v>0</v>
      </c>
    </row>
    <row r="13" spans="2:33">
      <c r="B13" t="s">
        <v>907</v>
      </c>
      <c r="C13" t="s">
        <v>288</v>
      </c>
      <c r="D13" s="120">
        <v>2.1400000000000002E-2</v>
      </c>
      <c r="E13" s="120">
        <v>1.8200000000000001E-2</v>
      </c>
      <c r="F13" s="127"/>
      <c r="G13" s="127"/>
      <c r="H13" s="127"/>
      <c r="I13" s="127"/>
      <c r="J13" s="127"/>
      <c r="K13" s="127">
        <v>0</v>
      </c>
      <c r="L13" s="127">
        <v>0</v>
      </c>
      <c r="M13" s="127">
        <v>48684188</v>
      </c>
      <c r="N13" s="127">
        <v>0</v>
      </c>
      <c r="O13" s="127">
        <v>0</v>
      </c>
      <c r="Q13" s="140">
        <f t="shared" si="3"/>
        <v>0</v>
      </c>
      <c r="R13" s="140">
        <f t="shared" si="4"/>
        <v>0</v>
      </c>
      <c r="S13" s="140">
        <f t="shared" si="5"/>
        <v>-155789.40160000007</v>
      </c>
      <c r="T13" s="140">
        <f t="shared" si="6"/>
        <v>0</v>
      </c>
      <c r="U13" s="140">
        <f t="shared" si="7"/>
        <v>0</v>
      </c>
      <c r="W13" s="140">
        <f t="shared" si="8"/>
        <v>0</v>
      </c>
      <c r="X13" s="140">
        <f t="shared" si="9"/>
        <v>0</v>
      </c>
      <c r="Y13" s="140">
        <f t="shared" si="10"/>
        <v>0</v>
      </c>
      <c r="Z13" s="140">
        <f t="shared" si="11"/>
        <v>0</v>
      </c>
      <c r="AA13" s="140">
        <f t="shared" si="12"/>
        <v>0</v>
      </c>
      <c r="AC13" s="143">
        <f t="shared" si="13"/>
        <v>0</v>
      </c>
      <c r="AD13" s="143">
        <f t="shared" si="14"/>
        <v>0</v>
      </c>
      <c r="AE13" s="143">
        <f t="shared" si="15"/>
        <v>-155789.40160000007</v>
      </c>
      <c r="AF13" s="143">
        <f t="shared" si="16"/>
        <v>0</v>
      </c>
      <c r="AG13" s="143">
        <f t="shared" si="17"/>
        <v>0</v>
      </c>
    </row>
    <row r="14" spans="2:33">
      <c r="B14" t="s">
        <v>907</v>
      </c>
      <c r="C14" t="s">
        <v>289</v>
      </c>
      <c r="D14" s="120">
        <v>2.9900000000000003E-2</v>
      </c>
      <c r="E14" s="120">
        <v>2.4300000000000002E-2</v>
      </c>
      <c r="F14" s="127"/>
      <c r="G14" s="127"/>
      <c r="H14" s="127"/>
      <c r="I14" s="127"/>
      <c r="J14" s="127"/>
      <c r="K14" s="127">
        <v>0</v>
      </c>
      <c r="L14" s="127">
        <v>0</v>
      </c>
      <c r="M14" s="127">
        <v>83532310</v>
      </c>
      <c r="N14" s="127">
        <v>0</v>
      </c>
      <c r="O14" s="127">
        <v>0</v>
      </c>
      <c r="Q14" s="140">
        <f t="shared" si="3"/>
        <v>0</v>
      </c>
      <c r="R14" s="140">
        <f t="shared" si="4"/>
        <v>0</v>
      </c>
      <c r="S14" s="140">
        <f t="shared" si="5"/>
        <v>-467780.93600000005</v>
      </c>
      <c r="T14" s="140">
        <f t="shared" si="6"/>
        <v>0</v>
      </c>
      <c r="U14" s="140">
        <f t="shared" si="7"/>
        <v>0</v>
      </c>
      <c r="W14" s="140">
        <f t="shared" si="8"/>
        <v>0</v>
      </c>
      <c r="X14" s="140">
        <f t="shared" si="9"/>
        <v>0</v>
      </c>
      <c r="Y14" s="140">
        <f t="shared" si="10"/>
        <v>0</v>
      </c>
      <c r="Z14" s="140">
        <f t="shared" si="11"/>
        <v>0</v>
      </c>
      <c r="AA14" s="140">
        <f t="shared" si="12"/>
        <v>0</v>
      </c>
      <c r="AC14" s="143">
        <f t="shared" si="13"/>
        <v>0</v>
      </c>
      <c r="AD14" s="143">
        <f t="shared" si="14"/>
        <v>0</v>
      </c>
      <c r="AE14" s="143">
        <f t="shared" si="15"/>
        <v>-467780.93600000005</v>
      </c>
      <c r="AF14" s="143">
        <f t="shared" si="16"/>
        <v>0</v>
      </c>
      <c r="AG14" s="143">
        <f t="shared" si="17"/>
        <v>0</v>
      </c>
    </row>
    <row r="15" spans="2:33">
      <c r="B15" t="s">
        <v>907</v>
      </c>
      <c r="C15" t="s">
        <v>290</v>
      </c>
      <c r="D15" s="120">
        <v>2.1599999999999998E-2</v>
      </c>
      <c r="E15" s="120">
        <v>2.0299999999999999E-2</v>
      </c>
      <c r="F15" s="127"/>
      <c r="G15" s="127"/>
      <c r="H15" s="127"/>
      <c r="I15" s="127"/>
      <c r="J15" s="127"/>
      <c r="K15" s="127">
        <v>0</v>
      </c>
      <c r="L15" s="127">
        <v>0</v>
      </c>
      <c r="M15" s="127">
        <v>94877393</v>
      </c>
      <c r="N15" s="127">
        <v>0</v>
      </c>
      <c r="O15" s="127">
        <v>0</v>
      </c>
      <c r="Q15" s="140">
        <f t="shared" si="3"/>
        <v>0</v>
      </c>
      <c r="R15" s="140">
        <f t="shared" si="4"/>
        <v>0</v>
      </c>
      <c r="S15" s="140">
        <f t="shared" si="5"/>
        <v>-123340.61089999991</v>
      </c>
      <c r="T15" s="140">
        <f t="shared" si="6"/>
        <v>0</v>
      </c>
      <c r="U15" s="140">
        <f t="shared" si="7"/>
        <v>0</v>
      </c>
      <c r="W15" s="140">
        <f t="shared" si="8"/>
        <v>0</v>
      </c>
      <c r="X15" s="140">
        <f t="shared" si="9"/>
        <v>0</v>
      </c>
      <c r="Y15" s="140">
        <f t="shared" si="10"/>
        <v>0</v>
      </c>
      <c r="Z15" s="140">
        <f t="shared" si="11"/>
        <v>0</v>
      </c>
      <c r="AA15" s="140">
        <f t="shared" si="12"/>
        <v>0</v>
      </c>
      <c r="AC15" s="143">
        <f t="shared" si="13"/>
        <v>0</v>
      </c>
      <c r="AD15" s="143">
        <f t="shared" si="14"/>
        <v>0</v>
      </c>
      <c r="AE15" s="143">
        <f t="shared" si="15"/>
        <v>-123340.61089999991</v>
      </c>
      <c r="AF15" s="143">
        <f t="shared" si="16"/>
        <v>0</v>
      </c>
      <c r="AG15" s="143">
        <f t="shared" si="17"/>
        <v>0</v>
      </c>
    </row>
    <row r="16" spans="2:33">
      <c r="B16" t="s">
        <v>907</v>
      </c>
      <c r="C16" t="s">
        <v>291</v>
      </c>
      <c r="D16" s="120">
        <v>2.0799999999999999E-2</v>
      </c>
      <c r="E16" s="120">
        <v>1.66E-2</v>
      </c>
      <c r="F16" s="127"/>
      <c r="G16" s="127"/>
      <c r="H16" s="127"/>
      <c r="I16" s="127"/>
      <c r="J16" s="127"/>
      <c r="K16" s="127">
        <v>0</v>
      </c>
      <c r="L16" s="127">
        <v>0</v>
      </c>
      <c r="M16" s="127">
        <v>23035524</v>
      </c>
      <c r="N16" s="127">
        <v>0</v>
      </c>
      <c r="O16" s="127">
        <v>0</v>
      </c>
      <c r="Q16" s="140">
        <f t="shared" si="3"/>
        <v>0</v>
      </c>
      <c r="R16" s="140">
        <f t="shared" si="4"/>
        <v>0</v>
      </c>
      <c r="S16" s="140">
        <f t="shared" si="5"/>
        <v>-96749.200799999977</v>
      </c>
      <c r="T16" s="140">
        <f t="shared" si="6"/>
        <v>0</v>
      </c>
      <c r="U16" s="140">
        <f t="shared" si="7"/>
        <v>0</v>
      </c>
      <c r="W16" s="140">
        <f t="shared" si="8"/>
        <v>0</v>
      </c>
      <c r="X16" s="140">
        <f t="shared" si="9"/>
        <v>0</v>
      </c>
      <c r="Y16" s="140">
        <f t="shared" si="10"/>
        <v>0</v>
      </c>
      <c r="Z16" s="140">
        <f t="shared" si="11"/>
        <v>0</v>
      </c>
      <c r="AA16" s="140">
        <f t="shared" si="12"/>
        <v>0</v>
      </c>
      <c r="AC16" s="143">
        <f t="shared" si="13"/>
        <v>0</v>
      </c>
      <c r="AD16" s="143">
        <f t="shared" si="14"/>
        <v>0</v>
      </c>
      <c r="AE16" s="143">
        <f t="shared" si="15"/>
        <v>-96749.200799999977</v>
      </c>
      <c r="AF16" s="143">
        <f t="shared" si="16"/>
        <v>0</v>
      </c>
      <c r="AG16" s="143">
        <f t="shared" si="17"/>
        <v>0</v>
      </c>
    </row>
    <row r="17" spans="2:33">
      <c r="B17" t="s">
        <v>907</v>
      </c>
      <c r="C17" t="s">
        <v>292</v>
      </c>
      <c r="D17" s="120">
        <v>2.1600000000000001E-2</v>
      </c>
      <c r="E17" s="120">
        <v>1.8700000000000001E-2</v>
      </c>
      <c r="F17" s="127"/>
      <c r="G17" s="127"/>
      <c r="H17" s="127"/>
      <c r="I17" s="127"/>
      <c r="J17" s="127"/>
      <c r="K17" s="127">
        <v>0</v>
      </c>
      <c r="L17" s="127">
        <v>0</v>
      </c>
      <c r="M17" s="127">
        <v>4674</v>
      </c>
      <c r="N17" s="127">
        <v>0</v>
      </c>
      <c r="O17" s="127">
        <v>0</v>
      </c>
      <c r="Q17" s="140">
        <f t="shared" si="3"/>
        <v>0</v>
      </c>
      <c r="R17" s="140">
        <f t="shared" si="4"/>
        <v>0</v>
      </c>
      <c r="S17" s="140">
        <f t="shared" si="5"/>
        <v>-13.554599999999999</v>
      </c>
      <c r="T17" s="140">
        <f t="shared" si="6"/>
        <v>0</v>
      </c>
      <c r="U17" s="140">
        <f t="shared" si="7"/>
        <v>0</v>
      </c>
      <c r="W17" s="140">
        <f t="shared" si="8"/>
        <v>0</v>
      </c>
      <c r="X17" s="140">
        <f t="shared" si="9"/>
        <v>0</v>
      </c>
      <c r="Y17" s="140">
        <f t="shared" si="10"/>
        <v>0</v>
      </c>
      <c r="Z17" s="140">
        <f t="shared" si="11"/>
        <v>0</v>
      </c>
      <c r="AA17" s="140">
        <f t="shared" si="12"/>
        <v>0</v>
      </c>
      <c r="AC17" s="143">
        <f t="shared" si="13"/>
        <v>0</v>
      </c>
      <c r="AD17" s="143">
        <f t="shared" si="14"/>
        <v>0</v>
      </c>
      <c r="AE17" s="143">
        <f t="shared" si="15"/>
        <v>-13.554599999999999</v>
      </c>
      <c r="AF17" s="143">
        <f t="shared" si="16"/>
        <v>0</v>
      </c>
      <c r="AG17" s="143">
        <f t="shared" si="17"/>
        <v>0</v>
      </c>
    </row>
    <row r="18" spans="2:33">
      <c r="B18" t="s">
        <v>907</v>
      </c>
      <c r="C18" t="s">
        <v>293</v>
      </c>
      <c r="D18" s="120">
        <v>2.06E-2</v>
      </c>
      <c r="E18" s="120">
        <v>1.7600000000000001E-2</v>
      </c>
      <c r="F18" s="127"/>
      <c r="G18" s="127"/>
      <c r="H18" s="127"/>
      <c r="I18" s="127"/>
      <c r="J18" s="127"/>
      <c r="K18" s="127">
        <v>0</v>
      </c>
      <c r="L18" s="127">
        <v>0</v>
      </c>
      <c r="M18" s="127">
        <v>46302146</v>
      </c>
      <c r="N18" s="127">
        <v>0</v>
      </c>
      <c r="O18" s="127">
        <v>0</v>
      </c>
      <c r="Q18" s="140">
        <f t="shared" si="3"/>
        <v>0</v>
      </c>
      <c r="R18" s="140">
        <f t="shared" si="4"/>
        <v>0</v>
      </c>
      <c r="S18" s="140">
        <f t="shared" si="5"/>
        <v>-138906.43799999997</v>
      </c>
      <c r="T18" s="140">
        <f t="shared" si="6"/>
        <v>0</v>
      </c>
      <c r="U18" s="140">
        <f t="shared" si="7"/>
        <v>0</v>
      </c>
      <c r="W18" s="140">
        <f t="shared" si="8"/>
        <v>0</v>
      </c>
      <c r="X18" s="140">
        <f t="shared" si="9"/>
        <v>0</v>
      </c>
      <c r="Y18" s="140">
        <f t="shared" si="10"/>
        <v>0</v>
      </c>
      <c r="Z18" s="140">
        <f t="shared" si="11"/>
        <v>0</v>
      </c>
      <c r="AA18" s="140">
        <f t="shared" si="12"/>
        <v>0</v>
      </c>
      <c r="AC18" s="143">
        <f t="shared" si="13"/>
        <v>0</v>
      </c>
      <c r="AD18" s="143">
        <f t="shared" si="14"/>
        <v>0</v>
      </c>
      <c r="AE18" s="143">
        <f t="shared" si="15"/>
        <v>-138906.43799999997</v>
      </c>
      <c r="AF18" s="143">
        <f t="shared" si="16"/>
        <v>0</v>
      </c>
      <c r="AG18" s="143">
        <f t="shared" si="17"/>
        <v>0</v>
      </c>
    </row>
    <row r="19" spans="2:33">
      <c r="B19" t="s">
        <v>907</v>
      </c>
      <c r="C19" t="s">
        <v>294</v>
      </c>
      <c r="D19" s="120">
        <v>9.06E-2</v>
      </c>
      <c r="E19" s="120">
        <v>5.57E-2</v>
      </c>
      <c r="F19" s="127"/>
      <c r="G19" s="127"/>
      <c r="H19" s="127"/>
      <c r="I19" s="127"/>
      <c r="J19" s="127"/>
      <c r="K19" s="127">
        <v>0</v>
      </c>
      <c r="L19" s="127">
        <v>0</v>
      </c>
      <c r="M19" s="127">
        <v>24506399</v>
      </c>
      <c r="N19" s="127">
        <v>0</v>
      </c>
      <c r="O19" s="127">
        <v>0</v>
      </c>
      <c r="Q19" s="140">
        <f t="shared" si="3"/>
        <v>0</v>
      </c>
      <c r="R19" s="140">
        <f t="shared" si="4"/>
        <v>0</v>
      </c>
      <c r="S19" s="140">
        <f t="shared" si="5"/>
        <v>-855273.32510000002</v>
      </c>
      <c r="T19" s="140">
        <f t="shared" si="6"/>
        <v>0</v>
      </c>
      <c r="U19" s="140">
        <f t="shared" si="7"/>
        <v>0</v>
      </c>
      <c r="W19" s="140">
        <f t="shared" si="8"/>
        <v>0</v>
      </c>
      <c r="X19" s="140">
        <f t="shared" si="9"/>
        <v>0</v>
      </c>
      <c r="Y19" s="140">
        <f t="shared" si="10"/>
        <v>0</v>
      </c>
      <c r="Z19" s="140">
        <f t="shared" si="11"/>
        <v>0</v>
      </c>
      <c r="AA19" s="140">
        <f t="shared" si="12"/>
        <v>0</v>
      </c>
      <c r="AC19" s="143">
        <f t="shared" si="13"/>
        <v>0</v>
      </c>
      <c r="AD19" s="143">
        <f t="shared" si="14"/>
        <v>0</v>
      </c>
      <c r="AE19" s="143">
        <f t="shared" si="15"/>
        <v>-855273.32510000002</v>
      </c>
      <c r="AF19" s="143">
        <f t="shared" si="16"/>
        <v>0</v>
      </c>
      <c r="AG19" s="143">
        <f t="shared" si="17"/>
        <v>0</v>
      </c>
    </row>
    <row r="20" spans="2:33">
      <c r="B20" t="s">
        <v>907</v>
      </c>
      <c r="C20" t="s">
        <v>295</v>
      </c>
      <c r="D20" s="120">
        <v>9.8999999999999991E-3</v>
      </c>
      <c r="E20" s="120">
        <v>7.8000000000000005E-3</v>
      </c>
      <c r="F20" s="127"/>
      <c r="G20" s="127"/>
      <c r="H20" s="127"/>
      <c r="I20" s="127"/>
      <c r="J20" s="127"/>
      <c r="K20" s="127">
        <v>0</v>
      </c>
      <c r="L20" s="127">
        <v>0</v>
      </c>
      <c r="M20" s="127">
        <v>1643948</v>
      </c>
      <c r="N20" s="127">
        <v>0</v>
      </c>
      <c r="O20" s="127">
        <v>0</v>
      </c>
      <c r="Q20" s="140">
        <f t="shared" si="3"/>
        <v>0</v>
      </c>
      <c r="R20" s="140">
        <f t="shared" si="4"/>
        <v>0</v>
      </c>
      <c r="S20" s="140">
        <f t="shared" si="5"/>
        <v>-3452.2907999999975</v>
      </c>
      <c r="T20" s="140">
        <f t="shared" si="6"/>
        <v>0</v>
      </c>
      <c r="U20" s="140">
        <f t="shared" si="7"/>
        <v>0</v>
      </c>
      <c r="W20" s="140">
        <f t="shared" si="8"/>
        <v>0</v>
      </c>
      <c r="X20" s="140">
        <f t="shared" si="9"/>
        <v>0</v>
      </c>
      <c r="Y20" s="140">
        <f t="shared" si="10"/>
        <v>0</v>
      </c>
      <c r="Z20" s="140">
        <f t="shared" si="11"/>
        <v>0</v>
      </c>
      <c r="AA20" s="140">
        <f t="shared" si="12"/>
        <v>0</v>
      </c>
      <c r="AC20" s="143">
        <f t="shared" si="13"/>
        <v>0</v>
      </c>
      <c r="AD20" s="143">
        <f t="shared" si="14"/>
        <v>0</v>
      </c>
      <c r="AE20" s="143">
        <f t="shared" si="15"/>
        <v>-3452.2907999999975</v>
      </c>
      <c r="AF20" s="143">
        <f t="shared" si="16"/>
        <v>0</v>
      </c>
      <c r="AG20" s="143">
        <f t="shared" si="17"/>
        <v>0</v>
      </c>
    </row>
    <row r="21" spans="2:33">
      <c r="B21" t="s">
        <v>907</v>
      </c>
      <c r="C21" t="s">
        <v>296</v>
      </c>
      <c r="D21" s="120">
        <v>2.01E-2</v>
      </c>
      <c r="E21" s="120">
        <v>2.7000000000000003E-2</v>
      </c>
      <c r="F21" s="127"/>
      <c r="G21" s="127"/>
      <c r="H21" s="127"/>
      <c r="I21" s="127"/>
      <c r="J21" s="127"/>
      <c r="K21" s="127">
        <v>0</v>
      </c>
      <c r="L21" s="127">
        <v>0</v>
      </c>
      <c r="M21" s="127">
        <v>2318594</v>
      </c>
      <c r="N21" s="127">
        <v>0</v>
      </c>
      <c r="O21" s="127">
        <v>0</v>
      </c>
      <c r="Q21" s="140">
        <f t="shared" si="3"/>
        <v>0</v>
      </c>
      <c r="R21" s="140">
        <f t="shared" si="4"/>
        <v>0</v>
      </c>
      <c r="S21" s="140">
        <f t="shared" si="5"/>
        <v>15998.298600000007</v>
      </c>
      <c r="T21" s="140">
        <f t="shared" si="6"/>
        <v>0</v>
      </c>
      <c r="U21" s="140">
        <f t="shared" si="7"/>
        <v>0</v>
      </c>
      <c r="W21" s="140">
        <f t="shared" si="8"/>
        <v>0</v>
      </c>
      <c r="X21" s="140">
        <f t="shared" si="9"/>
        <v>0</v>
      </c>
      <c r="Y21" s="140">
        <f t="shared" si="10"/>
        <v>0</v>
      </c>
      <c r="Z21" s="140">
        <f t="shared" si="11"/>
        <v>0</v>
      </c>
      <c r="AA21" s="140">
        <f t="shared" si="12"/>
        <v>0</v>
      </c>
      <c r="AC21" s="143">
        <f t="shared" si="13"/>
        <v>0</v>
      </c>
      <c r="AD21" s="143">
        <f t="shared" si="14"/>
        <v>0</v>
      </c>
      <c r="AE21" s="143">
        <f t="shared" si="15"/>
        <v>15998.298600000007</v>
      </c>
      <c r="AF21" s="143">
        <f t="shared" si="16"/>
        <v>0</v>
      </c>
      <c r="AG21" s="143">
        <f t="shared" si="17"/>
        <v>0</v>
      </c>
    </row>
    <row r="22" spans="2:33">
      <c r="B22" t="s">
        <v>907</v>
      </c>
      <c r="C22" t="s">
        <v>297</v>
      </c>
      <c r="D22" s="120">
        <v>2.6099999999999998E-2</v>
      </c>
      <c r="E22" s="120">
        <v>3.1E-2</v>
      </c>
      <c r="F22" s="127"/>
      <c r="G22" s="127"/>
      <c r="H22" s="127"/>
      <c r="I22" s="127"/>
      <c r="J22" s="127"/>
      <c r="K22" s="127">
        <v>0</v>
      </c>
      <c r="L22" s="127">
        <v>0</v>
      </c>
      <c r="M22" s="127">
        <v>6559971</v>
      </c>
      <c r="N22" s="127">
        <v>0</v>
      </c>
      <c r="O22" s="127">
        <v>0</v>
      </c>
      <c r="Q22" s="140">
        <f t="shared" si="3"/>
        <v>0</v>
      </c>
      <c r="R22" s="140">
        <f t="shared" si="4"/>
        <v>0</v>
      </c>
      <c r="S22" s="140">
        <f t="shared" si="5"/>
        <v>32143.85790000001</v>
      </c>
      <c r="T22" s="140">
        <f t="shared" si="6"/>
        <v>0</v>
      </c>
      <c r="U22" s="140">
        <f t="shared" si="7"/>
        <v>0</v>
      </c>
      <c r="W22" s="140">
        <f t="shared" si="8"/>
        <v>0</v>
      </c>
      <c r="X22" s="140">
        <f t="shared" si="9"/>
        <v>0</v>
      </c>
      <c r="Y22" s="140">
        <f t="shared" si="10"/>
        <v>0</v>
      </c>
      <c r="Z22" s="140">
        <f t="shared" si="11"/>
        <v>0</v>
      </c>
      <c r="AA22" s="140">
        <f t="shared" si="12"/>
        <v>0</v>
      </c>
      <c r="AC22" s="143">
        <f t="shared" si="13"/>
        <v>0</v>
      </c>
      <c r="AD22" s="143">
        <f t="shared" si="14"/>
        <v>0</v>
      </c>
      <c r="AE22" s="143">
        <f t="shared" si="15"/>
        <v>32143.85790000001</v>
      </c>
      <c r="AF22" s="143">
        <f t="shared" si="16"/>
        <v>0</v>
      </c>
      <c r="AG22" s="143">
        <f t="shared" si="17"/>
        <v>0</v>
      </c>
    </row>
    <row r="23" spans="2:33">
      <c r="B23" t="s">
        <v>907</v>
      </c>
      <c r="C23" t="s">
        <v>298</v>
      </c>
      <c r="D23" s="120">
        <v>3.0400000000000003E-2</v>
      </c>
      <c r="E23" s="120">
        <v>3.7499999999999999E-2</v>
      </c>
      <c r="F23" s="127"/>
      <c r="G23" s="127"/>
      <c r="H23" s="127"/>
      <c r="I23" s="127"/>
      <c r="J23" s="127"/>
      <c r="K23" s="127">
        <v>0</v>
      </c>
      <c r="L23" s="127">
        <v>0</v>
      </c>
      <c r="M23" s="127">
        <v>10975485</v>
      </c>
      <c r="N23" s="127">
        <v>0</v>
      </c>
      <c r="O23" s="127">
        <v>0</v>
      </c>
      <c r="Q23" s="140">
        <f t="shared" si="3"/>
        <v>0</v>
      </c>
      <c r="R23" s="140">
        <f t="shared" si="4"/>
        <v>0</v>
      </c>
      <c r="S23" s="140">
        <f t="shared" si="5"/>
        <v>77925.94349999995</v>
      </c>
      <c r="T23" s="140">
        <f t="shared" si="6"/>
        <v>0</v>
      </c>
      <c r="U23" s="140">
        <f t="shared" si="7"/>
        <v>0</v>
      </c>
      <c r="W23" s="140">
        <f t="shared" si="8"/>
        <v>0</v>
      </c>
      <c r="X23" s="140">
        <f t="shared" si="9"/>
        <v>0</v>
      </c>
      <c r="Y23" s="140">
        <f t="shared" si="10"/>
        <v>0</v>
      </c>
      <c r="Z23" s="140">
        <f t="shared" si="11"/>
        <v>0</v>
      </c>
      <c r="AA23" s="140">
        <f t="shared" si="12"/>
        <v>0</v>
      </c>
      <c r="AC23" s="143">
        <f t="shared" si="13"/>
        <v>0</v>
      </c>
      <c r="AD23" s="143">
        <f t="shared" si="14"/>
        <v>0</v>
      </c>
      <c r="AE23" s="143">
        <f t="shared" si="15"/>
        <v>77925.94349999995</v>
      </c>
      <c r="AF23" s="143">
        <f t="shared" si="16"/>
        <v>0</v>
      </c>
      <c r="AG23" s="143">
        <f t="shared" si="17"/>
        <v>0</v>
      </c>
    </row>
    <row r="24" spans="2:33">
      <c r="B24" t="s">
        <v>907</v>
      </c>
      <c r="C24" t="s">
        <v>299</v>
      </c>
      <c r="D24" s="120">
        <v>3.1699999999999999E-2</v>
      </c>
      <c r="E24" s="120">
        <v>3.2599999999999997E-2</v>
      </c>
      <c r="F24" s="127"/>
      <c r="G24" s="127"/>
      <c r="H24" s="127"/>
      <c r="I24" s="127"/>
      <c r="J24" s="127"/>
      <c r="K24" s="127">
        <v>0</v>
      </c>
      <c r="L24" s="127">
        <v>0</v>
      </c>
      <c r="M24" s="127">
        <v>4533984</v>
      </c>
      <c r="N24" s="127">
        <v>0</v>
      </c>
      <c r="O24" s="127">
        <v>0</v>
      </c>
      <c r="Q24" s="140">
        <f t="shared" si="3"/>
        <v>0</v>
      </c>
      <c r="R24" s="140">
        <f t="shared" si="4"/>
        <v>0</v>
      </c>
      <c r="S24" s="140">
        <f t="shared" si="5"/>
        <v>4080.5855999999912</v>
      </c>
      <c r="T24" s="140">
        <f t="shared" si="6"/>
        <v>0</v>
      </c>
      <c r="U24" s="140">
        <f t="shared" si="7"/>
        <v>0</v>
      </c>
      <c r="W24" s="140">
        <f t="shared" si="8"/>
        <v>0</v>
      </c>
      <c r="X24" s="140">
        <f t="shared" si="9"/>
        <v>0</v>
      </c>
      <c r="Y24" s="140">
        <f t="shared" si="10"/>
        <v>0</v>
      </c>
      <c r="Z24" s="140">
        <f t="shared" si="11"/>
        <v>0</v>
      </c>
      <c r="AA24" s="140">
        <f t="shared" si="12"/>
        <v>0</v>
      </c>
      <c r="AC24" s="143">
        <f t="shared" si="13"/>
        <v>0</v>
      </c>
      <c r="AD24" s="143">
        <f t="shared" si="14"/>
        <v>0</v>
      </c>
      <c r="AE24" s="143">
        <f t="shared" si="15"/>
        <v>4080.5855999999912</v>
      </c>
      <c r="AF24" s="143">
        <f t="shared" si="16"/>
        <v>0</v>
      </c>
      <c r="AG24" s="143">
        <f t="shared" si="17"/>
        <v>0</v>
      </c>
    </row>
    <row r="25" spans="2:33">
      <c r="B25" t="s">
        <v>907</v>
      </c>
      <c r="C25" t="s">
        <v>383</v>
      </c>
      <c r="D25" s="120">
        <v>1.72E-2</v>
      </c>
      <c r="E25" s="120">
        <v>1.72E-2</v>
      </c>
      <c r="F25" s="127"/>
      <c r="G25" s="127"/>
      <c r="H25" s="127"/>
      <c r="I25" s="127"/>
      <c r="J25" s="127"/>
      <c r="K25" s="127">
        <v>0</v>
      </c>
      <c r="L25" s="127">
        <v>0</v>
      </c>
      <c r="M25" s="127">
        <v>186408</v>
      </c>
      <c r="N25" s="127">
        <v>0</v>
      </c>
      <c r="O25" s="127">
        <v>0</v>
      </c>
      <c r="Q25" s="140">
        <f t="shared" si="3"/>
        <v>0</v>
      </c>
      <c r="R25" s="140">
        <f t="shared" si="4"/>
        <v>0</v>
      </c>
      <c r="S25" s="140">
        <f t="shared" si="5"/>
        <v>0</v>
      </c>
      <c r="T25" s="140">
        <f t="shared" si="6"/>
        <v>0</v>
      </c>
      <c r="U25" s="140">
        <f t="shared" si="7"/>
        <v>0</v>
      </c>
      <c r="W25" s="140">
        <f t="shared" si="8"/>
        <v>0</v>
      </c>
      <c r="X25" s="140">
        <f t="shared" si="9"/>
        <v>0</v>
      </c>
      <c r="Y25" s="140">
        <f t="shared" si="10"/>
        <v>0</v>
      </c>
      <c r="Z25" s="140">
        <f t="shared" si="11"/>
        <v>0</v>
      </c>
      <c r="AA25" s="140">
        <f t="shared" si="12"/>
        <v>0</v>
      </c>
      <c r="AC25" s="143">
        <f t="shared" si="13"/>
        <v>0</v>
      </c>
      <c r="AD25" s="143">
        <f t="shared" si="14"/>
        <v>0</v>
      </c>
      <c r="AE25" s="143">
        <f t="shared" si="15"/>
        <v>0</v>
      </c>
      <c r="AF25" s="143">
        <f t="shared" si="16"/>
        <v>0</v>
      </c>
      <c r="AG25" s="143">
        <f t="shared" si="17"/>
        <v>0</v>
      </c>
    </row>
    <row r="26" spans="2:33">
      <c r="B26" t="s">
        <v>907</v>
      </c>
      <c r="C26" t="s">
        <v>384</v>
      </c>
      <c r="D26" s="120">
        <v>2.6799999999999997E-2</v>
      </c>
      <c r="E26" s="120">
        <v>2.6799999999999997E-2</v>
      </c>
      <c r="F26" s="127"/>
      <c r="G26" s="127"/>
      <c r="H26" s="127"/>
      <c r="I26" s="127"/>
      <c r="J26" s="127"/>
      <c r="K26" s="127">
        <v>0</v>
      </c>
      <c r="L26" s="127">
        <v>0</v>
      </c>
      <c r="M26" s="127">
        <v>542609</v>
      </c>
      <c r="N26" s="127">
        <v>0</v>
      </c>
      <c r="O26" s="127">
        <v>0</v>
      </c>
      <c r="Q26" s="140">
        <f t="shared" si="3"/>
        <v>0</v>
      </c>
      <c r="R26" s="140">
        <f t="shared" si="4"/>
        <v>0</v>
      </c>
      <c r="S26" s="140">
        <f t="shared" si="5"/>
        <v>0</v>
      </c>
      <c r="T26" s="140">
        <f t="shared" si="6"/>
        <v>0</v>
      </c>
      <c r="U26" s="140">
        <f t="shared" si="7"/>
        <v>0</v>
      </c>
      <c r="W26" s="140">
        <f t="shared" si="8"/>
        <v>0</v>
      </c>
      <c r="X26" s="140">
        <f t="shared" si="9"/>
        <v>0</v>
      </c>
      <c r="Y26" s="140">
        <f t="shared" si="10"/>
        <v>0</v>
      </c>
      <c r="Z26" s="140">
        <f t="shared" si="11"/>
        <v>0</v>
      </c>
      <c r="AA26" s="140">
        <f t="shared" si="12"/>
        <v>0</v>
      </c>
      <c r="AC26" s="143">
        <f t="shared" si="13"/>
        <v>0</v>
      </c>
      <c r="AD26" s="143">
        <f t="shared" si="14"/>
        <v>0</v>
      </c>
      <c r="AE26" s="143">
        <f t="shared" si="15"/>
        <v>0</v>
      </c>
      <c r="AF26" s="143">
        <f t="shared" si="16"/>
        <v>0</v>
      </c>
      <c r="AG26" s="143">
        <f t="shared" si="17"/>
        <v>0</v>
      </c>
    </row>
    <row r="27" spans="2:33">
      <c r="B27" t="s">
        <v>907</v>
      </c>
      <c r="C27" t="s">
        <v>385</v>
      </c>
      <c r="D27" s="120">
        <v>2.5700000000000001E-2</v>
      </c>
      <c r="E27" s="120">
        <v>2.5700000000000001E-2</v>
      </c>
      <c r="F27" s="127"/>
      <c r="G27" s="127"/>
      <c r="H27" s="127"/>
      <c r="I27" s="127"/>
      <c r="J27" s="127"/>
      <c r="K27" s="127">
        <v>0</v>
      </c>
      <c r="L27" s="127">
        <v>0</v>
      </c>
      <c r="M27" s="127">
        <v>68793</v>
      </c>
      <c r="N27" s="127">
        <v>0</v>
      </c>
      <c r="O27" s="127">
        <v>0</v>
      </c>
      <c r="Q27" s="140">
        <f t="shared" si="3"/>
        <v>0</v>
      </c>
      <c r="R27" s="140">
        <f t="shared" si="4"/>
        <v>0</v>
      </c>
      <c r="S27" s="140">
        <f t="shared" si="5"/>
        <v>0</v>
      </c>
      <c r="T27" s="140">
        <f t="shared" si="6"/>
        <v>0</v>
      </c>
      <c r="U27" s="140">
        <f t="shared" si="7"/>
        <v>0</v>
      </c>
      <c r="W27" s="140">
        <f t="shared" si="8"/>
        <v>0</v>
      </c>
      <c r="X27" s="140">
        <f t="shared" si="9"/>
        <v>0</v>
      </c>
      <c r="Y27" s="140">
        <f t="shared" si="10"/>
        <v>0</v>
      </c>
      <c r="Z27" s="140">
        <f t="shared" si="11"/>
        <v>0</v>
      </c>
      <c r="AA27" s="140">
        <f t="shared" si="12"/>
        <v>0</v>
      </c>
      <c r="AC27" s="143">
        <f t="shared" si="13"/>
        <v>0</v>
      </c>
      <c r="AD27" s="143">
        <f t="shared" si="14"/>
        <v>0</v>
      </c>
      <c r="AE27" s="143">
        <f t="shared" si="15"/>
        <v>0</v>
      </c>
      <c r="AF27" s="143">
        <f t="shared" si="16"/>
        <v>0</v>
      </c>
      <c r="AG27" s="143">
        <f t="shared" si="17"/>
        <v>0</v>
      </c>
    </row>
    <row r="28" spans="2:33">
      <c r="B28" t="s">
        <v>907</v>
      </c>
      <c r="C28" t="s">
        <v>386</v>
      </c>
      <c r="D28" s="120">
        <v>2.4500000000000001E-2</v>
      </c>
      <c r="E28" s="120">
        <v>2.4500000000000001E-2</v>
      </c>
      <c r="F28" s="127"/>
      <c r="G28" s="127"/>
      <c r="H28" s="127"/>
      <c r="I28" s="127"/>
      <c r="J28" s="127"/>
      <c r="K28" s="127">
        <v>0</v>
      </c>
      <c r="L28" s="127">
        <v>0</v>
      </c>
      <c r="M28" s="127">
        <v>72258</v>
      </c>
      <c r="N28" s="127">
        <v>0</v>
      </c>
      <c r="O28" s="127">
        <v>0</v>
      </c>
      <c r="Q28" s="140">
        <f t="shared" si="3"/>
        <v>0</v>
      </c>
      <c r="R28" s="140">
        <f t="shared" si="4"/>
        <v>0</v>
      </c>
      <c r="S28" s="140">
        <f t="shared" si="5"/>
        <v>0</v>
      </c>
      <c r="T28" s="140">
        <f t="shared" si="6"/>
        <v>0</v>
      </c>
      <c r="U28" s="140">
        <f t="shared" si="7"/>
        <v>0</v>
      </c>
      <c r="W28" s="140">
        <f t="shared" si="8"/>
        <v>0</v>
      </c>
      <c r="X28" s="140">
        <f t="shared" si="9"/>
        <v>0</v>
      </c>
      <c r="Y28" s="140">
        <f t="shared" si="10"/>
        <v>0</v>
      </c>
      <c r="Z28" s="140">
        <f t="shared" si="11"/>
        <v>0</v>
      </c>
      <c r="AA28" s="140">
        <f t="shared" si="12"/>
        <v>0</v>
      </c>
      <c r="AC28" s="143">
        <f t="shared" si="13"/>
        <v>0</v>
      </c>
      <c r="AD28" s="143">
        <f t="shared" si="14"/>
        <v>0</v>
      </c>
      <c r="AE28" s="143">
        <f t="shared" si="15"/>
        <v>0</v>
      </c>
      <c r="AF28" s="143">
        <f t="shared" si="16"/>
        <v>0</v>
      </c>
      <c r="AG28" s="143">
        <f t="shared" si="17"/>
        <v>0</v>
      </c>
    </row>
    <row r="29" spans="2:33">
      <c r="B29" t="s">
        <v>907</v>
      </c>
      <c r="C29" t="s">
        <v>387</v>
      </c>
      <c r="D29" s="120">
        <v>2.1400000000000002E-2</v>
      </c>
      <c r="E29" s="120">
        <v>2.1400000000000002E-2</v>
      </c>
      <c r="F29" s="127"/>
      <c r="G29" s="127"/>
      <c r="H29" s="127"/>
      <c r="I29" s="127"/>
      <c r="J29" s="127"/>
      <c r="K29" s="127">
        <v>0</v>
      </c>
      <c r="L29" s="127">
        <v>0</v>
      </c>
      <c r="M29" s="127">
        <v>34399</v>
      </c>
      <c r="N29" s="127">
        <v>0</v>
      </c>
      <c r="O29" s="127">
        <v>0</v>
      </c>
      <c r="Q29" s="140">
        <f t="shared" si="3"/>
        <v>0</v>
      </c>
      <c r="R29" s="140">
        <f t="shared" si="4"/>
        <v>0</v>
      </c>
      <c r="S29" s="140">
        <f t="shared" si="5"/>
        <v>0</v>
      </c>
      <c r="T29" s="140">
        <f t="shared" si="6"/>
        <v>0</v>
      </c>
      <c r="U29" s="140">
        <f t="shared" si="7"/>
        <v>0</v>
      </c>
      <c r="W29" s="140">
        <f t="shared" si="8"/>
        <v>0</v>
      </c>
      <c r="X29" s="140">
        <f t="shared" si="9"/>
        <v>0</v>
      </c>
      <c r="Y29" s="140">
        <f t="shared" si="10"/>
        <v>0</v>
      </c>
      <c r="Z29" s="140">
        <f t="shared" si="11"/>
        <v>0</v>
      </c>
      <c r="AA29" s="140">
        <f t="shared" si="12"/>
        <v>0</v>
      </c>
      <c r="AC29" s="143">
        <f t="shared" si="13"/>
        <v>0</v>
      </c>
      <c r="AD29" s="143">
        <f t="shared" si="14"/>
        <v>0</v>
      </c>
      <c r="AE29" s="143">
        <f t="shared" si="15"/>
        <v>0</v>
      </c>
      <c r="AF29" s="143">
        <f t="shared" si="16"/>
        <v>0</v>
      </c>
      <c r="AG29" s="143">
        <f t="shared" si="17"/>
        <v>0</v>
      </c>
    </row>
    <row r="30" spans="2:33">
      <c r="B30" t="s">
        <v>907</v>
      </c>
      <c r="C30" t="s">
        <v>388</v>
      </c>
      <c r="D30" s="120">
        <v>2.9900000000000003E-2</v>
      </c>
      <c r="E30" s="120">
        <v>2.9900000000000003E-2</v>
      </c>
      <c r="F30" s="127"/>
      <c r="G30" s="127"/>
      <c r="H30" s="127"/>
      <c r="I30" s="127"/>
      <c r="J30" s="127"/>
      <c r="K30" s="127">
        <v>0</v>
      </c>
      <c r="L30" s="127">
        <v>0</v>
      </c>
      <c r="M30" s="127">
        <v>39722</v>
      </c>
      <c r="N30" s="127">
        <v>0</v>
      </c>
      <c r="O30" s="127">
        <v>0</v>
      </c>
      <c r="Q30" s="140">
        <f t="shared" si="3"/>
        <v>0</v>
      </c>
      <c r="R30" s="140">
        <f t="shared" si="4"/>
        <v>0</v>
      </c>
      <c r="S30" s="140">
        <f t="shared" si="5"/>
        <v>0</v>
      </c>
      <c r="T30" s="140">
        <f t="shared" si="6"/>
        <v>0</v>
      </c>
      <c r="U30" s="140">
        <f t="shared" si="7"/>
        <v>0</v>
      </c>
      <c r="W30" s="140">
        <f t="shared" si="8"/>
        <v>0</v>
      </c>
      <c r="X30" s="140">
        <f t="shared" si="9"/>
        <v>0</v>
      </c>
      <c r="Y30" s="140">
        <f t="shared" si="10"/>
        <v>0</v>
      </c>
      <c r="Z30" s="140">
        <f t="shared" si="11"/>
        <v>0</v>
      </c>
      <c r="AA30" s="140">
        <f t="shared" si="12"/>
        <v>0</v>
      </c>
      <c r="AC30" s="143">
        <f t="shared" si="13"/>
        <v>0</v>
      </c>
      <c r="AD30" s="143">
        <f t="shared" si="14"/>
        <v>0</v>
      </c>
      <c r="AE30" s="143">
        <f t="shared" si="15"/>
        <v>0</v>
      </c>
      <c r="AF30" s="143">
        <f t="shared" si="16"/>
        <v>0</v>
      </c>
      <c r="AG30" s="143">
        <f t="shared" si="17"/>
        <v>0</v>
      </c>
    </row>
    <row r="31" spans="2:33">
      <c r="B31" t="s">
        <v>907</v>
      </c>
      <c r="C31" t="s">
        <v>389</v>
      </c>
      <c r="D31" s="120">
        <v>2.1599999999999998E-2</v>
      </c>
      <c r="E31" s="120">
        <v>2.1599999999999998E-2</v>
      </c>
      <c r="F31" s="127"/>
      <c r="G31" s="127"/>
      <c r="H31" s="127"/>
      <c r="I31" s="127"/>
      <c r="J31" s="127"/>
      <c r="K31" s="127">
        <v>0</v>
      </c>
      <c r="L31" s="127">
        <v>0</v>
      </c>
      <c r="M31" s="127">
        <v>2842</v>
      </c>
      <c r="N31" s="127">
        <v>0</v>
      </c>
      <c r="O31" s="127">
        <v>0</v>
      </c>
      <c r="Q31" s="140">
        <f t="shared" si="3"/>
        <v>0</v>
      </c>
      <c r="R31" s="140">
        <f t="shared" si="4"/>
        <v>0</v>
      </c>
      <c r="S31" s="140">
        <f t="shared" si="5"/>
        <v>0</v>
      </c>
      <c r="T31" s="140">
        <f t="shared" si="6"/>
        <v>0</v>
      </c>
      <c r="U31" s="140">
        <f t="shared" si="7"/>
        <v>0</v>
      </c>
      <c r="W31" s="140">
        <f t="shared" si="8"/>
        <v>0</v>
      </c>
      <c r="X31" s="140">
        <f t="shared" si="9"/>
        <v>0</v>
      </c>
      <c r="Y31" s="140">
        <f t="shared" si="10"/>
        <v>0</v>
      </c>
      <c r="Z31" s="140">
        <f t="shared" si="11"/>
        <v>0</v>
      </c>
      <c r="AA31" s="140">
        <f t="shared" si="12"/>
        <v>0</v>
      </c>
      <c r="AC31" s="143">
        <f t="shared" si="13"/>
        <v>0</v>
      </c>
      <c r="AD31" s="143">
        <f t="shared" si="14"/>
        <v>0</v>
      </c>
      <c r="AE31" s="143">
        <f t="shared" si="15"/>
        <v>0</v>
      </c>
      <c r="AF31" s="143">
        <f t="shared" si="16"/>
        <v>0</v>
      </c>
      <c r="AG31" s="143">
        <f t="shared" si="17"/>
        <v>0</v>
      </c>
    </row>
    <row r="32" spans="2:33">
      <c r="B32" t="s">
        <v>907</v>
      </c>
      <c r="C32" t="s">
        <v>390</v>
      </c>
      <c r="D32" s="120">
        <v>2.0799999999999999E-2</v>
      </c>
      <c r="E32" s="120">
        <v>2.0799999999999999E-2</v>
      </c>
      <c r="F32" s="127"/>
      <c r="G32" s="127"/>
      <c r="H32" s="127"/>
      <c r="I32" s="127"/>
      <c r="J32" s="127"/>
      <c r="K32" s="127">
        <v>0</v>
      </c>
      <c r="L32" s="127">
        <v>0</v>
      </c>
      <c r="M32" s="127">
        <v>2273</v>
      </c>
      <c r="N32" s="127">
        <v>0</v>
      </c>
      <c r="O32" s="127">
        <v>0</v>
      </c>
      <c r="Q32" s="140">
        <f t="shared" si="3"/>
        <v>0</v>
      </c>
      <c r="R32" s="140">
        <f t="shared" si="4"/>
        <v>0</v>
      </c>
      <c r="S32" s="140">
        <f t="shared" si="5"/>
        <v>0</v>
      </c>
      <c r="T32" s="140">
        <f t="shared" si="6"/>
        <v>0</v>
      </c>
      <c r="U32" s="140">
        <f t="shared" si="7"/>
        <v>0</v>
      </c>
      <c r="W32" s="140">
        <f t="shared" si="8"/>
        <v>0</v>
      </c>
      <c r="X32" s="140">
        <f t="shared" si="9"/>
        <v>0</v>
      </c>
      <c r="Y32" s="140">
        <f t="shared" si="10"/>
        <v>0</v>
      </c>
      <c r="Z32" s="140">
        <f t="shared" si="11"/>
        <v>0</v>
      </c>
      <c r="AA32" s="140">
        <f t="shared" si="12"/>
        <v>0</v>
      </c>
      <c r="AC32" s="143">
        <f t="shared" si="13"/>
        <v>0</v>
      </c>
      <c r="AD32" s="143">
        <f t="shared" si="14"/>
        <v>0</v>
      </c>
      <c r="AE32" s="143">
        <f t="shared" si="15"/>
        <v>0</v>
      </c>
      <c r="AF32" s="143">
        <f t="shared" si="16"/>
        <v>0</v>
      </c>
      <c r="AG32" s="143">
        <f t="shared" si="17"/>
        <v>0</v>
      </c>
    </row>
    <row r="33" spans="2:33">
      <c r="B33" t="s">
        <v>907</v>
      </c>
      <c r="C33" t="s">
        <v>391</v>
      </c>
      <c r="D33" s="120">
        <v>2.06E-2</v>
      </c>
      <c r="E33" s="120">
        <v>2.06E-2</v>
      </c>
      <c r="F33" s="127"/>
      <c r="G33" s="127"/>
      <c r="H33" s="127"/>
      <c r="I33" s="127"/>
      <c r="J33" s="127"/>
      <c r="K33" s="127">
        <v>0</v>
      </c>
      <c r="L33" s="127">
        <v>0</v>
      </c>
      <c r="M33" s="127">
        <v>2326</v>
      </c>
      <c r="N33" s="127">
        <v>0</v>
      </c>
      <c r="O33" s="127">
        <v>0</v>
      </c>
      <c r="Q33" s="140">
        <f t="shared" si="3"/>
        <v>0</v>
      </c>
      <c r="R33" s="140">
        <f t="shared" si="4"/>
        <v>0</v>
      </c>
      <c r="S33" s="140">
        <f t="shared" si="5"/>
        <v>0</v>
      </c>
      <c r="T33" s="140">
        <f t="shared" si="6"/>
        <v>0</v>
      </c>
      <c r="U33" s="140">
        <f t="shared" si="7"/>
        <v>0</v>
      </c>
      <c r="W33" s="140">
        <f t="shared" si="8"/>
        <v>0</v>
      </c>
      <c r="X33" s="140">
        <f t="shared" si="9"/>
        <v>0</v>
      </c>
      <c r="Y33" s="140">
        <f t="shared" si="10"/>
        <v>0</v>
      </c>
      <c r="Z33" s="140">
        <f t="shared" si="11"/>
        <v>0</v>
      </c>
      <c r="AA33" s="140">
        <f t="shared" si="12"/>
        <v>0</v>
      </c>
      <c r="AC33" s="143">
        <f t="shared" si="13"/>
        <v>0</v>
      </c>
      <c r="AD33" s="143">
        <f t="shared" si="14"/>
        <v>0</v>
      </c>
      <c r="AE33" s="143">
        <f t="shared" si="15"/>
        <v>0</v>
      </c>
      <c r="AF33" s="143">
        <f t="shared" si="16"/>
        <v>0</v>
      </c>
      <c r="AG33" s="143">
        <f t="shared" si="17"/>
        <v>0</v>
      </c>
    </row>
    <row r="34" spans="2:33">
      <c r="B34" t="s">
        <v>907</v>
      </c>
      <c r="C34" t="s">
        <v>392</v>
      </c>
      <c r="D34" s="120">
        <v>9.06E-2</v>
      </c>
      <c r="E34" s="120">
        <v>5.57E-2</v>
      </c>
      <c r="F34" s="127"/>
      <c r="G34" s="127"/>
      <c r="H34" s="127"/>
      <c r="I34" s="127"/>
      <c r="J34" s="127"/>
      <c r="K34" s="127">
        <v>0</v>
      </c>
      <c r="L34" s="127">
        <v>0</v>
      </c>
      <c r="M34" s="127">
        <v>252</v>
      </c>
      <c r="N34" s="127">
        <v>0</v>
      </c>
      <c r="O34" s="127">
        <v>0</v>
      </c>
      <c r="Q34" s="140">
        <f t="shared" si="3"/>
        <v>0</v>
      </c>
      <c r="R34" s="140">
        <f t="shared" si="4"/>
        <v>0</v>
      </c>
      <c r="S34" s="140">
        <f t="shared" si="5"/>
        <v>-8.7948000000000004</v>
      </c>
      <c r="T34" s="140">
        <f t="shared" si="6"/>
        <v>0</v>
      </c>
      <c r="U34" s="140">
        <f t="shared" si="7"/>
        <v>0</v>
      </c>
      <c r="W34" s="140">
        <f t="shared" si="8"/>
        <v>0</v>
      </c>
      <c r="X34" s="140">
        <f t="shared" si="9"/>
        <v>0</v>
      </c>
      <c r="Y34" s="140">
        <f t="shared" si="10"/>
        <v>0</v>
      </c>
      <c r="Z34" s="140">
        <f t="shared" si="11"/>
        <v>0</v>
      </c>
      <c r="AA34" s="140">
        <f t="shared" si="12"/>
        <v>0</v>
      </c>
      <c r="AC34" s="143">
        <f t="shared" si="13"/>
        <v>0</v>
      </c>
      <c r="AD34" s="143">
        <f t="shared" si="14"/>
        <v>0</v>
      </c>
      <c r="AE34" s="143">
        <f t="shared" si="15"/>
        <v>-8.7948000000000004</v>
      </c>
      <c r="AF34" s="143">
        <f t="shared" si="16"/>
        <v>0</v>
      </c>
      <c r="AG34" s="143">
        <f t="shared" si="17"/>
        <v>0</v>
      </c>
    </row>
    <row r="35" spans="2:33">
      <c r="B35" t="s">
        <v>907</v>
      </c>
      <c r="C35" t="s">
        <v>393</v>
      </c>
      <c r="D35" s="120">
        <v>2.01E-2</v>
      </c>
      <c r="E35" s="120">
        <v>2.01E-2</v>
      </c>
      <c r="F35" s="127"/>
      <c r="G35" s="127"/>
      <c r="H35" s="127"/>
      <c r="I35" s="127"/>
      <c r="J35" s="127"/>
      <c r="K35" s="127">
        <v>0</v>
      </c>
      <c r="L35" s="127">
        <v>0</v>
      </c>
      <c r="M35" s="127">
        <v>1369</v>
      </c>
      <c r="N35" s="127">
        <v>0</v>
      </c>
      <c r="O35" s="127">
        <v>0</v>
      </c>
      <c r="Q35" s="140">
        <f t="shared" si="3"/>
        <v>0</v>
      </c>
      <c r="R35" s="140">
        <f t="shared" si="4"/>
        <v>0</v>
      </c>
      <c r="S35" s="140">
        <f t="shared" si="5"/>
        <v>0</v>
      </c>
      <c r="T35" s="140">
        <f t="shared" si="6"/>
        <v>0</v>
      </c>
      <c r="U35" s="140">
        <f t="shared" si="7"/>
        <v>0</v>
      </c>
      <c r="W35" s="140">
        <f t="shared" si="8"/>
        <v>0</v>
      </c>
      <c r="X35" s="140">
        <f t="shared" si="9"/>
        <v>0</v>
      </c>
      <c r="Y35" s="140">
        <f t="shared" si="10"/>
        <v>0</v>
      </c>
      <c r="Z35" s="140">
        <f t="shared" si="11"/>
        <v>0</v>
      </c>
      <c r="AA35" s="140">
        <f t="shared" si="12"/>
        <v>0</v>
      </c>
      <c r="AC35" s="143">
        <f t="shared" si="13"/>
        <v>0</v>
      </c>
      <c r="AD35" s="143">
        <f t="shared" si="14"/>
        <v>0</v>
      </c>
      <c r="AE35" s="143">
        <f t="shared" si="15"/>
        <v>0</v>
      </c>
      <c r="AF35" s="143">
        <f t="shared" si="16"/>
        <v>0</v>
      </c>
      <c r="AG35" s="143">
        <f t="shared" si="17"/>
        <v>0</v>
      </c>
    </row>
    <row r="36" spans="2:33">
      <c r="B36" t="s">
        <v>907</v>
      </c>
      <c r="C36" t="s">
        <v>394</v>
      </c>
      <c r="D36" s="120">
        <v>3.0400000000000003E-2</v>
      </c>
      <c r="E36" s="120">
        <v>3.0400000000000003E-2</v>
      </c>
      <c r="F36" s="127"/>
      <c r="G36" s="127"/>
      <c r="H36" s="127"/>
      <c r="I36" s="127"/>
      <c r="J36" s="127"/>
      <c r="K36" s="127">
        <v>0</v>
      </c>
      <c r="L36" s="127">
        <v>0</v>
      </c>
      <c r="M36" s="127">
        <v>467</v>
      </c>
      <c r="N36" s="127">
        <v>0</v>
      </c>
      <c r="O36" s="127">
        <v>0</v>
      </c>
      <c r="Q36" s="140">
        <f t="shared" si="3"/>
        <v>0</v>
      </c>
      <c r="R36" s="140">
        <f t="shared" si="4"/>
        <v>0</v>
      </c>
      <c r="S36" s="140">
        <f t="shared" si="5"/>
        <v>0</v>
      </c>
      <c r="T36" s="140">
        <f t="shared" si="6"/>
        <v>0</v>
      </c>
      <c r="U36" s="140">
        <f t="shared" si="7"/>
        <v>0</v>
      </c>
      <c r="W36" s="140">
        <f t="shared" si="8"/>
        <v>0</v>
      </c>
      <c r="X36" s="140">
        <f t="shared" si="9"/>
        <v>0</v>
      </c>
      <c r="Y36" s="140">
        <f t="shared" si="10"/>
        <v>0</v>
      </c>
      <c r="Z36" s="140">
        <f t="shared" si="11"/>
        <v>0</v>
      </c>
      <c r="AA36" s="140">
        <f t="shared" si="12"/>
        <v>0</v>
      </c>
      <c r="AC36" s="143">
        <f t="shared" si="13"/>
        <v>0</v>
      </c>
      <c r="AD36" s="143">
        <f t="shared" si="14"/>
        <v>0</v>
      </c>
      <c r="AE36" s="143">
        <f t="shared" si="15"/>
        <v>0</v>
      </c>
      <c r="AF36" s="143">
        <f t="shared" si="16"/>
        <v>0</v>
      </c>
      <c r="AG36" s="143">
        <f t="shared" si="17"/>
        <v>0</v>
      </c>
    </row>
    <row r="37" spans="2:33">
      <c r="B37" t="s">
        <v>907</v>
      </c>
      <c r="C37" t="s">
        <v>483</v>
      </c>
      <c r="D37" s="120">
        <v>1.34E-2</v>
      </c>
      <c r="E37" s="120">
        <v>1.34E-2</v>
      </c>
      <c r="F37" s="127"/>
      <c r="G37" s="127"/>
      <c r="H37" s="127"/>
      <c r="I37" s="127"/>
      <c r="J37" s="127"/>
      <c r="K37" s="127">
        <v>1344996</v>
      </c>
      <c r="L37" s="127">
        <v>0</v>
      </c>
      <c r="M37" s="127">
        <v>0</v>
      </c>
      <c r="N37" s="127">
        <v>0</v>
      </c>
      <c r="O37" s="127">
        <v>0</v>
      </c>
      <c r="Q37" s="140">
        <f t="shared" si="3"/>
        <v>0</v>
      </c>
      <c r="R37" s="140">
        <f t="shared" si="4"/>
        <v>0</v>
      </c>
      <c r="S37" s="140">
        <f t="shared" si="5"/>
        <v>0</v>
      </c>
      <c r="T37" s="140">
        <f t="shared" si="6"/>
        <v>0</v>
      </c>
      <c r="U37" s="140">
        <f t="shared" si="7"/>
        <v>0</v>
      </c>
      <c r="W37" s="140">
        <f t="shared" si="8"/>
        <v>0</v>
      </c>
      <c r="X37" s="140">
        <f t="shared" si="9"/>
        <v>0</v>
      </c>
      <c r="Y37" s="140">
        <f t="shared" si="10"/>
        <v>0</v>
      </c>
      <c r="Z37" s="140">
        <f t="shared" si="11"/>
        <v>0</v>
      </c>
      <c r="AA37" s="140">
        <f t="shared" si="12"/>
        <v>0</v>
      </c>
      <c r="AC37" s="143">
        <f t="shared" si="13"/>
        <v>0</v>
      </c>
      <c r="AD37" s="143">
        <f t="shared" si="14"/>
        <v>0</v>
      </c>
      <c r="AE37" s="143">
        <f t="shared" si="15"/>
        <v>0</v>
      </c>
      <c r="AF37" s="143">
        <f t="shared" si="16"/>
        <v>0</v>
      </c>
      <c r="AG37" s="143">
        <f t="shared" si="17"/>
        <v>0</v>
      </c>
    </row>
    <row r="38" spans="2:33">
      <c r="B38" t="s">
        <v>907</v>
      </c>
      <c r="C38" t="s">
        <v>484</v>
      </c>
      <c r="D38" s="120">
        <v>1.72E-2</v>
      </c>
      <c r="E38" s="120">
        <v>1.72E-2</v>
      </c>
      <c r="F38" s="127"/>
      <c r="G38" s="127"/>
      <c r="H38" s="127"/>
      <c r="I38" s="127"/>
      <c r="J38" s="127"/>
      <c r="K38" s="127">
        <v>21064898</v>
      </c>
      <c r="L38" s="127">
        <v>0</v>
      </c>
      <c r="M38" s="127">
        <v>0</v>
      </c>
      <c r="N38" s="127">
        <v>0</v>
      </c>
      <c r="O38" s="127">
        <v>0</v>
      </c>
      <c r="Q38" s="140">
        <f t="shared" si="3"/>
        <v>0</v>
      </c>
      <c r="R38" s="140">
        <f t="shared" si="4"/>
        <v>0</v>
      </c>
      <c r="S38" s="140">
        <f t="shared" si="5"/>
        <v>0</v>
      </c>
      <c r="T38" s="140">
        <f t="shared" si="6"/>
        <v>0</v>
      </c>
      <c r="U38" s="140">
        <f t="shared" si="7"/>
        <v>0</v>
      </c>
      <c r="W38" s="140">
        <f t="shared" si="8"/>
        <v>0</v>
      </c>
      <c r="X38" s="140">
        <f t="shared" si="9"/>
        <v>0</v>
      </c>
      <c r="Y38" s="140">
        <f t="shared" si="10"/>
        <v>0</v>
      </c>
      <c r="Z38" s="140">
        <f t="shared" si="11"/>
        <v>0</v>
      </c>
      <c r="AA38" s="140">
        <f t="shared" si="12"/>
        <v>0</v>
      </c>
      <c r="AC38" s="143">
        <f t="shared" si="13"/>
        <v>0</v>
      </c>
      <c r="AD38" s="143">
        <f t="shared" si="14"/>
        <v>0</v>
      </c>
      <c r="AE38" s="143">
        <f t="shared" si="15"/>
        <v>0</v>
      </c>
      <c r="AF38" s="143">
        <f t="shared" si="16"/>
        <v>0</v>
      </c>
      <c r="AG38" s="143">
        <f t="shared" si="17"/>
        <v>0</v>
      </c>
    </row>
    <row r="39" spans="2:33">
      <c r="B39" t="s">
        <v>907</v>
      </c>
      <c r="C39" t="s">
        <v>485</v>
      </c>
      <c r="D39" s="120">
        <v>2.6799999999999997E-2</v>
      </c>
      <c r="E39" s="120">
        <v>2.58E-2</v>
      </c>
      <c r="F39" s="127"/>
      <c r="G39" s="127"/>
      <c r="H39" s="127"/>
      <c r="I39" s="127"/>
      <c r="J39" s="127"/>
      <c r="K39" s="127">
        <v>106626288</v>
      </c>
      <c r="L39" s="127">
        <v>0</v>
      </c>
      <c r="M39" s="127">
        <v>0</v>
      </c>
      <c r="N39" s="127">
        <v>0</v>
      </c>
      <c r="O39" s="127">
        <v>0</v>
      </c>
      <c r="Q39" s="140">
        <f t="shared" si="3"/>
        <v>-106626.28799999972</v>
      </c>
      <c r="R39" s="140">
        <f t="shared" si="4"/>
        <v>0</v>
      </c>
      <c r="S39" s="140">
        <f t="shared" si="5"/>
        <v>0</v>
      </c>
      <c r="T39" s="140">
        <f t="shared" si="6"/>
        <v>0</v>
      </c>
      <c r="U39" s="140">
        <f t="shared" si="7"/>
        <v>0</v>
      </c>
      <c r="W39" s="140">
        <f t="shared" si="8"/>
        <v>0</v>
      </c>
      <c r="X39" s="140">
        <f t="shared" si="9"/>
        <v>0</v>
      </c>
      <c r="Y39" s="140">
        <f t="shared" si="10"/>
        <v>0</v>
      </c>
      <c r="Z39" s="140">
        <f t="shared" si="11"/>
        <v>0</v>
      </c>
      <c r="AA39" s="140">
        <f t="shared" si="12"/>
        <v>0</v>
      </c>
      <c r="AC39" s="143">
        <f t="shared" si="13"/>
        <v>-106626.28799999972</v>
      </c>
      <c r="AD39" s="143">
        <f t="shared" si="14"/>
        <v>0</v>
      </c>
      <c r="AE39" s="143">
        <f t="shared" si="15"/>
        <v>0</v>
      </c>
      <c r="AF39" s="143">
        <f t="shared" si="16"/>
        <v>0</v>
      </c>
      <c r="AG39" s="143">
        <f t="shared" si="17"/>
        <v>0</v>
      </c>
    </row>
    <row r="40" spans="2:33">
      <c r="B40" t="s">
        <v>907</v>
      </c>
      <c r="C40" t="s">
        <v>486</v>
      </c>
      <c r="D40" s="120">
        <v>6.8000000000000005E-2</v>
      </c>
      <c r="E40" s="120">
        <v>6.8000000000000005E-2</v>
      </c>
      <c r="F40" s="127"/>
      <c r="G40" s="127"/>
      <c r="H40" s="127"/>
      <c r="I40" s="127"/>
      <c r="J40" s="127"/>
      <c r="K40" s="127">
        <v>0</v>
      </c>
      <c r="L40" s="127">
        <v>0</v>
      </c>
      <c r="M40" s="127">
        <v>0</v>
      </c>
      <c r="N40" s="127">
        <v>0</v>
      </c>
      <c r="O40" s="127">
        <v>0</v>
      </c>
      <c r="Q40" s="140">
        <f t="shared" si="3"/>
        <v>0</v>
      </c>
      <c r="R40" s="140">
        <f t="shared" si="4"/>
        <v>0</v>
      </c>
      <c r="S40" s="140">
        <f t="shared" si="5"/>
        <v>0</v>
      </c>
      <c r="T40" s="140">
        <f t="shared" si="6"/>
        <v>0</v>
      </c>
      <c r="U40" s="140">
        <f t="shared" si="7"/>
        <v>0</v>
      </c>
      <c r="W40" s="140">
        <f t="shared" si="8"/>
        <v>0</v>
      </c>
      <c r="X40" s="140">
        <f t="shared" si="9"/>
        <v>0</v>
      </c>
      <c r="Y40" s="140">
        <f t="shared" si="10"/>
        <v>0</v>
      </c>
      <c r="Z40" s="140">
        <f t="shared" si="11"/>
        <v>0</v>
      </c>
      <c r="AA40" s="140">
        <f t="shared" si="12"/>
        <v>0</v>
      </c>
      <c r="AC40" s="143">
        <f t="shared" si="13"/>
        <v>0</v>
      </c>
      <c r="AD40" s="143">
        <f t="shared" si="14"/>
        <v>0</v>
      </c>
      <c r="AE40" s="143">
        <f t="shared" si="15"/>
        <v>0</v>
      </c>
      <c r="AF40" s="143">
        <f t="shared" si="16"/>
        <v>0</v>
      </c>
      <c r="AG40" s="143">
        <f t="shared" si="17"/>
        <v>0</v>
      </c>
    </row>
    <row r="41" spans="2:33">
      <c r="B41" t="s">
        <v>907</v>
      </c>
      <c r="C41" t="s">
        <v>487</v>
      </c>
      <c r="D41" s="120">
        <v>2.47E-2</v>
      </c>
      <c r="E41" s="120">
        <v>2.69E-2</v>
      </c>
      <c r="F41" s="127"/>
      <c r="G41" s="127"/>
      <c r="H41" s="127"/>
      <c r="I41" s="127"/>
      <c r="J41" s="127"/>
      <c r="K41" s="127">
        <v>324082090</v>
      </c>
      <c r="L41" s="127">
        <v>0</v>
      </c>
      <c r="M41" s="127">
        <v>0</v>
      </c>
      <c r="N41" s="127">
        <v>0</v>
      </c>
      <c r="O41" s="127">
        <v>0</v>
      </c>
      <c r="Q41" s="140">
        <f t="shared" si="3"/>
        <v>712980.59800000023</v>
      </c>
      <c r="R41" s="140">
        <f t="shared" si="4"/>
        <v>0</v>
      </c>
      <c r="S41" s="140">
        <f t="shared" si="5"/>
        <v>0</v>
      </c>
      <c r="T41" s="140">
        <f t="shared" si="6"/>
        <v>0</v>
      </c>
      <c r="U41" s="140">
        <f t="shared" si="7"/>
        <v>0</v>
      </c>
      <c r="W41" s="140">
        <f t="shared" si="8"/>
        <v>0</v>
      </c>
      <c r="X41" s="140">
        <f t="shared" si="9"/>
        <v>0</v>
      </c>
      <c r="Y41" s="140">
        <f t="shared" si="10"/>
        <v>0</v>
      </c>
      <c r="Z41" s="140">
        <f t="shared" si="11"/>
        <v>0</v>
      </c>
      <c r="AA41" s="140">
        <f t="shared" si="12"/>
        <v>0</v>
      </c>
      <c r="AC41" s="143">
        <f t="shared" si="13"/>
        <v>712980.59800000023</v>
      </c>
      <c r="AD41" s="143">
        <f t="shared" si="14"/>
        <v>0</v>
      </c>
      <c r="AE41" s="143">
        <f t="shared" si="15"/>
        <v>0</v>
      </c>
      <c r="AF41" s="143">
        <f t="shared" si="16"/>
        <v>0</v>
      </c>
      <c r="AG41" s="143">
        <f t="shared" si="17"/>
        <v>0</v>
      </c>
    </row>
    <row r="42" spans="2:33">
      <c r="B42" t="s">
        <v>907</v>
      </c>
      <c r="C42" t="s">
        <v>488</v>
      </c>
      <c r="D42" s="120">
        <v>2.2700000000000001E-2</v>
      </c>
      <c r="E42" s="120">
        <v>2.46E-2</v>
      </c>
      <c r="F42" s="127"/>
      <c r="G42" s="127"/>
      <c r="H42" s="127"/>
      <c r="I42" s="127"/>
      <c r="J42" s="127"/>
      <c r="K42" s="127">
        <v>201095114</v>
      </c>
      <c r="L42" s="127">
        <v>0</v>
      </c>
      <c r="M42" s="127">
        <v>0</v>
      </c>
      <c r="N42" s="127">
        <v>0</v>
      </c>
      <c r="O42" s="127">
        <v>0</v>
      </c>
      <c r="Q42" s="140">
        <f t="shared" si="3"/>
        <v>382080.71659999975</v>
      </c>
      <c r="R42" s="140">
        <f t="shared" si="4"/>
        <v>0</v>
      </c>
      <c r="S42" s="140">
        <f t="shared" si="5"/>
        <v>0</v>
      </c>
      <c r="T42" s="140">
        <f t="shared" si="6"/>
        <v>0</v>
      </c>
      <c r="U42" s="140">
        <f t="shared" si="7"/>
        <v>0</v>
      </c>
      <c r="W42" s="140">
        <f t="shared" si="8"/>
        <v>0</v>
      </c>
      <c r="X42" s="140">
        <f t="shared" si="9"/>
        <v>0</v>
      </c>
      <c r="Y42" s="140">
        <f t="shared" si="10"/>
        <v>0</v>
      </c>
      <c r="Z42" s="140">
        <f t="shared" si="11"/>
        <v>0</v>
      </c>
      <c r="AA42" s="140">
        <f t="shared" si="12"/>
        <v>0</v>
      </c>
      <c r="AC42" s="143">
        <f t="shared" si="13"/>
        <v>382080.71659999975</v>
      </c>
      <c r="AD42" s="143">
        <f t="shared" si="14"/>
        <v>0</v>
      </c>
      <c r="AE42" s="143">
        <f t="shared" si="15"/>
        <v>0</v>
      </c>
      <c r="AF42" s="143">
        <f t="shared" si="16"/>
        <v>0</v>
      </c>
      <c r="AG42" s="143">
        <f t="shared" si="17"/>
        <v>0</v>
      </c>
    </row>
    <row r="43" spans="2:33">
      <c r="B43" t="s">
        <v>907</v>
      </c>
      <c r="C43" t="s">
        <v>489</v>
      </c>
      <c r="D43" s="120">
        <v>1.5604999999999999E-2</v>
      </c>
      <c r="E43" s="120">
        <v>1.8200000000000001E-2</v>
      </c>
      <c r="F43" s="127"/>
      <c r="G43" s="127"/>
      <c r="H43" s="127"/>
      <c r="I43" s="127"/>
      <c r="J43" s="127"/>
      <c r="K43" s="127">
        <v>95563995</v>
      </c>
      <c r="L43" s="127">
        <v>0</v>
      </c>
      <c r="M43" s="127">
        <v>0</v>
      </c>
      <c r="N43" s="127">
        <v>0</v>
      </c>
      <c r="O43" s="127">
        <v>0</v>
      </c>
      <c r="Q43" s="140">
        <f t="shared" si="3"/>
        <v>247988.56702500017</v>
      </c>
      <c r="R43" s="140">
        <f t="shared" si="4"/>
        <v>0</v>
      </c>
      <c r="S43" s="140">
        <f t="shared" si="5"/>
        <v>0</v>
      </c>
      <c r="T43" s="140">
        <f t="shared" si="6"/>
        <v>0</v>
      </c>
      <c r="U43" s="140">
        <f t="shared" si="7"/>
        <v>0</v>
      </c>
      <c r="W43" s="140">
        <f t="shared" si="8"/>
        <v>0</v>
      </c>
      <c r="X43" s="140">
        <f t="shared" si="9"/>
        <v>0</v>
      </c>
      <c r="Y43" s="140">
        <f t="shared" si="10"/>
        <v>0</v>
      </c>
      <c r="Z43" s="140">
        <f t="shared" si="11"/>
        <v>0</v>
      </c>
      <c r="AA43" s="140">
        <f t="shared" si="12"/>
        <v>0</v>
      </c>
      <c r="AC43" s="143">
        <f t="shared" si="13"/>
        <v>247988.56702500017</v>
      </c>
      <c r="AD43" s="143">
        <f t="shared" si="14"/>
        <v>0</v>
      </c>
      <c r="AE43" s="143">
        <f t="shared" si="15"/>
        <v>0</v>
      </c>
      <c r="AF43" s="143">
        <f t="shared" si="16"/>
        <v>0</v>
      </c>
      <c r="AG43" s="143">
        <f t="shared" si="17"/>
        <v>0</v>
      </c>
    </row>
    <row r="44" spans="2:33">
      <c r="B44" t="s">
        <v>907</v>
      </c>
      <c r="C44" t="s">
        <v>490</v>
      </c>
      <c r="D44" s="120">
        <v>3.44E-2</v>
      </c>
      <c r="E44" s="120">
        <v>2.4300000000000002E-2</v>
      </c>
      <c r="F44" s="127"/>
      <c r="G44" s="127"/>
      <c r="H44" s="127"/>
      <c r="I44" s="127"/>
      <c r="J44" s="127"/>
      <c r="K44" s="127">
        <v>168571366</v>
      </c>
      <c r="L44" s="127">
        <v>0</v>
      </c>
      <c r="M44" s="127">
        <v>0</v>
      </c>
      <c r="N44" s="127">
        <v>0</v>
      </c>
      <c r="O44" s="127">
        <v>0</v>
      </c>
      <c r="Q44" s="140">
        <f t="shared" si="3"/>
        <v>-1702570.7965999995</v>
      </c>
      <c r="R44" s="140">
        <f t="shared" si="4"/>
        <v>0</v>
      </c>
      <c r="S44" s="140">
        <f t="shared" si="5"/>
        <v>0</v>
      </c>
      <c r="T44" s="140">
        <f t="shared" si="6"/>
        <v>0</v>
      </c>
      <c r="U44" s="140">
        <f t="shared" si="7"/>
        <v>0</v>
      </c>
      <c r="W44" s="140">
        <f t="shared" si="8"/>
        <v>0</v>
      </c>
      <c r="X44" s="140">
        <f t="shared" si="9"/>
        <v>0</v>
      </c>
      <c r="Y44" s="140">
        <f t="shared" si="10"/>
        <v>0</v>
      </c>
      <c r="Z44" s="140">
        <f t="shared" si="11"/>
        <v>0</v>
      </c>
      <c r="AA44" s="140">
        <f t="shared" si="12"/>
        <v>0</v>
      </c>
      <c r="AC44" s="143">
        <f t="shared" si="13"/>
        <v>-1702570.7965999995</v>
      </c>
      <c r="AD44" s="143">
        <f t="shared" si="14"/>
        <v>0</v>
      </c>
      <c r="AE44" s="143">
        <f t="shared" si="15"/>
        <v>0</v>
      </c>
      <c r="AF44" s="143">
        <f t="shared" si="16"/>
        <v>0</v>
      </c>
      <c r="AG44" s="143">
        <f t="shared" si="17"/>
        <v>0</v>
      </c>
    </row>
    <row r="45" spans="2:33">
      <c r="B45" t="s">
        <v>907</v>
      </c>
      <c r="C45" t="s">
        <v>491</v>
      </c>
      <c r="D45" s="120">
        <v>2.1599999999999998E-2</v>
      </c>
      <c r="E45" s="120">
        <v>2.0299999999999999E-2</v>
      </c>
      <c r="F45" s="127"/>
      <c r="G45" s="127"/>
      <c r="H45" s="127"/>
      <c r="I45" s="127"/>
      <c r="J45" s="127"/>
      <c r="K45" s="127">
        <v>213200207</v>
      </c>
      <c r="L45" s="127">
        <v>0</v>
      </c>
      <c r="M45" s="127">
        <v>0</v>
      </c>
      <c r="N45" s="127">
        <v>0</v>
      </c>
      <c r="O45" s="127">
        <v>0</v>
      </c>
      <c r="Q45" s="140">
        <f t="shared" si="3"/>
        <v>-277160.2690999998</v>
      </c>
      <c r="R45" s="140">
        <f t="shared" si="4"/>
        <v>0</v>
      </c>
      <c r="S45" s="140">
        <f t="shared" si="5"/>
        <v>0</v>
      </c>
      <c r="T45" s="140">
        <f t="shared" si="6"/>
        <v>0</v>
      </c>
      <c r="U45" s="140">
        <f t="shared" si="7"/>
        <v>0</v>
      </c>
      <c r="W45" s="140">
        <f t="shared" si="8"/>
        <v>0</v>
      </c>
      <c r="X45" s="140">
        <f t="shared" si="9"/>
        <v>0</v>
      </c>
      <c r="Y45" s="140">
        <f t="shared" si="10"/>
        <v>0</v>
      </c>
      <c r="Z45" s="140">
        <f t="shared" si="11"/>
        <v>0</v>
      </c>
      <c r="AA45" s="140">
        <f t="shared" si="12"/>
        <v>0</v>
      </c>
      <c r="AC45" s="143">
        <f t="shared" si="13"/>
        <v>-277160.2690999998</v>
      </c>
      <c r="AD45" s="143">
        <f t="shared" si="14"/>
        <v>0</v>
      </c>
      <c r="AE45" s="143">
        <f t="shared" si="15"/>
        <v>0</v>
      </c>
      <c r="AF45" s="143">
        <f t="shared" si="16"/>
        <v>0</v>
      </c>
      <c r="AG45" s="143">
        <f t="shared" si="17"/>
        <v>0</v>
      </c>
    </row>
    <row r="46" spans="2:33">
      <c r="B46" t="s">
        <v>907</v>
      </c>
      <c r="C46" t="s">
        <v>492</v>
      </c>
      <c r="D46" s="120">
        <v>2.0799999999999999E-2</v>
      </c>
      <c r="E46" s="120">
        <v>1.66E-2</v>
      </c>
      <c r="F46" s="127"/>
      <c r="G46" s="127"/>
      <c r="H46" s="127"/>
      <c r="I46" s="127"/>
      <c r="J46" s="127"/>
      <c r="K46" s="127">
        <v>43473669</v>
      </c>
      <c r="L46" s="127">
        <v>0</v>
      </c>
      <c r="M46" s="127">
        <v>0</v>
      </c>
      <c r="N46" s="127">
        <v>0</v>
      </c>
      <c r="O46" s="127">
        <v>0</v>
      </c>
      <c r="Q46" s="140">
        <f t="shared" si="3"/>
        <v>-182589.40979999996</v>
      </c>
      <c r="R46" s="140">
        <f t="shared" si="4"/>
        <v>0</v>
      </c>
      <c r="S46" s="140">
        <f t="shared" si="5"/>
        <v>0</v>
      </c>
      <c r="T46" s="140">
        <f t="shared" si="6"/>
        <v>0</v>
      </c>
      <c r="U46" s="140">
        <f t="shared" si="7"/>
        <v>0</v>
      </c>
      <c r="W46" s="140">
        <f t="shared" si="8"/>
        <v>0</v>
      </c>
      <c r="X46" s="140">
        <f t="shared" si="9"/>
        <v>0</v>
      </c>
      <c r="Y46" s="140">
        <f t="shared" si="10"/>
        <v>0</v>
      </c>
      <c r="Z46" s="140">
        <f t="shared" si="11"/>
        <v>0</v>
      </c>
      <c r="AA46" s="140">
        <f t="shared" si="12"/>
        <v>0</v>
      </c>
      <c r="AC46" s="143">
        <f t="shared" si="13"/>
        <v>-182589.40979999996</v>
      </c>
      <c r="AD46" s="143">
        <f t="shared" si="14"/>
        <v>0</v>
      </c>
      <c r="AE46" s="143">
        <f t="shared" si="15"/>
        <v>0</v>
      </c>
      <c r="AF46" s="143">
        <f t="shared" si="16"/>
        <v>0</v>
      </c>
      <c r="AG46" s="143">
        <f t="shared" si="17"/>
        <v>0</v>
      </c>
    </row>
    <row r="47" spans="2:33">
      <c r="B47" t="s">
        <v>907</v>
      </c>
      <c r="C47" t="s">
        <v>493</v>
      </c>
      <c r="D47" s="120">
        <v>2.1600000000000001E-2</v>
      </c>
      <c r="E47" s="120">
        <v>1.8700000000000001E-2</v>
      </c>
      <c r="F47" s="127"/>
      <c r="G47" s="127"/>
      <c r="H47" s="127"/>
      <c r="I47" s="127"/>
      <c r="J47" s="127"/>
      <c r="K47" s="127">
        <v>8596219</v>
      </c>
      <c r="L47" s="127">
        <v>0</v>
      </c>
      <c r="M47" s="127">
        <v>0</v>
      </c>
      <c r="N47" s="127">
        <v>0</v>
      </c>
      <c r="O47" s="127">
        <v>0</v>
      </c>
      <c r="Q47" s="140">
        <f t="shared" si="3"/>
        <v>-24929.035099999997</v>
      </c>
      <c r="R47" s="140">
        <f t="shared" si="4"/>
        <v>0</v>
      </c>
      <c r="S47" s="140">
        <f t="shared" si="5"/>
        <v>0</v>
      </c>
      <c r="T47" s="140">
        <f t="shared" si="6"/>
        <v>0</v>
      </c>
      <c r="U47" s="140">
        <f t="shared" si="7"/>
        <v>0</v>
      </c>
      <c r="W47" s="140">
        <f t="shared" si="8"/>
        <v>0</v>
      </c>
      <c r="X47" s="140">
        <f t="shared" si="9"/>
        <v>0</v>
      </c>
      <c r="Y47" s="140">
        <f t="shared" si="10"/>
        <v>0</v>
      </c>
      <c r="Z47" s="140">
        <f t="shared" si="11"/>
        <v>0</v>
      </c>
      <c r="AA47" s="140">
        <f t="shared" si="12"/>
        <v>0</v>
      </c>
      <c r="AC47" s="143">
        <f t="shared" si="13"/>
        <v>-24929.035099999997</v>
      </c>
      <c r="AD47" s="143">
        <f t="shared" si="14"/>
        <v>0</v>
      </c>
      <c r="AE47" s="143">
        <f t="shared" si="15"/>
        <v>0</v>
      </c>
      <c r="AF47" s="143">
        <f t="shared" si="16"/>
        <v>0</v>
      </c>
      <c r="AG47" s="143">
        <f t="shared" si="17"/>
        <v>0</v>
      </c>
    </row>
    <row r="48" spans="2:33">
      <c r="B48" t="s">
        <v>907</v>
      </c>
      <c r="C48" t="s">
        <v>494</v>
      </c>
      <c r="D48" s="120">
        <v>2.06E-2</v>
      </c>
      <c r="E48" s="120">
        <v>1.7600000000000001E-2</v>
      </c>
      <c r="F48" s="127"/>
      <c r="G48" s="127"/>
      <c r="H48" s="127"/>
      <c r="I48" s="127"/>
      <c r="J48" s="127"/>
      <c r="K48" s="127">
        <v>79899164</v>
      </c>
      <c r="L48" s="127">
        <v>0</v>
      </c>
      <c r="M48" s="127">
        <v>0</v>
      </c>
      <c r="N48" s="127">
        <v>0</v>
      </c>
      <c r="O48" s="127">
        <v>0</v>
      </c>
      <c r="Q48" s="140">
        <f t="shared" si="3"/>
        <v>-239697.49199999994</v>
      </c>
      <c r="R48" s="140">
        <f t="shared" si="4"/>
        <v>0</v>
      </c>
      <c r="S48" s="140">
        <f t="shared" si="5"/>
        <v>0</v>
      </c>
      <c r="T48" s="140">
        <f t="shared" si="6"/>
        <v>0</v>
      </c>
      <c r="U48" s="140">
        <f t="shared" si="7"/>
        <v>0</v>
      </c>
      <c r="W48" s="140">
        <f t="shared" si="8"/>
        <v>0</v>
      </c>
      <c r="X48" s="140">
        <f t="shared" si="9"/>
        <v>0</v>
      </c>
      <c r="Y48" s="140">
        <f t="shared" si="10"/>
        <v>0</v>
      </c>
      <c r="Z48" s="140">
        <f t="shared" si="11"/>
        <v>0</v>
      </c>
      <c r="AA48" s="140">
        <f t="shared" si="12"/>
        <v>0</v>
      </c>
      <c r="AC48" s="143">
        <f t="shared" si="13"/>
        <v>-239697.49199999994</v>
      </c>
      <c r="AD48" s="143">
        <f t="shared" si="14"/>
        <v>0</v>
      </c>
      <c r="AE48" s="143">
        <f t="shared" si="15"/>
        <v>0</v>
      </c>
      <c r="AF48" s="143">
        <f t="shared" si="16"/>
        <v>0</v>
      </c>
      <c r="AG48" s="143">
        <f t="shared" si="17"/>
        <v>0</v>
      </c>
    </row>
    <row r="49" spans="2:33">
      <c r="B49" t="s">
        <v>907</v>
      </c>
      <c r="C49" t="s">
        <v>495</v>
      </c>
      <c r="D49" s="120">
        <v>2.8899999999999999E-2</v>
      </c>
      <c r="E49" s="120">
        <v>7.8600000000000003E-2</v>
      </c>
      <c r="F49" s="127"/>
      <c r="G49" s="127"/>
      <c r="H49" s="127"/>
      <c r="I49" s="127"/>
      <c r="J49" s="127"/>
      <c r="K49" s="127">
        <v>870210</v>
      </c>
      <c r="L49" s="127">
        <v>0</v>
      </c>
      <c r="M49" s="127">
        <v>0</v>
      </c>
      <c r="N49" s="127">
        <v>0</v>
      </c>
      <c r="O49" s="127">
        <v>0</v>
      </c>
      <c r="Q49" s="140">
        <f t="shared" si="3"/>
        <v>43249.437000000005</v>
      </c>
      <c r="R49" s="140">
        <f t="shared" si="4"/>
        <v>0</v>
      </c>
      <c r="S49" s="140">
        <f t="shared" si="5"/>
        <v>0</v>
      </c>
      <c r="T49" s="140">
        <f t="shared" si="6"/>
        <v>0</v>
      </c>
      <c r="U49" s="140">
        <f t="shared" si="7"/>
        <v>0</v>
      </c>
      <c r="W49" s="140">
        <f t="shared" si="8"/>
        <v>0</v>
      </c>
      <c r="X49" s="140">
        <f t="shared" si="9"/>
        <v>0</v>
      </c>
      <c r="Y49" s="140">
        <f t="shared" si="10"/>
        <v>0</v>
      </c>
      <c r="Z49" s="140">
        <f t="shared" si="11"/>
        <v>0</v>
      </c>
      <c r="AA49" s="140">
        <f t="shared" si="12"/>
        <v>0</v>
      </c>
      <c r="AC49" s="143">
        <f t="shared" si="13"/>
        <v>43249.437000000005</v>
      </c>
      <c r="AD49" s="143">
        <f t="shared" si="14"/>
        <v>0</v>
      </c>
      <c r="AE49" s="143">
        <f t="shared" si="15"/>
        <v>0</v>
      </c>
      <c r="AF49" s="143">
        <f t="shared" si="16"/>
        <v>0</v>
      </c>
      <c r="AG49" s="143">
        <f t="shared" si="17"/>
        <v>0</v>
      </c>
    </row>
    <row r="50" spans="2:33">
      <c r="B50" t="s">
        <v>907</v>
      </c>
      <c r="C50" t="s">
        <v>496</v>
      </c>
      <c r="D50" s="120">
        <v>7.0300000000000001E-2</v>
      </c>
      <c r="E50" s="120">
        <v>7.5300000000000006E-2</v>
      </c>
      <c r="F50" s="127"/>
      <c r="G50" s="127"/>
      <c r="H50" s="127"/>
      <c r="I50" s="127"/>
      <c r="J50" s="127"/>
      <c r="K50" s="127">
        <v>59447403</v>
      </c>
      <c r="L50" s="127">
        <v>0</v>
      </c>
      <c r="M50" s="127">
        <v>0</v>
      </c>
      <c r="N50" s="127">
        <v>0</v>
      </c>
      <c r="O50" s="127">
        <v>0</v>
      </c>
      <c r="Q50" s="140">
        <f t="shared" si="3"/>
        <v>297237.01500000025</v>
      </c>
      <c r="R50" s="140">
        <f t="shared" si="4"/>
        <v>0</v>
      </c>
      <c r="S50" s="140">
        <f t="shared" si="5"/>
        <v>0</v>
      </c>
      <c r="T50" s="140">
        <f t="shared" si="6"/>
        <v>0</v>
      </c>
      <c r="U50" s="140">
        <f t="shared" si="7"/>
        <v>0</v>
      </c>
      <c r="W50" s="140">
        <f t="shared" si="8"/>
        <v>0</v>
      </c>
      <c r="X50" s="140">
        <f t="shared" si="9"/>
        <v>0</v>
      </c>
      <c r="Y50" s="140">
        <f t="shared" si="10"/>
        <v>0</v>
      </c>
      <c r="Z50" s="140">
        <f t="shared" si="11"/>
        <v>0</v>
      </c>
      <c r="AA50" s="140">
        <f t="shared" si="12"/>
        <v>0</v>
      </c>
      <c r="AC50" s="143">
        <f t="shared" si="13"/>
        <v>297237.01500000025</v>
      </c>
      <c r="AD50" s="143">
        <f t="shared" si="14"/>
        <v>0</v>
      </c>
      <c r="AE50" s="143">
        <f t="shared" si="15"/>
        <v>0</v>
      </c>
      <c r="AF50" s="143">
        <f t="shared" si="16"/>
        <v>0</v>
      </c>
      <c r="AG50" s="143">
        <f t="shared" si="17"/>
        <v>0</v>
      </c>
    </row>
    <row r="51" spans="2:33">
      <c r="B51" t="s">
        <v>907</v>
      </c>
      <c r="C51" t="s">
        <v>497</v>
      </c>
      <c r="D51" s="120">
        <v>2.5700000000000001E-2</v>
      </c>
      <c r="E51" s="120">
        <v>0.1087</v>
      </c>
      <c r="F51" s="127"/>
      <c r="G51" s="127"/>
      <c r="H51" s="127"/>
      <c r="I51" s="127"/>
      <c r="J51" s="127"/>
      <c r="K51" s="127">
        <v>575706</v>
      </c>
      <c r="L51" s="127">
        <v>0</v>
      </c>
      <c r="M51" s="127">
        <v>0</v>
      </c>
      <c r="N51" s="127">
        <v>0</v>
      </c>
      <c r="O51" s="127">
        <v>0</v>
      </c>
      <c r="Q51" s="140">
        <f t="shared" si="3"/>
        <v>47783.598000000005</v>
      </c>
      <c r="R51" s="140">
        <f t="shared" si="4"/>
        <v>0</v>
      </c>
      <c r="S51" s="140">
        <f t="shared" si="5"/>
        <v>0</v>
      </c>
      <c r="T51" s="140">
        <f t="shared" si="6"/>
        <v>0</v>
      </c>
      <c r="U51" s="140">
        <f t="shared" si="7"/>
        <v>0</v>
      </c>
      <c r="W51" s="140">
        <f t="shared" si="8"/>
        <v>0</v>
      </c>
      <c r="X51" s="140">
        <f t="shared" si="9"/>
        <v>0</v>
      </c>
      <c r="Y51" s="140">
        <f t="shared" si="10"/>
        <v>0</v>
      </c>
      <c r="Z51" s="140">
        <f t="shared" si="11"/>
        <v>0</v>
      </c>
      <c r="AA51" s="140">
        <f t="shared" si="12"/>
        <v>0</v>
      </c>
      <c r="AC51" s="143">
        <f t="shared" si="13"/>
        <v>47783.598000000005</v>
      </c>
      <c r="AD51" s="143">
        <f t="shared" si="14"/>
        <v>0</v>
      </c>
      <c r="AE51" s="143">
        <f t="shared" si="15"/>
        <v>0</v>
      </c>
      <c r="AF51" s="143">
        <f t="shared" si="16"/>
        <v>0</v>
      </c>
      <c r="AG51" s="143">
        <f t="shared" si="17"/>
        <v>0</v>
      </c>
    </row>
    <row r="52" spans="2:33">
      <c r="B52" t="s">
        <v>907</v>
      </c>
      <c r="C52" t="s">
        <v>498</v>
      </c>
      <c r="D52" s="120">
        <v>2.4999999999999998E-2</v>
      </c>
      <c r="E52" s="120">
        <v>2.8559999999999999E-2</v>
      </c>
      <c r="F52" s="127"/>
      <c r="G52" s="127"/>
      <c r="H52" s="127"/>
      <c r="I52" s="127"/>
      <c r="J52" s="127"/>
      <c r="K52" s="127">
        <v>604987</v>
      </c>
      <c r="L52" s="127">
        <v>0</v>
      </c>
      <c r="M52" s="127">
        <v>0</v>
      </c>
      <c r="N52" s="127">
        <v>0</v>
      </c>
      <c r="O52" s="127">
        <v>0</v>
      </c>
      <c r="Q52" s="140">
        <f t="shared" si="3"/>
        <v>2153.7537200000006</v>
      </c>
      <c r="R52" s="140">
        <f t="shared" si="4"/>
        <v>0</v>
      </c>
      <c r="S52" s="140">
        <f t="shared" si="5"/>
        <v>0</v>
      </c>
      <c r="T52" s="140">
        <f t="shared" si="6"/>
        <v>0</v>
      </c>
      <c r="U52" s="140">
        <f t="shared" si="7"/>
        <v>0</v>
      </c>
      <c r="W52" s="140">
        <f t="shared" si="8"/>
        <v>0</v>
      </c>
      <c r="X52" s="140">
        <f t="shared" si="9"/>
        <v>0</v>
      </c>
      <c r="Y52" s="140">
        <f t="shared" si="10"/>
        <v>0</v>
      </c>
      <c r="Z52" s="140">
        <f t="shared" si="11"/>
        <v>0</v>
      </c>
      <c r="AA52" s="140">
        <f t="shared" si="12"/>
        <v>0</v>
      </c>
      <c r="AC52" s="143">
        <f t="shared" si="13"/>
        <v>2153.7537200000006</v>
      </c>
      <c r="AD52" s="143">
        <f t="shared" si="14"/>
        <v>0</v>
      </c>
      <c r="AE52" s="143">
        <f t="shared" si="15"/>
        <v>0</v>
      </c>
      <c r="AF52" s="143">
        <f t="shared" si="16"/>
        <v>0</v>
      </c>
      <c r="AG52" s="143">
        <f t="shared" si="17"/>
        <v>0</v>
      </c>
    </row>
    <row r="53" spans="2:33">
      <c r="B53" t="s">
        <v>907</v>
      </c>
      <c r="C53" t="s">
        <v>499</v>
      </c>
      <c r="D53" s="120">
        <v>0.1036</v>
      </c>
      <c r="E53" s="120">
        <v>0.10869999999999999</v>
      </c>
      <c r="F53" s="127"/>
      <c r="G53" s="127"/>
      <c r="H53" s="127"/>
      <c r="I53" s="127"/>
      <c r="J53" s="127"/>
      <c r="K53" s="127">
        <v>1229280</v>
      </c>
      <c r="L53" s="127">
        <v>0</v>
      </c>
      <c r="M53" s="127">
        <v>0</v>
      </c>
      <c r="N53" s="127">
        <v>0</v>
      </c>
      <c r="O53" s="127">
        <v>0</v>
      </c>
      <c r="Q53" s="140">
        <f t="shared" si="3"/>
        <v>6269.3279999999922</v>
      </c>
      <c r="R53" s="140">
        <f t="shared" si="4"/>
        <v>0</v>
      </c>
      <c r="S53" s="140">
        <f t="shared" si="5"/>
        <v>0</v>
      </c>
      <c r="T53" s="140">
        <f t="shared" si="6"/>
        <v>0</v>
      </c>
      <c r="U53" s="140">
        <f t="shared" si="7"/>
        <v>0</v>
      </c>
      <c r="W53" s="140">
        <f t="shared" si="8"/>
        <v>0</v>
      </c>
      <c r="X53" s="140">
        <f t="shared" si="9"/>
        <v>0</v>
      </c>
      <c r="Y53" s="140">
        <f t="shared" si="10"/>
        <v>0</v>
      </c>
      <c r="Z53" s="140">
        <f t="shared" si="11"/>
        <v>0</v>
      </c>
      <c r="AA53" s="140">
        <f t="shared" si="12"/>
        <v>0</v>
      </c>
      <c r="AC53" s="143">
        <f t="shared" si="13"/>
        <v>6269.3279999999922</v>
      </c>
      <c r="AD53" s="143">
        <f t="shared" si="14"/>
        <v>0</v>
      </c>
      <c r="AE53" s="143">
        <f t="shared" si="15"/>
        <v>0</v>
      </c>
      <c r="AF53" s="143">
        <f t="shared" si="16"/>
        <v>0</v>
      </c>
      <c r="AG53" s="143">
        <f t="shared" si="17"/>
        <v>0</v>
      </c>
    </row>
    <row r="54" spans="2:33">
      <c r="B54" t="s">
        <v>907</v>
      </c>
      <c r="C54" t="s">
        <v>500</v>
      </c>
      <c r="D54" s="120">
        <v>0.10349999999999999</v>
      </c>
      <c r="E54" s="120">
        <v>7.6299999999999993E-2</v>
      </c>
      <c r="F54" s="127"/>
      <c r="G54" s="127"/>
      <c r="H54" s="127"/>
      <c r="I54" s="127"/>
      <c r="J54" s="127"/>
      <c r="K54" s="127">
        <v>165896</v>
      </c>
      <c r="L54" s="127">
        <v>0</v>
      </c>
      <c r="M54" s="127">
        <v>0</v>
      </c>
      <c r="N54" s="127">
        <v>0</v>
      </c>
      <c r="O54" s="127">
        <v>0</v>
      </c>
      <c r="Q54" s="140">
        <f t="shared" si="3"/>
        <v>-4512.3712000000005</v>
      </c>
      <c r="R54" s="140">
        <f t="shared" si="4"/>
        <v>0</v>
      </c>
      <c r="S54" s="140">
        <f t="shared" si="5"/>
        <v>0</v>
      </c>
      <c r="T54" s="140">
        <f t="shared" si="6"/>
        <v>0</v>
      </c>
      <c r="U54" s="140">
        <f t="shared" si="7"/>
        <v>0</v>
      </c>
      <c r="W54" s="140">
        <f t="shared" si="8"/>
        <v>0</v>
      </c>
      <c r="X54" s="140">
        <f t="shared" si="9"/>
        <v>0</v>
      </c>
      <c r="Y54" s="140">
        <f t="shared" si="10"/>
        <v>0</v>
      </c>
      <c r="Z54" s="140">
        <f t="shared" si="11"/>
        <v>0</v>
      </c>
      <c r="AA54" s="140">
        <f t="shared" si="12"/>
        <v>0</v>
      </c>
      <c r="AC54" s="143">
        <f t="shared" si="13"/>
        <v>-4512.3712000000005</v>
      </c>
      <c r="AD54" s="143">
        <f t="shared" si="14"/>
        <v>0</v>
      </c>
      <c r="AE54" s="143">
        <f t="shared" si="15"/>
        <v>0</v>
      </c>
      <c r="AF54" s="143">
        <f t="shared" si="16"/>
        <v>0</v>
      </c>
      <c r="AG54" s="143">
        <f t="shared" si="17"/>
        <v>0</v>
      </c>
    </row>
    <row r="55" spans="2:33">
      <c r="B55" t="s">
        <v>907</v>
      </c>
      <c r="C55" t="s">
        <v>501</v>
      </c>
      <c r="D55" s="120">
        <v>0.10349999999999999</v>
      </c>
      <c r="E55" s="120">
        <v>0.10869999999999999</v>
      </c>
      <c r="F55" s="127"/>
      <c r="G55" s="127"/>
      <c r="H55" s="127"/>
      <c r="I55" s="127"/>
      <c r="J55" s="127"/>
      <c r="K55" s="127">
        <v>0</v>
      </c>
      <c r="L55" s="127">
        <v>0</v>
      </c>
      <c r="M55" s="127">
        <v>0</v>
      </c>
      <c r="N55" s="127">
        <v>0</v>
      </c>
      <c r="O55" s="127">
        <v>0</v>
      </c>
      <c r="Q55" s="140">
        <f t="shared" si="3"/>
        <v>0</v>
      </c>
      <c r="R55" s="140">
        <f t="shared" si="4"/>
        <v>0</v>
      </c>
      <c r="S55" s="140">
        <f t="shared" si="5"/>
        <v>0</v>
      </c>
      <c r="T55" s="140">
        <f t="shared" si="6"/>
        <v>0</v>
      </c>
      <c r="U55" s="140">
        <f t="shared" si="7"/>
        <v>0</v>
      </c>
      <c r="W55" s="140">
        <f t="shared" si="8"/>
        <v>0</v>
      </c>
      <c r="X55" s="140">
        <f t="shared" si="9"/>
        <v>0</v>
      </c>
      <c r="Y55" s="140">
        <f t="shared" si="10"/>
        <v>0</v>
      </c>
      <c r="Z55" s="140">
        <f t="shared" si="11"/>
        <v>0</v>
      </c>
      <c r="AA55" s="140">
        <f t="shared" si="12"/>
        <v>0</v>
      </c>
      <c r="AC55" s="143">
        <f t="shared" si="13"/>
        <v>0</v>
      </c>
      <c r="AD55" s="143">
        <f t="shared" si="14"/>
        <v>0</v>
      </c>
      <c r="AE55" s="143">
        <f t="shared" si="15"/>
        <v>0</v>
      </c>
      <c r="AF55" s="143">
        <f t="shared" si="16"/>
        <v>0</v>
      </c>
      <c r="AG55" s="143">
        <f t="shared" si="17"/>
        <v>0</v>
      </c>
    </row>
    <row r="56" spans="2:33">
      <c r="B56" t="s">
        <v>907</v>
      </c>
      <c r="C56" t="s">
        <v>502</v>
      </c>
      <c r="D56" s="120">
        <v>0.10349999999999999</v>
      </c>
      <c r="E56" s="120">
        <v>0.10869999999999999</v>
      </c>
      <c r="F56" s="127"/>
      <c r="G56" s="127"/>
      <c r="H56" s="127"/>
      <c r="I56" s="127"/>
      <c r="J56" s="127"/>
      <c r="K56" s="127">
        <v>726756</v>
      </c>
      <c r="L56" s="127">
        <v>0</v>
      </c>
      <c r="M56" s="127">
        <v>0</v>
      </c>
      <c r="N56" s="127">
        <v>0</v>
      </c>
      <c r="O56" s="127">
        <v>0</v>
      </c>
      <c r="Q56" s="140">
        <f t="shared" si="3"/>
        <v>3779.1311999999971</v>
      </c>
      <c r="R56" s="140">
        <f t="shared" si="4"/>
        <v>0</v>
      </c>
      <c r="S56" s="140">
        <f t="shared" si="5"/>
        <v>0</v>
      </c>
      <c r="T56" s="140">
        <f t="shared" si="6"/>
        <v>0</v>
      </c>
      <c r="U56" s="140">
        <f t="shared" si="7"/>
        <v>0</v>
      </c>
      <c r="W56" s="140">
        <f t="shared" si="8"/>
        <v>0</v>
      </c>
      <c r="X56" s="140">
        <f t="shared" si="9"/>
        <v>0</v>
      </c>
      <c r="Y56" s="140">
        <f t="shared" si="10"/>
        <v>0</v>
      </c>
      <c r="Z56" s="140">
        <f t="shared" si="11"/>
        <v>0</v>
      </c>
      <c r="AA56" s="140">
        <f t="shared" si="12"/>
        <v>0</v>
      </c>
      <c r="AC56" s="143">
        <f t="shared" si="13"/>
        <v>3779.1311999999971</v>
      </c>
      <c r="AD56" s="143">
        <f t="shared" si="14"/>
        <v>0</v>
      </c>
      <c r="AE56" s="143">
        <f t="shared" si="15"/>
        <v>0</v>
      </c>
      <c r="AF56" s="143">
        <f t="shared" si="16"/>
        <v>0</v>
      </c>
      <c r="AG56" s="143">
        <f t="shared" si="17"/>
        <v>0</v>
      </c>
    </row>
    <row r="57" spans="2:33">
      <c r="B57" t="s">
        <v>907</v>
      </c>
      <c r="C57" t="s">
        <v>504</v>
      </c>
      <c r="D57" s="120">
        <v>9.8999999999999991E-3</v>
      </c>
      <c r="E57" s="120">
        <v>7.8000000000000005E-3</v>
      </c>
      <c r="F57" s="127"/>
      <c r="G57" s="127"/>
      <c r="H57" s="127"/>
      <c r="I57" s="127"/>
      <c r="J57" s="127"/>
      <c r="K57" s="127">
        <v>2898229</v>
      </c>
      <c r="L57" s="127">
        <v>0</v>
      </c>
      <c r="M57" s="127">
        <v>0</v>
      </c>
      <c r="N57" s="127">
        <v>0</v>
      </c>
      <c r="O57" s="127">
        <v>0</v>
      </c>
      <c r="Q57" s="140">
        <f t="shared" si="3"/>
        <v>-6086.2808999999961</v>
      </c>
      <c r="R57" s="140">
        <f t="shared" si="4"/>
        <v>0</v>
      </c>
      <c r="S57" s="140">
        <f t="shared" si="5"/>
        <v>0</v>
      </c>
      <c r="T57" s="140">
        <f t="shared" si="6"/>
        <v>0</v>
      </c>
      <c r="U57" s="140">
        <f t="shared" si="7"/>
        <v>0</v>
      </c>
      <c r="W57" s="140">
        <f t="shared" si="8"/>
        <v>0</v>
      </c>
      <c r="X57" s="140">
        <f t="shared" si="9"/>
        <v>0</v>
      </c>
      <c r="Y57" s="140">
        <f t="shared" si="10"/>
        <v>0</v>
      </c>
      <c r="Z57" s="140">
        <f t="shared" si="11"/>
        <v>0</v>
      </c>
      <c r="AA57" s="140">
        <f t="shared" si="12"/>
        <v>0</v>
      </c>
      <c r="AC57" s="143">
        <f t="shared" si="13"/>
        <v>-6086.2808999999961</v>
      </c>
      <c r="AD57" s="143">
        <f t="shared" si="14"/>
        <v>0</v>
      </c>
      <c r="AE57" s="143">
        <f t="shared" si="15"/>
        <v>0</v>
      </c>
      <c r="AF57" s="143">
        <f t="shared" si="16"/>
        <v>0</v>
      </c>
      <c r="AG57" s="143">
        <f t="shared" si="17"/>
        <v>0</v>
      </c>
    </row>
    <row r="58" spans="2:33">
      <c r="B58" t="s">
        <v>907</v>
      </c>
      <c r="C58" t="s">
        <v>505</v>
      </c>
      <c r="D58" s="120">
        <v>2.01E-2</v>
      </c>
      <c r="E58" s="120">
        <v>2.7000000000000003E-2</v>
      </c>
      <c r="F58" s="127"/>
      <c r="G58" s="127"/>
      <c r="H58" s="127"/>
      <c r="I58" s="127"/>
      <c r="J58" s="127"/>
      <c r="K58" s="127">
        <v>3447385</v>
      </c>
      <c r="L58" s="127">
        <v>0</v>
      </c>
      <c r="M58" s="127">
        <v>0</v>
      </c>
      <c r="N58" s="127">
        <v>0</v>
      </c>
      <c r="O58" s="127">
        <v>0</v>
      </c>
      <c r="Q58" s="140">
        <f t="shared" si="3"/>
        <v>23786.956500000011</v>
      </c>
      <c r="R58" s="140">
        <f t="shared" si="4"/>
        <v>0</v>
      </c>
      <c r="S58" s="140">
        <f t="shared" si="5"/>
        <v>0</v>
      </c>
      <c r="T58" s="140">
        <f t="shared" si="6"/>
        <v>0</v>
      </c>
      <c r="U58" s="140">
        <f t="shared" si="7"/>
        <v>0</v>
      </c>
      <c r="W58" s="140">
        <f t="shared" si="8"/>
        <v>0</v>
      </c>
      <c r="X58" s="140">
        <f t="shared" si="9"/>
        <v>0</v>
      </c>
      <c r="Y58" s="140">
        <f t="shared" si="10"/>
        <v>0</v>
      </c>
      <c r="Z58" s="140">
        <f t="shared" si="11"/>
        <v>0</v>
      </c>
      <c r="AA58" s="140">
        <f t="shared" si="12"/>
        <v>0</v>
      </c>
      <c r="AC58" s="143">
        <f t="shared" si="13"/>
        <v>23786.956500000011</v>
      </c>
      <c r="AD58" s="143">
        <f t="shared" si="14"/>
        <v>0</v>
      </c>
      <c r="AE58" s="143">
        <f t="shared" si="15"/>
        <v>0</v>
      </c>
      <c r="AF58" s="143">
        <f t="shared" si="16"/>
        <v>0</v>
      </c>
      <c r="AG58" s="143">
        <f t="shared" si="17"/>
        <v>0</v>
      </c>
    </row>
    <row r="59" spans="2:33">
      <c r="B59" t="s">
        <v>907</v>
      </c>
      <c r="C59" t="s">
        <v>506</v>
      </c>
      <c r="D59" s="120">
        <v>2.6099999999999998E-2</v>
      </c>
      <c r="E59" s="120">
        <v>3.1E-2</v>
      </c>
      <c r="F59" s="127"/>
      <c r="G59" s="127"/>
      <c r="H59" s="127"/>
      <c r="I59" s="127"/>
      <c r="J59" s="127"/>
      <c r="K59" s="127">
        <v>10604150</v>
      </c>
      <c r="L59" s="127">
        <v>0</v>
      </c>
      <c r="M59" s="127">
        <v>0</v>
      </c>
      <c r="N59" s="127">
        <v>0</v>
      </c>
      <c r="O59" s="127">
        <v>0</v>
      </c>
      <c r="Q59" s="140">
        <f t="shared" si="3"/>
        <v>51960.335000000014</v>
      </c>
      <c r="R59" s="140">
        <f t="shared" si="4"/>
        <v>0</v>
      </c>
      <c r="S59" s="140">
        <f t="shared" si="5"/>
        <v>0</v>
      </c>
      <c r="T59" s="140">
        <f t="shared" si="6"/>
        <v>0</v>
      </c>
      <c r="U59" s="140">
        <f t="shared" si="7"/>
        <v>0</v>
      </c>
      <c r="W59" s="140">
        <f t="shared" si="8"/>
        <v>0</v>
      </c>
      <c r="X59" s="140">
        <f t="shared" si="9"/>
        <v>0</v>
      </c>
      <c r="Y59" s="140">
        <f t="shared" si="10"/>
        <v>0</v>
      </c>
      <c r="Z59" s="140">
        <f t="shared" si="11"/>
        <v>0</v>
      </c>
      <c r="AA59" s="140">
        <f t="shared" si="12"/>
        <v>0</v>
      </c>
      <c r="AC59" s="143">
        <f t="shared" si="13"/>
        <v>51960.335000000014</v>
      </c>
      <c r="AD59" s="143">
        <f t="shared" si="14"/>
        <v>0</v>
      </c>
      <c r="AE59" s="143">
        <f t="shared" si="15"/>
        <v>0</v>
      </c>
      <c r="AF59" s="143">
        <f t="shared" si="16"/>
        <v>0</v>
      </c>
      <c r="AG59" s="143">
        <f t="shared" si="17"/>
        <v>0</v>
      </c>
    </row>
    <row r="60" spans="2:33">
      <c r="B60" t="s">
        <v>907</v>
      </c>
      <c r="C60" t="s">
        <v>507</v>
      </c>
      <c r="D60" s="120">
        <v>3.0400000000000003E-2</v>
      </c>
      <c r="E60" s="120">
        <v>3.7499999999999999E-2</v>
      </c>
      <c r="F60" s="127"/>
      <c r="G60" s="127"/>
      <c r="H60" s="127"/>
      <c r="I60" s="127"/>
      <c r="J60" s="127"/>
      <c r="K60" s="127">
        <v>18548228</v>
      </c>
      <c r="L60" s="127">
        <v>0</v>
      </c>
      <c r="M60" s="127">
        <v>0</v>
      </c>
      <c r="N60" s="127">
        <v>0</v>
      </c>
      <c r="O60" s="127">
        <v>0</v>
      </c>
      <c r="Q60" s="140">
        <f t="shared" si="3"/>
        <v>131692.4187999999</v>
      </c>
      <c r="R60" s="140">
        <f t="shared" si="4"/>
        <v>0</v>
      </c>
      <c r="S60" s="140">
        <f t="shared" si="5"/>
        <v>0</v>
      </c>
      <c r="T60" s="140">
        <f t="shared" si="6"/>
        <v>0</v>
      </c>
      <c r="U60" s="140">
        <f t="shared" si="7"/>
        <v>0</v>
      </c>
      <c r="W60" s="140">
        <f t="shared" si="8"/>
        <v>0</v>
      </c>
      <c r="X60" s="140">
        <f t="shared" si="9"/>
        <v>0</v>
      </c>
      <c r="Y60" s="140">
        <f t="shared" si="10"/>
        <v>0</v>
      </c>
      <c r="Z60" s="140">
        <f t="shared" si="11"/>
        <v>0</v>
      </c>
      <c r="AA60" s="140">
        <f t="shared" si="12"/>
        <v>0</v>
      </c>
      <c r="AC60" s="143">
        <f t="shared" si="13"/>
        <v>131692.4187999999</v>
      </c>
      <c r="AD60" s="143">
        <f t="shared" si="14"/>
        <v>0</v>
      </c>
      <c r="AE60" s="143">
        <f t="shared" si="15"/>
        <v>0</v>
      </c>
      <c r="AF60" s="143">
        <f t="shared" si="16"/>
        <v>0</v>
      </c>
      <c r="AG60" s="143">
        <f t="shared" si="17"/>
        <v>0</v>
      </c>
    </row>
    <row r="61" spans="2:33">
      <c r="B61" t="s">
        <v>907</v>
      </c>
      <c r="C61" t="s">
        <v>508</v>
      </c>
      <c r="D61" s="120">
        <v>3.1699999999999999E-2</v>
      </c>
      <c r="E61" s="120">
        <v>3.2599999999999997E-2</v>
      </c>
      <c r="F61" s="127"/>
      <c r="G61" s="127"/>
      <c r="H61" s="127"/>
      <c r="I61" s="127"/>
      <c r="J61" s="127"/>
      <c r="K61" s="127">
        <v>13436709</v>
      </c>
      <c r="L61" s="127">
        <v>0</v>
      </c>
      <c r="M61" s="127">
        <v>0</v>
      </c>
      <c r="N61" s="127">
        <v>0</v>
      </c>
      <c r="O61" s="127">
        <v>0</v>
      </c>
      <c r="Q61" s="140">
        <f t="shared" si="3"/>
        <v>12093.038099999974</v>
      </c>
      <c r="R61" s="140">
        <f t="shared" si="4"/>
        <v>0</v>
      </c>
      <c r="S61" s="140">
        <f t="shared" si="5"/>
        <v>0</v>
      </c>
      <c r="T61" s="140">
        <f t="shared" si="6"/>
        <v>0</v>
      </c>
      <c r="U61" s="140">
        <f t="shared" si="7"/>
        <v>0</v>
      </c>
      <c r="W61" s="140">
        <f t="shared" si="8"/>
        <v>0</v>
      </c>
      <c r="X61" s="140">
        <f t="shared" si="9"/>
        <v>0</v>
      </c>
      <c r="Y61" s="140">
        <f t="shared" si="10"/>
        <v>0</v>
      </c>
      <c r="Z61" s="140">
        <f t="shared" si="11"/>
        <v>0</v>
      </c>
      <c r="AA61" s="140">
        <f t="shared" si="12"/>
        <v>0</v>
      </c>
      <c r="AC61" s="143">
        <f t="shared" si="13"/>
        <v>12093.038099999974</v>
      </c>
      <c r="AD61" s="143">
        <f t="shared" si="14"/>
        <v>0</v>
      </c>
      <c r="AE61" s="143">
        <f t="shared" si="15"/>
        <v>0</v>
      </c>
      <c r="AF61" s="143">
        <f t="shared" si="16"/>
        <v>0</v>
      </c>
      <c r="AG61" s="143">
        <f t="shared" si="17"/>
        <v>0</v>
      </c>
    </row>
    <row r="62" spans="2:33">
      <c r="B62" t="s">
        <v>1153</v>
      </c>
      <c r="F62" s="127">
        <v>2030858</v>
      </c>
      <c r="G62" s="127">
        <v>0</v>
      </c>
      <c r="H62" s="127">
        <v>1339141</v>
      </c>
      <c r="I62" s="127">
        <v>0</v>
      </c>
      <c r="J62" s="127">
        <v>0</v>
      </c>
      <c r="K62" s="127">
        <v>1376072945</v>
      </c>
      <c r="L62" s="127">
        <v>0</v>
      </c>
      <c r="M62" s="127">
        <v>702309835</v>
      </c>
      <c r="N62" s="127">
        <v>0</v>
      </c>
      <c r="O62" s="127">
        <v>0</v>
      </c>
      <c r="Q62" s="140">
        <f t="shared" si="3"/>
        <v>0</v>
      </c>
      <c r="R62" s="140">
        <f t="shared" si="4"/>
        <v>0</v>
      </c>
      <c r="S62" s="140">
        <f t="shared" si="5"/>
        <v>0</v>
      </c>
      <c r="T62" s="140">
        <f t="shared" si="6"/>
        <v>0</v>
      </c>
      <c r="U62" s="140">
        <f t="shared" si="7"/>
        <v>0</v>
      </c>
      <c r="W62" s="140">
        <f t="shared" si="8"/>
        <v>0</v>
      </c>
      <c r="X62" s="140">
        <f t="shared" si="9"/>
        <v>0</v>
      </c>
      <c r="Y62" s="140">
        <f t="shared" si="10"/>
        <v>0</v>
      </c>
      <c r="Z62" s="140">
        <f t="shared" si="11"/>
        <v>0</v>
      </c>
      <c r="AA62" s="140">
        <f t="shared" si="12"/>
        <v>0</v>
      </c>
      <c r="AC62" s="143">
        <f t="shared" si="13"/>
        <v>0</v>
      </c>
      <c r="AD62" s="143">
        <f t="shared" si="14"/>
        <v>0</v>
      </c>
      <c r="AE62" s="143">
        <f t="shared" si="15"/>
        <v>0</v>
      </c>
      <c r="AF62" s="143">
        <f t="shared" si="16"/>
        <v>0</v>
      </c>
      <c r="AG62" s="143">
        <f t="shared" si="17"/>
        <v>0</v>
      </c>
    </row>
    <row r="63" spans="2:33">
      <c r="B63" t="s">
        <v>954</v>
      </c>
      <c r="C63" t="s">
        <v>566</v>
      </c>
      <c r="D63" s="120">
        <v>1.8800000000000001E-2</v>
      </c>
      <c r="E63" s="120">
        <v>2.3599999999999999E-2</v>
      </c>
      <c r="F63" s="127">
        <v>0</v>
      </c>
      <c r="G63" s="127">
        <v>0</v>
      </c>
      <c r="H63" s="127">
        <v>0</v>
      </c>
      <c r="I63" s="127">
        <v>0</v>
      </c>
      <c r="J63" s="127">
        <v>0</v>
      </c>
      <c r="K63" s="127"/>
      <c r="L63" s="127"/>
      <c r="M63" s="127"/>
      <c r="N63" s="127"/>
      <c r="O63" s="127"/>
      <c r="Q63" s="140">
        <f t="shared" si="3"/>
        <v>0</v>
      </c>
      <c r="R63" s="140">
        <f t="shared" si="4"/>
        <v>0</v>
      </c>
      <c r="S63" s="140">
        <f t="shared" si="5"/>
        <v>0</v>
      </c>
      <c r="T63" s="140">
        <f t="shared" si="6"/>
        <v>0</v>
      </c>
      <c r="U63" s="140">
        <f t="shared" si="7"/>
        <v>0</v>
      </c>
      <c r="W63" s="140">
        <f t="shared" si="8"/>
        <v>0</v>
      </c>
      <c r="X63" s="140">
        <f t="shared" si="9"/>
        <v>0</v>
      </c>
      <c r="Y63" s="140">
        <f t="shared" si="10"/>
        <v>0</v>
      </c>
      <c r="Z63" s="140">
        <f t="shared" si="11"/>
        <v>0</v>
      </c>
      <c r="AA63" s="140">
        <f t="shared" si="12"/>
        <v>0</v>
      </c>
      <c r="AC63" s="143">
        <f t="shared" si="13"/>
        <v>0</v>
      </c>
      <c r="AD63" s="143">
        <f t="shared" si="14"/>
        <v>0</v>
      </c>
      <c r="AE63" s="143">
        <f t="shared" si="15"/>
        <v>0</v>
      </c>
      <c r="AF63" s="143">
        <f t="shared" si="16"/>
        <v>0</v>
      </c>
      <c r="AG63" s="143">
        <f t="shared" si="17"/>
        <v>0</v>
      </c>
    </row>
    <row r="64" spans="2:33">
      <c r="B64" t="s">
        <v>954</v>
      </c>
      <c r="C64" t="s">
        <v>567</v>
      </c>
      <c r="D64" s="120">
        <v>2.2800000000000001E-2</v>
      </c>
      <c r="E64" s="120">
        <v>2.1000000000000001E-2</v>
      </c>
      <c r="F64" s="127">
        <v>0</v>
      </c>
      <c r="G64" s="127">
        <v>1691366</v>
      </c>
      <c r="H64" s="127">
        <v>0</v>
      </c>
      <c r="I64" s="127">
        <v>827572</v>
      </c>
      <c r="J64" s="127">
        <v>0</v>
      </c>
      <c r="K64" s="127"/>
      <c r="L64" s="127"/>
      <c r="M64" s="127"/>
      <c r="N64" s="127"/>
      <c r="O64" s="127"/>
      <c r="Q64" s="140">
        <f t="shared" si="3"/>
        <v>0</v>
      </c>
      <c r="R64" s="140">
        <f t="shared" si="4"/>
        <v>0</v>
      </c>
      <c r="S64" s="140">
        <f t="shared" si="5"/>
        <v>0</v>
      </c>
      <c r="T64" s="140">
        <f t="shared" si="6"/>
        <v>0</v>
      </c>
      <c r="U64" s="140">
        <f t="shared" si="7"/>
        <v>0</v>
      </c>
      <c r="W64" s="140">
        <f t="shared" si="8"/>
        <v>0</v>
      </c>
      <c r="X64" s="140">
        <f t="shared" si="9"/>
        <v>-3044.458799999999</v>
      </c>
      <c r="Y64" s="140">
        <f t="shared" si="10"/>
        <v>0</v>
      </c>
      <c r="Z64" s="140">
        <f t="shared" si="11"/>
        <v>-1489.6295999999995</v>
      </c>
      <c r="AA64" s="140">
        <f t="shared" si="12"/>
        <v>0</v>
      </c>
      <c r="AC64" s="143">
        <f t="shared" si="13"/>
        <v>0</v>
      </c>
      <c r="AD64" s="143">
        <f t="shared" si="14"/>
        <v>-3044.458799999999</v>
      </c>
      <c r="AE64" s="143">
        <f t="shared" si="15"/>
        <v>0</v>
      </c>
      <c r="AF64" s="143">
        <f t="shared" si="16"/>
        <v>-1489.6295999999995</v>
      </c>
      <c r="AG64" s="143">
        <f t="shared" si="17"/>
        <v>0</v>
      </c>
    </row>
    <row r="65" spans="2:33">
      <c r="B65" t="s">
        <v>954</v>
      </c>
      <c r="C65" t="s">
        <v>568</v>
      </c>
      <c r="D65" s="120">
        <v>3.3700000000000001E-2</v>
      </c>
      <c r="E65" s="120">
        <v>4.0300000000000002E-2</v>
      </c>
      <c r="F65" s="127">
        <v>0</v>
      </c>
      <c r="G65" s="127">
        <v>0</v>
      </c>
      <c r="H65" s="127">
        <v>0</v>
      </c>
      <c r="I65" s="127">
        <v>0</v>
      </c>
      <c r="J65" s="127">
        <v>0</v>
      </c>
      <c r="K65" s="127"/>
      <c r="L65" s="127"/>
      <c r="M65" s="127"/>
      <c r="N65" s="127"/>
      <c r="O65" s="127"/>
      <c r="Q65" s="140">
        <f t="shared" si="3"/>
        <v>0</v>
      </c>
      <c r="R65" s="140">
        <f t="shared" si="4"/>
        <v>0</v>
      </c>
      <c r="S65" s="140">
        <f t="shared" si="5"/>
        <v>0</v>
      </c>
      <c r="T65" s="140">
        <f t="shared" si="6"/>
        <v>0</v>
      </c>
      <c r="U65" s="140">
        <f t="shared" si="7"/>
        <v>0</v>
      </c>
      <c r="W65" s="140">
        <f t="shared" si="8"/>
        <v>0</v>
      </c>
      <c r="X65" s="140">
        <f t="shared" si="9"/>
        <v>0</v>
      </c>
      <c r="Y65" s="140">
        <f t="shared" si="10"/>
        <v>0</v>
      </c>
      <c r="Z65" s="140">
        <f t="shared" si="11"/>
        <v>0</v>
      </c>
      <c r="AA65" s="140">
        <f t="shared" si="12"/>
        <v>0</v>
      </c>
      <c r="AC65" s="143">
        <f t="shared" si="13"/>
        <v>0</v>
      </c>
      <c r="AD65" s="143">
        <f t="shared" si="14"/>
        <v>0</v>
      </c>
      <c r="AE65" s="143">
        <f t="shared" si="15"/>
        <v>0</v>
      </c>
      <c r="AF65" s="143">
        <f t="shared" si="16"/>
        <v>0</v>
      </c>
      <c r="AG65" s="143">
        <f t="shared" si="17"/>
        <v>0</v>
      </c>
    </row>
    <row r="66" spans="2:33">
      <c r="B66" t="s">
        <v>954</v>
      </c>
      <c r="C66" t="s">
        <v>569</v>
      </c>
      <c r="D66" s="120">
        <v>2.6600000000000002E-2</v>
      </c>
      <c r="E66" s="120">
        <v>3.1600000000000003E-2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27"/>
      <c r="L66" s="127"/>
      <c r="M66" s="127"/>
      <c r="N66" s="127"/>
      <c r="O66" s="127"/>
      <c r="Q66" s="140">
        <f t="shared" si="3"/>
        <v>0</v>
      </c>
      <c r="R66" s="140">
        <f t="shared" si="4"/>
        <v>0</v>
      </c>
      <c r="S66" s="140">
        <f t="shared" si="5"/>
        <v>0</v>
      </c>
      <c r="T66" s="140">
        <f t="shared" si="6"/>
        <v>0</v>
      </c>
      <c r="U66" s="140">
        <f t="shared" si="7"/>
        <v>0</v>
      </c>
      <c r="W66" s="140">
        <f t="shared" si="8"/>
        <v>0</v>
      </c>
      <c r="X66" s="140">
        <f t="shared" si="9"/>
        <v>0</v>
      </c>
      <c r="Y66" s="140">
        <f t="shared" si="10"/>
        <v>0</v>
      </c>
      <c r="Z66" s="140">
        <f t="shared" si="11"/>
        <v>0</v>
      </c>
      <c r="AA66" s="140">
        <f t="shared" si="12"/>
        <v>0</v>
      </c>
      <c r="AC66" s="143">
        <f t="shared" si="13"/>
        <v>0</v>
      </c>
      <c r="AD66" s="143">
        <f t="shared" si="14"/>
        <v>0</v>
      </c>
      <c r="AE66" s="143">
        <f t="shared" si="15"/>
        <v>0</v>
      </c>
      <c r="AF66" s="143">
        <f t="shared" si="16"/>
        <v>0</v>
      </c>
      <c r="AG66" s="143">
        <f t="shared" si="17"/>
        <v>0</v>
      </c>
    </row>
    <row r="67" spans="2:33">
      <c r="B67" t="s">
        <v>954</v>
      </c>
      <c r="C67" t="s">
        <v>592</v>
      </c>
      <c r="D67" s="120">
        <v>1.66E-2</v>
      </c>
      <c r="E67" s="120">
        <v>1.7000000000000001E-2</v>
      </c>
      <c r="F67" s="127"/>
      <c r="G67" s="127"/>
      <c r="H67" s="127"/>
      <c r="I67" s="127"/>
      <c r="J67" s="127"/>
      <c r="K67" s="127">
        <v>0</v>
      </c>
      <c r="L67" s="127">
        <v>0</v>
      </c>
      <c r="M67" s="127">
        <v>0</v>
      </c>
      <c r="N67" s="127">
        <v>173706</v>
      </c>
      <c r="O67" s="127">
        <v>0</v>
      </c>
      <c r="Q67" s="140">
        <f t="shared" si="3"/>
        <v>0</v>
      </c>
      <c r="R67" s="140">
        <f t="shared" si="4"/>
        <v>0</v>
      </c>
      <c r="S67" s="140">
        <f t="shared" si="5"/>
        <v>0</v>
      </c>
      <c r="T67" s="140">
        <f t="shared" si="6"/>
        <v>69.482400000000183</v>
      </c>
      <c r="U67" s="140">
        <f t="shared" si="7"/>
        <v>0</v>
      </c>
      <c r="W67" s="140">
        <f t="shared" si="8"/>
        <v>0</v>
      </c>
      <c r="X67" s="140">
        <f t="shared" si="9"/>
        <v>0</v>
      </c>
      <c r="Y67" s="140">
        <f t="shared" si="10"/>
        <v>0</v>
      </c>
      <c r="Z67" s="140">
        <f t="shared" si="11"/>
        <v>0</v>
      </c>
      <c r="AA67" s="140">
        <f t="shared" si="12"/>
        <v>0</v>
      </c>
      <c r="AC67" s="143">
        <f t="shared" si="13"/>
        <v>0</v>
      </c>
      <c r="AD67" s="143">
        <f t="shared" si="14"/>
        <v>0</v>
      </c>
      <c r="AE67" s="143">
        <f t="shared" si="15"/>
        <v>0</v>
      </c>
      <c r="AF67" s="143">
        <f t="shared" si="16"/>
        <v>69.482400000000183</v>
      </c>
      <c r="AG67" s="143">
        <f t="shared" si="17"/>
        <v>0</v>
      </c>
    </row>
    <row r="68" spans="2:33">
      <c r="B68" t="s">
        <v>954</v>
      </c>
      <c r="C68" t="s">
        <v>593</v>
      </c>
      <c r="D68" s="120">
        <v>1.8800000000000001E-2</v>
      </c>
      <c r="E68" s="120">
        <v>2.3599999999999999E-2</v>
      </c>
      <c r="F68" s="127"/>
      <c r="G68" s="127"/>
      <c r="H68" s="127"/>
      <c r="I68" s="127"/>
      <c r="J68" s="127"/>
      <c r="K68" s="127">
        <v>0</v>
      </c>
      <c r="L68" s="127">
        <v>0</v>
      </c>
      <c r="M68" s="127">
        <v>0</v>
      </c>
      <c r="N68" s="127">
        <v>650788</v>
      </c>
      <c r="O68" s="127">
        <v>0</v>
      </c>
      <c r="Q68" s="140">
        <f t="shared" si="3"/>
        <v>0</v>
      </c>
      <c r="R68" s="140">
        <f t="shared" si="4"/>
        <v>0</v>
      </c>
      <c r="S68" s="140">
        <f t="shared" si="5"/>
        <v>0</v>
      </c>
      <c r="T68" s="140">
        <f t="shared" si="6"/>
        <v>3123.7823999999991</v>
      </c>
      <c r="U68" s="140">
        <f t="shared" si="7"/>
        <v>0</v>
      </c>
      <c r="W68" s="140">
        <f t="shared" si="8"/>
        <v>0</v>
      </c>
      <c r="X68" s="140">
        <f t="shared" si="9"/>
        <v>0</v>
      </c>
      <c r="Y68" s="140">
        <f t="shared" si="10"/>
        <v>0</v>
      </c>
      <c r="Z68" s="140">
        <f t="shared" si="11"/>
        <v>0</v>
      </c>
      <c r="AA68" s="140">
        <f t="shared" si="12"/>
        <v>0</v>
      </c>
      <c r="AC68" s="143">
        <f t="shared" si="13"/>
        <v>0</v>
      </c>
      <c r="AD68" s="143">
        <f t="shared" si="14"/>
        <v>0</v>
      </c>
      <c r="AE68" s="143">
        <f t="shared" si="15"/>
        <v>0</v>
      </c>
      <c r="AF68" s="143">
        <f t="shared" si="16"/>
        <v>3123.7823999999991</v>
      </c>
      <c r="AG68" s="143">
        <f t="shared" si="17"/>
        <v>0</v>
      </c>
    </row>
    <row r="69" spans="2:33">
      <c r="B69" t="s">
        <v>954</v>
      </c>
      <c r="C69" t="s">
        <v>594</v>
      </c>
      <c r="D69" s="120">
        <v>2.2800000000000001E-2</v>
      </c>
      <c r="E69" s="120">
        <v>2.1000000000000001E-2</v>
      </c>
      <c r="F69" s="127"/>
      <c r="G69" s="127"/>
      <c r="H69" s="127"/>
      <c r="I69" s="127"/>
      <c r="J69" s="127"/>
      <c r="K69" s="127">
        <v>0</v>
      </c>
      <c r="L69" s="127">
        <v>0</v>
      </c>
      <c r="M69" s="127">
        <v>0</v>
      </c>
      <c r="N69" s="127">
        <v>144916980</v>
      </c>
      <c r="O69" s="127">
        <v>0</v>
      </c>
      <c r="Q69" s="140">
        <f t="shared" si="3"/>
        <v>0</v>
      </c>
      <c r="R69" s="140">
        <f t="shared" si="4"/>
        <v>0</v>
      </c>
      <c r="S69" s="140">
        <f t="shared" si="5"/>
        <v>0</v>
      </c>
      <c r="T69" s="140">
        <f t="shared" si="6"/>
        <v>-260850.56399999993</v>
      </c>
      <c r="U69" s="140">
        <f t="shared" si="7"/>
        <v>0</v>
      </c>
      <c r="W69" s="140">
        <f t="shared" si="8"/>
        <v>0</v>
      </c>
      <c r="X69" s="140">
        <f t="shared" si="9"/>
        <v>0</v>
      </c>
      <c r="Y69" s="140">
        <f t="shared" si="10"/>
        <v>0</v>
      </c>
      <c r="Z69" s="140">
        <f t="shared" si="11"/>
        <v>0</v>
      </c>
      <c r="AA69" s="140">
        <f t="shared" si="12"/>
        <v>0</v>
      </c>
      <c r="AC69" s="143">
        <f t="shared" si="13"/>
        <v>0</v>
      </c>
      <c r="AD69" s="143">
        <f t="shared" si="14"/>
        <v>0</v>
      </c>
      <c r="AE69" s="143">
        <f t="shared" si="15"/>
        <v>0</v>
      </c>
      <c r="AF69" s="143">
        <f t="shared" si="16"/>
        <v>-260850.56399999993</v>
      </c>
      <c r="AG69" s="143">
        <f t="shared" si="17"/>
        <v>0</v>
      </c>
    </row>
    <row r="70" spans="2:33">
      <c r="B70" t="s">
        <v>954</v>
      </c>
      <c r="C70" t="s">
        <v>595</v>
      </c>
      <c r="D70" s="120">
        <v>3.3700000000000001E-2</v>
      </c>
      <c r="E70" s="120">
        <v>4.0300000000000002E-2</v>
      </c>
      <c r="F70" s="127"/>
      <c r="G70" s="127"/>
      <c r="H70" s="127"/>
      <c r="I70" s="127"/>
      <c r="J70" s="127"/>
      <c r="K70" s="127">
        <v>0</v>
      </c>
      <c r="L70" s="127">
        <v>0</v>
      </c>
      <c r="M70" s="127">
        <v>0</v>
      </c>
      <c r="N70" s="127">
        <v>2504045</v>
      </c>
      <c r="O70" s="127">
        <v>0</v>
      </c>
      <c r="Q70" s="140">
        <f t="shared" si="3"/>
        <v>0</v>
      </c>
      <c r="R70" s="140">
        <f t="shared" si="4"/>
        <v>0</v>
      </c>
      <c r="S70" s="140">
        <f t="shared" si="5"/>
        <v>0</v>
      </c>
      <c r="T70" s="140">
        <f t="shared" si="6"/>
        <v>16526.697000000004</v>
      </c>
      <c r="U70" s="140">
        <f t="shared" si="7"/>
        <v>0</v>
      </c>
      <c r="W70" s="140">
        <f t="shared" si="8"/>
        <v>0</v>
      </c>
      <c r="X70" s="140">
        <f t="shared" si="9"/>
        <v>0</v>
      </c>
      <c r="Y70" s="140">
        <f t="shared" si="10"/>
        <v>0</v>
      </c>
      <c r="Z70" s="140">
        <f t="shared" si="11"/>
        <v>0</v>
      </c>
      <c r="AA70" s="140">
        <f t="shared" si="12"/>
        <v>0</v>
      </c>
      <c r="AC70" s="143">
        <f t="shared" si="13"/>
        <v>0</v>
      </c>
      <c r="AD70" s="143">
        <f t="shared" si="14"/>
        <v>0</v>
      </c>
      <c r="AE70" s="143">
        <f t="shared" si="15"/>
        <v>0</v>
      </c>
      <c r="AF70" s="143">
        <f t="shared" si="16"/>
        <v>16526.697000000004</v>
      </c>
      <c r="AG70" s="143">
        <f t="shared" si="17"/>
        <v>0</v>
      </c>
    </row>
    <row r="71" spans="2:33">
      <c r="B71" t="s">
        <v>954</v>
      </c>
      <c r="C71" t="s">
        <v>596</v>
      </c>
      <c r="D71" s="120">
        <v>2.6600000000000002E-2</v>
      </c>
      <c r="E71" s="120">
        <v>3.1600000000000003E-2</v>
      </c>
      <c r="F71" s="127"/>
      <c r="G71" s="127"/>
      <c r="H71" s="127"/>
      <c r="I71" s="127"/>
      <c r="J71" s="127"/>
      <c r="K71" s="127">
        <v>0</v>
      </c>
      <c r="L71" s="127">
        <v>0</v>
      </c>
      <c r="M71" s="127">
        <v>0</v>
      </c>
      <c r="N71" s="127">
        <v>4659755</v>
      </c>
      <c r="O71" s="127">
        <v>0</v>
      </c>
      <c r="Q71" s="140">
        <f t="shared" ref="Q71:Q134" si="18">($E71-$D71)*K71</f>
        <v>0</v>
      </c>
      <c r="R71" s="140">
        <f t="shared" ref="R71:R134" si="19">($E71-$D71)*L71</f>
        <v>0</v>
      </c>
      <c r="S71" s="140">
        <f t="shared" ref="S71:S134" si="20">($E71-$D71)*M71</f>
        <v>0</v>
      </c>
      <c r="T71" s="140">
        <f t="shared" ref="T71:T134" si="21">($E71-$D71)*N71</f>
        <v>23298.775000000005</v>
      </c>
      <c r="U71" s="140">
        <f t="shared" ref="U71:U134" si="22">($E71-$D71)*O71</f>
        <v>0</v>
      </c>
      <c r="W71" s="140">
        <f t="shared" ref="W71:W134" si="23">($E71-$D71)*F71</f>
        <v>0</v>
      </c>
      <c r="X71" s="140">
        <f t="shared" ref="X71:X134" si="24">($E71-$D71)*G71</f>
        <v>0</v>
      </c>
      <c r="Y71" s="140">
        <f t="shared" ref="Y71:Y134" si="25">($E71-$D71)*H71</f>
        <v>0</v>
      </c>
      <c r="Z71" s="140">
        <f t="shared" ref="Z71:Z134" si="26">($E71-$D71)*I71</f>
        <v>0</v>
      </c>
      <c r="AA71" s="140">
        <f t="shared" ref="AA71:AA134" si="27">($E71-$D71)*J71</f>
        <v>0</v>
      </c>
      <c r="AC71" s="143">
        <f t="shared" ref="AC71:AC134" si="28">SUM(Q71,W71)</f>
        <v>0</v>
      </c>
      <c r="AD71" s="143">
        <f t="shared" ref="AD71:AD134" si="29">SUM(R71,X71)</f>
        <v>0</v>
      </c>
      <c r="AE71" s="143">
        <f t="shared" ref="AE71:AE134" si="30">SUM(S71,Y71)</f>
        <v>0</v>
      </c>
      <c r="AF71" s="143">
        <f t="shared" ref="AF71:AF134" si="31">SUM(T71,Z71)</f>
        <v>23298.775000000005</v>
      </c>
      <c r="AG71" s="143">
        <f t="shared" ref="AG71:AG134" si="32">SUM(U71,AA71)</f>
        <v>0</v>
      </c>
    </row>
    <row r="72" spans="2:33">
      <c r="B72" t="s">
        <v>954</v>
      </c>
      <c r="C72" t="s">
        <v>597</v>
      </c>
      <c r="D72" s="120">
        <v>2.4499999999999997E-2</v>
      </c>
      <c r="E72" s="120">
        <v>2.2099999999999998E-2</v>
      </c>
      <c r="F72" s="127"/>
      <c r="G72" s="127"/>
      <c r="H72" s="127"/>
      <c r="I72" s="127"/>
      <c r="J72" s="127"/>
      <c r="K72" s="127">
        <v>0</v>
      </c>
      <c r="L72" s="127">
        <v>0</v>
      </c>
      <c r="M72" s="127">
        <v>0</v>
      </c>
      <c r="N72" s="127">
        <v>100415294</v>
      </c>
      <c r="O72" s="127">
        <v>0</v>
      </c>
      <c r="Q72" s="140">
        <f t="shared" si="18"/>
        <v>0</v>
      </c>
      <c r="R72" s="140">
        <f t="shared" si="19"/>
        <v>0</v>
      </c>
      <c r="S72" s="140">
        <f t="shared" si="20"/>
        <v>0</v>
      </c>
      <c r="T72" s="140">
        <f t="shared" si="21"/>
        <v>-240996.70559999993</v>
      </c>
      <c r="U72" s="140">
        <f t="shared" si="22"/>
        <v>0</v>
      </c>
      <c r="W72" s="140">
        <f t="shared" si="23"/>
        <v>0</v>
      </c>
      <c r="X72" s="140">
        <f t="shared" si="24"/>
        <v>0</v>
      </c>
      <c r="Y72" s="140">
        <f t="shared" si="25"/>
        <v>0</v>
      </c>
      <c r="Z72" s="140">
        <f t="shared" si="26"/>
        <v>0</v>
      </c>
      <c r="AA72" s="140">
        <f t="shared" si="27"/>
        <v>0</v>
      </c>
      <c r="AC72" s="143">
        <f t="shared" si="28"/>
        <v>0</v>
      </c>
      <c r="AD72" s="143">
        <f t="shared" si="29"/>
        <v>0</v>
      </c>
      <c r="AE72" s="143">
        <f t="shared" si="30"/>
        <v>0</v>
      </c>
      <c r="AF72" s="143">
        <f t="shared" si="31"/>
        <v>-240996.70559999993</v>
      </c>
      <c r="AG72" s="143">
        <f t="shared" si="32"/>
        <v>0</v>
      </c>
    </row>
    <row r="73" spans="2:33">
      <c r="B73" t="s">
        <v>954</v>
      </c>
      <c r="C73" t="s">
        <v>598</v>
      </c>
      <c r="D73" s="120">
        <v>2.18E-2</v>
      </c>
      <c r="E73" s="120">
        <v>2.76E-2</v>
      </c>
      <c r="F73" s="127"/>
      <c r="G73" s="127"/>
      <c r="H73" s="127"/>
      <c r="I73" s="127"/>
      <c r="J73" s="127"/>
      <c r="K73" s="127">
        <v>0</v>
      </c>
      <c r="L73" s="127">
        <v>0</v>
      </c>
      <c r="M73" s="127">
        <v>0</v>
      </c>
      <c r="N73" s="127">
        <v>31937722</v>
      </c>
      <c r="O73" s="127">
        <v>0</v>
      </c>
      <c r="Q73" s="140">
        <f t="shared" si="18"/>
        <v>0</v>
      </c>
      <c r="R73" s="140">
        <f t="shared" si="19"/>
        <v>0</v>
      </c>
      <c r="S73" s="140">
        <f t="shared" si="20"/>
        <v>0</v>
      </c>
      <c r="T73" s="140">
        <f t="shared" si="21"/>
        <v>185238.78759999998</v>
      </c>
      <c r="U73" s="140">
        <f t="shared" si="22"/>
        <v>0</v>
      </c>
      <c r="W73" s="140">
        <f t="shared" si="23"/>
        <v>0</v>
      </c>
      <c r="X73" s="140">
        <f t="shared" si="24"/>
        <v>0</v>
      </c>
      <c r="Y73" s="140">
        <f t="shared" si="25"/>
        <v>0</v>
      </c>
      <c r="Z73" s="140">
        <f t="shared" si="26"/>
        <v>0</v>
      </c>
      <c r="AA73" s="140">
        <f t="shared" si="27"/>
        <v>0</v>
      </c>
      <c r="AC73" s="143">
        <f t="shared" si="28"/>
        <v>0</v>
      </c>
      <c r="AD73" s="143">
        <f t="shared" si="29"/>
        <v>0</v>
      </c>
      <c r="AE73" s="143">
        <f t="shared" si="30"/>
        <v>0</v>
      </c>
      <c r="AF73" s="143">
        <f t="shared" si="31"/>
        <v>185238.78759999998</v>
      </c>
      <c r="AG73" s="143">
        <f t="shared" si="32"/>
        <v>0</v>
      </c>
    </row>
    <row r="74" spans="2:33">
      <c r="B74" t="s">
        <v>954</v>
      </c>
      <c r="C74" t="s">
        <v>599</v>
      </c>
      <c r="D74" s="120">
        <v>1.7299999999999999E-2</v>
      </c>
      <c r="E74" s="120">
        <v>1.4499999999999999E-2</v>
      </c>
      <c r="F74" s="127"/>
      <c r="G74" s="127"/>
      <c r="H74" s="127"/>
      <c r="I74" s="127"/>
      <c r="J74" s="127"/>
      <c r="K74" s="127">
        <v>0</v>
      </c>
      <c r="L74" s="127">
        <v>0</v>
      </c>
      <c r="M74" s="127">
        <v>0</v>
      </c>
      <c r="N74" s="127">
        <v>1066213</v>
      </c>
      <c r="O74" s="127">
        <v>0</v>
      </c>
      <c r="Q74" s="140">
        <f t="shared" si="18"/>
        <v>0</v>
      </c>
      <c r="R74" s="140">
        <f t="shared" si="19"/>
        <v>0</v>
      </c>
      <c r="S74" s="140">
        <f t="shared" si="20"/>
        <v>0</v>
      </c>
      <c r="T74" s="140">
        <f t="shared" si="21"/>
        <v>-2985.3964000000005</v>
      </c>
      <c r="U74" s="140">
        <f t="shared" si="22"/>
        <v>0</v>
      </c>
      <c r="W74" s="140">
        <f t="shared" si="23"/>
        <v>0</v>
      </c>
      <c r="X74" s="140">
        <f t="shared" si="24"/>
        <v>0</v>
      </c>
      <c r="Y74" s="140">
        <f t="shared" si="25"/>
        <v>0</v>
      </c>
      <c r="Z74" s="140">
        <f t="shared" si="26"/>
        <v>0</v>
      </c>
      <c r="AA74" s="140">
        <f t="shared" si="27"/>
        <v>0</v>
      </c>
      <c r="AC74" s="143">
        <f t="shared" si="28"/>
        <v>0</v>
      </c>
      <c r="AD74" s="143">
        <f t="shared" si="29"/>
        <v>0</v>
      </c>
      <c r="AE74" s="143">
        <f t="shared" si="30"/>
        <v>0</v>
      </c>
      <c r="AF74" s="143">
        <f t="shared" si="31"/>
        <v>-2985.3964000000005</v>
      </c>
      <c r="AG74" s="143">
        <f t="shared" si="32"/>
        <v>0</v>
      </c>
    </row>
    <row r="75" spans="2:33">
      <c r="B75" t="s">
        <v>954</v>
      </c>
      <c r="C75" t="s">
        <v>631</v>
      </c>
      <c r="D75" s="120">
        <v>1.66E-2</v>
      </c>
      <c r="E75" s="120">
        <v>1.67E-2</v>
      </c>
      <c r="F75" s="127"/>
      <c r="G75" s="127"/>
      <c r="H75" s="127"/>
      <c r="I75" s="127"/>
      <c r="J75" s="127"/>
      <c r="K75" s="127">
        <v>0</v>
      </c>
      <c r="L75" s="127">
        <v>0</v>
      </c>
      <c r="M75" s="127">
        <v>0</v>
      </c>
      <c r="N75" s="127">
        <v>0</v>
      </c>
      <c r="O75" s="127">
        <v>609830</v>
      </c>
      <c r="Q75" s="140">
        <f t="shared" si="18"/>
        <v>0</v>
      </c>
      <c r="R75" s="140">
        <f t="shared" si="19"/>
        <v>0</v>
      </c>
      <c r="S75" s="140">
        <f t="shared" si="20"/>
        <v>0</v>
      </c>
      <c r="T75" s="140">
        <f t="shared" si="21"/>
        <v>0</v>
      </c>
      <c r="U75" s="140">
        <f t="shared" si="22"/>
        <v>60.982999999999628</v>
      </c>
      <c r="W75" s="140">
        <f t="shared" si="23"/>
        <v>0</v>
      </c>
      <c r="X75" s="140">
        <f t="shared" si="24"/>
        <v>0</v>
      </c>
      <c r="Y75" s="140">
        <f t="shared" si="25"/>
        <v>0</v>
      </c>
      <c r="Z75" s="140">
        <f t="shared" si="26"/>
        <v>0</v>
      </c>
      <c r="AA75" s="140">
        <f t="shared" si="27"/>
        <v>0</v>
      </c>
      <c r="AC75" s="143">
        <f t="shared" si="28"/>
        <v>0</v>
      </c>
      <c r="AD75" s="143">
        <f t="shared" si="29"/>
        <v>0</v>
      </c>
      <c r="AE75" s="143">
        <f t="shared" si="30"/>
        <v>0</v>
      </c>
      <c r="AF75" s="143">
        <f t="shared" si="31"/>
        <v>0</v>
      </c>
      <c r="AG75" s="143">
        <f t="shared" si="32"/>
        <v>60.982999999999628</v>
      </c>
    </row>
    <row r="76" spans="2:33">
      <c r="B76" t="s">
        <v>954</v>
      </c>
      <c r="C76" t="s">
        <v>632</v>
      </c>
      <c r="D76" s="120">
        <v>2.0400000000000001E-2</v>
      </c>
      <c r="E76" s="120">
        <v>2.5600000000000001E-2</v>
      </c>
      <c r="F76" s="127"/>
      <c r="G76" s="127"/>
      <c r="H76" s="127"/>
      <c r="I76" s="127"/>
      <c r="J76" s="127"/>
      <c r="K76" s="127">
        <v>0</v>
      </c>
      <c r="L76" s="127">
        <v>0</v>
      </c>
      <c r="M76" s="127">
        <v>0</v>
      </c>
      <c r="N76" s="127">
        <v>0</v>
      </c>
      <c r="O76" s="127">
        <v>671976</v>
      </c>
      <c r="Q76" s="140">
        <f t="shared" si="18"/>
        <v>0</v>
      </c>
      <c r="R76" s="140">
        <f t="shared" si="19"/>
        <v>0</v>
      </c>
      <c r="S76" s="140">
        <f t="shared" si="20"/>
        <v>0</v>
      </c>
      <c r="T76" s="140">
        <f t="shared" si="21"/>
        <v>0</v>
      </c>
      <c r="U76" s="140">
        <f t="shared" si="22"/>
        <v>3494.2752</v>
      </c>
      <c r="W76" s="140">
        <f t="shared" si="23"/>
        <v>0</v>
      </c>
      <c r="X76" s="140">
        <f t="shared" si="24"/>
        <v>0</v>
      </c>
      <c r="Y76" s="140">
        <f t="shared" si="25"/>
        <v>0</v>
      </c>
      <c r="Z76" s="140">
        <f t="shared" si="26"/>
        <v>0</v>
      </c>
      <c r="AA76" s="140">
        <f t="shared" si="27"/>
        <v>0</v>
      </c>
      <c r="AC76" s="143">
        <f t="shared" si="28"/>
        <v>0</v>
      </c>
      <c r="AD76" s="143">
        <f t="shared" si="29"/>
        <v>0</v>
      </c>
      <c r="AE76" s="143">
        <f t="shared" si="30"/>
        <v>0</v>
      </c>
      <c r="AF76" s="143">
        <f t="shared" si="31"/>
        <v>0</v>
      </c>
      <c r="AG76" s="143">
        <f t="shared" si="32"/>
        <v>3494.2752</v>
      </c>
    </row>
    <row r="77" spans="2:33">
      <c r="B77" t="s">
        <v>954</v>
      </c>
      <c r="C77" t="s">
        <v>633</v>
      </c>
      <c r="D77" s="120">
        <v>1.89E-2</v>
      </c>
      <c r="E77" s="120">
        <v>2.1099999999999997E-2</v>
      </c>
      <c r="F77" s="127"/>
      <c r="G77" s="127"/>
      <c r="H77" s="127"/>
      <c r="I77" s="127"/>
      <c r="J77" s="127"/>
      <c r="K77" s="127">
        <v>0</v>
      </c>
      <c r="L77" s="127">
        <v>0</v>
      </c>
      <c r="M77" s="127">
        <v>0</v>
      </c>
      <c r="N77" s="127">
        <v>0</v>
      </c>
      <c r="O77" s="127">
        <v>269917388</v>
      </c>
      <c r="Q77" s="140">
        <f t="shared" si="18"/>
        <v>0</v>
      </c>
      <c r="R77" s="140">
        <f t="shared" si="19"/>
        <v>0</v>
      </c>
      <c r="S77" s="140">
        <f t="shared" si="20"/>
        <v>0</v>
      </c>
      <c r="T77" s="140">
        <f t="shared" si="21"/>
        <v>0</v>
      </c>
      <c r="U77" s="140">
        <f t="shared" si="22"/>
        <v>593818.25359999924</v>
      </c>
      <c r="W77" s="140">
        <f t="shared" si="23"/>
        <v>0</v>
      </c>
      <c r="X77" s="140">
        <f t="shared" si="24"/>
        <v>0</v>
      </c>
      <c r="Y77" s="140">
        <f t="shared" si="25"/>
        <v>0</v>
      </c>
      <c r="Z77" s="140">
        <f t="shared" si="26"/>
        <v>0</v>
      </c>
      <c r="AA77" s="140">
        <f t="shared" si="27"/>
        <v>0</v>
      </c>
      <c r="AC77" s="143">
        <f t="shared" si="28"/>
        <v>0</v>
      </c>
      <c r="AD77" s="143">
        <f t="shared" si="29"/>
        <v>0</v>
      </c>
      <c r="AE77" s="143">
        <f t="shared" si="30"/>
        <v>0</v>
      </c>
      <c r="AF77" s="143">
        <f t="shared" si="31"/>
        <v>0</v>
      </c>
      <c r="AG77" s="143">
        <f t="shared" si="32"/>
        <v>593818.25359999924</v>
      </c>
    </row>
    <row r="78" spans="2:33">
      <c r="B78" t="s">
        <v>954</v>
      </c>
      <c r="C78" t="s">
        <v>634</v>
      </c>
      <c r="D78" s="120">
        <v>3.2000000000000001E-2</v>
      </c>
      <c r="E78" s="120">
        <v>4.0199999999999993E-2</v>
      </c>
      <c r="F78" s="127"/>
      <c r="G78" s="127"/>
      <c r="H78" s="127"/>
      <c r="I78" s="127"/>
      <c r="J78" s="127"/>
      <c r="K78" s="127">
        <v>0</v>
      </c>
      <c r="L78" s="127">
        <v>0</v>
      </c>
      <c r="M78" s="127">
        <v>0</v>
      </c>
      <c r="N78" s="127">
        <v>0</v>
      </c>
      <c r="O78" s="127">
        <v>6117037</v>
      </c>
      <c r="Q78" s="140">
        <f t="shared" si="18"/>
        <v>0</v>
      </c>
      <c r="R78" s="140">
        <f t="shared" si="19"/>
        <v>0</v>
      </c>
      <c r="S78" s="140">
        <f t="shared" si="20"/>
        <v>0</v>
      </c>
      <c r="T78" s="140">
        <f t="shared" si="21"/>
        <v>0</v>
      </c>
      <c r="U78" s="140">
        <f t="shared" si="22"/>
        <v>50159.703399999948</v>
      </c>
      <c r="W78" s="140">
        <f t="shared" si="23"/>
        <v>0</v>
      </c>
      <c r="X78" s="140">
        <f t="shared" si="24"/>
        <v>0</v>
      </c>
      <c r="Y78" s="140">
        <f t="shared" si="25"/>
        <v>0</v>
      </c>
      <c r="Z78" s="140">
        <f t="shared" si="26"/>
        <v>0</v>
      </c>
      <c r="AA78" s="140">
        <f t="shared" si="27"/>
        <v>0</v>
      </c>
      <c r="AC78" s="143">
        <f t="shared" si="28"/>
        <v>0</v>
      </c>
      <c r="AD78" s="143">
        <f t="shared" si="29"/>
        <v>0</v>
      </c>
      <c r="AE78" s="143">
        <f t="shared" si="30"/>
        <v>0</v>
      </c>
      <c r="AF78" s="143">
        <f t="shared" si="31"/>
        <v>0</v>
      </c>
      <c r="AG78" s="143">
        <f t="shared" si="32"/>
        <v>50159.703399999948</v>
      </c>
    </row>
    <row r="79" spans="2:33">
      <c r="B79" t="s">
        <v>954</v>
      </c>
      <c r="C79" t="s">
        <v>635</v>
      </c>
      <c r="D79" s="120">
        <v>2.7400000000000001E-2</v>
      </c>
      <c r="E79" s="120">
        <v>3.2199999999999999E-2</v>
      </c>
      <c r="F79" s="127"/>
      <c r="G79" s="127"/>
      <c r="H79" s="127"/>
      <c r="I79" s="127"/>
      <c r="J79" s="127"/>
      <c r="K79" s="127">
        <v>0</v>
      </c>
      <c r="L79" s="127">
        <v>0</v>
      </c>
      <c r="M79" s="127">
        <v>0</v>
      </c>
      <c r="N79" s="127">
        <v>0</v>
      </c>
      <c r="O79" s="127">
        <v>3349996</v>
      </c>
      <c r="Q79" s="140">
        <f t="shared" si="18"/>
        <v>0</v>
      </c>
      <c r="R79" s="140">
        <f t="shared" si="19"/>
        <v>0</v>
      </c>
      <c r="S79" s="140">
        <f t="shared" si="20"/>
        <v>0</v>
      </c>
      <c r="T79" s="140">
        <f t="shared" si="21"/>
        <v>0</v>
      </c>
      <c r="U79" s="140">
        <f t="shared" si="22"/>
        <v>16079.980799999996</v>
      </c>
      <c r="W79" s="140">
        <f t="shared" si="23"/>
        <v>0</v>
      </c>
      <c r="X79" s="140">
        <f t="shared" si="24"/>
        <v>0</v>
      </c>
      <c r="Y79" s="140">
        <f t="shared" si="25"/>
        <v>0</v>
      </c>
      <c r="Z79" s="140">
        <f t="shared" si="26"/>
        <v>0</v>
      </c>
      <c r="AA79" s="140">
        <f t="shared" si="27"/>
        <v>0</v>
      </c>
      <c r="AC79" s="143">
        <f t="shared" si="28"/>
        <v>0</v>
      </c>
      <c r="AD79" s="143">
        <f t="shared" si="29"/>
        <v>0</v>
      </c>
      <c r="AE79" s="143">
        <f t="shared" si="30"/>
        <v>0</v>
      </c>
      <c r="AF79" s="143">
        <f t="shared" si="31"/>
        <v>0</v>
      </c>
      <c r="AG79" s="143">
        <f t="shared" si="32"/>
        <v>16079.980799999996</v>
      </c>
    </row>
    <row r="80" spans="2:33">
      <c r="B80" t="s">
        <v>954</v>
      </c>
      <c r="C80" t="s">
        <v>636</v>
      </c>
      <c r="D80" s="120">
        <v>2.0900000000000002E-2</v>
      </c>
      <c r="E80" s="120">
        <v>2.1499999999999998E-2</v>
      </c>
      <c r="F80" s="127"/>
      <c r="G80" s="127"/>
      <c r="H80" s="127"/>
      <c r="I80" s="127"/>
      <c r="J80" s="127"/>
      <c r="K80" s="127">
        <v>0</v>
      </c>
      <c r="L80" s="127">
        <v>0</v>
      </c>
      <c r="M80" s="127">
        <v>0</v>
      </c>
      <c r="N80" s="127">
        <v>0</v>
      </c>
      <c r="O80" s="127">
        <v>130250005</v>
      </c>
      <c r="Q80" s="140">
        <f t="shared" si="18"/>
        <v>0</v>
      </c>
      <c r="R80" s="140">
        <f t="shared" si="19"/>
        <v>0</v>
      </c>
      <c r="S80" s="140">
        <f t="shared" si="20"/>
        <v>0</v>
      </c>
      <c r="T80" s="140">
        <f t="shared" si="21"/>
        <v>0</v>
      </c>
      <c r="U80" s="140">
        <f t="shared" si="22"/>
        <v>78150.002999999531</v>
      </c>
      <c r="W80" s="140">
        <f t="shared" si="23"/>
        <v>0</v>
      </c>
      <c r="X80" s="140">
        <f t="shared" si="24"/>
        <v>0</v>
      </c>
      <c r="Y80" s="140">
        <f t="shared" si="25"/>
        <v>0</v>
      </c>
      <c r="Z80" s="140">
        <f t="shared" si="26"/>
        <v>0</v>
      </c>
      <c r="AA80" s="140">
        <f t="shared" si="27"/>
        <v>0</v>
      </c>
      <c r="AC80" s="143">
        <f t="shared" si="28"/>
        <v>0</v>
      </c>
      <c r="AD80" s="143">
        <f t="shared" si="29"/>
        <v>0</v>
      </c>
      <c r="AE80" s="143">
        <f t="shared" si="30"/>
        <v>0</v>
      </c>
      <c r="AF80" s="143">
        <f t="shared" si="31"/>
        <v>0</v>
      </c>
      <c r="AG80" s="143">
        <f t="shared" si="32"/>
        <v>78150.002999999531</v>
      </c>
    </row>
    <row r="81" spans="2:33">
      <c r="B81" t="s">
        <v>954</v>
      </c>
      <c r="C81" t="s">
        <v>637</v>
      </c>
      <c r="D81" s="120">
        <v>3.3600000000000005E-2</v>
      </c>
      <c r="E81" s="120">
        <v>3.3399999999999999E-2</v>
      </c>
      <c r="F81" s="127"/>
      <c r="G81" s="127"/>
      <c r="H81" s="127"/>
      <c r="I81" s="127"/>
      <c r="J81" s="127"/>
      <c r="K81" s="127">
        <v>0</v>
      </c>
      <c r="L81" s="127">
        <v>0</v>
      </c>
      <c r="M81" s="127">
        <v>0</v>
      </c>
      <c r="N81" s="127">
        <v>0</v>
      </c>
      <c r="O81" s="127">
        <v>55834071</v>
      </c>
      <c r="Q81" s="140">
        <f t="shared" si="18"/>
        <v>0</v>
      </c>
      <c r="R81" s="140">
        <f t="shared" si="19"/>
        <v>0</v>
      </c>
      <c r="S81" s="140">
        <f t="shared" si="20"/>
        <v>0</v>
      </c>
      <c r="T81" s="140">
        <f t="shared" si="21"/>
        <v>0</v>
      </c>
      <c r="U81" s="140">
        <f t="shared" si="22"/>
        <v>-11166.814200000319</v>
      </c>
      <c r="W81" s="140">
        <f t="shared" si="23"/>
        <v>0</v>
      </c>
      <c r="X81" s="140">
        <f t="shared" si="24"/>
        <v>0</v>
      </c>
      <c r="Y81" s="140">
        <f t="shared" si="25"/>
        <v>0</v>
      </c>
      <c r="Z81" s="140">
        <f t="shared" si="26"/>
        <v>0</v>
      </c>
      <c r="AA81" s="140">
        <f t="shared" si="27"/>
        <v>0</v>
      </c>
      <c r="AC81" s="143">
        <f t="shared" si="28"/>
        <v>0</v>
      </c>
      <c r="AD81" s="143">
        <f t="shared" si="29"/>
        <v>0</v>
      </c>
      <c r="AE81" s="143">
        <f t="shared" si="30"/>
        <v>0</v>
      </c>
      <c r="AF81" s="143">
        <f t="shared" si="31"/>
        <v>0</v>
      </c>
      <c r="AG81" s="143">
        <f t="shared" si="32"/>
        <v>-11166.814200000319</v>
      </c>
    </row>
    <row r="82" spans="2:33">
      <c r="B82" t="s">
        <v>954</v>
      </c>
      <c r="C82" t="s">
        <v>638</v>
      </c>
      <c r="D82" s="120">
        <v>1.43E-2</v>
      </c>
      <c r="E82" s="120">
        <v>1.44E-2</v>
      </c>
      <c r="F82" s="127"/>
      <c r="G82" s="127"/>
      <c r="H82" s="127"/>
      <c r="I82" s="127"/>
      <c r="J82" s="127"/>
      <c r="K82" s="127">
        <v>0</v>
      </c>
      <c r="L82" s="127">
        <v>0</v>
      </c>
      <c r="M82" s="127">
        <v>0</v>
      </c>
      <c r="N82" s="127">
        <v>0</v>
      </c>
      <c r="O82" s="127">
        <v>2476548</v>
      </c>
      <c r="Q82" s="140">
        <f t="shared" si="18"/>
        <v>0</v>
      </c>
      <c r="R82" s="140">
        <f t="shared" si="19"/>
        <v>0</v>
      </c>
      <c r="S82" s="140">
        <f t="shared" si="20"/>
        <v>0</v>
      </c>
      <c r="T82" s="140">
        <f t="shared" si="21"/>
        <v>0</v>
      </c>
      <c r="U82" s="140">
        <f t="shared" si="22"/>
        <v>247.65479999999849</v>
      </c>
      <c r="W82" s="140">
        <f t="shared" si="23"/>
        <v>0</v>
      </c>
      <c r="X82" s="140">
        <f t="shared" si="24"/>
        <v>0</v>
      </c>
      <c r="Y82" s="140">
        <f t="shared" si="25"/>
        <v>0</v>
      </c>
      <c r="Z82" s="140">
        <f t="shared" si="26"/>
        <v>0</v>
      </c>
      <c r="AA82" s="140">
        <f t="shared" si="27"/>
        <v>0</v>
      </c>
      <c r="AC82" s="143">
        <f t="shared" si="28"/>
        <v>0</v>
      </c>
      <c r="AD82" s="143">
        <f t="shared" si="29"/>
        <v>0</v>
      </c>
      <c r="AE82" s="143">
        <f t="shared" si="30"/>
        <v>0</v>
      </c>
      <c r="AF82" s="143">
        <f t="shared" si="31"/>
        <v>0</v>
      </c>
      <c r="AG82" s="143">
        <f t="shared" si="32"/>
        <v>247.65479999999849</v>
      </c>
    </row>
    <row r="83" spans="2:33">
      <c r="B83" t="s">
        <v>954</v>
      </c>
      <c r="C83" t="s">
        <v>662</v>
      </c>
      <c r="D83" s="120">
        <v>1.66E-2</v>
      </c>
      <c r="E83" s="120">
        <v>1.7000000000000001E-2</v>
      </c>
      <c r="F83" s="127"/>
      <c r="G83" s="127"/>
      <c r="H83" s="127"/>
      <c r="I83" s="127"/>
      <c r="J83" s="127"/>
      <c r="K83" s="127">
        <v>0</v>
      </c>
      <c r="L83" s="127">
        <v>494478</v>
      </c>
      <c r="M83" s="127">
        <v>0</v>
      </c>
      <c r="N83" s="127">
        <v>0</v>
      </c>
      <c r="O83" s="127">
        <v>0</v>
      </c>
      <c r="Q83" s="140">
        <f t="shared" si="18"/>
        <v>0</v>
      </c>
      <c r="R83" s="140">
        <f t="shared" si="19"/>
        <v>197.79120000000052</v>
      </c>
      <c r="S83" s="140">
        <f t="shared" si="20"/>
        <v>0</v>
      </c>
      <c r="T83" s="140">
        <f t="shared" si="21"/>
        <v>0</v>
      </c>
      <c r="U83" s="140">
        <f t="shared" si="22"/>
        <v>0</v>
      </c>
      <c r="W83" s="140">
        <f t="shared" si="23"/>
        <v>0</v>
      </c>
      <c r="X83" s="140">
        <f t="shared" si="24"/>
        <v>0</v>
      </c>
      <c r="Y83" s="140">
        <f t="shared" si="25"/>
        <v>0</v>
      </c>
      <c r="Z83" s="140">
        <f t="shared" si="26"/>
        <v>0</v>
      </c>
      <c r="AA83" s="140">
        <f t="shared" si="27"/>
        <v>0</v>
      </c>
      <c r="AC83" s="143">
        <f t="shared" si="28"/>
        <v>0</v>
      </c>
      <c r="AD83" s="143">
        <f t="shared" si="29"/>
        <v>197.79120000000052</v>
      </c>
      <c r="AE83" s="143">
        <f t="shared" si="30"/>
        <v>0</v>
      </c>
      <c r="AF83" s="143">
        <f t="shared" si="31"/>
        <v>0</v>
      </c>
      <c r="AG83" s="143">
        <f t="shared" si="32"/>
        <v>0</v>
      </c>
    </row>
    <row r="84" spans="2:33">
      <c r="B84" t="s">
        <v>954</v>
      </c>
      <c r="C84" t="s">
        <v>663</v>
      </c>
      <c r="D84" s="120">
        <v>1.8800000000000001E-2</v>
      </c>
      <c r="E84" s="120">
        <v>2.3599999999999999E-2</v>
      </c>
      <c r="F84" s="127"/>
      <c r="G84" s="127"/>
      <c r="H84" s="127"/>
      <c r="I84" s="127"/>
      <c r="J84" s="127"/>
      <c r="K84" s="127">
        <v>0</v>
      </c>
      <c r="L84" s="127">
        <v>924800</v>
      </c>
      <c r="M84" s="127">
        <v>0</v>
      </c>
      <c r="N84" s="127">
        <v>0</v>
      </c>
      <c r="O84" s="127">
        <v>0</v>
      </c>
      <c r="Q84" s="140">
        <f t="shared" si="18"/>
        <v>0</v>
      </c>
      <c r="R84" s="140">
        <f t="shared" si="19"/>
        <v>4439.0399999999991</v>
      </c>
      <c r="S84" s="140">
        <f t="shared" si="20"/>
        <v>0</v>
      </c>
      <c r="T84" s="140">
        <f t="shared" si="21"/>
        <v>0</v>
      </c>
      <c r="U84" s="140">
        <f t="shared" si="22"/>
        <v>0</v>
      </c>
      <c r="W84" s="140">
        <f t="shared" si="23"/>
        <v>0</v>
      </c>
      <c r="X84" s="140">
        <f t="shared" si="24"/>
        <v>0</v>
      </c>
      <c r="Y84" s="140">
        <f t="shared" si="25"/>
        <v>0</v>
      </c>
      <c r="Z84" s="140">
        <f t="shared" si="26"/>
        <v>0</v>
      </c>
      <c r="AA84" s="140">
        <f t="shared" si="27"/>
        <v>0</v>
      </c>
      <c r="AC84" s="143">
        <f t="shared" si="28"/>
        <v>0</v>
      </c>
      <c r="AD84" s="143">
        <f t="shared" si="29"/>
        <v>4439.0399999999991</v>
      </c>
      <c r="AE84" s="143">
        <f t="shared" si="30"/>
        <v>0</v>
      </c>
      <c r="AF84" s="143">
        <f t="shared" si="31"/>
        <v>0</v>
      </c>
      <c r="AG84" s="143">
        <f t="shared" si="32"/>
        <v>0</v>
      </c>
    </row>
    <row r="85" spans="2:33">
      <c r="B85" t="s">
        <v>954</v>
      </c>
      <c r="C85" t="s">
        <v>664</v>
      </c>
      <c r="D85" s="120">
        <v>2.2200000000000001E-2</v>
      </c>
      <c r="E85" s="120">
        <v>2.1000000000000001E-2</v>
      </c>
      <c r="F85" s="127"/>
      <c r="G85" s="127"/>
      <c r="H85" s="127"/>
      <c r="I85" s="127"/>
      <c r="J85" s="127"/>
      <c r="K85" s="127">
        <v>0</v>
      </c>
      <c r="L85" s="127">
        <v>289697351</v>
      </c>
      <c r="M85" s="127">
        <v>0</v>
      </c>
      <c r="N85" s="127">
        <v>0</v>
      </c>
      <c r="O85" s="127">
        <v>0</v>
      </c>
      <c r="Q85" s="140">
        <f t="shared" si="18"/>
        <v>0</v>
      </c>
      <c r="R85" s="140">
        <f t="shared" si="19"/>
        <v>-347636.82119999989</v>
      </c>
      <c r="S85" s="140">
        <f t="shared" si="20"/>
        <v>0</v>
      </c>
      <c r="T85" s="140">
        <f t="shared" si="21"/>
        <v>0</v>
      </c>
      <c r="U85" s="140">
        <f t="shared" si="22"/>
        <v>0</v>
      </c>
      <c r="W85" s="140">
        <f t="shared" si="23"/>
        <v>0</v>
      </c>
      <c r="X85" s="140">
        <f t="shared" si="24"/>
        <v>0</v>
      </c>
      <c r="Y85" s="140">
        <f t="shared" si="25"/>
        <v>0</v>
      </c>
      <c r="Z85" s="140">
        <f t="shared" si="26"/>
        <v>0</v>
      </c>
      <c r="AA85" s="140">
        <f t="shared" si="27"/>
        <v>0</v>
      </c>
      <c r="AC85" s="143">
        <f t="shared" si="28"/>
        <v>0</v>
      </c>
      <c r="AD85" s="143">
        <f t="shared" si="29"/>
        <v>-347636.82119999989</v>
      </c>
      <c r="AE85" s="143">
        <f t="shared" si="30"/>
        <v>0</v>
      </c>
      <c r="AF85" s="143">
        <f t="shared" si="31"/>
        <v>0</v>
      </c>
      <c r="AG85" s="143">
        <f t="shared" si="32"/>
        <v>0</v>
      </c>
    </row>
    <row r="86" spans="2:33">
      <c r="B86" t="s">
        <v>954</v>
      </c>
      <c r="C86" t="s">
        <v>665</v>
      </c>
      <c r="D86" s="120">
        <v>3.3700000000000001E-2</v>
      </c>
      <c r="E86" s="120">
        <v>4.0300000000000002E-2</v>
      </c>
      <c r="F86" s="127"/>
      <c r="G86" s="127"/>
      <c r="H86" s="127"/>
      <c r="I86" s="127"/>
      <c r="J86" s="127"/>
      <c r="K86" s="127">
        <v>0</v>
      </c>
      <c r="L86" s="127">
        <v>4628691</v>
      </c>
      <c r="M86" s="127">
        <v>0</v>
      </c>
      <c r="N86" s="127">
        <v>0</v>
      </c>
      <c r="O86" s="127">
        <v>0</v>
      </c>
      <c r="Q86" s="140">
        <f t="shared" si="18"/>
        <v>0</v>
      </c>
      <c r="R86" s="140">
        <f t="shared" si="19"/>
        <v>30549.360600000007</v>
      </c>
      <c r="S86" s="140">
        <f t="shared" si="20"/>
        <v>0</v>
      </c>
      <c r="T86" s="140">
        <f t="shared" si="21"/>
        <v>0</v>
      </c>
      <c r="U86" s="140">
        <f t="shared" si="22"/>
        <v>0</v>
      </c>
      <c r="W86" s="140">
        <f t="shared" si="23"/>
        <v>0</v>
      </c>
      <c r="X86" s="140">
        <f t="shared" si="24"/>
        <v>0</v>
      </c>
      <c r="Y86" s="140">
        <f t="shared" si="25"/>
        <v>0</v>
      </c>
      <c r="Z86" s="140">
        <f t="shared" si="26"/>
        <v>0</v>
      </c>
      <c r="AA86" s="140">
        <f t="shared" si="27"/>
        <v>0</v>
      </c>
      <c r="AC86" s="143">
        <f t="shared" si="28"/>
        <v>0</v>
      </c>
      <c r="AD86" s="143">
        <f t="shared" si="29"/>
        <v>30549.360600000007</v>
      </c>
      <c r="AE86" s="143">
        <f t="shared" si="30"/>
        <v>0</v>
      </c>
      <c r="AF86" s="143">
        <f t="shared" si="31"/>
        <v>0</v>
      </c>
      <c r="AG86" s="143">
        <f t="shared" si="32"/>
        <v>0</v>
      </c>
    </row>
    <row r="87" spans="2:33">
      <c r="B87" t="s">
        <v>954</v>
      </c>
      <c r="C87" t="s">
        <v>666</v>
      </c>
      <c r="D87" s="120">
        <v>2.6600000000000002E-2</v>
      </c>
      <c r="E87" s="120">
        <v>3.1600000000000003E-2</v>
      </c>
      <c r="F87" s="127"/>
      <c r="G87" s="127"/>
      <c r="H87" s="127"/>
      <c r="I87" s="127"/>
      <c r="J87" s="127"/>
      <c r="K87" s="127">
        <v>0</v>
      </c>
      <c r="L87" s="127">
        <v>1942924</v>
      </c>
      <c r="M87" s="127">
        <v>0</v>
      </c>
      <c r="N87" s="127">
        <v>0</v>
      </c>
      <c r="O87" s="127">
        <v>0</v>
      </c>
      <c r="Q87" s="140">
        <f t="shared" si="18"/>
        <v>0</v>
      </c>
      <c r="R87" s="140">
        <f t="shared" si="19"/>
        <v>9714.6200000000026</v>
      </c>
      <c r="S87" s="140">
        <f t="shared" si="20"/>
        <v>0</v>
      </c>
      <c r="T87" s="140">
        <f t="shared" si="21"/>
        <v>0</v>
      </c>
      <c r="U87" s="140">
        <f t="shared" si="22"/>
        <v>0</v>
      </c>
      <c r="W87" s="140">
        <f t="shared" si="23"/>
        <v>0</v>
      </c>
      <c r="X87" s="140">
        <f t="shared" si="24"/>
        <v>0</v>
      </c>
      <c r="Y87" s="140">
        <f t="shared" si="25"/>
        <v>0</v>
      </c>
      <c r="Z87" s="140">
        <f t="shared" si="26"/>
        <v>0</v>
      </c>
      <c r="AA87" s="140">
        <f t="shared" si="27"/>
        <v>0</v>
      </c>
      <c r="AC87" s="143">
        <f t="shared" si="28"/>
        <v>0</v>
      </c>
      <c r="AD87" s="143">
        <f t="shared" si="29"/>
        <v>9714.6200000000026</v>
      </c>
      <c r="AE87" s="143">
        <f t="shared" si="30"/>
        <v>0</v>
      </c>
      <c r="AF87" s="143">
        <f t="shared" si="31"/>
        <v>0</v>
      </c>
      <c r="AG87" s="143">
        <f t="shared" si="32"/>
        <v>0</v>
      </c>
    </row>
    <row r="88" spans="2:33">
      <c r="B88" t="s">
        <v>954</v>
      </c>
      <c r="C88" t="s">
        <v>667</v>
      </c>
      <c r="D88" s="120">
        <v>2.3E-2</v>
      </c>
      <c r="E88" s="120">
        <v>2.2099999999999998E-2</v>
      </c>
      <c r="F88" s="127"/>
      <c r="G88" s="127"/>
      <c r="H88" s="127"/>
      <c r="I88" s="127"/>
      <c r="J88" s="127"/>
      <c r="K88" s="127">
        <v>0</v>
      </c>
      <c r="L88" s="127">
        <v>220867822</v>
      </c>
      <c r="M88" s="127">
        <v>0</v>
      </c>
      <c r="N88" s="127">
        <v>0</v>
      </c>
      <c r="O88" s="127">
        <v>0</v>
      </c>
      <c r="Q88" s="140">
        <f t="shared" si="18"/>
        <v>0</v>
      </c>
      <c r="R88" s="140">
        <f t="shared" si="19"/>
        <v>-198781.03980000032</v>
      </c>
      <c r="S88" s="140">
        <f t="shared" si="20"/>
        <v>0</v>
      </c>
      <c r="T88" s="140">
        <f t="shared" si="21"/>
        <v>0</v>
      </c>
      <c r="U88" s="140">
        <f t="shared" si="22"/>
        <v>0</v>
      </c>
      <c r="W88" s="140">
        <f t="shared" si="23"/>
        <v>0</v>
      </c>
      <c r="X88" s="140">
        <f t="shared" si="24"/>
        <v>0</v>
      </c>
      <c r="Y88" s="140">
        <f t="shared" si="25"/>
        <v>0</v>
      </c>
      <c r="Z88" s="140">
        <f t="shared" si="26"/>
        <v>0</v>
      </c>
      <c r="AA88" s="140">
        <f t="shared" si="27"/>
        <v>0</v>
      </c>
      <c r="AC88" s="143">
        <f t="shared" si="28"/>
        <v>0</v>
      </c>
      <c r="AD88" s="143">
        <f t="shared" si="29"/>
        <v>-198781.03980000032</v>
      </c>
      <c r="AE88" s="143">
        <f t="shared" si="30"/>
        <v>0</v>
      </c>
      <c r="AF88" s="143">
        <f t="shared" si="31"/>
        <v>0</v>
      </c>
      <c r="AG88" s="143">
        <f t="shared" si="32"/>
        <v>0</v>
      </c>
    </row>
    <row r="89" spans="2:33">
      <c r="B89" t="s">
        <v>954</v>
      </c>
      <c r="C89" t="s">
        <v>668</v>
      </c>
      <c r="D89" s="120">
        <v>3.09E-2</v>
      </c>
      <c r="E89" s="120">
        <v>3.1E-2</v>
      </c>
      <c r="F89" s="127"/>
      <c r="G89" s="127"/>
      <c r="H89" s="127"/>
      <c r="I89" s="127"/>
      <c r="J89" s="127"/>
      <c r="K89" s="127">
        <v>0</v>
      </c>
      <c r="L89" s="127">
        <v>52741985</v>
      </c>
      <c r="M89" s="127">
        <v>0</v>
      </c>
      <c r="N89" s="127">
        <v>0</v>
      </c>
      <c r="O89" s="127">
        <v>0</v>
      </c>
      <c r="Q89" s="140">
        <f t="shared" si="18"/>
        <v>0</v>
      </c>
      <c r="R89" s="140">
        <f t="shared" si="19"/>
        <v>5274.1984999999677</v>
      </c>
      <c r="S89" s="140">
        <f t="shared" si="20"/>
        <v>0</v>
      </c>
      <c r="T89" s="140">
        <f t="shared" si="21"/>
        <v>0</v>
      </c>
      <c r="U89" s="140">
        <f t="shared" si="22"/>
        <v>0</v>
      </c>
      <c r="W89" s="140">
        <f t="shared" si="23"/>
        <v>0</v>
      </c>
      <c r="X89" s="140">
        <f t="shared" si="24"/>
        <v>0</v>
      </c>
      <c r="Y89" s="140">
        <f t="shared" si="25"/>
        <v>0</v>
      </c>
      <c r="Z89" s="140">
        <f t="shared" si="26"/>
        <v>0</v>
      </c>
      <c r="AA89" s="140">
        <f t="shared" si="27"/>
        <v>0</v>
      </c>
      <c r="AC89" s="143">
        <f t="shared" si="28"/>
        <v>0</v>
      </c>
      <c r="AD89" s="143">
        <f t="shared" si="29"/>
        <v>5274.1984999999677</v>
      </c>
      <c r="AE89" s="143">
        <f t="shared" si="30"/>
        <v>0</v>
      </c>
      <c r="AF89" s="143">
        <f t="shared" si="31"/>
        <v>0</v>
      </c>
      <c r="AG89" s="143">
        <f t="shared" si="32"/>
        <v>0</v>
      </c>
    </row>
    <row r="90" spans="2:33">
      <c r="B90" t="s">
        <v>954</v>
      </c>
      <c r="C90" t="s">
        <v>669</v>
      </c>
      <c r="D90" s="120">
        <v>7.0300000000000001E-2</v>
      </c>
      <c r="E90" s="120">
        <v>7.4700000000000003E-2</v>
      </c>
      <c r="F90" s="127"/>
      <c r="G90" s="127"/>
      <c r="H90" s="127"/>
      <c r="I90" s="127"/>
      <c r="J90" s="127"/>
      <c r="K90" s="127">
        <v>0</v>
      </c>
      <c r="L90" s="127">
        <v>26583363</v>
      </c>
      <c r="M90" s="127">
        <v>0</v>
      </c>
      <c r="N90" s="127">
        <v>0</v>
      </c>
      <c r="O90" s="127">
        <v>0</v>
      </c>
      <c r="Q90" s="140">
        <f t="shared" si="18"/>
        <v>0</v>
      </c>
      <c r="R90" s="140">
        <f t="shared" si="19"/>
        <v>116966.79720000003</v>
      </c>
      <c r="S90" s="140">
        <f t="shared" si="20"/>
        <v>0</v>
      </c>
      <c r="T90" s="140">
        <f t="shared" si="21"/>
        <v>0</v>
      </c>
      <c r="U90" s="140">
        <f t="shared" si="22"/>
        <v>0</v>
      </c>
      <c r="W90" s="140">
        <f t="shared" si="23"/>
        <v>0</v>
      </c>
      <c r="X90" s="140">
        <f t="shared" si="24"/>
        <v>0</v>
      </c>
      <c r="Y90" s="140">
        <f t="shared" si="25"/>
        <v>0</v>
      </c>
      <c r="Z90" s="140">
        <f t="shared" si="26"/>
        <v>0</v>
      </c>
      <c r="AA90" s="140">
        <f t="shared" si="27"/>
        <v>0</v>
      </c>
      <c r="AC90" s="143">
        <f t="shared" si="28"/>
        <v>0</v>
      </c>
      <c r="AD90" s="143">
        <f t="shared" si="29"/>
        <v>116966.79720000003</v>
      </c>
      <c r="AE90" s="143">
        <f t="shared" si="30"/>
        <v>0</v>
      </c>
      <c r="AF90" s="143">
        <f t="shared" si="31"/>
        <v>0</v>
      </c>
      <c r="AG90" s="143">
        <f t="shared" si="32"/>
        <v>0</v>
      </c>
    </row>
    <row r="91" spans="2:33">
      <c r="B91" t="s">
        <v>954</v>
      </c>
      <c r="C91" t="s">
        <v>670</v>
      </c>
      <c r="D91" s="120">
        <v>1.3600000000000001E-2</v>
      </c>
      <c r="E91" s="120">
        <v>1.4499999999999999E-2</v>
      </c>
      <c r="F91" s="127"/>
      <c r="G91" s="127"/>
      <c r="H91" s="127"/>
      <c r="I91" s="127"/>
      <c r="J91" s="127"/>
      <c r="K91" s="127">
        <v>0</v>
      </c>
      <c r="L91" s="127">
        <v>3029556</v>
      </c>
      <c r="M91" s="127">
        <v>0</v>
      </c>
      <c r="N91" s="127">
        <v>0</v>
      </c>
      <c r="O91" s="127">
        <v>0</v>
      </c>
      <c r="Q91" s="140">
        <f t="shared" si="18"/>
        <v>0</v>
      </c>
      <c r="R91" s="140">
        <f t="shared" si="19"/>
        <v>2726.6003999999939</v>
      </c>
      <c r="S91" s="140">
        <f t="shared" si="20"/>
        <v>0</v>
      </c>
      <c r="T91" s="140">
        <f t="shared" si="21"/>
        <v>0</v>
      </c>
      <c r="U91" s="140">
        <f t="shared" si="22"/>
        <v>0</v>
      </c>
      <c r="W91" s="140">
        <f t="shared" si="23"/>
        <v>0</v>
      </c>
      <c r="X91" s="140">
        <f t="shared" si="24"/>
        <v>0</v>
      </c>
      <c r="Y91" s="140">
        <f t="shared" si="25"/>
        <v>0</v>
      </c>
      <c r="Z91" s="140">
        <f t="shared" si="26"/>
        <v>0</v>
      </c>
      <c r="AA91" s="140">
        <f t="shared" si="27"/>
        <v>0</v>
      </c>
      <c r="AC91" s="143">
        <f t="shared" si="28"/>
        <v>0</v>
      </c>
      <c r="AD91" s="143">
        <f t="shared" si="29"/>
        <v>2726.6003999999939</v>
      </c>
      <c r="AE91" s="143">
        <f t="shared" si="30"/>
        <v>0</v>
      </c>
      <c r="AF91" s="143">
        <f t="shared" si="31"/>
        <v>0</v>
      </c>
      <c r="AG91" s="143">
        <f t="shared" si="32"/>
        <v>0</v>
      </c>
    </row>
    <row r="92" spans="2:33">
      <c r="B92" t="s">
        <v>1154</v>
      </c>
      <c r="F92" s="127">
        <v>0</v>
      </c>
      <c r="G92" s="127">
        <v>1691366</v>
      </c>
      <c r="H92" s="127">
        <v>0</v>
      </c>
      <c r="I92" s="127">
        <v>827572</v>
      </c>
      <c r="J92" s="127">
        <v>0</v>
      </c>
      <c r="K92" s="127">
        <v>0</v>
      </c>
      <c r="L92" s="127">
        <v>600910970</v>
      </c>
      <c r="M92" s="127">
        <v>0</v>
      </c>
      <c r="N92" s="127">
        <v>286324503</v>
      </c>
      <c r="O92" s="127">
        <v>469226851</v>
      </c>
      <c r="Q92" s="140">
        <f t="shared" si="18"/>
        <v>0</v>
      </c>
      <c r="R92" s="140">
        <f t="shared" si="19"/>
        <v>0</v>
      </c>
      <c r="S92" s="140">
        <f t="shared" si="20"/>
        <v>0</v>
      </c>
      <c r="T92" s="140">
        <f t="shared" si="21"/>
        <v>0</v>
      </c>
      <c r="U92" s="140">
        <f t="shared" si="22"/>
        <v>0</v>
      </c>
      <c r="W92" s="140">
        <f t="shared" si="23"/>
        <v>0</v>
      </c>
      <c r="X92" s="140">
        <f t="shared" si="24"/>
        <v>0</v>
      </c>
      <c r="Y92" s="140">
        <f t="shared" si="25"/>
        <v>0</v>
      </c>
      <c r="Z92" s="140">
        <f t="shared" si="26"/>
        <v>0</v>
      </c>
      <c r="AA92" s="140">
        <f t="shared" si="27"/>
        <v>0</v>
      </c>
      <c r="AC92" s="143">
        <f t="shared" si="28"/>
        <v>0</v>
      </c>
      <c r="AD92" s="143">
        <f t="shared" si="29"/>
        <v>0</v>
      </c>
      <c r="AE92" s="143">
        <f t="shared" si="30"/>
        <v>0</v>
      </c>
      <c r="AF92" s="143">
        <f t="shared" si="31"/>
        <v>0</v>
      </c>
      <c r="AG92" s="143">
        <f t="shared" si="32"/>
        <v>0</v>
      </c>
    </row>
    <row r="93" spans="2:33">
      <c r="B93" t="s">
        <v>809</v>
      </c>
      <c r="C93" t="s">
        <v>35</v>
      </c>
      <c r="D93" s="120">
        <v>1.77E-2</v>
      </c>
      <c r="E93" s="120">
        <v>1.67E-2</v>
      </c>
      <c r="F93" s="127">
        <v>1691555</v>
      </c>
      <c r="G93" s="127">
        <v>526683</v>
      </c>
      <c r="H93" s="127">
        <v>852091</v>
      </c>
      <c r="I93" s="127">
        <v>201131</v>
      </c>
      <c r="J93" s="127">
        <v>326595</v>
      </c>
      <c r="K93" s="127"/>
      <c r="L93" s="127"/>
      <c r="M93" s="127"/>
      <c r="N93" s="127"/>
      <c r="O93" s="127"/>
      <c r="Q93" s="140">
        <f t="shared" si="18"/>
        <v>0</v>
      </c>
      <c r="R93" s="140">
        <f t="shared" si="19"/>
        <v>0</v>
      </c>
      <c r="S93" s="140">
        <f t="shared" si="20"/>
        <v>0</v>
      </c>
      <c r="T93" s="140">
        <f t="shared" si="21"/>
        <v>0</v>
      </c>
      <c r="U93" s="140">
        <f t="shared" si="22"/>
        <v>0</v>
      </c>
      <c r="W93" s="140">
        <f t="shared" si="23"/>
        <v>-1691.5550000000014</v>
      </c>
      <c r="X93" s="140">
        <f t="shared" si="24"/>
        <v>-526.68300000000045</v>
      </c>
      <c r="Y93" s="140">
        <f t="shared" si="25"/>
        <v>-852.0910000000008</v>
      </c>
      <c r="Z93" s="140">
        <f t="shared" si="26"/>
        <v>-201.13100000000017</v>
      </c>
      <c r="AA93" s="140">
        <f t="shared" si="27"/>
        <v>-326.59500000000031</v>
      </c>
      <c r="AC93" s="143">
        <f t="shared" si="28"/>
        <v>-1691.5550000000014</v>
      </c>
      <c r="AD93" s="143">
        <f t="shared" si="29"/>
        <v>-526.68300000000045</v>
      </c>
      <c r="AE93" s="143">
        <f t="shared" si="30"/>
        <v>-852.0910000000008</v>
      </c>
      <c r="AF93" s="143">
        <f t="shared" si="31"/>
        <v>-201.13100000000017</v>
      </c>
      <c r="AG93" s="143">
        <f t="shared" si="32"/>
        <v>-326.59500000000031</v>
      </c>
    </row>
    <row r="94" spans="2:33">
      <c r="B94" t="s">
        <v>809</v>
      </c>
      <c r="C94" t="s">
        <v>36</v>
      </c>
      <c r="D94" s="120">
        <v>2E-3</v>
      </c>
      <c r="E94" s="120">
        <v>1.26E-2</v>
      </c>
      <c r="F94" s="127">
        <v>46053</v>
      </c>
      <c r="G94" s="127">
        <v>14339</v>
      </c>
      <c r="H94" s="127">
        <v>23199</v>
      </c>
      <c r="I94" s="127">
        <v>5476</v>
      </c>
      <c r="J94" s="127">
        <v>8892</v>
      </c>
      <c r="K94" s="127"/>
      <c r="L94" s="127"/>
      <c r="M94" s="127"/>
      <c r="N94" s="127"/>
      <c r="O94" s="127"/>
      <c r="Q94" s="140">
        <f t="shared" si="18"/>
        <v>0</v>
      </c>
      <c r="R94" s="140">
        <f t="shared" si="19"/>
        <v>0</v>
      </c>
      <c r="S94" s="140">
        <f t="shared" si="20"/>
        <v>0</v>
      </c>
      <c r="T94" s="140">
        <f t="shared" si="21"/>
        <v>0</v>
      </c>
      <c r="U94" s="140">
        <f t="shared" si="22"/>
        <v>0</v>
      </c>
      <c r="W94" s="140">
        <f t="shared" si="23"/>
        <v>488.16180000000003</v>
      </c>
      <c r="X94" s="140">
        <f t="shared" si="24"/>
        <v>151.99340000000001</v>
      </c>
      <c r="Y94" s="140">
        <f t="shared" si="25"/>
        <v>245.90940000000001</v>
      </c>
      <c r="Z94" s="140">
        <f t="shared" si="26"/>
        <v>58.0456</v>
      </c>
      <c r="AA94" s="140">
        <f t="shared" si="27"/>
        <v>94.255200000000002</v>
      </c>
      <c r="AC94" s="143">
        <f t="shared" si="28"/>
        <v>488.16180000000003</v>
      </c>
      <c r="AD94" s="143">
        <f t="shared" si="29"/>
        <v>151.99340000000001</v>
      </c>
      <c r="AE94" s="143">
        <f t="shared" si="30"/>
        <v>245.90940000000001</v>
      </c>
      <c r="AF94" s="143">
        <f t="shared" si="31"/>
        <v>58.0456</v>
      </c>
      <c r="AG94" s="143">
        <f t="shared" si="32"/>
        <v>94.255200000000002</v>
      </c>
    </row>
    <row r="95" spans="2:33">
      <c r="B95" t="s">
        <v>809</v>
      </c>
      <c r="C95" t="s">
        <v>37</v>
      </c>
      <c r="D95" s="120">
        <v>2.1700000000000001E-2</v>
      </c>
      <c r="E95" s="120">
        <v>2.4500000000000001E-2</v>
      </c>
      <c r="F95" s="127">
        <v>60506240</v>
      </c>
      <c r="G95" s="127">
        <v>18839265</v>
      </c>
      <c r="H95" s="127">
        <v>30478991</v>
      </c>
      <c r="I95" s="127">
        <v>7194391</v>
      </c>
      <c r="J95" s="127">
        <v>11682197</v>
      </c>
      <c r="K95" s="127"/>
      <c r="L95" s="127"/>
      <c r="M95" s="127"/>
      <c r="N95" s="127"/>
      <c r="O95" s="127"/>
      <c r="Q95" s="140">
        <f t="shared" si="18"/>
        <v>0</v>
      </c>
      <c r="R95" s="140">
        <f t="shared" si="19"/>
        <v>0</v>
      </c>
      <c r="S95" s="140">
        <f t="shared" si="20"/>
        <v>0</v>
      </c>
      <c r="T95" s="140">
        <f t="shared" si="21"/>
        <v>0</v>
      </c>
      <c r="U95" s="140">
        <f t="shared" si="22"/>
        <v>0</v>
      </c>
      <c r="W95" s="140">
        <f t="shared" si="23"/>
        <v>169417.47200000004</v>
      </c>
      <c r="X95" s="140">
        <f t="shared" si="24"/>
        <v>52749.94200000001</v>
      </c>
      <c r="Y95" s="140">
        <f t="shared" si="25"/>
        <v>85341.174800000008</v>
      </c>
      <c r="Z95" s="140">
        <f t="shared" si="26"/>
        <v>20144.294800000003</v>
      </c>
      <c r="AA95" s="140">
        <f t="shared" si="27"/>
        <v>32710.151600000005</v>
      </c>
      <c r="AC95" s="143">
        <f t="shared" si="28"/>
        <v>169417.47200000004</v>
      </c>
      <c r="AD95" s="143">
        <f t="shared" si="29"/>
        <v>52749.94200000001</v>
      </c>
      <c r="AE95" s="143">
        <f t="shared" si="30"/>
        <v>85341.174800000008</v>
      </c>
      <c r="AF95" s="143">
        <f t="shared" si="31"/>
        <v>20144.294800000003</v>
      </c>
      <c r="AG95" s="143">
        <f t="shared" si="32"/>
        <v>32710.151600000005</v>
      </c>
    </row>
    <row r="96" spans="2:33">
      <c r="B96" t="s">
        <v>809</v>
      </c>
      <c r="C96" t="s">
        <v>38</v>
      </c>
      <c r="D96" s="120">
        <v>6.6699999999999995E-2</v>
      </c>
      <c r="E96" s="120">
        <v>6.6699999999999995E-2</v>
      </c>
      <c r="F96" s="127">
        <v>8725452</v>
      </c>
      <c r="G96" s="127">
        <v>2716763</v>
      </c>
      <c r="H96" s="127">
        <v>4395298</v>
      </c>
      <c r="I96" s="127">
        <v>1037485</v>
      </c>
      <c r="J96" s="127">
        <v>1684660</v>
      </c>
      <c r="K96" s="127"/>
      <c r="L96" s="127"/>
      <c r="M96" s="127"/>
      <c r="N96" s="127"/>
      <c r="O96" s="127"/>
      <c r="Q96" s="140">
        <f t="shared" si="18"/>
        <v>0</v>
      </c>
      <c r="R96" s="140">
        <f t="shared" si="19"/>
        <v>0</v>
      </c>
      <c r="S96" s="140">
        <f t="shared" si="20"/>
        <v>0</v>
      </c>
      <c r="T96" s="140">
        <f t="shared" si="21"/>
        <v>0</v>
      </c>
      <c r="U96" s="140">
        <f t="shared" si="22"/>
        <v>0</v>
      </c>
      <c r="W96" s="140">
        <f t="shared" si="23"/>
        <v>0</v>
      </c>
      <c r="X96" s="140">
        <f t="shared" si="24"/>
        <v>0</v>
      </c>
      <c r="Y96" s="140">
        <f t="shared" si="25"/>
        <v>0</v>
      </c>
      <c r="Z96" s="140">
        <f t="shared" si="26"/>
        <v>0</v>
      </c>
      <c r="AA96" s="140">
        <f t="shared" si="27"/>
        <v>0</v>
      </c>
      <c r="AC96" s="143">
        <f t="shared" si="28"/>
        <v>0</v>
      </c>
      <c r="AD96" s="143">
        <f t="shared" si="29"/>
        <v>0</v>
      </c>
      <c r="AE96" s="143">
        <f t="shared" si="30"/>
        <v>0</v>
      </c>
      <c r="AF96" s="143">
        <f t="shared" si="31"/>
        <v>0</v>
      </c>
      <c r="AG96" s="143">
        <f t="shared" si="32"/>
        <v>0</v>
      </c>
    </row>
    <row r="97" spans="2:33">
      <c r="B97" t="s">
        <v>809</v>
      </c>
      <c r="C97" t="s">
        <v>39</v>
      </c>
      <c r="D97" s="120">
        <v>0.2</v>
      </c>
      <c r="E97" s="120">
        <v>0.2</v>
      </c>
      <c r="F97" s="127">
        <v>28149821</v>
      </c>
      <c r="G97" s="127">
        <v>8764748</v>
      </c>
      <c r="H97" s="127">
        <v>14179994</v>
      </c>
      <c r="I97" s="127">
        <v>3347106</v>
      </c>
      <c r="J97" s="127">
        <v>5435006</v>
      </c>
      <c r="K97" s="127"/>
      <c r="L97" s="127"/>
      <c r="M97" s="127"/>
      <c r="N97" s="127"/>
      <c r="O97" s="127"/>
      <c r="Q97" s="140">
        <f t="shared" si="18"/>
        <v>0</v>
      </c>
      <c r="R97" s="140">
        <f t="shared" si="19"/>
        <v>0</v>
      </c>
      <c r="S97" s="140">
        <f t="shared" si="20"/>
        <v>0</v>
      </c>
      <c r="T97" s="140">
        <f t="shared" si="21"/>
        <v>0</v>
      </c>
      <c r="U97" s="140">
        <f t="shared" si="22"/>
        <v>0</v>
      </c>
      <c r="W97" s="140">
        <f t="shared" si="23"/>
        <v>0</v>
      </c>
      <c r="X97" s="140">
        <f t="shared" si="24"/>
        <v>0</v>
      </c>
      <c r="Y97" s="140">
        <f t="shared" si="25"/>
        <v>0</v>
      </c>
      <c r="Z97" s="140">
        <f t="shared" si="26"/>
        <v>0</v>
      </c>
      <c r="AA97" s="140">
        <f t="shared" si="27"/>
        <v>0</v>
      </c>
      <c r="AC97" s="143">
        <f t="shared" si="28"/>
        <v>0</v>
      </c>
      <c r="AD97" s="143">
        <f t="shared" si="29"/>
        <v>0</v>
      </c>
      <c r="AE97" s="143">
        <f t="shared" si="30"/>
        <v>0</v>
      </c>
      <c r="AF97" s="143">
        <f t="shared" si="31"/>
        <v>0</v>
      </c>
      <c r="AG97" s="143">
        <f t="shared" si="32"/>
        <v>0</v>
      </c>
    </row>
    <row r="98" spans="2:33">
      <c r="B98" t="s">
        <v>809</v>
      </c>
      <c r="C98" t="s">
        <v>40</v>
      </c>
      <c r="D98" s="120">
        <v>0.2</v>
      </c>
      <c r="E98" s="120">
        <v>0.2</v>
      </c>
      <c r="F98" s="127">
        <v>124198</v>
      </c>
      <c r="G98" s="127">
        <v>38670</v>
      </c>
      <c r="H98" s="127">
        <v>62563</v>
      </c>
      <c r="I98" s="127">
        <v>14768</v>
      </c>
      <c r="J98" s="127">
        <v>23979</v>
      </c>
      <c r="K98" s="127"/>
      <c r="L98" s="127"/>
      <c r="M98" s="127"/>
      <c r="N98" s="127"/>
      <c r="O98" s="127"/>
      <c r="Q98" s="140">
        <f t="shared" si="18"/>
        <v>0</v>
      </c>
      <c r="R98" s="140">
        <f t="shared" si="19"/>
        <v>0</v>
      </c>
      <c r="S98" s="140">
        <f t="shared" si="20"/>
        <v>0</v>
      </c>
      <c r="T98" s="140">
        <f t="shared" si="21"/>
        <v>0</v>
      </c>
      <c r="U98" s="140">
        <f t="shared" si="22"/>
        <v>0</v>
      </c>
      <c r="W98" s="140">
        <f t="shared" si="23"/>
        <v>0</v>
      </c>
      <c r="X98" s="140">
        <f t="shared" si="24"/>
        <v>0</v>
      </c>
      <c r="Y98" s="140">
        <f t="shared" si="25"/>
        <v>0</v>
      </c>
      <c r="Z98" s="140">
        <f t="shared" si="26"/>
        <v>0</v>
      </c>
      <c r="AA98" s="140">
        <f t="shared" si="27"/>
        <v>0</v>
      </c>
      <c r="AC98" s="143">
        <f t="shared" si="28"/>
        <v>0</v>
      </c>
      <c r="AD98" s="143">
        <f t="shared" si="29"/>
        <v>0</v>
      </c>
      <c r="AE98" s="143">
        <f t="shared" si="30"/>
        <v>0</v>
      </c>
      <c r="AF98" s="143">
        <f t="shared" si="31"/>
        <v>0</v>
      </c>
      <c r="AG98" s="143">
        <f t="shared" si="32"/>
        <v>0</v>
      </c>
    </row>
    <row r="99" spans="2:33">
      <c r="B99" t="s">
        <v>809</v>
      </c>
      <c r="C99" t="s">
        <v>41</v>
      </c>
      <c r="D99" s="120">
        <v>0.2</v>
      </c>
      <c r="E99" s="120">
        <v>0.2</v>
      </c>
      <c r="F99" s="127">
        <v>1239897</v>
      </c>
      <c r="G99" s="127">
        <v>386055</v>
      </c>
      <c r="H99" s="127">
        <v>624577</v>
      </c>
      <c r="I99" s="127">
        <v>147428</v>
      </c>
      <c r="J99" s="127">
        <v>239392</v>
      </c>
      <c r="K99" s="127"/>
      <c r="L99" s="127"/>
      <c r="M99" s="127"/>
      <c r="N99" s="127"/>
      <c r="O99" s="127"/>
      <c r="Q99" s="140">
        <f t="shared" si="18"/>
        <v>0</v>
      </c>
      <c r="R99" s="140">
        <f t="shared" si="19"/>
        <v>0</v>
      </c>
      <c r="S99" s="140">
        <f t="shared" si="20"/>
        <v>0</v>
      </c>
      <c r="T99" s="140">
        <f t="shared" si="21"/>
        <v>0</v>
      </c>
      <c r="U99" s="140">
        <f t="shared" si="22"/>
        <v>0</v>
      </c>
      <c r="W99" s="140">
        <f t="shared" si="23"/>
        <v>0</v>
      </c>
      <c r="X99" s="140">
        <f t="shared" si="24"/>
        <v>0</v>
      </c>
      <c r="Y99" s="140">
        <f t="shared" si="25"/>
        <v>0</v>
      </c>
      <c r="Z99" s="140">
        <f t="shared" si="26"/>
        <v>0</v>
      </c>
      <c r="AA99" s="140">
        <f t="shared" si="27"/>
        <v>0</v>
      </c>
      <c r="AC99" s="143">
        <f t="shared" si="28"/>
        <v>0</v>
      </c>
      <c r="AD99" s="143">
        <f t="shared" si="29"/>
        <v>0</v>
      </c>
      <c r="AE99" s="143">
        <f t="shared" si="30"/>
        <v>0</v>
      </c>
      <c r="AF99" s="143">
        <f t="shared" si="31"/>
        <v>0</v>
      </c>
      <c r="AG99" s="143">
        <f t="shared" si="32"/>
        <v>0</v>
      </c>
    </row>
    <row r="100" spans="2:33">
      <c r="B100" t="s">
        <v>809</v>
      </c>
      <c r="C100" t="s">
        <v>42</v>
      </c>
      <c r="D100" s="120">
        <v>0.2</v>
      </c>
      <c r="E100" s="120">
        <v>0.2</v>
      </c>
      <c r="F100" s="127">
        <v>46963</v>
      </c>
      <c r="G100" s="127">
        <v>14623</v>
      </c>
      <c r="H100" s="127">
        <v>23657</v>
      </c>
      <c r="I100" s="127">
        <v>5584</v>
      </c>
      <c r="J100" s="127">
        <v>9067</v>
      </c>
      <c r="K100" s="127"/>
      <c r="L100" s="127"/>
      <c r="M100" s="127"/>
      <c r="N100" s="127"/>
      <c r="O100" s="127"/>
      <c r="Q100" s="140">
        <f t="shared" si="18"/>
        <v>0</v>
      </c>
      <c r="R100" s="140">
        <f t="shared" si="19"/>
        <v>0</v>
      </c>
      <c r="S100" s="140">
        <f t="shared" si="20"/>
        <v>0</v>
      </c>
      <c r="T100" s="140">
        <f t="shared" si="21"/>
        <v>0</v>
      </c>
      <c r="U100" s="140">
        <f t="shared" si="22"/>
        <v>0</v>
      </c>
      <c r="W100" s="140">
        <f t="shared" si="23"/>
        <v>0</v>
      </c>
      <c r="X100" s="140">
        <f t="shared" si="24"/>
        <v>0</v>
      </c>
      <c r="Y100" s="140">
        <f t="shared" si="25"/>
        <v>0</v>
      </c>
      <c r="Z100" s="140">
        <f t="shared" si="26"/>
        <v>0</v>
      </c>
      <c r="AA100" s="140">
        <f t="shared" si="27"/>
        <v>0</v>
      </c>
      <c r="AC100" s="143">
        <f t="shared" si="28"/>
        <v>0</v>
      </c>
      <c r="AD100" s="143">
        <f t="shared" si="29"/>
        <v>0</v>
      </c>
      <c r="AE100" s="143">
        <f t="shared" si="30"/>
        <v>0</v>
      </c>
      <c r="AF100" s="143">
        <f t="shared" si="31"/>
        <v>0</v>
      </c>
      <c r="AG100" s="143">
        <f t="shared" si="32"/>
        <v>0</v>
      </c>
    </row>
    <row r="101" spans="2:33">
      <c r="B101" t="s">
        <v>809</v>
      </c>
      <c r="C101" t="s">
        <v>43</v>
      </c>
      <c r="D101" s="120">
        <v>3.6999999999999998E-2</v>
      </c>
      <c r="E101" s="120">
        <v>3.6999999999999998E-2</v>
      </c>
      <c r="F101" s="127">
        <v>0</v>
      </c>
      <c r="G101" s="127">
        <v>0</v>
      </c>
      <c r="H101" s="127">
        <v>0</v>
      </c>
      <c r="I101" s="127">
        <v>0</v>
      </c>
      <c r="J101" s="127">
        <v>0</v>
      </c>
      <c r="K101" s="127"/>
      <c r="L101" s="127"/>
      <c r="M101" s="127"/>
      <c r="N101" s="127"/>
      <c r="O101" s="127"/>
      <c r="Q101" s="140">
        <f t="shared" si="18"/>
        <v>0</v>
      </c>
      <c r="R101" s="140">
        <f t="shared" si="19"/>
        <v>0</v>
      </c>
      <c r="S101" s="140">
        <f t="shared" si="20"/>
        <v>0</v>
      </c>
      <c r="T101" s="140">
        <f t="shared" si="21"/>
        <v>0</v>
      </c>
      <c r="U101" s="140">
        <f t="shared" si="22"/>
        <v>0</v>
      </c>
      <c r="W101" s="140">
        <f t="shared" si="23"/>
        <v>0</v>
      </c>
      <c r="X101" s="140">
        <f t="shared" si="24"/>
        <v>0</v>
      </c>
      <c r="Y101" s="140">
        <f t="shared" si="25"/>
        <v>0</v>
      </c>
      <c r="Z101" s="140">
        <f t="shared" si="26"/>
        <v>0</v>
      </c>
      <c r="AA101" s="140">
        <f t="shared" si="27"/>
        <v>0</v>
      </c>
      <c r="AC101" s="143">
        <f t="shared" si="28"/>
        <v>0</v>
      </c>
      <c r="AD101" s="143">
        <f t="shared" si="29"/>
        <v>0</v>
      </c>
      <c r="AE101" s="143">
        <f t="shared" si="30"/>
        <v>0</v>
      </c>
      <c r="AF101" s="143">
        <f t="shared" si="31"/>
        <v>0</v>
      </c>
      <c r="AG101" s="143">
        <f t="shared" si="32"/>
        <v>0</v>
      </c>
    </row>
    <row r="102" spans="2:33">
      <c r="B102" t="s">
        <v>809</v>
      </c>
      <c r="C102" t="s">
        <v>52</v>
      </c>
      <c r="D102" s="120">
        <v>0.04</v>
      </c>
      <c r="E102" s="120">
        <v>0.04</v>
      </c>
      <c r="F102" s="127">
        <v>5887</v>
      </c>
      <c r="G102" s="127">
        <v>1833</v>
      </c>
      <c r="H102" s="127">
        <v>2966</v>
      </c>
      <c r="I102" s="127">
        <v>700</v>
      </c>
      <c r="J102" s="127">
        <v>1137</v>
      </c>
      <c r="K102" s="127"/>
      <c r="L102" s="127"/>
      <c r="M102" s="127"/>
      <c r="N102" s="127"/>
      <c r="O102" s="127"/>
      <c r="Q102" s="140">
        <f t="shared" si="18"/>
        <v>0</v>
      </c>
      <c r="R102" s="140">
        <f t="shared" si="19"/>
        <v>0</v>
      </c>
      <c r="S102" s="140">
        <f t="shared" si="20"/>
        <v>0</v>
      </c>
      <c r="T102" s="140">
        <f t="shared" si="21"/>
        <v>0</v>
      </c>
      <c r="U102" s="140">
        <f t="shared" si="22"/>
        <v>0</v>
      </c>
      <c r="W102" s="140">
        <f t="shared" si="23"/>
        <v>0</v>
      </c>
      <c r="X102" s="140">
        <f t="shared" si="24"/>
        <v>0</v>
      </c>
      <c r="Y102" s="140">
        <f t="shared" si="25"/>
        <v>0</v>
      </c>
      <c r="Z102" s="140">
        <f t="shared" si="26"/>
        <v>0</v>
      </c>
      <c r="AA102" s="140">
        <f t="shared" si="27"/>
        <v>0</v>
      </c>
      <c r="AC102" s="143">
        <f t="shared" si="28"/>
        <v>0</v>
      </c>
      <c r="AD102" s="143">
        <f t="shared" si="29"/>
        <v>0</v>
      </c>
      <c r="AE102" s="143">
        <f t="shared" si="30"/>
        <v>0</v>
      </c>
      <c r="AF102" s="143">
        <f t="shared" si="31"/>
        <v>0</v>
      </c>
      <c r="AG102" s="143">
        <f t="shared" si="32"/>
        <v>0</v>
      </c>
    </row>
    <row r="103" spans="2:33">
      <c r="B103" t="s">
        <v>809</v>
      </c>
      <c r="C103" t="s">
        <v>53</v>
      </c>
      <c r="D103" s="120">
        <v>0.05</v>
      </c>
      <c r="E103" s="120">
        <v>0.05</v>
      </c>
      <c r="F103" s="127">
        <v>6994597</v>
      </c>
      <c r="G103" s="127">
        <v>2177843</v>
      </c>
      <c r="H103" s="127">
        <v>3523410</v>
      </c>
      <c r="I103" s="127">
        <v>831681</v>
      </c>
      <c r="J103" s="127">
        <v>1350477</v>
      </c>
      <c r="K103" s="127"/>
      <c r="L103" s="127"/>
      <c r="M103" s="127"/>
      <c r="N103" s="127"/>
      <c r="O103" s="127"/>
      <c r="Q103" s="140">
        <f t="shared" si="18"/>
        <v>0</v>
      </c>
      <c r="R103" s="140">
        <f t="shared" si="19"/>
        <v>0</v>
      </c>
      <c r="S103" s="140">
        <f t="shared" si="20"/>
        <v>0</v>
      </c>
      <c r="T103" s="140">
        <f t="shared" si="21"/>
        <v>0</v>
      </c>
      <c r="U103" s="140">
        <f t="shared" si="22"/>
        <v>0</v>
      </c>
      <c r="W103" s="140">
        <f t="shared" si="23"/>
        <v>0</v>
      </c>
      <c r="X103" s="140">
        <f t="shared" si="24"/>
        <v>0</v>
      </c>
      <c r="Y103" s="140">
        <f t="shared" si="25"/>
        <v>0</v>
      </c>
      <c r="Z103" s="140">
        <f t="shared" si="26"/>
        <v>0</v>
      </c>
      <c r="AA103" s="140">
        <f t="shared" si="27"/>
        <v>0</v>
      </c>
      <c r="AC103" s="143">
        <f t="shared" si="28"/>
        <v>0</v>
      </c>
      <c r="AD103" s="143">
        <f t="shared" si="29"/>
        <v>0</v>
      </c>
      <c r="AE103" s="143">
        <f t="shared" si="30"/>
        <v>0</v>
      </c>
      <c r="AF103" s="143">
        <f t="shared" si="31"/>
        <v>0</v>
      </c>
      <c r="AG103" s="143">
        <f t="shared" si="32"/>
        <v>0</v>
      </c>
    </row>
    <row r="104" spans="2:33">
      <c r="B104" t="s">
        <v>809</v>
      </c>
      <c r="C104" t="s">
        <v>54</v>
      </c>
      <c r="D104" s="120">
        <v>6.6699999999999995E-2</v>
      </c>
      <c r="E104" s="120">
        <v>6.6699999999999995E-2</v>
      </c>
      <c r="F104" s="127">
        <v>708858</v>
      </c>
      <c r="G104" s="127">
        <v>220710</v>
      </c>
      <c r="H104" s="127">
        <v>357075</v>
      </c>
      <c r="I104" s="127">
        <v>84286</v>
      </c>
      <c r="J104" s="127">
        <v>136862</v>
      </c>
      <c r="K104" s="127"/>
      <c r="L104" s="127"/>
      <c r="M104" s="127"/>
      <c r="N104" s="127"/>
      <c r="O104" s="127"/>
      <c r="Q104" s="140">
        <f t="shared" si="18"/>
        <v>0</v>
      </c>
      <c r="R104" s="140">
        <f t="shared" si="19"/>
        <v>0</v>
      </c>
      <c r="S104" s="140">
        <f t="shared" si="20"/>
        <v>0</v>
      </c>
      <c r="T104" s="140">
        <f t="shared" si="21"/>
        <v>0</v>
      </c>
      <c r="U104" s="140">
        <f t="shared" si="22"/>
        <v>0</v>
      </c>
      <c r="W104" s="140">
        <f t="shared" si="23"/>
        <v>0</v>
      </c>
      <c r="X104" s="140">
        <f t="shared" si="24"/>
        <v>0</v>
      </c>
      <c r="Y104" s="140">
        <f t="shared" si="25"/>
        <v>0</v>
      </c>
      <c r="Z104" s="140">
        <f t="shared" si="26"/>
        <v>0</v>
      </c>
      <c r="AA104" s="140">
        <f t="shared" si="27"/>
        <v>0</v>
      </c>
      <c r="AC104" s="143">
        <f t="shared" si="28"/>
        <v>0</v>
      </c>
      <c r="AD104" s="143">
        <f t="shared" si="29"/>
        <v>0</v>
      </c>
      <c r="AE104" s="143">
        <f t="shared" si="30"/>
        <v>0</v>
      </c>
      <c r="AF104" s="143">
        <f t="shared" si="31"/>
        <v>0</v>
      </c>
      <c r="AG104" s="143">
        <f t="shared" si="32"/>
        <v>0</v>
      </c>
    </row>
    <row r="105" spans="2:33">
      <c r="B105" t="s">
        <v>809</v>
      </c>
      <c r="C105" t="s">
        <v>56</v>
      </c>
      <c r="D105" s="120">
        <v>6.6699999999999995E-2</v>
      </c>
      <c r="E105" s="120">
        <v>6.6699999999999995E-2</v>
      </c>
      <c r="F105" s="127">
        <v>38511777</v>
      </c>
      <c r="G105" s="127">
        <v>11991053</v>
      </c>
      <c r="H105" s="127">
        <v>19399653</v>
      </c>
      <c r="I105" s="127">
        <v>4579177</v>
      </c>
      <c r="J105" s="127">
        <v>7435633</v>
      </c>
      <c r="K105" s="127"/>
      <c r="L105" s="127"/>
      <c r="M105" s="127"/>
      <c r="N105" s="127"/>
      <c r="O105" s="127"/>
      <c r="Q105" s="140">
        <f t="shared" si="18"/>
        <v>0</v>
      </c>
      <c r="R105" s="140">
        <f t="shared" si="19"/>
        <v>0</v>
      </c>
      <c r="S105" s="140">
        <f t="shared" si="20"/>
        <v>0</v>
      </c>
      <c r="T105" s="140">
        <f t="shared" si="21"/>
        <v>0</v>
      </c>
      <c r="U105" s="140">
        <f t="shared" si="22"/>
        <v>0</v>
      </c>
      <c r="W105" s="140">
        <f t="shared" si="23"/>
        <v>0</v>
      </c>
      <c r="X105" s="140">
        <f t="shared" si="24"/>
        <v>0</v>
      </c>
      <c r="Y105" s="140">
        <f t="shared" si="25"/>
        <v>0</v>
      </c>
      <c r="Z105" s="140">
        <f t="shared" si="26"/>
        <v>0</v>
      </c>
      <c r="AA105" s="140">
        <f t="shared" si="27"/>
        <v>0</v>
      </c>
      <c r="AC105" s="143">
        <f t="shared" si="28"/>
        <v>0</v>
      </c>
      <c r="AD105" s="143">
        <f t="shared" si="29"/>
        <v>0</v>
      </c>
      <c r="AE105" s="143">
        <f t="shared" si="30"/>
        <v>0</v>
      </c>
      <c r="AF105" s="143">
        <f t="shared" si="31"/>
        <v>0</v>
      </c>
      <c r="AG105" s="143">
        <f t="shared" si="32"/>
        <v>0</v>
      </c>
    </row>
    <row r="106" spans="2:33">
      <c r="B106" t="s">
        <v>809</v>
      </c>
      <c r="C106" t="s">
        <v>57</v>
      </c>
      <c r="D106" s="120">
        <v>0.1</v>
      </c>
      <c r="E106" s="120">
        <v>0.1</v>
      </c>
      <c r="F106" s="127">
        <v>1550781</v>
      </c>
      <c r="G106" s="127">
        <v>482852</v>
      </c>
      <c r="H106" s="127">
        <v>781179</v>
      </c>
      <c r="I106" s="127">
        <v>184393</v>
      </c>
      <c r="J106" s="127">
        <v>299416</v>
      </c>
      <c r="K106" s="127"/>
      <c r="L106" s="127"/>
      <c r="M106" s="127"/>
      <c r="N106" s="127"/>
      <c r="O106" s="127"/>
      <c r="Q106" s="140">
        <f t="shared" si="18"/>
        <v>0</v>
      </c>
      <c r="R106" s="140">
        <f t="shared" si="19"/>
        <v>0</v>
      </c>
      <c r="S106" s="140">
        <f t="shared" si="20"/>
        <v>0</v>
      </c>
      <c r="T106" s="140">
        <f t="shared" si="21"/>
        <v>0</v>
      </c>
      <c r="U106" s="140">
        <f t="shared" si="22"/>
        <v>0</v>
      </c>
      <c r="W106" s="140">
        <f t="shared" si="23"/>
        <v>0</v>
      </c>
      <c r="X106" s="140">
        <f t="shared" si="24"/>
        <v>0</v>
      </c>
      <c r="Y106" s="140">
        <f t="shared" si="25"/>
        <v>0</v>
      </c>
      <c r="Z106" s="140">
        <f t="shared" si="26"/>
        <v>0</v>
      </c>
      <c r="AA106" s="140">
        <f t="shared" si="27"/>
        <v>0</v>
      </c>
      <c r="AC106" s="143">
        <f t="shared" si="28"/>
        <v>0</v>
      </c>
      <c r="AD106" s="143">
        <f t="shared" si="29"/>
        <v>0</v>
      </c>
      <c r="AE106" s="143">
        <f t="shared" si="30"/>
        <v>0</v>
      </c>
      <c r="AF106" s="143">
        <f t="shared" si="31"/>
        <v>0</v>
      </c>
      <c r="AG106" s="143">
        <f t="shared" si="32"/>
        <v>0</v>
      </c>
    </row>
    <row r="107" spans="2:33">
      <c r="B107" t="s">
        <v>809</v>
      </c>
      <c r="C107" t="s">
        <v>58</v>
      </c>
      <c r="D107" s="120">
        <v>9.8400000000000001E-2</v>
      </c>
      <c r="E107" s="120">
        <v>6.6699999999999995E-2</v>
      </c>
      <c r="F107" s="127">
        <v>0</v>
      </c>
      <c r="G107" s="127">
        <v>0</v>
      </c>
      <c r="H107" s="127">
        <v>0</v>
      </c>
      <c r="I107" s="127">
        <v>0</v>
      </c>
      <c r="J107" s="127">
        <v>0</v>
      </c>
      <c r="K107" s="127"/>
      <c r="L107" s="127"/>
      <c r="M107" s="127"/>
      <c r="N107" s="127"/>
      <c r="O107" s="127"/>
      <c r="Q107" s="140">
        <f t="shared" si="18"/>
        <v>0</v>
      </c>
      <c r="R107" s="140">
        <f t="shared" si="19"/>
        <v>0</v>
      </c>
      <c r="S107" s="140">
        <f t="shared" si="20"/>
        <v>0</v>
      </c>
      <c r="T107" s="140">
        <f t="shared" si="21"/>
        <v>0</v>
      </c>
      <c r="U107" s="140">
        <f t="shared" si="22"/>
        <v>0</v>
      </c>
      <c r="W107" s="140">
        <f t="shared" si="23"/>
        <v>0</v>
      </c>
      <c r="X107" s="140">
        <f t="shared" si="24"/>
        <v>0</v>
      </c>
      <c r="Y107" s="140">
        <f t="shared" si="25"/>
        <v>0</v>
      </c>
      <c r="Z107" s="140">
        <f t="shared" si="26"/>
        <v>0</v>
      </c>
      <c r="AA107" s="140">
        <f t="shared" si="27"/>
        <v>0</v>
      </c>
      <c r="AC107" s="143">
        <f t="shared" si="28"/>
        <v>0</v>
      </c>
      <c r="AD107" s="143">
        <f t="shared" si="29"/>
        <v>0</v>
      </c>
      <c r="AE107" s="143">
        <f t="shared" si="30"/>
        <v>0</v>
      </c>
      <c r="AF107" s="143">
        <f t="shared" si="31"/>
        <v>0</v>
      </c>
      <c r="AG107" s="143">
        <f t="shared" si="32"/>
        <v>0</v>
      </c>
    </row>
    <row r="108" spans="2:33">
      <c r="B108" t="s">
        <v>809</v>
      </c>
      <c r="C108" t="s">
        <v>59</v>
      </c>
      <c r="D108" s="120">
        <v>0.1</v>
      </c>
      <c r="E108" s="120">
        <v>0.1</v>
      </c>
      <c r="F108" s="127">
        <v>326882</v>
      </c>
      <c r="G108" s="127">
        <v>101778</v>
      </c>
      <c r="H108" s="127">
        <v>164661</v>
      </c>
      <c r="I108" s="127">
        <v>38867</v>
      </c>
      <c r="J108" s="127">
        <v>63113</v>
      </c>
      <c r="K108" s="127"/>
      <c r="L108" s="127"/>
      <c r="M108" s="127"/>
      <c r="N108" s="127"/>
      <c r="O108" s="127"/>
      <c r="Q108" s="140">
        <f t="shared" si="18"/>
        <v>0</v>
      </c>
      <c r="R108" s="140">
        <f t="shared" si="19"/>
        <v>0</v>
      </c>
      <c r="S108" s="140">
        <f t="shared" si="20"/>
        <v>0</v>
      </c>
      <c r="T108" s="140">
        <f t="shared" si="21"/>
        <v>0</v>
      </c>
      <c r="U108" s="140">
        <f t="shared" si="22"/>
        <v>0</v>
      </c>
      <c r="W108" s="140">
        <f t="shared" si="23"/>
        <v>0</v>
      </c>
      <c r="X108" s="140">
        <f t="shared" si="24"/>
        <v>0</v>
      </c>
      <c r="Y108" s="140">
        <f t="shared" si="25"/>
        <v>0</v>
      </c>
      <c r="Z108" s="140">
        <f t="shared" si="26"/>
        <v>0</v>
      </c>
      <c r="AA108" s="140">
        <f t="shared" si="27"/>
        <v>0</v>
      </c>
      <c r="AC108" s="143">
        <f t="shared" si="28"/>
        <v>0</v>
      </c>
      <c r="AD108" s="143">
        <f t="shared" si="29"/>
        <v>0</v>
      </c>
      <c r="AE108" s="143">
        <f t="shared" si="30"/>
        <v>0</v>
      </c>
      <c r="AF108" s="143">
        <f t="shared" si="31"/>
        <v>0</v>
      </c>
      <c r="AG108" s="143">
        <f t="shared" si="32"/>
        <v>0</v>
      </c>
    </row>
    <row r="109" spans="2:33">
      <c r="B109" t="s">
        <v>809</v>
      </c>
      <c r="C109" t="s">
        <v>63</v>
      </c>
      <c r="D109" s="120">
        <v>1.77E-2</v>
      </c>
      <c r="E109" s="120">
        <v>1.67E-2</v>
      </c>
      <c r="F109" s="127">
        <v>13057</v>
      </c>
      <c r="G109" s="127">
        <v>4083</v>
      </c>
      <c r="H109" s="127">
        <v>6577</v>
      </c>
      <c r="I109" s="127">
        <v>1559</v>
      </c>
      <c r="J109" s="127">
        <v>0</v>
      </c>
      <c r="K109" s="127"/>
      <c r="L109" s="127"/>
      <c r="M109" s="127"/>
      <c r="N109" s="127"/>
      <c r="O109" s="127"/>
      <c r="Q109" s="140">
        <f t="shared" si="18"/>
        <v>0</v>
      </c>
      <c r="R109" s="140">
        <f t="shared" si="19"/>
        <v>0</v>
      </c>
      <c r="S109" s="140">
        <f t="shared" si="20"/>
        <v>0</v>
      </c>
      <c r="T109" s="140">
        <f t="shared" si="21"/>
        <v>0</v>
      </c>
      <c r="U109" s="140">
        <f t="shared" si="22"/>
        <v>0</v>
      </c>
      <c r="W109" s="140">
        <f t="shared" si="23"/>
        <v>-13.057000000000011</v>
      </c>
      <c r="X109" s="140">
        <f t="shared" si="24"/>
        <v>-4.0830000000000037</v>
      </c>
      <c r="Y109" s="140">
        <f t="shared" si="25"/>
        <v>-6.5770000000000062</v>
      </c>
      <c r="Z109" s="140">
        <f t="shared" si="26"/>
        <v>-1.5590000000000015</v>
      </c>
      <c r="AA109" s="140">
        <f t="shared" si="27"/>
        <v>0</v>
      </c>
      <c r="AC109" s="143">
        <f t="shared" si="28"/>
        <v>-13.057000000000011</v>
      </c>
      <c r="AD109" s="143">
        <f t="shared" si="29"/>
        <v>-4.0830000000000037</v>
      </c>
      <c r="AE109" s="143">
        <f t="shared" si="30"/>
        <v>-6.5770000000000062</v>
      </c>
      <c r="AF109" s="143">
        <f t="shared" si="31"/>
        <v>-1.5590000000000015</v>
      </c>
      <c r="AG109" s="143">
        <f t="shared" si="32"/>
        <v>0</v>
      </c>
    </row>
    <row r="110" spans="2:33">
      <c r="B110" t="s">
        <v>809</v>
      </c>
      <c r="C110" t="s">
        <v>64</v>
      </c>
      <c r="D110" s="120">
        <v>2E-3</v>
      </c>
      <c r="E110" s="120">
        <v>1.26E-2</v>
      </c>
      <c r="F110" s="127">
        <v>20553</v>
      </c>
      <c r="G110" s="127">
        <v>6427</v>
      </c>
      <c r="H110" s="127">
        <v>10353</v>
      </c>
      <c r="I110" s="127">
        <v>2454</v>
      </c>
      <c r="J110" s="127">
        <v>0</v>
      </c>
      <c r="K110" s="127"/>
      <c r="L110" s="127"/>
      <c r="M110" s="127"/>
      <c r="N110" s="127"/>
      <c r="O110" s="127"/>
      <c r="Q110" s="140">
        <f t="shared" si="18"/>
        <v>0</v>
      </c>
      <c r="R110" s="140">
        <f t="shared" si="19"/>
        <v>0</v>
      </c>
      <c r="S110" s="140">
        <f t="shared" si="20"/>
        <v>0</v>
      </c>
      <c r="T110" s="140">
        <f t="shared" si="21"/>
        <v>0</v>
      </c>
      <c r="U110" s="140">
        <f t="shared" si="22"/>
        <v>0</v>
      </c>
      <c r="W110" s="140">
        <f t="shared" si="23"/>
        <v>217.86179999999999</v>
      </c>
      <c r="X110" s="140">
        <f t="shared" si="24"/>
        <v>68.126199999999997</v>
      </c>
      <c r="Y110" s="140">
        <f t="shared" si="25"/>
        <v>109.7418</v>
      </c>
      <c r="Z110" s="140">
        <f t="shared" si="26"/>
        <v>26.0124</v>
      </c>
      <c r="AA110" s="140">
        <f t="shared" si="27"/>
        <v>0</v>
      </c>
      <c r="AC110" s="143">
        <f t="shared" si="28"/>
        <v>217.86179999999999</v>
      </c>
      <c r="AD110" s="143">
        <f t="shared" si="29"/>
        <v>68.126199999999997</v>
      </c>
      <c r="AE110" s="143">
        <f t="shared" si="30"/>
        <v>109.7418</v>
      </c>
      <c r="AF110" s="143">
        <f t="shared" si="31"/>
        <v>26.0124</v>
      </c>
      <c r="AG110" s="143">
        <f t="shared" si="32"/>
        <v>0</v>
      </c>
    </row>
    <row r="111" spans="2:33">
      <c r="B111" t="s">
        <v>809</v>
      </c>
      <c r="C111" t="s">
        <v>65</v>
      </c>
      <c r="D111" s="120">
        <v>2.1700000000000001E-2</v>
      </c>
      <c r="E111" s="120">
        <v>2.4500000000000001E-2</v>
      </c>
      <c r="F111" s="127">
        <v>5488725</v>
      </c>
      <c r="G111" s="127">
        <v>1716309</v>
      </c>
      <c r="H111" s="127">
        <v>2764923</v>
      </c>
      <c r="I111" s="127">
        <v>655370</v>
      </c>
      <c r="J111" s="127">
        <v>0</v>
      </c>
      <c r="K111" s="127"/>
      <c r="L111" s="127"/>
      <c r="M111" s="127"/>
      <c r="N111" s="127"/>
      <c r="O111" s="127"/>
      <c r="Q111" s="140">
        <f t="shared" si="18"/>
        <v>0</v>
      </c>
      <c r="R111" s="140">
        <f t="shared" si="19"/>
        <v>0</v>
      </c>
      <c r="S111" s="140">
        <f t="shared" si="20"/>
        <v>0</v>
      </c>
      <c r="T111" s="140">
        <f t="shared" si="21"/>
        <v>0</v>
      </c>
      <c r="U111" s="140">
        <f t="shared" si="22"/>
        <v>0</v>
      </c>
      <c r="W111" s="140">
        <f t="shared" si="23"/>
        <v>15368.430000000002</v>
      </c>
      <c r="X111" s="140">
        <f t="shared" si="24"/>
        <v>4805.6652000000004</v>
      </c>
      <c r="Y111" s="140">
        <f t="shared" si="25"/>
        <v>7741.7844000000014</v>
      </c>
      <c r="Z111" s="140">
        <f t="shared" si="26"/>
        <v>1835.0360000000003</v>
      </c>
      <c r="AA111" s="140">
        <f t="shared" si="27"/>
        <v>0</v>
      </c>
      <c r="AC111" s="143">
        <f t="shared" si="28"/>
        <v>15368.430000000002</v>
      </c>
      <c r="AD111" s="143">
        <f t="shared" si="29"/>
        <v>4805.6652000000004</v>
      </c>
      <c r="AE111" s="143">
        <f t="shared" si="30"/>
        <v>7741.7844000000014</v>
      </c>
      <c r="AF111" s="143">
        <f t="shared" si="31"/>
        <v>1835.0360000000003</v>
      </c>
      <c r="AG111" s="143">
        <f t="shared" si="32"/>
        <v>0</v>
      </c>
    </row>
    <row r="112" spans="2:33">
      <c r="B112" t="s">
        <v>809</v>
      </c>
      <c r="C112" t="s">
        <v>66</v>
      </c>
      <c r="D112" s="120">
        <v>0.2</v>
      </c>
      <c r="E112" s="120">
        <v>0.2</v>
      </c>
      <c r="F112" s="127">
        <v>166967</v>
      </c>
      <c r="G112" s="127">
        <v>52210</v>
      </c>
      <c r="H112" s="127">
        <v>84109</v>
      </c>
      <c r="I112" s="127">
        <v>19936</v>
      </c>
      <c r="J112" s="127">
        <v>0</v>
      </c>
      <c r="K112" s="127"/>
      <c r="L112" s="127"/>
      <c r="M112" s="127"/>
      <c r="N112" s="127"/>
      <c r="O112" s="127"/>
      <c r="Q112" s="140">
        <f t="shared" si="18"/>
        <v>0</v>
      </c>
      <c r="R112" s="140">
        <f t="shared" si="19"/>
        <v>0</v>
      </c>
      <c r="S112" s="140">
        <f t="shared" si="20"/>
        <v>0</v>
      </c>
      <c r="T112" s="140">
        <f t="shared" si="21"/>
        <v>0</v>
      </c>
      <c r="U112" s="140">
        <f t="shared" si="22"/>
        <v>0</v>
      </c>
      <c r="W112" s="140">
        <f t="shared" si="23"/>
        <v>0</v>
      </c>
      <c r="X112" s="140">
        <f t="shared" si="24"/>
        <v>0</v>
      </c>
      <c r="Y112" s="140">
        <f t="shared" si="25"/>
        <v>0</v>
      </c>
      <c r="Z112" s="140">
        <f t="shared" si="26"/>
        <v>0</v>
      </c>
      <c r="AA112" s="140">
        <f t="shared" si="27"/>
        <v>0</v>
      </c>
      <c r="AC112" s="143">
        <f t="shared" si="28"/>
        <v>0</v>
      </c>
      <c r="AD112" s="143">
        <f t="shared" si="29"/>
        <v>0</v>
      </c>
      <c r="AE112" s="143">
        <f t="shared" si="30"/>
        <v>0</v>
      </c>
      <c r="AF112" s="143">
        <f t="shared" si="31"/>
        <v>0</v>
      </c>
      <c r="AG112" s="143">
        <f t="shared" si="32"/>
        <v>0</v>
      </c>
    </row>
    <row r="113" spans="2:33">
      <c r="B113" t="s">
        <v>809</v>
      </c>
      <c r="C113" t="s">
        <v>78</v>
      </c>
      <c r="D113" s="120">
        <v>0.04</v>
      </c>
      <c r="E113" s="120">
        <v>0.04</v>
      </c>
      <c r="F113" s="127">
        <v>2393482</v>
      </c>
      <c r="G113" s="127">
        <v>748435</v>
      </c>
      <c r="H113" s="127">
        <v>1205707</v>
      </c>
      <c r="I113" s="127">
        <v>285789</v>
      </c>
      <c r="J113" s="127">
        <v>0</v>
      </c>
      <c r="K113" s="127"/>
      <c r="L113" s="127"/>
      <c r="M113" s="127"/>
      <c r="N113" s="127"/>
      <c r="O113" s="127"/>
      <c r="Q113" s="140">
        <f t="shared" si="18"/>
        <v>0</v>
      </c>
      <c r="R113" s="140">
        <f t="shared" si="19"/>
        <v>0</v>
      </c>
      <c r="S113" s="140">
        <f t="shared" si="20"/>
        <v>0</v>
      </c>
      <c r="T113" s="140">
        <f t="shared" si="21"/>
        <v>0</v>
      </c>
      <c r="U113" s="140">
        <f t="shared" si="22"/>
        <v>0</v>
      </c>
      <c r="W113" s="140">
        <f t="shared" si="23"/>
        <v>0</v>
      </c>
      <c r="X113" s="140">
        <f t="shared" si="24"/>
        <v>0</v>
      </c>
      <c r="Y113" s="140">
        <f t="shared" si="25"/>
        <v>0</v>
      </c>
      <c r="Z113" s="140">
        <f t="shared" si="26"/>
        <v>0</v>
      </c>
      <c r="AA113" s="140">
        <f t="shared" si="27"/>
        <v>0</v>
      </c>
      <c r="AC113" s="143">
        <f t="shared" si="28"/>
        <v>0</v>
      </c>
      <c r="AD113" s="143">
        <f t="shared" si="29"/>
        <v>0</v>
      </c>
      <c r="AE113" s="143">
        <f t="shared" si="30"/>
        <v>0</v>
      </c>
      <c r="AF113" s="143">
        <f t="shared" si="31"/>
        <v>0</v>
      </c>
      <c r="AG113" s="143">
        <f t="shared" si="32"/>
        <v>0</v>
      </c>
    </row>
    <row r="114" spans="2:33">
      <c r="B114" t="s">
        <v>809</v>
      </c>
      <c r="C114" t="s">
        <v>79</v>
      </c>
      <c r="D114" s="120">
        <v>0.05</v>
      </c>
      <c r="E114" s="120">
        <v>0.05</v>
      </c>
      <c r="F114" s="127">
        <v>518975</v>
      </c>
      <c r="G114" s="127">
        <v>162282</v>
      </c>
      <c r="H114" s="127">
        <v>261432</v>
      </c>
      <c r="I114" s="127">
        <v>61967</v>
      </c>
      <c r="J114" s="127">
        <v>0</v>
      </c>
      <c r="K114" s="127"/>
      <c r="L114" s="127"/>
      <c r="M114" s="127"/>
      <c r="N114" s="127"/>
      <c r="O114" s="127"/>
      <c r="Q114" s="140">
        <f t="shared" si="18"/>
        <v>0</v>
      </c>
      <c r="R114" s="140">
        <f t="shared" si="19"/>
        <v>0</v>
      </c>
      <c r="S114" s="140">
        <f t="shared" si="20"/>
        <v>0</v>
      </c>
      <c r="T114" s="140">
        <f t="shared" si="21"/>
        <v>0</v>
      </c>
      <c r="U114" s="140">
        <f t="shared" si="22"/>
        <v>0</v>
      </c>
      <c r="W114" s="140">
        <f t="shared" si="23"/>
        <v>0</v>
      </c>
      <c r="X114" s="140">
        <f t="shared" si="24"/>
        <v>0</v>
      </c>
      <c r="Y114" s="140">
        <f t="shared" si="25"/>
        <v>0</v>
      </c>
      <c r="Z114" s="140">
        <f t="shared" si="26"/>
        <v>0</v>
      </c>
      <c r="AA114" s="140">
        <f t="shared" si="27"/>
        <v>0</v>
      </c>
      <c r="AC114" s="143">
        <f t="shared" si="28"/>
        <v>0</v>
      </c>
      <c r="AD114" s="143">
        <f t="shared" si="29"/>
        <v>0</v>
      </c>
      <c r="AE114" s="143">
        <f t="shared" si="30"/>
        <v>0</v>
      </c>
      <c r="AF114" s="143">
        <f t="shared" si="31"/>
        <v>0</v>
      </c>
      <c r="AG114" s="143">
        <f t="shared" si="32"/>
        <v>0</v>
      </c>
    </row>
    <row r="115" spans="2:33">
      <c r="B115" t="s">
        <v>809</v>
      </c>
      <c r="C115" t="s">
        <v>80</v>
      </c>
      <c r="D115" s="120">
        <v>6.6699999999999995E-2</v>
      </c>
      <c r="E115" s="120">
        <v>6.6699999999999995E-2</v>
      </c>
      <c r="F115" s="127">
        <v>0</v>
      </c>
      <c r="G115" s="127">
        <v>0</v>
      </c>
      <c r="H115" s="127">
        <v>0</v>
      </c>
      <c r="I115" s="127">
        <v>0</v>
      </c>
      <c r="J115" s="127">
        <v>0</v>
      </c>
      <c r="K115" s="127"/>
      <c r="L115" s="127"/>
      <c r="M115" s="127"/>
      <c r="N115" s="127"/>
      <c r="O115" s="127"/>
      <c r="Q115" s="140">
        <f t="shared" si="18"/>
        <v>0</v>
      </c>
      <c r="R115" s="140">
        <f t="shared" si="19"/>
        <v>0</v>
      </c>
      <c r="S115" s="140">
        <f t="shared" si="20"/>
        <v>0</v>
      </c>
      <c r="T115" s="140">
        <f t="shared" si="21"/>
        <v>0</v>
      </c>
      <c r="U115" s="140">
        <f t="shared" si="22"/>
        <v>0</v>
      </c>
      <c r="W115" s="140">
        <f t="shared" si="23"/>
        <v>0</v>
      </c>
      <c r="X115" s="140">
        <f t="shared" si="24"/>
        <v>0</v>
      </c>
      <c r="Y115" s="140">
        <f t="shared" si="25"/>
        <v>0</v>
      </c>
      <c r="Z115" s="140">
        <f t="shared" si="26"/>
        <v>0</v>
      </c>
      <c r="AA115" s="140">
        <f t="shared" si="27"/>
        <v>0</v>
      </c>
      <c r="AC115" s="143">
        <f t="shared" si="28"/>
        <v>0</v>
      </c>
      <c r="AD115" s="143">
        <f t="shared" si="29"/>
        <v>0</v>
      </c>
      <c r="AE115" s="143">
        <f t="shared" si="30"/>
        <v>0</v>
      </c>
      <c r="AF115" s="143">
        <f t="shared" si="31"/>
        <v>0</v>
      </c>
      <c r="AG115" s="143">
        <f t="shared" si="32"/>
        <v>0</v>
      </c>
    </row>
    <row r="116" spans="2:33">
      <c r="B116" t="s">
        <v>809</v>
      </c>
      <c r="C116" t="s">
        <v>83</v>
      </c>
      <c r="D116" s="120">
        <v>6.6699999999999995E-2</v>
      </c>
      <c r="E116" s="120">
        <v>6.6699999999999995E-2</v>
      </c>
      <c r="F116" s="127">
        <v>888107</v>
      </c>
      <c r="G116" s="127">
        <v>277709</v>
      </c>
      <c r="H116" s="127">
        <v>447381</v>
      </c>
      <c r="I116" s="127">
        <v>106043</v>
      </c>
      <c r="J116" s="127">
        <v>0</v>
      </c>
      <c r="K116" s="127"/>
      <c r="L116" s="127"/>
      <c r="M116" s="127"/>
      <c r="N116" s="127"/>
      <c r="O116" s="127"/>
      <c r="Q116" s="140">
        <f t="shared" si="18"/>
        <v>0</v>
      </c>
      <c r="R116" s="140">
        <f t="shared" si="19"/>
        <v>0</v>
      </c>
      <c r="S116" s="140">
        <f t="shared" si="20"/>
        <v>0</v>
      </c>
      <c r="T116" s="140">
        <f t="shared" si="21"/>
        <v>0</v>
      </c>
      <c r="U116" s="140">
        <f t="shared" si="22"/>
        <v>0</v>
      </c>
      <c r="W116" s="140">
        <f t="shared" si="23"/>
        <v>0</v>
      </c>
      <c r="X116" s="140">
        <f t="shared" si="24"/>
        <v>0</v>
      </c>
      <c r="Y116" s="140">
        <f t="shared" si="25"/>
        <v>0</v>
      </c>
      <c r="Z116" s="140">
        <f t="shared" si="26"/>
        <v>0</v>
      </c>
      <c r="AA116" s="140">
        <f t="shared" si="27"/>
        <v>0</v>
      </c>
      <c r="AC116" s="143">
        <f t="shared" si="28"/>
        <v>0</v>
      </c>
      <c r="AD116" s="143">
        <f t="shared" si="29"/>
        <v>0</v>
      </c>
      <c r="AE116" s="143">
        <f t="shared" si="30"/>
        <v>0</v>
      </c>
      <c r="AF116" s="143">
        <f t="shared" si="31"/>
        <v>0</v>
      </c>
      <c r="AG116" s="143">
        <f t="shared" si="32"/>
        <v>0</v>
      </c>
    </row>
    <row r="117" spans="2:33">
      <c r="B117" t="s">
        <v>809</v>
      </c>
      <c r="C117" t="s">
        <v>84</v>
      </c>
      <c r="D117" s="120">
        <v>0.1</v>
      </c>
      <c r="E117" s="120">
        <v>0.1</v>
      </c>
      <c r="F117" s="127">
        <v>112768</v>
      </c>
      <c r="G117" s="127">
        <v>35262</v>
      </c>
      <c r="H117" s="127">
        <v>56807</v>
      </c>
      <c r="I117" s="127">
        <v>13465</v>
      </c>
      <c r="J117" s="127">
        <v>0</v>
      </c>
      <c r="K117" s="127"/>
      <c r="L117" s="127"/>
      <c r="M117" s="127"/>
      <c r="N117" s="127"/>
      <c r="O117" s="127"/>
      <c r="Q117" s="140">
        <f t="shared" si="18"/>
        <v>0</v>
      </c>
      <c r="R117" s="140">
        <f t="shared" si="19"/>
        <v>0</v>
      </c>
      <c r="S117" s="140">
        <f t="shared" si="20"/>
        <v>0</v>
      </c>
      <c r="T117" s="140">
        <f t="shared" si="21"/>
        <v>0</v>
      </c>
      <c r="U117" s="140">
        <f t="shared" si="22"/>
        <v>0</v>
      </c>
      <c r="W117" s="140">
        <f t="shared" si="23"/>
        <v>0</v>
      </c>
      <c r="X117" s="140">
        <f t="shared" si="24"/>
        <v>0</v>
      </c>
      <c r="Y117" s="140">
        <f t="shared" si="25"/>
        <v>0</v>
      </c>
      <c r="Z117" s="140">
        <f t="shared" si="26"/>
        <v>0</v>
      </c>
      <c r="AA117" s="140">
        <f t="shared" si="27"/>
        <v>0</v>
      </c>
      <c r="AC117" s="143">
        <f t="shared" si="28"/>
        <v>0</v>
      </c>
      <c r="AD117" s="143">
        <f t="shared" si="29"/>
        <v>0</v>
      </c>
      <c r="AE117" s="143">
        <f t="shared" si="30"/>
        <v>0</v>
      </c>
      <c r="AF117" s="143">
        <f t="shared" si="31"/>
        <v>0</v>
      </c>
      <c r="AG117" s="143">
        <f t="shared" si="32"/>
        <v>0</v>
      </c>
    </row>
    <row r="118" spans="2:33">
      <c r="B118" t="s">
        <v>809</v>
      </c>
      <c r="C118" t="s">
        <v>85</v>
      </c>
      <c r="D118" s="120">
        <v>0.1</v>
      </c>
      <c r="E118" s="120">
        <v>0.1</v>
      </c>
      <c r="F118" s="127">
        <v>1812</v>
      </c>
      <c r="G118" s="127">
        <v>566</v>
      </c>
      <c r="H118" s="127">
        <v>913</v>
      </c>
      <c r="I118" s="127">
        <v>216</v>
      </c>
      <c r="J118" s="127">
        <v>0</v>
      </c>
      <c r="K118" s="127"/>
      <c r="L118" s="127"/>
      <c r="M118" s="127"/>
      <c r="N118" s="127"/>
      <c r="O118" s="127"/>
      <c r="Q118" s="140">
        <f t="shared" si="18"/>
        <v>0</v>
      </c>
      <c r="R118" s="140">
        <f t="shared" si="19"/>
        <v>0</v>
      </c>
      <c r="S118" s="140">
        <f t="shared" si="20"/>
        <v>0</v>
      </c>
      <c r="T118" s="140">
        <f t="shared" si="21"/>
        <v>0</v>
      </c>
      <c r="U118" s="140">
        <f t="shared" si="22"/>
        <v>0</v>
      </c>
      <c r="W118" s="140">
        <f t="shared" si="23"/>
        <v>0</v>
      </c>
      <c r="X118" s="140">
        <f t="shared" si="24"/>
        <v>0</v>
      </c>
      <c r="Y118" s="140">
        <f t="shared" si="25"/>
        <v>0</v>
      </c>
      <c r="Z118" s="140">
        <f t="shared" si="26"/>
        <v>0</v>
      </c>
      <c r="AA118" s="140">
        <f t="shared" si="27"/>
        <v>0</v>
      </c>
      <c r="AC118" s="143">
        <f t="shared" si="28"/>
        <v>0</v>
      </c>
      <c r="AD118" s="143">
        <f t="shared" si="29"/>
        <v>0</v>
      </c>
      <c r="AE118" s="143">
        <f t="shared" si="30"/>
        <v>0</v>
      </c>
      <c r="AF118" s="143">
        <f t="shared" si="31"/>
        <v>0</v>
      </c>
      <c r="AG118" s="143">
        <f t="shared" si="32"/>
        <v>0</v>
      </c>
    </row>
    <row r="119" spans="2:33">
      <c r="B119" t="s">
        <v>809</v>
      </c>
      <c r="C119" t="s">
        <v>87</v>
      </c>
      <c r="D119" s="120">
        <v>2.1700000000000001E-2</v>
      </c>
      <c r="E119" s="120">
        <v>2.4500000000000001E-2</v>
      </c>
      <c r="F119" s="127">
        <v>0</v>
      </c>
      <c r="G119" s="127">
        <v>0</v>
      </c>
      <c r="H119" s="127">
        <v>6067300</v>
      </c>
      <c r="I119" s="127">
        <v>1743434</v>
      </c>
      <c r="J119" s="127">
        <v>0</v>
      </c>
      <c r="K119" s="127"/>
      <c r="L119" s="127"/>
      <c r="M119" s="127"/>
      <c r="N119" s="127"/>
      <c r="O119" s="127"/>
      <c r="Q119" s="140">
        <f t="shared" si="18"/>
        <v>0</v>
      </c>
      <c r="R119" s="140">
        <f t="shared" si="19"/>
        <v>0</v>
      </c>
      <c r="S119" s="140">
        <f t="shared" si="20"/>
        <v>0</v>
      </c>
      <c r="T119" s="140">
        <f t="shared" si="21"/>
        <v>0</v>
      </c>
      <c r="U119" s="140">
        <f t="shared" si="22"/>
        <v>0</v>
      </c>
      <c r="W119" s="140">
        <f t="shared" si="23"/>
        <v>0</v>
      </c>
      <c r="X119" s="140">
        <f t="shared" si="24"/>
        <v>0</v>
      </c>
      <c r="Y119" s="140">
        <f t="shared" si="25"/>
        <v>16988.440000000002</v>
      </c>
      <c r="Z119" s="140">
        <f t="shared" si="26"/>
        <v>4881.6152000000011</v>
      </c>
      <c r="AA119" s="140">
        <f t="shared" si="27"/>
        <v>0</v>
      </c>
      <c r="AC119" s="143">
        <f t="shared" si="28"/>
        <v>0</v>
      </c>
      <c r="AD119" s="143">
        <f t="shared" si="29"/>
        <v>0</v>
      </c>
      <c r="AE119" s="143">
        <f t="shared" si="30"/>
        <v>16988.440000000002</v>
      </c>
      <c r="AF119" s="143">
        <f t="shared" si="31"/>
        <v>4881.6152000000011</v>
      </c>
      <c r="AG119" s="143">
        <f t="shared" si="32"/>
        <v>0</v>
      </c>
    </row>
    <row r="120" spans="2:33">
      <c r="B120" t="s">
        <v>809</v>
      </c>
      <c r="C120" t="s">
        <v>88</v>
      </c>
      <c r="D120" s="120">
        <v>6.6699999999999995E-2</v>
      </c>
      <c r="E120" s="120">
        <v>6.6699999999999995E-2</v>
      </c>
      <c r="F120" s="127">
        <v>0</v>
      </c>
      <c r="G120" s="127">
        <v>0</v>
      </c>
      <c r="H120" s="127">
        <v>7675</v>
      </c>
      <c r="I120" s="127">
        <v>2205</v>
      </c>
      <c r="J120" s="127">
        <v>0</v>
      </c>
      <c r="K120" s="127"/>
      <c r="L120" s="127"/>
      <c r="M120" s="127"/>
      <c r="N120" s="127"/>
      <c r="O120" s="127"/>
      <c r="Q120" s="140">
        <f t="shared" si="18"/>
        <v>0</v>
      </c>
      <c r="R120" s="140">
        <f t="shared" si="19"/>
        <v>0</v>
      </c>
      <c r="S120" s="140">
        <f t="shared" si="20"/>
        <v>0</v>
      </c>
      <c r="T120" s="140">
        <f t="shared" si="21"/>
        <v>0</v>
      </c>
      <c r="U120" s="140">
        <f t="shared" si="22"/>
        <v>0</v>
      </c>
      <c r="W120" s="140">
        <f t="shared" si="23"/>
        <v>0</v>
      </c>
      <c r="X120" s="140">
        <f t="shared" si="24"/>
        <v>0</v>
      </c>
      <c r="Y120" s="140">
        <f t="shared" si="25"/>
        <v>0</v>
      </c>
      <c r="Z120" s="140">
        <f t="shared" si="26"/>
        <v>0</v>
      </c>
      <c r="AA120" s="140">
        <f t="shared" si="27"/>
        <v>0</v>
      </c>
      <c r="AC120" s="143">
        <f t="shared" si="28"/>
        <v>0</v>
      </c>
      <c r="AD120" s="143">
        <f t="shared" si="29"/>
        <v>0</v>
      </c>
      <c r="AE120" s="143">
        <f t="shared" si="30"/>
        <v>0</v>
      </c>
      <c r="AF120" s="143">
        <f t="shared" si="31"/>
        <v>0</v>
      </c>
      <c r="AG120" s="143">
        <f t="shared" si="32"/>
        <v>0</v>
      </c>
    </row>
    <row r="121" spans="2:33">
      <c r="B121" t="s">
        <v>809</v>
      </c>
      <c r="C121" t="s">
        <v>89</v>
      </c>
      <c r="D121" s="120">
        <v>0.2</v>
      </c>
      <c r="E121" s="120">
        <v>0.2</v>
      </c>
      <c r="F121" s="127">
        <v>0</v>
      </c>
      <c r="G121" s="127">
        <v>0</v>
      </c>
      <c r="H121" s="127">
        <v>0</v>
      </c>
      <c r="I121" s="127">
        <v>0</v>
      </c>
      <c r="J121" s="127">
        <v>0</v>
      </c>
      <c r="K121" s="127"/>
      <c r="L121" s="127"/>
      <c r="M121" s="127"/>
      <c r="N121" s="127"/>
      <c r="O121" s="127"/>
      <c r="Q121" s="140">
        <f t="shared" si="18"/>
        <v>0</v>
      </c>
      <c r="R121" s="140">
        <f t="shared" si="19"/>
        <v>0</v>
      </c>
      <c r="S121" s="140">
        <f t="shared" si="20"/>
        <v>0</v>
      </c>
      <c r="T121" s="140">
        <f t="shared" si="21"/>
        <v>0</v>
      </c>
      <c r="U121" s="140">
        <f t="shared" si="22"/>
        <v>0</v>
      </c>
      <c r="W121" s="140">
        <f t="shared" si="23"/>
        <v>0</v>
      </c>
      <c r="X121" s="140">
        <f t="shared" si="24"/>
        <v>0</v>
      </c>
      <c r="Y121" s="140">
        <f t="shared" si="25"/>
        <v>0</v>
      </c>
      <c r="Z121" s="140">
        <f t="shared" si="26"/>
        <v>0</v>
      </c>
      <c r="AA121" s="140">
        <f t="shared" si="27"/>
        <v>0</v>
      </c>
      <c r="AC121" s="143">
        <f t="shared" si="28"/>
        <v>0</v>
      </c>
      <c r="AD121" s="143">
        <f t="shared" si="29"/>
        <v>0</v>
      </c>
      <c r="AE121" s="143">
        <f t="shared" si="30"/>
        <v>0</v>
      </c>
      <c r="AF121" s="143">
        <f t="shared" si="31"/>
        <v>0</v>
      </c>
      <c r="AG121" s="143">
        <f t="shared" si="32"/>
        <v>0</v>
      </c>
    </row>
    <row r="122" spans="2:33">
      <c r="B122" t="s">
        <v>809</v>
      </c>
      <c r="C122" t="s">
        <v>96</v>
      </c>
      <c r="D122" s="120">
        <v>0.04</v>
      </c>
      <c r="E122" s="120">
        <v>0.04</v>
      </c>
      <c r="F122" s="127">
        <v>0</v>
      </c>
      <c r="G122" s="127">
        <v>0</v>
      </c>
      <c r="H122" s="127">
        <v>195273</v>
      </c>
      <c r="I122" s="127">
        <v>56111</v>
      </c>
      <c r="J122" s="127">
        <v>0</v>
      </c>
      <c r="K122" s="127"/>
      <c r="L122" s="127"/>
      <c r="M122" s="127"/>
      <c r="N122" s="127"/>
      <c r="O122" s="127"/>
      <c r="Q122" s="140">
        <f t="shared" si="18"/>
        <v>0</v>
      </c>
      <c r="R122" s="140">
        <f t="shared" si="19"/>
        <v>0</v>
      </c>
      <c r="S122" s="140">
        <f t="shared" si="20"/>
        <v>0</v>
      </c>
      <c r="T122" s="140">
        <f t="shared" si="21"/>
        <v>0</v>
      </c>
      <c r="U122" s="140">
        <f t="shared" si="22"/>
        <v>0</v>
      </c>
      <c r="W122" s="140">
        <f t="shared" si="23"/>
        <v>0</v>
      </c>
      <c r="X122" s="140">
        <f t="shared" si="24"/>
        <v>0</v>
      </c>
      <c r="Y122" s="140">
        <f t="shared" si="25"/>
        <v>0</v>
      </c>
      <c r="Z122" s="140">
        <f t="shared" si="26"/>
        <v>0</v>
      </c>
      <c r="AA122" s="140">
        <f t="shared" si="27"/>
        <v>0</v>
      </c>
      <c r="AC122" s="143">
        <f t="shared" si="28"/>
        <v>0</v>
      </c>
      <c r="AD122" s="143">
        <f t="shared" si="29"/>
        <v>0</v>
      </c>
      <c r="AE122" s="143">
        <f t="shared" si="30"/>
        <v>0</v>
      </c>
      <c r="AF122" s="143">
        <f t="shared" si="31"/>
        <v>0</v>
      </c>
      <c r="AG122" s="143">
        <f t="shared" si="32"/>
        <v>0</v>
      </c>
    </row>
    <row r="123" spans="2:33">
      <c r="B123" t="s">
        <v>809</v>
      </c>
      <c r="C123" t="s">
        <v>97</v>
      </c>
      <c r="D123" s="120">
        <v>0.05</v>
      </c>
      <c r="E123" s="120">
        <v>0.05</v>
      </c>
      <c r="F123" s="127">
        <v>0</v>
      </c>
      <c r="G123" s="127">
        <v>0</v>
      </c>
      <c r="H123" s="127">
        <v>761352</v>
      </c>
      <c r="I123" s="127">
        <v>218774</v>
      </c>
      <c r="J123" s="127">
        <v>0</v>
      </c>
      <c r="K123" s="127"/>
      <c r="L123" s="127"/>
      <c r="M123" s="127"/>
      <c r="N123" s="127"/>
      <c r="O123" s="127"/>
      <c r="Q123" s="140">
        <f t="shared" si="18"/>
        <v>0</v>
      </c>
      <c r="R123" s="140">
        <f t="shared" si="19"/>
        <v>0</v>
      </c>
      <c r="S123" s="140">
        <f t="shared" si="20"/>
        <v>0</v>
      </c>
      <c r="T123" s="140">
        <f t="shared" si="21"/>
        <v>0</v>
      </c>
      <c r="U123" s="140">
        <f t="shared" si="22"/>
        <v>0</v>
      </c>
      <c r="W123" s="140">
        <f t="shared" si="23"/>
        <v>0</v>
      </c>
      <c r="X123" s="140">
        <f t="shared" si="24"/>
        <v>0</v>
      </c>
      <c r="Y123" s="140">
        <f t="shared" si="25"/>
        <v>0</v>
      </c>
      <c r="Z123" s="140">
        <f t="shared" si="26"/>
        <v>0</v>
      </c>
      <c r="AA123" s="140">
        <f t="shared" si="27"/>
        <v>0</v>
      </c>
      <c r="AC123" s="143">
        <f t="shared" si="28"/>
        <v>0</v>
      </c>
      <c r="AD123" s="143">
        <f t="shared" si="29"/>
        <v>0</v>
      </c>
      <c r="AE123" s="143">
        <f t="shared" si="30"/>
        <v>0</v>
      </c>
      <c r="AF123" s="143">
        <f t="shared" si="31"/>
        <v>0</v>
      </c>
      <c r="AG123" s="143">
        <f t="shared" si="32"/>
        <v>0</v>
      </c>
    </row>
    <row r="124" spans="2:33">
      <c r="B124" t="s">
        <v>809</v>
      </c>
      <c r="C124" t="s">
        <v>98</v>
      </c>
      <c r="D124" s="120">
        <v>6.6699999999999995E-2</v>
      </c>
      <c r="E124" s="120">
        <v>6.6699999999999995E-2</v>
      </c>
      <c r="F124" s="127">
        <v>0</v>
      </c>
      <c r="G124" s="127">
        <v>0</v>
      </c>
      <c r="H124" s="127">
        <v>0</v>
      </c>
      <c r="I124" s="127">
        <v>0</v>
      </c>
      <c r="J124" s="127">
        <v>0</v>
      </c>
      <c r="K124" s="127"/>
      <c r="L124" s="127"/>
      <c r="M124" s="127"/>
      <c r="N124" s="127"/>
      <c r="O124" s="127"/>
      <c r="Q124" s="140">
        <f t="shared" si="18"/>
        <v>0</v>
      </c>
      <c r="R124" s="140">
        <f t="shared" si="19"/>
        <v>0</v>
      </c>
      <c r="S124" s="140">
        <f t="shared" si="20"/>
        <v>0</v>
      </c>
      <c r="T124" s="140">
        <f t="shared" si="21"/>
        <v>0</v>
      </c>
      <c r="U124" s="140">
        <f t="shared" si="22"/>
        <v>0</v>
      </c>
      <c r="W124" s="140">
        <f t="shared" si="23"/>
        <v>0</v>
      </c>
      <c r="X124" s="140">
        <f t="shared" si="24"/>
        <v>0</v>
      </c>
      <c r="Y124" s="140">
        <f t="shared" si="25"/>
        <v>0</v>
      </c>
      <c r="Z124" s="140">
        <f t="shared" si="26"/>
        <v>0</v>
      </c>
      <c r="AA124" s="140">
        <f t="shared" si="27"/>
        <v>0</v>
      </c>
      <c r="AC124" s="143">
        <f t="shared" si="28"/>
        <v>0</v>
      </c>
      <c r="AD124" s="143">
        <f t="shared" si="29"/>
        <v>0</v>
      </c>
      <c r="AE124" s="143">
        <f t="shared" si="30"/>
        <v>0</v>
      </c>
      <c r="AF124" s="143">
        <f t="shared" si="31"/>
        <v>0</v>
      </c>
      <c r="AG124" s="143">
        <f t="shared" si="32"/>
        <v>0</v>
      </c>
    </row>
    <row r="125" spans="2:33">
      <c r="B125" t="s">
        <v>809</v>
      </c>
      <c r="C125" t="s">
        <v>100</v>
      </c>
      <c r="D125" s="120">
        <v>6.6699999999999995E-2</v>
      </c>
      <c r="E125" s="120">
        <v>6.6699999999999995E-2</v>
      </c>
      <c r="F125" s="127">
        <v>0</v>
      </c>
      <c r="G125" s="127">
        <v>0</v>
      </c>
      <c r="H125" s="127">
        <v>2883413</v>
      </c>
      <c r="I125" s="127">
        <v>828547</v>
      </c>
      <c r="J125" s="127">
        <v>0</v>
      </c>
      <c r="K125" s="127"/>
      <c r="L125" s="127"/>
      <c r="M125" s="127"/>
      <c r="N125" s="127"/>
      <c r="O125" s="127"/>
      <c r="Q125" s="140">
        <f t="shared" si="18"/>
        <v>0</v>
      </c>
      <c r="R125" s="140">
        <f t="shared" si="19"/>
        <v>0</v>
      </c>
      <c r="S125" s="140">
        <f t="shared" si="20"/>
        <v>0</v>
      </c>
      <c r="T125" s="140">
        <f t="shared" si="21"/>
        <v>0</v>
      </c>
      <c r="U125" s="140">
        <f t="shared" si="22"/>
        <v>0</v>
      </c>
      <c r="W125" s="140">
        <f t="shared" si="23"/>
        <v>0</v>
      </c>
      <c r="X125" s="140">
        <f t="shared" si="24"/>
        <v>0</v>
      </c>
      <c r="Y125" s="140">
        <f t="shared" si="25"/>
        <v>0</v>
      </c>
      <c r="Z125" s="140">
        <f t="shared" si="26"/>
        <v>0</v>
      </c>
      <c r="AA125" s="140">
        <f t="shared" si="27"/>
        <v>0</v>
      </c>
      <c r="AC125" s="143">
        <f t="shared" si="28"/>
        <v>0</v>
      </c>
      <c r="AD125" s="143">
        <f t="shared" si="29"/>
        <v>0</v>
      </c>
      <c r="AE125" s="143">
        <f t="shared" si="30"/>
        <v>0</v>
      </c>
      <c r="AF125" s="143">
        <f t="shared" si="31"/>
        <v>0</v>
      </c>
      <c r="AG125" s="143">
        <f t="shared" si="32"/>
        <v>0</v>
      </c>
    </row>
    <row r="126" spans="2:33">
      <c r="B126" t="s">
        <v>809</v>
      </c>
      <c r="C126" t="s">
        <v>101</v>
      </c>
      <c r="D126" s="120">
        <v>0.1</v>
      </c>
      <c r="E126" s="120">
        <v>0.1</v>
      </c>
      <c r="F126" s="127">
        <v>0</v>
      </c>
      <c r="G126" s="127">
        <v>0</v>
      </c>
      <c r="H126" s="127">
        <v>0</v>
      </c>
      <c r="I126" s="127">
        <v>0</v>
      </c>
      <c r="J126" s="127">
        <v>0</v>
      </c>
      <c r="K126" s="127"/>
      <c r="L126" s="127"/>
      <c r="M126" s="127"/>
      <c r="N126" s="127"/>
      <c r="O126" s="127"/>
      <c r="Q126" s="140">
        <f t="shared" si="18"/>
        <v>0</v>
      </c>
      <c r="R126" s="140">
        <f t="shared" si="19"/>
        <v>0</v>
      </c>
      <c r="S126" s="140">
        <f t="shared" si="20"/>
        <v>0</v>
      </c>
      <c r="T126" s="140">
        <f t="shared" si="21"/>
        <v>0</v>
      </c>
      <c r="U126" s="140">
        <f t="shared" si="22"/>
        <v>0</v>
      </c>
      <c r="W126" s="140">
        <f t="shared" si="23"/>
        <v>0</v>
      </c>
      <c r="X126" s="140">
        <f t="shared" si="24"/>
        <v>0</v>
      </c>
      <c r="Y126" s="140">
        <f t="shared" si="25"/>
        <v>0</v>
      </c>
      <c r="Z126" s="140">
        <f t="shared" si="26"/>
        <v>0</v>
      </c>
      <c r="AA126" s="140">
        <f t="shared" si="27"/>
        <v>0</v>
      </c>
      <c r="AC126" s="143">
        <f t="shared" si="28"/>
        <v>0</v>
      </c>
      <c r="AD126" s="143">
        <f t="shared" si="29"/>
        <v>0</v>
      </c>
      <c r="AE126" s="143">
        <f t="shared" si="30"/>
        <v>0</v>
      </c>
      <c r="AF126" s="143">
        <f t="shared" si="31"/>
        <v>0</v>
      </c>
      <c r="AG126" s="143">
        <f t="shared" si="32"/>
        <v>0</v>
      </c>
    </row>
    <row r="127" spans="2:33">
      <c r="B127" t="s">
        <v>809</v>
      </c>
      <c r="C127" t="s">
        <v>102</v>
      </c>
      <c r="D127" s="120">
        <v>0.1</v>
      </c>
      <c r="E127" s="120">
        <v>0.1</v>
      </c>
      <c r="F127" s="127">
        <v>0</v>
      </c>
      <c r="G127" s="127">
        <v>0</v>
      </c>
      <c r="H127" s="127">
        <v>6660</v>
      </c>
      <c r="I127" s="127">
        <v>1914</v>
      </c>
      <c r="J127" s="127">
        <v>0</v>
      </c>
      <c r="K127" s="127"/>
      <c r="L127" s="127"/>
      <c r="M127" s="127"/>
      <c r="N127" s="127"/>
      <c r="O127" s="127"/>
      <c r="Q127" s="140">
        <f t="shared" si="18"/>
        <v>0</v>
      </c>
      <c r="R127" s="140">
        <f t="shared" si="19"/>
        <v>0</v>
      </c>
      <c r="S127" s="140">
        <f t="shared" si="20"/>
        <v>0</v>
      </c>
      <c r="T127" s="140">
        <f t="shared" si="21"/>
        <v>0</v>
      </c>
      <c r="U127" s="140">
        <f t="shared" si="22"/>
        <v>0</v>
      </c>
      <c r="W127" s="140">
        <f t="shared" si="23"/>
        <v>0</v>
      </c>
      <c r="X127" s="140">
        <f t="shared" si="24"/>
        <v>0</v>
      </c>
      <c r="Y127" s="140">
        <f t="shared" si="25"/>
        <v>0</v>
      </c>
      <c r="Z127" s="140">
        <f t="shared" si="26"/>
        <v>0</v>
      </c>
      <c r="AA127" s="140">
        <f t="shared" si="27"/>
        <v>0</v>
      </c>
      <c r="AC127" s="143">
        <f t="shared" si="28"/>
        <v>0</v>
      </c>
      <c r="AD127" s="143">
        <f t="shared" si="29"/>
        <v>0</v>
      </c>
      <c r="AE127" s="143">
        <f t="shared" si="30"/>
        <v>0</v>
      </c>
      <c r="AF127" s="143">
        <f t="shared" si="31"/>
        <v>0</v>
      </c>
      <c r="AG127" s="143">
        <f t="shared" si="32"/>
        <v>0</v>
      </c>
    </row>
    <row r="128" spans="2:33">
      <c r="B128" t="s">
        <v>809</v>
      </c>
      <c r="C128" t="s">
        <v>106</v>
      </c>
      <c r="D128" s="120">
        <v>2.1700000000000001E-2</v>
      </c>
      <c r="E128" s="120">
        <v>2.4500000000000001E-2</v>
      </c>
      <c r="F128" s="127">
        <v>9467005</v>
      </c>
      <c r="G128" s="127">
        <v>2720336</v>
      </c>
      <c r="H128" s="127">
        <v>0</v>
      </c>
      <c r="I128" s="127">
        <v>0</v>
      </c>
      <c r="J128" s="127">
        <v>0</v>
      </c>
      <c r="K128" s="127"/>
      <c r="L128" s="127"/>
      <c r="M128" s="127"/>
      <c r="N128" s="127"/>
      <c r="O128" s="127"/>
      <c r="Q128" s="140">
        <f t="shared" si="18"/>
        <v>0</v>
      </c>
      <c r="R128" s="140">
        <f t="shared" si="19"/>
        <v>0</v>
      </c>
      <c r="S128" s="140">
        <f t="shared" si="20"/>
        <v>0</v>
      </c>
      <c r="T128" s="140">
        <f t="shared" si="21"/>
        <v>0</v>
      </c>
      <c r="U128" s="140">
        <f t="shared" si="22"/>
        <v>0</v>
      </c>
      <c r="W128" s="140">
        <f t="shared" si="23"/>
        <v>26507.614000000005</v>
      </c>
      <c r="X128" s="140">
        <f t="shared" si="24"/>
        <v>7616.9408000000012</v>
      </c>
      <c r="Y128" s="140">
        <f t="shared" si="25"/>
        <v>0</v>
      </c>
      <c r="Z128" s="140">
        <f t="shared" si="26"/>
        <v>0</v>
      </c>
      <c r="AA128" s="140">
        <f t="shared" si="27"/>
        <v>0</v>
      </c>
      <c r="AC128" s="143">
        <f t="shared" si="28"/>
        <v>26507.614000000005</v>
      </c>
      <c r="AD128" s="143">
        <f t="shared" si="29"/>
        <v>7616.9408000000012</v>
      </c>
      <c r="AE128" s="143">
        <f t="shared" si="30"/>
        <v>0</v>
      </c>
      <c r="AF128" s="143">
        <f t="shared" si="31"/>
        <v>0</v>
      </c>
      <c r="AG128" s="143">
        <f t="shared" si="32"/>
        <v>0</v>
      </c>
    </row>
    <row r="129" spans="2:33">
      <c r="B129" t="s">
        <v>809</v>
      </c>
      <c r="C129" t="s">
        <v>107</v>
      </c>
      <c r="D129" s="120">
        <v>6.6699999999999995E-2</v>
      </c>
      <c r="E129" s="120">
        <v>6.6699999999999995E-2</v>
      </c>
      <c r="F129" s="127">
        <v>4362</v>
      </c>
      <c r="G129" s="127">
        <v>1254</v>
      </c>
      <c r="H129" s="127">
        <v>0</v>
      </c>
      <c r="I129" s="127">
        <v>0</v>
      </c>
      <c r="J129" s="127">
        <v>0</v>
      </c>
      <c r="K129" s="127"/>
      <c r="L129" s="127"/>
      <c r="M129" s="127"/>
      <c r="N129" s="127"/>
      <c r="O129" s="127"/>
      <c r="Q129" s="140">
        <f t="shared" si="18"/>
        <v>0</v>
      </c>
      <c r="R129" s="140">
        <f t="shared" si="19"/>
        <v>0</v>
      </c>
      <c r="S129" s="140">
        <f t="shared" si="20"/>
        <v>0</v>
      </c>
      <c r="T129" s="140">
        <f t="shared" si="21"/>
        <v>0</v>
      </c>
      <c r="U129" s="140">
        <f t="shared" si="22"/>
        <v>0</v>
      </c>
      <c r="W129" s="140">
        <f t="shared" si="23"/>
        <v>0</v>
      </c>
      <c r="X129" s="140">
        <f t="shared" si="24"/>
        <v>0</v>
      </c>
      <c r="Y129" s="140">
        <f t="shared" si="25"/>
        <v>0</v>
      </c>
      <c r="Z129" s="140">
        <f t="shared" si="26"/>
        <v>0</v>
      </c>
      <c r="AA129" s="140">
        <f t="shared" si="27"/>
        <v>0</v>
      </c>
      <c r="AC129" s="143">
        <f t="shared" si="28"/>
        <v>0</v>
      </c>
      <c r="AD129" s="143">
        <f t="shared" si="29"/>
        <v>0</v>
      </c>
      <c r="AE129" s="143">
        <f t="shared" si="30"/>
        <v>0</v>
      </c>
      <c r="AF129" s="143">
        <f t="shared" si="31"/>
        <v>0</v>
      </c>
      <c r="AG129" s="143">
        <f t="shared" si="32"/>
        <v>0</v>
      </c>
    </row>
    <row r="130" spans="2:33">
      <c r="B130" t="s">
        <v>809</v>
      </c>
      <c r="C130" t="s">
        <v>108</v>
      </c>
      <c r="D130" s="120">
        <v>0.2</v>
      </c>
      <c r="E130" s="120">
        <v>0.2</v>
      </c>
      <c r="F130" s="127">
        <v>750192</v>
      </c>
      <c r="G130" s="127">
        <v>215567</v>
      </c>
      <c r="H130" s="127">
        <v>0</v>
      </c>
      <c r="I130" s="127">
        <v>0</v>
      </c>
      <c r="J130" s="127">
        <v>0</v>
      </c>
      <c r="K130" s="127"/>
      <c r="L130" s="127"/>
      <c r="M130" s="127"/>
      <c r="N130" s="127"/>
      <c r="O130" s="127"/>
      <c r="Q130" s="140">
        <f t="shared" si="18"/>
        <v>0</v>
      </c>
      <c r="R130" s="140">
        <f t="shared" si="19"/>
        <v>0</v>
      </c>
      <c r="S130" s="140">
        <f t="shared" si="20"/>
        <v>0</v>
      </c>
      <c r="T130" s="140">
        <f t="shared" si="21"/>
        <v>0</v>
      </c>
      <c r="U130" s="140">
        <f t="shared" si="22"/>
        <v>0</v>
      </c>
      <c r="W130" s="140">
        <f t="shared" si="23"/>
        <v>0</v>
      </c>
      <c r="X130" s="140">
        <f t="shared" si="24"/>
        <v>0</v>
      </c>
      <c r="Y130" s="140">
        <f t="shared" si="25"/>
        <v>0</v>
      </c>
      <c r="Z130" s="140">
        <f t="shared" si="26"/>
        <v>0</v>
      </c>
      <c r="AA130" s="140">
        <f t="shared" si="27"/>
        <v>0</v>
      </c>
      <c r="AC130" s="143">
        <f t="shared" si="28"/>
        <v>0</v>
      </c>
      <c r="AD130" s="143">
        <f t="shared" si="29"/>
        <v>0</v>
      </c>
      <c r="AE130" s="143">
        <f t="shared" si="30"/>
        <v>0</v>
      </c>
      <c r="AF130" s="143">
        <f t="shared" si="31"/>
        <v>0</v>
      </c>
      <c r="AG130" s="143">
        <f t="shared" si="32"/>
        <v>0</v>
      </c>
    </row>
    <row r="131" spans="2:33">
      <c r="B131" t="s">
        <v>809</v>
      </c>
      <c r="C131" t="s">
        <v>109</v>
      </c>
      <c r="D131" s="120">
        <v>0.2</v>
      </c>
      <c r="E131" s="120">
        <v>0.2</v>
      </c>
      <c r="F131" s="127">
        <v>3778077</v>
      </c>
      <c r="G131" s="127">
        <v>1085627</v>
      </c>
      <c r="H131" s="127">
        <v>0</v>
      </c>
      <c r="I131" s="127">
        <v>0</v>
      </c>
      <c r="J131" s="127">
        <v>0</v>
      </c>
      <c r="K131" s="127"/>
      <c r="L131" s="127"/>
      <c r="M131" s="127"/>
      <c r="N131" s="127"/>
      <c r="O131" s="127"/>
      <c r="Q131" s="140">
        <f t="shared" si="18"/>
        <v>0</v>
      </c>
      <c r="R131" s="140">
        <f t="shared" si="19"/>
        <v>0</v>
      </c>
      <c r="S131" s="140">
        <f t="shared" si="20"/>
        <v>0</v>
      </c>
      <c r="T131" s="140">
        <f t="shared" si="21"/>
        <v>0</v>
      </c>
      <c r="U131" s="140">
        <f t="shared" si="22"/>
        <v>0</v>
      </c>
      <c r="W131" s="140">
        <f t="shared" si="23"/>
        <v>0</v>
      </c>
      <c r="X131" s="140">
        <f t="shared" si="24"/>
        <v>0</v>
      </c>
      <c r="Y131" s="140">
        <f t="shared" si="25"/>
        <v>0</v>
      </c>
      <c r="Z131" s="140">
        <f t="shared" si="26"/>
        <v>0</v>
      </c>
      <c r="AA131" s="140">
        <f t="shared" si="27"/>
        <v>0</v>
      </c>
      <c r="AC131" s="143">
        <f t="shared" si="28"/>
        <v>0</v>
      </c>
      <c r="AD131" s="143">
        <f t="shared" si="29"/>
        <v>0</v>
      </c>
      <c r="AE131" s="143">
        <f t="shared" si="30"/>
        <v>0</v>
      </c>
      <c r="AF131" s="143">
        <f t="shared" si="31"/>
        <v>0</v>
      </c>
      <c r="AG131" s="143">
        <f t="shared" si="32"/>
        <v>0</v>
      </c>
    </row>
    <row r="132" spans="2:33">
      <c r="B132" t="s">
        <v>809</v>
      </c>
      <c r="C132" t="s">
        <v>115</v>
      </c>
      <c r="D132" s="120">
        <v>0.04</v>
      </c>
      <c r="E132" s="120">
        <v>0.04</v>
      </c>
      <c r="F132" s="127">
        <v>345724</v>
      </c>
      <c r="G132" s="127">
        <v>99344</v>
      </c>
      <c r="H132" s="127">
        <v>0</v>
      </c>
      <c r="I132" s="127">
        <v>0</v>
      </c>
      <c r="J132" s="127">
        <v>0</v>
      </c>
      <c r="K132" s="127"/>
      <c r="L132" s="127"/>
      <c r="M132" s="127"/>
      <c r="N132" s="127"/>
      <c r="O132" s="127"/>
      <c r="Q132" s="140">
        <f t="shared" si="18"/>
        <v>0</v>
      </c>
      <c r="R132" s="140">
        <f t="shared" si="19"/>
        <v>0</v>
      </c>
      <c r="S132" s="140">
        <f t="shared" si="20"/>
        <v>0</v>
      </c>
      <c r="T132" s="140">
        <f t="shared" si="21"/>
        <v>0</v>
      </c>
      <c r="U132" s="140">
        <f t="shared" si="22"/>
        <v>0</v>
      </c>
      <c r="W132" s="140">
        <f t="shared" si="23"/>
        <v>0</v>
      </c>
      <c r="X132" s="140">
        <f t="shared" si="24"/>
        <v>0</v>
      </c>
      <c r="Y132" s="140">
        <f t="shared" si="25"/>
        <v>0</v>
      </c>
      <c r="Z132" s="140">
        <f t="shared" si="26"/>
        <v>0</v>
      </c>
      <c r="AA132" s="140">
        <f t="shared" si="27"/>
        <v>0</v>
      </c>
      <c r="AC132" s="143">
        <f t="shared" si="28"/>
        <v>0</v>
      </c>
      <c r="AD132" s="143">
        <f t="shared" si="29"/>
        <v>0</v>
      </c>
      <c r="AE132" s="143">
        <f t="shared" si="30"/>
        <v>0</v>
      </c>
      <c r="AF132" s="143">
        <f t="shared" si="31"/>
        <v>0</v>
      </c>
      <c r="AG132" s="143">
        <f t="shared" si="32"/>
        <v>0</v>
      </c>
    </row>
    <row r="133" spans="2:33">
      <c r="B133" t="s">
        <v>809</v>
      </c>
      <c r="C133" t="s">
        <v>116</v>
      </c>
      <c r="D133" s="120">
        <v>0.05</v>
      </c>
      <c r="E133" s="120">
        <v>0.05</v>
      </c>
      <c r="F133" s="127">
        <v>20487</v>
      </c>
      <c r="G133" s="127">
        <v>5887</v>
      </c>
      <c r="H133" s="127">
        <v>0</v>
      </c>
      <c r="I133" s="127">
        <v>0</v>
      </c>
      <c r="J133" s="127">
        <v>0</v>
      </c>
      <c r="K133" s="127"/>
      <c r="L133" s="127"/>
      <c r="M133" s="127"/>
      <c r="N133" s="127"/>
      <c r="O133" s="127"/>
      <c r="Q133" s="140">
        <f t="shared" si="18"/>
        <v>0</v>
      </c>
      <c r="R133" s="140">
        <f t="shared" si="19"/>
        <v>0</v>
      </c>
      <c r="S133" s="140">
        <f t="shared" si="20"/>
        <v>0</v>
      </c>
      <c r="T133" s="140">
        <f t="shared" si="21"/>
        <v>0</v>
      </c>
      <c r="U133" s="140">
        <f t="shared" si="22"/>
        <v>0</v>
      </c>
      <c r="W133" s="140">
        <f t="shared" si="23"/>
        <v>0</v>
      </c>
      <c r="X133" s="140">
        <f t="shared" si="24"/>
        <v>0</v>
      </c>
      <c r="Y133" s="140">
        <f t="shared" si="25"/>
        <v>0</v>
      </c>
      <c r="Z133" s="140">
        <f t="shared" si="26"/>
        <v>0</v>
      </c>
      <c r="AA133" s="140">
        <f t="shared" si="27"/>
        <v>0</v>
      </c>
      <c r="AC133" s="143">
        <f t="shared" si="28"/>
        <v>0</v>
      </c>
      <c r="AD133" s="143">
        <f t="shared" si="29"/>
        <v>0</v>
      </c>
      <c r="AE133" s="143">
        <f t="shared" si="30"/>
        <v>0</v>
      </c>
      <c r="AF133" s="143">
        <f t="shared" si="31"/>
        <v>0</v>
      </c>
      <c r="AG133" s="143">
        <f t="shared" si="32"/>
        <v>0</v>
      </c>
    </row>
    <row r="134" spans="2:33">
      <c r="B134" t="s">
        <v>809</v>
      </c>
      <c r="C134" t="s">
        <v>117</v>
      </c>
      <c r="D134" s="120">
        <v>6.6699999999999995E-2</v>
      </c>
      <c r="E134" s="120">
        <v>6.6699999999999995E-2</v>
      </c>
      <c r="F134" s="127">
        <v>0</v>
      </c>
      <c r="G134" s="127">
        <v>0</v>
      </c>
      <c r="H134" s="127">
        <v>0</v>
      </c>
      <c r="I134" s="127">
        <v>0</v>
      </c>
      <c r="J134" s="127">
        <v>0</v>
      </c>
      <c r="K134" s="127"/>
      <c r="L134" s="127"/>
      <c r="M134" s="127"/>
      <c r="N134" s="127"/>
      <c r="O134" s="127"/>
      <c r="Q134" s="140">
        <f t="shared" si="18"/>
        <v>0</v>
      </c>
      <c r="R134" s="140">
        <f t="shared" si="19"/>
        <v>0</v>
      </c>
      <c r="S134" s="140">
        <f t="shared" si="20"/>
        <v>0</v>
      </c>
      <c r="T134" s="140">
        <f t="shared" si="21"/>
        <v>0</v>
      </c>
      <c r="U134" s="140">
        <f t="shared" si="22"/>
        <v>0</v>
      </c>
      <c r="W134" s="140">
        <f t="shared" si="23"/>
        <v>0</v>
      </c>
      <c r="X134" s="140">
        <f t="shared" si="24"/>
        <v>0</v>
      </c>
      <c r="Y134" s="140">
        <f t="shared" si="25"/>
        <v>0</v>
      </c>
      <c r="Z134" s="140">
        <f t="shared" si="26"/>
        <v>0</v>
      </c>
      <c r="AA134" s="140">
        <f t="shared" si="27"/>
        <v>0</v>
      </c>
      <c r="AC134" s="143">
        <f t="shared" si="28"/>
        <v>0</v>
      </c>
      <c r="AD134" s="143">
        <f t="shared" si="29"/>
        <v>0</v>
      </c>
      <c r="AE134" s="143">
        <f t="shared" si="30"/>
        <v>0</v>
      </c>
      <c r="AF134" s="143">
        <f t="shared" si="31"/>
        <v>0</v>
      </c>
      <c r="AG134" s="143">
        <f t="shared" si="32"/>
        <v>0</v>
      </c>
    </row>
    <row r="135" spans="2:33">
      <c r="B135" t="s">
        <v>809</v>
      </c>
      <c r="C135" t="s">
        <v>120</v>
      </c>
      <c r="D135" s="120">
        <v>6.6699999999999995E-2</v>
      </c>
      <c r="E135" s="120">
        <v>6.6699999999999995E-2</v>
      </c>
      <c r="F135" s="127">
        <v>4704535</v>
      </c>
      <c r="G135" s="127">
        <v>1351845</v>
      </c>
      <c r="H135" s="127">
        <v>0</v>
      </c>
      <c r="I135" s="127">
        <v>0</v>
      </c>
      <c r="J135" s="127">
        <v>0</v>
      </c>
      <c r="K135" s="127"/>
      <c r="L135" s="127"/>
      <c r="M135" s="127"/>
      <c r="N135" s="127"/>
      <c r="O135" s="127"/>
      <c r="Q135" s="140">
        <f t="shared" ref="Q135:Q198" si="33">($E135-$D135)*K135</f>
        <v>0</v>
      </c>
      <c r="R135" s="140">
        <f t="shared" ref="R135:R198" si="34">($E135-$D135)*L135</f>
        <v>0</v>
      </c>
      <c r="S135" s="140">
        <f t="shared" ref="S135:S198" si="35">($E135-$D135)*M135</f>
        <v>0</v>
      </c>
      <c r="T135" s="140">
        <f t="shared" ref="T135:T198" si="36">($E135-$D135)*N135</f>
        <v>0</v>
      </c>
      <c r="U135" s="140">
        <f t="shared" ref="U135:U198" si="37">($E135-$D135)*O135</f>
        <v>0</v>
      </c>
      <c r="W135" s="140">
        <f t="shared" ref="W135:W198" si="38">($E135-$D135)*F135</f>
        <v>0</v>
      </c>
      <c r="X135" s="140">
        <f t="shared" ref="X135:X198" si="39">($E135-$D135)*G135</f>
        <v>0</v>
      </c>
      <c r="Y135" s="140">
        <f t="shared" ref="Y135:Y198" si="40">($E135-$D135)*H135</f>
        <v>0</v>
      </c>
      <c r="Z135" s="140">
        <f t="shared" ref="Z135:Z198" si="41">($E135-$D135)*I135</f>
        <v>0</v>
      </c>
      <c r="AA135" s="140">
        <f t="shared" ref="AA135:AA198" si="42">($E135-$D135)*J135</f>
        <v>0</v>
      </c>
      <c r="AC135" s="143">
        <f t="shared" ref="AC135:AC198" si="43">SUM(Q135,W135)</f>
        <v>0</v>
      </c>
      <c r="AD135" s="143">
        <f t="shared" ref="AD135:AD198" si="44">SUM(R135,X135)</f>
        <v>0</v>
      </c>
      <c r="AE135" s="143">
        <f t="shared" ref="AE135:AE198" si="45">SUM(S135,Y135)</f>
        <v>0</v>
      </c>
      <c r="AF135" s="143">
        <f t="shared" ref="AF135:AF198" si="46">SUM(T135,Z135)</f>
        <v>0</v>
      </c>
      <c r="AG135" s="143">
        <f t="shared" ref="AG135:AG198" si="47">SUM(U135,AA135)</f>
        <v>0</v>
      </c>
    </row>
    <row r="136" spans="2:33">
      <c r="B136" t="s">
        <v>809</v>
      </c>
      <c r="C136" t="s">
        <v>121</v>
      </c>
      <c r="D136" s="120">
        <v>6.6699999999999995E-2</v>
      </c>
      <c r="E136" s="120">
        <v>6.6699999999999995E-2</v>
      </c>
      <c r="F136" s="127">
        <v>5849626</v>
      </c>
      <c r="G136" s="127">
        <v>1680886</v>
      </c>
      <c r="H136" s="127">
        <v>0</v>
      </c>
      <c r="I136" s="127">
        <v>0</v>
      </c>
      <c r="J136" s="127">
        <v>0</v>
      </c>
      <c r="K136" s="127"/>
      <c r="L136" s="127"/>
      <c r="M136" s="127"/>
      <c r="N136" s="127"/>
      <c r="O136" s="127"/>
      <c r="Q136" s="140">
        <f t="shared" si="33"/>
        <v>0</v>
      </c>
      <c r="R136" s="140">
        <f t="shared" si="34"/>
        <v>0</v>
      </c>
      <c r="S136" s="140">
        <f t="shared" si="35"/>
        <v>0</v>
      </c>
      <c r="T136" s="140">
        <f t="shared" si="36"/>
        <v>0</v>
      </c>
      <c r="U136" s="140">
        <f t="shared" si="37"/>
        <v>0</v>
      </c>
      <c r="W136" s="140">
        <f t="shared" si="38"/>
        <v>0</v>
      </c>
      <c r="X136" s="140">
        <f t="shared" si="39"/>
        <v>0</v>
      </c>
      <c r="Y136" s="140">
        <f t="shared" si="40"/>
        <v>0</v>
      </c>
      <c r="Z136" s="140">
        <f t="shared" si="41"/>
        <v>0</v>
      </c>
      <c r="AA136" s="140">
        <f t="shared" si="42"/>
        <v>0</v>
      </c>
      <c r="AC136" s="143">
        <f t="shared" si="43"/>
        <v>0</v>
      </c>
      <c r="AD136" s="143">
        <f t="shared" si="44"/>
        <v>0</v>
      </c>
      <c r="AE136" s="143">
        <f t="shared" si="45"/>
        <v>0</v>
      </c>
      <c r="AF136" s="143">
        <f t="shared" si="46"/>
        <v>0</v>
      </c>
      <c r="AG136" s="143">
        <f t="shared" si="47"/>
        <v>0</v>
      </c>
    </row>
    <row r="137" spans="2:33">
      <c r="B137" t="s">
        <v>809</v>
      </c>
      <c r="C137" t="s">
        <v>122</v>
      </c>
      <c r="D137" s="120">
        <v>0.1</v>
      </c>
      <c r="E137" s="120">
        <v>0.1</v>
      </c>
      <c r="F137" s="127">
        <v>0</v>
      </c>
      <c r="G137" s="127">
        <v>0</v>
      </c>
      <c r="H137" s="127">
        <v>0</v>
      </c>
      <c r="I137" s="127">
        <v>0</v>
      </c>
      <c r="J137" s="127">
        <v>0</v>
      </c>
      <c r="K137" s="127"/>
      <c r="L137" s="127"/>
      <c r="M137" s="127"/>
      <c r="N137" s="127"/>
      <c r="O137" s="127"/>
      <c r="Q137" s="140">
        <f t="shared" si="33"/>
        <v>0</v>
      </c>
      <c r="R137" s="140">
        <f t="shared" si="34"/>
        <v>0</v>
      </c>
      <c r="S137" s="140">
        <f t="shared" si="35"/>
        <v>0</v>
      </c>
      <c r="T137" s="140">
        <f t="shared" si="36"/>
        <v>0</v>
      </c>
      <c r="U137" s="140">
        <f t="shared" si="37"/>
        <v>0</v>
      </c>
      <c r="W137" s="140">
        <f t="shared" si="38"/>
        <v>0</v>
      </c>
      <c r="X137" s="140">
        <f t="shared" si="39"/>
        <v>0</v>
      </c>
      <c r="Y137" s="140">
        <f t="shared" si="40"/>
        <v>0</v>
      </c>
      <c r="Z137" s="140">
        <f t="shared" si="41"/>
        <v>0</v>
      </c>
      <c r="AA137" s="140">
        <f t="shared" si="42"/>
        <v>0</v>
      </c>
      <c r="AC137" s="143">
        <f t="shared" si="43"/>
        <v>0</v>
      </c>
      <c r="AD137" s="143">
        <f t="shared" si="44"/>
        <v>0</v>
      </c>
      <c r="AE137" s="143">
        <f t="shared" si="45"/>
        <v>0</v>
      </c>
      <c r="AF137" s="143">
        <f t="shared" si="46"/>
        <v>0</v>
      </c>
      <c r="AG137" s="143">
        <f t="shared" si="47"/>
        <v>0</v>
      </c>
    </row>
    <row r="138" spans="2:33">
      <c r="B138" t="s">
        <v>809</v>
      </c>
      <c r="C138" t="s">
        <v>123</v>
      </c>
      <c r="D138" s="120">
        <v>0.1</v>
      </c>
      <c r="E138" s="120">
        <v>0.1</v>
      </c>
      <c r="F138" s="127">
        <v>0</v>
      </c>
      <c r="G138" s="127">
        <v>0</v>
      </c>
      <c r="H138" s="127">
        <v>0</v>
      </c>
      <c r="I138" s="127">
        <v>0</v>
      </c>
      <c r="J138" s="127">
        <v>0</v>
      </c>
      <c r="K138" s="127"/>
      <c r="L138" s="127"/>
      <c r="M138" s="127"/>
      <c r="N138" s="127"/>
      <c r="O138" s="127"/>
      <c r="Q138" s="140">
        <f t="shared" si="33"/>
        <v>0</v>
      </c>
      <c r="R138" s="140">
        <f t="shared" si="34"/>
        <v>0</v>
      </c>
      <c r="S138" s="140">
        <f t="shared" si="35"/>
        <v>0</v>
      </c>
      <c r="T138" s="140">
        <f t="shared" si="36"/>
        <v>0</v>
      </c>
      <c r="U138" s="140">
        <f t="shared" si="37"/>
        <v>0</v>
      </c>
      <c r="W138" s="140">
        <f t="shared" si="38"/>
        <v>0</v>
      </c>
      <c r="X138" s="140">
        <f t="shared" si="39"/>
        <v>0</v>
      </c>
      <c r="Y138" s="140">
        <f t="shared" si="40"/>
        <v>0</v>
      </c>
      <c r="Z138" s="140">
        <f t="shared" si="41"/>
        <v>0</v>
      </c>
      <c r="AA138" s="140">
        <f t="shared" si="42"/>
        <v>0</v>
      </c>
      <c r="AC138" s="143">
        <f t="shared" si="43"/>
        <v>0</v>
      </c>
      <c r="AD138" s="143">
        <f t="shared" si="44"/>
        <v>0</v>
      </c>
      <c r="AE138" s="143">
        <f t="shared" si="45"/>
        <v>0</v>
      </c>
      <c r="AF138" s="143">
        <f t="shared" si="46"/>
        <v>0</v>
      </c>
      <c r="AG138" s="143">
        <f t="shared" si="47"/>
        <v>0</v>
      </c>
    </row>
    <row r="139" spans="2:33">
      <c r="B139" t="s">
        <v>809</v>
      </c>
      <c r="C139" t="s">
        <v>179</v>
      </c>
      <c r="D139" s="120">
        <v>1.9E-2</v>
      </c>
      <c r="E139" s="120">
        <v>2.06E-2</v>
      </c>
      <c r="F139" s="127">
        <v>4495654</v>
      </c>
      <c r="G139" s="127">
        <v>0</v>
      </c>
      <c r="H139" s="127">
        <v>2264626</v>
      </c>
      <c r="I139" s="127">
        <v>0</v>
      </c>
      <c r="J139" s="127">
        <v>0</v>
      </c>
      <c r="K139" s="127"/>
      <c r="L139" s="127"/>
      <c r="M139" s="127"/>
      <c r="N139" s="127"/>
      <c r="O139" s="127"/>
      <c r="Q139" s="140">
        <f t="shared" si="33"/>
        <v>0</v>
      </c>
      <c r="R139" s="140">
        <f t="shared" si="34"/>
        <v>0</v>
      </c>
      <c r="S139" s="140">
        <f t="shared" si="35"/>
        <v>0</v>
      </c>
      <c r="T139" s="140">
        <f t="shared" si="36"/>
        <v>0</v>
      </c>
      <c r="U139" s="140">
        <f t="shared" si="37"/>
        <v>0</v>
      </c>
      <c r="W139" s="140">
        <f t="shared" si="38"/>
        <v>7193.0464000000029</v>
      </c>
      <c r="X139" s="140">
        <f t="shared" si="39"/>
        <v>0</v>
      </c>
      <c r="Y139" s="140">
        <f t="shared" si="40"/>
        <v>3623.4016000000015</v>
      </c>
      <c r="Z139" s="140">
        <f t="shared" si="41"/>
        <v>0</v>
      </c>
      <c r="AA139" s="140">
        <f t="shared" si="42"/>
        <v>0</v>
      </c>
      <c r="AC139" s="143">
        <f t="shared" si="43"/>
        <v>7193.0464000000029</v>
      </c>
      <c r="AD139" s="143">
        <f t="shared" si="44"/>
        <v>0</v>
      </c>
      <c r="AE139" s="143">
        <f t="shared" si="45"/>
        <v>3623.4016000000015</v>
      </c>
      <c r="AF139" s="143">
        <f t="shared" si="46"/>
        <v>0</v>
      </c>
      <c r="AG139" s="143">
        <f t="shared" si="47"/>
        <v>0</v>
      </c>
    </row>
    <row r="140" spans="2:33">
      <c r="B140" t="s">
        <v>809</v>
      </c>
      <c r="C140" t="s">
        <v>180</v>
      </c>
      <c r="D140" s="120">
        <v>0.2</v>
      </c>
      <c r="E140" s="120">
        <v>0.2</v>
      </c>
      <c r="F140" s="127">
        <v>1569017</v>
      </c>
      <c r="G140" s="127">
        <v>0</v>
      </c>
      <c r="H140" s="127">
        <v>790372</v>
      </c>
      <c r="I140" s="127">
        <v>0</v>
      </c>
      <c r="J140" s="127">
        <v>0</v>
      </c>
      <c r="K140" s="127"/>
      <c r="L140" s="127"/>
      <c r="M140" s="127"/>
      <c r="N140" s="127"/>
      <c r="O140" s="127"/>
      <c r="Q140" s="140">
        <f t="shared" si="33"/>
        <v>0</v>
      </c>
      <c r="R140" s="140">
        <f t="shared" si="34"/>
        <v>0</v>
      </c>
      <c r="S140" s="140">
        <f t="shared" si="35"/>
        <v>0</v>
      </c>
      <c r="T140" s="140">
        <f t="shared" si="36"/>
        <v>0</v>
      </c>
      <c r="U140" s="140">
        <f t="shared" si="37"/>
        <v>0</v>
      </c>
      <c r="W140" s="140">
        <f t="shared" si="38"/>
        <v>0</v>
      </c>
      <c r="X140" s="140">
        <f t="shared" si="39"/>
        <v>0</v>
      </c>
      <c r="Y140" s="140">
        <f t="shared" si="40"/>
        <v>0</v>
      </c>
      <c r="Z140" s="140">
        <f t="shared" si="41"/>
        <v>0</v>
      </c>
      <c r="AA140" s="140">
        <f t="shared" si="42"/>
        <v>0</v>
      </c>
      <c r="AC140" s="143">
        <f t="shared" si="43"/>
        <v>0</v>
      </c>
      <c r="AD140" s="143">
        <f t="shared" si="44"/>
        <v>0</v>
      </c>
      <c r="AE140" s="143">
        <f t="shared" si="45"/>
        <v>0</v>
      </c>
      <c r="AF140" s="143">
        <f t="shared" si="46"/>
        <v>0</v>
      </c>
      <c r="AG140" s="143">
        <f t="shared" si="47"/>
        <v>0</v>
      </c>
    </row>
    <row r="141" spans="2:33">
      <c r="B141" t="s">
        <v>809</v>
      </c>
      <c r="C141" t="s">
        <v>181</v>
      </c>
      <c r="D141" s="120">
        <v>0.2</v>
      </c>
      <c r="E141" s="120">
        <v>0.2</v>
      </c>
      <c r="F141" s="127">
        <v>1075345</v>
      </c>
      <c r="G141" s="127">
        <v>0</v>
      </c>
      <c r="H141" s="127">
        <v>541691</v>
      </c>
      <c r="I141" s="127">
        <v>0</v>
      </c>
      <c r="J141" s="127">
        <v>0</v>
      </c>
      <c r="K141" s="127"/>
      <c r="L141" s="127"/>
      <c r="M141" s="127"/>
      <c r="N141" s="127"/>
      <c r="O141" s="127"/>
      <c r="Q141" s="140">
        <f t="shared" si="33"/>
        <v>0</v>
      </c>
      <c r="R141" s="140">
        <f t="shared" si="34"/>
        <v>0</v>
      </c>
      <c r="S141" s="140">
        <f t="shared" si="35"/>
        <v>0</v>
      </c>
      <c r="T141" s="140">
        <f t="shared" si="36"/>
        <v>0</v>
      </c>
      <c r="U141" s="140">
        <f t="shared" si="37"/>
        <v>0</v>
      </c>
      <c r="W141" s="140">
        <f t="shared" si="38"/>
        <v>0</v>
      </c>
      <c r="X141" s="140">
        <f t="shared" si="39"/>
        <v>0</v>
      </c>
      <c r="Y141" s="140">
        <f t="shared" si="40"/>
        <v>0</v>
      </c>
      <c r="Z141" s="140">
        <f t="shared" si="41"/>
        <v>0</v>
      </c>
      <c r="AA141" s="140">
        <f t="shared" si="42"/>
        <v>0</v>
      </c>
      <c r="AC141" s="143">
        <f t="shared" si="43"/>
        <v>0</v>
      </c>
      <c r="AD141" s="143">
        <f t="shared" si="44"/>
        <v>0</v>
      </c>
      <c r="AE141" s="143">
        <f t="shared" si="45"/>
        <v>0</v>
      </c>
      <c r="AF141" s="143">
        <f t="shared" si="46"/>
        <v>0</v>
      </c>
      <c r="AG141" s="143">
        <f t="shared" si="47"/>
        <v>0</v>
      </c>
    </row>
    <row r="142" spans="2:33">
      <c r="B142" t="s">
        <v>809</v>
      </c>
      <c r="C142" t="s">
        <v>199</v>
      </c>
      <c r="D142" s="120">
        <v>0.04</v>
      </c>
      <c r="E142" s="120">
        <v>0.04</v>
      </c>
      <c r="F142" s="127">
        <v>275259</v>
      </c>
      <c r="G142" s="127">
        <v>0</v>
      </c>
      <c r="H142" s="127">
        <v>138658</v>
      </c>
      <c r="I142" s="127">
        <v>0</v>
      </c>
      <c r="J142" s="127">
        <v>0</v>
      </c>
      <c r="K142" s="127"/>
      <c r="L142" s="127"/>
      <c r="M142" s="127"/>
      <c r="N142" s="127"/>
      <c r="O142" s="127"/>
      <c r="Q142" s="140">
        <f t="shared" si="33"/>
        <v>0</v>
      </c>
      <c r="R142" s="140">
        <f t="shared" si="34"/>
        <v>0</v>
      </c>
      <c r="S142" s="140">
        <f t="shared" si="35"/>
        <v>0</v>
      </c>
      <c r="T142" s="140">
        <f t="shared" si="36"/>
        <v>0</v>
      </c>
      <c r="U142" s="140">
        <f t="shared" si="37"/>
        <v>0</v>
      </c>
      <c r="W142" s="140">
        <f t="shared" si="38"/>
        <v>0</v>
      </c>
      <c r="X142" s="140">
        <f t="shared" si="39"/>
        <v>0</v>
      </c>
      <c r="Y142" s="140">
        <f t="shared" si="40"/>
        <v>0</v>
      </c>
      <c r="Z142" s="140">
        <f t="shared" si="41"/>
        <v>0</v>
      </c>
      <c r="AA142" s="140">
        <f t="shared" si="42"/>
        <v>0</v>
      </c>
      <c r="AC142" s="143">
        <f t="shared" si="43"/>
        <v>0</v>
      </c>
      <c r="AD142" s="143">
        <f t="shared" si="44"/>
        <v>0</v>
      </c>
      <c r="AE142" s="143">
        <f t="shared" si="45"/>
        <v>0</v>
      </c>
      <c r="AF142" s="143">
        <f t="shared" si="46"/>
        <v>0</v>
      </c>
      <c r="AG142" s="143">
        <f t="shared" si="47"/>
        <v>0</v>
      </c>
    </row>
    <row r="143" spans="2:33">
      <c r="B143" t="s">
        <v>809</v>
      </c>
      <c r="C143" t="s">
        <v>200</v>
      </c>
      <c r="D143" s="120">
        <v>0.05</v>
      </c>
      <c r="E143" s="120">
        <v>0.05</v>
      </c>
      <c r="F143" s="127">
        <v>3953613</v>
      </c>
      <c r="G143" s="127">
        <v>0</v>
      </c>
      <c r="H143" s="127">
        <v>1991580</v>
      </c>
      <c r="I143" s="127">
        <v>0</v>
      </c>
      <c r="J143" s="127">
        <v>0</v>
      </c>
      <c r="K143" s="127"/>
      <c r="L143" s="127"/>
      <c r="M143" s="127"/>
      <c r="N143" s="127"/>
      <c r="O143" s="127"/>
      <c r="Q143" s="140">
        <f t="shared" si="33"/>
        <v>0</v>
      </c>
      <c r="R143" s="140">
        <f t="shared" si="34"/>
        <v>0</v>
      </c>
      <c r="S143" s="140">
        <f t="shared" si="35"/>
        <v>0</v>
      </c>
      <c r="T143" s="140">
        <f t="shared" si="36"/>
        <v>0</v>
      </c>
      <c r="U143" s="140">
        <f t="shared" si="37"/>
        <v>0</v>
      </c>
      <c r="W143" s="140">
        <f t="shared" si="38"/>
        <v>0</v>
      </c>
      <c r="X143" s="140">
        <f t="shared" si="39"/>
        <v>0</v>
      </c>
      <c r="Y143" s="140">
        <f t="shared" si="40"/>
        <v>0</v>
      </c>
      <c r="Z143" s="140">
        <f t="shared" si="41"/>
        <v>0</v>
      </c>
      <c r="AA143" s="140">
        <f t="shared" si="42"/>
        <v>0</v>
      </c>
      <c r="AC143" s="143">
        <f t="shared" si="43"/>
        <v>0</v>
      </c>
      <c r="AD143" s="143">
        <f t="shared" si="44"/>
        <v>0</v>
      </c>
      <c r="AE143" s="143">
        <f t="shared" si="45"/>
        <v>0</v>
      </c>
      <c r="AF143" s="143">
        <f t="shared" si="46"/>
        <v>0</v>
      </c>
      <c r="AG143" s="143">
        <f t="shared" si="47"/>
        <v>0</v>
      </c>
    </row>
    <row r="144" spans="2:33">
      <c r="B144" t="s">
        <v>809</v>
      </c>
      <c r="C144" t="s">
        <v>201</v>
      </c>
      <c r="D144" s="120">
        <v>0.10539999999999999</v>
      </c>
      <c r="E144" s="120">
        <v>9.5100000000000004E-2</v>
      </c>
      <c r="F144" s="127">
        <v>77959</v>
      </c>
      <c r="G144" s="127">
        <v>0</v>
      </c>
      <c r="H144" s="127">
        <v>39271</v>
      </c>
      <c r="I144" s="127">
        <v>0</v>
      </c>
      <c r="J144" s="127">
        <v>0</v>
      </c>
      <c r="K144" s="127"/>
      <c r="L144" s="127"/>
      <c r="M144" s="127"/>
      <c r="N144" s="127"/>
      <c r="O144" s="127"/>
      <c r="Q144" s="140">
        <f t="shared" si="33"/>
        <v>0</v>
      </c>
      <c r="R144" s="140">
        <f t="shared" si="34"/>
        <v>0</v>
      </c>
      <c r="S144" s="140">
        <f t="shared" si="35"/>
        <v>0</v>
      </c>
      <c r="T144" s="140">
        <f t="shared" si="36"/>
        <v>0</v>
      </c>
      <c r="U144" s="140">
        <f t="shared" si="37"/>
        <v>0</v>
      </c>
      <c r="W144" s="140">
        <f t="shared" si="38"/>
        <v>-802.97769999999923</v>
      </c>
      <c r="X144" s="140">
        <f t="shared" si="39"/>
        <v>0</v>
      </c>
      <c r="Y144" s="140">
        <f t="shared" si="40"/>
        <v>-404.49129999999957</v>
      </c>
      <c r="Z144" s="140">
        <f t="shared" si="41"/>
        <v>0</v>
      </c>
      <c r="AA144" s="140">
        <f t="shared" si="42"/>
        <v>0</v>
      </c>
      <c r="AC144" s="143">
        <f t="shared" si="43"/>
        <v>-802.97769999999923</v>
      </c>
      <c r="AD144" s="143">
        <f t="shared" si="44"/>
        <v>0</v>
      </c>
      <c r="AE144" s="143">
        <f t="shared" si="45"/>
        <v>-404.49129999999957</v>
      </c>
      <c r="AF144" s="143">
        <f t="shared" si="46"/>
        <v>0</v>
      </c>
      <c r="AG144" s="143">
        <f t="shared" si="47"/>
        <v>0</v>
      </c>
    </row>
    <row r="145" spans="2:33">
      <c r="B145" t="s">
        <v>809</v>
      </c>
      <c r="C145" t="s">
        <v>202</v>
      </c>
      <c r="D145" s="120">
        <v>6.6699999999999995E-2</v>
      </c>
      <c r="E145" s="120">
        <v>6.6699999999999995E-2</v>
      </c>
      <c r="F145" s="127">
        <v>1816849</v>
      </c>
      <c r="G145" s="127">
        <v>0</v>
      </c>
      <c r="H145" s="127">
        <v>915214</v>
      </c>
      <c r="I145" s="127">
        <v>0</v>
      </c>
      <c r="J145" s="127">
        <v>0</v>
      </c>
      <c r="K145" s="127"/>
      <c r="L145" s="127"/>
      <c r="M145" s="127"/>
      <c r="N145" s="127"/>
      <c r="O145" s="127"/>
      <c r="Q145" s="140">
        <f t="shared" si="33"/>
        <v>0</v>
      </c>
      <c r="R145" s="140">
        <f t="shared" si="34"/>
        <v>0</v>
      </c>
      <c r="S145" s="140">
        <f t="shared" si="35"/>
        <v>0</v>
      </c>
      <c r="T145" s="140">
        <f t="shared" si="36"/>
        <v>0</v>
      </c>
      <c r="U145" s="140">
        <f t="shared" si="37"/>
        <v>0</v>
      </c>
      <c r="W145" s="140">
        <f t="shared" si="38"/>
        <v>0</v>
      </c>
      <c r="X145" s="140">
        <f t="shared" si="39"/>
        <v>0</v>
      </c>
      <c r="Y145" s="140">
        <f t="shared" si="40"/>
        <v>0</v>
      </c>
      <c r="Z145" s="140">
        <f t="shared" si="41"/>
        <v>0</v>
      </c>
      <c r="AA145" s="140">
        <f t="shared" si="42"/>
        <v>0</v>
      </c>
      <c r="AC145" s="143">
        <f t="shared" si="43"/>
        <v>0</v>
      </c>
      <c r="AD145" s="143">
        <f t="shared" si="44"/>
        <v>0</v>
      </c>
      <c r="AE145" s="143">
        <f t="shared" si="45"/>
        <v>0</v>
      </c>
      <c r="AF145" s="143">
        <f t="shared" si="46"/>
        <v>0</v>
      </c>
      <c r="AG145" s="143">
        <f t="shared" si="47"/>
        <v>0</v>
      </c>
    </row>
    <row r="146" spans="2:33">
      <c r="B146" t="s">
        <v>809</v>
      </c>
      <c r="C146" t="s">
        <v>210</v>
      </c>
      <c r="D146" s="120">
        <v>6.6699999999999995E-2</v>
      </c>
      <c r="E146" s="120">
        <v>6.6699999999999995E-2</v>
      </c>
      <c r="F146" s="127">
        <v>18873836</v>
      </c>
      <c r="G146" s="127">
        <v>0</v>
      </c>
      <c r="H146" s="127">
        <v>9507445</v>
      </c>
      <c r="I146" s="127">
        <v>0</v>
      </c>
      <c r="J146" s="127">
        <v>0</v>
      </c>
      <c r="K146" s="127"/>
      <c r="L146" s="127"/>
      <c r="M146" s="127"/>
      <c r="N146" s="127"/>
      <c r="O146" s="127"/>
      <c r="Q146" s="140">
        <f t="shared" si="33"/>
        <v>0</v>
      </c>
      <c r="R146" s="140">
        <f t="shared" si="34"/>
        <v>0</v>
      </c>
      <c r="S146" s="140">
        <f t="shared" si="35"/>
        <v>0</v>
      </c>
      <c r="T146" s="140">
        <f t="shared" si="36"/>
        <v>0</v>
      </c>
      <c r="U146" s="140">
        <f t="shared" si="37"/>
        <v>0</v>
      </c>
      <c r="W146" s="140">
        <f t="shared" si="38"/>
        <v>0</v>
      </c>
      <c r="X146" s="140">
        <f t="shared" si="39"/>
        <v>0</v>
      </c>
      <c r="Y146" s="140">
        <f t="shared" si="40"/>
        <v>0</v>
      </c>
      <c r="Z146" s="140">
        <f t="shared" si="41"/>
        <v>0</v>
      </c>
      <c r="AA146" s="140">
        <f t="shared" si="42"/>
        <v>0</v>
      </c>
      <c r="AC146" s="143">
        <f t="shared" si="43"/>
        <v>0</v>
      </c>
      <c r="AD146" s="143">
        <f t="shared" si="44"/>
        <v>0</v>
      </c>
      <c r="AE146" s="143">
        <f t="shared" si="45"/>
        <v>0</v>
      </c>
      <c r="AF146" s="143">
        <f t="shared" si="46"/>
        <v>0</v>
      </c>
      <c r="AG146" s="143">
        <f t="shared" si="47"/>
        <v>0</v>
      </c>
    </row>
    <row r="147" spans="2:33">
      <c r="B147" t="s">
        <v>809</v>
      </c>
      <c r="C147" t="s">
        <v>211</v>
      </c>
      <c r="D147" s="120">
        <v>6.6699999999999995E-2</v>
      </c>
      <c r="E147" s="120">
        <v>6.6699999999999995E-2</v>
      </c>
      <c r="F147" s="127">
        <v>1250894</v>
      </c>
      <c r="G147" s="127">
        <v>0</v>
      </c>
      <c r="H147" s="127">
        <v>630122</v>
      </c>
      <c r="I147" s="127">
        <v>0</v>
      </c>
      <c r="J147" s="127">
        <v>0</v>
      </c>
      <c r="K147" s="127"/>
      <c r="L147" s="127"/>
      <c r="M147" s="127"/>
      <c r="N147" s="127"/>
      <c r="O147" s="127"/>
      <c r="Q147" s="140">
        <f t="shared" si="33"/>
        <v>0</v>
      </c>
      <c r="R147" s="140">
        <f t="shared" si="34"/>
        <v>0</v>
      </c>
      <c r="S147" s="140">
        <f t="shared" si="35"/>
        <v>0</v>
      </c>
      <c r="T147" s="140">
        <f t="shared" si="36"/>
        <v>0</v>
      </c>
      <c r="U147" s="140">
        <f t="shared" si="37"/>
        <v>0</v>
      </c>
      <c r="W147" s="140">
        <f t="shared" si="38"/>
        <v>0</v>
      </c>
      <c r="X147" s="140">
        <f t="shared" si="39"/>
        <v>0</v>
      </c>
      <c r="Y147" s="140">
        <f t="shared" si="40"/>
        <v>0</v>
      </c>
      <c r="Z147" s="140">
        <f t="shared" si="41"/>
        <v>0</v>
      </c>
      <c r="AA147" s="140">
        <f t="shared" si="42"/>
        <v>0</v>
      </c>
      <c r="AC147" s="143">
        <f t="shared" si="43"/>
        <v>0</v>
      </c>
      <c r="AD147" s="143">
        <f t="shared" si="44"/>
        <v>0</v>
      </c>
      <c r="AE147" s="143">
        <f t="shared" si="45"/>
        <v>0</v>
      </c>
      <c r="AF147" s="143">
        <f t="shared" si="46"/>
        <v>0</v>
      </c>
      <c r="AG147" s="143">
        <f t="shared" si="47"/>
        <v>0</v>
      </c>
    </row>
    <row r="148" spans="2:33">
      <c r="B148" t="s">
        <v>809</v>
      </c>
      <c r="C148" t="s">
        <v>212</v>
      </c>
      <c r="D148" s="120">
        <v>0.1</v>
      </c>
      <c r="E148" s="120">
        <v>0.1</v>
      </c>
      <c r="F148" s="127">
        <v>187335</v>
      </c>
      <c r="G148" s="127">
        <v>0</v>
      </c>
      <c r="H148" s="127">
        <v>94368</v>
      </c>
      <c r="I148" s="127">
        <v>0</v>
      </c>
      <c r="J148" s="127">
        <v>0</v>
      </c>
      <c r="K148" s="127"/>
      <c r="L148" s="127"/>
      <c r="M148" s="127"/>
      <c r="N148" s="127"/>
      <c r="O148" s="127"/>
      <c r="Q148" s="140">
        <f t="shared" si="33"/>
        <v>0</v>
      </c>
      <c r="R148" s="140">
        <f t="shared" si="34"/>
        <v>0</v>
      </c>
      <c r="S148" s="140">
        <f t="shared" si="35"/>
        <v>0</v>
      </c>
      <c r="T148" s="140">
        <f t="shared" si="36"/>
        <v>0</v>
      </c>
      <c r="U148" s="140">
        <f t="shared" si="37"/>
        <v>0</v>
      </c>
      <c r="W148" s="140">
        <f t="shared" si="38"/>
        <v>0</v>
      </c>
      <c r="X148" s="140">
        <f t="shared" si="39"/>
        <v>0</v>
      </c>
      <c r="Y148" s="140">
        <f t="shared" si="40"/>
        <v>0</v>
      </c>
      <c r="Z148" s="140">
        <f t="shared" si="41"/>
        <v>0</v>
      </c>
      <c r="AA148" s="140">
        <f t="shared" si="42"/>
        <v>0</v>
      </c>
      <c r="AC148" s="143">
        <f t="shared" si="43"/>
        <v>0</v>
      </c>
      <c r="AD148" s="143">
        <f t="shared" si="44"/>
        <v>0</v>
      </c>
      <c r="AE148" s="143">
        <f t="shared" si="45"/>
        <v>0</v>
      </c>
      <c r="AF148" s="143">
        <f t="shared" si="46"/>
        <v>0</v>
      </c>
      <c r="AG148" s="143">
        <f t="shared" si="47"/>
        <v>0</v>
      </c>
    </row>
    <row r="149" spans="2:33">
      <c r="B149" t="s">
        <v>809</v>
      </c>
      <c r="C149" t="s">
        <v>301</v>
      </c>
      <c r="D149" s="120">
        <v>1.9E-2</v>
      </c>
      <c r="E149" s="120">
        <v>2.06E-2</v>
      </c>
      <c r="F149" s="127"/>
      <c r="G149" s="127"/>
      <c r="H149" s="127"/>
      <c r="I149" s="127"/>
      <c r="J149" s="127"/>
      <c r="K149" s="127">
        <v>0</v>
      </c>
      <c r="L149" s="127">
        <v>0</v>
      </c>
      <c r="M149" s="127">
        <v>2809781</v>
      </c>
      <c r="N149" s="127">
        <v>0</v>
      </c>
      <c r="O149" s="127">
        <v>0</v>
      </c>
      <c r="Q149" s="140">
        <f t="shared" si="33"/>
        <v>0</v>
      </c>
      <c r="R149" s="140">
        <f t="shared" si="34"/>
        <v>0</v>
      </c>
      <c r="S149" s="140">
        <f t="shared" si="35"/>
        <v>4495.6496000000025</v>
      </c>
      <c r="T149" s="140">
        <f t="shared" si="36"/>
        <v>0</v>
      </c>
      <c r="U149" s="140">
        <f t="shared" si="37"/>
        <v>0</v>
      </c>
      <c r="W149" s="140">
        <f t="shared" si="38"/>
        <v>0</v>
      </c>
      <c r="X149" s="140">
        <f t="shared" si="39"/>
        <v>0</v>
      </c>
      <c r="Y149" s="140">
        <f t="shared" si="40"/>
        <v>0</v>
      </c>
      <c r="Z149" s="140">
        <f t="shared" si="41"/>
        <v>0</v>
      </c>
      <c r="AA149" s="140">
        <f t="shared" si="42"/>
        <v>0</v>
      </c>
      <c r="AC149" s="143">
        <f t="shared" si="43"/>
        <v>0</v>
      </c>
      <c r="AD149" s="143">
        <f t="shared" si="44"/>
        <v>0</v>
      </c>
      <c r="AE149" s="143">
        <f t="shared" si="45"/>
        <v>4495.6496000000025</v>
      </c>
      <c r="AF149" s="143">
        <f t="shared" si="46"/>
        <v>0</v>
      </c>
      <c r="AG149" s="143">
        <f t="shared" si="47"/>
        <v>0</v>
      </c>
    </row>
    <row r="150" spans="2:33">
      <c r="B150" t="s">
        <v>809</v>
      </c>
      <c r="C150" t="s">
        <v>302</v>
      </c>
      <c r="D150" s="120">
        <v>6.6699999999999995E-2</v>
      </c>
      <c r="E150" s="120">
        <v>6.6699999999999995E-2</v>
      </c>
      <c r="F150" s="127"/>
      <c r="G150" s="127"/>
      <c r="H150" s="127"/>
      <c r="I150" s="127"/>
      <c r="J150" s="127"/>
      <c r="K150" s="127">
        <v>0</v>
      </c>
      <c r="L150" s="127">
        <v>0</v>
      </c>
      <c r="M150" s="127">
        <v>7798</v>
      </c>
      <c r="N150" s="127">
        <v>0</v>
      </c>
      <c r="O150" s="127">
        <v>0</v>
      </c>
      <c r="Q150" s="140">
        <f t="shared" si="33"/>
        <v>0</v>
      </c>
      <c r="R150" s="140">
        <f t="shared" si="34"/>
        <v>0</v>
      </c>
      <c r="S150" s="140">
        <f t="shared" si="35"/>
        <v>0</v>
      </c>
      <c r="T150" s="140">
        <f t="shared" si="36"/>
        <v>0</v>
      </c>
      <c r="U150" s="140">
        <f t="shared" si="37"/>
        <v>0</v>
      </c>
      <c r="W150" s="140">
        <f t="shared" si="38"/>
        <v>0</v>
      </c>
      <c r="X150" s="140">
        <f t="shared" si="39"/>
        <v>0</v>
      </c>
      <c r="Y150" s="140">
        <f t="shared" si="40"/>
        <v>0</v>
      </c>
      <c r="Z150" s="140">
        <f t="shared" si="41"/>
        <v>0</v>
      </c>
      <c r="AA150" s="140">
        <f t="shared" si="42"/>
        <v>0</v>
      </c>
      <c r="AC150" s="143">
        <f t="shared" si="43"/>
        <v>0</v>
      </c>
      <c r="AD150" s="143">
        <f t="shared" si="44"/>
        <v>0</v>
      </c>
      <c r="AE150" s="143">
        <f t="shared" si="45"/>
        <v>0</v>
      </c>
      <c r="AF150" s="143">
        <f t="shared" si="46"/>
        <v>0</v>
      </c>
      <c r="AG150" s="143">
        <f t="shared" si="47"/>
        <v>0</v>
      </c>
    </row>
    <row r="151" spans="2:33">
      <c r="B151" t="s">
        <v>809</v>
      </c>
      <c r="C151" t="s">
        <v>314</v>
      </c>
      <c r="D151" s="120">
        <v>0.04</v>
      </c>
      <c r="E151" s="120">
        <v>0.04</v>
      </c>
      <c r="F151" s="127"/>
      <c r="G151" s="127"/>
      <c r="H151" s="127"/>
      <c r="I151" s="127"/>
      <c r="J151" s="127"/>
      <c r="K151" s="127">
        <v>0</v>
      </c>
      <c r="L151" s="127">
        <v>0</v>
      </c>
      <c r="M151" s="127">
        <v>0</v>
      </c>
      <c r="N151" s="127">
        <v>0</v>
      </c>
      <c r="O151" s="127">
        <v>0</v>
      </c>
      <c r="Q151" s="140">
        <f t="shared" si="33"/>
        <v>0</v>
      </c>
      <c r="R151" s="140">
        <f t="shared" si="34"/>
        <v>0</v>
      </c>
      <c r="S151" s="140">
        <f t="shared" si="35"/>
        <v>0</v>
      </c>
      <c r="T151" s="140">
        <f t="shared" si="36"/>
        <v>0</v>
      </c>
      <c r="U151" s="140">
        <f t="shared" si="37"/>
        <v>0</v>
      </c>
      <c r="W151" s="140">
        <f t="shared" si="38"/>
        <v>0</v>
      </c>
      <c r="X151" s="140">
        <f t="shared" si="39"/>
        <v>0</v>
      </c>
      <c r="Y151" s="140">
        <f t="shared" si="40"/>
        <v>0</v>
      </c>
      <c r="Z151" s="140">
        <f t="shared" si="41"/>
        <v>0</v>
      </c>
      <c r="AA151" s="140">
        <f t="shared" si="42"/>
        <v>0</v>
      </c>
      <c r="AC151" s="143">
        <f t="shared" si="43"/>
        <v>0</v>
      </c>
      <c r="AD151" s="143">
        <f t="shared" si="44"/>
        <v>0</v>
      </c>
      <c r="AE151" s="143">
        <f t="shared" si="45"/>
        <v>0</v>
      </c>
      <c r="AF151" s="143">
        <f t="shared" si="46"/>
        <v>0</v>
      </c>
      <c r="AG151" s="143">
        <f t="shared" si="47"/>
        <v>0</v>
      </c>
    </row>
    <row r="152" spans="2:33">
      <c r="B152" t="s">
        <v>809</v>
      </c>
      <c r="C152" t="s">
        <v>315</v>
      </c>
      <c r="D152" s="120">
        <v>0.05</v>
      </c>
      <c r="E152" s="120">
        <v>0.05</v>
      </c>
      <c r="F152" s="127"/>
      <c r="G152" s="127"/>
      <c r="H152" s="127"/>
      <c r="I152" s="127"/>
      <c r="J152" s="127"/>
      <c r="K152" s="127">
        <v>0</v>
      </c>
      <c r="L152" s="127">
        <v>0</v>
      </c>
      <c r="M152" s="127">
        <v>310018</v>
      </c>
      <c r="N152" s="127">
        <v>0</v>
      </c>
      <c r="O152" s="127">
        <v>0</v>
      </c>
      <c r="Q152" s="140">
        <f t="shared" si="33"/>
        <v>0</v>
      </c>
      <c r="R152" s="140">
        <f t="shared" si="34"/>
        <v>0</v>
      </c>
      <c r="S152" s="140">
        <f t="shared" si="35"/>
        <v>0</v>
      </c>
      <c r="T152" s="140">
        <f t="shared" si="36"/>
        <v>0</v>
      </c>
      <c r="U152" s="140">
        <f t="shared" si="37"/>
        <v>0</v>
      </c>
      <c r="W152" s="140">
        <f t="shared" si="38"/>
        <v>0</v>
      </c>
      <c r="X152" s="140">
        <f t="shared" si="39"/>
        <v>0</v>
      </c>
      <c r="Y152" s="140">
        <f t="shared" si="40"/>
        <v>0</v>
      </c>
      <c r="Z152" s="140">
        <f t="shared" si="41"/>
        <v>0</v>
      </c>
      <c r="AA152" s="140">
        <f t="shared" si="42"/>
        <v>0</v>
      </c>
      <c r="AC152" s="143">
        <f t="shared" si="43"/>
        <v>0</v>
      </c>
      <c r="AD152" s="143">
        <f t="shared" si="44"/>
        <v>0</v>
      </c>
      <c r="AE152" s="143">
        <f t="shared" si="45"/>
        <v>0</v>
      </c>
      <c r="AF152" s="143">
        <f t="shared" si="46"/>
        <v>0</v>
      </c>
      <c r="AG152" s="143">
        <f t="shared" si="47"/>
        <v>0</v>
      </c>
    </row>
    <row r="153" spans="2:33">
      <c r="B153" t="s">
        <v>809</v>
      </c>
      <c r="C153" t="s">
        <v>316</v>
      </c>
      <c r="D153" s="120">
        <v>6.6699999999999995E-2</v>
      </c>
      <c r="E153" s="120">
        <v>6.6699999999999995E-2</v>
      </c>
      <c r="F153" s="127"/>
      <c r="G153" s="127"/>
      <c r="H153" s="127"/>
      <c r="I153" s="127"/>
      <c r="J153" s="127"/>
      <c r="K153" s="127">
        <v>0</v>
      </c>
      <c r="L153" s="127">
        <v>0</v>
      </c>
      <c r="M153" s="127">
        <v>15791</v>
      </c>
      <c r="N153" s="127">
        <v>0</v>
      </c>
      <c r="O153" s="127">
        <v>0</v>
      </c>
      <c r="Q153" s="140">
        <f t="shared" si="33"/>
        <v>0</v>
      </c>
      <c r="R153" s="140">
        <f t="shared" si="34"/>
        <v>0</v>
      </c>
      <c r="S153" s="140">
        <f t="shared" si="35"/>
        <v>0</v>
      </c>
      <c r="T153" s="140">
        <f t="shared" si="36"/>
        <v>0</v>
      </c>
      <c r="U153" s="140">
        <f t="shared" si="37"/>
        <v>0</v>
      </c>
      <c r="W153" s="140">
        <f t="shared" si="38"/>
        <v>0</v>
      </c>
      <c r="X153" s="140">
        <f t="shared" si="39"/>
        <v>0</v>
      </c>
      <c r="Y153" s="140">
        <f t="shared" si="40"/>
        <v>0</v>
      </c>
      <c r="Z153" s="140">
        <f t="shared" si="41"/>
        <v>0</v>
      </c>
      <c r="AA153" s="140">
        <f t="shared" si="42"/>
        <v>0</v>
      </c>
      <c r="AC153" s="143">
        <f t="shared" si="43"/>
        <v>0</v>
      </c>
      <c r="AD153" s="143">
        <f t="shared" si="44"/>
        <v>0</v>
      </c>
      <c r="AE153" s="143">
        <f t="shared" si="45"/>
        <v>0</v>
      </c>
      <c r="AF153" s="143">
        <f t="shared" si="46"/>
        <v>0</v>
      </c>
      <c r="AG153" s="143">
        <f t="shared" si="47"/>
        <v>0</v>
      </c>
    </row>
    <row r="154" spans="2:33">
      <c r="B154" t="s">
        <v>809</v>
      </c>
      <c r="C154" t="s">
        <v>325</v>
      </c>
      <c r="D154" s="120">
        <v>6.6699999999999995E-2</v>
      </c>
      <c r="E154" s="120">
        <v>6.6699999999999995E-2</v>
      </c>
      <c r="F154" s="127"/>
      <c r="G154" s="127"/>
      <c r="H154" s="127"/>
      <c r="I154" s="127"/>
      <c r="J154" s="127"/>
      <c r="K154" s="127">
        <v>0</v>
      </c>
      <c r="L154" s="127">
        <v>0</v>
      </c>
      <c r="M154" s="127">
        <v>5416737</v>
      </c>
      <c r="N154" s="127">
        <v>0</v>
      </c>
      <c r="O154" s="127">
        <v>0</v>
      </c>
      <c r="Q154" s="140">
        <f t="shared" si="33"/>
        <v>0</v>
      </c>
      <c r="R154" s="140">
        <f t="shared" si="34"/>
        <v>0</v>
      </c>
      <c r="S154" s="140">
        <f t="shared" si="35"/>
        <v>0</v>
      </c>
      <c r="T154" s="140">
        <f t="shared" si="36"/>
        <v>0</v>
      </c>
      <c r="U154" s="140">
        <f t="shared" si="37"/>
        <v>0</v>
      </c>
      <c r="W154" s="140">
        <f t="shared" si="38"/>
        <v>0</v>
      </c>
      <c r="X154" s="140">
        <f t="shared" si="39"/>
        <v>0</v>
      </c>
      <c r="Y154" s="140">
        <f t="shared" si="40"/>
        <v>0</v>
      </c>
      <c r="Z154" s="140">
        <f t="shared" si="41"/>
        <v>0</v>
      </c>
      <c r="AA154" s="140">
        <f t="shared" si="42"/>
        <v>0</v>
      </c>
      <c r="AC154" s="143">
        <f t="shared" si="43"/>
        <v>0</v>
      </c>
      <c r="AD154" s="143">
        <f t="shared" si="44"/>
        <v>0</v>
      </c>
      <c r="AE154" s="143">
        <f t="shared" si="45"/>
        <v>0</v>
      </c>
      <c r="AF154" s="143">
        <f t="shared" si="46"/>
        <v>0</v>
      </c>
      <c r="AG154" s="143">
        <f t="shared" si="47"/>
        <v>0</v>
      </c>
    </row>
    <row r="155" spans="2:33">
      <c r="B155" t="s">
        <v>809</v>
      </c>
      <c r="C155" t="s">
        <v>326</v>
      </c>
      <c r="D155" s="120">
        <v>6.6699999999999995E-2</v>
      </c>
      <c r="E155" s="120">
        <v>6.6699999999999995E-2</v>
      </c>
      <c r="F155" s="127"/>
      <c r="G155" s="127"/>
      <c r="H155" s="127"/>
      <c r="I155" s="127"/>
      <c r="J155" s="127"/>
      <c r="K155" s="127">
        <v>0</v>
      </c>
      <c r="L155" s="127">
        <v>0</v>
      </c>
      <c r="M155" s="127">
        <v>338132</v>
      </c>
      <c r="N155" s="127">
        <v>0</v>
      </c>
      <c r="O155" s="127">
        <v>0</v>
      </c>
      <c r="Q155" s="140">
        <f t="shared" si="33"/>
        <v>0</v>
      </c>
      <c r="R155" s="140">
        <f t="shared" si="34"/>
        <v>0</v>
      </c>
      <c r="S155" s="140">
        <f t="shared" si="35"/>
        <v>0</v>
      </c>
      <c r="T155" s="140">
        <f t="shared" si="36"/>
        <v>0</v>
      </c>
      <c r="U155" s="140">
        <f t="shared" si="37"/>
        <v>0</v>
      </c>
      <c r="W155" s="140">
        <f t="shared" si="38"/>
        <v>0</v>
      </c>
      <c r="X155" s="140">
        <f t="shared" si="39"/>
        <v>0</v>
      </c>
      <c r="Y155" s="140">
        <f t="shared" si="40"/>
        <v>0</v>
      </c>
      <c r="Z155" s="140">
        <f t="shared" si="41"/>
        <v>0</v>
      </c>
      <c r="AA155" s="140">
        <f t="shared" si="42"/>
        <v>0</v>
      </c>
      <c r="AC155" s="143">
        <f t="shared" si="43"/>
        <v>0</v>
      </c>
      <c r="AD155" s="143">
        <f t="shared" si="44"/>
        <v>0</v>
      </c>
      <c r="AE155" s="143">
        <f t="shared" si="45"/>
        <v>0</v>
      </c>
      <c r="AF155" s="143">
        <f t="shared" si="46"/>
        <v>0</v>
      </c>
      <c r="AG155" s="143">
        <f t="shared" si="47"/>
        <v>0</v>
      </c>
    </row>
    <row r="156" spans="2:33">
      <c r="B156" t="s">
        <v>809</v>
      </c>
      <c r="C156" t="s">
        <v>327</v>
      </c>
      <c r="D156" s="120">
        <v>6.6699999999999995E-2</v>
      </c>
      <c r="E156" s="120">
        <v>6.6699999999999995E-2</v>
      </c>
      <c r="F156" s="127"/>
      <c r="G156" s="127"/>
      <c r="H156" s="127"/>
      <c r="I156" s="127"/>
      <c r="J156" s="127"/>
      <c r="K156" s="127">
        <v>0</v>
      </c>
      <c r="L156" s="127">
        <v>0</v>
      </c>
      <c r="M156" s="127">
        <v>320994</v>
      </c>
      <c r="N156" s="127">
        <v>0</v>
      </c>
      <c r="O156" s="127">
        <v>0</v>
      </c>
      <c r="Q156" s="140">
        <f t="shared" si="33"/>
        <v>0</v>
      </c>
      <c r="R156" s="140">
        <f t="shared" si="34"/>
        <v>0</v>
      </c>
      <c r="S156" s="140">
        <f t="shared" si="35"/>
        <v>0</v>
      </c>
      <c r="T156" s="140">
        <f t="shared" si="36"/>
        <v>0</v>
      </c>
      <c r="U156" s="140">
        <f t="shared" si="37"/>
        <v>0</v>
      </c>
      <c r="W156" s="140">
        <f t="shared" si="38"/>
        <v>0</v>
      </c>
      <c r="X156" s="140">
        <f t="shared" si="39"/>
        <v>0</v>
      </c>
      <c r="Y156" s="140">
        <f t="shared" si="40"/>
        <v>0</v>
      </c>
      <c r="Z156" s="140">
        <f t="shared" si="41"/>
        <v>0</v>
      </c>
      <c r="AA156" s="140">
        <f t="shared" si="42"/>
        <v>0</v>
      </c>
      <c r="AC156" s="143">
        <f t="shared" si="43"/>
        <v>0</v>
      </c>
      <c r="AD156" s="143">
        <f t="shared" si="44"/>
        <v>0</v>
      </c>
      <c r="AE156" s="143">
        <f t="shared" si="45"/>
        <v>0</v>
      </c>
      <c r="AF156" s="143">
        <f t="shared" si="46"/>
        <v>0</v>
      </c>
      <c r="AG156" s="143">
        <f t="shared" si="47"/>
        <v>0</v>
      </c>
    </row>
    <row r="157" spans="2:33">
      <c r="B157" t="s">
        <v>809</v>
      </c>
      <c r="C157" t="s">
        <v>328</v>
      </c>
      <c r="D157" s="120">
        <v>0.1</v>
      </c>
      <c r="E157" s="120">
        <v>0.1</v>
      </c>
      <c r="F157" s="127"/>
      <c r="G157" s="127"/>
      <c r="H157" s="127"/>
      <c r="I157" s="127"/>
      <c r="J157" s="127"/>
      <c r="K157" s="127">
        <v>0</v>
      </c>
      <c r="L157" s="127">
        <v>0</v>
      </c>
      <c r="M157" s="127">
        <v>6846</v>
      </c>
      <c r="N157" s="127">
        <v>0</v>
      </c>
      <c r="O157" s="127">
        <v>0</v>
      </c>
      <c r="Q157" s="140">
        <f t="shared" si="33"/>
        <v>0</v>
      </c>
      <c r="R157" s="140">
        <f t="shared" si="34"/>
        <v>0</v>
      </c>
      <c r="S157" s="140">
        <f t="shared" si="35"/>
        <v>0</v>
      </c>
      <c r="T157" s="140">
        <f t="shared" si="36"/>
        <v>0</v>
      </c>
      <c r="U157" s="140">
        <f t="shared" si="37"/>
        <v>0</v>
      </c>
      <c r="W157" s="140">
        <f t="shared" si="38"/>
        <v>0</v>
      </c>
      <c r="X157" s="140">
        <f t="shared" si="39"/>
        <v>0</v>
      </c>
      <c r="Y157" s="140">
        <f t="shared" si="40"/>
        <v>0</v>
      </c>
      <c r="Z157" s="140">
        <f t="shared" si="41"/>
        <v>0</v>
      </c>
      <c r="AA157" s="140">
        <f t="shared" si="42"/>
        <v>0</v>
      </c>
      <c r="AC157" s="143">
        <f t="shared" si="43"/>
        <v>0</v>
      </c>
      <c r="AD157" s="143">
        <f t="shared" si="44"/>
        <v>0</v>
      </c>
      <c r="AE157" s="143">
        <f t="shared" si="45"/>
        <v>0</v>
      </c>
      <c r="AF157" s="143">
        <f t="shared" si="46"/>
        <v>0</v>
      </c>
      <c r="AG157" s="143">
        <f t="shared" si="47"/>
        <v>0</v>
      </c>
    </row>
    <row r="158" spans="2:33">
      <c r="B158" t="s">
        <v>809</v>
      </c>
      <c r="C158" t="s">
        <v>395</v>
      </c>
      <c r="D158" s="120">
        <v>6.6699999999999995E-2</v>
      </c>
      <c r="E158" s="120">
        <v>6.6699999999999995E-2</v>
      </c>
      <c r="F158" s="127"/>
      <c r="G158" s="127"/>
      <c r="H158" s="127"/>
      <c r="I158" s="127"/>
      <c r="J158" s="127"/>
      <c r="K158" s="127">
        <v>0</v>
      </c>
      <c r="L158" s="127">
        <v>0</v>
      </c>
      <c r="M158" s="127">
        <v>395119</v>
      </c>
      <c r="N158" s="127">
        <v>0</v>
      </c>
      <c r="O158" s="127">
        <v>0</v>
      </c>
      <c r="Q158" s="140">
        <f t="shared" si="33"/>
        <v>0</v>
      </c>
      <c r="R158" s="140">
        <f t="shared" si="34"/>
        <v>0</v>
      </c>
      <c r="S158" s="140">
        <f t="shared" si="35"/>
        <v>0</v>
      </c>
      <c r="T158" s="140">
        <f t="shared" si="36"/>
        <v>0</v>
      </c>
      <c r="U158" s="140">
        <f t="shared" si="37"/>
        <v>0</v>
      </c>
      <c r="W158" s="140">
        <f t="shared" si="38"/>
        <v>0</v>
      </c>
      <c r="X158" s="140">
        <f t="shared" si="39"/>
        <v>0</v>
      </c>
      <c r="Y158" s="140">
        <f t="shared" si="40"/>
        <v>0</v>
      </c>
      <c r="Z158" s="140">
        <f t="shared" si="41"/>
        <v>0</v>
      </c>
      <c r="AA158" s="140">
        <f t="shared" si="42"/>
        <v>0</v>
      </c>
      <c r="AC158" s="143">
        <f t="shared" si="43"/>
        <v>0</v>
      </c>
      <c r="AD158" s="143">
        <f t="shared" si="44"/>
        <v>0</v>
      </c>
      <c r="AE158" s="143">
        <f t="shared" si="45"/>
        <v>0</v>
      </c>
      <c r="AF158" s="143">
        <f t="shared" si="46"/>
        <v>0</v>
      </c>
      <c r="AG158" s="143">
        <f t="shared" si="47"/>
        <v>0</v>
      </c>
    </row>
    <row r="159" spans="2:33">
      <c r="B159" t="s">
        <v>809</v>
      </c>
      <c r="C159" t="s">
        <v>396</v>
      </c>
      <c r="D159" s="120">
        <v>6.6699999999999995E-2</v>
      </c>
      <c r="E159" s="120">
        <v>6.6699999999999995E-2</v>
      </c>
      <c r="F159" s="127"/>
      <c r="G159" s="127"/>
      <c r="H159" s="127"/>
      <c r="I159" s="127"/>
      <c r="J159" s="127"/>
      <c r="K159" s="127">
        <v>0</v>
      </c>
      <c r="L159" s="127">
        <v>0</v>
      </c>
      <c r="M159" s="127">
        <v>257789</v>
      </c>
      <c r="N159" s="127">
        <v>0</v>
      </c>
      <c r="O159" s="127">
        <v>0</v>
      </c>
      <c r="Q159" s="140">
        <f t="shared" si="33"/>
        <v>0</v>
      </c>
      <c r="R159" s="140">
        <f t="shared" si="34"/>
        <v>0</v>
      </c>
      <c r="S159" s="140">
        <f t="shared" si="35"/>
        <v>0</v>
      </c>
      <c r="T159" s="140">
        <f t="shared" si="36"/>
        <v>0</v>
      </c>
      <c r="U159" s="140">
        <f t="shared" si="37"/>
        <v>0</v>
      </c>
      <c r="W159" s="140">
        <f t="shared" si="38"/>
        <v>0</v>
      </c>
      <c r="X159" s="140">
        <f t="shared" si="39"/>
        <v>0</v>
      </c>
      <c r="Y159" s="140">
        <f t="shared" si="40"/>
        <v>0</v>
      </c>
      <c r="Z159" s="140">
        <f t="shared" si="41"/>
        <v>0</v>
      </c>
      <c r="AA159" s="140">
        <f t="shared" si="42"/>
        <v>0</v>
      </c>
      <c r="AC159" s="143">
        <f t="shared" si="43"/>
        <v>0</v>
      </c>
      <c r="AD159" s="143">
        <f t="shared" si="44"/>
        <v>0</v>
      </c>
      <c r="AE159" s="143">
        <f t="shared" si="45"/>
        <v>0</v>
      </c>
      <c r="AF159" s="143">
        <f t="shared" si="46"/>
        <v>0</v>
      </c>
      <c r="AG159" s="143">
        <f t="shared" si="47"/>
        <v>0</v>
      </c>
    </row>
    <row r="160" spans="2:33">
      <c r="B160" t="s">
        <v>809</v>
      </c>
      <c r="C160" t="s">
        <v>510</v>
      </c>
      <c r="D160" s="120">
        <v>1.9E-2</v>
      </c>
      <c r="E160" s="120">
        <v>2.06E-2</v>
      </c>
      <c r="F160" s="127"/>
      <c r="G160" s="127"/>
      <c r="H160" s="127"/>
      <c r="I160" s="127"/>
      <c r="J160" s="127"/>
      <c r="K160" s="127">
        <v>8301724</v>
      </c>
      <c r="L160" s="127">
        <v>0</v>
      </c>
      <c r="M160" s="127">
        <v>0</v>
      </c>
      <c r="N160" s="127">
        <v>0</v>
      </c>
      <c r="O160" s="127">
        <v>0</v>
      </c>
      <c r="Q160" s="140">
        <f t="shared" si="33"/>
        <v>13282.758400000006</v>
      </c>
      <c r="R160" s="140">
        <f t="shared" si="34"/>
        <v>0</v>
      </c>
      <c r="S160" s="140">
        <f t="shared" si="35"/>
        <v>0</v>
      </c>
      <c r="T160" s="140">
        <f t="shared" si="36"/>
        <v>0</v>
      </c>
      <c r="U160" s="140">
        <f t="shared" si="37"/>
        <v>0</v>
      </c>
      <c r="W160" s="140">
        <f t="shared" si="38"/>
        <v>0</v>
      </c>
      <c r="X160" s="140">
        <f t="shared" si="39"/>
        <v>0</v>
      </c>
      <c r="Y160" s="140">
        <f t="shared" si="40"/>
        <v>0</v>
      </c>
      <c r="Z160" s="140">
        <f t="shared" si="41"/>
        <v>0</v>
      </c>
      <c r="AA160" s="140">
        <f t="shared" si="42"/>
        <v>0</v>
      </c>
      <c r="AC160" s="143">
        <f t="shared" si="43"/>
        <v>13282.758400000006</v>
      </c>
      <c r="AD160" s="143">
        <f t="shared" si="44"/>
        <v>0</v>
      </c>
      <c r="AE160" s="143">
        <f t="shared" si="45"/>
        <v>0</v>
      </c>
      <c r="AF160" s="143">
        <f t="shared" si="46"/>
        <v>0</v>
      </c>
      <c r="AG160" s="143">
        <f t="shared" si="47"/>
        <v>0</v>
      </c>
    </row>
    <row r="161" spans="2:33">
      <c r="B161" t="s">
        <v>809</v>
      </c>
      <c r="C161" t="s">
        <v>511</v>
      </c>
      <c r="D161" s="120">
        <v>6.6699999999999995E-2</v>
      </c>
      <c r="E161" s="120">
        <v>6.6699999999999995E-2</v>
      </c>
      <c r="F161" s="127"/>
      <c r="G161" s="127"/>
      <c r="H161" s="127"/>
      <c r="I161" s="127"/>
      <c r="J161" s="127"/>
      <c r="K161" s="127">
        <v>25241</v>
      </c>
      <c r="L161" s="127">
        <v>0</v>
      </c>
      <c r="M161" s="127">
        <v>0</v>
      </c>
      <c r="N161" s="127">
        <v>0</v>
      </c>
      <c r="O161" s="127">
        <v>0</v>
      </c>
      <c r="Q161" s="140">
        <f t="shared" si="33"/>
        <v>0</v>
      </c>
      <c r="R161" s="140">
        <f t="shared" si="34"/>
        <v>0</v>
      </c>
      <c r="S161" s="140">
        <f t="shared" si="35"/>
        <v>0</v>
      </c>
      <c r="T161" s="140">
        <f t="shared" si="36"/>
        <v>0</v>
      </c>
      <c r="U161" s="140">
        <f t="shared" si="37"/>
        <v>0</v>
      </c>
      <c r="W161" s="140">
        <f t="shared" si="38"/>
        <v>0</v>
      </c>
      <c r="X161" s="140">
        <f t="shared" si="39"/>
        <v>0</v>
      </c>
      <c r="Y161" s="140">
        <f t="shared" si="40"/>
        <v>0</v>
      </c>
      <c r="Z161" s="140">
        <f t="shared" si="41"/>
        <v>0</v>
      </c>
      <c r="AA161" s="140">
        <f t="shared" si="42"/>
        <v>0</v>
      </c>
      <c r="AC161" s="143">
        <f t="shared" si="43"/>
        <v>0</v>
      </c>
      <c r="AD161" s="143">
        <f t="shared" si="44"/>
        <v>0</v>
      </c>
      <c r="AE161" s="143">
        <f t="shared" si="45"/>
        <v>0</v>
      </c>
      <c r="AF161" s="143">
        <f t="shared" si="46"/>
        <v>0</v>
      </c>
      <c r="AG161" s="143">
        <f t="shared" si="47"/>
        <v>0</v>
      </c>
    </row>
    <row r="162" spans="2:33">
      <c r="B162" t="s">
        <v>809</v>
      </c>
      <c r="C162" t="s">
        <v>512</v>
      </c>
      <c r="D162" s="120">
        <v>0.2</v>
      </c>
      <c r="E162" s="120">
        <v>0.2</v>
      </c>
      <c r="F162" s="127"/>
      <c r="G162" s="127"/>
      <c r="H162" s="127"/>
      <c r="I162" s="127"/>
      <c r="J162" s="127"/>
      <c r="K162" s="127">
        <v>19338</v>
      </c>
      <c r="L162" s="127">
        <v>0</v>
      </c>
      <c r="M162" s="127">
        <v>0</v>
      </c>
      <c r="N162" s="127">
        <v>0</v>
      </c>
      <c r="O162" s="127">
        <v>0</v>
      </c>
      <c r="Q162" s="140">
        <f t="shared" si="33"/>
        <v>0</v>
      </c>
      <c r="R162" s="140">
        <f t="shared" si="34"/>
        <v>0</v>
      </c>
      <c r="S162" s="140">
        <f t="shared" si="35"/>
        <v>0</v>
      </c>
      <c r="T162" s="140">
        <f t="shared" si="36"/>
        <v>0</v>
      </c>
      <c r="U162" s="140">
        <f t="shared" si="37"/>
        <v>0</v>
      </c>
      <c r="W162" s="140">
        <f t="shared" si="38"/>
        <v>0</v>
      </c>
      <c r="X162" s="140">
        <f t="shared" si="39"/>
        <v>0</v>
      </c>
      <c r="Y162" s="140">
        <f t="shared" si="40"/>
        <v>0</v>
      </c>
      <c r="Z162" s="140">
        <f t="shared" si="41"/>
        <v>0</v>
      </c>
      <c r="AA162" s="140">
        <f t="shared" si="42"/>
        <v>0</v>
      </c>
      <c r="AC162" s="143">
        <f t="shared" si="43"/>
        <v>0</v>
      </c>
      <c r="AD162" s="143">
        <f t="shared" si="44"/>
        <v>0</v>
      </c>
      <c r="AE162" s="143">
        <f t="shared" si="45"/>
        <v>0</v>
      </c>
      <c r="AF162" s="143">
        <f t="shared" si="46"/>
        <v>0</v>
      </c>
      <c r="AG162" s="143">
        <f t="shared" si="47"/>
        <v>0</v>
      </c>
    </row>
    <row r="163" spans="2:33">
      <c r="B163" t="s">
        <v>809</v>
      </c>
      <c r="C163" t="s">
        <v>513</v>
      </c>
      <c r="D163" s="120">
        <v>0.2</v>
      </c>
      <c r="E163" s="120">
        <v>0.2</v>
      </c>
      <c r="F163" s="127"/>
      <c r="G163" s="127"/>
      <c r="H163" s="127"/>
      <c r="I163" s="127"/>
      <c r="J163" s="127"/>
      <c r="K163" s="127">
        <v>326249</v>
      </c>
      <c r="L163" s="127">
        <v>0</v>
      </c>
      <c r="M163" s="127">
        <v>0</v>
      </c>
      <c r="N163" s="127">
        <v>0</v>
      </c>
      <c r="O163" s="127">
        <v>0</v>
      </c>
      <c r="Q163" s="140">
        <f t="shared" si="33"/>
        <v>0</v>
      </c>
      <c r="R163" s="140">
        <f t="shared" si="34"/>
        <v>0</v>
      </c>
      <c r="S163" s="140">
        <f t="shared" si="35"/>
        <v>0</v>
      </c>
      <c r="T163" s="140">
        <f t="shared" si="36"/>
        <v>0</v>
      </c>
      <c r="U163" s="140">
        <f t="shared" si="37"/>
        <v>0</v>
      </c>
      <c r="W163" s="140">
        <f t="shared" si="38"/>
        <v>0</v>
      </c>
      <c r="X163" s="140">
        <f t="shared" si="39"/>
        <v>0</v>
      </c>
      <c r="Y163" s="140">
        <f t="shared" si="40"/>
        <v>0</v>
      </c>
      <c r="Z163" s="140">
        <f t="shared" si="41"/>
        <v>0</v>
      </c>
      <c r="AA163" s="140">
        <f t="shared" si="42"/>
        <v>0</v>
      </c>
      <c r="AC163" s="143">
        <f t="shared" si="43"/>
        <v>0</v>
      </c>
      <c r="AD163" s="143">
        <f t="shared" si="44"/>
        <v>0</v>
      </c>
      <c r="AE163" s="143">
        <f t="shared" si="45"/>
        <v>0</v>
      </c>
      <c r="AF163" s="143">
        <f t="shared" si="46"/>
        <v>0</v>
      </c>
      <c r="AG163" s="143">
        <f t="shared" si="47"/>
        <v>0</v>
      </c>
    </row>
    <row r="164" spans="2:33">
      <c r="B164" t="s">
        <v>809</v>
      </c>
      <c r="C164" t="s">
        <v>526</v>
      </c>
      <c r="D164" s="120">
        <v>0.04</v>
      </c>
      <c r="E164" s="120">
        <v>0.04</v>
      </c>
      <c r="F164" s="127"/>
      <c r="G164" s="127"/>
      <c r="H164" s="127"/>
      <c r="I164" s="127"/>
      <c r="J164" s="127"/>
      <c r="K164" s="127">
        <v>58866</v>
      </c>
      <c r="L164" s="127">
        <v>0</v>
      </c>
      <c r="M164" s="127">
        <v>0</v>
      </c>
      <c r="N164" s="127">
        <v>0</v>
      </c>
      <c r="O164" s="127">
        <v>0</v>
      </c>
      <c r="Q164" s="140">
        <f t="shared" si="33"/>
        <v>0</v>
      </c>
      <c r="R164" s="140">
        <f t="shared" si="34"/>
        <v>0</v>
      </c>
      <c r="S164" s="140">
        <f t="shared" si="35"/>
        <v>0</v>
      </c>
      <c r="T164" s="140">
        <f t="shared" si="36"/>
        <v>0</v>
      </c>
      <c r="U164" s="140">
        <f t="shared" si="37"/>
        <v>0</v>
      </c>
      <c r="W164" s="140">
        <f t="shared" si="38"/>
        <v>0</v>
      </c>
      <c r="X164" s="140">
        <f t="shared" si="39"/>
        <v>0</v>
      </c>
      <c r="Y164" s="140">
        <f t="shared" si="40"/>
        <v>0</v>
      </c>
      <c r="Z164" s="140">
        <f t="shared" si="41"/>
        <v>0</v>
      </c>
      <c r="AA164" s="140">
        <f t="shared" si="42"/>
        <v>0</v>
      </c>
      <c r="AC164" s="143">
        <f t="shared" si="43"/>
        <v>0</v>
      </c>
      <c r="AD164" s="143">
        <f t="shared" si="44"/>
        <v>0</v>
      </c>
      <c r="AE164" s="143">
        <f t="shared" si="45"/>
        <v>0</v>
      </c>
      <c r="AF164" s="143">
        <f t="shared" si="46"/>
        <v>0</v>
      </c>
      <c r="AG164" s="143">
        <f t="shared" si="47"/>
        <v>0</v>
      </c>
    </row>
    <row r="165" spans="2:33">
      <c r="B165" t="s">
        <v>809</v>
      </c>
      <c r="C165" t="s">
        <v>527</v>
      </c>
      <c r="D165" s="120">
        <v>0.05</v>
      </c>
      <c r="E165" s="120">
        <v>0.05</v>
      </c>
      <c r="F165" s="127"/>
      <c r="G165" s="127"/>
      <c r="H165" s="127"/>
      <c r="I165" s="127"/>
      <c r="J165" s="127"/>
      <c r="K165" s="127">
        <v>1141065</v>
      </c>
      <c r="L165" s="127">
        <v>0</v>
      </c>
      <c r="M165" s="127">
        <v>0</v>
      </c>
      <c r="N165" s="127">
        <v>0</v>
      </c>
      <c r="O165" s="127">
        <v>0</v>
      </c>
      <c r="Q165" s="140">
        <f t="shared" si="33"/>
        <v>0</v>
      </c>
      <c r="R165" s="140">
        <f t="shared" si="34"/>
        <v>0</v>
      </c>
      <c r="S165" s="140">
        <f t="shared" si="35"/>
        <v>0</v>
      </c>
      <c r="T165" s="140">
        <f t="shared" si="36"/>
        <v>0</v>
      </c>
      <c r="U165" s="140">
        <f t="shared" si="37"/>
        <v>0</v>
      </c>
      <c r="W165" s="140">
        <f t="shared" si="38"/>
        <v>0</v>
      </c>
      <c r="X165" s="140">
        <f t="shared" si="39"/>
        <v>0</v>
      </c>
      <c r="Y165" s="140">
        <f t="shared" si="40"/>
        <v>0</v>
      </c>
      <c r="Z165" s="140">
        <f t="shared" si="41"/>
        <v>0</v>
      </c>
      <c r="AA165" s="140">
        <f t="shared" si="42"/>
        <v>0</v>
      </c>
      <c r="AC165" s="143">
        <f t="shared" si="43"/>
        <v>0</v>
      </c>
      <c r="AD165" s="143">
        <f t="shared" si="44"/>
        <v>0</v>
      </c>
      <c r="AE165" s="143">
        <f t="shared" si="45"/>
        <v>0</v>
      </c>
      <c r="AF165" s="143">
        <f t="shared" si="46"/>
        <v>0</v>
      </c>
      <c r="AG165" s="143">
        <f t="shared" si="47"/>
        <v>0</v>
      </c>
    </row>
    <row r="166" spans="2:33">
      <c r="B166" t="s">
        <v>809</v>
      </c>
      <c r="C166" t="s">
        <v>528</v>
      </c>
      <c r="D166" s="120">
        <v>6.6699999999999995E-2</v>
      </c>
      <c r="E166" s="120">
        <v>6.6699999999999995E-2</v>
      </c>
      <c r="F166" s="127"/>
      <c r="G166" s="127"/>
      <c r="H166" s="127"/>
      <c r="I166" s="127"/>
      <c r="J166" s="127"/>
      <c r="K166" s="127">
        <v>153647</v>
      </c>
      <c r="L166" s="127">
        <v>0</v>
      </c>
      <c r="M166" s="127">
        <v>0</v>
      </c>
      <c r="N166" s="127">
        <v>0</v>
      </c>
      <c r="O166" s="127">
        <v>0</v>
      </c>
      <c r="Q166" s="140">
        <f t="shared" si="33"/>
        <v>0</v>
      </c>
      <c r="R166" s="140">
        <f t="shared" si="34"/>
        <v>0</v>
      </c>
      <c r="S166" s="140">
        <f t="shared" si="35"/>
        <v>0</v>
      </c>
      <c r="T166" s="140">
        <f t="shared" si="36"/>
        <v>0</v>
      </c>
      <c r="U166" s="140">
        <f t="shared" si="37"/>
        <v>0</v>
      </c>
      <c r="W166" s="140">
        <f t="shared" si="38"/>
        <v>0</v>
      </c>
      <c r="X166" s="140">
        <f t="shared" si="39"/>
        <v>0</v>
      </c>
      <c r="Y166" s="140">
        <f t="shared" si="40"/>
        <v>0</v>
      </c>
      <c r="Z166" s="140">
        <f t="shared" si="41"/>
        <v>0</v>
      </c>
      <c r="AA166" s="140">
        <f t="shared" si="42"/>
        <v>0</v>
      </c>
      <c r="AC166" s="143">
        <f t="shared" si="43"/>
        <v>0</v>
      </c>
      <c r="AD166" s="143">
        <f t="shared" si="44"/>
        <v>0</v>
      </c>
      <c r="AE166" s="143">
        <f t="shared" si="45"/>
        <v>0</v>
      </c>
      <c r="AF166" s="143">
        <f t="shared" si="46"/>
        <v>0</v>
      </c>
      <c r="AG166" s="143">
        <f t="shared" si="47"/>
        <v>0</v>
      </c>
    </row>
    <row r="167" spans="2:33">
      <c r="B167" t="s">
        <v>809</v>
      </c>
      <c r="C167" t="s">
        <v>529</v>
      </c>
      <c r="D167" s="120">
        <v>0.1429</v>
      </c>
      <c r="E167" s="120">
        <v>0.1429</v>
      </c>
      <c r="F167" s="127"/>
      <c r="G167" s="127"/>
      <c r="H167" s="127"/>
      <c r="I167" s="127"/>
      <c r="J167" s="127"/>
      <c r="K167" s="127">
        <v>253883</v>
      </c>
      <c r="L167" s="127">
        <v>0</v>
      </c>
      <c r="M167" s="127">
        <v>0</v>
      </c>
      <c r="N167" s="127">
        <v>0</v>
      </c>
      <c r="O167" s="127">
        <v>0</v>
      </c>
      <c r="Q167" s="140">
        <f t="shared" si="33"/>
        <v>0</v>
      </c>
      <c r="R167" s="140">
        <f t="shared" si="34"/>
        <v>0</v>
      </c>
      <c r="S167" s="140">
        <f t="shared" si="35"/>
        <v>0</v>
      </c>
      <c r="T167" s="140">
        <f t="shared" si="36"/>
        <v>0</v>
      </c>
      <c r="U167" s="140">
        <f t="shared" si="37"/>
        <v>0</v>
      </c>
      <c r="W167" s="140">
        <f t="shared" si="38"/>
        <v>0</v>
      </c>
      <c r="X167" s="140">
        <f t="shared" si="39"/>
        <v>0</v>
      </c>
      <c r="Y167" s="140">
        <f t="shared" si="40"/>
        <v>0</v>
      </c>
      <c r="Z167" s="140">
        <f t="shared" si="41"/>
        <v>0</v>
      </c>
      <c r="AA167" s="140">
        <f t="shared" si="42"/>
        <v>0</v>
      </c>
      <c r="AC167" s="143">
        <f t="shared" si="43"/>
        <v>0</v>
      </c>
      <c r="AD167" s="143">
        <f t="shared" si="44"/>
        <v>0</v>
      </c>
      <c r="AE167" s="143">
        <f t="shared" si="45"/>
        <v>0</v>
      </c>
      <c r="AF167" s="143">
        <f t="shared" si="46"/>
        <v>0</v>
      </c>
      <c r="AG167" s="143">
        <f t="shared" si="47"/>
        <v>0</v>
      </c>
    </row>
    <row r="168" spans="2:33">
      <c r="B168" t="s">
        <v>809</v>
      </c>
      <c r="C168" t="s">
        <v>539</v>
      </c>
      <c r="D168" s="120">
        <v>6.6699999999999995E-2</v>
      </c>
      <c r="E168" s="120">
        <v>6.6699999999999995E-2</v>
      </c>
      <c r="F168" s="127"/>
      <c r="G168" s="127"/>
      <c r="H168" s="127"/>
      <c r="I168" s="127"/>
      <c r="J168" s="127"/>
      <c r="K168" s="127">
        <v>11910131</v>
      </c>
      <c r="L168" s="127">
        <v>0</v>
      </c>
      <c r="M168" s="127">
        <v>0</v>
      </c>
      <c r="N168" s="127">
        <v>0</v>
      </c>
      <c r="O168" s="127">
        <v>0</v>
      </c>
      <c r="Q168" s="140">
        <f t="shared" si="33"/>
        <v>0</v>
      </c>
      <c r="R168" s="140">
        <f t="shared" si="34"/>
        <v>0</v>
      </c>
      <c r="S168" s="140">
        <f t="shared" si="35"/>
        <v>0</v>
      </c>
      <c r="T168" s="140">
        <f t="shared" si="36"/>
        <v>0</v>
      </c>
      <c r="U168" s="140">
        <f t="shared" si="37"/>
        <v>0</v>
      </c>
      <c r="W168" s="140">
        <f t="shared" si="38"/>
        <v>0</v>
      </c>
      <c r="X168" s="140">
        <f t="shared" si="39"/>
        <v>0</v>
      </c>
      <c r="Y168" s="140">
        <f t="shared" si="40"/>
        <v>0</v>
      </c>
      <c r="Z168" s="140">
        <f t="shared" si="41"/>
        <v>0</v>
      </c>
      <c r="AA168" s="140">
        <f t="shared" si="42"/>
        <v>0</v>
      </c>
      <c r="AC168" s="143">
        <f t="shared" si="43"/>
        <v>0</v>
      </c>
      <c r="AD168" s="143">
        <f t="shared" si="44"/>
        <v>0</v>
      </c>
      <c r="AE168" s="143">
        <f t="shared" si="45"/>
        <v>0</v>
      </c>
      <c r="AF168" s="143">
        <f t="shared" si="46"/>
        <v>0</v>
      </c>
      <c r="AG168" s="143">
        <f t="shared" si="47"/>
        <v>0</v>
      </c>
    </row>
    <row r="169" spans="2:33">
      <c r="B169" t="s">
        <v>809</v>
      </c>
      <c r="C169" t="s">
        <v>540</v>
      </c>
      <c r="D169" s="120">
        <v>6.6699999999999995E-2</v>
      </c>
      <c r="E169" s="120">
        <v>6.6699999999999995E-2</v>
      </c>
      <c r="F169" s="127"/>
      <c r="G169" s="127"/>
      <c r="H169" s="127"/>
      <c r="I169" s="127"/>
      <c r="J169" s="127"/>
      <c r="K169" s="127">
        <v>1061383</v>
      </c>
      <c r="L169" s="127">
        <v>0</v>
      </c>
      <c r="M169" s="127">
        <v>0</v>
      </c>
      <c r="N169" s="127">
        <v>0</v>
      </c>
      <c r="O169" s="127">
        <v>0</v>
      </c>
      <c r="Q169" s="140">
        <f t="shared" si="33"/>
        <v>0</v>
      </c>
      <c r="R169" s="140">
        <f t="shared" si="34"/>
        <v>0</v>
      </c>
      <c r="S169" s="140">
        <f t="shared" si="35"/>
        <v>0</v>
      </c>
      <c r="T169" s="140">
        <f t="shared" si="36"/>
        <v>0</v>
      </c>
      <c r="U169" s="140">
        <f t="shared" si="37"/>
        <v>0</v>
      </c>
      <c r="W169" s="140">
        <f t="shared" si="38"/>
        <v>0</v>
      </c>
      <c r="X169" s="140">
        <f t="shared" si="39"/>
        <v>0</v>
      </c>
      <c r="Y169" s="140">
        <f t="shared" si="40"/>
        <v>0</v>
      </c>
      <c r="Z169" s="140">
        <f t="shared" si="41"/>
        <v>0</v>
      </c>
      <c r="AA169" s="140">
        <f t="shared" si="42"/>
        <v>0</v>
      </c>
      <c r="AC169" s="143">
        <f t="shared" si="43"/>
        <v>0</v>
      </c>
      <c r="AD169" s="143">
        <f t="shared" si="44"/>
        <v>0</v>
      </c>
      <c r="AE169" s="143">
        <f t="shared" si="45"/>
        <v>0</v>
      </c>
      <c r="AF169" s="143">
        <f t="shared" si="46"/>
        <v>0</v>
      </c>
      <c r="AG169" s="143">
        <f t="shared" si="47"/>
        <v>0</v>
      </c>
    </row>
    <row r="170" spans="2:33">
      <c r="B170" t="s">
        <v>809</v>
      </c>
      <c r="C170" t="s">
        <v>541</v>
      </c>
      <c r="D170" s="120">
        <v>6.6699999999999995E-2</v>
      </c>
      <c r="E170" s="120">
        <v>6.6699999999999995E-2</v>
      </c>
      <c r="F170" s="127"/>
      <c r="G170" s="127"/>
      <c r="H170" s="127"/>
      <c r="I170" s="127"/>
      <c r="J170" s="127"/>
      <c r="K170" s="127">
        <v>242970</v>
      </c>
      <c r="L170" s="127">
        <v>0</v>
      </c>
      <c r="M170" s="127">
        <v>0</v>
      </c>
      <c r="N170" s="127">
        <v>0</v>
      </c>
      <c r="O170" s="127">
        <v>0</v>
      </c>
      <c r="Q170" s="140">
        <f t="shared" si="33"/>
        <v>0</v>
      </c>
      <c r="R170" s="140">
        <f t="shared" si="34"/>
        <v>0</v>
      </c>
      <c r="S170" s="140">
        <f t="shared" si="35"/>
        <v>0</v>
      </c>
      <c r="T170" s="140">
        <f t="shared" si="36"/>
        <v>0</v>
      </c>
      <c r="U170" s="140">
        <f t="shared" si="37"/>
        <v>0</v>
      </c>
      <c r="W170" s="140">
        <f t="shared" si="38"/>
        <v>0</v>
      </c>
      <c r="X170" s="140">
        <f t="shared" si="39"/>
        <v>0</v>
      </c>
      <c r="Y170" s="140">
        <f t="shared" si="40"/>
        <v>0</v>
      </c>
      <c r="Z170" s="140">
        <f t="shared" si="41"/>
        <v>0</v>
      </c>
      <c r="AA170" s="140">
        <f t="shared" si="42"/>
        <v>0</v>
      </c>
      <c r="AC170" s="143">
        <f t="shared" si="43"/>
        <v>0</v>
      </c>
      <c r="AD170" s="143">
        <f t="shared" si="44"/>
        <v>0</v>
      </c>
      <c r="AE170" s="143">
        <f t="shared" si="45"/>
        <v>0</v>
      </c>
      <c r="AF170" s="143">
        <f t="shared" si="46"/>
        <v>0</v>
      </c>
      <c r="AG170" s="143">
        <f t="shared" si="47"/>
        <v>0</v>
      </c>
    </row>
    <row r="171" spans="2:33">
      <c r="B171" t="s">
        <v>809</v>
      </c>
      <c r="C171" t="s">
        <v>544</v>
      </c>
      <c r="D171" s="120">
        <v>6.6699999999999995E-2</v>
      </c>
      <c r="E171" s="120">
        <v>6.6699999999999995E-2</v>
      </c>
      <c r="F171" s="127">
        <v>0</v>
      </c>
      <c r="G171" s="127">
        <v>0</v>
      </c>
      <c r="H171" s="127">
        <v>0</v>
      </c>
      <c r="I171" s="127">
        <v>0</v>
      </c>
      <c r="J171" s="127">
        <v>0</v>
      </c>
      <c r="K171" s="127"/>
      <c r="L171" s="127"/>
      <c r="M171" s="127"/>
      <c r="N171" s="127"/>
      <c r="O171" s="127"/>
      <c r="Q171" s="140">
        <f t="shared" si="33"/>
        <v>0</v>
      </c>
      <c r="R171" s="140">
        <f t="shared" si="34"/>
        <v>0</v>
      </c>
      <c r="S171" s="140">
        <f t="shared" si="35"/>
        <v>0</v>
      </c>
      <c r="T171" s="140">
        <f t="shared" si="36"/>
        <v>0</v>
      </c>
      <c r="U171" s="140">
        <f t="shared" si="37"/>
        <v>0</v>
      </c>
      <c r="W171" s="140">
        <f t="shared" si="38"/>
        <v>0</v>
      </c>
      <c r="X171" s="140">
        <f t="shared" si="39"/>
        <v>0</v>
      </c>
      <c r="Y171" s="140">
        <f t="shared" si="40"/>
        <v>0</v>
      </c>
      <c r="Z171" s="140">
        <f t="shared" si="41"/>
        <v>0</v>
      </c>
      <c r="AA171" s="140">
        <f t="shared" si="42"/>
        <v>0</v>
      </c>
      <c r="AC171" s="143">
        <f t="shared" si="43"/>
        <v>0</v>
      </c>
      <c r="AD171" s="143">
        <f t="shared" si="44"/>
        <v>0</v>
      </c>
      <c r="AE171" s="143">
        <f t="shared" si="45"/>
        <v>0</v>
      </c>
      <c r="AF171" s="143">
        <f t="shared" si="46"/>
        <v>0</v>
      </c>
      <c r="AG171" s="143">
        <f t="shared" si="47"/>
        <v>0</v>
      </c>
    </row>
    <row r="172" spans="2:33">
      <c r="B172" t="s">
        <v>809</v>
      </c>
      <c r="C172" t="s">
        <v>545</v>
      </c>
      <c r="D172" s="120">
        <v>0.2</v>
      </c>
      <c r="E172" s="120">
        <v>0.2</v>
      </c>
      <c r="F172" s="127">
        <v>0</v>
      </c>
      <c r="G172" s="127">
        <v>165811</v>
      </c>
      <c r="H172" s="127">
        <v>0</v>
      </c>
      <c r="I172" s="127">
        <v>63315</v>
      </c>
      <c r="J172" s="127">
        <v>104216</v>
      </c>
      <c r="K172" s="127"/>
      <c r="L172" s="127"/>
      <c r="M172" s="127"/>
      <c r="N172" s="127"/>
      <c r="O172" s="127"/>
      <c r="Q172" s="140">
        <f t="shared" si="33"/>
        <v>0</v>
      </c>
      <c r="R172" s="140">
        <f t="shared" si="34"/>
        <v>0</v>
      </c>
      <c r="S172" s="140">
        <f t="shared" si="35"/>
        <v>0</v>
      </c>
      <c r="T172" s="140">
        <f t="shared" si="36"/>
        <v>0</v>
      </c>
      <c r="U172" s="140">
        <f t="shared" si="37"/>
        <v>0</v>
      </c>
      <c r="W172" s="140">
        <f t="shared" si="38"/>
        <v>0</v>
      </c>
      <c r="X172" s="140">
        <f t="shared" si="39"/>
        <v>0</v>
      </c>
      <c r="Y172" s="140">
        <f t="shared" si="40"/>
        <v>0</v>
      </c>
      <c r="Z172" s="140">
        <f t="shared" si="41"/>
        <v>0</v>
      </c>
      <c r="AA172" s="140">
        <f t="shared" si="42"/>
        <v>0</v>
      </c>
      <c r="AC172" s="143">
        <f t="shared" si="43"/>
        <v>0</v>
      </c>
      <c r="AD172" s="143">
        <f t="shared" si="44"/>
        <v>0</v>
      </c>
      <c r="AE172" s="143">
        <f t="shared" si="45"/>
        <v>0</v>
      </c>
      <c r="AF172" s="143">
        <f t="shared" si="46"/>
        <v>0</v>
      </c>
      <c r="AG172" s="143">
        <f t="shared" si="47"/>
        <v>0</v>
      </c>
    </row>
    <row r="173" spans="2:33">
      <c r="B173" t="s">
        <v>809</v>
      </c>
      <c r="C173" t="s">
        <v>548</v>
      </c>
      <c r="D173" s="120">
        <v>0.05</v>
      </c>
      <c r="E173" s="120">
        <v>0.05</v>
      </c>
      <c r="F173" s="127">
        <v>0</v>
      </c>
      <c r="G173" s="127">
        <v>2820965</v>
      </c>
      <c r="H173" s="127">
        <v>0</v>
      </c>
      <c r="I173" s="127">
        <v>1077186</v>
      </c>
      <c r="J173" s="127">
        <v>1773042</v>
      </c>
      <c r="K173" s="127"/>
      <c r="L173" s="127"/>
      <c r="M173" s="127"/>
      <c r="N173" s="127"/>
      <c r="O173" s="127"/>
      <c r="Q173" s="140">
        <f t="shared" si="33"/>
        <v>0</v>
      </c>
      <c r="R173" s="140">
        <f t="shared" si="34"/>
        <v>0</v>
      </c>
      <c r="S173" s="140">
        <f t="shared" si="35"/>
        <v>0</v>
      </c>
      <c r="T173" s="140">
        <f t="shared" si="36"/>
        <v>0</v>
      </c>
      <c r="U173" s="140">
        <f t="shared" si="37"/>
        <v>0</v>
      </c>
      <c r="W173" s="140">
        <f t="shared" si="38"/>
        <v>0</v>
      </c>
      <c r="X173" s="140">
        <f t="shared" si="39"/>
        <v>0</v>
      </c>
      <c r="Y173" s="140">
        <f t="shared" si="40"/>
        <v>0</v>
      </c>
      <c r="Z173" s="140">
        <f t="shared" si="41"/>
        <v>0</v>
      </c>
      <c r="AA173" s="140">
        <f t="shared" si="42"/>
        <v>0</v>
      </c>
      <c r="AC173" s="143">
        <f t="shared" si="43"/>
        <v>0</v>
      </c>
      <c r="AD173" s="143">
        <f t="shared" si="44"/>
        <v>0</v>
      </c>
      <c r="AE173" s="143">
        <f t="shared" si="45"/>
        <v>0</v>
      </c>
      <c r="AF173" s="143">
        <f t="shared" si="46"/>
        <v>0</v>
      </c>
      <c r="AG173" s="143">
        <f t="shared" si="47"/>
        <v>0</v>
      </c>
    </row>
    <row r="174" spans="2:33">
      <c r="B174" t="s">
        <v>809</v>
      </c>
      <c r="C174" t="s">
        <v>549</v>
      </c>
      <c r="D174" s="120">
        <v>6.6699999999999995E-2</v>
      </c>
      <c r="E174" s="120">
        <v>6.6699999999999995E-2</v>
      </c>
      <c r="F174" s="127">
        <v>0</v>
      </c>
      <c r="G174" s="127">
        <v>116006</v>
      </c>
      <c r="H174" s="127">
        <v>0</v>
      </c>
      <c r="I174" s="127">
        <v>44297</v>
      </c>
      <c r="J174" s="127">
        <v>72913</v>
      </c>
      <c r="K174" s="127"/>
      <c r="L174" s="127"/>
      <c r="M174" s="127"/>
      <c r="N174" s="127"/>
      <c r="O174" s="127"/>
      <c r="Q174" s="140">
        <f t="shared" si="33"/>
        <v>0</v>
      </c>
      <c r="R174" s="140">
        <f t="shared" si="34"/>
        <v>0</v>
      </c>
      <c r="S174" s="140">
        <f t="shared" si="35"/>
        <v>0</v>
      </c>
      <c r="T174" s="140">
        <f t="shared" si="36"/>
        <v>0</v>
      </c>
      <c r="U174" s="140">
        <f t="shared" si="37"/>
        <v>0</v>
      </c>
      <c r="W174" s="140">
        <f t="shared" si="38"/>
        <v>0</v>
      </c>
      <c r="X174" s="140">
        <f t="shared" si="39"/>
        <v>0</v>
      </c>
      <c r="Y174" s="140">
        <f t="shared" si="40"/>
        <v>0</v>
      </c>
      <c r="Z174" s="140">
        <f t="shared" si="41"/>
        <v>0</v>
      </c>
      <c r="AA174" s="140">
        <f t="shared" si="42"/>
        <v>0</v>
      </c>
      <c r="AC174" s="143">
        <f t="shared" si="43"/>
        <v>0</v>
      </c>
      <c r="AD174" s="143">
        <f t="shared" si="44"/>
        <v>0</v>
      </c>
      <c r="AE174" s="143">
        <f t="shared" si="45"/>
        <v>0</v>
      </c>
      <c r="AF174" s="143">
        <f t="shared" si="46"/>
        <v>0</v>
      </c>
      <c r="AG174" s="143">
        <f t="shared" si="47"/>
        <v>0</v>
      </c>
    </row>
    <row r="175" spans="2:33">
      <c r="B175" t="s">
        <v>809</v>
      </c>
      <c r="C175" t="s">
        <v>550</v>
      </c>
      <c r="D175" s="120">
        <v>6.6699999999999995E-2</v>
      </c>
      <c r="E175" s="120">
        <v>6.6699999999999995E-2</v>
      </c>
      <c r="F175" s="127">
        <v>0</v>
      </c>
      <c r="G175" s="127">
        <v>140730</v>
      </c>
      <c r="H175" s="127">
        <v>0</v>
      </c>
      <c r="I175" s="127">
        <v>53738</v>
      </c>
      <c r="J175" s="127">
        <v>88452</v>
      </c>
      <c r="K175" s="127"/>
      <c r="L175" s="127"/>
      <c r="M175" s="127"/>
      <c r="N175" s="127"/>
      <c r="O175" s="127"/>
      <c r="Q175" s="140">
        <f t="shared" si="33"/>
        <v>0</v>
      </c>
      <c r="R175" s="140">
        <f t="shared" si="34"/>
        <v>0</v>
      </c>
      <c r="S175" s="140">
        <f t="shared" si="35"/>
        <v>0</v>
      </c>
      <c r="T175" s="140">
        <f t="shared" si="36"/>
        <v>0</v>
      </c>
      <c r="U175" s="140">
        <f t="shared" si="37"/>
        <v>0</v>
      </c>
      <c r="W175" s="140">
        <f t="shared" si="38"/>
        <v>0</v>
      </c>
      <c r="X175" s="140">
        <f t="shared" si="39"/>
        <v>0</v>
      </c>
      <c r="Y175" s="140">
        <f t="shared" si="40"/>
        <v>0</v>
      </c>
      <c r="Z175" s="140">
        <f t="shared" si="41"/>
        <v>0</v>
      </c>
      <c r="AA175" s="140">
        <f t="shared" si="42"/>
        <v>0</v>
      </c>
      <c r="AC175" s="143">
        <f t="shared" si="43"/>
        <v>0</v>
      </c>
      <c r="AD175" s="143">
        <f t="shared" si="44"/>
        <v>0</v>
      </c>
      <c r="AE175" s="143">
        <f t="shared" si="45"/>
        <v>0</v>
      </c>
      <c r="AF175" s="143">
        <f t="shared" si="46"/>
        <v>0</v>
      </c>
      <c r="AG175" s="143">
        <f t="shared" si="47"/>
        <v>0</v>
      </c>
    </row>
    <row r="176" spans="2:33">
      <c r="B176" t="s">
        <v>809</v>
      </c>
      <c r="C176" t="s">
        <v>570</v>
      </c>
      <c r="D176" s="120">
        <v>0.2</v>
      </c>
      <c r="E176" s="120">
        <v>0.2</v>
      </c>
      <c r="F176" s="127">
        <v>0</v>
      </c>
      <c r="G176" s="127">
        <v>0</v>
      </c>
      <c r="H176" s="127">
        <v>0</v>
      </c>
      <c r="I176" s="127">
        <v>0</v>
      </c>
      <c r="J176" s="127">
        <v>0</v>
      </c>
      <c r="K176" s="127"/>
      <c r="L176" s="127"/>
      <c r="M176" s="127"/>
      <c r="N176" s="127"/>
      <c r="O176" s="127"/>
      <c r="Q176" s="140">
        <f t="shared" si="33"/>
        <v>0</v>
      </c>
      <c r="R176" s="140">
        <f t="shared" si="34"/>
        <v>0</v>
      </c>
      <c r="S176" s="140">
        <f t="shared" si="35"/>
        <v>0</v>
      </c>
      <c r="T176" s="140">
        <f t="shared" si="36"/>
        <v>0</v>
      </c>
      <c r="U176" s="140">
        <f t="shared" si="37"/>
        <v>0</v>
      </c>
      <c r="W176" s="140">
        <f t="shared" si="38"/>
        <v>0</v>
      </c>
      <c r="X176" s="140">
        <f t="shared" si="39"/>
        <v>0</v>
      </c>
      <c r="Y176" s="140">
        <f t="shared" si="40"/>
        <v>0</v>
      </c>
      <c r="Z176" s="140">
        <f t="shared" si="41"/>
        <v>0</v>
      </c>
      <c r="AA176" s="140">
        <f t="shared" si="42"/>
        <v>0</v>
      </c>
      <c r="AC176" s="143">
        <f t="shared" si="43"/>
        <v>0</v>
      </c>
      <c r="AD176" s="143">
        <f t="shared" si="44"/>
        <v>0</v>
      </c>
      <c r="AE176" s="143">
        <f t="shared" si="45"/>
        <v>0</v>
      </c>
      <c r="AF176" s="143">
        <f t="shared" si="46"/>
        <v>0</v>
      </c>
      <c r="AG176" s="143">
        <f t="shared" si="47"/>
        <v>0</v>
      </c>
    </row>
    <row r="177" spans="2:33">
      <c r="B177" t="s">
        <v>809</v>
      </c>
      <c r="C177" t="s">
        <v>581</v>
      </c>
      <c r="D177" s="120">
        <v>0.05</v>
      </c>
      <c r="E177" s="120">
        <v>0.05</v>
      </c>
      <c r="F177" s="127">
        <v>0</v>
      </c>
      <c r="G177" s="127">
        <v>363032</v>
      </c>
      <c r="H177" s="127">
        <v>0</v>
      </c>
      <c r="I177" s="127">
        <v>138622</v>
      </c>
      <c r="J177" s="127">
        <v>0</v>
      </c>
      <c r="K177" s="127"/>
      <c r="L177" s="127"/>
      <c r="M177" s="127"/>
      <c r="N177" s="127"/>
      <c r="O177" s="127"/>
      <c r="Q177" s="140">
        <f t="shared" si="33"/>
        <v>0</v>
      </c>
      <c r="R177" s="140">
        <f t="shared" si="34"/>
        <v>0</v>
      </c>
      <c r="S177" s="140">
        <f t="shared" si="35"/>
        <v>0</v>
      </c>
      <c r="T177" s="140">
        <f t="shared" si="36"/>
        <v>0</v>
      </c>
      <c r="U177" s="140">
        <f t="shared" si="37"/>
        <v>0</v>
      </c>
      <c r="W177" s="140">
        <f t="shared" si="38"/>
        <v>0</v>
      </c>
      <c r="X177" s="140">
        <f t="shared" si="39"/>
        <v>0</v>
      </c>
      <c r="Y177" s="140">
        <f t="shared" si="40"/>
        <v>0</v>
      </c>
      <c r="Z177" s="140">
        <f t="shared" si="41"/>
        <v>0</v>
      </c>
      <c r="AA177" s="140">
        <f t="shared" si="42"/>
        <v>0</v>
      </c>
      <c r="AC177" s="143">
        <f t="shared" si="43"/>
        <v>0</v>
      </c>
      <c r="AD177" s="143">
        <f t="shared" si="44"/>
        <v>0</v>
      </c>
      <c r="AE177" s="143">
        <f t="shared" si="45"/>
        <v>0</v>
      </c>
      <c r="AF177" s="143">
        <f t="shared" si="46"/>
        <v>0</v>
      </c>
      <c r="AG177" s="143">
        <f t="shared" si="47"/>
        <v>0</v>
      </c>
    </row>
    <row r="178" spans="2:33">
      <c r="B178" t="s">
        <v>809</v>
      </c>
      <c r="C178" t="s">
        <v>582</v>
      </c>
      <c r="D178" s="120">
        <v>6.6699999999999995E-2</v>
      </c>
      <c r="E178" s="120">
        <v>6.6699999999999995E-2</v>
      </c>
      <c r="F178" s="127">
        <v>0</v>
      </c>
      <c r="G178" s="127">
        <v>68689</v>
      </c>
      <c r="H178" s="127">
        <v>0</v>
      </c>
      <c r="I178" s="127">
        <v>26228</v>
      </c>
      <c r="J178" s="127">
        <v>0</v>
      </c>
      <c r="K178" s="127"/>
      <c r="L178" s="127"/>
      <c r="M178" s="127"/>
      <c r="N178" s="127"/>
      <c r="O178" s="127"/>
      <c r="Q178" s="140">
        <f t="shared" si="33"/>
        <v>0</v>
      </c>
      <c r="R178" s="140">
        <f t="shared" si="34"/>
        <v>0</v>
      </c>
      <c r="S178" s="140">
        <f t="shared" si="35"/>
        <v>0</v>
      </c>
      <c r="T178" s="140">
        <f t="shared" si="36"/>
        <v>0</v>
      </c>
      <c r="U178" s="140">
        <f t="shared" si="37"/>
        <v>0</v>
      </c>
      <c r="W178" s="140">
        <f t="shared" si="38"/>
        <v>0</v>
      </c>
      <c r="X178" s="140">
        <f t="shared" si="39"/>
        <v>0</v>
      </c>
      <c r="Y178" s="140">
        <f t="shared" si="40"/>
        <v>0</v>
      </c>
      <c r="Z178" s="140">
        <f t="shared" si="41"/>
        <v>0</v>
      </c>
      <c r="AA178" s="140">
        <f t="shared" si="42"/>
        <v>0</v>
      </c>
      <c r="AC178" s="143">
        <f t="shared" si="43"/>
        <v>0</v>
      </c>
      <c r="AD178" s="143">
        <f t="shared" si="44"/>
        <v>0</v>
      </c>
      <c r="AE178" s="143">
        <f t="shared" si="45"/>
        <v>0</v>
      </c>
      <c r="AF178" s="143">
        <f t="shared" si="46"/>
        <v>0</v>
      </c>
      <c r="AG178" s="143">
        <f t="shared" si="47"/>
        <v>0</v>
      </c>
    </row>
    <row r="179" spans="2:33">
      <c r="B179" t="s">
        <v>809</v>
      </c>
      <c r="C179" t="s">
        <v>586</v>
      </c>
      <c r="D179" s="120">
        <v>6.6699999999999995E-2</v>
      </c>
      <c r="E179" s="120">
        <v>6.6699999999999995E-2</v>
      </c>
      <c r="F179" s="127">
        <v>0</v>
      </c>
      <c r="G179" s="127">
        <v>1414</v>
      </c>
      <c r="H179" s="127">
        <v>0</v>
      </c>
      <c r="I179" s="127">
        <v>540</v>
      </c>
      <c r="J179" s="127">
        <v>0</v>
      </c>
      <c r="K179" s="127"/>
      <c r="L179" s="127"/>
      <c r="M179" s="127"/>
      <c r="N179" s="127"/>
      <c r="O179" s="127"/>
      <c r="Q179" s="140">
        <f t="shared" si="33"/>
        <v>0</v>
      </c>
      <c r="R179" s="140">
        <f t="shared" si="34"/>
        <v>0</v>
      </c>
      <c r="S179" s="140">
        <f t="shared" si="35"/>
        <v>0</v>
      </c>
      <c r="T179" s="140">
        <f t="shared" si="36"/>
        <v>0</v>
      </c>
      <c r="U179" s="140">
        <f t="shared" si="37"/>
        <v>0</v>
      </c>
      <c r="W179" s="140">
        <f t="shared" si="38"/>
        <v>0</v>
      </c>
      <c r="X179" s="140">
        <f t="shared" si="39"/>
        <v>0</v>
      </c>
      <c r="Y179" s="140">
        <f t="shared" si="40"/>
        <v>0</v>
      </c>
      <c r="Z179" s="140">
        <f t="shared" si="41"/>
        <v>0</v>
      </c>
      <c r="AA179" s="140">
        <f t="shared" si="42"/>
        <v>0</v>
      </c>
      <c r="AC179" s="143">
        <f t="shared" si="43"/>
        <v>0</v>
      </c>
      <c r="AD179" s="143">
        <f t="shared" si="44"/>
        <v>0</v>
      </c>
      <c r="AE179" s="143">
        <f t="shared" si="45"/>
        <v>0</v>
      </c>
      <c r="AF179" s="143">
        <f t="shared" si="46"/>
        <v>0</v>
      </c>
      <c r="AG179" s="143">
        <f t="shared" si="47"/>
        <v>0</v>
      </c>
    </row>
    <row r="180" spans="2:33">
      <c r="B180" t="s">
        <v>809</v>
      </c>
      <c r="C180" t="s">
        <v>587</v>
      </c>
      <c r="D180" s="120">
        <v>6.6699999999999995E-2</v>
      </c>
      <c r="E180" s="120">
        <v>6.6699999999999995E-2</v>
      </c>
      <c r="F180" s="127">
        <v>0</v>
      </c>
      <c r="G180" s="127">
        <v>0</v>
      </c>
      <c r="H180" s="127">
        <v>0</v>
      </c>
      <c r="I180" s="127">
        <v>0</v>
      </c>
      <c r="J180" s="127">
        <v>0</v>
      </c>
      <c r="K180" s="127"/>
      <c r="L180" s="127"/>
      <c r="M180" s="127"/>
      <c r="N180" s="127"/>
      <c r="O180" s="127"/>
      <c r="Q180" s="140">
        <f t="shared" si="33"/>
        <v>0</v>
      </c>
      <c r="R180" s="140">
        <f t="shared" si="34"/>
        <v>0</v>
      </c>
      <c r="S180" s="140">
        <f t="shared" si="35"/>
        <v>0</v>
      </c>
      <c r="T180" s="140">
        <f t="shared" si="36"/>
        <v>0</v>
      </c>
      <c r="U180" s="140">
        <f t="shared" si="37"/>
        <v>0</v>
      </c>
      <c r="W180" s="140">
        <f t="shared" si="38"/>
        <v>0</v>
      </c>
      <c r="X180" s="140">
        <f t="shared" si="39"/>
        <v>0</v>
      </c>
      <c r="Y180" s="140">
        <f t="shared" si="40"/>
        <v>0</v>
      </c>
      <c r="Z180" s="140">
        <f t="shared" si="41"/>
        <v>0</v>
      </c>
      <c r="AA180" s="140">
        <f t="shared" si="42"/>
        <v>0</v>
      </c>
      <c r="AC180" s="143">
        <f t="shared" si="43"/>
        <v>0</v>
      </c>
      <c r="AD180" s="143">
        <f t="shared" si="44"/>
        <v>0</v>
      </c>
      <c r="AE180" s="143">
        <f t="shared" si="45"/>
        <v>0</v>
      </c>
      <c r="AF180" s="143">
        <f t="shared" si="46"/>
        <v>0</v>
      </c>
      <c r="AG180" s="143">
        <f t="shared" si="47"/>
        <v>0</v>
      </c>
    </row>
    <row r="181" spans="2:33">
      <c r="B181" t="s">
        <v>809</v>
      </c>
      <c r="C181" t="s">
        <v>588</v>
      </c>
      <c r="D181" s="120">
        <v>0.10390000000000001</v>
      </c>
      <c r="E181" s="120">
        <v>0.10390000000000001</v>
      </c>
      <c r="F181" s="127">
        <v>0</v>
      </c>
      <c r="G181" s="127">
        <v>0</v>
      </c>
      <c r="H181" s="127">
        <v>0</v>
      </c>
      <c r="I181" s="127">
        <v>0</v>
      </c>
      <c r="J181" s="127">
        <v>0</v>
      </c>
      <c r="K181" s="127"/>
      <c r="L181" s="127"/>
      <c r="M181" s="127"/>
      <c r="N181" s="127"/>
      <c r="O181" s="127"/>
      <c r="Q181" s="140">
        <f t="shared" si="33"/>
        <v>0</v>
      </c>
      <c r="R181" s="140">
        <f t="shared" si="34"/>
        <v>0</v>
      </c>
      <c r="S181" s="140">
        <f t="shared" si="35"/>
        <v>0</v>
      </c>
      <c r="T181" s="140">
        <f t="shared" si="36"/>
        <v>0</v>
      </c>
      <c r="U181" s="140">
        <f t="shared" si="37"/>
        <v>0</v>
      </c>
      <c r="W181" s="140">
        <f t="shared" si="38"/>
        <v>0</v>
      </c>
      <c r="X181" s="140">
        <f t="shared" si="39"/>
        <v>0</v>
      </c>
      <c r="Y181" s="140">
        <f t="shared" si="40"/>
        <v>0</v>
      </c>
      <c r="Z181" s="140">
        <f t="shared" si="41"/>
        <v>0</v>
      </c>
      <c r="AA181" s="140">
        <f t="shared" si="42"/>
        <v>0</v>
      </c>
      <c r="AC181" s="143">
        <f t="shared" si="43"/>
        <v>0</v>
      </c>
      <c r="AD181" s="143">
        <f t="shared" si="44"/>
        <v>0</v>
      </c>
      <c r="AE181" s="143">
        <f t="shared" si="45"/>
        <v>0</v>
      </c>
      <c r="AF181" s="143">
        <f t="shared" si="46"/>
        <v>0</v>
      </c>
      <c r="AG181" s="143">
        <f t="shared" si="47"/>
        <v>0</v>
      </c>
    </row>
    <row r="182" spans="2:33">
      <c r="B182" t="s">
        <v>809</v>
      </c>
      <c r="C182" t="s">
        <v>608</v>
      </c>
      <c r="D182" s="120">
        <v>0.05</v>
      </c>
      <c r="E182" s="120">
        <v>0.05</v>
      </c>
      <c r="F182" s="127"/>
      <c r="G182" s="127"/>
      <c r="H182" s="127"/>
      <c r="I182" s="127"/>
      <c r="J182" s="127"/>
      <c r="K182" s="127">
        <v>0</v>
      </c>
      <c r="L182" s="127">
        <v>0</v>
      </c>
      <c r="M182" s="127">
        <v>0</v>
      </c>
      <c r="N182" s="127">
        <v>366770</v>
      </c>
      <c r="O182" s="127">
        <v>0</v>
      </c>
      <c r="Q182" s="140">
        <f t="shared" si="33"/>
        <v>0</v>
      </c>
      <c r="R182" s="140">
        <f t="shared" si="34"/>
        <v>0</v>
      </c>
      <c r="S182" s="140">
        <f t="shared" si="35"/>
        <v>0</v>
      </c>
      <c r="T182" s="140">
        <f t="shared" si="36"/>
        <v>0</v>
      </c>
      <c r="U182" s="140">
        <f t="shared" si="37"/>
        <v>0</v>
      </c>
      <c r="W182" s="140">
        <f t="shared" si="38"/>
        <v>0</v>
      </c>
      <c r="X182" s="140">
        <f t="shared" si="39"/>
        <v>0</v>
      </c>
      <c r="Y182" s="140">
        <f t="shared" si="40"/>
        <v>0</v>
      </c>
      <c r="Z182" s="140">
        <f t="shared" si="41"/>
        <v>0</v>
      </c>
      <c r="AA182" s="140">
        <f t="shared" si="42"/>
        <v>0</v>
      </c>
      <c r="AC182" s="143">
        <f t="shared" si="43"/>
        <v>0</v>
      </c>
      <c r="AD182" s="143">
        <f t="shared" si="44"/>
        <v>0</v>
      </c>
      <c r="AE182" s="143">
        <f t="shared" si="45"/>
        <v>0</v>
      </c>
      <c r="AF182" s="143">
        <f t="shared" si="46"/>
        <v>0</v>
      </c>
      <c r="AG182" s="143">
        <f t="shared" si="47"/>
        <v>0</v>
      </c>
    </row>
    <row r="183" spans="2:33">
      <c r="B183" t="s">
        <v>809</v>
      </c>
      <c r="C183" t="s">
        <v>609</v>
      </c>
      <c r="D183" s="120">
        <v>6.6699999999999995E-2</v>
      </c>
      <c r="E183" s="120">
        <v>6.6699999999999995E-2</v>
      </c>
      <c r="F183" s="127"/>
      <c r="G183" s="127"/>
      <c r="H183" s="127"/>
      <c r="I183" s="127"/>
      <c r="J183" s="127"/>
      <c r="K183" s="127">
        <v>0</v>
      </c>
      <c r="L183" s="127">
        <v>0</v>
      </c>
      <c r="M183" s="127">
        <v>0</v>
      </c>
      <c r="N183" s="127">
        <v>0</v>
      </c>
      <c r="O183" s="127">
        <v>0</v>
      </c>
      <c r="Q183" s="140">
        <f t="shared" si="33"/>
        <v>0</v>
      </c>
      <c r="R183" s="140">
        <f t="shared" si="34"/>
        <v>0</v>
      </c>
      <c r="S183" s="140">
        <f t="shared" si="35"/>
        <v>0</v>
      </c>
      <c r="T183" s="140">
        <f t="shared" si="36"/>
        <v>0</v>
      </c>
      <c r="U183" s="140">
        <f t="shared" si="37"/>
        <v>0</v>
      </c>
      <c r="W183" s="140">
        <f t="shared" si="38"/>
        <v>0</v>
      </c>
      <c r="X183" s="140">
        <f t="shared" si="39"/>
        <v>0</v>
      </c>
      <c r="Y183" s="140">
        <f t="shared" si="40"/>
        <v>0</v>
      </c>
      <c r="Z183" s="140">
        <f t="shared" si="41"/>
        <v>0</v>
      </c>
      <c r="AA183" s="140">
        <f t="shared" si="42"/>
        <v>0</v>
      </c>
      <c r="AC183" s="143">
        <f t="shared" si="43"/>
        <v>0</v>
      </c>
      <c r="AD183" s="143">
        <f t="shared" si="44"/>
        <v>0</v>
      </c>
      <c r="AE183" s="143">
        <f t="shared" si="45"/>
        <v>0</v>
      </c>
      <c r="AF183" s="143">
        <f t="shared" si="46"/>
        <v>0</v>
      </c>
      <c r="AG183" s="143">
        <f t="shared" si="47"/>
        <v>0</v>
      </c>
    </row>
    <row r="184" spans="2:33">
      <c r="B184" t="s">
        <v>809</v>
      </c>
      <c r="C184" t="s">
        <v>613</v>
      </c>
      <c r="D184" s="120">
        <v>6.6699999999999995E-2</v>
      </c>
      <c r="E184" s="120">
        <v>6.6699999999999995E-2</v>
      </c>
      <c r="F184" s="127"/>
      <c r="G184" s="127"/>
      <c r="H184" s="127"/>
      <c r="I184" s="127"/>
      <c r="J184" s="127"/>
      <c r="K184" s="127">
        <v>0</v>
      </c>
      <c r="L184" s="127">
        <v>0</v>
      </c>
      <c r="M184" s="127">
        <v>0</v>
      </c>
      <c r="N184" s="127">
        <v>295260</v>
      </c>
      <c r="O184" s="127">
        <v>0</v>
      </c>
      <c r="Q184" s="140">
        <f t="shared" si="33"/>
        <v>0</v>
      </c>
      <c r="R184" s="140">
        <f t="shared" si="34"/>
        <v>0</v>
      </c>
      <c r="S184" s="140">
        <f t="shared" si="35"/>
        <v>0</v>
      </c>
      <c r="T184" s="140">
        <f t="shared" si="36"/>
        <v>0</v>
      </c>
      <c r="U184" s="140">
        <f t="shared" si="37"/>
        <v>0</v>
      </c>
      <c r="W184" s="140">
        <f t="shared" si="38"/>
        <v>0</v>
      </c>
      <c r="X184" s="140">
        <f t="shared" si="39"/>
        <v>0</v>
      </c>
      <c r="Y184" s="140">
        <f t="shared" si="40"/>
        <v>0</v>
      </c>
      <c r="Z184" s="140">
        <f t="shared" si="41"/>
        <v>0</v>
      </c>
      <c r="AA184" s="140">
        <f t="shared" si="42"/>
        <v>0</v>
      </c>
      <c r="AC184" s="143">
        <f t="shared" si="43"/>
        <v>0</v>
      </c>
      <c r="AD184" s="143">
        <f t="shared" si="44"/>
        <v>0</v>
      </c>
      <c r="AE184" s="143">
        <f t="shared" si="45"/>
        <v>0</v>
      </c>
      <c r="AF184" s="143">
        <f t="shared" si="46"/>
        <v>0</v>
      </c>
      <c r="AG184" s="143">
        <f t="shared" si="47"/>
        <v>0</v>
      </c>
    </row>
    <row r="185" spans="2:33">
      <c r="B185" t="s">
        <v>809</v>
      </c>
      <c r="C185" t="s">
        <v>641</v>
      </c>
      <c r="D185" s="120">
        <v>2.4500000000000001E-2</v>
      </c>
      <c r="E185" s="120">
        <v>3.3700000000000001E-2</v>
      </c>
      <c r="F185" s="127"/>
      <c r="G185" s="127"/>
      <c r="H185" s="127"/>
      <c r="I185" s="127"/>
      <c r="J185" s="127"/>
      <c r="K185" s="127">
        <v>0</v>
      </c>
      <c r="L185" s="127">
        <v>0</v>
      </c>
      <c r="M185" s="127">
        <v>0</v>
      </c>
      <c r="N185" s="127">
        <v>0</v>
      </c>
      <c r="O185" s="127">
        <v>4111074</v>
      </c>
      <c r="Q185" s="140">
        <f t="shared" si="33"/>
        <v>0</v>
      </c>
      <c r="R185" s="140">
        <f t="shared" si="34"/>
        <v>0</v>
      </c>
      <c r="S185" s="140">
        <f t="shared" si="35"/>
        <v>0</v>
      </c>
      <c r="T185" s="140">
        <f t="shared" si="36"/>
        <v>0</v>
      </c>
      <c r="U185" s="140">
        <f t="shared" si="37"/>
        <v>37821.880799999999</v>
      </c>
      <c r="W185" s="140">
        <f t="shared" si="38"/>
        <v>0</v>
      </c>
      <c r="X185" s="140">
        <f t="shared" si="39"/>
        <v>0</v>
      </c>
      <c r="Y185" s="140">
        <f t="shared" si="40"/>
        <v>0</v>
      </c>
      <c r="Z185" s="140">
        <f t="shared" si="41"/>
        <v>0</v>
      </c>
      <c r="AA185" s="140">
        <f t="shared" si="42"/>
        <v>0</v>
      </c>
      <c r="AC185" s="143">
        <f t="shared" si="43"/>
        <v>0</v>
      </c>
      <c r="AD185" s="143">
        <f t="shared" si="44"/>
        <v>0</v>
      </c>
      <c r="AE185" s="143">
        <f t="shared" si="45"/>
        <v>0</v>
      </c>
      <c r="AF185" s="143">
        <f t="shared" si="46"/>
        <v>0</v>
      </c>
      <c r="AG185" s="143">
        <f t="shared" si="47"/>
        <v>37821.880799999999</v>
      </c>
    </row>
    <row r="186" spans="2:33">
      <c r="B186" t="s">
        <v>809</v>
      </c>
      <c r="C186" t="s">
        <v>642</v>
      </c>
      <c r="D186" s="120">
        <v>0.2</v>
      </c>
      <c r="E186" s="120">
        <v>0.2</v>
      </c>
      <c r="F186" s="127"/>
      <c r="G186" s="127"/>
      <c r="H186" s="127"/>
      <c r="I186" s="127"/>
      <c r="J186" s="127"/>
      <c r="K186" s="127">
        <v>0</v>
      </c>
      <c r="L186" s="127">
        <v>0</v>
      </c>
      <c r="M186" s="127">
        <v>0</v>
      </c>
      <c r="N186" s="127">
        <v>0</v>
      </c>
      <c r="O186" s="127">
        <v>12223</v>
      </c>
      <c r="Q186" s="140">
        <f t="shared" si="33"/>
        <v>0</v>
      </c>
      <c r="R186" s="140">
        <f t="shared" si="34"/>
        <v>0</v>
      </c>
      <c r="S186" s="140">
        <f t="shared" si="35"/>
        <v>0</v>
      </c>
      <c r="T186" s="140">
        <f t="shared" si="36"/>
        <v>0</v>
      </c>
      <c r="U186" s="140">
        <f t="shared" si="37"/>
        <v>0</v>
      </c>
      <c r="W186" s="140">
        <f t="shared" si="38"/>
        <v>0</v>
      </c>
      <c r="X186" s="140">
        <f t="shared" si="39"/>
        <v>0</v>
      </c>
      <c r="Y186" s="140">
        <f t="shared" si="40"/>
        <v>0</v>
      </c>
      <c r="Z186" s="140">
        <f t="shared" si="41"/>
        <v>0</v>
      </c>
      <c r="AA186" s="140">
        <f t="shared" si="42"/>
        <v>0</v>
      </c>
      <c r="AC186" s="143">
        <f t="shared" si="43"/>
        <v>0</v>
      </c>
      <c r="AD186" s="143">
        <f t="shared" si="44"/>
        <v>0</v>
      </c>
      <c r="AE186" s="143">
        <f t="shared" si="45"/>
        <v>0</v>
      </c>
      <c r="AF186" s="143">
        <f t="shared" si="46"/>
        <v>0</v>
      </c>
      <c r="AG186" s="143">
        <f t="shared" si="47"/>
        <v>0</v>
      </c>
    </row>
    <row r="187" spans="2:33">
      <c r="B187" t="s">
        <v>809</v>
      </c>
      <c r="C187" t="s">
        <v>653</v>
      </c>
      <c r="D187" s="120">
        <v>0.04</v>
      </c>
      <c r="E187" s="120">
        <v>0.04</v>
      </c>
      <c r="F187" s="127"/>
      <c r="G187" s="127"/>
      <c r="H187" s="127"/>
      <c r="I187" s="127"/>
      <c r="J187" s="127"/>
      <c r="K187" s="127">
        <v>0</v>
      </c>
      <c r="L187" s="127">
        <v>0</v>
      </c>
      <c r="M187" s="127">
        <v>0</v>
      </c>
      <c r="N187" s="127">
        <v>0</v>
      </c>
      <c r="O187" s="127">
        <v>20792</v>
      </c>
      <c r="Q187" s="140">
        <f t="shared" si="33"/>
        <v>0</v>
      </c>
      <c r="R187" s="140">
        <f t="shared" si="34"/>
        <v>0</v>
      </c>
      <c r="S187" s="140">
        <f t="shared" si="35"/>
        <v>0</v>
      </c>
      <c r="T187" s="140">
        <f t="shared" si="36"/>
        <v>0</v>
      </c>
      <c r="U187" s="140">
        <f t="shared" si="37"/>
        <v>0</v>
      </c>
      <c r="W187" s="140">
        <f t="shared" si="38"/>
        <v>0</v>
      </c>
      <c r="X187" s="140">
        <f t="shared" si="39"/>
        <v>0</v>
      </c>
      <c r="Y187" s="140">
        <f t="shared" si="40"/>
        <v>0</v>
      </c>
      <c r="Z187" s="140">
        <f t="shared" si="41"/>
        <v>0</v>
      </c>
      <c r="AA187" s="140">
        <f t="shared" si="42"/>
        <v>0</v>
      </c>
      <c r="AC187" s="143">
        <f t="shared" si="43"/>
        <v>0</v>
      </c>
      <c r="AD187" s="143">
        <f t="shared" si="44"/>
        <v>0</v>
      </c>
      <c r="AE187" s="143">
        <f t="shared" si="45"/>
        <v>0</v>
      </c>
      <c r="AF187" s="143">
        <f t="shared" si="46"/>
        <v>0</v>
      </c>
      <c r="AG187" s="143">
        <f t="shared" si="47"/>
        <v>0</v>
      </c>
    </row>
    <row r="188" spans="2:33">
      <c r="B188" t="s">
        <v>809</v>
      </c>
      <c r="C188" t="s">
        <v>654</v>
      </c>
      <c r="D188" s="120">
        <v>0.05</v>
      </c>
      <c r="E188" s="120">
        <v>0.05</v>
      </c>
      <c r="F188" s="127"/>
      <c r="G188" s="127"/>
      <c r="H188" s="127"/>
      <c r="I188" s="127"/>
      <c r="J188" s="127"/>
      <c r="K188" s="127">
        <v>0</v>
      </c>
      <c r="L188" s="127">
        <v>0</v>
      </c>
      <c r="M188" s="127">
        <v>0</v>
      </c>
      <c r="N188" s="127">
        <v>0</v>
      </c>
      <c r="O188" s="127">
        <v>962772</v>
      </c>
      <c r="Q188" s="140">
        <f t="shared" si="33"/>
        <v>0</v>
      </c>
      <c r="R188" s="140">
        <f t="shared" si="34"/>
        <v>0</v>
      </c>
      <c r="S188" s="140">
        <f t="shared" si="35"/>
        <v>0</v>
      </c>
      <c r="T188" s="140">
        <f t="shared" si="36"/>
        <v>0</v>
      </c>
      <c r="U188" s="140">
        <f t="shared" si="37"/>
        <v>0</v>
      </c>
      <c r="W188" s="140">
        <f t="shared" si="38"/>
        <v>0</v>
      </c>
      <c r="X188" s="140">
        <f t="shared" si="39"/>
        <v>0</v>
      </c>
      <c r="Y188" s="140">
        <f t="shared" si="40"/>
        <v>0</v>
      </c>
      <c r="Z188" s="140">
        <f t="shared" si="41"/>
        <v>0</v>
      </c>
      <c r="AA188" s="140">
        <f t="shared" si="42"/>
        <v>0</v>
      </c>
      <c r="AC188" s="143">
        <f t="shared" si="43"/>
        <v>0</v>
      </c>
      <c r="AD188" s="143">
        <f t="shared" si="44"/>
        <v>0</v>
      </c>
      <c r="AE188" s="143">
        <f t="shared" si="45"/>
        <v>0</v>
      </c>
      <c r="AF188" s="143">
        <f t="shared" si="46"/>
        <v>0</v>
      </c>
      <c r="AG188" s="143">
        <f t="shared" si="47"/>
        <v>0</v>
      </c>
    </row>
    <row r="189" spans="2:33">
      <c r="B189" t="s">
        <v>809</v>
      </c>
      <c r="C189" t="s">
        <v>655</v>
      </c>
      <c r="D189" s="120">
        <v>6.6699999999999995E-2</v>
      </c>
      <c r="E189" s="120">
        <v>6.6699999999999995E-2</v>
      </c>
      <c r="F189" s="127"/>
      <c r="G189" s="127"/>
      <c r="H189" s="127"/>
      <c r="I189" s="127"/>
      <c r="J189" s="127"/>
      <c r="K189" s="127">
        <v>0</v>
      </c>
      <c r="L189" s="127">
        <v>0</v>
      </c>
      <c r="M189" s="127">
        <v>0</v>
      </c>
      <c r="N189" s="127">
        <v>0</v>
      </c>
      <c r="O189" s="127">
        <v>18586</v>
      </c>
      <c r="Q189" s="140">
        <f t="shared" si="33"/>
        <v>0</v>
      </c>
      <c r="R189" s="140">
        <f t="shared" si="34"/>
        <v>0</v>
      </c>
      <c r="S189" s="140">
        <f t="shared" si="35"/>
        <v>0</v>
      </c>
      <c r="T189" s="140">
        <f t="shared" si="36"/>
        <v>0</v>
      </c>
      <c r="U189" s="140">
        <f t="shared" si="37"/>
        <v>0</v>
      </c>
      <c r="W189" s="140">
        <f t="shared" si="38"/>
        <v>0</v>
      </c>
      <c r="X189" s="140">
        <f t="shared" si="39"/>
        <v>0</v>
      </c>
      <c r="Y189" s="140">
        <f t="shared" si="40"/>
        <v>0</v>
      </c>
      <c r="Z189" s="140">
        <f t="shared" si="41"/>
        <v>0</v>
      </c>
      <c r="AA189" s="140">
        <f t="shared" si="42"/>
        <v>0</v>
      </c>
      <c r="AC189" s="143">
        <f t="shared" si="43"/>
        <v>0</v>
      </c>
      <c r="AD189" s="143">
        <f t="shared" si="44"/>
        <v>0</v>
      </c>
      <c r="AE189" s="143">
        <f t="shared" si="45"/>
        <v>0</v>
      </c>
      <c r="AF189" s="143">
        <f t="shared" si="46"/>
        <v>0</v>
      </c>
      <c r="AG189" s="143">
        <f t="shared" si="47"/>
        <v>0</v>
      </c>
    </row>
    <row r="190" spans="2:33">
      <c r="B190" t="s">
        <v>809</v>
      </c>
      <c r="C190" t="s">
        <v>657</v>
      </c>
      <c r="D190" s="120">
        <v>6.6699999999999995E-2</v>
      </c>
      <c r="E190" s="120">
        <v>6.6699999999999995E-2</v>
      </c>
      <c r="F190" s="127"/>
      <c r="G190" s="127"/>
      <c r="H190" s="127"/>
      <c r="I190" s="127"/>
      <c r="J190" s="127"/>
      <c r="K190" s="127">
        <v>0</v>
      </c>
      <c r="L190" s="127">
        <v>0</v>
      </c>
      <c r="M190" s="127">
        <v>0</v>
      </c>
      <c r="N190" s="127">
        <v>0</v>
      </c>
      <c r="O190" s="127">
        <v>766397</v>
      </c>
      <c r="Q190" s="140">
        <f t="shared" si="33"/>
        <v>0</v>
      </c>
      <c r="R190" s="140">
        <f t="shared" si="34"/>
        <v>0</v>
      </c>
      <c r="S190" s="140">
        <f t="shared" si="35"/>
        <v>0</v>
      </c>
      <c r="T190" s="140">
        <f t="shared" si="36"/>
        <v>0</v>
      </c>
      <c r="U190" s="140">
        <f t="shared" si="37"/>
        <v>0</v>
      </c>
      <c r="W190" s="140">
        <f t="shared" si="38"/>
        <v>0</v>
      </c>
      <c r="X190" s="140">
        <f t="shared" si="39"/>
        <v>0</v>
      </c>
      <c r="Y190" s="140">
        <f t="shared" si="40"/>
        <v>0</v>
      </c>
      <c r="Z190" s="140">
        <f t="shared" si="41"/>
        <v>0</v>
      </c>
      <c r="AA190" s="140">
        <f t="shared" si="42"/>
        <v>0</v>
      </c>
      <c r="AC190" s="143">
        <f t="shared" si="43"/>
        <v>0</v>
      </c>
      <c r="AD190" s="143">
        <f t="shared" si="44"/>
        <v>0</v>
      </c>
      <c r="AE190" s="143">
        <f t="shared" si="45"/>
        <v>0</v>
      </c>
      <c r="AF190" s="143">
        <f t="shared" si="46"/>
        <v>0</v>
      </c>
      <c r="AG190" s="143">
        <f t="shared" si="47"/>
        <v>0</v>
      </c>
    </row>
    <row r="191" spans="2:33">
      <c r="B191" t="s">
        <v>809</v>
      </c>
      <c r="C191" t="s">
        <v>658</v>
      </c>
      <c r="D191" s="120">
        <v>0.63849999999999996</v>
      </c>
      <c r="E191" s="120">
        <v>6.6699999999999995E-2</v>
      </c>
      <c r="F191" s="127"/>
      <c r="G191" s="127"/>
      <c r="H191" s="127"/>
      <c r="I191" s="127"/>
      <c r="J191" s="127"/>
      <c r="K191" s="127">
        <v>0</v>
      </c>
      <c r="L191" s="127">
        <v>0</v>
      </c>
      <c r="M191" s="127">
        <v>0</v>
      </c>
      <c r="N191" s="127">
        <v>0</v>
      </c>
      <c r="O191" s="127">
        <v>0</v>
      </c>
      <c r="Q191" s="140">
        <f t="shared" si="33"/>
        <v>0</v>
      </c>
      <c r="R191" s="140">
        <f t="shared" si="34"/>
        <v>0</v>
      </c>
      <c r="S191" s="140">
        <f t="shared" si="35"/>
        <v>0</v>
      </c>
      <c r="T191" s="140">
        <f t="shared" si="36"/>
        <v>0</v>
      </c>
      <c r="U191" s="140">
        <f t="shared" si="37"/>
        <v>0</v>
      </c>
      <c r="W191" s="140">
        <f t="shared" si="38"/>
        <v>0</v>
      </c>
      <c r="X191" s="140">
        <f t="shared" si="39"/>
        <v>0</v>
      </c>
      <c r="Y191" s="140">
        <f t="shared" si="40"/>
        <v>0</v>
      </c>
      <c r="Z191" s="140">
        <f t="shared" si="41"/>
        <v>0</v>
      </c>
      <c r="AA191" s="140">
        <f t="shared" si="42"/>
        <v>0</v>
      </c>
      <c r="AC191" s="143">
        <f t="shared" si="43"/>
        <v>0</v>
      </c>
      <c r="AD191" s="143">
        <f t="shared" si="44"/>
        <v>0</v>
      </c>
      <c r="AE191" s="143">
        <f t="shared" si="45"/>
        <v>0</v>
      </c>
      <c r="AF191" s="143">
        <f t="shared" si="46"/>
        <v>0</v>
      </c>
      <c r="AG191" s="143">
        <f t="shared" si="47"/>
        <v>0</v>
      </c>
    </row>
    <row r="192" spans="2:33">
      <c r="B192" t="s">
        <v>809</v>
      </c>
      <c r="C192" t="s">
        <v>659</v>
      </c>
      <c r="D192" s="120">
        <v>0.1</v>
      </c>
      <c r="E192" s="120">
        <v>0.1</v>
      </c>
      <c r="F192" s="127"/>
      <c r="G192" s="127"/>
      <c r="H192" s="127"/>
      <c r="I192" s="127"/>
      <c r="J192" s="127"/>
      <c r="K192" s="127">
        <v>0</v>
      </c>
      <c r="L192" s="127">
        <v>0</v>
      </c>
      <c r="M192" s="127">
        <v>0</v>
      </c>
      <c r="N192" s="127">
        <v>0</v>
      </c>
      <c r="O192" s="127">
        <v>9100</v>
      </c>
      <c r="Q192" s="140">
        <f t="shared" si="33"/>
        <v>0</v>
      </c>
      <c r="R192" s="140">
        <f t="shared" si="34"/>
        <v>0</v>
      </c>
      <c r="S192" s="140">
        <f t="shared" si="35"/>
        <v>0</v>
      </c>
      <c r="T192" s="140">
        <f t="shared" si="36"/>
        <v>0</v>
      </c>
      <c r="U192" s="140">
        <f t="shared" si="37"/>
        <v>0</v>
      </c>
      <c r="W192" s="140">
        <f t="shared" si="38"/>
        <v>0</v>
      </c>
      <c r="X192" s="140">
        <f t="shared" si="39"/>
        <v>0</v>
      </c>
      <c r="Y192" s="140">
        <f t="shared" si="40"/>
        <v>0</v>
      </c>
      <c r="Z192" s="140">
        <f t="shared" si="41"/>
        <v>0</v>
      </c>
      <c r="AA192" s="140">
        <f t="shared" si="42"/>
        <v>0</v>
      </c>
      <c r="AC192" s="143">
        <f t="shared" si="43"/>
        <v>0</v>
      </c>
      <c r="AD192" s="143">
        <f t="shared" si="44"/>
        <v>0</v>
      </c>
      <c r="AE192" s="143">
        <f t="shared" si="45"/>
        <v>0</v>
      </c>
      <c r="AF192" s="143">
        <f t="shared" si="46"/>
        <v>0</v>
      </c>
      <c r="AG192" s="143">
        <f t="shared" si="47"/>
        <v>0</v>
      </c>
    </row>
    <row r="193" spans="2:33">
      <c r="B193" t="s">
        <v>809</v>
      </c>
      <c r="C193" t="s">
        <v>672</v>
      </c>
      <c r="D193" s="120">
        <v>2.01E-2</v>
      </c>
      <c r="E193" s="120">
        <v>2.01E-2</v>
      </c>
      <c r="F193" s="127"/>
      <c r="G193" s="127"/>
      <c r="H193" s="127"/>
      <c r="I193" s="127"/>
      <c r="J193" s="127"/>
      <c r="K193" s="127">
        <v>0</v>
      </c>
      <c r="L193" s="127">
        <v>2368</v>
      </c>
      <c r="M193" s="127">
        <v>0</v>
      </c>
      <c r="N193" s="127">
        <v>0</v>
      </c>
      <c r="O193" s="127">
        <v>0</v>
      </c>
      <c r="Q193" s="140">
        <f t="shared" si="33"/>
        <v>0</v>
      </c>
      <c r="R193" s="140">
        <f t="shared" si="34"/>
        <v>0</v>
      </c>
      <c r="S193" s="140">
        <f t="shared" si="35"/>
        <v>0</v>
      </c>
      <c r="T193" s="140">
        <f t="shared" si="36"/>
        <v>0</v>
      </c>
      <c r="U193" s="140">
        <f t="shared" si="37"/>
        <v>0</v>
      </c>
      <c r="W193" s="140">
        <f t="shared" si="38"/>
        <v>0</v>
      </c>
      <c r="X193" s="140">
        <f t="shared" si="39"/>
        <v>0</v>
      </c>
      <c r="Y193" s="140">
        <f t="shared" si="40"/>
        <v>0</v>
      </c>
      <c r="Z193" s="140">
        <f t="shared" si="41"/>
        <v>0</v>
      </c>
      <c r="AA193" s="140">
        <f t="shared" si="42"/>
        <v>0</v>
      </c>
      <c r="AC193" s="143">
        <f t="shared" si="43"/>
        <v>0</v>
      </c>
      <c r="AD193" s="143">
        <f t="shared" si="44"/>
        <v>0</v>
      </c>
      <c r="AE193" s="143">
        <f t="shared" si="45"/>
        <v>0</v>
      </c>
      <c r="AF193" s="143">
        <f t="shared" si="46"/>
        <v>0</v>
      </c>
      <c r="AG193" s="143">
        <f t="shared" si="47"/>
        <v>0</v>
      </c>
    </row>
    <row r="194" spans="2:33">
      <c r="B194" t="s">
        <v>809</v>
      </c>
      <c r="C194" t="s">
        <v>673</v>
      </c>
      <c r="D194" s="120">
        <v>3.5900000000000001E-2</v>
      </c>
      <c r="E194" s="120">
        <v>3.5400000000000001E-2</v>
      </c>
      <c r="F194" s="127"/>
      <c r="G194" s="127"/>
      <c r="H194" s="127"/>
      <c r="I194" s="127"/>
      <c r="J194" s="127"/>
      <c r="K194" s="127">
        <v>0</v>
      </c>
      <c r="L194" s="127">
        <v>25396991</v>
      </c>
      <c r="M194" s="127">
        <v>0</v>
      </c>
      <c r="N194" s="127">
        <v>0</v>
      </c>
      <c r="O194" s="127">
        <v>0</v>
      </c>
      <c r="Q194" s="140">
        <f t="shared" si="33"/>
        <v>0</v>
      </c>
      <c r="R194" s="140">
        <f t="shared" si="34"/>
        <v>-12698.495500000012</v>
      </c>
      <c r="S194" s="140">
        <f t="shared" si="35"/>
        <v>0</v>
      </c>
      <c r="T194" s="140">
        <f t="shared" si="36"/>
        <v>0</v>
      </c>
      <c r="U194" s="140">
        <f t="shared" si="37"/>
        <v>0</v>
      </c>
      <c r="W194" s="140">
        <f t="shared" si="38"/>
        <v>0</v>
      </c>
      <c r="X194" s="140">
        <f t="shared" si="39"/>
        <v>0</v>
      </c>
      <c r="Y194" s="140">
        <f t="shared" si="40"/>
        <v>0</v>
      </c>
      <c r="Z194" s="140">
        <f t="shared" si="41"/>
        <v>0</v>
      </c>
      <c r="AA194" s="140">
        <f t="shared" si="42"/>
        <v>0</v>
      </c>
      <c r="AC194" s="143">
        <f t="shared" si="43"/>
        <v>0</v>
      </c>
      <c r="AD194" s="143">
        <f t="shared" si="44"/>
        <v>-12698.495500000012</v>
      </c>
      <c r="AE194" s="143">
        <f t="shared" si="45"/>
        <v>0</v>
      </c>
      <c r="AF194" s="143">
        <f t="shared" si="46"/>
        <v>0</v>
      </c>
      <c r="AG194" s="143">
        <f t="shared" si="47"/>
        <v>0</v>
      </c>
    </row>
    <row r="195" spans="2:33">
      <c r="B195" t="s">
        <v>809</v>
      </c>
      <c r="C195" t="s">
        <v>674</v>
      </c>
      <c r="D195" s="120">
        <v>0.2</v>
      </c>
      <c r="E195" s="120">
        <v>0.2</v>
      </c>
      <c r="F195" s="127"/>
      <c r="G195" s="127"/>
      <c r="H195" s="127"/>
      <c r="I195" s="127"/>
      <c r="J195" s="127"/>
      <c r="K195" s="127">
        <v>0</v>
      </c>
      <c r="L195" s="127">
        <v>143320</v>
      </c>
      <c r="M195" s="127">
        <v>0</v>
      </c>
      <c r="N195" s="127">
        <v>0</v>
      </c>
      <c r="O195" s="127">
        <v>0</v>
      </c>
      <c r="Q195" s="140">
        <f t="shared" si="33"/>
        <v>0</v>
      </c>
      <c r="R195" s="140">
        <f t="shared" si="34"/>
        <v>0</v>
      </c>
      <c r="S195" s="140">
        <f t="shared" si="35"/>
        <v>0</v>
      </c>
      <c r="T195" s="140">
        <f t="shared" si="36"/>
        <v>0</v>
      </c>
      <c r="U195" s="140">
        <f t="shared" si="37"/>
        <v>0</v>
      </c>
      <c r="W195" s="140">
        <f t="shared" si="38"/>
        <v>0</v>
      </c>
      <c r="X195" s="140">
        <f t="shared" si="39"/>
        <v>0</v>
      </c>
      <c r="Y195" s="140">
        <f t="shared" si="40"/>
        <v>0</v>
      </c>
      <c r="Z195" s="140">
        <f t="shared" si="41"/>
        <v>0</v>
      </c>
      <c r="AA195" s="140">
        <f t="shared" si="42"/>
        <v>0</v>
      </c>
      <c r="AC195" s="143">
        <f t="shared" si="43"/>
        <v>0</v>
      </c>
      <c r="AD195" s="143">
        <f t="shared" si="44"/>
        <v>0</v>
      </c>
      <c r="AE195" s="143">
        <f t="shared" si="45"/>
        <v>0</v>
      </c>
      <c r="AF195" s="143">
        <f t="shared" si="46"/>
        <v>0</v>
      </c>
      <c r="AG195" s="143">
        <f t="shared" si="47"/>
        <v>0</v>
      </c>
    </row>
    <row r="196" spans="2:33">
      <c r="B196" t="s">
        <v>809</v>
      </c>
      <c r="C196" t="s">
        <v>688</v>
      </c>
      <c r="D196" s="120">
        <v>0.04</v>
      </c>
      <c r="E196" s="120">
        <v>0.04</v>
      </c>
      <c r="F196" s="127"/>
      <c r="G196" s="127"/>
      <c r="H196" s="127"/>
      <c r="I196" s="127"/>
      <c r="J196" s="127"/>
      <c r="K196" s="127">
        <v>0</v>
      </c>
      <c r="L196" s="127">
        <v>222353</v>
      </c>
      <c r="M196" s="127">
        <v>0</v>
      </c>
      <c r="N196" s="127">
        <v>0</v>
      </c>
      <c r="O196" s="127">
        <v>0</v>
      </c>
      <c r="Q196" s="140">
        <f t="shared" si="33"/>
        <v>0</v>
      </c>
      <c r="R196" s="140">
        <f t="shared" si="34"/>
        <v>0</v>
      </c>
      <c r="S196" s="140">
        <f t="shared" si="35"/>
        <v>0</v>
      </c>
      <c r="T196" s="140">
        <f t="shared" si="36"/>
        <v>0</v>
      </c>
      <c r="U196" s="140">
        <f t="shared" si="37"/>
        <v>0</v>
      </c>
      <c r="W196" s="140">
        <f t="shared" si="38"/>
        <v>0</v>
      </c>
      <c r="X196" s="140">
        <f t="shared" si="39"/>
        <v>0</v>
      </c>
      <c r="Y196" s="140">
        <f t="shared" si="40"/>
        <v>0</v>
      </c>
      <c r="Z196" s="140">
        <f t="shared" si="41"/>
        <v>0</v>
      </c>
      <c r="AA196" s="140">
        <f t="shared" si="42"/>
        <v>0</v>
      </c>
      <c r="AC196" s="143">
        <f t="shared" si="43"/>
        <v>0</v>
      </c>
      <c r="AD196" s="143">
        <f t="shared" si="44"/>
        <v>0</v>
      </c>
      <c r="AE196" s="143">
        <f t="shared" si="45"/>
        <v>0</v>
      </c>
      <c r="AF196" s="143">
        <f t="shared" si="46"/>
        <v>0</v>
      </c>
      <c r="AG196" s="143">
        <f t="shared" si="47"/>
        <v>0</v>
      </c>
    </row>
    <row r="197" spans="2:33">
      <c r="B197" t="s">
        <v>809</v>
      </c>
      <c r="C197" t="s">
        <v>689</v>
      </c>
      <c r="D197" s="120">
        <v>0.05</v>
      </c>
      <c r="E197" s="120">
        <v>0.05</v>
      </c>
      <c r="F197" s="127"/>
      <c r="G197" s="127"/>
      <c r="H197" s="127"/>
      <c r="I197" s="127"/>
      <c r="J197" s="127"/>
      <c r="K197" s="127">
        <v>0</v>
      </c>
      <c r="L197" s="127">
        <v>2546141</v>
      </c>
      <c r="M197" s="127">
        <v>0</v>
      </c>
      <c r="N197" s="127">
        <v>0</v>
      </c>
      <c r="O197" s="127">
        <v>0</v>
      </c>
      <c r="Q197" s="140">
        <f t="shared" si="33"/>
        <v>0</v>
      </c>
      <c r="R197" s="140">
        <f t="shared" si="34"/>
        <v>0</v>
      </c>
      <c r="S197" s="140">
        <f t="shared" si="35"/>
        <v>0</v>
      </c>
      <c r="T197" s="140">
        <f t="shared" si="36"/>
        <v>0</v>
      </c>
      <c r="U197" s="140">
        <f t="shared" si="37"/>
        <v>0</v>
      </c>
      <c r="W197" s="140">
        <f t="shared" si="38"/>
        <v>0</v>
      </c>
      <c r="X197" s="140">
        <f t="shared" si="39"/>
        <v>0</v>
      </c>
      <c r="Y197" s="140">
        <f t="shared" si="40"/>
        <v>0</v>
      </c>
      <c r="Z197" s="140">
        <f t="shared" si="41"/>
        <v>0</v>
      </c>
      <c r="AA197" s="140">
        <f t="shared" si="42"/>
        <v>0</v>
      </c>
      <c r="AC197" s="143">
        <f t="shared" si="43"/>
        <v>0</v>
      </c>
      <c r="AD197" s="143">
        <f t="shared" si="44"/>
        <v>0</v>
      </c>
      <c r="AE197" s="143">
        <f t="shared" si="45"/>
        <v>0</v>
      </c>
      <c r="AF197" s="143">
        <f t="shared" si="46"/>
        <v>0</v>
      </c>
      <c r="AG197" s="143">
        <f t="shared" si="47"/>
        <v>0</v>
      </c>
    </row>
    <row r="198" spans="2:33">
      <c r="B198" t="s">
        <v>809</v>
      </c>
      <c r="C198" t="s">
        <v>690</v>
      </c>
      <c r="D198" s="120">
        <v>6.6699999999999995E-2</v>
      </c>
      <c r="E198" s="120">
        <v>6.6699999999999995E-2</v>
      </c>
      <c r="F198" s="127"/>
      <c r="G198" s="127"/>
      <c r="H198" s="127"/>
      <c r="I198" s="127"/>
      <c r="J198" s="127"/>
      <c r="K198" s="127">
        <v>0</v>
      </c>
      <c r="L198" s="127">
        <v>65412</v>
      </c>
      <c r="M198" s="127">
        <v>0</v>
      </c>
      <c r="N198" s="127">
        <v>0</v>
      </c>
      <c r="O198" s="127">
        <v>0</v>
      </c>
      <c r="Q198" s="140">
        <f t="shared" si="33"/>
        <v>0</v>
      </c>
      <c r="R198" s="140">
        <f t="shared" si="34"/>
        <v>0</v>
      </c>
      <c r="S198" s="140">
        <f t="shared" si="35"/>
        <v>0</v>
      </c>
      <c r="T198" s="140">
        <f t="shared" si="36"/>
        <v>0</v>
      </c>
      <c r="U198" s="140">
        <f t="shared" si="37"/>
        <v>0</v>
      </c>
      <c r="W198" s="140">
        <f t="shared" si="38"/>
        <v>0</v>
      </c>
      <c r="X198" s="140">
        <f t="shared" si="39"/>
        <v>0</v>
      </c>
      <c r="Y198" s="140">
        <f t="shared" si="40"/>
        <v>0</v>
      </c>
      <c r="Z198" s="140">
        <f t="shared" si="41"/>
        <v>0</v>
      </c>
      <c r="AA198" s="140">
        <f t="shared" si="42"/>
        <v>0</v>
      </c>
      <c r="AC198" s="143">
        <f t="shared" si="43"/>
        <v>0</v>
      </c>
      <c r="AD198" s="143">
        <f t="shared" si="44"/>
        <v>0</v>
      </c>
      <c r="AE198" s="143">
        <f t="shared" si="45"/>
        <v>0</v>
      </c>
      <c r="AF198" s="143">
        <f t="shared" si="46"/>
        <v>0</v>
      </c>
      <c r="AG198" s="143">
        <f t="shared" si="47"/>
        <v>0</v>
      </c>
    </row>
    <row r="199" spans="2:33">
      <c r="B199" t="s">
        <v>809</v>
      </c>
      <c r="C199" t="s">
        <v>691</v>
      </c>
      <c r="D199" s="120">
        <v>6.6699999999999995E-2</v>
      </c>
      <c r="E199" s="120">
        <v>6.6699999999999995E-2</v>
      </c>
      <c r="F199" s="127"/>
      <c r="G199" s="127"/>
      <c r="H199" s="127"/>
      <c r="I199" s="127"/>
      <c r="J199" s="127"/>
      <c r="K199" s="127">
        <v>0</v>
      </c>
      <c r="L199" s="127">
        <v>40841</v>
      </c>
      <c r="M199" s="127">
        <v>0</v>
      </c>
      <c r="N199" s="127">
        <v>0</v>
      </c>
      <c r="O199" s="127">
        <v>0</v>
      </c>
      <c r="Q199" s="140">
        <f t="shared" ref="Q199:Q262" si="48">($E199-$D199)*K199</f>
        <v>0</v>
      </c>
      <c r="R199" s="140">
        <f t="shared" ref="R199:R262" si="49">($E199-$D199)*L199</f>
        <v>0</v>
      </c>
      <c r="S199" s="140">
        <f t="shared" ref="S199:S262" si="50">($E199-$D199)*M199</f>
        <v>0</v>
      </c>
      <c r="T199" s="140">
        <f t="shared" ref="T199:T262" si="51">($E199-$D199)*N199</f>
        <v>0</v>
      </c>
      <c r="U199" s="140">
        <f t="shared" ref="U199:U262" si="52">($E199-$D199)*O199</f>
        <v>0</v>
      </c>
      <c r="W199" s="140">
        <f t="shared" ref="W199:W262" si="53">($E199-$D199)*F199</f>
        <v>0</v>
      </c>
      <c r="X199" s="140">
        <f t="shared" ref="X199:X262" si="54">($E199-$D199)*G199</f>
        <v>0</v>
      </c>
      <c r="Y199" s="140">
        <f t="shared" ref="Y199:Y262" si="55">($E199-$D199)*H199</f>
        <v>0</v>
      </c>
      <c r="Z199" s="140">
        <f t="shared" ref="Z199:Z262" si="56">($E199-$D199)*I199</f>
        <v>0</v>
      </c>
      <c r="AA199" s="140">
        <f t="shared" ref="AA199:AA262" si="57">($E199-$D199)*J199</f>
        <v>0</v>
      </c>
      <c r="AC199" s="143">
        <f t="shared" ref="AC199:AC262" si="58">SUM(Q199,W199)</f>
        <v>0</v>
      </c>
      <c r="AD199" s="143">
        <f t="shared" ref="AD199:AD262" si="59">SUM(R199,X199)</f>
        <v>0</v>
      </c>
      <c r="AE199" s="143">
        <f t="shared" ref="AE199:AE262" si="60">SUM(S199,Y199)</f>
        <v>0</v>
      </c>
      <c r="AF199" s="143">
        <f t="shared" ref="AF199:AF262" si="61">SUM(T199,Z199)</f>
        <v>0</v>
      </c>
      <c r="AG199" s="143">
        <f t="shared" ref="AG199:AG262" si="62">SUM(U199,AA199)</f>
        <v>0</v>
      </c>
    </row>
    <row r="200" spans="2:33">
      <c r="B200" t="s">
        <v>809</v>
      </c>
      <c r="C200" t="s">
        <v>695</v>
      </c>
      <c r="D200" s="120">
        <v>6.6699999999999995E-2</v>
      </c>
      <c r="E200" s="120">
        <v>6.6699999999999995E-2</v>
      </c>
      <c r="F200" s="127"/>
      <c r="G200" s="127"/>
      <c r="H200" s="127"/>
      <c r="I200" s="127"/>
      <c r="J200" s="127"/>
      <c r="K200" s="127">
        <v>0</v>
      </c>
      <c r="L200" s="127">
        <v>586930</v>
      </c>
      <c r="M200" s="127">
        <v>0</v>
      </c>
      <c r="N200" s="127">
        <v>0</v>
      </c>
      <c r="O200" s="127">
        <v>0</v>
      </c>
      <c r="Q200" s="140">
        <f t="shared" si="48"/>
        <v>0</v>
      </c>
      <c r="R200" s="140">
        <f t="shared" si="49"/>
        <v>0</v>
      </c>
      <c r="S200" s="140">
        <f t="shared" si="50"/>
        <v>0</v>
      </c>
      <c r="T200" s="140">
        <f t="shared" si="51"/>
        <v>0</v>
      </c>
      <c r="U200" s="140">
        <f t="shared" si="52"/>
        <v>0</v>
      </c>
      <c r="W200" s="140">
        <f t="shared" si="53"/>
        <v>0</v>
      </c>
      <c r="X200" s="140">
        <f t="shared" si="54"/>
        <v>0</v>
      </c>
      <c r="Y200" s="140">
        <f t="shared" si="55"/>
        <v>0</v>
      </c>
      <c r="Z200" s="140">
        <f t="shared" si="56"/>
        <v>0</v>
      </c>
      <c r="AA200" s="140">
        <f t="shared" si="57"/>
        <v>0</v>
      </c>
      <c r="AC200" s="143">
        <f t="shared" si="58"/>
        <v>0</v>
      </c>
      <c r="AD200" s="143">
        <f t="shared" si="59"/>
        <v>0</v>
      </c>
      <c r="AE200" s="143">
        <f t="shared" si="60"/>
        <v>0</v>
      </c>
      <c r="AF200" s="143">
        <f t="shared" si="61"/>
        <v>0</v>
      </c>
      <c r="AG200" s="143">
        <f t="shared" si="62"/>
        <v>0</v>
      </c>
    </row>
    <row r="201" spans="2:33">
      <c r="B201" t="s">
        <v>809</v>
      </c>
      <c r="C201" t="s">
        <v>696</v>
      </c>
      <c r="D201" s="120">
        <v>6.6699999999999995E-2</v>
      </c>
      <c r="E201" s="120">
        <v>6.6699999999999995E-2</v>
      </c>
      <c r="F201" s="127"/>
      <c r="G201" s="127"/>
      <c r="H201" s="127"/>
      <c r="I201" s="127"/>
      <c r="J201" s="127"/>
      <c r="K201" s="127">
        <v>0</v>
      </c>
      <c r="L201" s="127">
        <v>19942</v>
      </c>
      <c r="M201" s="127">
        <v>0</v>
      </c>
      <c r="N201" s="127">
        <v>0</v>
      </c>
      <c r="O201" s="127">
        <v>0</v>
      </c>
      <c r="Q201" s="140">
        <f t="shared" si="48"/>
        <v>0</v>
      </c>
      <c r="R201" s="140">
        <f t="shared" si="49"/>
        <v>0</v>
      </c>
      <c r="S201" s="140">
        <f t="shared" si="50"/>
        <v>0</v>
      </c>
      <c r="T201" s="140">
        <f t="shared" si="51"/>
        <v>0</v>
      </c>
      <c r="U201" s="140">
        <f t="shared" si="52"/>
        <v>0</v>
      </c>
      <c r="W201" s="140">
        <f t="shared" si="53"/>
        <v>0</v>
      </c>
      <c r="X201" s="140">
        <f t="shared" si="54"/>
        <v>0</v>
      </c>
      <c r="Y201" s="140">
        <f t="shared" si="55"/>
        <v>0</v>
      </c>
      <c r="Z201" s="140">
        <f t="shared" si="56"/>
        <v>0</v>
      </c>
      <c r="AA201" s="140">
        <f t="shared" si="57"/>
        <v>0</v>
      </c>
      <c r="AC201" s="143">
        <f t="shared" si="58"/>
        <v>0</v>
      </c>
      <c r="AD201" s="143">
        <f t="shared" si="59"/>
        <v>0</v>
      </c>
      <c r="AE201" s="143">
        <f t="shared" si="60"/>
        <v>0</v>
      </c>
      <c r="AF201" s="143">
        <f t="shared" si="61"/>
        <v>0</v>
      </c>
      <c r="AG201" s="143">
        <f t="shared" si="62"/>
        <v>0</v>
      </c>
    </row>
    <row r="202" spans="2:33">
      <c r="B202" t="s">
        <v>1155</v>
      </c>
      <c r="F202" s="127">
        <v>216729176</v>
      </c>
      <c r="G202" s="127">
        <v>60117891</v>
      </c>
      <c r="H202" s="127">
        <v>106542536</v>
      </c>
      <c r="I202" s="127">
        <v>23074183</v>
      </c>
      <c r="J202" s="127">
        <v>30735049</v>
      </c>
      <c r="K202" s="127">
        <v>23494497</v>
      </c>
      <c r="L202" s="127">
        <v>29024298</v>
      </c>
      <c r="M202" s="127">
        <v>9879005</v>
      </c>
      <c r="N202" s="127">
        <v>662030</v>
      </c>
      <c r="O202" s="127">
        <v>5900944</v>
      </c>
      <c r="Q202" s="140">
        <f t="shared" si="48"/>
        <v>0</v>
      </c>
      <c r="R202" s="140">
        <f t="shared" si="49"/>
        <v>0</v>
      </c>
      <c r="S202" s="140">
        <f t="shared" si="50"/>
        <v>0</v>
      </c>
      <c r="T202" s="140">
        <f t="shared" si="51"/>
        <v>0</v>
      </c>
      <c r="U202" s="140">
        <f t="shared" si="52"/>
        <v>0</v>
      </c>
      <c r="W202" s="140">
        <f t="shared" si="53"/>
        <v>0</v>
      </c>
      <c r="X202" s="140">
        <f t="shared" si="54"/>
        <v>0</v>
      </c>
      <c r="Y202" s="140">
        <f t="shared" si="55"/>
        <v>0</v>
      </c>
      <c r="Z202" s="140">
        <f t="shared" si="56"/>
        <v>0</v>
      </c>
      <c r="AA202" s="140">
        <f t="shared" si="57"/>
        <v>0</v>
      </c>
      <c r="AC202" s="143">
        <f t="shared" si="58"/>
        <v>0</v>
      </c>
      <c r="AD202" s="143">
        <f t="shared" si="59"/>
        <v>0</v>
      </c>
      <c r="AE202" s="143">
        <f t="shared" si="60"/>
        <v>0</v>
      </c>
      <c r="AF202" s="143">
        <f t="shared" si="61"/>
        <v>0</v>
      </c>
      <c r="AG202" s="143">
        <f t="shared" si="62"/>
        <v>0</v>
      </c>
    </row>
    <row r="203" spans="2:33">
      <c r="B203" t="s">
        <v>995</v>
      </c>
      <c r="C203" t="s">
        <v>22</v>
      </c>
      <c r="D203" s="120">
        <v>6.6666669999999997E-2</v>
      </c>
      <c r="E203" s="120">
        <v>6.6666669999999997E-2</v>
      </c>
      <c r="F203" s="127">
        <v>2926947</v>
      </c>
      <c r="G203" s="127">
        <v>911336</v>
      </c>
      <c r="H203" s="127">
        <v>1474400</v>
      </c>
      <c r="I203" s="127">
        <v>348024</v>
      </c>
      <c r="J203" s="127">
        <v>565118</v>
      </c>
      <c r="K203" s="127"/>
      <c r="L203" s="127"/>
      <c r="M203" s="127"/>
      <c r="N203" s="127"/>
      <c r="O203" s="127"/>
      <c r="Q203" s="140">
        <f t="shared" si="48"/>
        <v>0</v>
      </c>
      <c r="R203" s="140">
        <f t="shared" si="49"/>
        <v>0</v>
      </c>
      <c r="S203" s="140">
        <f t="shared" si="50"/>
        <v>0</v>
      </c>
      <c r="T203" s="140">
        <f t="shared" si="51"/>
        <v>0</v>
      </c>
      <c r="U203" s="140">
        <f t="shared" si="52"/>
        <v>0</v>
      </c>
      <c r="W203" s="140">
        <f t="shared" si="53"/>
        <v>0</v>
      </c>
      <c r="X203" s="140">
        <f t="shared" si="54"/>
        <v>0</v>
      </c>
      <c r="Y203" s="140">
        <f t="shared" si="55"/>
        <v>0</v>
      </c>
      <c r="Z203" s="140">
        <f t="shared" si="56"/>
        <v>0</v>
      </c>
      <c r="AA203" s="140">
        <f t="shared" si="57"/>
        <v>0</v>
      </c>
      <c r="AC203" s="143">
        <f t="shared" si="58"/>
        <v>0</v>
      </c>
      <c r="AD203" s="143">
        <f t="shared" si="59"/>
        <v>0</v>
      </c>
      <c r="AE203" s="143">
        <f t="shared" si="60"/>
        <v>0</v>
      </c>
      <c r="AF203" s="143">
        <f t="shared" si="61"/>
        <v>0</v>
      </c>
      <c r="AG203" s="143">
        <f t="shared" si="62"/>
        <v>0</v>
      </c>
    </row>
    <row r="204" spans="2:33">
      <c r="B204" t="s">
        <v>995</v>
      </c>
      <c r="C204" t="s">
        <v>23</v>
      </c>
      <c r="D204" s="120">
        <v>0.2</v>
      </c>
      <c r="E204" s="120">
        <v>0.2</v>
      </c>
      <c r="F204" s="127">
        <v>71482648</v>
      </c>
      <c r="G204" s="127">
        <v>22256887</v>
      </c>
      <c r="H204" s="127">
        <v>36008170</v>
      </c>
      <c r="I204" s="127">
        <v>8499522</v>
      </c>
      <c r="J204" s="127">
        <v>13801459</v>
      </c>
      <c r="K204" s="127"/>
      <c r="L204" s="127"/>
      <c r="M204" s="127"/>
      <c r="N204" s="127"/>
      <c r="O204" s="127"/>
      <c r="Q204" s="140">
        <f t="shared" si="48"/>
        <v>0</v>
      </c>
      <c r="R204" s="140">
        <f t="shared" si="49"/>
        <v>0</v>
      </c>
      <c r="S204" s="140">
        <f t="shared" si="50"/>
        <v>0</v>
      </c>
      <c r="T204" s="140">
        <f t="shared" si="51"/>
        <v>0</v>
      </c>
      <c r="U204" s="140">
        <f t="shared" si="52"/>
        <v>0</v>
      </c>
      <c r="W204" s="140">
        <f t="shared" si="53"/>
        <v>0</v>
      </c>
      <c r="X204" s="140">
        <f t="shared" si="54"/>
        <v>0</v>
      </c>
      <c r="Y204" s="140">
        <f t="shared" si="55"/>
        <v>0</v>
      </c>
      <c r="Z204" s="140">
        <f t="shared" si="56"/>
        <v>0</v>
      </c>
      <c r="AA204" s="140">
        <f t="shared" si="57"/>
        <v>0</v>
      </c>
      <c r="AC204" s="143">
        <f t="shared" si="58"/>
        <v>0</v>
      </c>
      <c r="AD204" s="143">
        <f t="shared" si="59"/>
        <v>0</v>
      </c>
      <c r="AE204" s="143">
        <f t="shared" si="60"/>
        <v>0</v>
      </c>
      <c r="AF204" s="143">
        <f t="shared" si="61"/>
        <v>0</v>
      </c>
      <c r="AG204" s="143">
        <f t="shared" si="62"/>
        <v>0</v>
      </c>
    </row>
    <row r="205" spans="2:33">
      <c r="B205" t="s">
        <v>995</v>
      </c>
      <c r="C205" t="s">
        <v>24</v>
      </c>
      <c r="D205" s="120">
        <v>1</v>
      </c>
      <c r="E205" s="120">
        <v>1</v>
      </c>
      <c r="F205" s="127">
        <v>0</v>
      </c>
      <c r="G205" s="127">
        <v>0</v>
      </c>
      <c r="H205" s="127">
        <v>0</v>
      </c>
      <c r="I205" s="127">
        <v>0</v>
      </c>
      <c r="J205" s="127">
        <v>0</v>
      </c>
      <c r="K205" s="127"/>
      <c r="L205" s="127"/>
      <c r="M205" s="127"/>
      <c r="N205" s="127"/>
      <c r="O205" s="127"/>
      <c r="Q205" s="140">
        <f t="shared" si="48"/>
        <v>0</v>
      </c>
      <c r="R205" s="140">
        <f t="shared" si="49"/>
        <v>0</v>
      </c>
      <c r="S205" s="140">
        <f t="shared" si="50"/>
        <v>0</v>
      </c>
      <c r="T205" s="140">
        <f t="shared" si="51"/>
        <v>0</v>
      </c>
      <c r="U205" s="140">
        <f t="shared" si="52"/>
        <v>0</v>
      </c>
      <c r="W205" s="140">
        <f t="shared" si="53"/>
        <v>0</v>
      </c>
      <c r="X205" s="140">
        <f t="shared" si="54"/>
        <v>0</v>
      </c>
      <c r="Y205" s="140">
        <f t="shared" si="55"/>
        <v>0</v>
      </c>
      <c r="Z205" s="140">
        <f t="shared" si="56"/>
        <v>0</v>
      </c>
      <c r="AA205" s="140">
        <f t="shared" si="57"/>
        <v>0</v>
      </c>
      <c r="AC205" s="143">
        <f t="shared" si="58"/>
        <v>0</v>
      </c>
      <c r="AD205" s="143">
        <f t="shared" si="59"/>
        <v>0</v>
      </c>
      <c r="AE205" s="143">
        <f t="shared" si="60"/>
        <v>0</v>
      </c>
      <c r="AF205" s="143">
        <f t="shared" si="61"/>
        <v>0</v>
      </c>
      <c r="AG205" s="143">
        <f t="shared" si="62"/>
        <v>0</v>
      </c>
    </row>
    <row r="206" spans="2:33">
      <c r="B206" t="s">
        <v>995</v>
      </c>
      <c r="C206" t="s">
        <v>25</v>
      </c>
      <c r="D206" s="120">
        <v>0.5</v>
      </c>
      <c r="E206" s="120">
        <v>0.5</v>
      </c>
      <c r="F206" s="127">
        <v>151359</v>
      </c>
      <c r="G206" s="127">
        <v>47127</v>
      </c>
      <c r="H206" s="127">
        <v>76244</v>
      </c>
      <c r="I206" s="127">
        <v>17997</v>
      </c>
      <c r="J206" s="127">
        <v>29223</v>
      </c>
      <c r="K206" s="127"/>
      <c r="L206" s="127"/>
      <c r="M206" s="127"/>
      <c r="N206" s="127"/>
      <c r="O206" s="127"/>
      <c r="Q206" s="140">
        <f t="shared" si="48"/>
        <v>0</v>
      </c>
      <c r="R206" s="140">
        <f t="shared" si="49"/>
        <v>0</v>
      </c>
      <c r="S206" s="140">
        <f t="shared" si="50"/>
        <v>0</v>
      </c>
      <c r="T206" s="140">
        <f t="shared" si="51"/>
        <v>0</v>
      </c>
      <c r="U206" s="140">
        <f t="shared" si="52"/>
        <v>0</v>
      </c>
      <c r="W206" s="140">
        <f t="shared" si="53"/>
        <v>0</v>
      </c>
      <c r="X206" s="140">
        <f t="shared" si="54"/>
        <v>0</v>
      </c>
      <c r="Y206" s="140">
        <f t="shared" si="55"/>
        <v>0</v>
      </c>
      <c r="Z206" s="140">
        <f t="shared" si="56"/>
        <v>0</v>
      </c>
      <c r="AA206" s="140">
        <f t="shared" si="57"/>
        <v>0</v>
      </c>
      <c r="AC206" s="143">
        <f t="shared" si="58"/>
        <v>0</v>
      </c>
      <c r="AD206" s="143">
        <f t="shared" si="59"/>
        <v>0</v>
      </c>
      <c r="AE206" s="143">
        <f t="shared" si="60"/>
        <v>0</v>
      </c>
      <c r="AF206" s="143">
        <f t="shared" si="61"/>
        <v>0</v>
      </c>
      <c r="AG206" s="143">
        <f t="shared" si="62"/>
        <v>0</v>
      </c>
    </row>
    <row r="207" spans="2:33">
      <c r="B207" t="s">
        <v>995</v>
      </c>
      <c r="C207" t="s">
        <v>26</v>
      </c>
      <c r="D207" s="120">
        <v>0.33333333333333337</v>
      </c>
      <c r="E207" s="120">
        <v>0.33333333333333337</v>
      </c>
      <c r="F207" s="127">
        <v>3493030</v>
      </c>
      <c r="G207" s="127">
        <v>1087592</v>
      </c>
      <c r="H207" s="127">
        <v>1759555</v>
      </c>
      <c r="I207" s="127">
        <v>415333</v>
      </c>
      <c r="J207" s="127">
        <v>674414</v>
      </c>
      <c r="K207" s="127"/>
      <c r="L207" s="127"/>
      <c r="M207" s="127"/>
      <c r="N207" s="127"/>
      <c r="O207" s="127"/>
      <c r="Q207" s="140">
        <f t="shared" si="48"/>
        <v>0</v>
      </c>
      <c r="R207" s="140">
        <f t="shared" si="49"/>
        <v>0</v>
      </c>
      <c r="S207" s="140">
        <f t="shared" si="50"/>
        <v>0</v>
      </c>
      <c r="T207" s="140">
        <f t="shared" si="51"/>
        <v>0</v>
      </c>
      <c r="U207" s="140">
        <f t="shared" si="52"/>
        <v>0</v>
      </c>
      <c r="W207" s="140">
        <f t="shared" si="53"/>
        <v>0</v>
      </c>
      <c r="X207" s="140">
        <f t="shared" si="54"/>
        <v>0</v>
      </c>
      <c r="Y207" s="140">
        <f t="shared" si="55"/>
        <v>0</v>
      </c>
      <c r="Z207" s="140">
        <f t="shared" si="56"/>
        <v>0</v>
      </c>
      <c r="AA207" s="140">
        <f t="shared" si="57"/>
        <v>0</v>
      </c>
      <c r="AC207" s="143">
        <f t="shared" si="58"/>
        <v>0</v>
      </c>
      <c r="AD207" s="143">
        <f t="shared" si="59"/>
        <v>0</v>
      </c>
      <c r="AE207" s="143">
        <f t="shared" si="60"/>
        <v>0</v>
      </c>
      <c r="AF207" s="143">
        <f t="shared" si="61"/>
        <v>0</v>
      </c>
      <c r="AG207" s="143">
        <f t="shared" si="62"/>
        <v>0</v>
      </c>
    </row>
    <row r="208" spans="2:33">
      <c r="B208" t="s">
        <v>995</v>
      </c>
      <c r="C208" t="s">
        <v>28</v>
      </c>
      <c r="D208" s="120">
        <v>6.6666666666666666E-2</v>
      </c>
      <c r="E208" s="120">
        <v>6.6666666666666666E-2</v>
      </c>
      <c r="F208" s="127">
        <v>47403774</v>
      </c>
      <c r="G208" s="127">
        <v>14759672</v>
      </c>
      <c r="H208" s="127">
        <v>23878846</v>
      </c>
      <c r="I208" s="127">
        <v>5636464</v>
      </c>
      <c r="J208" s="127">
        <v>9152448</v>
      </c>
      <c r="K208" s="127"/>
      <c r="L208" s="127"/>
      <c r="M208" s="127"/>
      <c r="N208" s="127"/>
      <c r="O208" s="127"/>
      <c r="Q208" s="140">
        <f t="shared" si="48"/>
        <v>0</v>
      </c>
      <c r="R208" s="140">
        <f t="shared" si="49"/>
        <v>0</v>
      </c>
      <c r="S208" s="140">
        <f t="shared" si="50"/>
        <v>0</v>
      </c>
      <c r="T208" s="140">
        <f t="shared" si="51"/>
        <v>0</v>
      </c>
      <c r="U208" s="140">
        <f t="shared" si="52"/>
        <v>0</v>
      </c>
      <c r="W208" s="140">
        <f t="shared" si="53"/>
        <v>0</v>
      </c>
      <c r="X208" s="140">
        <f t="shared" si="54"/>
        <v>0</v>
      </c>
      <c r="Y208" s="140">
        <f t="shared" si="55"/>
        <v>0</v>
      </c>
      <c r="Z208" s="140">
        <f t="shared" si="56"/>
        <v>0</v>
      </c>
      <c r="AA208" s="140">
        <f t="shared" si="57"/>
        <v>0</v>
      </c>
      <c r="AC208" s="143">
        <f t="shared" si="58"/>
        <v>0</v>
      </c>
      <c r="AD208" s="143">
        <f t="shared" si="59"/>
        <v>0</v>
      </c>
      <c r="AE208" s="143">
        <f t="shared" si="60"/>
        <v>0</v>
      </c>
      <c r="AF208" s="143">
        <f t="shared" si="61"/>
        <v>0</v>
      </c>
      <c r="AG208" s="143">
        <f t="shared" si="62"/>
        <v>0</v>
      </c>
    </row>
    <row r="209" spans="2:33">
      <c r="B209" t="s">
        <v>995</v>
      </c>
      <c r="C209" t="s">
        <v>29</v>
      </c>
      <c r="D209" s="120">
        <v>0.08</v>
      </c>
      <c r="E209" s="120">
        <v>0.08</v>
      </c>
      <c r="F209" s="127">
        <v>14258812</v>
      </c>
      <c r="G209" s="127">
        <v>4439634</v>
      </c>
      <c r="H209" s="127">
        <v>7182634</v>
      </c>
      <c r="I209" s="127">
        <v>1695420</v>
      </c>
      <c r="J209" s="127">
        <v>2753010</v>
      </c>
      <c r="K209" s="127"/>
      <c r="L209" s="127"/>
      <c r="M209" s="127"/>
      <c r="N209" s="127"/>
      <c r="O209" s="127"/>
      <c r="Q209" s="140">
        <f t="shared" si="48"/>
        <v>0</v>
      </c>
      <c r="R209" s="140">
        <f t="shared" si="49"/>
        <v>0</v>
      </c>
      <c r="S209" s="140">
        <f t="shared" si="50"/>
        <v>0</v>
      </c>
      <c r="T209" s="140">
        <f t="shared" si="51"/>
        <v>0</v>
      </c>
      <c r="U209" s="140">
        <f t="shared" si="52"/>
        <v>0</v>
      </c>
      <c r="W209" s="140">
        <f t="shared" si="53"/>
        <v>0</v>
      </c>
      <c r="X209" s="140">
        <f t="shared" si="54"/>
        <v>0</v>
      </c>
      <c r="Y209" s="140">
        <f t="shared" si="55"/>
        <v>0</v>
      </c>
      <c r="Z209" s="140">
        <f t="shared" si="56"/>
        <v>0</v>
      </c>
      <c r="AA209" s="140">
        <f t="shared" si="57"/>
        <v>0</v>
      </c>
      <c r="AC209" s="143">
        <f t="shared" si="58"/>
        <v>0</v>
      </c>
      <c r="AD209" s="143">
        <f t="shared" si="59"/>
        <v>0</v>
      </c>
      <c r="AE209" s="143">
        <f t="shared" si="60"/>
        <v>0</v>
      </c>
      <c r="AF209" s="143">
        <f t="shared" si="61"/>
        <v>0</v>
      </c>
      <c r="AG209" s="143">
        <f t="shared" si="62"/>
        <v>0</v>
      </c>
    </row>
    <row r="210" spans="2:33">
      <c r="B210" t="s">
        <v>995</v>
      </c>
      <c r="C210" t="s">
        <v>30</v>
      </c>
      <c r="D210" s="120">
        <v>0.2</v>
      </c>
      <c r="E210" s="120">
        <v>0.2</v>
      </c>
      <c r="F210" s="127">
        <v>1029971</v>
      </c>
      <c r="G210" s="127">
        <v>320693</v>
      </c>
      <c r="H210" s="127">
        <v>518830</v>
      </c>
      <c r="I210" s="127">
        <v>122467</v>
      </c>
      <c r="J210" s="127">
        <v>198861</v>
      </c>
      <c r="K210" s="127"/>
      <c r="L210" s="127"/>
      <c r="M210" s="127"/>
      <c r="N210" s="127"/>
      <c r="O210" s="127"/>
      <c r="Q210" s="140">
        <f t="shared" si="48"/>
        <v>0</v>
      </c>
      <c r="R210" s="140">
        <f t="shared" si="49"/>
        <v>0</v>
      </c>
      <c r="S210" s="140">
        <f t="shared" si="50"/>
        <v>0</v>
      </c>
      <c r="T210" s="140">
        <f t="shared" si="51"/>
        <v>0</v>
      </c>
      <c r="U210" s="140">
        <f t="shared" si="52"/>
        <v>0</v>
      </c>
      <c r="W210" s="140">
        <f t="shared" si="53"/>
        <v>0</v>
      </c>
      <c r="X210" s="140">
        <f t="shared" si="54"/>
        <v>0</v>
      </c>
      <c r="Y210" s="140">
        <f t="shared" si="55"/>
        <v>0</v>
      </c>
      <c r="Z210" s="140">
        <f t="shared" si="56"/>
        <v>0</v>
      </c>
      <c r="AA210" s="140">
        <f t="shared" si="57"/>
        <v>0</v>
      </c>
      <c r="AC210" s="143">
        <f t="shared" si="58"/>
        <v>0</v>
      </c>
      <c r="AD210" s="143">
        <f t="shared" si="59"/>
        <v>0</v>
      </c>
      <c r="AE210" s="143">
        <f t="shared" si="60"/>
        <v>0</v>
      </c>
      <c r="AF210" s="143">
        <f t="shared" si="61"/>
        <v>0</v>
      </c>
      <c r="AG210" s="143">
        <f t="shared" si="62"/>
        <v>0</v>
      </c>
    </row>
    <row r="211" spans="2:33">
      <c r="B211" t="s">
        <v>995</v>
      </c>
      <c r="C211" t="s">
        <v>31</v>
      </c>
      <c r="D211" s="120">
        <v>0.5</v>
      </c>
      <c r="E211" s="120">
        <v>0.5</v>
      </c>
      <c r="F211" s="127">
        <v>31544</v>
      </c>
      <c r="G211" s="127">
        <v>9821</v>
      </c>
      <c r="H211" s="127">
        <v>15890</v>
      </c>
      <c r="I211" s="127">
        <v>3751</v>
      </c>
      <c r="J211" s="127">
        <v>6090</v>
      </c>
      <c r="K211" s="127"/>
      <c r="L211" s="127"/>
      <c r="M211" s="127"/>
      <c r="N211" s="127"/>
      <c r="O211" s="127"/>
      <c r="Q211" s="140">
        <f t="shared" si="48"/>
        <v>0</v>
      </c>
      <c r="R211" s="140">
        <f t="shared" si="49"/>
        <v>0</v>
      </c>
      <c r="S211" s="140">
        <f t="shared" si="50"/>
        <v>0</v>
      </c>
      <c r="T211" s="140">
        <f t="shared" si="51"/>
        <v>0</v>
      </c>
      <c r="U211" s="140">
        <f t="shared" si="52"/>
        <v>0</v>
      </c>
      <c r="W211" s="140">
        <f t="shared" si="53"/>
        <v>0</v>
      </c>
      <c r="X211" s="140">
        <f t="shared" si="54"/>
        <v>0</v>
      </c>
      <c r="Y211" s="140">
        <f t="shared" si="55"/>
        <v>0</v>
      </c>
      <c r="Z211" s="140">
        <f t="shared" si="56"/>
        <v>0</v>
      </c>
      <c r="AA211" s="140">
        <f t="shared" si="57"/>
        <v>0</v>
      </c>
      <c r="AC211" s="143">
        <f t="shared" si="58"/>
        <v>0</v>
      </c>
      <c r="AD211" s="143">
        <f t="shared" si="59"/>
        <v>0</v>
      </c>
      <c r="AE211" s="143">
        <f t="shared" si="60"/>
        <v>0</v>
      </c>
      <c r="AF211" s="143">
        <f t="shared" si="61"/>
        <v>0</v>
      </c>
      <c r="AG211" s="143">
        <f t="shared" si="62"/>
        <v>0</v>
      </c>
    </row>
    <row r="212" spans="2:33">
      <c r="B212" t="s">
        <v>995</v>
      </c>
      <c r="C212" t="s">
        <v>32</v>
      </c>
      <c r="D212" s="120">
        <v>0.33333333333333331</v>
      </c>
      <c r="E212" s="120">
        <v>0.33333333333333331</v>
      </c>
      <c r="F212" s="127">
        <v>280002</v>
      </c>
      <c r="G212" s="127">
        <v>87182</v>
      </c>
      <c r="H212" s="127">
        <v>141046</v>
      </c>
      <c r="I212" s="127">
        <v>33293</v>
      </c>
      <c r="J212" s="127">
        <v>54061</v>
      </c>
      <c r="K212" s="127"/>
      <c r="L212" s="127"/>
      <c r="M212" s="127"/>
      <c r="N212" s="127"/>
      <c r="O212" s="127"/>
      <c r="Q212" s="140">
        <f t="shared" si="48"/>
        <v>0</v>
      </c>
      <c r="R212" s="140">
        <f t="shared" si="49"/>
        <v>0</v>
      </c>
      <c r="S212" s="140">
        <f t="shared" si="50"/>
        <v>0</v>
      </c>
      <c r="T212" s="140">
        <f t="shared" si="51"/>
        <v>0</v>
      </c>
      <c r="U212" s="140">
        <f t="shared" si="52"/>
        <v>0</v>
      </c>
      <c r="W212" s="140">
        <f t="shared" si="53"/>
        <v>0</v>
      </c>
      <c r="X212" s="140">
        <f t="shared" si="54"/>
        <v>0</v>
      </c>
      <c r="Y212" s="140">
        <f t="shared" si="55"/>
        <v>0</v>
      </c>
      <c r="Z212" s="140">
        <f t="shared" si="56"/>
        <v>0</v>
      </c>
      <c r="AA212" s="140">
        <f t="shared" si="57"/>
        <v>0</v>
      </c>
      <c r="AC212" s="143">
        <f t="shared" si="58"/>
        <v>0</v>
      </c>
      <c r="AD212" s="143">
        <f t="shared" si="59"/>
        <v>0</v>
      </c>
      <c r="AE212" s="143">
        <f t="shared" si="60"/>
        <v>0</v>
      </c>
      <c r="AF212" s="143">
        <f t="shared" si="61"/>
        <v>0</v>
      </c>
      <c r="AG212" s="143">
        <f t="shared" si="62"/>
        <v>0</v>
      </c>
    </row>
    <row r="213" spans="2:33">
      <c r="B213" t="s">
        <v>995</v>
      </c>
      <c r="C213" t="s">
        <v>33</v>
      </c>
      <c r="D213" s="120">
        <v>0.2</v>
      </c>
      <c r="E213" s="120">
        <v>0.2</v>
      </c>
      <c r="F213" s="127">
        <v>3081449</v>
      </c>
      <c r="G213" s="127">
        <v>959442</v>
      </c>
      <c r="H213" s="127">
        <v>1552227</v>
      </c>
      <c r="I213" s="127">
        <v>366394</v>
      </c>
      <c r="J213" s="127">
        <v>594948</v>
      </c>
      <c r="K213" s="127"/>
      <c r="L213" s="127"/>
      <c r="M213" s="127"/>
      <c r="N213" s="127"/>
      <c r="O213" s="127"/>
      <c r="Q213" s="140">
        <f t="shared" si="48"/>
        <v>0</v>
      </c>
      <c r="R213" s="140">
        <f t="shared" si="49"/>
        <v>0</v>
      </c>
      <c r="S213" s="140">
        <f t="shared" si="50"/>
        <v>0</v>
      </c>
      <c r="T213" s="140">
        <f t="shared" si="51"/>
        <v>0</v>
      </c>
      <c r="U213" s="140">
        <f t="shared" si="52"/>
        <v>0</v>
      </c>
      <c r="W213" s="140">
        <f t="shared" si="53"/>
        <v>0</v>
      </c>
      <c r="X213" s="140">
        <f t="shared" si="54"/>
        <v>0</v>
      </c>
      <c r="Y213" s="140">
        <f t="shared" si="55"/>
        <v>0</v>
      </c>
      <c r="Z213" s="140">
        <f t="shared" si="56"/>
        <v>0</v>
      </c>
      <c r="AA213" s="140">
        <f t="shared" si="57"/>
        <v>0</v>
      </c>
      <c r="AC213" s="143">
        <f t="shared" si="58"/>
        <v>0</v>
      </c>
      <c r="AD213" s="143">
        <f t="shared" si="59"/>
        <v>0</v>
      </c>
      <c r="AE213" s="143">
        <f t="shared" si="60"/>
        <v>0</v>
      </c>
      <c r="AF213" s="143">
        <f t="shared" si="61"/>
        <v>0</v>
      </c>
      <c r="AG213" s="143">
        <f t="shared" si="62"/>
        <v>0</v>
      </c>
    </row>
    <row r="214" spans="2:33">
      <c r="B214" t="s">
        <v>995</v>
      </c>
      <c r="C214" t="s">
        <v>60</v>
      </c>
      <c r="D214" s="120">
        <v>1.8181820000000001E-2</v>
      </c>
      <c r="E214" s="120">
        <v>1.8181820000000001E-2</v>
      </c>
      <c r="F214" s="127">
        <v>100245</v>
      </c>
      <c r="G214" s="127">
        <v>31346</v>
      </c>
      <c r="H214" s="127">
        <v>50498</v>
      </c>
      <c r="I214" s="127">
        <v>11969</v>
      </c>
      <c r="J214" s="127">
        <v>0</v>
      </c>
      <c r="K214" s="127"/>
      <c r="L214" s="127"/>
      <c r="M214" s="127"/>
      <c r="N214" s="127"/>
      <c r="O214" s="127"/>
      <c r="Q214" s="140">
        <f t="shared" si="48"/>
        <v>0</v>
      </c>
      <c r="R214" s="140">
        <f t="shared" si="49"/>
        <v>0</v>
      </c>
      <c r="S214" s="140">
        <f t="shared" si="50"/>
        <v>0</v>
      </c>
      <c r="T214" s="140">
        <f t="shared" si="51"/>
        <v>0</v>
      </c>
      <c r="U214" s="140">
        <f t="shared" si="52"/>
        <v>0</v>
      </c>
      <c r="W214" s="140">
        <f t="shared" si="53"/>
        <v>0</v>
      </c>
      <c r="X214" s="140">
        <f t="shared" si="54"/>
        <v>0</v>
      </c>
      <c r="Y214" s="140">
        <f t="shared" si="55"/>
        <v>0</v>
      </c>
      <c r="Z214" s="140">
        <f t="shared" si="56"/>
        <v>0</v>
      </c>
      <c r="AA214" s="140">
        <f t="shared" si="57"/>
        <v>0</v>
      </c>
      <c r="AC214" s="143">
        <f t="shared" si="58"/>
        <v>0</v>
      </c>
      <c r="AD214" s="143">
        <f t="shared" si="59"/>
        <v>0</v>
      </c>
      <c r="AE214" s="143">
        <f t="shared" si="60"/>
        <v>0</v>
      </c>
      <c r="AF214" s="143">
        <f t="shared" si="61"/>
        <v>0</v>
      </c>
      <c r="AG214" s="143">
        <f t="shared" si="62"/>
        <v>0</v>
      </c>
    </row>
    <row r="215" spans="2:33">
      <c r="B215" t="s">
        <v>995</v>
      </c>
      <c r="C215" t="s">
        <v>61</v>
      </c>
      <c r="D215" s="120">
        <v>0.2</v>
      </c>
      <c r="E215" s="120">
        <v>0.2</v>
      </c>
      <c r="F215" s="127">
        <v>352042</v>
      </c>
      <c r="G215" s="127">
        <v>110082</v>
      </c>
      <c r="H215" s="127">
        <v>177339</v>
      </c>
      <c r="I215" s="127">
        <v>42035</v>
      </c>
      <c r="J215" s="127">
        <v>0</v>
      </c>
      <c r="K215" s="127"/>
      <c r="L215" s="127"/>
      <c r="M215" s="127"/>
      <c r="N215" s="127"/>
      <c r="O215" s="127"/>
      <c r="Q215" s="140">
        <f t="shared" si="48"/>
        <v>0</v>
      </c>
      <c r="R215" s="140">
        <f t="shared" si="49"/>
        <v>0</v>
      </c>
      <c r="S215" s="140">
        <f t="shared" si="50"/>
        <v>0</v>
      </c>
      <c r="T215" s="140">
        <f t="shared" si="51"/>
        <v>0</v>
      </c>
      <c r="U215" s="140">
        <f t="shared" si="52"/>
        <v>0</v>
      </c>
      <c r="W215" s="140">
        <f t="shared" si="53"/>
        <v>0</v>
      </c>
      <c r="X215" s="140">
        <f t="shared" si="54"/>
        <v>0</v>
      </c>
      <c r="Y215" s="140">
        <f t="shared" si="55"/>
        <v>0</v>
      </c>
      <c r="Z215" s="140">
        <f t="shared" si="56"/>
        <v>0</v>
      </c>
      <c r="AA215" s="140">
        <f t="shared" si="57"/>
        <v>0</v>
      </c>
      <c r="AC215" s="143">
        <f t="shared" si="58"/>
        <v>0</v>
      </c>
      <c r="AD215" s="143">
        <f t="shared" si="59"/>
        <v>0</v>
      </c>
      <c r="AE215" s="143">
        <f t="shared" si="60"/>
        <v>0</v>
      </c>
      <c r="AF215" s="143">
        <f t="shared" si="61"/>
        <v>0</v>
      </c>
      <c r="AG215" s="143">
        <f t="shared" si="62"/>
        <v>0</v>
      </c>
    </row>
    <row r="216" spans="2:33">
      <c r="B216" t="s">
        <v>995</v>
      </c>
      <c r="C216" t="s">
        <v>103</v>
      </c>
      <c r="D216" s="120">
        <v>0.2</v>
      </c>
      <c r="E216" s="120">
        <v>0.2</v>
      </c>
      <c r="F216" s="127">
        <v>130183</v>
      </c>
      <c r="G216" s="127">
        <v>37408</v>
      </c>
      <c r="H216" s="127">
        <v>0</v>
      </c>
      <c r="I216" s="127">
        <v>0</v>
      </c>
      <c r="J216" s="127">
        <v>0</v>
      </c>
      <c r="K216" s="127"/>
      <c r="L216" s="127"/>
      <c r="M216" s="127"/>
      <c r="N216" s="127"/>
      <c r="O216" s="127"/>
      <c r="Q216" s="140">
        <f t="shared" si="48"/>
        <v>0</v>
      </c>
      <c r="R216" s="140">
        <f t="shared" si="49"/>
        <v>0</v>
      </c>
      <c r="S216" s="140">
        <f t="shared" si="50"/>
        <v>0</v>
      </c>
      <c r="T216" s="140">
        <f t="shared" si="51"/>
        <v>0</v>
      </c>
      <c r="U216" s="140">
        <f t="shared" si="52"/>
        <v>0</v>
      </c>
      <c r="W216" s="140">
        <f t="shared" si="53"/>
        <v>0</v>
      </c>
      <c r="X216" s="140">
        <f t="shared" si="54"/>
        <v>0</v>
      </c>
      <c r="Y216" s="140">
        <f t="shared" si="55"/>
        <v>0</v>
      </c>
      <c r="Z216" s="140">
        <f t="shared" si="56"/>
        <v>0</v>
      </c>
      <c r="AA216" s="140">
        <f t="shared" si="57"/>
        <v>0</v>
      </c>
      <c r="AC216" s="143">
        <f t="shared" si="58"/>
        <v>0</v>
      </c>
      <c r="AD216" s="143">
        <f t="shared" si="59"/>
        <v>0</v>
      </c>
      <c r="AE216" s="143">
        <f t="shared" si="60"/>
        <v>0</v>
      </c>
      <c r="AF216" s="143">
        <f t="shared" si="61"/>
        <v>0</v>
      </c>
      <c r="AG216" s="143">
        <f t="shared" si="62"/>
        <v>0</v>
      </c>
    </row>
    <row r="217" spans="2:33">
      <c r="B217" t="s">
        <v>995</v>
      </c>
      <c r="C217" t="s">
        <v>104</v>
      </c>
      <c r="D217" s="120">
        <v>0.2</v>
      </c>
      <c r="E217" s="120">
        <v>0.2</v>
      </c>
      <c r="F217" s="127">
        <v>14856938</v>
      </c>
      <c r="G217" s="127">
        <v>4269130</v>
      </c>
      <c r="H217" s="127">
        <v>0</v>
      </c>
      <c r="I217" s="127">
        <v>0</v>
      </c>
      <c r="J217" s="127">
        <v>0</v>
      </c>
      <c r="K217" s="127"/>
      <c r="L217" s="127"/>
      <c r="M217" s="127"/>
      <c r="N217" s="127"/>
      <c r="O217" s="127"/>
      <c r="Q217" s="140">
        <f t="shared" si="48"/>
        <v>0</v>
      </c>
      <c r="R217" s="140">
        <f t="shared" si="49"/>
        <v>0</v>
      </c>
      <c r="S217" s="140">
        <f t="shared" si="50"/>
        <v>0</v>
      </c>
      <c r="T217" s="140">
        <f t="shared" si="51"/>
        <v>0</v>
      </c>
      <c r="U217" s="140">
        <f t="shared" si="52"/>
        <v>0</v>
      </c>
      <c r="W217" s="140">
        <f t="shared" si="53"/>
        <v>0</v>
      </c>
      <c r="X217" s="140">
        <f t="shared" si="54"/>
        <v>0</v>
      </c>
      <c r="Y217" s="140">
        <f t="shared" si="55"/>
        <v>0</v>
      </c>
      <c r="Z217" s="140">
        <f t="shared" si="56"/>
        <v>0</v>
      </c>
      <c r="AA217" s="140">
        <f t="shared" si="57"/>
        <v>0</v>
      </c>
      <c r="AC217" s="143">
        <f t="shared" si="58"/>
        <v>0</v>
      </c>
      <c r="AD217" s="143">
        <f t="shared" si="59"/>
        <v>0</v>
      </c>
      <c r="AE217" s="143">
        <f t="shared" si="60"/>
        <v>0</v>
      </c>
      <c r="AF217" s="143">
        <f t="shared" si="61"/>
        <v>0</v>
      </c>
      <c r="AG217" s="143">
        <f t="shared" si="62"/>
        <v>0</v>
      </c>
    </row>
    <row r="218" spans="2:33">
      <c r="B218" t="s">
        <v>995</v>
      </c>
      <c r="C218" t="s">
        <v>152</v>
      </c>
      <c r="D218" s="120">
        <v>2.1857919999999999E-2</v>
      </c>
      <c r="E218" s="120">
        <v>2.1857919999999999E-2</v>
      </c>
      <c r="F218" s="127">
        <v>28865453</v>
      </c>
      <c r="G218" s="127">
        <v>0</v>
      </c>
      <c r="H218" s="127">
        <v>15183765</v>
      </c>
      <c r="I218" s="127">
        <v>0</v>
      </c>
      <c r="J218" s="127">
        <v>0</v>
      </c>
      <c r="K218" s="127"/>
      <c r="L218" s="127"/>
      <c r="M218" s="127"/>
      <c r="N218" s="127"/>
      <c r="O218" s="127"/>
      <c r="Q218" s="140">
        <f t="shared" si="48"/>
        <v>0</v>
      </c>
      <c r="R218" s="140">
        <f t="shared" si="49"/>
        <v>0</v>
      </c>
      <c r="S218" s="140">
        <f t="shared" si="50"/>
        <v>0</v>
      </c>
      <c r="T218" s="140">
        <f t="shared" si="51"/>
        <v>0</v>
      </c>
      <c r="U218" s="140">
        <f t="shared" si="52"/>
        <v>0</v>
      </c>
      <c r="W218" s="140">
        <f t="shared" si="53"/>
        <v>0</v>
      </c>
      <c r="X218" s="140">
        <f t="shared" si="54"/>
        <v>0</v>
      </c>
      <c r="Y218" s="140">
        <f t="shared" si="55"/>
        <v>0</v>
      </c>
      <c r="Z218" s="140">
        <f t="shared" si="56"/>
        <v>0</v>
      </c>
      <c r="AA218" s="140">
        <f t="shared" si="57"/>
        <v>0</v>
      </c>
      <c r="AC218" s="143">
        <f t="shared" si="58"/>
        <v>0</v>
      </c>
      <c r="AD218" s="143">
        <f t="shared" si="59"/>
        <v>0</v>
      </c>
      <c r="AE218" s="143">
        <f t="shared" si="60"/>
        <v>0</v>
      </c>
      <c r="AF218" s="143">
        <f t="shared" si="61"/>
        <v>0</v>
      </c>
      <c r="AG218" s="143">
        <f t="shared" si="62"/>
        <v>0</v>
      </c>
    </row>
    <row r="219" spans="2:33">
      <c r="B219" t="s">
        <v>995</v>
      </c>
      <c r="C219" t="s">
        <v>153</v>
      </c>
      <c r="D219" s="120">
        <v>1.8181820000000001E-2</v>
      </c>
      <c r="E219" s="120">
        <v>1.8181820000000001E-2</v>
      </c>
      <c r="F219" s="127">
        <v>4781135</v>
      </c>
      <c r="G219" s="127">
        <v>0</v>
      </c>
      <c r="H219" s="127">
        <v>2514966</v>
      </c>
      <c r="I219" s="127">
        <v>0</v>
      </c>
      <c r="J219" s="127">
        <v>0</v>
      </c>
      <c r="K219" s="127"/>
      <c r="L219" s="127"/>
      <c r="M219" s="127"/>
      <c r="N219" s="127"/>
      <c r="O219" s="127"/>
      <c r="Q219" s="140">
        <f t="shared" si="48"/>
        <v>0</v>
      </c>
      <c r="R219" s="140">
        <f t="shared" si="49"/>
        <v>0</v>
      </c>
      <c r="S219" s="140">
        <f t="shared" si="50"/>
        <v>0</v>
      </c>
      <c r="T219" s="140">
        <f t="shared" si="51"/>
        <v>0</v>
      </c>
      <c r="U219" s="140">
        <f t="shared" si="52"/>
        <v>0</v>
      </c>
      <c r="W219" s="140">
        <f t="shared" si="53"/>
        <v>0</v>
      </c>
      <c r="X219" s="140">
        <f t="shared" si="54"/>
        <v>0</v>
      </c>
      <c r="Y219" s="140">
        <f t="shared" si="55"/>
        <v>0</v>
      </c>
      <c r="Z219" s="140">
        <f t="shared" si="56"/>
        <v>0</v>
      </c>
      <c r="AA219" s="140">
        <f t="shared" si="57"/>
        <v>0</v>
      </c>
      <c r="AC219" s="143">
        <f t="shared" si="58"/>
        <v>0</v>
      </c>
      <c r="AD219" s="143">
        <f t="shared" si="59"/>
        <v>0</v>
      </c>
      <c r="AE219" s="143">
        <f t="shared" si="60"/>
        <v>0</v>
      </c>
      <c r="AF219" s="143">
        <f t="shared" si="61"/>
        <v>0</v>
      </c>
      <c r="AG219" s="143">
        <f t="shared" si="62"/>
        <v>0</v>
      </c>
    </row>
    <row r="220" spans="2:33">
      <c r="B220" t="s">
        <v>995</v>
      </c>
      <c r="C220" t="s">
        <v>154</v>
      </c>
      <c r="D220" s="120">
        <v>0.2</v>
      </c>
      <c r="E220" s="120">
        <v>0.2</v>
      </c>
      <c r="F220" s="127">
        <v>14273549</v>
      </c>
      <c r="G220" s="127">
        <v>0</v>
      </c>
      <c r="H220" s="127">
        <v>7190111</v>
      </c>
      <c r="I220" s="127">
        <v>0</v>
      </c>
      <c r="J220" s="127">
        <v>0</v>
      </c>
      <c r="K220" s="127"/>
      <c r="L220" s="127"/>
      <c r="M220" s="127"/>
      <c r="N220" s="127"/>
      <c r="O220" s="127"/>
      <c r="Q220" s="140">
        <f t="shared" si="48"/>
        <v>0</v>
      </c>
      <c r="R220" s="140">
        <f t="shared" si="49"/>
        <v>0</v>
      </c>
      <c r="S220" s="140">
        <f t="shared" si="50"/>
        <v>0</v>
      </c>
      <c r="T220" s="140">
        <f t="shared" si="51"/>
        <v>0</v>
      </c>
      <c r="U220" s="140">
        <f t="shared" si="52"/>
        <v>0</v>
      </c>
      <c r="W220" s="140">
        <f t="shared" si="53"/>
        <v>0</v>
      </c>
      <c r="X220" s="140">
        <f t="shared" si="54"/>
        <v>0</v>
      </c>
      <c r="Y220" s="140">
        <f t="shared" si="55"/>
        <v>0</v>
      </c>
      <c r="Z220" s="140">
        <f t="shared" si="56"/>
        <v>0</v>
      </c>
      <c r="AA220" s="140">
        <f t="shared" si="57"/>
        <v>0</v>
      </c>
      <c r="AC220" s="143">
        <f t="shared" si="58"/>
        <v>0</v>
      </c>
      <c r="AD220" s="143">
        <f t="shared" si="59"/>
        <v>0</v>
      </c>
      <c r="AE220" s="143">
        <f t="shared" si="60"/>
        <v>0</v>
      </c>
      <c r="AF220" s="143">
        <f t="shared" si="61"/>
        <v>0</v>
      </c>
      <c r="AG220" s="143">
        <f t="shared" si="62"/>
        <v>0</v>
      </c>
    </row>
    <row r="221" spans="2:33">
      <c r="B221" t="s">
        <v>995</v>
      </c>
      <c r="C221" t="s">
        <v>156</v>
      </c>
      <c r="D221" s="120">
        <v>0.2</v>
      </c>
      <c r="E221" s="120">
        <v>0.2</v>
      </c>
      <c r="F221" s="127">
        <v>1111820</v>
      </c>
      <c r="G221" s="127">
        <v>0</v>
      </c>
      <c r="H221" s="127">
        <v>560065</v>
      </c>
      <c r="I221" s="127">
        <v>0</v>
      </c>
      <c r="J221" s="127">
        <v>0</v>
      </c>
      <c r="K221" s="127"/>
      <c r="L221" s="127"/>
      <c r="M221" s="127"/>
      <c r="N221" s="127"/>
      <c r="O221" s="127"/>
      <c r="Q221" s="140">
        <f t="shared" si="48"/>
        <v>0</v>
      </c>
      <c r="R221" s="140">
        <f t="shared" si="49"/>
        <v>0</v>
      </c>
      <c r="S221" s="140">
        <f t="shared" si="50"/>
        <v>0</v>
      </c>
      <c r="T221" s="140">
        <f t="shared" si="51"/>
        <v>0</v>
      </c>
      <c r="U221" s="140">
        <f t="shared" si="52"/>
        <v>0</v>
      </c>
      <c r="W221" s="140">
        <f t="shared" si="53"/>
        <v>0</v>
      </c>
      <c r="X221" s="140">
        <f t="shared" si="54"/>
        <v>0</v>
      </c>
      <c r="Y221" s="140">
        <f t="shared" si="55"/>
        <v>0</v>
      </c>
      <c r="Z221" s="140">
        <f t="shared" si="56"/>
        <v>0</v>
      </c>
      <c r="AA221" s="140">
        <f t="shared" si="57"/>
        <v>0</v>
      </c>
      <c r="AC221" s="143">
        <f t="shared" si="58"/>
        <v>0</v>
      </c>
      <c r="AD221" s="143">
        <f t="shared" si="59"/>
        <v>0</v>
      </c>
      <c r="AE221" s="143">
        <f t="shared" si="60"/>
        <v>0</v>
      </c>
      <c r="AF221" s="143">
        <f t="shared" si="61"/>
        <v>0</v>
      </c>
      <c r="AG221" s="143">
        <f t="shared" si="62"/>
        <v>0</v>
      </c>
    </row>
    <row r="222" spans="2:33">
      <c r="B222" t="s">
        <v>995</v>
      </c>
      <c r="C222" t="s">
        <v>157</v>
      </c>
      <c r="D222" s="120">
        <v>0.33333333333333331</v>
      </c>
      <c r="E222" s="120">
        <v>0.33333333333333331</v>
      </c>
      <c r="F222" s="127">
        <v>64530</v>
      </c>
      <c r="G222" s="127">
        <v>0</v>
      </c>
      <c r="H222" s="127">
        <v>32506</v>
      </c>
      <c r="I222" s="127">
        <v>0</v>
      </c>
      <c r="J222" s="127">
        <v>0</v>
      </c>
      <c r="K222" s="127"/>
      <c r="L222" s="127"/>
      <c r="M222" s="127"/>
      <c r="N222" s="127"/>
      <c r="O222" s="127"/>
      <c r="Q222" s="140">
        <f t="shared" si="48"/>
        <v>0</v>
      </c>
      <c r="R222" s="140">
        <f t="shared" si="49"/>
        <v>0</v>
      </c>
      <c r="S222" s="140">
        <f t="shared" si="50"/>
        <v>0</v>
      </c>
      <c r="T222" s="140">
        <f t="shared" si="51"/>
        <v>0</v>
      </c>
      <c r="U222" s="140">
        <f t="shared" si="52"/>
        <v>0</v>
      </c>
      <c r="W222" s="140">
        <f t="shared" si="53"/>
        <v>0</v>
      </c>
      <c r="X222" s="140">
        <f t="shared" si="54"/>
        <v>0</v>
      </c>
      <c r="Y222" s="140">
        <f t="shared" si="55"/>
        <v>0</v>
      </c>
      <c r="Z222" s="140">
        <f t="shared" si="56"/>
        <v>0</v>
      </c>
      <c r="AA222" s="140">
        <f t="shared" si="57"/>
        <v>0</v>
      </c>
      <c r="AC222" s="143">
        <f t="shared" si="58"/>
        <v>0</v>
      </c>
      <c r="AD222" s="143">
        <f t="shared" si="59"/>
        <v>0</v>
      </c>
      <c r="AE222" s="143">
        <f t="shared" si="60"/>
        <v>0</v>
      </c>
      <c r="AF222" s="143">
        <f t="shared" si="61"/>
        <v>0</v>
      </c>
      <c r="AG222" s="143">
        <f t="shared" si="62"/>
        <v>0</v>
      </c>
    </row>
    <row r="223" spans="2:33">
      <c r="B223" t="s">
        <v>995</v>
      </c>
      <c r="C223" t="s">
        <v>158</v>
      </c>
      <c r="D223" s="120">
        <v>3.2000000000000001E-2</v>
      </c>
      <c r="E223" s="120">
        <v>3.2000000000000001E-2</v>
      </c>
      <c r="F223" s="127">
        <v>2259221</v>
      </c>
      <c r="G223" s="127">
        <v>0</v>
      </c>
      <c r="H223" s="127">
        <v>1188392</v>
      </c>
      <c r="I223" s="127">
        <v>0</v>
      </c>
      <c r="J223" s="127">
        <v>0</v>
      </c>
      <c r="K223" s="127"/>
      <c r="L223" s="127"/>
      <c r="M223" s="127"/>
      <c r="N223" s="127"/>
      <c r="O223" s="127"/>
      <c r="Q223" s="140">
        <f t="shared" si="48"/>
        <v>0</v>
      </c>
      <c r="R223" s="140">
        <f t="shared" si="49"/>
        <v>0</v>
      </c>
      <c r="S223" s="140">
        <f t="shared" si="50"/>
        <v>0</v>
      </c>
      <c r="T223" s="140">
        <f t="shared" si="51"/>
        <v>0</v>
      </c>
      <c r="U223" s="140">
        <f t="shared" si="52"/>
        <v>0</v>
      </c>
      <c r="W223" s="140">
        <f t="shared" si="53"/>
        <v>0</v>
      </c>
      <c r="X223" s="140">
        <f t="shared" si="54"/>
        <v>0</v>
      </c>
      <c r="Y223" s="140">
        <f t="shared" si="55"/>
        <v>0</v>
      </c>
      <c r="Z223" s="140">
        <f t="shared" si="56"/>
        <v>0</v>
      </c>
      <c r="AA223" s="140">
        <f t="shared" si="57"/>
        <v>0</v>
      </c>
      <c r="AC223" s="143">
        <f t="shared" si="58"/>
        <v>0</v>
      </c>
      <c r="AD223" s="143">
        <f t="shared" si="59"/>
        <v>0</v>
      </c>
      <c r="AE223" s="143">
        <f t="shared" si="60"/>
        <v>0</v>
      </c>
      <c r="AF223" s="143">
        <f t="shared" si="61"/>
        <v>0</v>
      </c>
      <c r="AG223" s="143">
        <f t="shared" si="62"/>
        <v>0</v>
      </c>
    </row>
    <row r="224" spans="2:33">
      <c r="B224" t="s">
        <v>995</v>
      </c>
      <c r="C224" t="s">
        <v>159</v>
      </c>
      <c r="D224" s="120">
        <v>0.02</v>
      </c>
      <c r="E224" s="120">
        <v>0.02</v>
      </c>
      <c r="F224" s="127">
        <v>674068</v>
      </c>
      <c r="G224" s="127">
        <v>0</v>
      </c>
      <c r="H224" s="127">
        <v>354572</v>
      </c>
      <c r="I224" s="127">
        <v>0</v>
      </c>
      <c r="J224" s="127">
        <v>0</v>
      </c>
      <c r="K224" s="127"/>
      <c r="L224" s="127"/>
      <c r="M224" s="127"/>
      <c r="N224" s="127"/>
      <c r="O224" s="127"/>
      <c r="Q224" s="140">
        <f t="shared" si="48"/>
        <v>0</v>
      </c>
      <c r="R224" s="140">
        <f t="shared" si="49"/>
        <v>0</v>
      </c>
      <c r="S224" s="140">
        <f t="shared" si="50"/>
        <v>0</v>
      </c>
      <c r="T224" s="140">
        <f t="shared" si="51"/>
        <v>0</v>
      </c>
      <c r="U224" s="140">
        <f t="shared" si="52"/>
        <v>0</v>
      </c>
      <c r="W224" s="140">
        <f t="shared" si="53"/>
        <v>0</v>
      </c>
      <c r="X224" s="140">
        <f t="shared" si="54"/>
        <v>0</v>
      </c>
      <c r="Y224" s="140">
        <f t="shared" si="55"/>
        <v>0</v>
      </c>
      <c r="Z224" s="140">
        <f t="shared" si="56"/>
        <v>0</v>
      </c>
      <c r="AA224" s="140">
        <f t="shared" si="57"/>
        <v>0</v>
      </c>
      <c r="AC224" s="143">
        <f t="shared" si="58"/>
        <v>0</v>
      </c>
      <c r="AD224" s="143">
        <f t="shared" si="59"/>
        <v>0</v>
      </c>
      <c r="AE224" s="143">
        <f t="shared" si="60"/>
        <v>0</v>
      </c>
      <c r="AF224" s="143">
        <f t="shared" si="61"/>
        <v>0</v>
      </c>
      <c r="AG224" s="143">
        <f t="shared" si="62"/>
        <v>0</v>
      </c>
    </row>
    <row r="225" spans="2:33">
      <c r="B225" t="s">
        <v>995</v>
      </c>
      <c r="C225" t="s">
        <v>476</v>
      </c>
      <c r="D225" s="120">
        <v>0.04</v>
      </c>
      <c r="E225" s="120">
        <v>0.04</v>
      </c>
      <c r="F225" s="127"/>
      <c r="G225" s="127"/>
      <c r="H225" s="127"/>
      <c r="I225" s="127"/>
      <c r="J225" s="127"/>
      <c r="K225" s="127">
        <v>3134371</v>
      </c>
      <c r="L225" s="127">
        <v>0</v>
      </c>
      <c r="M225" s="127">
        <v>0</v>
      </c>
      <c r="N225" s="127">
        <v>0</v>
      </c>
      <c r="O225" s="127">
        <v>0</v>
      </c>
      <c r="Q225" s="140">
        <f t="shared" si="48"/>
        <v>0</v>
      </c>
      <c r="R225" s="140">
        <f t="shared" si="49"/>
        <v>0</v>
      </c>
      <c r="S225" s="140">
        <f t="shared" si="50"/>
        <v>0</v>
      </c>
      <c r="T225" s="140">
        <f t="shared" si="51"/>
        <v>0</v>
      </c>
      <c r="U225" s="140">
        <f t="shared" si="52"/>
        <v>0</v>
      </c>
      <c r="W225" s="140">
        <f t="shared" si="53"/>
        <v>0</v>
      </c>
      <c r="X225" s="140">
        <f t="shared" si="54"/>
        <v>0</v>
      </c>
      <c r="Y225" s="140">
        <f t="shared" si="55"/>
        <v>0</v>
      </c>
      <c r="Z225" s="140">
        <f t="shared" si="56"/>
        <v>0</v>
      </c>
      <c r="AA225" s="140">
        <f t="shared" si="57"/>
        <v>0</v>
      </c>
      <c r="AC225" s="143">
        <f t="shared" si="58"/>
        <v>0</v>
      </c>
      <c r="AD225" s="143">
        <f t="shared" si="59"/>
        <v>0</v>
      </c>
      <c r="AE225" s="143">
        <f t="shared" si="60"/>
        <v>0</v>
      </c>
      <c r="AF225" s="143">
        <f t="shared" si="61"/>
        <v>0</v>
      </c>
      <c r="AG225" s="143">
        <f t="shared" si="62"/>
        <v>0</v>
      </c>
    </row>
    <row r="226" spans="2:33">
      <c r="B226" t="s">
        <v>995</v>
      </c>
      <c r="C226" t="s">
        <v>477</v>
      </c>
      <c r="D226" s="120">
        <v>1.8181820000000001E-2</v>
      </c>
      <c r="E226" s="120">
        <v>1.8181820000000001E-2</v>
      </c>
      <c r="F226" s="127"/>
      <c r="G226" s="127"/>
      <c r="H226" s="127"/>
      <c r="I226" s="127"/>
      <c r="J226" s="127"/>
      <c r="K226" s="127">
        <v>319716</v>
      </c>
      <c r="L226" s="127">
        <v>0</v>
      </c>
      <c r="M226" s="127">
        <v>0</v>
      </c>
      <c r="N226" s="127">
        <v>0</v>
      </c>
      <c r="O226" s="127">
        <v>0</v>
      </c>
      <c r="Q226" s="140">
        <f t="shared" si="48"/>
        <v>0</v>
      </c>
      <c r="R226" s="140">
        <f t="shared" si="49"/>
        <v>0</v>
      </c>
      <c r="S226" s="140">
        <f t="shared" si="50"/>
        <v>0</v>
      </c>
      <c r="T226" s="140">
        <f t="shared" si="51"/>
        <v>0</v>
      </c>
      <c r="U226" s="140">
        <f t="shared" si="52"/>
        <v>0</v>
      </c>
      <c r="W226" s="140">
        <f t="shared" si="53"/>
        <v>0</v>
      </c>
      <c r="X226" s="140">
        <f t="shared" si="54"/>
        <v>0</v>
      </c>
      <c r="Y226" s="140">
        <f t="shared" si="55"/>
        <v>0</v>
      </c>
      <c r="Z226" s="140">
        <f t="shared" si="56"/>
        <v>0</v>
      </c>
      <c r="AA226" s="140">
        <f t="shared" si="57"/>
        <v>0</v>
      </c>
      <c r="AC226" s="143">
        <f t="shared" si="58"/>
        <v>0</v>
      </c>
      <c r="AD226" s="143">
        <f t="shared" si="59"/>
        <v>0</v>
      </c>
      <c r="AE226" s="143">
        <f t="shared" si="60"/>
        <v>0</v>
      </c>
      <c r="AF226" s="143">
        <f t="shared" si="61"/>
        <v>0</v>
      </c>
      <c r="AG226" s="143">
        <f t="shared" si="62"/>
        <v>0</v>
      </c>
    </row>
    <row r="227" spans="2:33">
      <c r="B227" t="s">
        <v>995</v>
      </c>
      <c r="C227" t="s">
        <v>478</v>
      </c>
      <c r="D227" s="120">
        <v>0.2</v>
      </c>
      <c r="E227" s="120">
        <v>0.2</v>
      </c>
      <c r="F227" s="127"/>
      <c r="G227" s="127"/>
      <c r="H227" s="127"/>
      <c r="I227" s="127"/>
      <c r="J227" s="127"/>
      <c r="K227" s="127">
        <v>2503304</v>
      </c>
      <c r="L227" s="127">
        <v>0</v>
      </c>
      <c r="M227" s="127">
        <v>0</v>
      </c>
      <c r="N227" s="127">
        <v>0</v>
      </c>
      <c r="O227" s="127">
        <v>0</v>
      </c>
      <c r="Q227" s="140">
        <f t="shared" si="48"/>
        <v>0</v>
      </c>
      <c r="R227" s="140">
        <f t="shared" si="49"/>
        <v>0</v>
      </c>
      <c r="S227" s="140">
        <f t="shared" si="50"/>
        <v>0</v>
      </c>
      <c r="T227" s="140">
        <f t="shared" si="51"/>
        <v>0</v>
      </c>
      <c r="U227" s="140">
        <f t="shared" si="52"/>
        <v>0</v>
      </c>
      <c r="W227" s="140">
        <f t="shared" si="53"/>
        <v>0</v>
      </c>
      <c r="X227" s="140">
        <f t="shared" si="54"/>
        <v>0</v>
      </c>
      <c r="Y227" s="140">
        <f t="shared" si="55"/>
        <v>0</v>
      </c>
      <c r="Z227" s="140">
        <f t="shared" si="56"/>
        <v>0</v>
      </c>
      <c r="AA227" s="140">
        <f t="shared" si="57"/>
        <v>0</v>
      </c>
      <c r="AC227" s="143">
        <f t="shared" si="58"/>
        <v>0</v>
      </c>
      <c r="AD227" s="143">
        <f t="shared" si="59"/>
        <v>0</v>
      </c>
      <c r="AE227" s="143">
        <f t="shared" si="60"/>
        <v>0</v>
      </c>
      <c r="AF227" s="143">
        <f t="shared" si="61"/>
        <v>0</v>
      </c>
      <c r="AG227" s="143">
        <f t="shared" si="62"/>
        <v>0</v>
      </c>
    </row>
    <row r="228" spans="2:33">
      <c r="B228" t="s">
        <v>995</v>
      </c>
      <c r="C228" t="s">
        <v>479</v>
      </c>
      <c r="D228" s="120">
        <v>0.2</v>
      </c>
      <c r="E228" s="120">
        <v>0.2</v>
      </c>
      <c r="F228" s="127"/>
      <c r="G228" s="127"/>
      <c r="H228" s="127"/>
      <c r="I228" s="127"/>
      <c r="J228" s="127"/>
      <c r="K228" s="127">
        <v>1828870</v>
      </c>
      <c r="L228" s="127">
        <v>0</v>
      </c>
      <c r="M228" s="127">
        <v>0</v>
      </c>
      <c r="N228" s="127">
        <v>0</v>
      </c>
      <c r="O228" s="127">
        <v>0</v>
      </c>
      <c r="Q228" s="140">
        <f t="shared" si="48"/>
        <v>0</v>
      </c>
      <c r="R228" s="140">
        <f t="shared" si="49"/>
        <v>0</v>
      </c>
      <c r="S228" s="140">
        <f t="shared" si="50"/>
        <v>0</v>
      </c>
      <c r="T228" s="140">
        <f t="shared" si="51"/>
        <v>0</v>
      </c>
      <c r="U228" s="140">
        <f t="shared" si="52"/>
        <v>0</v>
      </c>
      <c r="W228" s="140">
        <f t="shared" si="53"/>
        <v>0</v>
      </c>
      <c r="X228" s="140">
        <f t="shared" si="54"/>
        <v>0</v>
      </c>
      <c r="Y228" s="140">
        <f t="shared" si="55"/>
        <v>0</v>
      </c>
      <c r="Z228" s="140">
        <f t="shared" si="56"/>
        <v>0</v>
      </c>
      <c r="AA228" s="140">
        <f t="shared" si="57"/>
        <v>0</v>
      </c>
      <c r="AC228" s="143">
        <f t="shared" si="58"/>
        <v>0</v>
      </c>
      <c r="AD228" s="143">
        <f t="shared" si="59"/>
        <v>0</v>
      </c>
      <c r="AE228" s="143">
        <f t="shared" si="60"/>
        <v>0</v>
      </c>
      <c r="AF228" s="143">
        <f t="shared" si="61"/>
        <v>0</v>
      </c>
      <c r="AG228" s="143">
        <f t="shared" si="62"/>
        <v>0</v>
      </c>
    </row>
    <row r="229" spans="2:33">
      <c r="B229" t="s">
        <v>995</v>
      </c>
      <c r="C229" t="s">
        <v>542</v>
      </c>
      <c r="D229" s="120">
        <v>0.2</v>
      </c>
      <c r="E229" s="120">
        <v>0.2</v>
      </c>
      <c r="F229" s="127">
        <v>0</v>
      </c>
      <c r="G229" s="127">
        <v>223936</v>
      </c>
      <c r="H229" s="127">
        <v>0</v>
      </c>
      <c r="I229" s="127">
        <v>85510</v>
      </c>
      <c r="J229" s="127">
        <v>140749</v>
      </c>
      <c r="K229" s="127"/>
      <c r="L229" s="127"/>
      <c r="M229" s="127"/>
      <c r="N229" s="127"/>
      <c r="O229" s="127"/>
      <c r="Q229" s="140">
        <f t="shared" si="48"/>
        <v>0</v>
      </c>
      <c r="R229" s="140">
        <f t="shared" si="49"/>
        <v>0</v>
      </c>
      <c r="S229" s="140">
        <f t="shared" si="50"/>
        <v>0</v>
      </c>
      <c r="T229" s="140">
        <f t="shared" si="51"/>
        <v>0</v>
      </c>
      <c r="U229" s="140">
        <f t="shared" si="52"/>
        <v>0</v>
      </c>
      <c r="W229" s="140">
        <f t="shared" si="53"/>
        <v>0</v>
      </c>
      <c r="X229" s="140">
        <f t="shared" si="54"/>
        <v>0</v>
      </c>
      <c r="Y229" s="140">
        <f t="shared" si="55"/>
        <v>0</v>
      </c>
      <c r="Z229" s="140">
        <f t="shared" si="56"/>
        <v>0</v>
      </c>
      <c r="AA229" s="140">
        <f t="shared" si="57"/>
        <v>0</v>
      </c>
      <c r="AC229" s="143">
        <f t="shared" si="58"/>
        <v>0</v>
      </c>
      <c r="AD229" s="143">
        <f t="shared" si="59"/>
        <v>0</v>
      </c>
      <c r="AE229" s="143">
        <f t="shared" si="60"/>
        <v>0</v>
      </c>
      <c r="AF229" s="143">
        <f t="shared" si="61"/>
        <v>0</v>
      </c>
      <c r="AG229" s="143">
        <f t="shared" si="62"/>
        <v>0</v>
      </c>
    </row>
    <row r="230" spans="2:33">
      <c r="B230" t="s">
        <v>995</v>
      </c>
      <c r="C230" t="s">
        <v>590</v>
      </c>
      <c r="D230" s="120">
        <v>1.8181820000000001E-2</v>
      </c>
      <c r="E230" s="120">
        <v>1.8181820000000001E-2</v>
      </c>
      <c r="F230" s="127"/>
      <c r="G230" s="127"/>
      <c r="H230" s="127"/>
      <c r="I230" s="127"/>
      <c r="J230" s="127"/>
      <c r="K230" s="127">
        <v>0</v>
      </c>
      <c r="L230" s="127">
        <v>0</v>
      </c>
      <c r="M230" s="127">
        <v>0</v>
      </c>
      <c r="N230" s="127">
        <v>779605</v>
      </c>
      <c r="O230" s="127">
        <v>0</v>
      </c>
      <c r="Q230" s="140">
        <f t="shared" si="48"/>
        <v>0</v>
      </c>
      <c r="R230" s="140">
        <f t="shared" si="49"/>
        <v>0</v>
      </c>
      <c r="S230" s="140">
        <f t="shared" si="50"/>
        <v>0</v>
      </c>
      <c r="T230" s="140">
        <f t="shared" si="51"/>
        <v>0</v>
      </c>
      <c r="U230" s="140">
        <f t="shared" si="52"/>
        <v>0</v>
      </c>
      <c r="W230" s="140">
        <f t="shared" si="53"/>
        <v>0</v>
      </c>
      <c r="X230" s="140">
        <f t="shared" si="54"/>
        <v>0</v>
      </c>
      <c r="Y230" s="140">
        <f t="shared" si="55"/>
        <v>0</v>
      </c>
      <c r="Z230" s="140">
        <f t="shared" si="56"/>
        <v>0</v>
      </c>
      <c r="AA230" s="140">
        <f t="shared" si="57"/>
        <v>0</v>
      </c>
      <c r="AC230" s="143">
        <f t="shared" si="58"/>
        <v>0</v>
      </c>
      <c r="AD230" s="143">
        <f t="shared" si="59"/>
        <v>0</v>
      </c>
      <c r="AE230" s="143">
        <f t="shared" si="60"/>
        <v>0</v>
      </c>
      <c r="AF230" s="143">
        <f t="shared" si="61"/>
        <v>0</v>
      </c>
      <c r="AG230" s="143">
        <f t="shared" si="62"/>
        <v>0</v>
      </c>
    </row>
    <row r="231" spans="2:33">
      <c r="B231" t="s">
        <v>995</v>
      </c>
      <c r="C231" t="s">
        <v>614</v>
      </c>
      <c r="D231" s="120">
        <v>1.8181820000000001E-2</v>
      </c>
      <c r="E231" s="120">
        <v>1.8181820000000001E-2</v>
      </c>
      <c r="F231" s="127"/>
      <c r="G231" s="127"/>
      <c r="H231" s="127"/>
      <c r="I231" s="127"/>
      <c r="J231" s="127"/>
      <c r="K231" s="127">
        <v>0</v>
      </c>
      <c r="L231" s="127">
        <v>0</v>
      </c>
      <c r="M231" s="127">
        <v>0</v>
      </c>
      <c r="N231" s="127">
        <v>0</v>
      </c>
      <c r="O231" s="127">
        <v>426123</v>
      </c>
      <c r="Q231" s="140">
        <f t="shared" si="48"/>
        <v>0</v>
      </c>
      <c r="R231" s="140">
        <f t="shared" si="49"/>
        <v>0</v>
      </c>
      <c r="S231" s="140">
        <f t="shared" si="50"/>
        <v>0</v>
      </c>
      <c r="T231" s="140">
        <f t="shared" si="51"/>
        <v>0</v>
      </c>
      <c r="U231" s="140">
        <f t="shared" si="52"/>
        <v>0</v>
      </c>
      <c r="W231" s="140">
        <f t="shared" si="53"/>
        <v>0</v>
      </c>
      <c r="X231" s="140">
        <f t="shared" si="54"/>
        <v>0</v>
      </c>
      <c r="Y231" s="140">
        <f t="shared" si="55"/>
        <v>0</v>
      </c>
      <c r="Z231" s="140">
        <f t="shared" si="56"/>
        <v>0</v>
      </c>
      <c r="AA231" s="140">
        <f t="shared" si="57"/>
        <v>0</v>
      </c>
      <c r="AC231" s="143">
        <f t="shared" si="58"/>
        <v>0</v>
      </c>
      <c r="AD231" s="143">
        <f t="shared" si="59"/>
        <v>0</v>
      </c>
      <c r="AE231" s="143">
        <f t="shared" si="60"/>
        <v>0</v>
      </c>
      <c r="AF231" s="143">
        <f t="shared" si="61"/>
        <v>0</v>
      </c>
      <c r="AG231" s="143">
        <f t="shared" si="62"/>
        <v>0</v>
      </c>
    </row>
    <row r="232" spans="2:33">
      <c r="B232" t="s">
        <v>995</v>
      </c>
      <c r="C232" t="s">
        <v>660</v>
      </c>
      <c r="D232" s="120">
        <v>1.8181820000000001E-2</v>
      </c>
      <c r="E232" s="120">
        <v>1.8181820000000001E-2</v>
      </c>
      <c r="F232" s="127"/>
      <c r="G232" s="127"/>
      <c r="H232" s="127"/>
      <c r="I232" s="127"/>
      <c r="J232" s="127"/>
      <c r="K232" s="127">
        <v>0</v>
      </c>
      <c r="L232" s="127">
        <v>1022594</v>
      </c>
      <c r="M232" s="127">
        <v>0</v>
      </c>
      <c r="N232" s="127">
        <v>0</v>
      </c>
      <c r="O232" s="127">
        <v>0</v>
      </c>
      <c r="Q232" s="140">
        <f t="shared" si="48"/>
        <v>0</v>
      </c>
      <c r="R232" s="140">
        <f t="shared" si="49"/>
        <v>0</v>
      </c>
      <c r="S232" s="140">
        <f t="shared" si="50"/>
        <v>0</v>
      </c>
      <c r="T232" s="140">
        <f t="shared" si="51"/>
        <v>0</v>
      </c>
      <c r="U232" s="140">
        <f t="shared" si="52"/>
        <v>0</v>
      </c>
      <c r="W232" s="140">
        <f t="shared" si="53"/>
        <v>0</v>
      </c>
      <c r="X232" s="140">
        <f t="shared" si="54"/>
        <v>0</v>
      </c>
      <c r="Y232" s="140">
        <f t="shared" si="55"/>
        <v>0</v>
      </c>
      <c r="Z232" s="140">
        <f t="shared" si="56"/>
        <v>0</v>
      </c>
      <c r="AA232" s="140">
        <f t="shared" si="57"/>
        <v>0</v>
      </c>
      <c r="AC232" s="143">
        <f t="shared" si="58"/>
        <v>0</v>
      </c>
      <c r="AD232" s="143">
        <f t="shared" si="59"/>
        <v>0</v>
      </c>
      <c r="AE232" s="143">
        <f t="shared" si="60"/>
        <v>0</v>
      </c>
      <c r="AF232" s="143">
        <f t="shared" si="61"/>
        <v>0</v>
      </c>
      <c r="AG232" s="143">
        <f t="shared" si="62"/>
        <v>0</v>
      </c>
    </row>
    <row r="233" spans="2:33">
      <c r="B233" t="s">
        <v>1156</v>
      </c>
      <c r="F233" s="127">
        <v>211608720</v>
      </c>
      <c r="G233" s="127">
        <v>49551288</v>
      </c>
      <c r="H233" s="127">
        <v>99860056</v>
      </c>
      <c r="I233" s="127">
        <v>17278179</v>
      </c>
      <c r="J233" s="127">
        <v>27970381</v>
      </c>
      <c r="K233" s="127">
        <v>7786261</v>
      </c>
      <c r="L233" s="127">
        <v>1022594</v>
      </c>
      <c r="M233" s="127">
        <v>0</v>
      </c>
      <c r="N233" s="127">
        <v>779605</v>
      </c>
      <c r="O233" s="127">
        <v>426123</v>
      </c>
      <c r="P233" s="133"/>
      <c r="Q233" s="140">
        <f t="shared" si="48"/>
        <v>0</v>
      </c>
      <c r="R233" s="140">
        <f t="shared" si="49"/>
        <v>0</v>
      </c>
      <c r="S233" s="140">
        <f t="shared" si="50"/>
        <v>0</v>
      </c>
      <c r="T233" s="140">
        <f t="shared" si="51"/>
        <v>0</v>
      </c>
      <c r="U233" s="140">
        <f t="shared" si="52"/>
        <v>0</v>
      </c>
      <c r="W233" s="140">
        <f t="shared" si="53"/>
        <v>0</v>
      </c>
      <c r="X233" s="140">
        <f t="shared" si="54"/>
        <v>0</v>
      </c>
      <c r="Y233" s="140">
        <f t="shared" si="55"/>
        <v>0</v>
      </c>
      <c r="Z233" s="140">
        <f t="shared" si="56"/>
        <v>0</v>
      </c>
      <c r="AA233" s="140">
        <f t="shared" si="57"/>
        <v>0</v>
      </c>
      <c r="AC233" s="143">
        <f t="shared" si="58"/>
        <v>0</v>
      </c>
      <c r="AD233" s="143">
        <f t="shared" si="59"/>
        <v>0</v>
      </c>
      <c r="AE233" s="143">
        <f t="shared" si="60"/>
        <v>0</v>
      </c>
      <c r="AF233" s="143">
        <f t="shared" si="61"/>
        <v>0</v>
      </c>
      <c r="AG233" s="143">
        <f t="shared" si="62"/>
        <v>0</v>
      </c>
    </row>
    <row r="234" spans="2:33">
      <c r="B234" t="s">
        <v>873</v>
      </c>
      <c r="C234" s="133" t="s">
        <v>161</v>
      </c>
      <c r="D234" s="120">
        <v>2.0899999999999998E-2</v>
      </c>
      <c r="E234" s="120">
        <v>1.5700000000000002E-2</v>
      </c>
      <c r="F234" s="127">
        <v>10351</v>
      </c>
      <c r="G234" s="127">
        <v>0</v>
      </c>
      <c r="H234" s="127">
        <v>5445</v>
      </c>
      <c r="I234" s="127">
        <v>0</v>
      </c>
      <c r="J234" s="127">
        <v>0</v>
      </c>
      <c r="K234" s="127"/>
      <c r="L234" s="127"/>
      <c r="M234" s="127"/>
      <c r="N234" s="127"/>
      <c r="O234" s="127"/>
      <c r="P234" s="133"/>
      <c r="Q234" s="140">
        <f t="shared" si="48"/>
        <v>0</v>
      </c>
      <c r="R234" s="140">
        <f t="shared" si="49"/>
        <v>0</v>
      </c>
      <c r="S234" s="140">
        <f t="shared" si="50"/>
        <v>0</v>
      </c>
      <c r="T234" s="140">
        <f t="shared" si="51"/>
        <v>0</v>
      </c>
      <c r="U234" s="140">
        <f t="shared" si="52"/>
        <v>0</v>
      </c>
      <c r="W234" s="140">
        <f t="shared" si="53"/>
        <v>-53.82519999999996</v>
      </c>
      <c r="X234" s="140">
        <f t="shared" si="54"/>
        <v>0</v>
      </c>
      <c r="Y234" s="140">
        <f t="shared" si="55"/>
        <v>-28.313999999999979</v>
      </c>
      <c r="Z234" s="140">
        <f t="shared" si="56"/>
        <v>0</v>
      </c>
      <c r="AA234" s="140">
        <f t="shared" si="57"/>
        <v>0</v>
      </c>
      <c r="AC234" s="143">
        <f t="shared" si="58"/>
        <v>-53.82519999999996</v>
      </c>
      <c r="AD234" s="143">
        <f t="shared" si="59"/>
        <v>0</v>
      </c>
      <c r="AE234" s="143">
        <f t="shared" si="60"/>
        <v>-28.313999999999979</v>
      </c>
      <c r="AF234" s="143">
        <f t="shared" si="61"/>
        <v>0</v>
      </c>
      <c r="AG234" s="143">
        <f t="shared" si="62"/>
        <v>0</v>
      </c>
    </row>
    <row r="235" spans="2:33">
      <c r="B235" t="s">
        <v>873</v>
      </c>
      <c r="C235" s="133" t="s">
        <v>162</v>
      </c>
      <c r="D235" s="120">
        <v>3.1100000000000003E-2</v>
      </c>
      <c r="E235" s="120">
        <v>3.1100000000000003E-2</v>
      </c>
      <c r="F235" s="127">
        <v>183952</v>
      </c>
      <c r="G235" s="127">
        <v>0</v>
      </c>
      <c r="H235" s="127">
        <v>96762</v>
      </c>
      <c r="I235" s="127">
        <v>0</v>
      </c>
      <c r="J235" s="127">
        <v>0</v>
      </c>
      <c r="K235" s="127"/>
      <c r="L235" s="127"/>
      <c r="M235" s="127"/>
      <c r="N235" s="127"/>
      <c r="O235" s="127"/>
      <c r="Q235" s="140">
        <f t="shared" si="48"/>
        <v>0</v>
      </c>
      <c r="R235" s="140">
        <f t="shared" si="49"/>
        <v>0</v>
      </c>
      <c r="S235" s="140">
        <f t="shared" si="50"/>
        <v>0</v>
      </c>
      <c r="T235" s="140">
        <f t="shared" si="51"/>
        <v>0</v>
      </c>
      <c r="U235" s="140">
        <f t="shared" si="52"/>
        <v>0</v>
      </c>
      <c r="W235" s="140">
        <f t="shared" si="53"/>
        <v>0</v>
      </c>
      <c r="X235" s="140">
        <f t="shared" si="54"/>
        <v>0</v>
      </c>
      <c r="Y235" s="140">
        <f t="shared" si="55"/>
        <v>0</v>
      </c>
      <c r="Z235" s="140">
        <f t="shared" si="56"/>
        <v>0</v>
      </c>
      <c r="AA235" s="140">
        <f t="shared" si="57"/>
        <v>0</v>
      </c>
      <c r="AC235" s="143">
        <f t="shared" si="58"/>
        <v>0</v>
      </c>
      <c r="AD235" s="143">
        <f t="shared" si="59"/>
        <v>0</v>
      </c>
      <c r="AE235" s="143">
        <f t="shared" si="60"/>
        <v>0</v>
      </c>
      <c r="AF235" s="143">
        <f t="shared" si="61"/>
        <v>0</v>
      </c>
      <c r="AG235" s="143">
        <f t="shared" si="62"/>
        <v>0</v>
      </c>
    </row>
    <row r="236" spans="2:33">
      <c r="B236" t="s">
        <v>873</v>
      </c>
      <c r="C236" t="s">
        <v>239</v>
      </c>
      <c r="D236" s="120">
        <v>1.9E-2</v>
      </c>
      <c r="E236" s="120">
        <v>1.8500000000000003E-2</v>
      </c>
      <c r="F236" s="127">
        <v>4445055</v>
      </c>
      <c r="G236" s="127">
        <v>0</v>
      </c>
      <c r="H236" s="127">
        <v>2338182</v>
      </c>
      <c r="I236" s="127">
        <v>0</v>
      </c>
      <c r="J236" s="127">
        <v>0</v>
      </c>
      <c r="K236" s="127"/>
      <c r="L236" s="127"/>
      <c r="M236" s="127"/>
      <c r="N236" s="127"/>
      <c r="O236" s="127"/>
      <c r="Q236" s="140">
        <f t="shared" si="48"/>
        <v>0</v>
      </c>
      <c r="R236" s="140">
        <f t="shared" si="49"/>
        <v>0</v>
      </c>
      <c r="S236" s="140">
        <f t="shared" si="50"/>
        <v>0</v>
      </c>
      <c r="T236" s="140">
        <f t="shared" si="51"/>
        <v>0</v>
      </c>
      <c r="U236" s="140">
        <f t="shared" si="52"/>
        <v>0</v>
      </c>
      <c r="W236" s="140">
        <f t="shared" si="53"/>
        <v>-2222.5274999999865</v>
      </c>
      <c r="X236" s="140">
        <f t="shared" si="54"/>
        <v>0</v>
      </c>
      <c r="Y236" s="140">
        <f t="shared" si="55"/>
        <v>-1169.0909999999928</v>
      </c>
      <c r="Z236" s="140">
        <f t="shared" si="56"/>
        <v>0</v>
      </c>
      <c r="AA236" s="140">
        <f t="shared" si="57"/>
        <v>0</v>
      </c>
      <c r="AC236" s="143">
        <f t="shared" si="58"/>
        <v>-2222.5274999999865</v>
      </c>
      <c r="AD236" s="143">
        <f t="shared" si="59"/>
        <v>0</v>
      </c>
      <c r="AE236" s="143">
        <f t="shared" si="60"/>
        <v>-1169.0909999999928</v>
      </c>
      <c r="AF236" s="143">
        <f t="shared" si="61"/>
        <v>0</v>
      </c>
      <c r="AG236" s="143">
        <f t="shared" si="62"/>
        <v>0</v>
      </c>
    </row>
    <row r="237" spans="2:33">
      <c r="B237" t="s">
        <v>873</v>
      </c>
      <c r="C237" t="s">
        <v>240</v>
      </c>
      <c r="D237" s="120">
        <v>1.4999999999999999E-2</v>
      </c>
      <c r="E237" s="120">
        <v>1.4999999999999999E-2</v>
      </c>
      <c r="F237" s="127">
        <v>158604</v>
      </c>
      <c r="G237" s="127">
        <v>0</v>
      </c>
      <c r="H237" s="127">
        <v>83429</v>
      </c>
      <c r="I237" s="127">
        <v>0</v>
      </c>
      <c r="J237" s="127">
        <v>0</v>
      </c>
      <c r="K237" s="127"/>
      <c r="L237" s="127"/>
      <c r="M237" s="127"/>
      <c r="N237" s="127"/>
      <c r="O237" s="127"/>
      <c r="Q237" s="140">
        <f t="shared" si="48"/>
        <v>0</v>
      </c>
      <c r="R237" s="140">
        <f t="shared" si="49"/>
        <v>0</v>
      </c>
      <c r="S237" s="140">
        <f t="shared" si="50"/>
        <v>0</v>
      </c>
      <c r="T237" s="140">
        <f t="shared" si="51"/>
        <v>0</v>
      </c>
      <c r="U237" s="140">
        <f t="shared" si="52"/>
        <v>0</v>
      </c>
      <c r="W237" s="140">
        <f t="shared" si="53"/>
        <v>0</v>
      </c>
      <c r="X237" s="140">
        <f t="shared" si="54"/>
        <v>0</v>
      </c>
      <c r="Y237" s="140">
        <f t="shared" si="55"/>
        <v>0</v>
      </c>
      <c r="Z237" s="140">
        <f t="shared" si="56"/>
        <v>0</v>
      </c>
      <c r="AA237" s="140">
        <f t="shared" si="57"/>
        <v>0</v>
      </c>
      <c r="AC237" s="143">
        <f t="shared" si="58"/>
        <v>0</v>
      </c>
      <c r="AD237" s="143">
        <f t="shared" si="59"/>
        <v>0</v>
      </c>
      <c r="AE237" s="143">
        <f t="shared" si="60"/>
        <v>0</v>
      </c>
      <c r="AF237" s="143">
        <f t="shared" si="61"/>
        <v>0</v>
      </c>
      <c r="AG237" s="143">
        <f t="shared" si="62"/>
        <v>0</v>
      </c>
    </row>
    <row r="238" spans="2:33">
      <c r="B238" t="s">
        <v>873</v>
      </c>
      <c r="C238" t="s">
        <v>241</v>
      </c>
      <c r="D238" s="120">
        <v>3.15E-2</v>
      </c>
      <c r="E238" s="120">
        <v>2.07E-2</v>
      </c>
      <c r="F238" s="127">
        <v>239790</v>
      </c>
      <c r="G238" s="127">
        <v>0</v>
      </c>
      <c r="H238" s="127">
        <v>126134</v>
      </c>
      <c r="I238" s="127">
        <v>0</v>
      </c>
      <c r="J238" s="127">
        <v>0</v>
      </c>
      <c r="K238" s="127"/>
      <c r="L238" s="127"/>
      <c r="M238" s="127"/>
      <c r="N238" s="127"/>
      <c r="O238" s="127"/>
      <c r="Q238" s="140">
        <f t="shared" si="48"/>
        <v>0</v>
      </c>
      <c r="R238" s="140">
        <f t="shared" si="49"/>
        <v>0</v>
      </c>
      <c r="S238" s="140">
        <f t="shared" si="50"/>
        <v>0</v>
      </c>
      <c r="T238" s="140">
        <f t="shared" si="51"/>
        <v>0</v>
      </c>
      <c r="U238" s="140">
        <f t="shared" si="52"/>
        <v>0</v>
      </c>
      <c r="W238" s="140">
        <f t="shared" si="53"/>
        <v>-2589.732</v>
      </c>
      <c r="X238" s="140">
        <f t="shared" si="54"/>
        <v>0</v>
      </c>
      <c r="Y238" s="140">
        <f t="shared" si="55"/>
        <v>-1362.2472</v>
      </c>
      <c r="Z238" s="140">
        <f t="shared" si="56"/>
        <v>0</v>
      </c>
      <c r="AA238" s="140">
        <f t="shared" si="57"/>
        <v>0</v>
      </c>
      <c r="AC238" s="143">
        <f t="shared" si="58"/>
        <v>-2589.732</v>
      </c>
      <c r="AD238" s="143">
        <f t="shared" si="59"/>
        <v>0</v>
      </c>
      <c r="AE238" s="143">
        <f t="shared" si="60"/>
        <v>-1362.2472</v>
      </c>
      <c r="AF238" s="143">
        <f t="shared" si="61"/>
        <v>0</v>
      </c>
      <c r="AG238" s="143">
        <f t="shared" si="62"/>
        <v>0</v>
      </c>
    </row>
    <row r="239" spans="2:33">
      <c r="B239" t="s">
        <v>873</v>
      </c>
      <c r="C239" t="s">
        <v>242</v>
      </c>
      <c r="D239" s="120">
        <v>1.66E-2</v>
      </c>
      <c r="E239" s="120">
        <v>1.77E-2</v>
      </c>
      <c r="F239" s="127">
        <v>1305494</v>
      </c>
      <c r="G239" s="127">
        <v>0</v>
      </c>
      <c r="H239" s="127">
        <v>686714</v>
      </c>
      <c r="I239" s="127">
        <v>0</v>
      </c>
      <c r="J239" s="127">
        <v>0</v>
      </c>
      <c r="K239" s="127"/>
      <c r="L239" s="127"/>
      <c r="M239" s="127"/>
      <c r="N239" s="127"/>
      <c r="O239" s="127"/>
      <c r="Q239" s="140">
        <f t="shared" si="48"/>
        <v>0</v>
      </c>
      <c r="R239" s="140">
        <f t="shared" si="49"/>
        <v>0</v>
      </c>
      <c r="S239" s="140">
        <f t="shared" si="50"/>
        <v>0</v>
      </c>
      <c r="T239" s="140">
        <f t="shared" si="51"/>
        <v>0</v>
      </c>
      <c r="U239" s="140">
        <f t="shared" si="52"/>
        <v>0</v>
      </c>
      <c r="W239" s="140">
        <f t="shared" si="53"/>
        <v>1436.0434000000005</v>
      </c>
      <c r="X239" s="140">
        <f t="shared" si="54"/>
        <v>0</v>
      </c>
      <c r="Y239" s="140">
        <f t="shared" si="55"/>
        <v>755.38540000000023</v>
      </c>
      <c r="Z239" s="140">
        <f t="shared" si="56"/>
        <v>0</v>
      </c>
      <c r="AA239" s="140">
        <f t="shared" si="57"/>
        <v>0</v>
      </c>
      <c r="AC239" s="143">
        <f t="shared" si="58"/>
        <v>1436.0434000000005</v>
      </c>
      <c r="AD239" s="143">
        <f t="shared" si="59"/>
        <v>0</v>
      </c>
      <c r="AE239" s="143">
        <f t="shared" si="60"/>
        <v>755.38540000000023</v>
      </c>
      <c r="AF239" s="143">
        <f t="shared" si="61"/>
        <v>0</v>
      </c>
      <c r="AG239" s="143">
        <f t="shared" si="62"/>
        <v>0</v>
      </c>
    </row>
    <row r="240" spans="2:33">
      <c r="B240" t="s">
        <v>873</v>
      </c>
      <c r="C240" t="s">
        <v>243</v>
      </c>
      <c r="D240" s="120">
        <v>1.47E-2</v>
      </c>
      <c r="E240" s="120">
        <v>1.9099999999999999E-2</v>
      </c>
      <c r="F240" s="127">
        <v>15356869</v>
      </c>
      <c r="G240" s="127">
        <v>0</v>
      </c>
      <c r="H240" s="127">
        <v>8077999</v>
      </c>
      <c r="I240" s="127">
        <v>0</v>
      </c>
      <c r="J240" s="127">
        <v>0</v>
      </c>
      <c r="K240" s="127"/>
      <c r="L240" s="127"/>
      <c r="M240" s="127"/>
      <c r="N240" s="127"/>
      <c r="O240" s="127"/>
      <c r="Q240" s="140">
        <f t="shared" si="48"/>
        <v>0</v>
      </c>
      <c r="R240" s="140">
        <f t="shared" si="49"/>
        <v>0</v>
      </c>
      <c r="S240" s="140">
        <f t="shared" si="50"/>
        <v>0</v>
      </c>
      <c r="T240" s="140">
        <f t="shared" si="51"/>
        <v>0</v>
      </c>
      <c r="U240" s="140">
        <f t="shared" si="52"/>
        <v>0</v>
      </c>
      <c r="W240" s="140">
        <f t="shared" si="53"/>
        <v>67570.223599999998</v>
      </c>
      <c r="X240" s="140">
        <f t="shared" si="54"/>
        <v>0</v>
      </c>
      <c r="Y240" s="140">
        <f t="shared" si="55"/>
        <v>35543.195599999992</v>
      </c>
      <c r="Z240" s="140">
        <f t="shared" si="56"/>
        <v>0</v>
      </c>
      <c r="AA240" s="140">
        <f t="shared" si="57"/>
        <v>0</v>
      </c>
      <c r="AC240" s="143">
        <f t="shared" si="58"/>
        <v>67570.223599999998</v>
      </c>
      <c r="AD240" s="143">
        <f t="shared" si="59"/>
        <v>0</v>
      </c>
      <c r="AE240" s="143">
        <f t="shared" si="60"/>
        <v>35543.195599999992</v>
      </c>
      <c r="AF240" s="143">
        <f t="shared" si="61"/>
        <v>0</v>
      </c>
      <c r="AG240" s="143">
        <f t="shared" si="62"/>
        <v>0</v>
      </c>
    </row>
    <row r="241" spans="2:33">
      <c r="B241" t="s">
        <v>873</v>
      </c>
      <c r="C241" t="s">
        <v>244</v>
      </c>
      <c r="D241" s="120">
        <v>2.01E-2</v>
      </c>
      <c r="E241" s="120">
        <v>1.95E-2</v>
      </c>
      <c r="F241" s="127">
        <v>20740</v>
      </c>
      <c r="G241" s="127">
        <v>0</v>
      </c>
      <c r="H241" s="127">
        <v>10910</v>
      </c>
      <c r="I241" s="127">
        <v>0</v>
      </c>
      <c r="J241" s="127">
        <v>0</v>
      </c>
      <c r="K241" s="127"/>
      <c r="L241" s="127"/>
      <c r="M241" s="127"/>
      <c r="N241" s="127"/>
      <c r="O241" s="127"/>
      <c r="Q241" s="140">
        <f t="shared" si="48"/>
        <v>0</v>
      </c>
      <c r="R241" s="140">
        <f t="shared" si="49"/>
        <v>0</v>
      </c>
      <c r="S241" s="140">
        <f t="shared" si="50"/>
        <v>0</v>
      </c>
      <c r="T241" s="140">
        <f t="shared" si="51"/>
        <v>0</v>
      </c>
      <c r="U241" s="140">
        <f t="shared" si="52"/>
        <v>0</v>
      </c>
      <c r="W241" s="140">
        <f t="shared" si="53"/>
        <v>-12.443999999999997</v>
      </c>
      <c r="X241" s="140">
        <f t="shared" si="54"/>
        <v>0</v>
      </c>
      <c r="Y241" s="140">
        <f t="shared" si="55"/>
        <v>-6.5459999999999985</v>
      </c>
      <c r="Z241" s="140">
        <f t="shared" si="56"/>
        <v>0</v>
      </c>
      <c r="AA241" s="140">
        <f t="shared" si="57"/>
        <v>0</v>
      </c>
      <c r="AC241" s="143">
        <f t="shared" si="58"/>
        <v>-12.443999999999997</v>
      </c>
      <c r="AD241" s="143">
        <f t="shared" si="59"/>
        <v>0</v>
      </c>
      <c r="AE241" s="143">
        <f t="shared" si="60"/>
        <v>-6.5459999999999985</v>
      </c>
      <c r="AF241" s="143">
        <f t="shared" si="61"/>
        <v>0</v>
      </c>
      <c r="AG241" s="143">
        <f t="shared" si="62"/>
        <v>0</v>
      </c>
    </row>
    <row r="242" spans="2:33">
      <c r="B242" t="s">
        <v>873</v>
      </c>
      <c r="C242" t="s">
        <v>245</v>
      </c>
      <c r="D242" s="120">
        <v>2.12E-2</v>
      </c>
      <c r="E242" s="120">
        <v>2.29E-2</v>
      </c>
      <c r="F242" s="127">
        <v>1542604</v>
      </c>
      <c r="G242" s="127">
        <v>0</v>
      </c>
      <c r="H242" s="127">
        <v>811438</v>
      </c>
      <c r="I242" s="127">
        <v>0</v>
      </c>
      <c r="J242" s="127">
        <v>0</v>
      </c>
      <c r="K242" s="127"/>
      <c r="L242" s="127"/>
      <c r="M242" s="127"/>
      <c r="N242" s="127"/>
      <c r="O242" s="127"/>
      <c r="Q242" s="140">
        <f t="shared" si="48"/>
        <v>0</v>
      </c>
      <c r="R242" s="140">
        <f t="shared" si="49"/>
        <v>0</v>
      </c>
      <c r="S242" s="140">
        <f t="shared" si="50"/>
        <v>0</v>
      </c>
      <c r="T242" s="140">
        <f t="shared" si="51"/>
        <v>0</v>
      </c>
      <c r="U242" s="140">
        <f t="shared" si="52"/>
        <v>0</v>
      </c>
      <c r="W242" s="140">
        <f t="shared" si="53"/>
        <v>2622.4268000000002</v>
      </c>
      <c r="X242" s="140">
        <f t="shared" si="54"/>
        <v>0</v>
      </c>
      <c r="Y242" s="140">
        <f t="shared" si="55"/>
        <v>1379.4446</v>
      </c>
      <c r="Z242" s="140">
        <f t="shared" si="56"/>
        <v>0</v>
      </c>
      <c r="AA242" s="140">
        <f t="shared" si="57"/>
        <v>0</v>
      </c>
      <c r="AC242" s="143">
        <f t="shared" si="58"/>
        <v>2622.4268000000002</v>
      </c>
      <c r="AD242" s="143">
        <f t="shared" si="59"/>
        <v>0</v>
      </c>
      <c r="AE242" s="143">
        <f t="shared" si="60"/>
        <v>1379.4446</v>
      </c>
      <c r="AF242" s="143">
        <f t="shared" si="61"/>
        <v>0</v>
      </c>
      <c r="AG242" s="143">
        <f t="shared" si="62"/>
        <v>0</v>
      </c>
    </row>
    <row r="243" spans="2:33">
      <c r="B243" t="s">
        <v>873</v>
      </c>
      <c r="C243" t="s">
        <v>246</v>
      </c>
      <c r="D243" s="120">
        <v>1.3100000000000001E-2</v>
      </c>
      <c r="E243" s="120">
        <v>1.6899999999999998E-2</v>
      </c>
      <c r="F243" s="127">
        <v>24843</v>
      </c>
      <c r="G243" s="127">
        <v>0</v>
      </c>
      <c r="H243" s="127">
        <v>13068</v>
      </c>
      <c r="I243" s="127">
        <v>0</v>
      </c>
      <c r="J243" s="127">
        <v>0</v>
      </c>
      <c r="K243" s="127"/>
      <c r="L243" s="127"/>
      <c r="M243" s="127"/>
      <c r="N243" s="127"/>
      <c r="O243" s="127"/>
      <c r="Q243" s="140">
        <f t="shared" si="48"/>
        <v>0</v>
      </c>
      <c r="R243" s="140">
        <f t="shared" si="49"/>
        <v>0</v>
      </c>
      <c r="S243" s="140">
        <f t="shared" si="50"/>
        <v>0</v>
      </c>
      <c r="T243" s="140">
        <f t="shared" si="51"/>
        <v>0</v>
      </c>
      <c r="U243" s="140">
        <f t="shared" si="52"/>
        <v>0</v>
      </c>
      <c r="W243" s="140">
        <f t="shared" si="53"/>
        <v>94.403399999999948</v>
      </c>
      <c r="X243" s="140">
        <f t="shared" si="54"/>
        <v>0</v>
      </c>
      <c r="Y243" s="140">
        <f t="shared" si="55"/>
        <v>49.658399999999972</v>
      </c>
      <c r="Z243" s="140">
        <f t="shared" si="56"/>
        <v>0</v>
      </c>
      <c r="AA243" s="140">
        <f t="shared" si="57"/>
        <v>0</v>
      </c>
      <c r="AC243" s="143">
        <f t="shared" si="58"/>
        <v>94.403399999999948</v>
      </c>
      <c r="AD243" s="143">
        <f t="shared" si="59"/>
        <v>0</v>
      </c>
      <c r="AE243" s="143">
        <f t="shared" si="60"/>
        <v>49.658399999999972</v>
      </c>
      <c r="AF243" s="143">
        <f t="shared" si="61"/>
        <v>0</v>
      </c>
      <c r="AG243" s="143">
        <f t="shared" si="62"/>
        <v>0</v>
      </c>
    </row>
    <row r="244" spans="2:33">
      <c r="B244" t="s">
        <v>873</v>
      </c>
      <c r="C244" t="s">
        <v>247</v>
      </c>
      <c r="D244" s="120">
        <v>1.7299999999999999E-2</v>
      </c>
      <c r="E244" s="120">
        <v>1.7100000000000001E-2</v>
      </c>
      <c r="F244" s="127">
        <v>17588883</v>
      </c>
      <c r="G244" s="127">
        <v>0</v>
      </c>
      <c r="H244" s="127">
        <v>9252080</v>
      </c>
      <c r="I244" s="127">
        <v>0</v>
      </c>
      <c r="J244" s="127">
        <v>0</v>
      </c>
      <c r="K244" s="127"/>
      <c r="L244" s="127"/>
      <c r="M244" s="127"/>
      <c r="N244" s="127"/>
      <c r="O244" s="127"/>
      <c r="Q244" s="140">
        <f t="shared" si="48"/>
        <v>0</v>
      </c>
      <c r="R244" s="140">
        <f t="shared" si="49"/>
        <v>0</v>
      </c>
      <c r="S244" s="140">
        <f t="shared" si="50"/>
        <v>0</v>
      </c>
      <c r="T244" s="140">
        <f t="shared" si="51"/>
        <v>0</v>
      </c>
      <c r="U244" s="140">
        <f t="shared" si="52"/>
        <v>0</v>
      </c>
      <c r="W244" s="140">
        <f t="shared" si="53"/>
        <v>-3517.7765999999788</v>
      </c>
      <c r="X244" s="140">
        <f t="shared" si="54"/>
        <v>0</v>
      </c>
      <c r="Y244" s="140">
        <f t="shared" si="55"/>
        <v>-1850.4159999999888</v>
      </c>
      <c r="Z244" s="140">
        <f t="shared" si="56"/>
        <v>0</v>
      </c>
      <c r="AA244" s="140">
        <f t="shared" si="57"/>
        <v>0</v>
      </c>
      <c r="AC244" s="143">
        <f t="shared" si="58"/>
        <v>-3517.7765999999788</v>
      </c>
      <c r="AD244" s="143">
        <f t="shared" si="59"/>
        <v>0</v>
      </c>
      <c r="AE244" s="143">
        <f t="shared" si="60"/>
        <v>-1850.4159999999888</v>
      </c>
      <c r="AF244" s="143">
        <f t="shared" si="61"/>
        <v>0</v>
      </c>
      <c r="AG244" s="143">
        <f t="shared" si="62"/>
        <v>0</v>
      </c>
    </row>
    <row r="245" spans="2:33">
      <c r="B245" t="s">
        <v>873</v>
      </c>
      <c r="C245" t="s">
        <v>248</v>
      </c>
      <c r="D245" s="120">
        <v>2.23E-2</v>
      </c>
      <c r="E245" s="120">
        <v>2.0499999999999997E-2</v>
      </c>
      <c r="F245" s="127">
        <v>10716456</v>
      </c>
      <c r="G245" s="127">
        <v>0</v>
      </c>
      <c r="H245" s="127">
        <v>5637055</v>
      </c>
      <c r="I245" s="127">
        <v>0</v>
      </c>
      <c r="J245" s="127">
        <v>0</v>
      </c>
      <c r="K245" s="127"/>
      <c r="L245" s="127"/>
      <c r="M245" s="127"/>
      <c r="N245" s="127"/>
      <c r="O245" s="127"/>
      <c r="Q245" s="140">
        <f t="shared" si="48"/>
        <v>0</v>
      </c>
      <c r="R245" s="140">
        <f t="shared" si="49"/>
        <v>0</v>
      </c>
      <c r="S245" s="140">
        <f t="shared" si="50"/>
        <v>0</v>
      </c>
      <c r="T245" s="140">
        <f t="shared" si="51"/>
        <v>0</v>
      </c>
      <c r="U245" s="140">
        <f t="shared" si="52"/>
        <v>0</v>
      </c>
      <c r="W245" s="140">
        <f t="shared" si="53"/>
        <v>-19289.620800000033</v>
      </c>
      <c r="X245" s="140">
        <f t="shared" si="54"/>
        <v>0</v>
      </c>
      <c r="Y245" s="140">
        <f t="shared" si="55"/>
        <v>-10146.699000000017</v>
      </c>
      <c r="Z245" s="140">
        <f t="shared" si="56"/>
        <v>0</v>
      </c>
      <c r="AA245" s="140">
        <f t="shared" si="57"/>
        <v>0</v>
      </c>
      <c r="AC245" s="143">
        <f t="shared" si="58"/>
        <v>-19289.620800000033</v>
      </c>
      <c r="AD245" s="143">
        <f t="shared" si="59"/>
        <v>0</v>
      </c>
      <c r="AE245" s="143">
        <f t="shared" si="60"/>
        <v>-10146.699000000017</v>
      </c>
      <c r="AF245" s="143">
        <f t="shared" si="61"/>
        <v>0</v>
      </c>
      <c r="AG245" s="143">
        <f t="shared" si="62"/>
        <v>0</v>
      </c>
    </row>
    <row r="246" spans="2:33">
      <c r="B246" t="s">
        <v>873</v>
      </c>
      <c r="C246" t="s">
        <v>249</v>
      </c>
      <c r="D246" s="120">
        <v>2.2499999999999999E-2</v>
      </c>
      <c r="E246" s="120">
        <v>2.1400000000000002E-2</v>
      </c>
      <c r="F246" s="127">
        <v>979451</v>
      </c>
      <c r="G246" s="127">
        <v>0</v>
      </c>
      <c r="H246" s="127">
        <v>515210</v>
      </c>
      <c r="I246" s="127">
        <v>0</v>
      </c>
      <c r="J246" s="127">
        <v>0</v>
      </c>
      <c r="K246" s="127"/>
      <c r="L246" s="127"/>
      <c r="M246" s="127"/>
      <c r="N246" s="127"/>
      <c r="O246" s="127"/>
      <c r="Q246" s="140">
        <f t="shared" si="48"/>
        <v>0</v>
      </c>
      <c r="R246" s="140">
        <f t="shared" si="49"/>
        <v>0</v>
      </c>
      <c r="S246" s="140">
        <f t="shared" si="50"/>
        <v>0</v>
      </c>
      <c r="T246" s="140">
        <f t="shared" si="51"/>
        <v>0</v>
      </c>
      <c r="U246" s="140">
        <f t="shared" si="52"/>
        <v>0</v>
      </c>
      <c r="W246" s="140">
        <f t="shared" si="53"/>
        <v>-1077.396099999997</v>
      </c>
      <c r="X246" s="140">
        <f t="shared" si="54"/>
        <v>0</v>
      </c>
      <c r="Y246" s="140">
        <f t="shared" si="55"/>
        <v>-566.7309999999984</v>
      </c>
      <c r="Z246" s="140">
        <f t="shared" si="56"/>
        <v>0</v>
      </c>
      <c r="AA246" s="140">
        <f t="shared" si="57"/>
        <v>0</v>
      </c>
      <c r="AC246" s="143">
        <f t="shared" si="58"/>
        <v>-1077.396099999997</v>
      </c>
      <c r="AD246" s="143">
        <f t="shared" si="59"/>
        <v>0</v>
      </c>
      <c r="AE246" s="143">
        <f t="shared" si="60"/>
        <v>-566.7309999999984</v>
      </c>
      <c r="AF246" s="143">
        <f t="shared" si="61"/>
        <v>0</v>
      </c>
      <c r="AG246" s="143">
        <f t="shared" si="62"/>
        <v>0</v>
      </c>
    </row>
    <row r="247" spans="2:33">
      <c r="B247" t="s">
        <v>873</v>
      </c>
      <c r="C247" t="s">
        <v>250</v>
      </c>
      <c r="D247" s="120">
        <v>1.9E-2</v>
      </c>
      <c r="E247" s="120">
        <v>1.5600000000000001E-2</v>
      </c>
      <c r="F247" s="127">
        <v>67214</v>
      </c>
      <c r="G247" s="127">
        <v>0</v>
      </c>
      <c r="H247" s="127">
        <v>35356</v>
      </c>
      <c r="I247" s="127">
        <v>0</v>
      </c>
      <c r="J247" s="127">
        <v>0</v>
      </c>
      <c r="K247" s="127"/>
      <c r="L247" s="127"/>
      <c r="M247" s="127"/>
      <c r="N247" s="127"/>
      <c r="O247" s="127"/>
      <c r="Q247" s="140">
        <f t="shared" si="48"/>
        <v>0</v>
      </c>
      <c r="R247" s="140">
        <f t="shared" si="49"/>
        <v>0</v>
      </c>
      <c r="S247" s="140">
        <f t="shared" si="50"/>
        <v>0</v>
      </c>
      <c r="T247" s="140">
        <f t="shared" si="51"/>
        <v>0</v>
      </c>
      <c r="U247" s="140">
        <f t="shared" si="52"/>
        <v>0</v>
      </c>
      <c r="W247" s="140">
        <f t="shared" si="53"/>
        <v>-228.52759999999989</v>
      </c>
      <c r="X247" s="140">
        <f t="shared" si="54"/>
        <v>0</v>
      </c>
      <c r="Y247" s="140">
        <f t="shared" si="55"/>
        <v>-120.21039999999995</v>
      </c>
      <c r="Z247" s="140">
        <f t="shared" si="56"/>
        <v>0</v>
      </c>
      <c r="AA247" s="140">
        <f t="shared" si="57"/>
        <v>0</v>
      </c>
      <c r="AC247" s="143">
        <f t="shared" si="58"/>
        <v>-228.52759999999989</v>
      </c>
      <c r="AD247" s="143">
        <f t="shared" si="59"/>
        <v>0</v>
      </c>
      <c r="AE247" s="143">
        <f t="shared" si="60"/>
        <v>-120.21039999999995</v>
      </c>
      <c r="AF247" s="143">
        <f t="shared" si="61"/>
        <v>0</v>
      </c>
      <c r="AG247" s="143">
        <f t="shared" si="62"/>
        <v>0</v>
      </c>
    </row>
    <row r="248" spans="2:33">
      <c r="B248" t="s">
        <v>873</v>
      </c>
      <c r="C248" t="s">
        <v>251</v>
      </c>
      <c r="D248" s="120">
        <v>2.5899999999999999E-2</v>
      </c>
      <c r="E248" s="120">
        <v>2.3399999999999997E-2</v>
      </c>
      <c r="F248" s="127">
        <v>30713887</v>
      </c>
      <c r="G248" s="127">
        <v>0</v>
      </c>
      <c r="H248" s="127">
        <v>16156076</v>
      </c>
      <c r="I248" s="127">
        <v>0</v>
      </c>
      <c r="J248" s="127">
        <v>0</v>
      </c>
      <c r="K248" s="127"/>
      <c r="L248" s="127"/>
      <c r="M248" s="127"/>
      <c r="N248" s="127"/>
      <c r="O248" s="127"/>
      <c r="Q248" s="140">
        <f t="shared" si="48"/>
        <v>0</v>
      </c>
      <c r="R248" s="140">
        <f t="shared" si="49"/>
        <v>0</v>
      </c>
      <c r="S248" s="140">
        <f t="shared" si="50"/>
        <v>0</v>
      </c>
      <c r="T248" s="140">
        <f t="shared" si="51"/>
        <v>0</v>
      </c>
      <c r="U248" s="140">
        <f t="shared" si="52"/>
        <v>0</v>
      </c>
      <c r="W248" s="140">
        <f t="shared" si="53"/>
        <v>-76784.717500000072</v>
      </c>
      <c r="X248" s="140">
        <f t="shared" si="54"/>
        <v>0</v>
      </c>
      <c r="Y248" s="140">
        <f t="shared" si="55"/>
        <v>-40390.190000000039</v>
      </c>
      <c r="Z248" s="140">
        <f t="shared" si="56"/>
        <v>0</v>
      </c>
      <c r="AA248" s="140">
        <f t="shared" si="57"/>
        <v>0</v>
      </c>
      <c r="AC248" s="143">
        <f t="shared" si="58"/>
        <v>-76784.717500000072</v>
      </c>
      <c r="AD248" s="143">
        <f t="shared" si="59"/>
        <v>0</v>
      </c>
      <c r="AE248" s="143">
        <f t="shared" si="60"/>
        <v>-40390.190000000039</v>
      </c>
      <c r="AF248" s="143">
        <f t="shared" si="61"/>
        <v>0</v>
      </c>
      <c r="AG248" s="143">
        <f t="shared" si="62"/>
        <v>0</v>
      </c>
    </row>
    <row r="249" spans="2:33">
      <c r="B249" t="s">
        <v>873</v>
      </c>
      <c r="C249" t="s">
        <v>252</v>
      </c>
      <c r="D249" s="120">
        <v>2.0999999999999998E-2</v>
      </c>
      <c r="E249" s="120">
        <v>2.7099999999999999E-2</v>
      </c>
      <c r="F249" s="127">
        <v>11390621</v>
      </c>
      <c r="G249" s="127">
        <v>0</v>
      </c>
      <c r="H249" s="127">
        <v>5991679</v>
      </c>
      <c r="I249" s="127">
        <v>0</v>
      </c>
      <c r="J249" s="127">
        <v>0</v>
      </c>
      <c r="K249" s="127"/>
      <c r="L249" s="127"/>
      <c r="M249" s="127"/>
      <c r="N249" s="127"/>
      <c r="O249" s="127"/>
      <c r="Q249" s="140">
        <f t="shared" si="48"/>
        <v>0</v>
      </c>
      <c r="R249" s="140">
        <f t="shared" si="49"/>
        <v>0</v>
      </c>
      <c r="S249" s="140">
        <f t="shared" si="50"/>
        <v>0</v>
      </c>
      <c r="T249" s="140">
        <f t="shared" si="51"/>
        <v>0</v>
      </c>
      <c r="U249" s="140">
        <f t="shared" si="52"/>
        <v>0</v>
      </c>
      <c r="W249" s="140">
        <f t="shared" si="53"/>
        <v>69482.78810000002</v>
      </c>
      <c r="X249" s="140">
        <f t="shared" si="54"/>
        <v>0</v>
      </c>
      <c r="Y249" s="140">
        <f t="shared" si="55"/>
        <v>36549.241900000008</v>
      </c>
      <c r="Z249" s="140">
        <f t="shared" si="56"/>
        <v>0</v>
      </c>
      <c r="AA249" s="140">
        <f t="shared" si="57"/>
        <v>0</v>
      </c>
      <c r="AC249" s="143">
        <f t="shared" si="58"/>
        <v>69482.78810000002</v>
      </c>
      <c r="AD249" s="143">
        <f t="shared" si="59"/>
        <v>0</v>
      </c>
      <c r="AE249" s="143">
        <f t="shared" si="60"/>
        <v>36549.241900000008</v>
      </c>
      <c r="AF249" s="143">
        <f t="shared" si="61"/>
        <v>0</v>
      </c>
      <c r="AG249" s="143">
        <f t="shared" si="62"/>
        <v>0</v>
      </c>
    </row>
    <row r="250" spans="2:33">
      <c r="B250" t="s">
        <v>873</v>
      </c>
      <c r="C250" t="s">
        <v>253</v>
      </c>
      <c r="D250" s="120">
        <v>1.4199999999999999E-2</v>
      </c>
      <c r="E250" s="120">
        <v>1.6E-2</v>
      </c>
      <c r="F250" s="127">
        <v>3486219</v>
      </c>
      <c r="G250" s="127">
        <v>0</v>
      </c>
      <c r="H250" s="127">
        <v>1833816</v>
      </c>
      <c r="I250" s="127">
        <v>0</v>
      </c>
      <c r="J250" s="127">
        <v>0</v>
      </c>
      <c r="K250" s="127"/>
      <c r="L250" s="127"/>
      <c r="M250" s="127"/>
      <c r="N250" s="127"/>
      <c r="O250" s="127"/>
      <c r="Q250" s="140">
        <f t="shared" si="48"/>
        <v>0</v>
      </c>
      <c r="R250" s="140">
        <f t="shared" si="49"/>
        <v>0</v>
      </c>
      <c r="S250" s="140">
        <f t="shared" si="50"/>
        <v>0</v>
      </c>
      <c r="T250" s="140">
        <f t="shared" si="51"/>
        <v>0</v>
      </c>
      <c r="U250" s="140">
        <f t="shared" si="52"/>
        <v>0</v>
      </c>
      <c r="W250" s="140">
        <f t="shared" si="53"/>
        <v>6275.1942000000045</v>
      </c>
      <c r="X250" s="140">
        <f t="shared" si="54"/>
        <v>0</v>
      </c>
      <c r="Y250" s="140">
        <f t="shared" si="55"/>
        <v>3300.8688000000025</v>
      </c>
      <c r="Z250" s="140">
        <f t="shared" si="56"/>
        <v>0</v>
      </c>
      <c r="AA250" s="140">
        <f t="shared" si="57"/>
        <v>0</v>
      </c>
      <c r="AC250" s="143">
        <f t="shared" si="58"/>
        <v>6275.1942000000045</v>
      </c>
      <c r="AD250" s="143">
        <f t="shared" si="59"/>
        <v>0</v>
      </c>
      <c r="AE250" s="143">
        <f t="shared" si="60"/>
        <v>3300.8688000000025</v>
      </c>
      <c r="AF250" s="143">
        <f t="shared" si="61"/>
        <v>0</v>
      </c>
      <c r="AG250" s="143">
        <f t="shared" si="62"/>
        <v>0</v>
      </c>
    </row>
    <row r="251" spans="2:33">
      <c r="B251" t="s">
        <v>873</v>
      </c>
      <c r="C251" t="s">
        <v>254</v>
      </c>
      <c r="D251" s="120">
        <v>1.35E-2</v>
      </c>
      <c r="E251" s="120">
        <v>1.2E-2</v>
      </c>
      <c r="F251" s="127">
        <v>76956</v>
      </c>
      <c r="G251" s="127">
        <v>0</v>
      </c>
      <c r="H251" s="127">
        <v>40480</v>
      </c>
      <c r="I251" s="127">
        <v>0</v>
      </c>
      <c r="J251" s="127">
        <v>0</v>
      </c>
      <c r="K251" s="127"/>
      <c r="L251" s="127"/>
      <c r="M251" s="127"/>
      <c r="N251" s="127"/>
      <c r="O251" s="127"/>
      <c r="Q251" s="140">
        <f t="shared" si="48"/>
        <v>0</v>
      </c>
      <c r="R251" s="140">
        <f t="shared" si="49"/>
        <v>0</v>
      </c>
      <c r="S251" s="140">
        <f t="shared" si="50"/>
        <v>0</v>
      </c>
      <c r="T251" s="140">
        <f t="shared" si="51"/>
        <v>0</v>
      </c>
      <c r="U251" s="140">
        <f t="shared" si="52"/>
        <v>0</v>
      </c>
      <c r="W251" s="140">
        <f t="shared" si="53"/>
        <v>-115.43399999999997</v>
      </c>
      <c r="X251" s="140">
        <f t="shared" si="54"/>
        <v>0</v>
      </c>
      <c r="Y251" s="140">
        <f t="shared" si="55"/>
        <v>-60.719999999999985</v>
      </c>
      <c r="Z251" s="140">
        <f t="shared" si="56"/>
        <v>0</v>
      </c>
      <c r="AA251" s="140">
        <f t="shared" si="57"/>
        <v>0</v>
      </c>
      <c r="AC251" s="143">
        <f t="shared" si="58"/>
        <v>-115.43399999999997</v>
      </c>
      <c r="AD251" s="143">
        <f t="shared" si="59"/>
        <v>0</v>
      </c>
      <c r="AE251" s="143">
        <f t="shared" si="60"/>
        <v>-60.719999999999985</v>
      </c>
      <c r="AF251" s="143">
        <f t="shared" si="61"/>
        <v>0</v>
      </c>
      <c r="AG251" s="143">
        <f t="shared" si="62"/>
        <v>0</v>
      </c>
    </row>
    <row r="252" spans="2:33">
      <c r="B252" t="s">
        <v>873</v>
      </c>
      <c r="C252" t="s">
        <v>255</v>
      </c>
      <c r="D252" s="120">
        <v>2.4899999999999999E-2</v>
      </c>
      <c r="E252" s="120">
        <v>2.3700000000000002E-2</v>
      </c>
      <c r="F252" s="127">
        <v>161668</v>
      </c>
      <c r="G252" s="127">
        <v>0</v>
      </c>
      <c r="H252" s="127">
        <v>85040</v>
      </c>
      <c r="I252" s="127">
        <v>0</v>
      </c>
      <c r="J252" s="127">
        <v>0</v>
      </c>
      <c r="K252" s="127"/>
      <c r="L252" s="127"/>
      <c r="M252" s="127"/>
      <c r="N252" s="127"/>
      <c r="O252" s="127"/>
      <c r="Q252" s="140">
        <f t="shared" si="48"/>
        <v>0</v>
      </c>
      <c r="R252" s="140">
        <f t="shared" si="49"/>
        <v>0</v>
      </c>
      <c r="S252" s="140">
        <f t="shared" si="50"/>
        <v>0</v>
      </c>
      <c r="T252" s="140">
        <f t="shared" si="51"/>
        <v>0</v>
      </c>
      <c r="U252" s="140">
        <f t="shared" si="52"/>
        <v>0</v>
      </c>
      <c r="W252" s="140">
        <f t="shared" si="53"/>
        <v>-194.0015999999994</v>
      </c>
      <c r="X252" s="140">
        <f t="shared" si="54"/>
        <v>0</v>
      </c>
      <c r="Y252" s="140">
        <f t="shared" si="55"/>
        <v>-102.04799999999967</v>
      </c>
      <c r="Z252" s="140">
        <f t="shared" si="56"/>
        <v>0</v>
      </c>
      <c r="AA252" s="140">
        <f t="shared" si="57"/>
        <v>0</v>
      </c>
      <c r="AC252" s="143">
        <f t="shared" si="58"/>
        <v>-194.0015999999994</v>
      </c>
      <c r="AD252" s="143">
        <f t="shared" si="59"/>
        <v>0</v>
      </c>
      <c r="AE252" s="143">
        <f t="shared" si="60"/>
        <v>-102.04799999999967</v>
      </c>
      <c r="AF252" s="143">
        <f t="shared" si="61"/>
        <v>0</v>
      </c>
      <c r="AG252" s="143">
        <f t="shared" si="62"/>
        <v>0</v>
      </c>
    </row>
    <row r="253" spans="2:33">
      <c r="B253" t="s">
        <v>873</v>
      </c>
      <c r="C253" t="s">
        <v>256</v>
      </c>
      <c r="D253" s="120">
        <v>2.3100000000000002E-2</v>
      </c>
      <c r="E253" s="120">
        <v>1.44E-2</v>
      </c>
      <c r="F253" s="127">
        <v>32312</v>
      </c>
      <c r="G253" s="127">
        <v>0</v>
      </c>
      <c r="H253" s="127">
        <v>16997</v>
      </c>
      <c r="I253" s="127">
        <v>0</v>
      </c>
      <c r="J253" s="127">
        <v>0</v>
      </c>
      <c r="K253" s="127"/>
      <c r="L253" s="127"/>
      <c r="M253" s="127"/>
      <c r="N253" s="127"/>
      <c r="O253" s="127"/>
      <c r="Q253" s="140">
        <f t="shared" si="48"/>
        <v>0</v>
      </c>
      <c r="R253" s="140">
        <f t="shared" si="49"/>
        <v>0</v>
      </c>
      <c r="S253" s="140">
        <f t="shared" si="50"/>
        <v>0</v>
      </c>
      <c r="T253" s="140">
        <f t="shared" si="51"/>
        <v>0</v>
      </c>
      <c r="U253" s="140">
        <f t="shared" si="52"/>
        <v>0</v>
      </c>
      <c r="W253" s="140">
        <f t="shared" si="53"/>
        <v>-281.1144000000001</v>
      </c>
      <c r="X253" s="140">
        <f t="shared" si="54"/>
        <v>0</v>
      </c>
      <c r="Y253" s="140">
        <f t="shared" si="55"/>
        <v>-147.87390000000005</v>
      </c>
      <c r="Z253" s="140">
        <f t="shared" si="56"/>
        <v>0</v>
      </c>
      <c r="AA253" s="140">
        <f t="shared" si="57"/>
        <v>0</v>
      </c>
      <c r="AC253" s="143">
        <f t="shared" si="58"/>
        <v>-281.1144000000001</v>
      </c>
      <c r="AD253" s="143">
        <f t="shared" si="59"/>
        <v>0</v>
      </c>
      <c r="AE253" s="143">
        <f t="shared" si="60"/>
        <v>-147.87390000000005</v>
      </c>
      <c r="AF253" s="143">
        <f t="shared" si="61"/>
        <v>0</v>
      </c>
      <c r="AG253" s="143">
        <f t="shared" si="62"/>
        <v>0</v>
      </c>
    </row>
    <row r="254" spans="2:33">
      <c r="B254" t="s">
        <v>873</v>
      </c>
      <c r="C254" t="s">
        <v>257</v>
      </c>
      <c r="D254" s="120">
        <v>0.02</v>
      </c>
      <c r="E254" s="120">
        <v>1.2699999999999999E-2</v>
      </c>
      <c r="F254" s="127">
        <v>1095015</v>
      </c>
      <c r="G254" s="127">
        <v>0</v>
      </c>
      <c r="H254" s="127">
        <v>575998</v>
      </c>
      <c r="I254" s="127">
        <v>0</v>
      </c>
      <c r="J254" s="127">
        <v>0</v>
      </c>
      <c r="K254" s="127"/>
      <c r="L254" s="127"/>
      <c r="M254" s="127"/>
      <c r="N254" s="127"/>
      <c r="O254" s="127"/>
      <c r="Q254" s="140">
        <f t="shared" si="48"/>
        <v>0</v>
      </c>
      <c r="R254" s="140">
        <f t="shared" si="49"/>
        <v>0</v>
      </c>
      <c r="S254" s="140">
        <f t="shared" si="50"/>
        <v>0</v>
      </c>
      <c r="T254" s="140">
        <f t="shared" si="51"/>
        <v>0</v>
      </c>
      <c r="U254" s="140">
        <f t="shared" si="52"/>
        <v>0</v>
      </c>
      <c r="W254" s="140">
        <f t="shared" si="53"/>
        <v>-7993.6095000000014</v>
      </c>
      <c r="X254" s="140">
        <f t="shared" si="54"/>
        <v>0</v>
      </c>
      <c r="Y254" s="140">
        <f t="shared" si="55"/>
        <v>-4204.7854000000007</v>
      </c>
      <c r="Z254" s="140">
        <f t="shared" si="56"/>
        <v>0</v>
      </c>
      <c r="AA254" s="140">
        <f t="shared" si="57"/>
        <v>0</v>
      </c>
      <c r="AC254" s="143">
        <f t="shared" si="58"/>
        <v>-7993.6095000000014</v>
      </c>
      <c r="AD254" s="143">
        <f t="shared" si="59"/>
        <v>0</v>
      </c>
      <c r="AE254" s="143">
        <f t="shared" si="60"/>
        <v>-4204.7854000000007</v>
      </c>
      <c r="AF254" s="143">
        <f t="shared" si="61"/>
        <v>0</v>
      </c>
      <c r="AG254" s="143">
        <f t="shared" si="62"/>
        <v>0</v>
      </c>
    </row>
    <row r="255" spans="2:33">
      <c r="B255" t="s">
        <v>873</v>
      </c>
      <c r="C255" t="s">
        <v>347</v>
      </c>
      <c r="D255" s="120">
        <v>1.9900000000000001E-2</v>
      </c>
      <c r="E255" s="120">
        <v>1.9900000000000001E-2</v>
      </c>
      <c r="F255" s="127">
        <v>2752260</v>
      </c>
      <c r="G255" s="127">
        <v>0</v>
      </c>
      <c r="H255" s="127">
        <v>1447740</v>
      </c>
      <c r="I255" s="127">
        <v>0</v>
      </c>
      <c r="J255" s="127">
        <v>0</v>
      </c>
      <c r="K255" s="127"/>
      <c r="L255" s="127"/>
      <c r="M255" s="127"/>
      <c r="N255" s="127"/>
      <c r="O255" s="127"/>
      <c r="Q255" s="140">
        <f t="shared" si="48"/>
        <v>0</v>
      </c>
      <c r="R255" s="140">
        <f t="shared" si="49"/>
        <v>0</v>
      </c>
      <c r="S255" s="140">
        <f t="shared" si="50"/>
        <v>0</v>
      </c>
      <c r="T255" s="140">
        <f t="shared" si="51"/>
        <v>0</v>
      </c>
      <c r="U255" s="140">
        <f t="shared" si="52"/>
        <v>0</v>
      </c>
      <c r="W255" s="140">
        <f t="shared" si="53"/>
        <v>0</v>
      </c>
      <c r="X255" s="140">
        <f t="shared" si="54"/>
        <v>0</v>
      </c>
      <c r="Y255" s="140">
        <f t="shared" si="55"/>
        <v>0</v>
      </c>
      <c r="Z255" s="140">
        <f t="shared" si="56"/>
        <v>0</v>
      </c>
      <c r="AA255" s="140">
        <f t="shared" si="57"/>
        <v>0</v>
      </c>
      <c r="AC255" s="143">
        <f t="shared" si="58"/>
        <v>0</v>
      </c>
      <c r="AD255" s="143">
        <f t="shared" si="59"/>
        <v>0</v>
      </c>
      <c r="AE255" s="143">
        <f t="shared" si="60"/>
        <v>0</v>
      </c>
      <c r="AF255" s="143">
        <f t="shared" si="61"/>
        <v>0</v>
      </c>
      <c r="AG255" s="143">
        <f t="shared" si="62"/>
        <v>0</v>
      </c>
    </row>
    <row r="256" spans="2:33">
      <c r="B256" t="s">
        <v>873</v>
      </c>
      <c r="C256" t="s">
        <v>349</v>
      </c>
      <c r="D256" s="120">
        <v>1.66E-2</v>
      </c>
      <c r="E256" s="120">
        <v>1.2500000000000001E-2</v>
      </c>
      <c r="F256" s="127">
        <v>8934</v>
      </c>
      <c r="G256" s="127">
        <v>0</v>
      </c>
      <c r="H256" s="127">
        <v>4700</v>
      </c>
      <c r="I256" s="127">
        <v>0</v>
      </c>
      <c r="J256" s="127">
        <v>0</v>
      </c>
      <c r="K256" s="127"/>
      <c r="L256" s="127"/>
      <c r="M256" s="127"/>
      <c r="N256" s="127"/>
      <c r="O256" s="127"/>
      <c r="Q256" s="140">
        <f t="shared" si="48"/>
        <v>0</v>
      </c>
      <c r="R256" s="140">
        <f t="shared" si="49"/>
        <v>0</v>
      </c>
      <c r="S256" s="140">
        <f t="shared" si="50"/>
        <v>0</v>
      </c>
      <c r="T256" s="140">
        <f t="shared" si="51"/>
        <v>0</v>
      </c>
      <c r="U256" s="140">
        <f t="shared" si="52"/>
        <v>0</v>
      </c>
      <c r="W256" s="140">
        <f t="shared" si="53"/>
        <v>-36.629399999999997</v>
      </c>
      <c r="X256" s="140">
        <f t="shared" si="54"/>
        <v>0</v>
      </c>
      <c r="Y256" s="140">
        <f t="shared" si="55"/>
        <v>-19.269999999999996</v>
      </c>
      <c r="Z256" s="140">
        <f t="shared" si="56"/>
        <v>0</v>
      </c>
      <c r="AA256" s="140">
        <f t="shared" si="57"/>
        <v>0</v>
      </c>
      <c r="AC256" s="143">
        <f t="shared" si="58"/>
        <v>-36.629399999999997</v>
      </c>
      <c r="AD256" s="143">
        <f t="shared" si="59"/>
        <v>0</v>
      </c>
      <c r="AE256" s="143">
        <f t="shared" si="60"/>
        <v>-19.269999999999996</v>
      </c>
      <c r="AF256" s="143">
        <f t="shared" si="61"/>
        <v>0</v>
      </c>
      <c r="AG256" s="143">
        <f t="shared" si="62"/>
        <v>0</v>
      </c>
    </row>
    <row r="257" spans="2:33">
      <c r="B257" t="s">
        <v>873</v>
      </c>
      <c r="C257" t="s">
        <v>350</v>
      </c>
      <c r="D257" s="120">
        <v>2.8E-3</v>
      </c>
      <c r="E257" s="120">
        <v>0</v>
      </c>
      <c r="F257" s="127">
        <v>2377</v>
      </c>
      <c r="G257" s="127">
        <v>0</v>
      </c>
      <c r="H257" s="127">
        <v>1250</v>
      </c>
      <c r="I257" s="127">
        <v>0</v>
      </c>
      <c r="J257" s="127">
        <v>0</v>
      </c>
      <c r="K257" s="127"/>
      <c r="L257" s="127"/>
      <c r="M257" s="127"/>
      <c r="N257" s="127"/>
      <c r="O257" s="127"/>
      <c r="Q257" s="140">
        <f t="shared" si="48"/>
        <v>0</v>
      </c>
      <c r="R257" s="140">
        <f t="shared" si="49"/>
        <v>0</v>
      </c>
      <c r="S257" s="140">
        <f t="shared" si="50"/>
        <v>0</v>
      </c>
      <c r="T257" s="140">
        <f t="shared" si="51"/>
        <v>0</v>
      </c>
      <c r="U257" s="140">
        <f t="shared" si="52"/>
        <v>0</v>
      </c>
      <c r="W257" s="140">
        <f t="shared" si="53"/>
        <v>-6.6555999999999997</v>
      </c>
      <c r="X257" s="140">
        <f t="shared" si="54"/>
        <v>0</v>
      </c>
      <c r="Y257" s="140">
        <f t="shared" si="55"/>
        <v>-3.5</v>
      </c>
      <c r="Z257" s="140">
        <f t="shared" si="56"/>
        <v>0</v>
      </c>
      <c r="AA257" s="140">
        <f t="shared" si="57"/>
        <v>0</v>
      </c>
      <c r="AC257" s="143">
        <f t="shared" si="58"/>
        <v>-6.6555999999999997</v>
      </c>
      <c r="AD257" s="143">
        <f t="shared" si="59"/>
        <v>0</v>
      </c>
      <c r="AE257" s="143">
        <f t="shared" si="60"/>
        <v>-3.5</v>
      </c>
      <c r="AF257" s="143">
        <f t="shared" si="61"/>
        <v>0</v>
      </c>
      <c r="AG257" s="143">
        <f t="shared" si="62"/>
        <v>0</v>
      </c>
    </row>
    <row r="258" spans="2:33">
      <c r="B258" t="s">
        <v>873</v>
      </c>
      <c r="C258" t="s">
        <v>351</v>
      </c>
      <c r="D258" s="120">
        <v>1.8700000000000001E-2</v>
      </c>
      <c r="E258" s="120">
        <v>2.3199999999999998E-2</v>
      </c>
      <c r="F258" s="127">
        <v>3585755</v>
      </c>
      <c r="G258" s="127">
        <v>0</v>
      </c>
      <c r="H258" s="127">
        <v>1886174</v>
      </c>
      <c r="I258" s="127">
        <v>0</v>
      </c>
      <c r="J258" s="127">
        <v>0</v>
      </c>
      <c r="K258" s="127"/>
      <c r="L258" s="127"/>
      <c r="M258" s="127"/>
      <c r="N258" s="127"/>
      <c r="O258" s="127"/>
      <c r="Q258" s="140">
        <f t="shared" si="48"/>
        <v>0</v>
      </c>
      <c r="R258" s="140">
        <f t="shared" si="49"/>
        <v>0</v>
      </c>
      <c r="S258" s="140">
        <f t="shared" si="50"/>
        <v>0</v>
      </c>
      <c r="T258" s="140">
        <f t="shared" si="51"/>
        <v>0</v>
      </c>
      <c r="U258" s="140">
        <f t="shared" si="52"/>
        <v>0</v>
      </c>
      <c r="W258" s="140">
        <f t="shared" si="53"/>
        <v>16135.89749999999</v>
      </c>
      <c r="X258" s="140">
        <f t="shared" si="54"/>
        <v>0</v>
      </c>
      <c r="Y258" s="140">
        <f t="shared" si="55"/>
        <v>8487.782999999994</v>
      </c>
      <c r="Z258" s="140">
        <f t="shared" si="56"/>
        <v>0</v>
      </c>
      <c r="AA258" s="140">
        <f t="shared" si="57"/>
        <v>0</v>
      </c>
      <c r="AC258" s="143">
        <f t="shared" si="58"/>
        <v>16135.89749999999</v>
      </c>
      <c r="AD258" s="143">
        <f t="shared" si="59"/>
        <v>0</v>
      </c>
      <c r="AE258" s="143">
        <f t="shared" si="60"/>
        <v>8487.782999999994</v>
      </c>
      <c r="AF258" s="143">
        <f t="shared" si="61"/>
        <v>0</v>
      </c>
      <c r="AG258" s="143">
        <f t="shared" si="62"/>
        <v>0</v>
      </c>
    </row>
    <row r="259" spans="2:33">
      <c r="B259" t="s">
        <v>873</v>
      </c>
      <c r="C259" t="s">
        <v>352</v>
      </c>
      <c r="D259" s="120">
        <v>1.17E-2</v>
      </c>
      <c r="E259" s="120">
        <v>1.49E-2</v>
      </c>
      <c r="F259" s="127">
        <v>4180521</v>
      </c>
      <c r="G259" s="127">
        <v>0</v>
      </c>
      <c r="H259" s="127">
        <v>2199032</v>
      </c>
      <c r="I259" s="127">
        <v>0</v>
      </c>
      <c r="J259" s="127">
        <v>0</v>
      </c>
      <c r="K259" s="127"/>
      <c r="L259" s="127"/>
      <c r="M259" s="127"/>
      <c r="N259" s="127"/>
      <c r="O259" s="127"/>
      <c r="Q259" s="140">
        <f t="shared" si="48"/>
        <v>0</v>
      </c>
      <c r="R259" s="140">
        <f t="shared" si="49"/>
        <v>0</v>
      </c>
      <c r="S259" s="140">
        <f t="shared" si="50"/>
        <v>0</v>
      </c>
      <c r="T259" s="140">
        <f t="shared" si="51"/>
        <v>0</v>
      </c>
      <c r="U259" s="140">
        <f t="shared" si="52"/>
        <v>0</v>
      </c>
      <c r="W259" s="140">
        <f t="shared" si="53"/>
        <v>13377.667199999998</v>
      </c>
      <c r="X259" s="140">
        <f t="shared" si="54"/>
        <v>0</v>
      </c>
      <c r="Y259" s="140">
        <f t="shared" si="55"/>
        <v>7036.902399999999</v>
      </c>
      <c r="Z259" s="140">
        <f t="shared" si="56"/>
        <v>0</v>
      </c>
      <c r="AA259" s="140">
        <f t="shared" si="57"/>
        <v>0</v>
      </c>
      <c r="AC259" s="143">
        <f t="shared" si="58"/>
        <v>13377.667199999998</v>
      </c>
      <c r="AD259" s="143">
        <f t="shared" si="59"/>
        <v>0</v>
      </c>
      <c r="AE259" s="143">
        <f t="shared" si="60"/>
        <v>7036.902399999999</v>
      </c>
      <c r="AF259" s="143">
        <f t="shared" si="61"/>
        <v>0</v>
      </c>
      <c r="AG259" s="143">
        <f t="shared" si="62"/>
        <v>0</v>
      </c>
    </row>
    <row r="260" spans="2:33">
      <c r="B260" t="s">
        <v>873</v>
      </c>
      <c r="C260" t="s">
        <v>353</v>
      </c>
      <c r="D260" s="120">
        <v>1.4E-2</v>
      </c>
      <c r="E260" s="120">
        <v>1.1599999999999999E-2</v>
      </c>
      <c r="F260" s="127">
        <v>9414</v>
      </c>
      <c r="G260" s="127">
        <v>0</v>
      </c>
      <c r="H260" s="127">
        <v>4952</v>
      </c>
      <c r="I260" s="127">
        <v>0</v>
      </c>
      <c r="J260" s="127">
        <v>0</v>
      </c>
      <c r="K260" s="127"/>
      <c r="L260" s="127"/>
      <c r="M260" s="127"/>
      <c r="N260" s="127"/>
      <c r="O260" s="127"/>
      <c r="Q260" s="140">
        <f t="shared" si="48"/>
        <v>0</v>
      </c>
      <c r="R260" s="140">
        <f t="shared" si="49"/>
        <v>0</v>
      </c>
      <c r="S260" s="140">
        <f t="shared" si="50"/>
        <v>0</v>
      </c>
      <c r="T260" s="140">
        <f t="shared" si="51"/>
        <v>0</v>
      </c>
      <c r="U260" s="140">
        <f t="shared" si="52"/>
        <v>0</v>
      </c>
      <c r="W260" s="140">
        <f t="shared" si="53"/>
        <v>-22.593600000000009</v>
      </c>
      <c r="X260" s="140">
        <f t="shared" si="54"/>
        <v>0</v>
      </c>
      <c r="Y260" s="140">
        <f t="shared" si="55"/>
        <v>-11.884800000000006</v>
      </c>
      <c r="Z260" s="140">
        <f t="shared" si="56"/>
        <v>0</v>
      </c>
      <c r="AA260" s="140">
        <f t="shared" si="57"/>
        <v>0</v>
      </c>
      <c r="AC260" s="143">
        <f t="shared" si="58"/>
        <v>-22.593600000000009</v>
      </c>
      <c r="AD260" s="143">
        <f t="shared" si="59"/>
        <v>0</v>
      </c>
      <c r="AE260" s="143">
        <f t="shared" si="60"/>
        <v>-11.884800000000006</v>
      </c>
      <c r="AF260" s="143">
        <f t="shared" si="61"/>
        <v>0</v>
      </c>
      <c r="AG260" s="143">
        <f t="shared" si="62"/>
        <v>0</v>
      </c>
    </row>
    <row r="261" spans="2:33">
      <c r="B261" t="s">
        <v>873</v>
      </c>
      <c r="C261" t="s">
        <v>354</v>
      </c>
      <c r="D261" s="120">
        <v>2.2099999999999998E-2</v>
      </c>
      <c r="E261" s="120">
        <v>2.5399999999999999E-2</v>
      </c>
      <c r="F261" s="127">
        <v>25688113</v>
      </c>
      <c r="G261" s="127">
        <v>0</v>
      </c>
      <c r="H261" s="127">
        <v>13512426</v>
      </c>
      <c r="I261" s="127">
        <v>0</v>
      </c>
      <c r="J261" s="127">
        <v>0</v>
      </c>
      <c r="K261" s="127"/>
      <c r="L261" s="127"/>
      <c r="M261" s="127"/>
      <c r="N261" s="127"/>
      <c r="O261" s="127"/>
      <c r="Q261" s="140">
        <f t="shared" si="48"/>
        <v>0</v>
      </c>
      <c r="R261" s="140">
        <f t="shared" si="49"/>
        <v>0</v>
      </c>
      <c r="S261" s="140">
        <f t="shared" si="50"/>
        <v>0</v>
      </c>
      <c r="T261" s="140">
        <f t="shared" si="51"/>
        <v>0</v>
      </c>
      <c r="U261" s="140">
        <f t="shared" si="52"/>
        <v>0</v>
      </c>
      <c r="W261" s="140">
        <f t="shared" si="53"/>
        <v>84770.772900000025</v>
      </c>
      <c r="X261" s="140">
        <f t="shared" si="54"/>
        <v>0</v>
      </c>
      <c r="Y261" s="140">
        <f t="shared" si="55"/>
        <v>44591.005800000014</v>
      </c>
      <c r="Z261" s="140">
        <f t="shared" si="56"/>
        <v>0</v>
      </c>
      <c r="AA261" s="140">
        <f t="shared" si="57"/>
        <v>0</v>
      </c>
      <c r="AC261" s="143">
        <f t="shared" si="58"/>
        <v>84770.772900000025</v>
      </c>
      <c r="AD261" s="143">
        <f t="shared" si="59"/>
        <v>0</v>
      </c>
      <c r="AE261" s="143">
        <f t="shared" si="60"/>
        <v>44591.005800000014</v>
      </c>
      <c r="AF261" s="143">
        <f t="shared" si="61"/>
        <v>0</v>
      </c>
      <c r="AG261" s="143">
        <f t="shared" si="62"/>
        <v>0</v>
      </c>
    </row>
    <row r="262" spans="2:33">
      <c r="B262" t="s">
        <v>873</v>
      </c>
      <c r="C262" t="s">
        <v>355</v>
      </c>
      <c r="D262" s="120">
        <v>2.7199999999999998E-2</v>
      </c>
      <c r="E262" s="120">
        <v>2.9900000000000003E-2</v>
      </c>
      <c r="F262" s="127">
        <v>9150523</v>
      </c>
      <c r="G262" s="127">
        <v>0</v>
      </c>
      <c r="H262" s="127">
        <v>4813346</v>
      </c>
      <c r="I262" s="127">
        <v>0</v>
      </c>
      <c r="J262" s="127">
        <v>0</v>
      </c>
      <c r="K262" s="127"/>
      <c r="L262" s="127"/>
      <c r="M262" s="127"/>
      <c r="N262" s="127"/>
      <c r="O262" s="127"/>
      <c r="Q262" s="140">
        <f t="shared" si="48"/>
        <v>0</v>
      </c>
      <c r="R262" s="140">
        <f t="shared" si="49"/>
        <v>0</v>
      </c>
      <c r="S262" s="140">
        <f t="shared" si="50"/>
        <v>0</v>
      </c>
      <c r="T262" s="140">
        <f t="shared" si="51"/>
        <v>0</v>
      </c>
      <c r="U262" s="140">
        <f t="shared" si="52"/>
        <v>0</v>
      </c>
      <c r="W262" s="140">
        <f t="shared" si="53"/>
        <v>24706.412100000041</v>
      </c>
      <c r="X262" s="140">
        <f t="shared" si="54"/>
        <v>0</v>
      </c>
      <c r="Y262" s="140">
        <f t="shared" si="55"/>
        <v>12996.034200000022</v>
      </c>
      <c r="Z262" s="140">
        <f t="shared" si="56"/>
        <v>0</v>
      </c>
      <c r="AA262" s="140">
        <f t="shared" si="57"/>
        <v>0</v>
      </c>
      <c r="AC262" s="143">
        <f t="shared" si="58"/>
        <v>24706.412100000041</v>
      </c>
      <c r="AD262" s="143">
        <f t="shared" si="59"/>
        <v>0</v>
      </c>
      <c r="AE262" s="143">
        <f t="shared" si="60"/>
        <v>12996.034200000022</v>
      </c>
      <c r="AF262" s="143">
        <f t="shared" si="61"/>
        <v>0</v>
      </c>
      <c r="AG262" s="143">
        <f t="shared" si="62"/>
        <v>0</v>
      </c>
    </row>
    <row r="263" spans="2:33">
      <c r="B263" t="s">
        <v>873</v>
      </c>
      <c r="C263" t="s">
        <v>356</v>
      </c>
      <c r="D263" s="120">
        <v>1.8000000000000002E-2</v>
      </c>
      <c r="E263" s="120">
        <v>2.4E-2</v>
      </c>
      <c r="F263" s="127">
        <v>359726</v>
      </c>
      <c r="G263" s="127">
        <v>0</v>
      </c>
      <c r="H263" s="127">
        <v>189223</v>
      </c>
      <c r="I263" s="127">
        <v>0</v>
      </c>
      <c r="J263" s="127">
        <v>0</v>
      </c>
      <c r="K263" s="127"/>
      <c r="L263" s="127"/>
      <c r="M263" s="127"/>
      <c r="N263" s="127"/>
      <c r="O263" s="127"/>
      <c r="Q263" s="140">
        <f t="shared" ref="Q263:Q326" si="63">($E263-$D263)*K263</f>
        <v>0</v>
      </c>
      <c r="R263" s="140">
        <f t="shared" ref="R263:R326" si="64">($E263-$D263)*L263</f>
        <v>0</v>
      </c>
      <c r="S263" s="140">
        <f t="shared" ref="S263:S326" si="65">($E263-$D263)*M263</f>
        <v>0</v>
      </c>
      <c r="T263" s="140">
        <f t="shared" ref="T263:T326" si="66">($E263-$D263)*N263</f>
        <v>0</v>
      </c>
      <c r="U263" s="140">
        <f t="shared" ref="U263:U326" si="67">($E263-$D263)*O263</f>
        <v>0</v>
      </c>
      <c r="W263" s="140">
        <f t="shared" ref="W263:W326" si="68">($E263-$D263)*F263</f>
        <v>2158.3559999999993</v>
      </c>
      <c r="X263" s="140">
        <f t="shared" ref="X263:X326" si="69">($E263-$D263)*G263</f>
        <v>0</v>
      </c>
      <c r="Y263" s="140">
        <f t="shared" ref="Y263:Y326" si="70">($E263-$D263)*H263</f>
        <v>1135.3379999999997</v>
      </c>
      <c r="Z263" s="140">
        <f t="shared" ref="Z263:Z326" si="71">($E263-$D263)*I263</f>
        <v>0</v>
      </c>
      <c r="AA263" s="140">
        <f t="shared" ref="AA263:AA326" si="72">($E263-$D263)*J263</f>
        <v>0</v>
      </c>
      <c r="AC263" s="143">
        <f t="shared" ref="AC263:AC326" si="73">SUM(Q263,W263)</f>
        <v>2158.3559999999993</v>
      </c>
      <c r="AD263" s="143">
        <f t="shared" ref="AD263:AD326" si="74">SUM(R263,X263)</f>
        <v>0</v>
      </c>
      <c r="AE263" s="143">
        <f t="shared" ref="AE263:AE326" si="75">SUM(S263,Y263)</f>
        <v>1135.3379999999997</v>
      </c>
      <c r="AF263" s="143">
        <f t="shared" ref="AF263:AF326" si="76">SUM(T263,Z263)</f>
        <v>0</v>
      </c>
      <c r="AG263" s="143">
        <f t="shared" ref="AG263:AG326" si="77">SUM(U263,AA263)</f>
        <v>0</v>
      </c>
    </row>
    <row r="264" spans="2:33">
      <c r="B264" t="s">
        <v>873</v>
      </c>
      <c r="C264" t="s">
        <v>360</v>
      </c>
      <c r="D264" s="120">
        <v>1.47E-2</v>
      </c>
      <c r="E264" s="120">
        <v>1.34E-2</v>
      </c>
      <c r="F264" s="127">
        <v>112108</v>
      </c>
      <c r="G264" s="127">
        <v>0</v>
      </c>
      <c r="H264" s="127">
        <v>58971</v>
      </c>
      <c r="I264" s="127">
        <v>0</v>
      </c>
      <c r="J264" s="127">
        <v>0</v>
      </c>
      <c r="K264" s="127"/>
      <c r="L264" s="127"/>
      <c r="M264" s="127"/>
      <c r="N264" s="127"/>
      <c r="O264" s="127"/>
      <c r="Q264" s="140">
        <f t="shared" si="63"/>
        <v>0</v>
      </c>
      <c r="R264" s="140">
        <f t="shared" si="64"/>
        <v>0</v>
      </c>
      <c r="S264" s="140">
        <f t="shared" si="65"/>
        <v>0</v>
      </c>
      <c r="T264" s="140">
        <f t="shared" si="66"/>
        <v>0</v>
      </c>
      <c r="U264" s="140">
        <f t="shared" si="67"/>
        <v>0</v>
      </c>
      <c r="W264" s="140">
        <f t="shared" si="68"/>
        <v>-145.74039999999991</v>
      </c>
      <c r="X264" s="140">
        <f t="shared" si="69"/>
        <v>0</v>
      </c>
      <c r="Y264" s="140">
        <f t="shared" si="70"/>
        <v>-76.662299999999945</v>
      </c>
      <c r="Z264" s="140">
        <f t="shared" si="71"/>
        <v>0</v>
      </c>
      <c r="AA264" s="140">
        <f t="shared" si="72"/>
        <v>0</v>
      </c>
      <c r="AC264" s="143">
        <f t="shared" si="73"/>
        <v>-145.74039999999991</v>
      </c>
      <c r="AD264" s="143">
        <f t="shared" si="74"/>
        <v>0</v>
      </c>
      <c r="AE264" s="143">
        <f t="shared" si="75"/>
        <v>-76.662299999999945</v>
      </c>
      <c r="AF264" s="143">
        <f t="shared" si="76"/>
        <v>0</v>
      </c>
      <c r="AG264" s="143">
        <f t="shared" si="77"/>
        <v>0</v>
      </c>
    </row>
    <row r="265" spans="2:33">
      <c r="B265" t="s">
        <v>873</v>
      </c>
      <c r="C265" t="s">
        <v>361</v>
      </c>
      <c r="D265" s="120">
        <v>2.29E-2</v>
      </c>
      <c r="E265" s="120">
        <v>1.1999999999999999E-3</v>
      </c>
      <c r="F265" s="127">
        <v>161572</v>
      </c>
      <c r="G265" s="127">
        <v>0</v>
      </c>
      <c r="H265" s="127">
        <v>84990</v>
      </c>
      <c r="I265" s="127">
        <v>0</v>
      </c>
      <c r="J265" s="127">
        <v>0</v>
      </c>
      <c r="K265" s="127"/>
      <c r="L265" s="127"/>
      <c r="M265" s="127"/>
      <c r="N265" s="127"/>
      <c r="O265" s="127"/>
      <c r="Q265" s="140">
        <f t="shared" si="63"/>
        <v>0</v>
      </c>
      <c r="R265" s="140">
        <f t="shared" si="64"/>
        <v>0</v>
      </c>
      <c r="S265" s="140">
        <f t="shared" si="65"/>
        <v>0</v>
      </c>
      <c r="T265" s="140">
        <f t="shared" si="66"/>
        <v>0</v>
      </c>
      <c r="U265" s="140">
        <f t="shared" si="67"/>
        <v>0</v>
      </c>
      <c r="W265" s="140">
        <f t="shared" si="68"/>
        <v>-3506.1124</v>
      </c>
      <c r="X265" s="140">
        <f t="shared" si="69"/>
        <v>0</v>
      </c>
      <c r="Y265" s="140">
        <f t="shared" si="70"/>
        <v>-1844.2830000000001</v>
      </c>
      <c r="Z265" s="140">
        <f t="shared" si="71"/>
        <v>0</v>
      </c>
      <c r="AA265" s="140">
        <f t="shared" si="72"/>
        <v>0</v>
      </c>
      <c r="AC265" s="143">
        <f t="shared" si="73"/>
        <v>-3506.1124</v>
      </c>
      <c r="AD265" s="143">
        <f t="shared" si="74"/>
        <v>0</v>
      </c>
      <c r="AE265" s="143">
        <f t="shared" si="75"/>
        <v>-1844.2830000000001</v>
      </c>
      <c r="AF265" s="143">
        <f t="shared" si="76"/>
        <v>0</v>
      </c>
      <c r="AG265" s="143">
        <f t="shared" si="77"/>
        <v>0</v>
      </c>
    </row>
    <row r="266" spans="2:33">
      <c r="B266" t="s">
        <v>873</v>
      </c>
      <c r="C266" t="s">
        <v>362</v>
      </c>
      <c r="D266" s="120">
        <v>1.9499999999999997E-2</v>
      </c>
      <c r="E266" s="120">
        <v>2.69E-2</v>
      </c>
      <c r="F266" s="127">
        <v>5036801</v>
      </c>
      <c r="G266" s="127">
        <v>0</v>
      </c>
      <c r="H266" s="127">
        <v>2649451</v>
      </c>
      <c r="I266" s="127">
        <v>0</v>
      </c>
      <c r="J266" s="127">
        <v>0</v>
      </c>
      <c r="K266" s="127"/>
      <c r="L266" s="127"/>
      <c r="M266" s="127"/>
      <c r="N266" s="127"/>
      <c r="O266" s="127"/>
      <c r="Q266" s="140">
        <f t="shared" si="63"/>
        <v>0</v>
      </c>
      <c r="R266" s="140">
        <f t="shared" si="64"/>
        <v>0</v>
      </c>
      <c r="S266" s="140">
        <f t="shared" si="65"/>
        <v>0</v>
      </c>
      <c r="T266" s="140">
        <f t="shared" si="66"/>
        <v>0</v>
      </c>
      <c r="U266" s="140">
        <f t="shared" si="67"/>
        <v>0</v>
      </c>
      <c r="W266" s="140">
        <f t="shared" si="68"/>
        <v>37272.327400000016</v>
      </c>
      <c r="X266" s="140">
        <f t="shared" si="69"/>
        <v>0</v>
      </c>
      <c r="Y266" s="140">
        <f t="shared" si="70"/>
        <v>19605.93740000001</v>
      </c>
      <c r="Z266" s="140">
        <f t="shared" si="71"/>
        <v>0</v>
      </c>
      <c r="AA266" s="140">
        <f t="shared" si="72"/>
        <v>0</v>
      </c>
      <c r="AC266" s="143">
        <f t="shared" si="73"/>
        <v>37272.327400000016</v>
      </c>
      <c r="AD266" s="143">
        <f t="shared" si="74"/>
        <v>0</v>
      </c>
      <c r="AE266" s="143">
        <f t="shared" si="75"/>
        <v>19605.93740000001</v>
      </c>
      <c r="AF266" s="143">
        <f t="shared" si="76"/>
        <v>0</v>
      </c>
      <c r="AG266" s="143">
        <f t="shared" si="77"/>
        <v>0</v>
      </c>
    </row>
    <row r="267" spans="2:33">
      <c r="B267" t="s">
        <v>873</v>
      </c>
      <c r="C267" t="s">
        <v>363</v>
      </c>
      <c r="D267" s="120">
        <v>2.4000000000000002E-3</v>
      </c>
      <c r="E267" s="120">
        <v>3.0999999999999999E-3</v>
      </c>
      <c r="F267" s="127">
        <v>43498</v>
      </c>
      <c r="G267" s="127">
        <v>0</v>
      </c>
      <c r="H267" s="127">
        <v>22881</v>
      </c>
      <c r="I267" s="127">
        <v>0</v>
      </c>
      <c r="J267" s="127">
        <v>0</v>
      </c>
      <c r="K267" s="127"/>
      <c r="L267" s="127"/>
      <c r="M267" s="127"/>
      <c r="N267" s="127"/>
      <c r="O267" s="127"/>
      <c r="Q267" s="140">
        <f t="shared" si="63"/>
        <v>0</v>
      </c>
      <c r="R267" s="140">
        <f t="shared" si="64"/>
        <v>0</v>
      </c>
      <c r="S267" s="140">
        <f t="shared" si="65"/>
        <v>0</v>
      </c>
      <c r="T267" s="140">
        <f t="shared" si="66"/>
        <v>0</v>
      </c>
      <c r="U267" s="140">
        <f t="shared" si="67"/>
        <v>0</v>
      </c>
      <c r="W267" s="140">
        <f t="shared" si="68"/>
        <v>30.448599999999985</v>
      </c>
      <c r="X267" s="140">
        <f t="shared" si="69"/>
        <v>0</v>
      </c>
      <c r="Y267" s="140">
        <f t="shared" si="70"/>
        <v>16.016699999999993</v>
      </c>
      <c r="Z267" s="140">
        <f t="shared" si="71"/>
        <v>0</v>
      </c>
      <c r="AA267" s="140">
        <f t="shared" si="72"/>
        <v>0</v>
      </c>
      <c r="AC267" s="143">
        <f t="shared" si="73"/>
        <v>30.448599999999985</v>
      </c>
      <c r="AD267" s="143">
        <f t="shared" si="74"/>
        <v>0</v>
      </c>
      <c r="AE267" s="143">
        <f t="shared" si="75"/>
        <v>16.016699999999993</v>
      </c>
      <c r="AF267" s="143">
        <f t="shared" si="76"/>
        <v>0</v>
      </c>
      <c r="AG267" s="143">
        <f t="shared" si="77"/>
        <v>0</v>
      </c>
    </row>
    <row r="268" spans="2:33">
      <c r="B268" t="s">
        <v>873</v>
      </c>
      <c r="C268" t="s">
        <v>364</v>
      </c>
      <c r="D268" s="120">
        <v>2.7199999999999998E-2</v>
      </c>
      <c r="E268" s="120">
        <v>2.69E-2</v>
      </c>
      <c r="F268" s="127">
        <v>1127563</v>
      </c>
      <c r="G268" s="127">
        <v>0</v>
      </c>
      <c r="H268" s="127">
        <v>593119</v>
      </c>
      <c r="I268" s="127">
        <v>0</v>
      </c>
      <c r="J268" s="127">
        <v>0</v>
      </c>
      <c r="K268" s="127"/>
      <c r="L268" s="127"/>
      <c r="M268" s="127"/>
      <c r="N268" s="127"/>
      <c r="O268" s="127"/>
      <c r="Q268" s="140">
        <f t="shared" si="63"/>
        <v>0</v>
      </c>
      <c r="R268" s="140">
        <f t="shared" si="64"/>
        <v>0</v>
      </c>
      <c r="S268" s="140">
        <f t="shared" si="65"/>
        <v>0</v>
      </c>
      <c r="T268" s="140">
        <f t="shared" si="66"/>
        <v>0</v>
      </c>
      <c r="U268" s="140">
        <f t="shared" si="67"/>
        <v>0</v>
      </c>
      <c r="W268" s="140">
        <f t="shared" si="68"/>
        <v>-338.26889999999793</v>
      </c>
      <c r="X268" s="140">
        <f t="shared" si="69"/>
        <v>0</v>
      </c>
      <c r="Y268" s="140">
        <f t="shared" si="70"/>
        <v>-177.93569999999892</v>
      </c>
      <c r="Z268" s="140">
        <f t="shared" si="71"/>
        <v>0</v>
      </c>
      <c r="AA268" s="140">
        <f t="shared" si="72"/>
        <v>0</v>
      </c>
      <c r="AC268" s="143">
        <f t="shared" si="73"/>
        <v>-338.26889999999793</v>
      </c>
      <c r="AD268" s="143">
        <f t="shared" si="74"/>
        <v>0</v>
      </c>
      <c r="AE268" s="143">
        <f t="shared" si="75"/>
        <v>-177.93569999999892</v>
      </c>
      <c r="AF268" s="143">
        <f t="shared" si="76"/>
        <v>0</v>
      </c>
      <c r="AG268" s="143">
        <f t="shared" si="77"/>
        <v>0</v>
      </c>
    </row>
    <row r="269" spans="2:33">
      <c r="B269" t="s">
        <v>873</v>
      </c>
      <c r="C269" t="s">
        <v>365</v>
      </c>
      <c r="D269" s="120">
        <v>2.0499999999999997E-2</v>
      </c>
      <c r="E269" s="120">
        <v>1.95E-2</v>
      </c>
      <c r="F269" s="127">
        <v>24701452</v>
      </c>
      <c r="G269" s="127">
        <v>0</v>
      </c>
      <c r="H269" s="127">
        <v>12993423</v>
      </c>
      <c r="I269" s="127">
        <v>0</v>
      </c>
      <c r="J269" s="127">
        <v>0</v>
      </c>
      <c r="K269" s="127"/>
      <c r="L269" s="127"/>
      <c r="M269" s="127"/>
      <c r="N269" s="127"/>
      <c r="O269" s="127"/>
      <c r="Q269" s="140">
        <f t="shared" si="63"/>
        <v>0</v>
      </c>
      <c r="R269" s="140">
        <f t="shared" si="64"/>
        <v>0</v>
      </c>
      <c r="S269" s="140">
        <f t="shared" si="65"/>
        <v>0</v>
      </c>
      <c r="T269" s="140">
        <f t="shared" si="66"/>
        <v>0</v>
      </c>
      <c r="U269" s="140">
        <f t="shared" si="67"/>
        <v>0</v>
      </c>
      <c r="W269" s="140">
        <f t="shared" si="68"/>
        <v>-24701.451999999936</v>
      </c>
      <c r="X269" s="140">
        <f t="shared" si="69"/>
        <v>0</v>
      </c>
      <c r="Y269" s="140">
        <f t="shared" si="70"/>
        <v>-12993.422999999966</v>
      </c>
      <c r="Z269" s="140">
        <f t="shared" si="71"/>
        <v>0</v>
      </c>
      <c r="AA269" s="140">
        <f t="shared" si="72"/>
        <v>0</v>
      </c>
      <c r="AC269" s="143">
        <f t="shared" si="73"/>
        <v>-24701.451999999936</v>
      </c>
      <c r="AD269" s="143">
        <f t="shared" si="74"/>
        <v>0</v>
      </c>
      <c r="AE269" s="143">
        <f t="shared" si="75"/>
        <v>-12993.422999999966</v>
      </c>
      <c r="AF269" s="143">
        <f t="shared" si="76"/>
        <v>0</v>
      </c>
      <c r="AG269" s="143">
        <f t="shared" si="77"/>
        <v>0</v>
      </c>
    </row>
    <row r="270" spans="2:33">
      <c r="B270" t="s">
        <v>873</v>
      </c>
      <c r="C270" t="s">
        <v>366</v>
      </c>
      <c r="D270" s="120">
        <v>2.8500000000000001E-2</v>
      </c>
      <c r="E270" s="120">
        <v>2.8900000000000002E-2</v>
      </c>
      <c r="F270" s="127">
        <v>54901</v>
      </c>
      <c r="G270" s="127">
        <v>0</v>
      </c>
      <c r="H270" s="127">
        <v>28879</v>
      </c>
      <c r="I270" s="127">
        <v>0</v>
      </c>
      <c r="J270" s="127">
        <v>0</v>
      </c>
      <c r="K270" s="127"/>
      <c r="L270" s="127"/>
      <c r="M270" s="127"/>
      <c r="N270" s="127"/>
      <c r="O270" s="127"/>
      <c r="Q270" s="140">
        <f t="shared" si="63"/>
        <v>0</v>
      </c>
      <c r="R270" s="140">
        <f t="shared" si="64"/>
        <v>0</v>
      </c>
      <c r="S270" s="140">
        <f t="shared" si="65"/>
        <v>0</v>
      </c>
      <c r="T270" s="140">
        <f t="shared" si="66"/>
        <v>0</v>
      </c>
      <c r="U270" s="140">
        <f t="shared" si="67"/>
        <v>0</v>
      </c>
      <c r="W270" s="140">
        <f t="shared" si="68"/>
        <v>21.960400000000057</v>
      </c>
      <c r="X270" s="140">
        <f t="shared" si="69"/>
        <v>0</v>
      </c>
      <c r="Y270" s="140">
        <f t="shared" si="70"/>
        <v>11.551600000000031</v>
      </c>
      <c r="Z270" s="140">
        <f t="shared" si="71"/>
        <v>0</v>
      </c>
      <c r="AA270" s="140">
        <f t="shared" si="72"/>
        <v>0</v>
      </c>
      <c r="AC270" s="143">
        <f t="shared" si="73"/>
        <v>21.960400000000057</v>
      </c>
      <c r="AD270" s="143">
        <f t="shared" si="74"/>
        <v>0</v>
      </c>
      <c r="AE270" s="143">
        <f t="shared" si="75"/>
        <v>11.551600000000031</v>
      </c>
      <c r="AF270" s="143">
        <f t="shared" si="76"/>
        <v>0</v>
      </c>
      <c r="AG270" s="143">
        <f t="shared" si="77"/>
        <v>0</v>
      </c>
    </row>
    <row r="271" spans="2:33">
      <c r="B271" t="s">
        <v>873</v>
      </c>
      <c r="C271" t="s">
        <v>367</v>
      </c>
      <c r="D271" s="120">
        <v>6.4999999999999997E-3</v>
      </c>
      <c r="E271" s="120">
        <v>3.3E-3</v>
      </c>
      <c r="F271" s="127">
        <v>69226</v>
      </c>
      <c r="G271" s="127">
        <v>0</v>
      </c>
      <c r="H271" s="127">
        <v>36414</v>
      </c>
      <c r="I271" s="127">
        <v>0</v>
      </c>
      <c r="J271" s="127">
        <v>0</v>
      </c>
      <c r="K271" s="127"/>
      <c r="L271" s="127"/>
      <c r="M271" s="127"/>
      <c r="N271" s="127"/>
      <c r="O271" s="127"/>
      <c r="Q271" s="140">
        <f t="shared" si="63"/>
        <v>0</v>
      </c>
      <c r="R271" s="140">
        <f t="shared" si="64"/>
        <v>0</v>
      </c>
      <c r="S271" s="140">
        <f t="shared" si="65"/>
        <v>0</v>
      </c>
      <c r="T271" s="140">
        <f t="shared" si="66"/>
        <v>0</v>
      </c>
      <c r="U271" s="140">
        <f t="shared" si="67"/>
        <v>0</v>
      </c>
      <c r="W271" s="140">
        <f t="shared" si="68"/>
        <v>-221.52319999999997</v>
      </c>
      <c r="X271" s="140">
        <f t="shared" si="69"/>
        <v>0</v>
      </c>
      <c r="Y271" s="140">
        <f t="shared" si="70"/>
        <v>-116.52479999999998</v>
      </c>
      <c r="Z271" s="140">
        <f t="shared" si="71"/>
        <v>0</v>
      </c>
      <c r="AA271" s="140">
        <f t="shared" si="72"/>
        <v>0</v>
      </c>
      <c r="AC271" s="143">
        <f t="shared" si="73"/>
        <v>-221.52319999999997</v>
      </c>
      <c r="AD271" s="143">
        <f t="shared" si="74"/>
        <v>0</v>
      </c>
      <c r="AE271" s="143">
        <f t="shared" si="75"/>
        <v>-116.52479999999998</v>
      </c>
      <c r="AF271" s="143">
        <f t="shared" si="76"/>
        <v>0</v>
      </c>
      <c r="AG271" s="143">
        <f t="shared" si="77"/>
        <v>0</v>
      </c>
    </row>
    <row r="272" spans="2:33">
      <c r="B272" t="s">
        <v>873</v>
      </c>
      <c r="C272" t="s">
        <v>368</v>
      </c>
      <c r="D272" s="120">
        <v>4.5000000000000005E-3</v>
      </c>
      <c r="E272" s="120">
        <v>2.5999999999999999E-3</v>
      </c>
      <c r="F272" s="127">
        <v>5724569</v>
      </c>
      <c r="G272" s="127">
        <v>0</v>
      </c>
      <c r="H272" s="127">
        <v>3011230</v>
      </c>
      <c r="I272" s="127">
        <v>0</v>
      </c>
      <c r="J272" s="127">
        <v>0</v>
      </c>
      <c r="K272" s="127"/>
      <c r="L272" s="127"/>
      <c r="M272" s="127"/>
      <c r="N272" s="127"/>
      <c r="O272" s="127"/>
      <c r="Q272" s="140">
        <f t="shared" si="63"/>
        <v>0</v>
      </c>
      <c r="R272" s="140">
        <f t="shared" si="64"/>
        <v>0</v>
      </c>
      <c r="S272" s="140">
        <f t="shared" si="65"/>
        <v>0</v>
      </c>
      <c r="T272" s="140">
        <f t="shared" si="66"/>
        <v>0</v>
      </c>
      <c r="U272" s="140">
        <f t="shared" si="67"/>
        <v>0</v>
      </c>
      <c r="W272" s="140">
        <f t="shared" si="68"/>
        <v>-10876.681100000003</v>
      </c>
      <c r="X272" s="140">
        <f t="shared" si="69"/>
        <v>0</v>
      </c>
      <c r="Y272" s="140">
        <f t="shared" si="70"/>
        <v>-5721.3370000000023</v>
      </c>
      <c r="Z272" s="140">
        <f t="shared" si="71"/>
        <v>0</v>
      </c>
      <c r="AA272" s="140">
        <f t="shared" si="72"/>
        <v>0</v>
      </c>
      <c r="AC272" s="143">
        <f t="shared" si="73"/>
        <v>-10876.681100000003</v>
      </c>
      <c r="AD272" s="143">
        <f t="shared" si="74"/>
        <v>0</v>
      </c>
      <c r="AE272" s="143">
        <f t="shared" si="75"/>
        <v>-5721.3370000000023</v>
      </c>
      <c r="AF272" s="143">
        <f t="shared" si="76"/>
        <v>0</v>
      </c>
      <c r="AG272" s="143">
        <f t="shared" si="77"/>
        <v>0</v>
      </c>
    </row>
    <row r="273" spans="2:33">
      <c r="B273" t="s">
        <v>873</v>
      </c>
      <c r="C273" t="s">
        <v>369</v>
      </c>
      <c r="D273" s="120">
        <v>8.5000000000000006E-3</v>
      </c>
      <c r="E273" s="120">
        <v>1.6E-2</v>
      </c>
      <c r="F273" s="127">
        <v>2951498</v>
      </c>
      <c r="G273" s="127">
        <v>0</v>
      </c>
      <c r="H273" s="127">
        <v>1552543</v>
      </c>
      <c r="I273" s="127">
        <v>0</v>
      </c>
      <c r="J273" s="127">
        <v>0</v>
      </c>
      <c r="K273" s="127"/>
      <c r="L273" s="127"/>
      <c r="M273" s="127"/>
      <c r="N273" s="127"/>
      <c r="O273" s="127"/>
      <c r="Q273" s="140">
        <f t="shared" si="63"/>
        <v>0</v>
      </c>
      <c r="R273" s="140">
        <f t="shared" si="64"/>
        <v>0</v>
      </c>
      <c r="S273" s="140">
        <f t="shared" si="65"/>
        <v>0</v>
      </c>
      <c r="T273" s="140">
        <f t="shared" si="66"/>
        <v>0</v>
      </c>
      <c r="U273" s="140">
        <f t="shared" si="67"/>
        <v>0</v>
      </c>
      <c r="W273" s="140">
        <f t="shared" si="68"/>
        <v>22136.235000000001</v>
      </c>
      <c r="X273" s="140">
        <f t="shared" si="69"/>
        <v>0</v>
      </c>
      <c r="Y273" s="140">
        <f t="shared" si="70"/>
        <v>11644.0725</v>
      </c>
      <c r="Z273" s="140">
        <f t="shared" si="71"/>
        <v>0</v>
      </c>
      <c r="AA273" s="140">
        <f t="shared" si="72"/>
        <v>0</v>
      </c>
      <c r="AC273" s="143">
        <f t="shared" si="73"/>
        <v>22136.235000000001</v>
      </c>
      <c r="AD273" s="143">
        <f t="shared" si="74"/>
        <v>0</v>
      </c>
      <c r="AE273" s="143">
        <f t="shared" si="75"/>
        <v>11644.0725</v>
      </c>
      <c r="AF273" s="143">
        <f t="shared" si="76"/>
        <v>0</v>
      </c>
      <c r="AG273" s="143">
        <f t="shared" si="77"/>
        <v>0</v>
      </c>
    </row>
    <row r="274" spans="2:33">
      <c r="B274" t="s">
        <v>873</v>
      </c>
      <c r="C274" t="s">
        <v>370</v>
      </c>
      <c r="D274" s="120">
        <v>1.6899999999999998E-2</v>
      </c>
      <c r="E274" s="120">
        <v>2.2000000000000002E-2</v>
      </c>
      <c r="F274" s="127">
        <v>531806</v>
      </c>
      <c r="G274" s="127">
        <v>0</v>
      </c>
      <c r="H274" s="127">
        <v>279740</v>
      </c>
      <c r="I274" s="127">
        <v>0</v>
      </c>
      <c r="J274" s="127">
        <v>0</v>
      </c>
      <c r="K274" s="127"/>
      <c r="L274" s="127"/>
      <c r="M274" s="127"/>
      <c r="N274" s="127"/>
      <c r="O274" s="127"/>
      <c r="Q274" s="140">
        <f t="shared" si="63"/>
        <v>0</v>
      </c>
      <c r="R274" s="140">
        <f t="shared" si="64"/>
        <v>0</v>
      </c>
      <c r="S274" s="140">
        <f t="shared" si="65"/>
        <v>0</v>
      </c>
      <c r="T274" s="140">
        <f t="shared" si="66"/>
        <v>0</v>
      </c>
      <c r="U274" s="140">
        <f t="shared" si="67"/>
        <v>0</v>
      </c>
      <c r="W274" s="140">
        <f t="shared" si="68"/>
        <v>2712.2106000000022</v>
      </c>
      <c r="X274" s="140">
        <f t="shared" si="69"/>
        <v>0</v>
      </c>
      <c r="Y274" s="140">
        <f t="shared" si="70"/>
        <v>1426.6740000000011</v>
      </c>
      <c r="Z274" s="140">
        <f t="shared" si="71"/>
        <v>0</v>
      </c>
      <c r="AA274" s="140">
        <f t="shared" si="72"/>
        <v>0</v>
      </c>
      <c r="AC274" s="143">
        <f t="shared" si="73"/>
        <v>2712.2106000000022</v>
      </c>
      <c r="AD274" s="143">
        <f t="shared" si="74"/>
        <v>0</v>
      </c>
      <c r="AE274" s="143">
        <f t="shared" si="75"/>
        <v>1426.6740000000011</v>
      </c>
      <c r="AF274" s="143">
        <f t="shared" si="76"/>
        <v>0</v>
      </c>
      <c r="AG274" s="143">
        <f t="shared" si="77"/>
        <v>0</v>
      </c>
    </row>
    <row r="275" spans="2:33">
      <c r="B275" t="s">
        <v>873</v>
      </c>
      <c r="C275" t="s">
        <v>371</v>
      </c>
      <c r="D275" s="120">
        <v>1.2200000000000001E-2</v>
      </c>
      <c r="E275" s="120">
        <v>3.1200000000000002E-2</v>
      </c>
      <c r="F275" s="127">
        <v>9562</v>
      </c>
      <c r="G275" s="127">
        <v>0</v>
      </c>
      <c r="H275" s="127">
        <v>5030</v>
      </c>
      <c r="I275" s="127">
        <v>0</v>
      </c>
      <c r="J275" s="127">
        <v>0</v>
      </c>
      <c r="K275" s="127"/>
      <c r="L275" s="127"/>
      <c r="M275" s="127"/>
      <c r="N275" s="127"/>
      <c r="O275" s="127"/>
      <c r="Q275" s="140">
        <f t="shared" si="63"/>
        <v>0</v>
      </c>
      <c r="R275" s="140">
        <f t="shared" si="64"/>
        <v>0</v>
      </c>
      <c r="S275" s="140">
        <f t="shared" si="65"/>
        <v>0</v>
      </c>
      <c r="T275" s="140">
        <f t="shared" si="66"/>
        <v>0</v>
      </c>
      <c r="U275" s="140">
        <f t="shared" si="67"/>
        <v>0</v>
      </c>
      <c r="W275" s="140">
        <f t="shared" si="68"/>
        <v>181.67800000000003</v>
      </c>
      <c r="X275" s="140">
        <f t="shared" si="69"/>
        <v>0</v>
      </c>
      <c r="Y275" s="140">
        <f t="shared" si="70"/>
        <v>95.570000000000022</v>
      </c>
      <c r="Z275" s="140">
        <f t="shared" si="71"/>
        <v>0</v>
      </c>
      <c r="AA275" s="140">
        <f t="shared" si="72"/>
        <v>0</v>
      </c>
      <c r="AC275" s="143">
        <f t="shared" si="73"/>
        <v>181.67800000000003</v>
      </c>
      <c r="AD275" s="143">
        <f t="shared" si="74"/>
        <v>0</v>
      </c>
      <c r="AE275" s="143">
        <f t="shared" si="75"/>
        <v>95.570000000000022</v>
      </c>
      <c r="AF275" s="143">
        <f t="shared" si="76"/>
        <v>0</v>
      </c>
      <c r="AG275" s="143">
        <f t="shared" si="77"/>
        <v>0</v>
      </c>
    </row>
    <row r="276" spans="2:33">
      <c r="B276" t="s">
        <v>873</v>
      </c>
      <c r="C276" t="s">
        <v>372</v>
      </c>
      <c r="D276" s="120">
        <v>2.3100000000000002E-2</v>
      </c>
      <c r="E276" s="120">
        <v>3.1800000000000002E-2</v>
      </c>
      <c r="F276" s="127">
        <v>16839</v>
      </c>
      <c r="G276" s="127">
        <v>0</v>
      </c>
      <c r="H276" s="127">
        <v>8858</v>
      </c>
      <c r="I276" s="127">
        <v>0</v>
      </c>
      <c r="J276" s="127">
        <v>0</v>
      </c>
      <c r="K276" s="127"/>
      <c r="L276" s="127"/>
      <c r="M276" s="127"/>
      <c r="N276" s="127"/>
      <c r="O276" s="127"/>
      <c r="Q276" s="140">
        <f t="shared" si="63"/>
        <v>0</v>
      </c>
      <c r="R276" s="140">
        <f t="shared" si="64"/>
        <v>0</v>
      </c>
      <c r="S276" s="140">
        <f t="shared" si="65"/>
        <v>0</v>
      </c>
      <c r="T276" s="140">
        <f t="shared" si="66"/>
        <v>0</v>
      </c>
      <c r="U276" s="140">
        <f t="shared" si="67"/>
        <v>0</v>
      </c>
      <c r="W276" s="140">
        <f t="shared" si="68"/>
        <v>146.49929999999998</v>
      </c>
      <c r="X276" s="140">
        <f t="shared" si="69"/>
        <v>0</v>
      </c>
      <c r="Y276" s="140">
        <f t="shared" si="70"/>
        <v>77.064599999999999</v>
      </c>
      <c r="Z276" s="140">
        <f t="shared" si="71"/>
        <v>0</v>
      </c>
      <c r="AA276" s="140">
        <f t="shared" si="72"/>
        <v>0</v>
      </c>
      <c r="AC276" s="143">
        <f t="shared" si="73"/>
        <v>146.49929999999998</v>
      </c>
      <c r="AD276" s="143">
        <f t="shared" si="74"/>
        <v>0</v>
      </c>
      <c r="AE276" s="143">
        <f t="shared" si="75"/>
        <v>77.064599999999999</v>
      </c>
      <c r="AF276" s="143">
        <f t="shared" si="76"/>
        <v>0</v>
      </c>
      <c r="AG276" s="143">
        <f t="shared" si="77"/>
        <v>0</v>
      </c>
    </row>
    <row r="277" spans="2:33">
      <c r="B277" t="s">
        <v>873</v>
      </c>
      <c r="C277" t="s">
        <v>373</v>
      </c>
      <c r="D277" s="120">
        <v>2.6199999999999998E-2</v>
      </c>
      <c r="E277" s="120">
        <v>2.6199999999999998E-2</v>
      </c>
      <c r="F277" s="127">
        <v>0</v>
      </c>
      <c r="G277" s="127">
        <v>0</v>
      </c>
      <c r="H277" s="127">
        <v>0</v>
      </c>
      <c r="I277" s="127">
        <v>0</v>
      </c>
      <c r="J277" s="127">
        <v>0</v>
      </c>
      <c r="K277" s="127"/>
      <c r="L277" s="127"/>
      <c r="M277" s="127"/>
      <c r="N277" s="127"/>
      <c r="O277" s="127"/>
      <c r="Q277" s="140">
        <f t="shared" si="63"/>
        <v>0</v>
      </c>
      <c r="R277" s="140">
        <f t="shared" si="64"/>
        <v>0</v>
      </c>
      <c r="S277" s="140">
        <f t="shared" si="65"/>
        <v>0</v>
      </c>
      <c r="T277" s="140">
        <f t="shared" si="66"/>
        <v>0</v>
      </c>
      <c r="U277" s="140">
        <f t="shared" si="67"/>
        <v>0</v>
      </c>
      <c r="W277" s="140">
        <f t="shared" si="68"/>
        <v>0</v>
      </c>
      <c r="X277" s="140">
        <f t="shared" si="69"/>
        <v>0</v>
      </c>
      <c r="Y277" s="140">
        <f t="shared" si="70"/>
        <v>0</v>
      </c>
      <c r="Z277" s="140">
        <f t="shared" si="71"/>
        <v>0</v>
      </c>
      <c r="AA277" s="140">
        <f t="shared" si="72"/>
        <v>0</v>
      </c>
      <c r="AC277" s="143">
        <f t="shared" si="73"/>
        <v>0</v>
      </c>
      <c r="AD277" s="143">
        <f t="shared" si="74"/>
        <v>0</v>
      </c>
      <c r="AE277" s="143">
        <f t="shared" si="75"/>
        <v>0</v>
      </c>
      <c r="AF277" s="143">
        <f t="shared" si="76"/>
        <v>0</v>
      </c>
      <c r="AG277" s="143">
        <f t="shared" si="77"/>
        <v>0</v>
      </c>
    </row>
    <row r="278" spans="2:33">
      <c r="B278" t="s">
        <v>873</v>
      </c>
      <c r="C278" t="s">
        <v>375</v>
      </c>
      <c r="D278" s="120">
        <v>1.7899999999999999E-2</v>
      </c>
      <c r="E278" s="120">
        <v>1.83E-2</v>
      </c>
      <c r="F278" s="127">
        <v>5367357</v>
      </c>
      <c r="G278" s="127">
        <v>0</v>
      </c>
      <c r="H278" s="127">
        <v>2823330</v>
      </c>
      <c r="I278" s="127">
        <v>0</v>
      </c>
      <c r="J278" s="127">
        <v>0</v>
      </c>
      <c r="K278" s="127"/>
      <c r="L278" s="127"/>
      <c r="M278" s="127"/>
      <c r="N278" s="127"/>
      <c r="O278" s="127"/>
      <c r="Q278" s="140">
        <f t="shared" si="63"/>
        <v>0</v>
      </c>
      <c r="R278" s="140">
        <f t="shared" si="64"/>
        <v>0</v>
      </c>
      <c r="S278" s="140">
        <f t="shared" si="65"/>
        <v>0</v>
      </c>
      <c r="T278" s="140">
        <f t="shared" si="66"/>
        <v>0</v>
      </c>
      <c r="U278" s="140">
        <f t="shared" si="67"/>
        <v>0</v>
      </c>
      <c r="W278" s="140">
        <f t="shared" si="68"/>
        <v>2146.9428000000057</v>
      </c>
      <c r="X278" s="140">
        <f t="shared" si="69"/>
        <v>0</v>
      </c>
      <c r="Y278" s="140">
        <f t="shared" si="70"/>
        <v>1129.3320000000031</v>
      </c>
      <c r="Z278" s="140">
        <f t="shared" si="71"/>
        <v>0</v>
      </c>
      <c r="AA278" s="140">
        <f t="shared" si="72"/>
        <v>0</v>
      </c>
      <c r="AC278" s="143">
        <f t="shared" si="73"/>
        <v>2146.9428000000057</v>
      </c>
      <c r="AD278" s="143">
        <f t="shared" si="74"/>
        <v>0</v>
      </c>
      <c r="AE278" s="143">
        <f t="shared" si="75"/>
        <v>1129.3320000000031</v>
      </c>
      <c r="AF278" s="143">
        <f t="shared" si="76"/>
        <v>0</v>
      </c>
      <c r="AG278" s="143">
        <f t="shared" si="77"/>
        <v>0</v>
      </c>
    </row>
    <row r="279" spans="2:33">
      <c r="B279" t="s">
        <v>873</v>
      </c>
      <c r="C279" t="s">
        <v>376</v>
      </c>
      <c r="D279" s="120">
        <v>2.92E-2</v>
      </c>
      <c r="E279" s="120">
        <v>2.92E-2</v>
      </c>
      <c r="F279" s="127">
        <v>0</v>
      </c>
      <c r="G279" s="127">
        <v>0</v>
      </c>
      <c r="H279" s="127">
        <v>0</v>
      </c>
      <c r="I279" s="127">
        <v>0</v>
      </c>
      <c r="J279" s="127">
        <v>0</v>
      </c>
      <c r="K279" s="127"/>
      <c r="L279" s="127"/>
      <c r="M279" s="127"/>
      <c r="N279" s="127"/>
      <c r="O279" s="127"/>
      <c r="Q279" s="140">
        <f t="shared" si="63"/>
        <v>0</v>
      </c>
      <c r="R279" s="140">
        <f t="shared" si="64"/>
        <v>0</v>
      </c>
      <c r="S279" s="140">
        <f t="shared" si="65"/>
        <v>0</v>
      </c>
      <c r="T279" s="140">
        <f t="shared" si="66"/>
        <v>0</v>
      </c>
      <c r="U279" s="140">
        <f t="shared" si="67"/>
        <v>0</v>
      </c>
      <c r="W279" s="140">
        <f t="shared" si="68"/>
        <v>0</v>
      </c>
      <c r="X279" s="140">
        <f t="shared" si="69"/>
        <v>0</v>
      </c>
      <c r="Y279" s="140">
        <f t="shared" si="70"/>
        <v>0</v>
      </c>
      <c r="Z279" s="140">
        <f t="shared" si="71"/>
        <v>0</v>
      </c>
      <c r="AA279" s="140">
        <f t="shared" si="72"/>
        <v>0</v>
      </c>
      <c r="AC279" s="143">
        <f t="shared" si="73"/>
        <v>0</v>
      </c>
      <c r="AD279" s="143">
        <f t="shared" si="74"/>
        <v>0</v>
      </c>
      <c r="AE279" s="143">
        <f t="shared" si="75"/>
        <v>0</v>
      </c>
      <c r="AF279" s="143">
        <f t="shared" si="76"/>
        <v>0</v>
      </c>
      <c r="AG279" s="143">
        <f t="shared" si="77"/>
        <v>0</v>
      </c>
    </row>
    <row r="280" spans="2:33">
      <c r="B280" t="s">
        <v>873</v>
      </c>
      <c r="C280" t="s">
        <v>377</v>
      </c>
      <c r="D280" s="120">
        <v>2.47E-2</v>
      </c>
      <c r="E280" s="120">
        <v>2.3799999999999998E-2</v>
      </c>
      <c r="F280" s="127">
        <v>2645462</v>
      </c>
      <c r="G280" s="127">
        <v>0</v>
      </c>
      <c r="H280" s="127">
        <v>1391562</v>
      </c>
      <c r="I280" s="127">
        <v>0</v>
      </c>
      <c r="J280" s="127">
        <v>0</v>
      </c>
      <c r="K280" s="127"/>
      <c r="L280" s="127"/>
      <c r="M280" s="127"/>
      <c r="N280" s="127"/>
      <c r="O280" s="127"/>
      <c r="Q280" s="140">
        <f t="shared" si="63"/>
        <v>0</v>
      </c>
      <c r="R280" s="140">
        <f t="shared" si="64"/>
        <v>0</v>
      </c>
      <c r="S280" s="140">
        <f t="shared" si="65"/>
        <v>0</v>
      </c>
      <c r="T280" s="140">
        <f t="shared" si="66"/>
        <v>0</v>
      </c>
      <c r="U280" s="140">
        <f t="shared" si="67"/>
        <v>0</v>
      </c>
      <c r="W280" s="140">
        <f t="shared" si="68"/>
        <v>-2380.9158000000039</v>
      </c>
      <c r="X280" s="140">
        <f t="shared" si="69"/>
        <v>0</v>
      </c>
      <c r="Y280" s="140">
        <f t="shared" si="70"/>
        <v>-1252.405800000002</v>
      </c>
      <c r="Z280" s="140">
        <f t="shared" si="71"/>
        <v>0</v>
      </c>
      <c r="AA280" s="140">
        <f t="shared" si="72"/>
        <v>0</v>
      </c>
      <c r="AC280" s="143">
        <f t="shared" si="73"/>
        <v>-2380.9158000000039</v>
      </c>
      <c r="AD280" s="143">
        <f t="shared" si="74"/>
        <v>0</v>
      </c>
      <c r="AE280" s="143">
        <f t="shared" si="75"/>
        <v>-1252.405800000002</v>
      </c>
      <c r="AF280" s="143">
        <f t="shared" si="76"/>
        <v>0</v>
      </c>
      <c r="AG280" s="143">
        <f t="shared" si="77"/>
        <v>0</v>
      </c>
    </row>
    <row r="281" spans="2:33">
      <c r="B281" t="s">
        <v>873</v>
      </c>
      <c r="C281" t="s">
        <v>378</v>
      </c>
      <c r="D281" s="120">
        <v>1.9100000000000002E-2</v>
      </c>
      <c r="E281" s="120">
        <v>1.9E-2</v>
      </c>
      <c r="F281" s="127">
        <v>6534664</v>
      </c>
      <c r="G281" s="127">
        <v>0</v>
      </c>
      <c r="H281" s="127">
        <v>3437355</v>
      </c>
      <c r="I281" s="127">
        <v>0</v>
      </c>
      <c r="J281" s="127">
        <v>0</v>
      </c>
      <c r="K281" s="127"/>
      <c r="L281" s="127"/>
      <c r="M281" s="127"/>
      <c r="N281" s="127"/>
      <c r="O281" s="127"/>
      <c r="Q281" s="140">
        <f t="shared" si="63"/>
        <v>0</v>
      </c>
      <c r="R281" s="140">
        <f t="shared" si="64"/>
        <v>0</v>
      </c>
      <c r="S281" s="140">
        <f t="shared" si="65"/>
        <v>0</v>
      </c>
      <c r="T281" s="140">
        <f t="shared" si="66"/>
        <v>0</v>
      </c>
      <c r="U281" s="140">
        <f t="shared" si="67"/>
        <v>0</v>
      </c>
      <c r="W281" s="140">
        <f t="shared" si="68"/>
        <v>-653.46640000001867</v>
      </c>
      <c r="X281" s="140">
        <f t="shared" si="69"/>
        <v>0</v>
      </c>
      <c r="Y281" s="140">
        <f t="shared" si="70"/>
        <v>-343.73550000000984</v>
      </c>
      <c r="Z281" s="140">
        <f t="shared" si="71"/>
        <v>0</v>
      </c>
      <c r="AA281" s="140">
        <f t="shared" si="72"/>
        <v>0</v>
      </c>
      <c r="AC281" s="143">
        <f t="shared" si="73"/>
        <v>-653.46640000001867</v>
      </c>
      <c r="AD281" s="143">
        <f t="shared" si="74"/>
        <v>0</v>
      </c>
      <c r="AE281" s="143">
        <f t="shared" si="75"/>
        <v>-343.73550000000984</v>
      </c>
      <c r="AF281" s="143">
        <f t="shared" si="76"/>
        <v>0</v>
      </c>
      <c r="AG281" s="143">
        <f t="shared" si="77"/>
        <v>0</v>
      </c>
    </row>
    <row r="282" spans="2:33">
      <c r="B282" t="s">
        <v>873</v>
      </c>
      <c r="C282" t="s">
        <v>379</v>
      </c>
      <c r="D282" s="120">
        <v>2.2200000000000001E-2</v>
      </c>
      <c r="E282" s="120">
        <v>2.1299999999999999E-2</v>
      </c>
      <c r="F282" s="127">
        <v>7585078</v>
      </c>
      <c r="G282" s="127">
        <v>0</v>
      </c>
      <c r="H282" s="127">
        <v>3989892</v>
      </c>
      <c r="I282" s="127">
        <v>0</v>
      </c>
      <c r="J282" s="127">
        <v>0</v>
      </c>
      <c r="K282" s="127"/>
      <c r="L282" s="127"/>
      <c r="M282" s="127"/>
      <c r="N282" s="127"/>
      <c r="O282" s="127"/>
      <c r="Q282" s="140">
        <f t="shared" si="63"/>
        <v>0</v>
      </c>
      <c r="R282" s="140">
        <f t="shared" si="64"/>
        <v>0</v>
      </c>
      <c r="S282" s="140">
        <f t="shared" si="65"/>
        <v>0</v>
      </c>
      <c r="T282" s="140">
        <f t="shared" si="66"/>
        <v>0</v>
      </c>
      <c r="U282" s="140">
        <f t="shared" si="67"/>
        <v>0</v>
      </c>
      <c r="W282" s="140">
        <f t="shared" si="68"/>
        <v>-6826.570200000011</v>
      </c>
      <c r="X282" s="140">
        <f t="shared" si="69"/>
        <v>0</v>
      </c>
      <c r="Y282" s="140">
        <f t="shared" si="70"/>
        <v>-3590.9028000000058</v>
      </c>
      <c r="Z282" s="140">
        <f t="shared" si="71"/>
        <v>0</v>
      </c>
      <c r="AA282" s="140">
        <f t="shared" si="72"/>
        <v>0</v>
      </c>
      <c r="AC282" s="143">
        <f t="shared" si="73"/>
        <v>-6826.570200000011</v>
      </c>
      <c r="AD282" s="143">
        <f t="shared" si="74"/>
        <v>0</v>
      </c>
      <c r="AE282" s="143">
        <f t="shared" si="75"/>
        <v>-3590.9028000000058</v>
      </c>
      <c r="AF282" s="143">
        <f t="shared" si="76"/>
        <v>0</v>
      </c>
      <c r="AG282" s="143">
        <f t="shared" si="77"/>
        <v>0</v>
      </c>
    </row>
    <row r="283" spans="2:33">
      <c r="B283" t="s">
        <v>873</v>
      </c>
      <c r="C283" t="s">
        <v>380</v>
      </c>
      <c r="D283" s="120">
        <v>3.6600000000000001E-2</v>
      </c>
      <c r="E283" s="120">
        <v>3.7400000000000003E-2</v>
      </c>
      <c r="F283" s="127">
        <v>1898838</v>
      </c>
      <c r="G283" s="127">
        <v>0</v>
      </c>
      <c r="H283" s="127">
        <v>998824</v>
      </c>
      <c r="I283" s="127">
        <v>0</v>
      </c>
      <c r="J283" s="127">
        <v>0</v>
      </c>
      <c r="K283" s="127"/>
      <c r="L283" s="127"/>
      <c r="M283" s="127"/>
      <c r="N283" s="127"/>
      <c r="O283" s="127"/>
      <c r="Q283" s="140">
        <f t="shared" si="63"/>
        <v>0</v>
      </c>
      <c r="R283" s="140">
        <f t="shared" si="64"/>
        <v>0</v>
      </c>
      <c r="S283" s="140">
        <f t="shared" si="65"/>
        <v>0</v>
      </c>
      <c r="T283" s="140">
        <f t="shared" si="66"/>
        <v>0</v>
      </c>
      <c r="U283" s="140">
        <f t="shared" si="67"/>
        <v>0</v>
      </c>
      <c r="W283" s="140">
        <f t="shared" si="68"/>
        <v>1519.0704000000039</v>
      </c>
      <c r="X283" s="140">
        <f t="shared" si="69"/>
        <v>0</v>
      </c>
      <c r="Y283" s="140">
        <f t="shared" si="70"/>
        <v>799.05920000000208</v>
      </c>
      <c r="Z283" s="140">
        <f t="shared" si="71"/>
        <v>0</v>
      </c>
      <c r="AA283" s="140">
        <f t="shared" si="72"/>
        <v>0</v>
      </c>
      <c r="AC283" s="143">
        <f t="shared" si="73"/>
        <v>1519.0704000000039</v>
      </c>
      <c r="AD283" s="143">
        <f t="shared" si="74"/>
        <v>0</v>
      </c>
      <c r="AE283" s="143">
        <f t="shared" si="75"/>
        <v>799.05920000000208</v>
      </c>
      <c r="AF283" s="143">
        <f t="shared" si="76"/>
        <v>0</v>
      </c>
      <c r="AG283" s="143">
        <f t="shared" si="77"/>
        <v>0</v>
      </c>
    </row>
    <row r="284" spans="2:33">
      <c r="B284" t="s">
        <v>873</v>
      </c>
      <c r="C284" t="s">
        <v>381</v>
      </c>
      <c r="D284" s="120">
        <v>2.3E-2</v>
      </c>
      <c r="E284" s="120">
        <v>2.1600000000000001E-2</v>
      </c>
      <c r="F284" s="127">
        <v>21994</v>
      </c>
      <c r="G284" s="127">
        <v>0</v>
      </c>
      <c r="H284" s="127">
        <v>11569</v>
      </c>
      <c r="I284" s="127">
        <v>0</v>
      </c>
      <c r="J284" s="127">
        <v>0</v>
      </c>
      <c r="K284" s="127"/>
      <c r="L284" s="127"/>
      <c r="M284" s="127"/>
      <c r="N284" s="127"/>
      <c r="O284" s="127"/>
      <c r="Q284" s="140">
        <f t="shared" si="63"/>
        <v>0</v>
      </c>
      <c r="R284" s="140">
        <f t="shared" si="64"/>
        <v>0</v>
      </c>
      <c r="S284" s="140">
        <f t="shared" si="65"/>
        <v>0</v>
      </c>
      <c r="T284" s="140">
        <f t="shared" si="66"/>
        <v>0</v>
      </c>
      <c r="U284" s="140">
        <f t="shared" si="67"/>
        <v>0</v>
      </c>
      <c r="W284" s="140">
        <f t="shared" si="68"/>
        <v>-30.791599999999967</v>
      </c>
      <c r="X284" s="140">
        <f t="shared" si="69"/>
        <v>0</v>
      </c>
      <c r="Y284" s="140">
        <f t="shared" si="70"/>
        <v>-16.196599999999982</v>
      </c>
      <c r="Z284" s="140">
        <f t="shared" si="71"/>
        <v>0</v>
      </c>
      <c r="AA284" s="140">
        <f t="shared" si="72"/>
        <v>0</v>
      </c>
      <c r="AC284" s="143">
        <f t="shared" si="73"/>
        <v>-30.791599999999967</v>
      </c>
      <c r="AD284" s="143">
        <f t="shared" si="74"/>
        <v>0</v>
      </c>
      <c r="AE284" s="143">
        <f t="shared" si="75"/>
        <v>-16.196599999999982</v>
      </c>
      <c r="AF284" s="143">
        <f t="shared" si="76"/>
        <v>0</v>
      </c>
      <c r="AG284" s="143">
        <f t="shared" si="77"/>
        <v>0</v>
      </c>
    </row>
    <row r="285" spans="2:33">
      <c r="B285" t="s">
        <v>873</v>
      </c>
      <c r="C285" t="s">
        <v>382</v>
      </c>
      <c r="D285" s="120">
        <v>2.8900000000000002E-2</v>
      </c>
      <c r="E285" s="120">
        <v>2.5099999999999997E-2</v>
      </c>
      <c r="F285" s="127">
        <v>33059</v>
      </c>
      <c r="G285" s="127">
        <v>0</v>
      </c>
      <c r="H285" s="127">
        <v>17390</v>
      </c>
      <c r="I285" s="127">
        <v>0</v>
      </c>
      <c r="J285" s="127">
        <v>0</v>
      </c>
      <c r="K285" s="127"/>
      <c r="L285" s="127"/>
      <c r="M285" s="127"/>
      <c r="N285" s="127"/>
      <c r="O285" s="127"/>
      <c r="Q285" s="140">
        <f t="shared" si="63"/>
        <v>0</v>
      </c>
      <c r="R285" s="140">
        <f t="shared" si="64"/>
        <v>0</v>
      </c>
      <c r="S285" s="140">
        <f t="shared" si="65"/>
        <v>0</v>
      </c>
      <c r="T285" s="140">
        <f t="shared" si="66"/>
        <v>0</v>
      </c>
      <c r="U285" s="140">
        <f t="shared" si="67"/>
        <v>0</v>
      </c>
      <c r="W285" s="140">
        <f t="shared" si="68"/>
        <v>-125.62420000000016</v>
      </c>
      <c r="X285" s="140">
        <f t="shared" si="69"/>
        <v>0</v>
      </c>
      <c r="Y285" s="140">
        <f t="shared" si="70"/>
        <v>-66.082000000000079</v>
      </c>
      <c r="Z285" s="140">
        <f t="shared" si="71"/>
        <v>0</v>
      </c>
      <c r="AA285" s="140">
        <f t="shared" si="72"/>
        <v>0</v>
      </c>
      <c r="AC285" s="143">
        <f t="shared" si="73"/>
        <v>-125.62420000000016</v>
      </c>
      <c r="AD285" s="143">
        <f t="shared" si="74"/>
        <v>0</v>
      </c>
      <c r="AE285" s="143">
        <f t="shared" si="75"/>
        <v>-66.082000000000079</v>
      </c>
      <c r="AF285" s="143">
        <f t="shared" si="76"/>
        <v>0</v>
      </c>
      <c r="AG285" s="143">
        <f t="shared" si="77"/>
        <v>0</v>
      </c>
    </row>
    <row r="286" spans="2:33">
      <c r="B286" t="s">
        <v>873</v>
      </c>
      <c r="C286" t="s">
        <v>405</v>
      </c>
      <c r="D286" s="120">
        <v>6.7999999999999996E-3</v>
      </c>
      <c r="E286" s="120">
        <v>5.7999999999999996E-3</v>
      </c>
      <c r="F286" s="127">
        <v>6512</v>
      </c>
      <c r="G286" s="127">
        <v>0</v>
      </c>
      <c r="H286" s="127">
        <v>3425</v>
      </c>
      <c r="I286" s="127">
        <v>0</v>
      </c>
      <c r="J286" s="127">
        <v>0</v>
      </c>
      <c r="K286" s="127"/>
      <c r="L286" s="127"/>
      <c r="M286" s="127"/>
      <c r="N286" s="127"/>
      <c r="O286" s="127"/>
      <c r="Q286" s="140">
        <f t="shared" si="63"/>
        <v>0</v>
      </c>
      <c r="R286" s="140">
        <f t="shared" si="64"/>
        <v>0</v>
      </c>
      <c r="S286" s="140">
        <f t="shared" si="65"/>
        <v>0</v>
      </c>
      <c r="T286" s="140">
        <f t="shared" si="66"/>
        <v>0</v>
      </c>
      <c r="U286" s="140">
        <f t="shared" si="67"/>
        <v>0</v>
      </c>
      <c r="W286" s="140">
        <f t="shared" si="68"/>
        <v>-6.5120000000000005</v>
      </c>
      <c r="X286" s="140">
        <f t="shared" si="69"/>
        <v>0</v>
      </c>
      <c r="Y286" s="140">
        <f t="shared" si="70"/>
        <v>-3.4250000000000003</v>
      </c>
      <c r="Z286" s="140">
        <f t="shared" si="71"/>
        <v>0</v>
      </c>
      <c r="AA286" s="140">
        <f t="shared" si="72"/>
        <v>0</v>
      </c>
      <c r="AC286" s="143">
        <f t="shared" si="73"/>
        <v>-6.5120000000000005</v>
      </c>
      <c r="AD286" s="143">
        <f t="shared" si="74"/>
        <v>0</v>
      </c>
      <c r="AE286" s="143">
        <f t="shared" si="75"/>
        <v>-3.4250000000000003</v>
      </c>
      <c r="AF286" s="143">
        <f t="shared" si="76"/>
        <v>0</v>
      </c>
      <c r="AG286" s="143">
        <f t="shared" si="77"/>
        <v>0</v>
      </c>
    </row>
    <row r="287" spans="2:33">
      <c r="B287" t="s">
        <v>873</v>
      </c>
      <c r="C287" t="s">
        <v>406</v>
      </c>
      <c r="D287" s="120">
        <v>1.0200000000000001E-2</v>
      </c>
      <c r="E287" s="120">
        <v>0</v>
      </c>
      <c r="F287" s="127">
        <v>642</v>
      </c>
      <c r="G287" s="127">
        <v>0</v>
      </c>
      <c r="H287" s="127">
        <v>338</v>
      </c>
      <c r="I287" s="127">
        <v>0</v>
      </c>
      <c r="J287" s="127">
        <v>0</v>
      </c>
      <c r="K287" s="127"/>
      <c r="L287" s="127"/>
      <c r="M287" s="127"/>
      <c r="N287" s="127"/>
      <c r="O287" s="127"/>
      <c r="Q287" s="140">
        <f t="shared" si="63"/>
        <v>0</v>
      </c>
      <c r="R287" s="140">
        <f t="shared" si="64"/>
        <v>0</v>
      </c>
      <c r="S287" s="140">
        <f t="shared" si="65"/>
        <v>0</v>
      </c>
      <c r="T287" s="140">
        <f t="shared" si="66"/>
        <v>0</v>
      </c>
      <c r="U287" s="140">
        <f t="shared" si="67"/>
        <v>0</v>
      </c>
      <c r="W287" s="140">
        <f t="shared" si="68"/>
        <v>-6.5484000000000009</v>
      </c>
      <c r="X287" s="140">
        <f t="shared" si="69"/>
        <v>0</v>
      </c>
      <c r="Y287" s="140">
        <f t="shared" si="70"/>
        <v>-3.4476000000000004</v>
      </c>
      <c r="Z287" s="140">
        <f t="shared" si="71"/>
        <v>0</v>
      </c>
      <c r="AA287" s="140">
        <f t="shared" si="72"/>
        <v>0</v>
      </c>
      <c r="AC287" s="143">
        <f t="shared" si="73"/>
        <v>-6.5484000000000009</v>
      </c>
      <c r="AD287" s="143">
        <f t="shared" si="74"/>
        <v>0</v>
      </c>
      <c r="AE287" s="143">
        <f t="shared" si="75"/>
        <v>-3.4476000000000004</v>
      </c>
      <c r="AF287" s="143">
        <f t="shared" si="76"/>
        <v>0</v>
      </c>
      <c r="AG287" s="143">
        <f t="shared" si="77"/>
        <v>0</v>
      </c>
    </row>
    <row r="288" spans="2:33">
      <c r="B288" t="s">
        <v>873</v>
      </c>
      <c r="C288" t="s">
        <v>407</v>
      </c>
      <c r="D288" s="120">
        <v>2.3100000000000002E-2</v>
      </c>
      <c r="E288" s="120">
        <v>2.5099999999999997E-2</v>
      </c>
      <c r="F288" s="127">
        <v>13138149</v>
      </c>
      <c r="G288" s="127">
        <v>0</v>
      </c>
      <c r="H288" s="127">
        <v>6910911</v>
      </c>
      <c r="I288" s="127">
        <v>0</v>
      </c>
      <c r="J288" s="127">
        <v>0</v>
      </c>
      <c r="K288" s="127"/>
      <c r="L288" s="127"/>
      <c r="M288" s="127"/>
      <c r="N288" s="127"/>
      <c r="O288" s="127"/>
      <c r="Q288" s="140">
        <f t="shared" si="63"/>
        <v>0</v>
      </c>
      <c r="R288" s="140">
        <f t="shared" si="64"/>
        <v>0</v>
      </c>
      <c r="S288" s="140">
        <f t="shared" si="65"/>
        <v>0</v>
      </c>
      <c r="T288" s="140">
        <f t="shared" si="66"/>
        <v>0</v>
      </c>
      <c r="U288" s="140">
        <f t="shared" si="67"/>
        <v>0</v>
      </c>
      <c r="W288" s="140">
        <f t="shared" si="68"/>
        <v>26276.297999999933</v>
      </c>
      <c r="X288" s="140">
        <f t="shared" si="69"/>
        <v>0</v>
      </c>
      <c r="Y288" s="140">
        <f t="shared" si="70"/>
        <v>13821.821999999964</v>
      </c>
      <c r="Z288" s="140">
        <f t="shared" si="71"/>
        <v>0</v>
      </c>
      <c r="AA288" s="140">
        <f t="shared" si="72"/>
        <v>0</v>
      </c>
      <c r="AC288" s="143">
        <f t="shared" si="73"/>
        <v>26276.297999999933</v>
      </c>
      <c r="AD288" s="143">
        <f t="shared" si="74"/>
        <v>0</v>
      </c>
      <c r="AE288" s="143">
        <f t="shared" si="75"/>
        <v>13821.821999999964</v>
      </c>
      <c r="AF288" s="143">
        <f t="shared" si="76"/>
        <v>0</v>
      </c>
      <c r="AG288" s="143">
        <f t="shared" si="77"/>
        <v>0</v>
      </c>
    </row>
    <row r="289" spans="2:33">
      <c r="B289" t="s">
        <v>873</v>
      </c>
      <c r="C289" t="s">
        <v>408</v>
      </c>
      <c r="D289" s="120">
        <v>2.5100000000000001E-2</v>
      </c>
      <c r="E289" s="120">
        <v>2.3399999999999997E-2</v>
      </c>
      <c r="F289" s="127">
        <v>242954</v>
      </c>
      <c r="G289" s="127">
        <v>0</v>
      </c>
      <c r="H289" s="127">
        <v>127798</v>
      </c>
      <c r="I289" s="127">
        <v>0</v>
      </c>
      <c r="J289" s="127">
        <v>0</v>
      </c>
      <c r="K289" s="127"/>
      <c r="L289" s="127"/>
      <c r="M289" s="127"/>
      <c r="N289" s="127"/>
      <c r="O289" s="127"/>
      <c r="Q289" s="140">
        <f t="shared" si="63"/>
        <v>0</v>
      </c>
      <c r="R289" s="140">
        <f t="shared" si="64"/>
        <v>0</v>
      </c>
      <c r="S289" s="140">
        <f t="shared" si="65"/>
        <v>0</v>
      </c>
      <c r="T289" s="140">
        <f t="shared" si="66"/>
        <v>0</v>
      </c>
      <c r="U289" s="140">
        <f t="shared" si="67"/>
        <v>0</v>
      </c>
      <c r="W289" s="140">
        <f t="shared" si="68"/>
        <v>-413.02180000000089</v>
      </c>
      <c r="X289" s="140">
        <f t="shared" si="69"/>
        <v>0</v>
      </c>
      <c r="Y289" s="140">
        <f t="shared" si="70"/>
        <v>-217.25660000000045</v>
      </c>
      <c r="Z289" s="140">
        <f t="shared" si="71"/>
        <v>0</v>
      </c>
      <c r="AA289" s="140">
        <f t="shared" si="72"/>
        <v>0</v>
      </c>
      <c r="AC289" s="143">
        <f t="shared" si="73"/>
        <v>-413.02180000000089</v>
      </c>
      <c r="AD289" s="143">
        <f t="shared" si="74"/>
        <v>0</v>
      </c>
      <c r="AE289" s="143">
        <f t="shared" si="75"/>
        <v>-217.25660000000045</v>
      </c>
      <c r="AF289" s="143">
        <f t="shared" si="76"/>
        <v>0</v>
      </c>
      <c r="AG289" s="143">
        <f t="shared" si="77"/>
        <v>0</v>
      </c>
    </row>
    <row r="290" spans="2:33">
      <c r="B290" t="s">
        <v>873</v>
      </c>
      <c r="C290" t="s">
        <v>409</v>
      </c>
      <c r="D290" s="120">
        <v>2.35E-2</v>
      </c>
      <c r="E290" s="120">
        <v>2.8799999999999999E-2</v>
      </c>
      <c r="F290" s="127">
        <v>20178503</v>
      </c>
      <c r="G290" s="127">
        <v>0</v>
      </c>
      <c r="H290" s="127">
        <v>10614268</v>
      </c>
      <c r="I290" s="127">
        <v>0</v>
      </c>
      <c r="J290" s="127">
        <v>0</v>
      </c>
      <c r="K290" s="127"/>
      <c r="L290" s="127"/>
      <c r="M290" s="127"/>
      <c r="N290" s="127"/>
      <c r="O290" s="127"/>
      <c r="Q290" s="140">
        <f t="shared" si="63"/>
        <v>0</v>
      </c>
      <c r="R290" s="140">
        <f t="shared" si="64"/>
        <v>0</v>
      </c>
      <c r="S290" s="140">
        <f t="shared" si="65"/>
        <v>0</v>
      </c>
      <c r="T290" s="140">
        <f t="shared" si="66"/>
        <v>0</v>
      </c>
      <c r="U290" s="140">
        <f t="shared" si="67"/>
        <v>0</v>
      </c>
      <c r="W290" s="140">
        <f t="shared" si="68"/>
        <v>106946.06589999999</v>
      </c>
      <c r="X290" s="140">
        <f t="shared" si="69"/>
        <v>0</v>
      </c>
      <c r="Y290" s="140">
        <f t="shared" si="70"/>
        <v>56255.620399999993</v>
      </c>
      <c r="Z290" s="140">
        <f t="shared" si="71"/>
        <v>0</v>
      </c>
      <c r="AA290" s="140">
        <f t="shared" si="72"/>
        <v>0</v>
      </c>
      <c r="AC290" s="143">
        <f t="shared" si="73"/>
        <v>106946.06589999999</v>
      </c>
      <c r="AD290" s="143">
        <f t="shared" si="74"/>
        <v>0</v>
      </c>
      <c r="AE290" s="143">
        <f t="shared" si="75"/>
        <v>56255.620399999993</v>
      </c>
      <c r="AF290" s="143">
        <f t="shared" si="76"/>
        <v>0</v>
      </c>
      <c r="AG290" s="143">
        <f t="shared" si="77"/>
        <v>0</v>
      </c>
    </row>
    <row r="291" spans="2:33">
      <c r="B291" t="s">
        <v>873</v>
      </c>
      <c r="C291" t="s">
        <v>410</v>
      </c>
      <c r="D291" s="120">
        <v>1.67E-2</v>
      </c>
      <c r="E291" s="120">
        <v>2.5399999999999999E-2</v>
      </c>
      <c r="F291" s="127">
        <v>54035</v>
      </c>
      <c r="G291" s="127">
        <v>0</v>
      </c>
      <c r="H291" s="127">
        <v>28423</v>
      </c>
      <c r="I291" s="127">
        <v>0</v>
      </c>
      <c r="J291" s="127">
        <v>0</v>
      </c>
      <c r="K291" s="127"/>
      <c r="L291" s="127"/>
      <c r="M291" s="127"/>
      <c r="N291" s="127"/>
      <c r="O291" s="127"/>
      <c r="Q291" s="140">
        <f t="shared" si="63"/>
        <v>0</v>
      </c>
      <c r="R291" s="140">
        <f t="shared" si="64"/>
        <v>0</v>
      </c>
      <c r="S291" s="140">
        <f t="shared" si="65"/>
        <v>0</v>
      </c>
      <c r="T291" s="140">
        <f t="shared" si="66"/>
        <v>0</v>
      </c>
      <c r="U291" s="140">
        <f t="shared" si="67"/>
        <v>0</v>
      </c>
      <c r="W291" s="140">
        <f t="shared" si="68"/>
        <v>470.10449999999997</v>
      </c>
      <c r="X291" s="140">
        <f t="shared" si="69"/>
        <v>0</v>
      </c>
      <c r="Y291" s="140">
        <f t="shared" si="70"/>
        <v>247.28009999999998</v>
      </c>
      <c r="Z291" s="140">
        <f t="shared" si="71"/>
        <v>0</v>
      </c>
      <c r="AA291" s="140">
        <f t="shared" si="72"/>
        <v>0</v>
      </c>
      <c r="AC291" s="143">
        <f t="shared" si="73"/>
        <v>470.10449999999997</v>
      </c>
      <c r="AD291" s="143">
        <f t="shared" si="74"/>
        <v>0</v>
      </c>
      <c r="AE291" s="143">
        <f t="shared" si="75"/>
        <v>247.28009999999998</v>
      </c>
      <c r="AF291" s="143">
        <f t="shared" si="76"/>
        <v>0</v>
      </c>
      <c r="AG291" s="143">
        <f t="shared" si="77"/>
        <v>0</v>
      </c>
    </row>
    <row r="292" spans="2:33">
      <c r="B292" t="s">
        <v>873</v>
      </c>
      <c r="C292" t="s">
        <v>411</v>
      </c>
      <c r="D292" s="120">
        <v>2.52E-2</v>
      </c>
      <c r="E292" s="120">
        <v>2.53E-2</v>
      </c>
      <c r="F292" s="127">
        <v>7231</v>
      </c>
      <c r="G292" s="127">
        <v>0</v>
      </c>
      <c r="H292" s="127">
        <v>3803</v>
      </c>
      <c r="I292" s="127">
        <v>0</v>
      </c>
      <c r="J292" s="127">
        <v>0</v>
      </c>
      <c r="K292" s="127"/>
      <c r="L292" s="127"/>
      <c r="M292" s="127"/>
      <c r="N292" s="127"/>
      <c r="O292" s="127"/>
      <c r="Q292" s="140">
        <f t="shared" si="63"/>
        <v>0</v>
      </c>
      <c r="R292" s="140">
        <f t="shared" si="64"/>
        <v>0</v>
      </c>
      <c r="S292" s="140">
        <f t="shared" si="65"/>
        <v>0</v>
      </c>
      <c r="T292" s="140">
        <f t="shared" si="66"/>
        <v>0</v>
      </c>
      <c r="U292" s="140">
        <f t="shared" si="67"/>
        <v>0</v>
      </c>
      <c r="W292" s="140">
        <f t="shared" si="68"/>
        <v>0.72309999999999564</v>
      </c>
      <c r="X292" s="140">
        <f t="shared" si="69"/>
        <v>0</v>
      </c>
      <c r="Y292" s="140">
        <f t="shared" si="70"/>
        <v>0.3802999999999977</v>
      </c>
      <c r="Z292" s="140">
        <f t="shared" si="71"/>
        <v>0</v>
      </c>
      <c r="AA292" s="140">
        <f t="shared" si="72"/>
        <v>0</v>
      </c>
      <c r="AC292" s="143">
        <f t="shared" si="73"/>
        <v>0.72309999999999564</v>
      </c>
      <c r="AD292" s="143">
        <f t="shared" si="74"/>
        <v>0</v>
      </c>
      <c r="AE292" s="143">
        <f t="shared" si="75"/>
        <v>0.3802999999999977</v>
      </c>
      <c r="AF292" s="143">
        <f t="shared" si="76"/>
        <v>0</v>
      </c>
      <c r="AG292" s="143">
        <f t="shared" si="77"/>
        <v>0</v>
      </c>
    </row>
    <row r="293" spans="2:33">
      <c r="B293" t="s">
        <v>873</v>
      </c>
      <c r="C293" t="s">
        <v>412</v>
      </c>
      <c r="D293" s="120">
        <v>1.84E-2</v>
      </c>
      <c r="E293" s="120">
        <v>3.4000000000000002E-2</v>
      </c>
      <c r="F293" s="127">
        <v>31043</v>
      </c>
      <c r="G293" s="127">
        <v>0</v>
      </c>
      <c r="H293" s="127">
        <v>16329</v>
      </c>
      <c r="I293" s="127">
        <v>0</v>
      </c>
      <c r="J293" s="127">
        <v>0</v>
      </c>
      <c r="K293" s="127"/>
      <c r="L293" s="127"/>
      <c r="M293" s="127"/>
      <c r="N293" s="127"/>
      <c r="O293" s="127"/>
      <c r="Q293" s="140">
        <f t="shared" si="63"/>
        <v>0</v>
      </c>
      <c r="R293" s="140">
        <f t="shared" si="64"/>
        <v>0</v>
      </c>
      <c r="S293" s="140">
        <f t="shared" si="65"/>
        <v>0</v>
      </c>
      <c r="T293" s="140">
        <f t="shared" si="66"/>
        <v>0</v>
      </c>
      <c r="U293" s="140">
        <f t="shared" si="67"/>
        <v>0</v>
      </c>
      <c r="W293" s="140">
        <f t="shared" si="68"/>
        <v>484.27080000000007</v>
      </c>
      <c r="X293" s="140">
        <f t="shared" si="69"/>
        <v>0</v>
      </c>
      <c r="Y293" s="140">
        <f t="shared" si="70"/>
        <v>254.73240000000004</v>
      </c>
      <c r="Z293" s="140">
        <f t="shared" si="71"/>
        <v>0</v>
      </c>
      <c r="AA293" s="140">
        <f t="shared" si="72"/>
        <v>0</v>
      </c>
      <c r="AC293" s="143">
        <f t="shared" si="73"/>
        <v>484.27080000000007</v>
      </c>
      <c r="AD293" s="143">
        <f t="shared" si="74"/>
        <v>0</v>
      </c>
      <c r="AE293" s="143">
        <f t="shared" si="75"/>
        <v>254.73240000000004</v>
      </c>
      <c r="AF293" s="143">
        <f t="shared" si="76"/>
        <v>0</v>
      </c>
      <c r="AG293" s="143">
        <f t="shared" si="77"/>
        <v>0</v>
      </c>
    </row>
    <row r="294" spans="2:33">
      <c r="B294" t="s">
        <v>873</v>
      </c>
      <c r="C294" t="s">
        <v>413</v>
      </c>
      <c r="D294" s="120">
        <v>2.5799999999999997E-2</v>
      </c>
      <c r="E294" s="120">
        <v>3.1699999999999999E-2</v>
      </c>
      <c r="F294" s="127">
        <v>26955417</v>
      </c>
      <c r="G294" s="127">
        <v>0</v>
      </c>
      <c r="H294" s="127">
        <v>14179051</v>
      </c>
      <c r="I294" s="127">
        <v>0</v>
      </c>
      <c r="J294" s="127">
        <v>0</v>
      </c>
      <c r="K294" s="127"/>
      <c r="L294" s="127"/>
      <c r="M294" s="127"/>
      <c r="N294" s="127"/>
      <c r="O294" s="127"/>
      <c r="Q294" s="140">
        <f t="shared" si="63"/>
        <v>0</v>
      </c>
      <c r="R294" s="140">
        <f t="shared" si="64"/>
        <v>0</v>
      </c>
      <c r="S294" s="140">
        <f t="shared" si="65"/>
        <v>0</v>
      </c>
      <c r="T294" s="140">
        <f t="shared" si="66"/>
        <v>0</v>
      </c>
      <c r="U294" s="140">
        <f t="shared" si="67"/>
        <v>0</v>
      </c>
      <c r="W294" s="140">
        <f t="shared" si="68"/>
        <v>159036.96030000006</v>
      </c>
      <c r="X294" s="140">
        <f t="shared" si="69"/>
        <v>0</v>
      </c>
      <c r="Y294" s="140">
        <f t="shared" si="70"/>
        <v>83656.400900000037</v>
      </c>
      <c r="Z294" s="140">
        <f t="shared" si="71"/>
        <v>0</v>
      </c>
      <c r="AA294" s="140">
        <f t="shared" si="72"/>
        <v>0</v>
      </c>
      <c r="AC294" s="143">
        <f t="shared" si="73"/>
        <v>159036.96030000006</v>
      </c>
      <c r="AD294" s="143">
        <f t="shared" si="74"/>
        <v>0</v>
      </c>
      <c r="AE294" s="143">
        <f t="shared" si="75"/>
        <v>83656.400900000037</v>
      </c>
      <c r="AF294" s="143">
        <f t="shared" si="76"/>
        <v>0</v>
      </c>
      <c r="AG294" s="143">
        <f t="shared" si="77"/>
        <v>0</v>
      </c>
    </row>
    <row r="295" spans="2:33">
      <c r="B295" t="s">
        <v>873</v>
      </c>
      <c r="C295" t="s">
        <v>414</v>
      </c>
      <c r="D295" s="120">
        <v>2.92E-2</v>
      </c>
      <c r="E295" s="120">
        <v>3.3099999999999997E-2</v>
      </c>
      <c r="F295" s="127">
        <v>12175768</v>
      </c>
      <c r="G295" s="127">
        <v>0</v>
      </c>
      <c r="H295" s="127">
        <v>6404681</v>
      </c>
      <c r="I295" s="127">
        <v>0</v>
      </c>
      <c r="J295" s="127">
        <v>0</v>
      </c>
      <c r="K295" s="127"/>
      <c r="L295" s="127"/>
      <c r="M295" s="127"/>
      <c r="N295" s="127"/>
      <c r="O295" s="127"/>
      <c r="Q295" s="140">
        <f t="shared" si="63"/>
        <v>0</v>
      </c>
      <c r="R295" s="140">
        <f t="shared" si="64"/>
        <v>0</v>
      </c>
      <c r="S295" s="140">
        <f t="shared" si="65"/>
        <v>0</v>
      </c>
      <c r="T295" s="140">
        <f t="shared" si="66"/>
        <v>0</v>
      </c>
      <c r="U295" s="140">
        <f t="shared" si="67"/>
        <v>0</v>
      </c>
      <c r="W295" s="140">
        <f t="shared" si="68"/>
        <v>47485.495199999968</v>
      </c>
      <c r="X295" s="140">
        <f t="shared" si="69"/>
        <v>0</v>
      </c>
      <c r="Y295" s="140">
        <f t="shared" si="70"/>
        <v>24978.255899999982</v>
      </c>
      <c r="Z295" s="140">
        <f t="shared" si="71"/>
        <v>0</v>
      </c>
      <c r="AA295" s="140">
        <f t="shared" si="72"/>
        <v>0</v>
      </c>
      <c r="AC295" s="143">
        <f t="shared" si="73"/>
        <v>47485.495199999968</v>
      </c>
      <c r="AD295" s="143">
        <f t="shared" si="74"/>
        <v>0</v>
      </c>
      <c r="AE295" s="143">
        <f t="shared" si="75"/>
        <v>24978.255899999982</v>
      </c>
      <c r="AF295" s="143">
        <f t="shared" si="76"/>
        <v>0</v>
      </c>
      <c r="AG295" s="143">
        <f t="shared" si="77"/>
        <v>0</v>
      </c>
    </row>
    <row r="296" spans="2:33">
      <c r="B296" t="s">
        <v>873</v>
      </c>
      <c r="C296" t="s">
        <v>415</v>
      </c>
      <c r="D296" s="120">
        <v>2.6800000000000001E-2</v>
      </c>
      <c r="E296" s="120">
        <v>2.86E-2</v>
      </c>
      <c r="F296" s="127">
        <v>669815</v>
      </c>
      <c r="G296" s="127">
        <v>0</v>
      </c>
      <c r="H296" s="127">
        <v>352335</v>
      </c>
      <c r="I296" s="127">
        <v>0</v>
      </c>
      <c r="J296" s="127">
        <v>0</v>
      </c>
      <c r="K296" s="127"/>
      <c r="L296" s="127"/>
      <c r="M296" s="127"/>
      <c r="N296" s="127"/>
      <c r="O296" s="127"/>
      <c r="Q296" s="140">
        <f t="shared" si="63"/>
        <v>0</v>
      </c>
      <c r="R296" s="140">
        <f t="shared" si="64"/>
        <v>0</v>
      </c>
      <c r="S296" s="140">
        <f t="shared" si="65"/>
        <v>0</v>
      </c>
      <c r="T296" s="140">
        <f t="shared" si="66"/>
        <v>0</v>
      </c>
      <c r="U296" s="140">
        <f t="shared" si="67"/>
        <v>0</v>
      </c>
      <c r="W296" s="140">
        <f t="shared" si="68"/>
        <v>1205.6669999999997</v>
      </c>
      <c r="X296" s="140">
        <f t="shared" si="69"/>
        <v>0</v>
      </c>
      <c r="Y296" s="140">
        <f t="shared" si="70"/>
        <v>634.20299999999986</v>
      </c>
      <c r="Z296" s="140">
        <f t="shared" si="71"/>
        <v>0</v>
      </c>
      <c r="AA296" s="140">
        <f t="shared" si="72"/>
        <v>0</v>
      </c>
      <c r="AC296" s="143">
        <f t="shared" si="73"/>
        <v>1205.6669999999997</v>
      </c>
      <c r="AD296" s="143">
        <f t="shared" si="74"/>
        <v>0</v>
      </c>
      <c r="AE296" s="143">
        <f t="shared" si="75"/>
        <v>634.20299999999986</v>
      </c>
      <c r="AF296" s="143">
        <f t="shared" si="76"/>
        <v>0</v>
      </c>
      <c r="AG296" s="143">
        <f t="shared" si="77"/>
        <v>0</v>
      </c>
    </row>
    <row r="297" spans="2:33">
      <c r="B297" t="s">
        <v>873</v>
      </c>
      <c r="C297" t="s">
        <v>416</v>
      </c>
      <c r="D297" s="120">
        <v>2.3100000000000002E-2</v>
      </c>
      <c r="E297" s="120">
        <v>2.7400000000000001E-2</v>
      </c>
      <c r="F297" s="127">
        <v>12281</v>
      </c>
      <c r="G297" s="127">
        <v>0</v>
      </c>
      <c r="H297" s="127">
        <v>6460</v>
      </c>
      <c r="I297" s="127">
        <v>0</v>
      </c>
      <c r="J297" s="127">
        <v>0</v>
      </c>
      <c r="K297" s="127"/>
      <c r="L297" s="127"/>
      <c r="M297" s="127"/>
      <c r="N297" s="127"/>
      <c r="O297" s="127"/>
      <c r="Q297" s="140">
        <f t="shared" si="63"/>
        <v>0</v>
      </c>
      <c r="R297" s="140">
        <f t="shared" si="64"/>
        <v>0</v>
      </c>
      <c r="S297" s="140">
        <f t="shared" si="65"/>
        <v>0</v>
      </c>
      <c r="T297" s="140">
        <f t="shared" si="66"/>
        <v>0</v>
      </c>
      <c r="U297" s="140">
        <f t="shared" si="67"/>
        <v>0</v>
      </c>
      <c r="W297" s="140">
        <f t="shared" si="68"/>
        <v>52.808299999999981</v>
      </c>
      <c r="X297" s="140">
        <f t="shared" si="69"/>
        <v>0</v>
      </c>
      <c r="Y297" s="140">
        <f t="shared" si="70"/>
        <v>27.777999999999988</v>
      </c>
      <c r="Z297" s="140">
        <f t="shared" si="71"/>
        <v>0</v>
      </c>
      <c r="AA297" s="140">
        <f t="shared" si="72"/>
        <v>0</v>
      </c>
      <c r="AC297" s="143">
        <f t="shared" si="73"/>
        <v>52.808299999999981</v>
      </c>
      <c r="AD297" s="143">
        <f t="shared" si="74"/>
        <v>0</v>
      </c>
      <c r="AE297" s="143">
        <f t="shared" si="75"/>
        <v>27.777999999999988</v>
      </c>
      <c r="AF297" s="143">
        <f t="shared" si="76"/>
        <v>0</v>
      </c>
      <c r="AG297" s="143">
        <f t="shared" si="77"/>
        <v>0</v>
      </c>
    </row>
    <row r="298" spans="2:33">
      <c r="B298" t="s">
        <v>873</v>
      </c>
      <c r="C298" t="s">
        <v>417</v>
      </c>
      <c r="D298" s="120">
        <v>2.7E-2</v>
      </c>
      <c r="E298" s="120">
        <v>2.35E-2</v>
      </c>
      <c r="F298" s="127">
        <v>389818</v>
      </c>
      <c r="G298" s="127">
        <v>0</v>
      </c>
      <c r="H298" s="127">
        <v>205052</v>
      </c>
      <c r="I298" s="127">
        <v>0</v>
      </c>
      <c r="J298" s="127">
        <v>0</v>
      </c>
      <c r="K298" s="127"/>
      <c r="L298" s="127"/>
      <c r="M298" s="127"/>
      <c r="N298" s="127"/>
      <c r="O298" s="127"/>
      <c r="Q298" s="140">
        <f t="shared" si="63"/>
        <v>0</v>
      </c>
      <c r="R298" s="140">
        <f t="shared" si="64"/>
        <v>0</v>
      </c>
      <c r="S298" s="140">
        <f t="shared" si="65"/>
        <v>0</v>
      </c>
      <c r="T298" s="140">
        <f t="shared" si="66"/>
        <v>0</v>
      </c>
      <c r="U298" s="140">
        <f t="shared" si="67"/>
        <v>0</v>
      </c>
      <c r="W298" s="140">
        <f t="shared" si="68"/>
        <v>-1364.3629999999998</v>
      </c>
      <c r="X298" s="140">
        <f t="shared" si="69"/>
        <v>0</v>
      </c>
      <c r="Y298" s="140">
        <f t="shared" si="70"/>
        <v>-717.6819999999999</v>
      </c>
      <c r="Z298" s="140">
        <f t="shared" si="71"/>
        <v>0</v>
      </c>
      <c r="AA298" s="140">
        <f t="shared" si="72"/>
        <v>0</v>
      </c>
      <c r="AC298" s="143">
        <f t="shared" si="73"/>
        <v>-1364.3629999999998</v>
      </c>
      <c r="AD298" s="143">
        <f t="shared" si="74"/>
        <v>0</v>
      </c>
      <c r="AE298" s="143">
        <f t="shared" si="75"/>
        <v>-717.6819999999999</v>
      </c>
      <c r="AF298" s="143">
        <f t="shared" si="76"/>
        <v>0</v>
      </c>
      <c r="AG298" s="143">
        <f t="shared" si="77"/>
        <v>0</v>
      </c>
    </row>
    <row r="299" spans="2:33">
      <c r="B299" t="s">
        <v>873</v>
      </c>
      <c r="C299" t="s">
        <v>422</v>
      </c>
      <c r="D299" s="120">
        <v>1.78E-2</v>
      </c>
      <c r="E299" s="120">
        <v>1.7399999999999999E-2</v>
      </c>
      <c r="F299" s="127">
        <v>19274746</v>
      </c>
      <c r="G299" s="127">
        <v>0</v>
      </c>
      <c r="H299" s="127">
        <v>10138875</v>
      </c>
      <c r="I299" s="127">
        <v>0</v>
      </c>
      <c r="J299" s="127">
        <v>0</v>
      </c>
      <c r="K299" s="127"/>
      <c r="L299" s="127"/>
      <c r="M299" s="127"/>
      <c r="N299" s="127"/>
      <c r="O299" s="127"/>
      <c r="Q299" s="140">
        <f t="shared" si="63"/>
        <v>0</v>
      </c>
      <c r="R299" s="140">
        <f t="shared" si="64"/>
        <v>0</v>
      </c>
      <c r="S299" s="140">
        <f t="shared" si="65"/>
        <v>0</v>
      </c>
      <c r="T299" s="140">
        <f t="shared" si="66"/>
        <v>0</v>
      </c>
      <c r="U299" s="140">
        <f t="shared" si="67"/>
        <v>0</v>
      </c>
      <c r="W299" s="140">
        <f t="shared" si="68"/>
        <v>-7709.89840000002</v>
      </c>
      <c r="X299" s="140">
        <f t="shared" si="69"/>
        <v>0</v>
      </c>
      <c r="Y299" s="140">
        <f t="shared" si="70"/>
        <v>-4055.5500000000106</v>
      </c>
      <c r="Z299" s="140">
        <f t="shared" si="71"/>
        <v>0</v>
      </c>
      <c r="AA299" s="140">
        <f t="shared" si="72"/>
        <v>0</v>
      </c>
      <c r="AC299" s="143">
        <f t="shared" si="73"/>
        <v>-7709.89840000002</v>
      </c>
      <c r="AD299" s="143">
        <f t="shared" si="74"/>
        <v>0</v>
      </c>
      <c r="AE299" s="143">
        <f t="shared" si="75"/>
        <v>-4055.5500000000106</v>
      </c>
      <c r="AF299" s="143">
        <f t="shared" si="76"/>
        <v>0</v>
      </c>
      <c r="AG299" s="143">
        <f t="shared" si="77"/>
        <v>0</v>
      </c>
    </row>
    <row r="300" spans="2:33">
      <c r="B300" t="s">
        <v>873</v>
      </c>
      <c r="C300" t="s">
        <v>423</v>
      </c>
      <c r="D300" s="120">
        <v>1.6799999999999999E-2</v>
      </c>
      <c r="E300" s="120">
        <v>1.55E-2</v>
      </c>
      <c r="F300" s="127">
        <v>52994</v>
      </c>
      <c r="G300" s="127">
        <v>0</v>
      </c>
      <c r="H300" s="127">
        <v>27876</v>
      </c>
      <c r="I300" s="127">
        <v>0</v>
      </c>
      <c r="J300" s="127">
        <v>0</v>
      </c>
      <c r="K300" s="127"/>
      <c r="L300" s="127"/>
      <c r="M300" s="127"/>
      <c r="N300" s="127"/>
      <c r="O300" s="127"/>
      <c r="Q300" s="140">
        <f t="shared" si="63"/>
        <v>0</v>
      </c>
      <c r="R300" s="140">
        <f t="shared" si="64"/>
        <v>0</v>
      </c>
      <c r="S300" s="140">
        <f t="shared" si="65"/>
        <v>0</v>
      </c>
      <c r="T300" s="140">
        <f t="shared" si="66"/>
        <v>0</v>
      </c>
      <c r="U300" s="140">
        <f t="shared" si="67"/>
        <v>0</v>
      </c>
      <c r="W300" s="140">
        <f t="shared" si="68"/>
        <v>-68.892199999999946</v>
      </c>
      <c r="X300" s="140">
        <f t="shared" si="69"/>
        <v>0</v>
      </c>
      <c r="Y300" s="140">
        <f t="shared" si="70"/>
        <v>-36.238799999999976</v>
      </c>
      <c r="Z300" s="140">
        <f t="shared" si="71"/>
        <v>0</v>
      </c>
      <c r="AA300" s="140">
        <f t="shared" si="72"/>
        <v>0</v>
      </c>
      <c r="AC300" s="143">
        <f t="shared" si="73"/>
        <v>-68.892199999999946</v>
      </c>
      <c r="AD300" s="143">
        <f t="shared" si="74"/>
        <v>0</v>
      </c>
      <c r="AE300" s="143">
        <f t="shared" si="75"/>
        <v>-36.238799999999976</v>
      </c>
      <c r="AF300" s="143">
        <f t="shared" si="76"/>
        <v>0</v>
      </c>
      <c r="AG300" s="143">
        <f t="shared" si="77"/>
        <v>0</v>
      </c>
    </row>
    <row r="301" spans="2:33">
      <c r="B301" t="s">
        <v>873</v>
      </c>
      <c r="C301" t="s">
        <v>424</v>
      </c>
      <c r="D301" s="120">
        <v>1.46E-2</v>
      </c>
      <c r="E301" s="120">
        <v>1.41E-2</v>
      </c>
      <c r="F301" s="127">
        <v>643659</v>
      </c>
      <c r="G301" s="127">
        <v>0</v>
      </c>
      <c r="H301" s="127">
        <v>338576</v>
      </c>
      <c r="I301" s="127">
        <v>0</v>
      </c>
      <c r="J301" s="127">
        <v>0</v>
      </c>
      <c r="K301" s="127"/>
      <c r="L301" s="127"/>
      <c r="M301" s="127"/>
      <c r="N301" s="127"/>
      <c r="O301" s="127"/>
      <c r="Q301" s="140">
        <f t="shared" si="63"/>
        <v>0</v>
      </c>
      <c r="R301" s="140">
        <f t="shared" si="64"/>
        <v>0</v>
      </c>
      <c r="S301" s="140">
        <f t="shared" si="65"/>
        <v>0</v>
      </c>
      <c r="T301" s="140">
        <f t="shared" si="66"/>
        <v>0</v>
      </c>
      <c r="U301" s="140">
        <f t="shared" si="67"/>
        <v>0</v>
      </c>
      <c r="W301" s="140">
        <f t="shared" si="68"/>
        <v>-321.82950000000028</v>
      </c>
      <c r="X301" s="140">
        <f t="shared" si="69"/>
        <v>0</v>
      </c>
      <c r="Y301" s="140">
        <f t="shared" si="70"/>
        <v>-169.28800000000015</v>
      </c>
      <c r="Z301" s="140">
        <f t="shared" si="71"/>
        <v>0</v>
      </c>
      <c r="AA301" s="140">
        <f t="shared" si="72"/>
        <v>0</v>
      </c>
      <c r="AC301" s="143">
        <f t="shared" si="73"/>
        <v>-321.82950000000028</v>
      </c>
      <c r="AD301" s="143">
        <f t="shared" si="74"/>
        <v>0</v>
      </c>
      <c r="AE301" s="143">
        <f t="shared" si="75"/>
        <v>-169.28800000000015</v>
      </c>
      <c r="AF301" s="143">
        <f t="shared" si="76"/>
        <v>0</v>
      </c>
      <c r="AG301" s="143">
        <f t="shared" si="77"/>
        <v>0</v>
      </c>
    </row>
    <row r="302" spans="2:33">
      <c r="B302" t="s">
        <v>873</v>
      </c>
      <c r="C302" t="s">
        <v>425</v>
      </c>
      <c r="D302" s="120">
        <v>1.7600000000000001E-2</v>
      </c>
      <c r="E302" s="120">
        <v>1.8200000000000001E-2</v>
      </c>
      <c r="F302" s="127">
        <v>14080929</v>
      </c>
      <c r="G302" s="127">
        <v>0</v>
      </c>
      <c r="H302" s="127">
        <v>7406831</v>
      </c>
      <c r="I302" s="127">
        <v>0</v>
      </c>
      <c r="J302" s="127">
        <v>0</v>
      </c>
      <c r="K302" s="127"/>
      <c r="L302" s="127"/>
      <c r="M302" s="127"/>
      <c r="N302" s="127"/>
      <c r="O302" s="127"/>
      <c r="Q302" s="140">
        <f t="shared" si="63"/>
        <v>0</v>
      </c>
      <c r="R302" s="140">
        <f t="shared" si="64"/>
        <v>0</v>
      </c>
      <c r="S302" s="140">
        <f t="shared" si="65"/>
        <v>0</v>
      </c>
      <c r="T302" s="140">
        <f t="shared" si="66"/>
        <v>0</v>
      </c>
      <c r="U302" s="140">
        <f t="shared" si="67"/>
        <v>0</v>
      </c>
      <c r="W302" s="140">
        <f t="shared" si="68"/>
        <v>8448.5573999999979</v>
      </c>
      <c r="X302" s="140">
        <f t="shared" si="69"/>
        <v>0</v>
      </c>
      <c r="Y302" s="140">
        <f t="shared" si="70"/>
        <v>4444.0985999999984</v>
      </c>
      <c r="Z302" s="140">
        <f t="shared" si="71"/>
        <v>0</v>
      </c>
      <c r="AA302" s="140">
        <f t="shared" si="72"/>
        <v>0</v>
      </c>
      <c r="AC302" s="143">
        <f t="shared" si="73"/>
        <v>8448.5573999999979</v>
      </c>
      <c r="AD302" s="143">
        <f t="shared" si="74"/>
        <v>0</v>
      </c>
      <c r="AE302" s="143">
        <f t="shared" si="75"/>
        <v>4444.0985999999984</v>
      </c>
      <c r="AF302" s="143">
        <f t="shared" si="76"/>
        <v>0</v>
      </c>
      <c r="AG302" s="143">
        <f t="shared" si="77"/>
        <v>0</v>
      </c>
    </row>
    <row r="303" spans="2:33">
      <c r="B303" t="s">
        <v>873</v>
      </c>
      <c r="C303" t="s">
        <v>426</v>
      </c>
      <c r="D303" s="120">
        <v>2.4400000000000002E-2</v>
      </c>
      <c r="E303" s="120">
        <v>2.46E-2</v>
      </c>
      <c r="F303" s="127">
        <v>88242</v>
      </c>
      <c r="G303" s="127">
        <v>0</v>
      </c>
      <c r="H303" s="127">
        <v>46417</v>
      </c>
      <c r="I303" s="127">
        <v>0</v>
      </c>
      <c r="J303" s="127">
        <v>0</v>
      </c>
      <c r="K303" s="127"/>
      <c r="L303" s="127"/>
      <c r="M303" s="127"/>
      <c r="N303" s="127"/>
      <c r="O303" s="127"/>
      <c r="Q303" s="140">
        <f t="shared" si="63"/>
        <v>0</v>
      </c>
      <c r="R303" s="140">
        <f t="shared" si="64"/>
        <v>0</v>
      </c>
      <c r="S303" s="140">
        <f t="shared" si="65"/>
        <v>0</v>
      </c>
      <c r="T303" s="140">
        <f t="shared" si="66"/>
        <v>0</v>
      </c>
      <c r="U303" s="140">
        <f t="shared" si="67"/>
        <v>0</v>
      </c>
      <c r="W303" s="140">
        <f t="shared" si="68"/>
        <v>17.648399999999892</v>
      </c>
      <c r="X303" s="140">
        <f t="shared" si="69"/>
        <v>0</v>
      </c>
      <c r="Y303" s="140">
        <f t="shared" si="70"/>
        <v>9.2833999999999435</v>
      </c>
      <c r="Z303" s="140">
        <f t="shared" si="71"/>
        <v>0</v>
      </c>
      <c r="AA303" s="140">
        <f t="shared" si="72"/>
        <v>0</v>
      </c>
      <c r="AC303" s="143">
        <f t="shared" si="73"/>
        <v>17.648399999999892</v>
      </c>
      <c r="AD303" s="143">
        <f t="shared" si="74"/>
        <v>0</v>
      </c>
      <c r="AE303" s="143">
        <f t="shared" si="75"/>
        <v>9.2833999999999435</v>
      </c>
      <c r="AF303" s="143">
        <f t="shared" si="76"/>
        <v>0</v>
      </c>
      <c r="AG303" s="143">
        <f t="shared" si="77"/>
        <v>0</v>
      </c>
    </row>
    <row r="304" spans="2:33">
      <c r="B304" t="s">
        <v>873</v>
      </c>
      <c r="C304" t="s">
        <v>427</v>
      </c>
      <c r="D304" s="120">
        <v>2.4400000000000002E-2</v>
      </c>
      <c r="E304" s="120">
        <v>2.46E-2</v>
      </c>
      <c r="F304" s="127">
        <v>626115</v>
      </c>
      <c r="G304" s="127">
        <v>0</v>
      </c>
      <c r="H304" s="127">
        <v>329348</v>
      </c>
      <c r="I304" s="127">
        <v>0</v>
      </c>
      <c r="J304" s="127">
        <v>0</v>
      </c>
      <c r="K304" s="127"/>
      <c r="L304" s="127"/>
      <c r="M304" s="127"/>
      <c r="N304" s="127"/>
      <c r="O304" s="127"/>
      <c r="Q304" s="140">
        <f t="shared" si="63"/>
        <v>0</v>
      </c>
      <c r="R304" s="140">
        <f t="shared" si="64"/>
        <v>0</v>
      </c>
      <c r="S304" s="140">
        <f t="shared" si="65"/>
        <v>0</v>
      </c>
      <c r="T304" s="140">
        <f t="shared" si="66"/>
        <v>0</v>
      </c>
      <c r="U304" s="140">
        <f t="shared" si="67"/>
        <v>0</v>
      </c>
      <c r="W304" s="140">
        <f t="shared" si="68"/>
        <v>125.22299999999925</v>
      </c>
      <c r="X304" s="140">
        <f t="shared" si="69"/>
        <v>0</v>
      </c>
      <c r="Y304" s="140">
        <f t="shared" si="70"/>
        <v>65.869599999999608</v>
      </c>
      <c r="Z304" s="140">
        <f t="shared" si="71"/>
        <v>0</v>
      </c>
      <c r="AA304" s="140">
        <f t="shared" si="72"/>
        <v>0</v>
      </c>
      <c r="AC304" s="143">
        <f t="shared" si="73"/>
        <v>125.22299999999925</v>
      </c>
      <c r="AD304" s="143">
        <f t="shared" si="74"/>
        <v>0</v>
      </c>
      <c r="AE304" s="143">
        <f t="shared" si="75"/>
        <v>65.869599999999608</v>
      </c>
      <c r="AF304" s="143">
        <f t="shared" si="76"/>
        <v>0</v>
      </c>
      <c r="AG304" s="143">
        <f t="shared" si="77"/>
        <v>0</v>
      </c>
    </row>
    <row r="305" spans="2:33">
      <c r="B305" t="s">
        <v>873</v>
      </c>
      <c r="C305" t="s">
        <v>428</v>
      </c>
      <c r="D305" s="120">
        <v>2.5600000000000001E-2</v>
      </c>
      <c r="E305" s="120">
        <v>2.46E-2</v>
      </c>
      <c r="F305" s="127">
        <v>1528362</v>
      </c>
      <c r="G305" s="127">
        <v>0</v>
      </c>
      <c r="H305" s="127">
        <v>803947</v>
      </c>
      <c r="I305" s="127">
        <v>0</v>
      </c>
      <c r="J305" s="127">
        <v>0</v>
      </c>
      <c r="K305" s="127"/>
      <c r="L305" s="127"/>
      <c r="M305" s="127"/>
      <c r="N305" s="127"/>
      <c r="O305" s="127"/>
      <c r="Q305" s="140">
        <f t="shared" si="63"/>
        <v>0</v>
      </c>
      <c r="R305" s="140">
        <f t="shared" si="64"/>
        <v>0</v>
      </c>
      <c r="S305" s="140">
        <f t="shared" si="65"/>
        <v>0</v>
      </c>
      <c r="T305" s="140">
        <f t="shared" si="66"/>
        <v>0</v>
      </c>
      <c r="U305" s="140">
        <f t="shared" si="67"/>
        <v>0</v>
      </c>
      <c r="W305" s="140">
        <f t="shared" si="68"/>
        <v>-1528.3620000000014</v>
      </c>
      <c r="X305" s="140">
        <f t="shared" si="69"/>
        <v>0</v>
      </c>
      <c r="Y305" s="140">
        <f t="shared" si="70"/>
        <v>-803.94700000000068</v>
      </c>
      <c r="Z305" s="140">
        <f t="shared" si="71"/>
        <v>0</v>
      </c>
      <c r="AA305" s="140">
        <f t="shared" si="72"/>
        <v>0</v>
      </c>
      <c r="AC305" s="143">
        <f t="shared" si="73"/>
        <v>-1528.3620000000014</v>
      </c>
      <c r="AD305" s="143">
        <f t="shared" si="74"/>
        <v>0</v>
      </c>
      <c r="AE305" s="143">
        <f t="shared" si="75"/>
        <v>-803.94700000000068</v>
      </c>
      <c r="AF305" s="143">
        <f t="shared" si="76"/>
        <v>0</v>
      </c>
      <c r="AG305" s="143">
        <f t="shared" si="77"/>
        <v>0</v>
      </c>
    </row>
    <row r="306" spans="2:33">
      <c r="B306" t="s">
        <v>873</v>
      </c>
      <c r="C306" t="s">
        <v>429</v>
      </c>
      <c r="D306" s="120">
        <v>2.1700000000000001E-2</v>
      </c>
      <c r="E306" s="120">
        <v>2.12E-2</v>
      </c>
      <c r="F306" s="127">
        <v>8916</v>
      </c>
      <c r="G306" s="127">
        <v>0</v>
      </c>
      <c r="H306" s="127">
        <v>4690</v>
      </c>
      <c r="I306" s="127">
        <v>0</v>
      </c>
      <c r="J306" s="127">
        <v>0</v>
      </c>
      <c r="K306" s="127"/>
      <c r="L306" s="127"/>
      <c r="M306" s="127"/>
      <c r="N306" s="127"/>
      <c r="O306" s="127"/>
      <c r="Q306" s="140">
        <f t="shared" si="63"/>
        <v>0</v>
      </c>
      <c r="R306" s="140">
        <f t="shared" si="64"/>
        <v>0</v>
      </c>
      <c r="S306" s="140">
        <f t="shared" si="65"/>
        <v>0</v>
      </c>
      <c r="T306" s="140">
        <f t="shared" si="66"/>
        <v>0</v>
      </c>
      <c r="U306" s="140">
        <f t="shared" si="67"/>
        <v>0</v>
      </c>
      <c r="W306" s="140">
        <f t="shared" si="68"/>
        <v>-4.4580000000000037</v>
      </c>
      <c r="X306" s="140">
        <f t="shared" si="69"/>
        <v>0</v>
      </c>
      <c r="Y306" s="140">
        <f t="shared" si="70"/>
        <v>-2.345000000000002</v>
      </c>
      <c r="Z306" s="140">
        <f t="shared" si="71"/>
        <v>0</v>
      </c>
      <c r="AA306" s="140">
        <f t="shared" si="72"/>
        <v>0</v>
      </c>
      <c r="AC306" s="143">
        <f t="shared" si="73"/>
        <v>-4.4580000000000037</v>
      </c>
      <c r="AD306" s="143">
        <f t="shared" si="74"/>
        <v>0</v>
      </c>
      <c r="AE306" s="143">
        <f t="shared" si="75"/>
        <v>-2.345000000000002</v>
      </c>
      <c r="AF306" s="143">
        <f t="shared" si="76"/>
        <v>0</v>
      </c>
      <c r="AG306" s="143">
        <f t="shared" si="77"/>
        <v>0</v>
      </c>
    </row>
    <row r="307" spans="2:33">
      <c r="B307" t="s">
        <v>873</v>
      </c>
      <c r="C307" t="s">
        <v>430</v>
      </c>
      <c r="D307" s="120">
        <v>1.7399999999999999E-2</v>
      </c>
      <c r="E307" s="120">
        <v>1.7000000000000001E-2</v>
      </c>
      <c r="F307" s="127">
        <v>21362988</v>
      </c>
      <c r="G307" s="127">
        <v>0</v>
      </c>
      <c r="H307" s="127">
        <v>11237330</v>
      </c>
      <c r="I307" s="127">
        <v>0</v>
      </c>
      <c r="J307" s="127">
        <v>0</v>
      </c>
      <c r="K307" s="127"/>
      <c r="L307" s="127"/>
      <c r="M307" s="127"/>
      <c r="N307" s="127"/>
      <c r="O307" s="127"/>
      <c r="Q307" s="140">
        <f t="shared" si="63"/>
        <v>0</v>
      </c>
      <c r="R307" s="140">
        <f t="shared" si="64"/>
        <v>0</v>
      </c>
      <c r="S307" s="140">
        <f t="shared" si="65"/>
        <v>0</v>
      </c>
      <c r="T307" s="140">
        <f t="shared" si="66"/>
        <v>0</v>
      </c>
      <c r="U307" s="140">
        <f t="shared" si="67"/>
        <v>0</v>
      </c>
      <c r="W307" s="140">
        <f t="shared" si="68"/>
        <v>-8545.1951999999492</v>
      </c>
      <c r="X307" s="140">
        <f t="shared" si="69"/>
        <v>0</v>
      </c>
      <c r="Y307" s="140">
        <f t="shared" si="70"/>
        <v>-4494.9319999999725</v>
      </c>
      <c r="Z307" s="140">
        <f t="shared" si="71"/>
        <v>0</v>
      </c>
      <c r="AA307" s="140">
        <f t="shared" si="72"/>
        <v>0</v>
      </c>
      <c r="AC307" s="143">
        <f t="shared" si="73"/>
        <v>-8545.1951999999492</v>
      </c>
      <c r="AD307" s="143">
        <f t="shared" si="74"/>
        <v>0</v>
      </c>
      <c r="AE307" s="143">
        <f t="shared" si="75"/>
        <v>-4494.9319999999725</v>
      </c>
      <c r="AF307" s="143">
        <f t="shared" si="76"/>
        <v>0</v>
      </c>
      <c r="AG307" s="143">
        <f t="shared" si="77"/>
        <v>0</v>
      </c>
    </row>
    <row r="308" spans="2:33">
      <c r="B308" t="s">
        <v>873</v>
      </c>
      <c r="C308" t="s">
        <v>431</v>
      </c>
      <c r="D308" s="120">
        <v>2.18E-2</v>
      </c>
      <c r="E308" s="120">
        <v>1.9900000000000001E-2</v>
      </c>
      <c r="F308" s="127">
        <v>1528963</v>
      </c>
      <c r="G308" s="127">
        <v>0</v>
      </c>
      <c r="H308" s="127">
        <v>804263</v>
      </c>
      <c r="I308" s="127">
        <v>0</v>
      </c>
      <c r="J308" s="127">
        <v>0</v>
      </c>
      <c r="K308" s="127"/>
      <c r="L308" s="127"/>
      <c r="M308" s="127"/>
      <c r="N308" s="127"/>
      <c r="O308" s="127"/>
      <c r="Q308" s="140">
        <f t="shared" si="63"/>
        <v>0</v>
      </c>
      <c r="R308" s="140">
        <f t="shared" si="64"/>
        <v>0</v>
      </c>
      <c r="S308" s="140">
        <f t="shared" si="65"/>
        <v>0</v>
      </c>
      <c r="T308" s="140">
        <f t="shared" si="66"/>
        <v>0</v>
      </c>
      <c r="U308" s="140">
        <f t="shared" si="67"/>
        <v>0</v>
      </c>
      <c r="W308" s="140">
        <f t="shared" si="68"/>
        <v>-2905.0296999999982</v>
      </c>
      <c r="X308" s="140">
        <f t="shared" si="69"/>
        <v>0</v>
      </c>
      <c r="Y308" s="140">
        <f t="shared" si="70"/>
        <v>-1528.0996999999991</v>
      </c>
      <c r="Z308" s="140">
        <f t="shared" si="71"/>
        <v>0</v>
      </c>
      <c r="AA308" s="140">
        <f t="shared" si="72"/>
        <v>0</v>
      </c>
      <c r="AC308" s="143">
        <f t="shared" si="73"/>
        <v>-2905.0296999999982</v>
      </c>
      <c r="AD308" s="143">
        <f t="shared" si="74"/>
        <v>0</v>
      </c>
      <c r="AE308" s="143">
        <f t="shared" si="75"/>
        <v>-1528.0996999999991</v>
      </c>
      <c r="AF308" s="143">
        <f t="shared" si="76"/>
        <v>0</v>
      </c>
      <c r="AG308" s="143">
        <f t="shared" si="77"/>
        <v>0</v>
      </c>
    </row>
    <row r="309" spans="2:33">
      <c r="B309" t="s">
        <v>873</v>
      </c>
      <c r="C309" t="s">
        <v>432</v>
      </c>
      <c r="D309" s="120">
        <v>2.2200000000000001E-2</v>
      </c>
      <c r="E309" s="120">
        <v>1.8799999999999997E-2</v>
      </c>
      <c r="F309" s="127">
        <v>626584</v>
      </c>
      <c r="G309" s="127">
        <v>0</v>
      </c>
      <c r="H309" s="127">
        <v>329595</v>
      </c>
      <c r="I309" s="127">
        <v>0</v>
      </c>
      <c r="J309" s="127">
        <v>0</v>
      </c>
      <c r="K309" s="127"/>
      <c r="L309" s="127"/>
      <c r="M309" s="127"/>
      <c r="N309" s="127"/>
      <c r="O309" s="127"/>
      <c r="Q309" s="140">
        <f t="shared" si="63"/>
        <v>0</v>
      </c>
      <c r="R309" s="140">
        <f t="shared" si="64"/>
        <v>0</v>
      </c>
      <c r="S309" s="140">
        <f t="shared" si="65"/>
        <v>0</v>
      </c>
      <c r="T309" s="140">
        <f t="shared" si="66"/>
        <v>0</v>
      </c>
      <c r="U309" s="140">
        <f t="shared" si="67"/>
        <v>0</v>
      </c>
      <c r="W309" s="140">
        <f t="shared" si="68"/>
        <v>-2130.3856000000023</v>
      </c>
      <c r="X309" s="140">
        <f t="shared" si="69"/>
        <v>0</v>
      </c>
      <c r="Y309" s="140">
        <f t="shared" si="70"/>
        <v>-1120.6230000000012</v>
      </c>
      <c r="Z309" s="140">
        <f t="shared" si="71"/>
        <v>0</v>
      </c>
      <c r="AA309" s="140">
        <f t="shared" si="72"/>
        <v>0</v>
      </c>
      <c r="AC309" s="143">
        <f t="shared" si="73"/>
        <v>-2130.3856000000023</v>
      </c>
      <c r="AD309" s="143">
        <f t="shared" si="74"/>
        <v>0</v>
      </c>
      <c r="AE309" s="143">
        <f t="shared" si="75"/>
        <v>-1120.6230000000012</v>
      </c>
      <c r="AF309" s="143">
        <f t="shared" si="76"/>
        <v>0</v>
      </c>
      <c r="AG309" s="143">
        <f t="shared" si="77"/>
        <v>0</v>
      </c>
    </row>
    <row r="310" spans="2:33">
      <c r="B310" t="s">
        <v>873</v>
      </c>
      <c r="C310" t="s">
        <v>433</v>
      </c>
      <c r="D310" s="120">
        <v>2.7499999999999997E-2</v>
      </c>
      <c r="E310" s="120">
        <v>2.29E-2</v>
      </c>
      <c r="F310" s="127">
        <v>43950</v>
      </c>
      <c r="G310" s="127">
        <v>0</v>
      </c>
      <c r="H310" s="127">
        <v>23119</v>
      </c>
      <c r="I310" s="127">
        <v>0</v>
      </c>
      <c r="J310" s="127">
        <v>0</v>
      </c>
      <c r="K310" s="127"/>
      <c r="L310" s="127"/>
      <c r="M310" s="127"/>
      <c r="N310" s="127"/>
      <c r="O310" s="127"/>
      <c r="Q310" s="140">
        <f t="shared" si="63"/>
        <v>0</v>
      </c>
      <c r="R310" s="140">
        <f t="shared" si="64"/>
        <v>0</v>
      </c>
      <c r="S310" s="140">
        <f t="shared" si="65"/>
        <v>0</v>
      </c>
      <c r="T310" s="140">
        <f t="shared" si="66"/>
        <v>0</v>
      </c>
      <c r="U310" s="140">
        <f t="shared" si="67"/>
        <v>0</v>
      </c>
      <c r="W310" s="140">
        <f t="shared" si="68"/>
        <v>-202.16999999999985</v>
      </c>
      <c r="X310" s="140">
        <f t="shared" si="69"/>
        <v>0</v>
      </c>
      <c r="Y310" s="140">
        <f t="shared" si="70"/>
        <v>-106.34739999999992</v>
      </c>
      <c r="Z310" s="140">
        <f t="shared" si="71"/>
        <v>0</v>
      </c>
      <c r="AA310" s="140">
        <f t="shared" si="72"/>
        <v>0</v>
      </c>
      <c r="AC310" s="143">
        <f t="shared" si="73"/>
        <v>-202.16999999999985</v>
      </c>
      <c r="AD310" s="143">
        <f t="shared" si="74"/>
        <v>0</v>
      </c>
      <c r="AE310" s="143">
        <f t="shared" si="75"/>
        <v>-106.34739999999992</v>
      </c>
      <c r="AF310" s="143">
        <f t="shared" si="76"/>
        <v>0</v>
      </c>
      <c r="AG310" s="143">
        <f t="shared" si="77"/>
        <v>0</v>
      </c>
    </row>
    <row r="311" spans="2:33">
      <c r="B311" t="s">
        <v>873</v>
      </c>
      <c r="C311" t="s">
        <v>434</v>
      </c>
      <c r="D311" s="120">
        <v>2.41E-2</v>
      </c>
      <c r="E311" s="120">
        <v>2.2000000000000002E-2</v>
      </c>
      <c r="F311" s="127">
        <v>58205273</v>
      </c>
      <c r="G311" s="127">
        <v>0</v>
      </c>
      <c r="H311" s="127">
        <v>30617057</v>
      </c>
      <c r="I311" s="127">
        <v>0</v>
      </c>
      <c r="J311" s="127">
        <v>0</v>
      </c>
      <c r="K311" s="127"/>
      <c r="L311" s="127"/>
      <c r="M311" s="127"/>
      <c r="N311" s="127"/>
      <c r="O311" s="127"/>
      <c r="Q311" s="140">
        <f t="shared" si="63"/>
        <v>0</v>
      </c>
      <c r="R311" s="140">
        <f t="shared" si="64"/>
        <v>0</v>
      </c>
      <c r="S311" s="140">
        <f t="shared" si="65"/>
        <v>0</v>
      </c>
      <c r="T311" s="140">
        <f t="shared" si="66"/>
        <v>0</v>
      </c>
      <c r="U311" s="140">
        <f t="shared" si="67"/>
        <v>0</v>
      </c>
      <c r="W311" s="140">
        <f t="shared" si="68"/>
        <v>-122231.07329999987</v>
      </c>
      <c r="X311" s="140">
        <f t="shared" si="69"/>
        <v>0</v>
      </c>
      <c r="Y311" s="140">
        <f t="shared" si="70"/>
        <v>-64295.819699999927</v>
      </c>
      <c r="Z311" s="140">
        <f t="shared" si="71"/>
        <v>0</v>
      </c>
      <c r="AA311" s="140">
        <f t="shared" si="72"/>
        <v>0</v>
      </c>
      <c r="AC311" s="143">
        <f t="shared" si="73"/>
        <v>-122231.07329999987</v>
      </c>
      <c r="AD311" s="143">
        <f t="shared" si="74"/>
        <v>0</v>
      </c>
      <c r="AE311" s="143">
        <f t="shared" si="75"/>
        <v>-64295.819699999927</v>
      </c>
      <c r="AF311" s="143">
        <f t="shared" si="76"/>
        <v>0</v>
      </c>
      <c r="AG311" s="143">
        <f t="shared" si="77"/>
        <v>0</v>
      </c>
    </row>
    <row r="312" spans="2:33">
      <c r="B312" t="s">
        <v>873</v>
      </c>
      <c r="C312" t="s">
        <v>435</v>
      </c>
      <c r="D312" s="120">
        <v>4.0899999999999999E-2</v>
      </c>
      <c r="E312" s="120">
        <v>3.5499999999999997E-2</v>
      </c>
      <c r="F312" s="127">
        <v>12854208</v>
      </c>
      <c r="G312" s="127">
        <v>0</v>
      </c>
      <c r="H312" s="127">
        <v>6761553</v>
      </c>
      <c r="I312" s="127">
        <v>0</v>
      </c>
      <c r="J312" s="127">
        <v>0</v>
      </c>
      <c r="K312" s="127"/>
      <c r="L312" s="127"/>
      <c r="M312" s="127"/>
      <c r="N312" s="127"/>
      <c r="O312" s="127"/>
      <c r="Q312" s="140">
        <f t="shared" si="63"/>
        <v>0</v>
      </c>
      <c r="R312" s="140">
        <f t="shared" si="64"/>
        <v>0</v>
      </c>
      <c r="S312" s="140">
        <f t="shared" si="65"/>
        <v>0</v>
      </c>
      <c r="T312" s="140">
        <f t="shared" si="66"/>
        <v>0</v>
      </c>
      <c r="U312" s="140">
        <f t="shared" si="67"/>
        <v>0</v>
      </c>
      <c r="W312" s="140">
        <f t="shared" si="68"/>
        <v>-69412.723200000022</v>
      </c>
      <c r="X312" s="140">
        <f t="shared" si="69"/>
        <v>0</v>
      </c>
      <c r="Y312" s="140">
        <f t="shared" si="70"/>
        <v>-36512.386200000015</v>
      </c>
      <c r="Z312" s="140">
        <f t="shared" si="71"/>
        <v>0</v>
      </c>
      <c r="AA312" s="140">
        <f t="shared" si="72"/>
        <v>0</v>
      </c>
      <c r="AC312" s="143">
        <f t="shared" si="73"/>
        <v>-69412.723200000022</v>
      </c>
      <c r="AD312" s="143">
        <f t="shared" si="74"/>
        <v>0</v>
      </c>
      <c r="AE312" s="143">
        <f t="shared" si="75"/>
        <v>-36512.386200000015</v>
      </c>
      <c r="AF312" s="143">
        <f t="shared" si="76"/>
        <v>0</v>
      </c>
      <c r="AG312" s="143">
        <f t="shared" si="77"/>
        <v>0</v>
      </c>
    </row>
    <row r="313" spans="2:33">
      <c r="B313" t="s">
        <v>873</v>
      </c>
      <c r="C313" t="s">
        <v>436</v>
      </c>
      <c r="D313" s="120">
        <v>1.66E-2</v>
      </c>
      <c r="E313" s="120">
        <v>1.7500000000000002E-2</v>
      </c>
      <c r="F313" s="127">
        <v>2197426</v>
      </c>
      <c r="G313" s="127">
        <v>0</v>
      </c>
      <c r="H313" s="127">
        <v>1155887</v>
      </c>
      <c r="I313" s="127">
        <v>0</v>
      </c>
      <c r="J313" s="127">
        <v>0</v>
      </c>
      <c r="K313" s="127"/>
      <c r="L313" s="127"/>
      <c r="M313" s="127"/>
      <c r="N313" s="127"/>
      <c r="O313" s="127"/>
      <c r="Q313" s="140">
        <f t="shared" si="63"/>
        <v>0</v>
      </c>
      <c r="R313" s="140">
        <f t="shared" si="64"/>
        <v>0</v>
      </c>
      <c r="S313" s="140">
        <f t="shared" si="65"/>
        <v>0</v>
      </c>
      <c r="T313" s="140">
        <f t="shared" si="66"/>
        <v>0</v>
      </c>
      <c r="U313" s="140">
        <f t="shared" si="67"/>
        <v>0</v>
      </c>
      <c r="W313" s="140">
        <f t="shared" si="68"/>
        <v>1977.6834000000033</v>
      </c>
      <c r="X313" s="140">
        <f t="shared" si="69"/>
        <v>0</v>
      </c>
      <c r="Y313" s="140">
        <f t="shared" si="70"/>
        <v>1040.2983000000017</v>
      </c>
      <c r="Z313" s="140">
        <f t="shared" si="71"/>
        <v>0</v>
      </c>
      <c r="AA313" s="140">
        <f t="shared" si="72"/>
        <v>0</v>
      </c>
      <c r="AC313" s="143">
        <f t="shared" si="73"/>
        <v>1977.6834000000033</v>
      </c>
      <c r="AD313" s="143">
        <f t="shared" si="74"/>
        <v>0</v>
      </c>
      <c r="AE313" s="143">
        <f t="shared" si="75"/>
        <v>1040.2983000000017</v>
      </c>
      <c r="AF313" s="143">
        <f t="shared" si="76"/>
        <v>0</v>
      </c>
      <c r="AG313" s="143">
        <f t="shared" si="77"/>
        <v>0</v>
      </c>
    </row>
    <row r="314" spans="2:33">
      <c r="B314" t="s">
        <v>873</v>
      </c>
      <c r="C314" t="s">
        <v>437</v>
      </c>
      <c r="D314" s="120">
        <v>1.18E-2</v>
      </c>
      <c r="E314" s="120">
        <v>1.1599999999999999E-2</v>
      </c>
      <c r="F314" s="127">
        <v>233274</v>
      </c>
      <c r="G314" s="127">
        <v>0</v>
      </c>
      <c r="H314" s="127">
        <v>122706</v>
      </c>
      <c r="I314" s="127">
        <v>0</v>
      </c>
      <c r="J314" s="127">
        <v>0</v>
      </c>
      <c r="K314" s="127"/>
      <c r="L314" s="127"/>
      <c r="M314" s="127"/>
      <c r="N314" s="127"/>
      <c r="O314" s="127"/>
      <c r="Q314" s="140">
        <f t="shared" si="63"/>
        <v>0</v>
      </c>
      <c r="R314" s="140">
        <f t="shared" si="64"/>
        <v>0</v>
      </c>
      <c r="S314" s="140">
        <f t="shared" si="65"/>
        <v>0</v>
      </c>
      <c r="T314" s="140">
        <f t="shared" si="66"/>
        <v>0</v>
      </c>
      <c r="U314" s="140">
        <f t="shared" si="67"/>
        <v>0</v>
      </c>
      <c r="W314" s="140">
        <f t="shared" si="68"/>
        <v>-46.654800000000122</v>
      </c>
      <c r="X314" s="140">
        <f t="shared" si="69"/>
        <v>0</v>
      </c>
      <c r="Y314" s="140">
        <f t="shared" si="70"/>
        <v>-24.541200000000064</v>
      </c>
      <c r="Z314" s="140">
        <f t="shared" si="71"/>
        <v>0</v>
      </c>
      <c r="AA314" s="140">
        <f t="shared" si="72"/>
        <v>0</v>
      </c>
      <c r="AC314" s="143">
        <f t="shared" si="73"/>
        <v>-46.654800000000122</v>
      </c>
      <c r="AD314" s="143">
        <f t="shared" si="74"/>
        <v>0</v>
      </c>
      <c r="AE314" s="143">
        <f t="shared" si="75"/>
        <v>-24.541200000000064</v>
      </c>
      <c r="AF314" s="143">
        <f t="shared" si="76"/>
        <v>0</v>
      </c>
      <c r="AG314" s="143">
        <f t="shared" si="77"/>
        <v>0</v>
      </c>
    </row>
    <row r="315" spans="2:33">
      <c r="B315" t="s">
        <v>873</v>
      </c>
      <c r="C315" t="s">
        <v>438</v>
      </c>
      <c r="D315" s="120">
        <v>2.6299999999999997E-2</v>
      </c>
      <c r="E315" s="120">
        <v>2.46E-2</v>
      </c>
      <c r="F315" s="127">
        <v>379176</v>
      </c>
      <c r="G315" s="127">
        <v>0</v>
      </c>
      <c r="H315" s="127">
        <v>199454</v>
      </c>
      <c r="I315" s="127">
        <v>0</v>
      </c>
      <c r="J315" s="127">
        <v>0</v>
      </c>
      <c r="K315" s="127"/>
      <c r="L315" s="127"/>
      <c r="M315" s="127"/>
      <c r="N315" s="127"/>
      <c r="O315" s="127"/>
      <c r="Q315" s="140">
        <f t="shared" si="63"/>
        <v>0</v>
      </c>
      <c r="R315" s="140">
        <f t="shared" si="64"/>
        <v>0</v>
      </c>
      <c r="S315" s="140">
        <f t="shared" si="65"/>
        <v>0</v>
      </c>
      <c r="T315" s="140">
        <f t="shared" si="66"/>
        <v>0</v>
      </c>
      <c r="U315" s="140">
        <f t="shared" si="67"/>
        <v>0</v>
      </c>
      <c r="W315" s="140">
        <f t="shared" si="68"/>
        <v>-644.59919999999875</v>
      </c>
      <c r="X315" s="140">
        <f t="shared" si="69"/>
        <v>0</v>
      </c>
      <c r="Y315" s="140">
        <f t="shared" si="70"/>
        <v>-339.07179999999931</v>
      </c>
      <c r="Z315" s="140">
        <f t="shared" si="71"/>
        <v>0</v>
      </c>
      <c r="AA315" s="140">
        <f t="shared" si="72"/>
        <v>0</v>
      </c>
      <c r="AC315" s="143">
        <f t="shared" si="73"/>
        <v>-644.59919999999875</v>
      </c>
      <c r="AD315" s="143">
        <f t="shared" si="74"/>
        <v>0</v>
      </c>
      <c r="AE315" s="143">
        <f t="shared" si="75"/>
        <v>-339.07179999999931</v>
      </c>
      <c r="AF315" s="143">
        <f t="shared" si="76"/>
        <v>0</v>
      </c>
      <c r="AG315" s="143">
        <f t="shared" si="77"/>
        <v>0</v>
      </c>
    </row>
    <row r="316" spans="2:33">
      <c r="B316" t="s">
        <v>873</v>
      </c>
      <c r="C316" t="s">
        <v>439</v>
      </c>
      <c r="D316" s="120">
        <v>2.6800000000000001E-2</v>
      </c>
      <c r="E316" s="120">
        <v>2.3799999999999998E-2</v>
      </c>
      <c r="F316" s="127">
        <v>29743</v>
      </c>
      <c r="G316" s="127">
        <v>0</v>
      </c>
      <c r="H316" s="127">
        <v>15645</v>
      </c>
      <c r="I316" s="127">
        <v>0</v>
      </c>
      <c r="J316" s="127">
        <v>0</v>
      </c>
      <c r="K316" s="127"/>
      <c r="L316" s="127"/>
      <c r="M316" s="127"/>
      <c r="N316" s="127"/>
      <c r="O316" s="127"/>
      <c r="Q316" s="140">
        <f t="shared" si="63"/>
        <v>0</v>
      </c>
      <c r="R316" s="140">
        <f t="shared" si="64"/>
        <v>0</v>
      </c>
      <c r="S316" s="140">
        <f t="shared" si="65"/>
        <v>0</v>
      </c>
      <c r="T316" s="140">
        <f t="shared" si="66"/>
        <v>0</v>
      </c>
      <c r="U316" s="140">
        <f t="shared" si="67"/>
        <v>0</v>
      </c>
      <c r="W316" s="140">
        <f t="shared" si="68"/>
        <v>-89.229000000000084</v>
      </c>
      <c r="X316" s="140">
        <f t="shared" si="69"/>
        <v>0</v>
      </c>
      <c r="Y316" s="140">
        <f t="shared" si="70"/>
        <v>-46.935000000000045</v>
      </c>
      <c r="Z316" s="140">
        <f t="shared" si="71"/>
        <v>0</v>
      </c>
      <c r="AA316" s="140">
        <f t="shared" si="72"/>
        <v>0</v>
      </c>
      <c r="AC316" s="143">
        <f t="shared" si="73"/>
        <v>-89.229000000000084</v>
      </c>
      <c r="AD316" s="143">
        <f t="shared" si="74"/>
        <v>0</v>
      </c>
      <c r="AE316" s="143">
        <f t="shared" si="75"/>
        <v>-46.935000000000045</v>
      </c>
      <c r="AF316" s="143">
        <f t="shared" si="76"/>
        <v>0</v>
      </c>
      <c r="AG316" s="143">
        <f t="shared" si="77"/>
        <v>0</v>
      </c>
    </row>
    <row r="317" spans="2:33">
      <c r="B317" t="s">
        <v>873</v>
      </c>
      <c r="C317" t="s">
        <v>440</v>
      </c>
      <c r="D317" s="120">
        <v>2.9599999999999998E-2</v>
      </c>
      <c r="E317" s="120">
        <v>2.2499999999999999E-2</v>
      </c>
      <c r="F317" s="127">
        <v>170214</v>
      </c>
      <c r="G317" s="127">
        <v>0</v>
      </c>
      <c r="H317" s="127">
        <v>89536</v>
      </c>
      <c r="I317" s="127">
        <v>0</v>
      </c>
      <c r="J317" s="127">
        <v>0</v>
      </c>
      <c r="K317" s="127"/>
      <c r="L317" s="127"/>
      <c r="M317" s="127"/>
      <c r="N317" s="127"/>
      <c r="O317" s="127"/>
      <c r="Q317" s="140">
        <f t="shared" si="63"/>
        <v>0</v>
      </c>
      <c r="R317" s="140">
        <f t="shared" si="64"/>
        <v>0</v>
      </c>
      <c r="S317" s="140">
        <f t="shared" si="65"/>
        <v>0</v>
      </c>
      <c r="T317" s="140">
        <f t="shared" si="66"/>
        <v>0</v>
      </c>
      <c r="U317" s="140">
        <f t="shared" si="67"/>
        <v>0</v>
      </c>
      <c r="W317" s="140">
        <f t="shared" si="68"/>
        <v>-1208.5193999999997</v>
      </c>
      <c r="X317" s="140">
        <f t="shared" si="69"/>
        <v>0</v>
      </c>
      <c r="Y317" s="140">
        <f t="shared" si="70"/>
        <v>-635.70559999999989</v>
      </c>
      <c r="Z317" s="140">
        <f t="shared" si="71"/>
        <v>0</v>
      </c>
      <c r="AA317" s="140">
        <f t="shared" si="72"/>
        <v>0</v>
      </c>
      <c r="AC317" s="143">
        <f t="shared" si="73"/>
        <v>-1208.5193999999997</v>
      </c>
      <c r="AD317" s="143">
        <f t="shared" si="74"/>
        <v>0</v>
      </c>
      <c r="AE317" s="143">
        <f t="shared" si="75"/>
        <v>-635.70559999999989</v>
      </c>
      <c r="AF317" s="143">
        <f t="shared" si="76"/>
        <v>0</v>
      </c>
      <c r="AG317" s="143">
        <f t="shared" si="77"/>
        <v>0</v>
      </c>
    </row>
    <row r="318" spans="2:33">
      <c r="B318" t="s">
        <v>873</v>
      </c>
      <c r="C318" t="s">
        <v>443</v>
      </c>
      <c r="D318" s="120">
        <v>2.0799999999999999E-2</v>
      </c>
      <c r="E318" s="120">
        <v>1.38E-2</v>
      </c>
      <c r="F318" s="127">
        <v>15181</v>
      </c>
      <c r="G318" s="127">
        <v>0</v>
      </c>
      <c r="H318" s="127">
        <v>7986</v>
      </c>
      <c r="I318" s="127">
        <v>0</v>
      </c>
      <c r="J318" s="127">
        <v>0</v>
      </c>
      <c r="K318" s="127"/>
      <c r="L318" s="127"/>
      <c r="M318" s="127"/>
      <c r="N318" s="127"/>
      <c r="O318" s="127"/>
      <c r="Q318" s="140">
        <f t="shared" si="63"/>
        <v>0</v>
      </c>
      <c r="R318" s="140">
        <f t="shared" si="64"/>
        <v>0</v>
      </c>
      <c r="S318" s="140">
        <f t="shared" si="65"/>
        <v>0</v>
      </c>
      <c r="T318" s="140">
        <f t="shared" si="66"/>
        <v>0</v>
      </c>
      <c r="U318" s="140">
        <f t="shared" si="67"/>
        <v>0</v>
      </c>
      <c r="W318" s="140">
        <f t="shared" si="68"/>
        <v>-106.267</v>
      </c>
      <c r="X318" s="140">
        <f t="shared" si="69"/>
        <v>0</v>
      </c>
      <c r="Y318" s="140">
        <f t="shared" si="70"/>
        <v>-55.901999999999994</v>
      </c>
      <c r="Z318" s="140">
        <f t="shared" si="71"/>
        <v>0</v>
      </c>
      <c r="AA318" s="140">
        <f t="shared" si="72"/>
        <v>0</v>
      </c>
      <c r="AC318" s="143">
        <f t="shared" si="73"/>
        <v>-106.267</v>
      </c>
      <c r="AD318" s="143">
        <f t="shared" si="74"/>
        <v>0</v>
      </c>
      <c r="AE318" s="143">
        <f t="shared" si="75"/>
        <v>-55.901999999999994</v>
      </c>
      <c r="AF318" s="143">
        <f t="shared" si="76"/>
        <v>0</v>
      </c>
      <c r="AG318" s="143">
        <f t="shared" si="77"/>
        <v>0</v>
      </c>
    </row>
    <row r="319" spans="2:33">
      <c r="B319" t="s">
        <v>873</v>
      </c>
      <c r="C319" t="s">
        <v>444</v>
      </c>
      <c r="D319" s="120">
        <v>1.7299999999999999E-2</v>
      </c>
      <c r="E319" s="120">
        <v>1.04E-2</v>
      </c>
      <c r="F319" s="127">
        <v>1774839</v>
      </c>
      <c r="G319" s="127">
        <v>0</v>
      </c>
      <c r="H319" s="127">
        <v>933598</v>
      </c>
      <c r="I319" s="127">
        <v>0</v>
      </c>
      <c r="J319" s="127">
        <v>0</v>
      </c>
      <c r="K319" s="127"/>
      <c r="L319" s="127"/>
      <c r="M319" s="127"/>
      <c r="N319" s="127"/>
      <c r="O319" s="127"/>
      <c r="Q319" s="140">
        <f t="shared" si="63"/>
        <v>0</v>
      </c>
      <c r="R319" s="140">
        <f t="shared" si="64"/>
        <v>0</v>
      </c>
      <c r="S319" s="140">
        <f t="shared" si="65"/>
        <v>0</v>
      </c>
      <c r="T319" s="140">
        <f t="shared" si="66"/>
        <v>0</v>
      </c>
      <c r="U319" s="140">
        <f t="shared" si="67"/>
        <v>0</v>
      </c>
      <c r="W319" s="140">
        <f t="shared" si="68"/>
        <v>-12246.3891</v>
      </c>
      <c r="X319" s="140">
        <f t="shared" si="69"/>
        <v>0</v>
      </c>
      <c r="Y319" s="140">
        <f t="shared" si="70"/>
        <v>-6441.8261999999995</v>
      </c>
      <c r="Z319" s="140">
        <f t="shared" si="71"/>
        <v>0</v>
      </c>
      <c r="AA319" s="140">
        <f t="shared" si="72"/>
        <v>0</v>
      </c>
      <c r="AC319" s="143">
        <f t="shared" si="73"/>
        <v>-12246.3891</v>
      </c>
      <c r="AD319" s="143">
        <f t="shared" si="74"/>
        <v>0</v>
      </c>
      <c r="AE319" s="143">
        <f t="shared" si="75"/>
        <v>-6441.8261999999995</v>
      </c>
      <c r="AF319" s="143">
        <f t="shared" si="76"/>
        <v>0</v>
      </c>
      <c r="AG319" s="143">
        <f t="shared" si="77"/>
        <v>0</v>
      </c>
    </row>
    <row r="320" spans="2:33">
      <c r="B320" t="s">
        <v>873</v>
      </c>
      <c r="C320" t="s">
        <v>446</v>
      </c>
      <c r="D320" s="120">
        <v>1.8099999999999998E-2</v>
      </c>
      <c r="E320" s="120">
        <v>2.4300000000000002E-2</v>
      </c>
      <c r="F320" s="127">
        <v>4419455</v>
      </c>
      <c r="G320" s="127">
        <v>0</v>
      </c>
      <c r="H320" s="127">
        <v>2324715</v>
      </c>
      <c r="I320" s="127">
        <v>0</v>
      </c>
      <c r="J320" s="127">
        <v>0</v>
      </c>
      <c r="K320" s="127"/>
      <c r="L320" s="127"/>
      <c r="M320" s="127"/>
      <c r="N320" s="127"/>
      <c r="O320" s="127"/>
      <c r="Q320" s="140">
        <f t="shared" si="63"/>
        <v>0</v>
      </c>
      <c r="R320" s="140">
        <f t="shared" si="64"/>
        <v>0</v>
      </c>
      <c r="S320" s="140">
        <f t="shared" si="65"/>
        <v>0</v>
      </c>
      <c r="T320" s="140">
        <f t="shared" si="66"/>
        <v>0</v>
      </c>
      <c r="U320" s="140">
        <f t="shared" si="67"/>
        <v>0</v>
      </c>
      <c r="W320" s="140">
        <f t="shared" si="68"/>
        <v>27400.621000000017</v>
      </c>
      <c r="X320" s="140">
        <f t="shared" si="69"/>
        <v>0</v>
      </c>
      <c r="Y320" s="140">
        <f t="shared" si="70"/>
        <v>14413.233000000009</v>
      </c>
      <c r="Z320" s="140">
        <f t="shared" si="71"/>
        <v>0</v>
      </c>
      <c r="AA320" s="140">
        <f t="shared" si="72"/>
        <v>0</v>
      </c>
      <c r="AC320" s="143">
        <f t="shared" si="73"/>
        <v>27400.621000000017</v>
      </c>
      <c r="AD320" s="143">
        <f t="shared" si="74"/>
        <v>0</v>
      </c>
      <c r="AE320" s="143">
        <f t="shared" si="75"/>
        <v>14413.233000000009</v>
      </c>
      <c r="AF320" s="143">
        <f t="shared" si="76"/>
        <v>0</v>
      </c>
      <c r="AG320" s="143">
        <f t="shared" si="77"/>
        <v>0</v>
      </c>
    </row>
    <row r="321" spans="2:33">
      <c r="B321" t="s">
        <v>873</v>
      </c>
      <c r="C321" t="s">
        <v>447</v>
      </c>
      <c r="D321" s="120">
        <v>1.1000000000000001E-3</v>
      </c>
      <c r="E321" s="120">
        <v>1.6299999999999999E-2</v>
      </c>
      <c r="F321" s="127">
        <v>4050</v>
      </c>
      <c r="G321" s="127">
        <v>0</v>
      </c>
      <c r="H321" s="127">
        <v>2131</v>
      </c>
      <c r="I321" s="127">
        <v>0</v>
      </c>
      <c r="J321" s="127">
        <v>0</v>
      </c>
      <c r="K321" s="127"/>
      <c r="L321" s="127"/>
      <c r="M321" s="127"/>
      <c r="N321" s="127"/>
      <c r="O321" s="127"/>
      <c r="Q321" s="140">
        <f t="shared" si="63"/>
        <v>0</v>
      </c>
      <c r="R321" s="140">
        <f t="shared" si="64"/>
        <v>0</v>
      </c>
      <c r="S321" s="140">
        <f t="shared" si="65"/>
        <v>0</v>
      </c>
      <c r="T321" s="140">
        <f t="shared" si="66"/>
        <v>0</v>
      </c>
      <c r="U321" s="140">
        <f t="shared" si="67"/>
        <v>0</v>
      </c>
      <c r="W321" s="140">
        <f t="shared" si="68"/>
        <v>61.559999999999995</v>
      </c>
      <c r="X321" s="140">
        <f t="shared" si="69"/>
        <v>0</v>
      </c>
      <c r="Y321" s="140">
        <f t="shared" si="70"/>
        <v>32.391199999999998</v>
      </c>
      <c r="Z321" s="140">
        <f t="shared" si="71"/>
        <v>0</v>
      </c>
      <c r="AA321" s="140">
        <f t="shared" si="72"/>
        <v>0</v>
      </c>
      <c r="AC321" s="143">
        <f t="shared" si="73"/>
        <v>61.559999999999995</v>
      </c>
      <c r="AD321" s="143">
        <f t="shared" si="74"/>
        <v>0</v>
      </c>
      <c r="AE321" s="143">
        <f t="shared" si="75"/>
        <v>32.391199999999998</v>
      </c>
      <c r="AF321" s="143">
        <f t="shared" si="76"/>
        <v>0</v>
      </c>
      <c r="AG321" s="143">
        <f t="shared" si="77"/>
        <v>0</v>
      </c>
    </row>
    <row r="322" spans="2:33">
      <c r="B322" t="s">
        <v>873</v>
      </c>
      <c r="C322" t="s">
        <v>448</v>
      </c>
      <c r="D322" s="120">
        <v>2.6699999999999998E-2</v>
      </c>
      <c r="E322" s="120">
        <v>2.5899999999999999E-2</v>
      </c>
      <c r="F322" s="127">
        <v>590542</v>
      </c>
      <c r="G322" s="127">
        <v>0</v>
      </c>
      <c r="H322" s="127">
        <v>310636</v>
      </c>
      <c r="I322" s="127">
        <v>0</v>
      </c>
      <c r="J322" s="127">
        <v>0</v>
      </c>
      <c r="K322" s="127"/>
      <c r="L322" s="127"/>
      <c r="M322" s="127"/>
      <c r="N322" s="127"/>
      <c r="O322" s="127"/>
      <c r="Q322" s="140">
        <f t="shared" si="63"/>
        <v>0</v>
      </c>
      <c r="R322" s="140">
        <f t="shared" si="64"/>
        <v>0</v>
      </c>
      <c r="S322" s="140">
        <f t="shared" si="65"/>
        <v>0</v>
      </c>
      <c r="T322" s="140">
        <f t="shared" si="66"/>
        <v>0</v>
      </c>
      <c r="U322" s="140">
        <f t="shared" si="67"/>
        <v>0</v>
      </c>
      <c r="W322" s="140">
        <f t="shared" si="68"/>
        <v>-472.43359999999922</v>
      </c>
      <c r="X322" s="140">
        <f t="shared" si="69"/>
        <v>0</v>
      </c>
      <c r="Y322" s="140">
        <f t="shared" si="70"/>
        <v>-248.50879999999958</v>
      </c>
      <c r="Z322" s="140">
        <f t="shared" si="71"/>
        <v>0</v>
      </c>
      <c r="AA322" s="140">
        <f t="shared" si="72"/>
        <v>0</v>
      </c>
      <c r="AC322" s="143">
        <f t="shared" si="73"/>
        <v>-472.43359999999922</v>
      </c>
      <c r="AD322" s="143">
        <f t="shared" si="74"/>
        <v>0</v>
      </c>
      <c r="AE322" s="143">
        <f t="shared" si="75"/>
        <v>-248.50879999999958</v>
      </c>
      <c r="AF322" s="143">
        <f t="shared" si="76"/>
        <v>0</v>
      </c>
      <c r="AG322" s="143">
        <f t="shared" si="77"/>
        <v>0</v>
      </c>
    </row>
    <row r="323" spans="2:33">
      <c r="B323" t="s">
        <v>873</v>
      </c>
      <c r="C323" t="s">
        <v>449</v>
      </c>
      <c r="D323" s="120">
        <v>2.3599999999999999E-2</v>
      </c>
      <c r="E323" s="120">
        <v>2.3300000000000001E-2</v>
      </c>
      <c r="F323" s="127">
        <v>15960402</v>
      </c>
      <c r="G323" s="127">
        <v>0</v>
      </c>
      <c r="H323" s="127">
        <v>8395468</v>
      </c>
      <c r="I323" s="127">
        <v>0</v>
      </c>
      <c r="J323" s="127">
        <v>0</v>
      </c>
      <c r="K323" s="127"/>
      <c r="L323" s="127"/>
      <c r="M323" s="127"/>
      <c r="N323" s="127"/>
      <c r="O323" s="127"/>
      <c r="Q323" s="140">
        <f t="shared" si="63"/>
        <v>0</v>
      </c>
      <c r="R323" s="140">
        <f t="shared" si="64"/>
        <v>0</v>
      </c>
      <c r="S323" s="140">
        <f t="shared" si="65"/>
        <v>0</v>
      </c>
      <c r="T323" s="140">
        <f t="shared" si="66"/>
        <v>0</v>
      </c>
      <c r="U323" s="140">
        <f t="shared" si="67"/>
        <v>0</v>
      </c>
      <c r="W323" s="140">
        <f t="shared" si="68"/>
        <v>-4788.1205999999711</v>
      </c>
      <c r="X323" s="140">
        <f t="shared" si="69"/>
        <v>0</v>
      </c>
      <c r="Y323" s="140">
        <f t="shared" si="70"/>
        <v>-2518.6403999999848</v>
      </c>
      <c r="Z323" s="140">
        <f t="shared" si="71"/>
        <v>0</v>
      </c>
      <c r="AA323" s="140">
        <f t="shared" si="72"/>
        <v>0</v>
      </c>
      <c r="AC323" s="143">
        <f t="shared" si="73"/>
        <v>-4788.1205999999711</v>
      </c>
      <c r="AD323" s="143">
        <f t="shared" si="74"/>
        <v>0</v>
      </c>
      <c r="AE323" s="143">
        <f t="shared" si="75"/>
        <v>-2518.6403999999848</v>
      </c>
      <c r="AF323" s="143">
        <f t="shared" si="76"/>
        <v>0</v>
      </c>
      <c r="AG323" s="143">
        <f t="shared" si="77"/>
        <v>0</v>
      </c>
    </row>
    <row r="324" spans="2:33">
      <c r="B324" t="s">
        <v>873</v>
      </c>
      <c r="C324" t="s">
        <v>450</v>
      </c>
      <c r="D324" s="120">
        <v>2.4400000000000002E-2</v>
      </c>
      <c r="E324" s="120">
        <v>2.52E-2</v>
      </c>
      <c r="F324" s="127">
        <v>897268</v>
      </c>
      <c r="G324" s="127">
        <v>0</v>
      </c>
      <c r="H324" s="127">
        <v>471980</v>
      </c>
      <c r="I324" s="127">
        <v>0</v>
      </c>
      <c r="J324" s="127">
        <v>0</v>
      </c>
      <c r="K324" s="127"/>
      <c r="L324" s="127"/>
      <c r="M324" s="127"/>
      <c r="N324" s="127"/>
      <c r="O324" s="127"/>
      <c r="Q324" s="140">
        <f t="shared" si="63"/>
        <v>0</v>
      </c>
      <c r="R324" s="140">
        <f t="shared" si="64"/>
        <v>0</v>
      </c>
      <c r="S324" s="140">
        <f t="shared" si="65"/>
        <v>0</v>
      </c>
      <c r="T324" s="140">
        <f t="shared" si="66"/>
        <v>0</v>
      </c>
      <c r="U324" s="140">
        <f t="shared" si="67"/>
        <v>0</v>
      </c>
      <c r="W324" s="140">
        <f t="shared" si="68"/>
        <v>717.81439999999873</v>
      </c>
      <c r="X324" s="140">
        <f t="shared" si="69"/>
        <v>0</v>
      </c>
      <c r="Y324" s="140">
        <f t="shared" si="70"/>
        <v>377.58399999999938</v>
      </c>
      <c r="Z324" s="140">
        <f t="shared" si="71"/>
        <v>0</v>
      </c>
      <c r="AA324" s="140">
        <f t="shared" si="72"/>
        <v>0</v>
      </c>
      <c r="AC324" s="143">
        <f t="shared" si="73"/>
        <v>717.81439999999873</v>
      </c>
      <c r="AD324" s="143">
        <f t="shared" si="74"/>
        <v>0</v>
      </c>
      <c r="AE324" s="143">
        <f t="shared" si="75"/>
        <v>377.58399999999938</v>
      </c>
      <c r="AF324" s="143">
        <f t="shared" si="76"/>
        <v>0</v>
      </c>
      <c r="AG324" s="143">
        <f t="shared" si="77"/>
        <v>0</v>
      </c>
    </row>
    <row r="325" spans="2:33">
      <c r="B325" t="s">
        <v>873</v>
      </c>
      <c r="C325" t="s">
        <v>451</v>
      </c>
      <c r="D325" s="120">
        <v>2.64E-2</v>
      </c>
      <c r="E325" s="120">
        <v>2.9399999999999999E-2</v>
      </c>
      <c r="F325" s="127">
        <v>222062</v>
      </c>
      <c r="G325" s="127">
        <v>0</v>
      </c>
      <c r="H325" s="127">
        <v>116809</v>
      </c>
      <c r="I325" s="127">
        <v>0</v>
      </c>
      <c r="J325" s="127">
        <v>0</v>
      </c>
      <c r="K325" s="127"/>
      <c r="L325" s="127"/>
      <c r="M325" s="127"/>
      <c r="N325" s="127"/>
      <c r="O325" s="127"/>
      <c r="Q325" s="140">
        <f t="shared" si="63"/>
        <v>0</v>
      </c>
      <c r="R325" s="140">
        <f t="shared" si="64"/>
        <v>0</v>
      </c>
      <c r="S325" s="140">
        <f t="shared" si="65"/>
        <v>0</v>
      </c>
      <c r="T325" s="140">
        <f t="shared" si="66"/>
        <v>0</v>
      </c>
      <c r="U325" s="140">
        <f t="shared" si="67"/>
        <v>0</v>
      </c>
      <c r="W325" s="140">
        <f t="shared" si="68"/>
        <v>666.18599999999981</v>
      </c>
      <c r="X325" s="140">
        <f t="shared" si="69"/>
        <v>0</v>
      </c>
      <c r="Y325" s="140">
        <f t="shared" si="70"/>
        <v>350.42699999999991</v>
      </c>
      <c r="Z325" s="140">
        <f t="shared" si="71"/>
        <v>0</v>
      </c>
      <c r="AA325" s="140">
        <f t="shared" si="72"/>
        <v>0</v>
      </c>
      <c r="AC325" s="143">
        <f t="shared" si="73"/>
        <v>666.18599999999981</v>
      </c>
      <c r="AD325" s="143">
        <f t="shared" si="74"/>
        <v>0</v>
      </c>
      <c r="AE325" s="143">
        <f t="shared" si="75"/>
        <v>350.42699999999991</v>
      </c>
      <c r="AF325" s="143">
        <f t="shared" si="76"/>
        <v>0</v>
      </c>
      <c r="AG325" s="143">
        <f t="shared" si="77"/>
        <v>0</v>
      </c>
    </row>
    <row r="326" spans="2:33">
      <c r="B326" t="s">
        <v>873</v>
      </c>
      <c r="C326" t="s">
        <v>452</v>
      </c>
      <c r="D326" s="120">
        <v>7.899999999999999E-3</v>
      </c>
      <c r="E326" s="120">
        <v>1.1000000000000001E-3</v>
      </c>
      <c r="F326" s="127">
        <v>1463711</v>
      </c>
      <c r="G326" s="127">
        <v>0</v>
      </c>
      <c r="H326" s="127">
        <v>769939</v>
      </c>
      <c r="I326" s="127">
        <v>0</v>
      </c>
      <c r="J326" s="127">
        <v>0</v>
      </c>
      <c r="K326" s="127"/>
      <c r="L326" s="127"/>
      <c r="M326" s="127"/>
      <c r="N326" s="127"/>
      <c r="O326" s="127"/>
      <c r="Q326" s="140">
        <f t="shared" si="63"/>
        <v>0</v>
      </c>
      <c r="R326" s="140">
        <f t="shared" si="64"/>
        <v>0</v>
      </c>
      <c r="S326" s="140">
        <f t="shared" si="65"/>
        <v>0</v>
      </c>
      <c r="T326" s="140">
        <f t="shared" si="66"/>
        <v>0</v>
      </c>
      <c r="U326" s="140">
        <f t="shared" si="67"/>
        <v>0</v>
      </c>
      <c r="W326" s="140">
        <f t="shared" si="68"/>
        <v>-9953.2347999999984</v>
      </c>
      <c r="X326" s="140">
        <f t="shared" si="69"/>
        <v>0</v>
      </c>
      <c r="Y326" s="140">
        <f t="shared" si="70"/>
        <v>-5235.5851999999986</v>
      </c>
      <c r="Z326" s="140">
        <f t="shared" si="71"/>
        <v>0</v>
      </c>
      <c r="AA326" s="140">
        <f t="shared" si="72"/>
        <v>0</v>
      </c>
      <c r="AC326" s="143">
        <f t="shared" si="73"/>
        <v>-9953.2347999999984</v>
      </c>
      <c r="AD326" s="143">
        <f t="shared" si="74"/>
        <v>0</v>
      </c>
      <c r="AE326" s="143">
        <f t="shared" si="75"/>
        <v>-5235.5851999999986</v>
      </c>
      <c r="AF326" s="143">
        <f t="shared" si="76"/>
        <v>0</v>
      </c>
      <c r="AG326" s="143">
        <f t="shared" si="77"/>
        <v>0</v>
      </c>
    </row>
    <row r="327" spans="2:33">
      <c r="B327" t="s">
        <v>873</v>
      </c>
      <c r="C327" t="s">
        <v>453</v>
      </c>
      <c r="D327" s="120">
        <v>1.2E-2</v>
      </c>
      <c r="E327" s="120">
        <v>2.52E-2</v>
      </c>
      <c r="F327" s="127">
        <v>1509903</v>
      </c>
      <c r="G327" s="127">
        <v>0</v>
      </c>
      <c r="H327" s="127">
        <v>794237</v>
      </c>
      <c r="I327" s="127">
        <v>0</v>
      </c>
      <c r="J327" s="127">
        <v>0</v>
      </c>
      <c r="K327" s="127"/>
      <c r="L327" s="127"/>
      <c r="M327" s="127"/>
      <c r="N327" s="127"/>
      <c r="O327" s="127"/>
      <c r="Q327" s="140">
        <f t="shared" ref="Q327:Q390" si="78">($E327-$D327)*K327</f>
        <v>0</v>
      </c>
      <c r="R327" s="140">
        <f t="shared" ref="R327:R390" si="79">($E327-$D327)*L327</f>
        <v>0</v>
      </c>
      <c r="S327" s="140">
        <f t="shared" ref="S327:S390" si="80">($E327-$D327)*M327</f>
        <v>0</v>
      </c>
      <c r="T327" s="140">
        <f t="shared" ref="T327:T390" si="81">($E327-$D327)*N327</f>
        <v>0</v>
      </c>
      <c r="U327" s="140">
        <f t="shared" ref="U327:U390" si="82">($E327-$D327)*O327</f>
        <v>0</v>
      </c>
      <c r="W327" s="140">
        <f t="shared" ref="W327:W390" si="83">($E327-$D327)*F327</f>
        <v>19930.7196</v>
      </c>
      <c r="X327" s="140">
        <f t="shared" ref="X327:X390" si="84">($E327-$D327)*G327</f>
        <v>0</v>
      </c>
      <c r="Y327" s="140">
        <f t="shared" ref="Y327:Y390" si="85">($E327-$D327)*H327</f>
        <v>10483.928400000001</v>
      </c>
      <c r="Z327" s="140">
        <f t="shared" ref="Z327:Z390" si="86">($E327-$D327)*I327</f>
        <v>0</v>
      </c>
      <c r="AA327" s="140">
        <f t="shared" ref="AA327:AA390" si="87">($E327-$D327)*J327</f>
        <v>0</v>
      </c>
      <c r="AC327" s="143">
        <f t="shared" ref="AC327:AC390" si="88">SUM(Q327,W327)</f>
        <v>19930.7196</v>
      </c>
      <c r="AD327" s="143">
        <f t="shared" ref="AD327:AD390" si="89">SUM(R327,X327)</f>
        <v>0</v>
      </c>
      <c r="AE327" s="143">
        <f t="shared" ref="AE327:AE390" si="90">SUM(S327,Y327)</f>
        <v>10483.928400000001</v>
      </c>
      <c r="AF327" s="143">
        <f t="shared" ref="AF327:AF390" si="91">SUM(T327,Z327)</f>
        <v>0</v>
      </c>
      <c r="AG327" s="143">
        <f t="shared" ref="AG327:AG390" si="92">SUM(U327,AA327)</f>
        <v>0</v>
      </c>
    </row>
    <row r="328" spans="2:33">
      <c r="B328" t="s">
        <v>873</v>
      </c>
      <c r="C328" t="s">
        <v>454</v>
      </c>
      <c r="D328" s="120">
        <v>2.3899999999999998E-2</v>
      </c>
      <c r="E328" s="120">
        <v>2.5399999999999999E-2</v>
      </c>
      <c r="F328" s="127">
        <v>530360</v>
      </c>
      <c r="G328" s="127">
        <v>0</v>
      </c>
      <c r="H328" s="127">
        <v>278979</v>
      </c>
      <c r="I328" s="127">
        <v>0</v>
      </c>
      <c r="J328" s="127">
        <v>0</v>
      </c>
      <c r="K328" s="127"/>
      <c r="L328" s="127"/>
      <c r="M328" s="127"/>
      <c r="N328" s="127"/>
      <c r="O328" s="127"/>
      <c r="Q328" s="140">
        <f t="shared" si="78"/>
        <v>0</v>
      </c>
      <c r="R328" s="140">
        <f t="shared" si="79"/>
        <v>0</v>
      </c>
      <c r="S328" s="140">
        <f t="shared" si="80"/>
        <v>0</v>
      </c>
      <c r="T328" s="140">
        <f t="shared" si="81"/>
        <v>0</v>
      </c>
      <c r="U328" s="140">
        <f t="shared" si="82"/>
        <v>0</v>
      </c>
      <c r="W328" s="140">
        <f t="shared" si="83"/>
        <v>795.54000000000076</v>
      </c>
      <c r="X328" s="140">
        <f t="shared" si="84"/>
        <v>0</v>
      </c>
      <c r="Y328" s="140">
        <f t="shared" si="85"/>
        <v>418.46850000000035</v>
      </c>
      <c r="Z328" s="140">
        <f t="shared" si="86"/>
        <v>0</v>
      </c>
      <c r="AA328" s="140">
        <f t="shared" si="87"/>
        <v>0</v>
      </c>
      <c r="AC328" s="143">
        <f t="shared" si="88"/>
        <v>795.54000000000076</v>
      </c>
      <c r="AD328" s="143">
        <f t="shared" si="89"/>
        <v>0</v>
      </c>
      <c r="AE328" s="143">
        <f t="shared" si="90"/>
        <v>418.46850000000035</v>
      </c>
      <c r="AF328" s="143">
        <f t="shared" si="91"/>
        <v>0</v>
      </c>
      <c r="AG328" s="143">
        <f t="shared" si="92"/>
        <v>0</v>
      </c>
    </row>
    <row r="329" spans="2:33">
      <c r="B329" t="s">
        <v>873</v>
      </c>
      <c r="C329" t="s">
        <v>455</v>
      </c>
      <c r="D329" s="120">
        <v>1.15E-2</v>
      </c>
      <c r="E329" s="120">
        <v>2.7400000000000001E-2</v>
      </c>
      <c r="F329" s="127">
        <v>11091</v>
      </c>
      <c r="G329" s="127">
        <v>0</v>
      </c>
      <c r="H329" s="127">
        <v>5834</v>
      </c>
      <c r="I329" s="127">
        <v>0</v>
      </c>
      <c r="J329" s="127">
        <v>0</v>
      </c>
      <c r="K329" s="127"/>
      <c r="L329" s="127"/>
      <c r="M329" s="127"/>
      <c r="N329" s="127"/>
      <c r="O329" s="127"/>
      <c r="Q329" s="140">
        <f t="shared" si="78"/>
        <v>0</v>
      </c>
      <c r="R329" s="140">
        <f t="shared" si="79"/>
        <v>0</v>
      </c>
      <c r="S329" s="140">
        <f t="shared" si="80"/>
        <v>0</v>
      </c>
      <c r="T329" s="140">
        <f t="shared" si="81"/>
        <v>0</v>
      </c>
      <c r="U329" s="140">
        <f t="shared" si="82"/>
        <v>0</v>
      </c>
      <c r="W329" s="140">
        <f t="shared" si="83"/>
        <v>176.34690000000001</v>
      </c>
      <c r="X329" s="140">
        <f t="shared" si="84"/>
        <v>0</v>
      </c>
      <c r="Y329" s="140">
        <f t="shared" si="85"/>
        <v>92.760600000000011</v>
      </c>
      <c r="Z329" s="140">
        <f t="shared" si="86"/>
        <v>0</v>
      </c>
      <c r="AA329" s="140">
        <f t="shared" si="87"/>
        <v>0</v>
      </c>
      <c r="AC329" s="143">
        <f t="shared" si="88"/>
        <v>176.34690000000001</v>
      </c>
      <c r="AD329" s="143">
        <f t="shared" si="89"/>
        <v>0</v>
      </c>
      <c r="AE329" s="143">
        <f t="shared" si="90"/>
        <v>92.760600000000011</v>
      </c>
      <c r="AF329" s="143">
        <f t="shared" si="91"/>
        <v>0</v>
      </c>
      <c r="AG329" s="143">
        <f t="shared" si="92"/>
        <v>0</v>
      </c>
    </row>
    <row r="330" spans="2:33">
      <c r="B330" t="s">
        <v>873</v>
      </c>
      <c r="C330" t="s">
        <v>456</v>
      </c>
      <c r="D330" s="120">
        <v>2.6199999999999998E-2</v>
      </c>
      <c r="E330" s="120">
        <v>2.52E-2</v>
      </c>
      <c r="F330" s="127">
        <v>378727</v>
      </c>
      <c r="G330" s="127">
        <v>0</v>
      </c>
      <c r="H330" s="127">
        <v>199217</v>
      </c>
      <c r="I330" s="127">
        <v>0</v>
      </c>
      <c r="J330" s="127">
        <v>0</v>
      </c>
      <c r="K330" s="127"/>
      <c r="L330" s="127"/>
      <c r="M330" s="127"/>
      <c r="N330" s="127"/>
      <c r="O330" s="127"/>
      <c r="Q330" s="140">
        <f t="shared" si="78"/>
        <v>0</v>
      </c>
      <c r="R330" s="140">
        <f t="shared" si="79"/>
        <v>0</v>
      </c>
      <c r="S330" s="140">
        <f t="shared" si="80"/>
        <v>0</v>
      </c>
      <c r="T330" s="140">
        <f t="shared" si="81"/>
        <v>0</v>
      </c>
      <c r="U330" s="140">
        <f t="shared" si="82"/>
        <v>0</v>
      </c>
      <c r="W330" s="140">
        <f t="shared" si="83"/>
        <v>-378.72699999999901</v>
      </c>
      <c r="X330" s="140">
        <f t="shared" si="84"/>
        <v>0</v>
      </c>
      <c r="Y330" s="140">
        <f t="shared" si="85"/>
        <v>-199.21699999999947</v>
      </c>
      <c r="Z330" s="140">
        <f t="shared" si="86"/>
        <v>0</v>
      </c>
      <c r="AA330" s="140">
        <f t="shared" si="87"/>
        <v>0</v>
      </c>
      <c r="AC330" s="143">
        <f t="shared" si="88"/>
        <v>-378.72699999999901</v>
      </c>
      <c r="AD330" s="143">
        <f t="shared" si="89"/>
        <v>0</v>
      </c>
      <c r="AE330" s="143">
        <f t="shared" si="90"/>
        <v>-199.21699999999947</v>
      </c>
      <c r="AF330" s="143">
        <f t="shared" si="91"/>
        <v>0</v>
      </c>
      <c r="AG330" s="143">
        <f t="shared" si="92"/>
        <v>0</v>
      </c>
    </row>
    <row r="331" spans="2:33">
      <c r="B331" t="s">
        <v>873</v>
      </c>
      <c r="C331" t="s">
        <v>467</v>
      </c>
      <c r="D331" s="120">
        <v>1.38E-2</v>
      </c>
      <c r="E331" s="120">
        <v>8.5000000000000006E-3</v>
      </c>
      <c r="F331" s="127">
        <v>41653</v>
      </c>
      <c r="G331" s="127">
        <v>0</v>
      </c>
      <c r="H331" s="127">
        <v>21910</v>
      </c>
      <c r="I331" s="127">
        <v>0</v>
      </c>
      <c r="J331" s="127">
        <v>0</v>
      </c>
      <c r="K331" s="127"/>
      <c r="L331" s="127"/>
      <c r="M331" s="127"/>
      <c r="N331" s="127"/>
      <c r="O331" s="127"/>
      <c r="Q331" s="140">
        <f t="shared" si="78"/>
        <v>0</v>
      </c>
      <c r="R331" s="140">
        <f t="shared" si="79"/>
        <v>0</v>
      </c>
      <c r="S331" s="140">
        <f t="shared" si="80"/>
        <v>0</v>
      </c>
      <c r="T331" s="140">
        <f t="shared" si="81"/>
        <v>0</v>
      </c>
      <c r="U331" s="140">
        <f t="shared" si="82"/>
        <v>0</v>
      </c>
      <c r="W331" s="140">
        <f t="shared" si="83"/>
        <v>-220.76089999999996</v>
      </c>
      <c r="X331" s="140">
        <f t="shared" si="84"/>
        <v>0</v>
      </c>
      <c r="Y331" s="140">
        <f t="shared" si="85"/>
        <v>-116.12299999999998</v>
      </c>
      <c r="Z331" s="140">
        <f t="shared" si="86"/>
        <v>0</v>
      </c>
      <c r="AA331" s="140">
        <f t="shared" si="87"/>
        <v>0</v>
      </c>
      <c r="AC331" s="143">
        <f t="shared" si="88"/>
        <v>-220.76089999999996</v>
      </c>
      <c r="AD331" s="143">
        <f t="shared" si="89"/>
        <v>0</v>
      </c>
      <c r="AE331" s="143">
        <f t="shared" si="90"/>
        <v>-116.12299999999998</v>
      </c>
      <c r="AF331" s="143">
        <f t="shared" si="91"/>
        <v>0</v>
      </c>
      <c r="AG331" s="143">
        <f t="shared" si="92"/>
        <v>0</v>
      </c>
    </row>
    <row r="332" spans="2:33">
      <c r="B332" t="s">
        <v>873</v>
      </c>
      <c r="C332" t="s">
        <v>468</v>
      </c>
      <c r="D332" s="120">
        <v>1.32E-2</v>
      </c>
      <c r="E332" s="120">
        <v>1.5700000000000002E-2</v>
      </c>
      <c r="F332" s="127">
        <v>730384</v>
      </c>
      <c r="G332" s="127">
        <v>0</v>
      </c>
      <c r="H332" s="127">
        <v>384196</v>
      </c>
      <c r="I332" s="127">
        <v>0</v>
      </c>
      <c r="J332" s="127">
        <v>0</v>
      </c>
      <c r="K332" s="127"/>
      <c r="L332" s="127"/>
      <c r="M332" s="127"/>
      <c r="N332" s="127"/>
      <c r="O332" s="127"/>
      <c r="Q332" s="140">
        <f t="shared" si="78"/>
        <v>0</v>
      </c>
      <c r="R332" s="140">
        <f t="shared" si="79"/>
        <v>0</v>
      </c>
      <c r="S332" s="140">
        <f t="shared" si="80"/>
        <v>0</v>
      </c>
      <c r="T332" s="140">
        <f t="shared" si="81"/>
        <v>0</v>
      </c>
      <c r="U332" s="140">
        <f t="shared" si="82"/>
        <v>0</v>
      </c>
      <c r="W332" s="140">
        <f t="shared" si="83"/>
        <v>1825.9600000000016</v>
      </c>
      <c r="X332" s="140">
        <f t="shared" si="84"/>
        <v>0</v>
      </c>
      <c r="Y332" s="140">
        <f t="shared" si="85"/>
        <v>960.4900000000008</v>
      </c>
      <c r="Z332" s="140">
        <f t="shared" si="86"/>
        <v>0</v>
      </c>
      <c r="AA332" s="140">
        <f t="shared" si="87"/>
        <v>0</v>
      </c>
      <c r="AC332" s="143">
        <f t="shared" si="88"/>
        <v>1825.9600000000016</v>
      </c>
      <c r="AD332" s="143">
        <f t="shared" si="89"/>
        <v>0</v>
      </c>
      <c r="AE332" s="143">
        <f t="shared" si="90"/>
        <v>960.4900000000008</v>
      </c>
      <c r="AF332" s="143">
        <f t="shared" si="91"/>
        <v>0</v>
      </c>
      <c r="AG332" s="143">
        <f t="shared" si="92"/>
        <v>0</v>
      </c>
    </row>
    <row r="333" spans="2:33">
      <c r="B333" t="s">
        <v>873</v>
      </c>
      <c r="C333" t="s">
        <v>469</v>
      </c>
      <c r="D333" s="120">
        <v>2.0399999999999998E-2</v>
      </c>
      <c r="E333" s="120">
        <v>0</v>
      </c>
      <c r="F333" s="127">
        <v>3918</v>
      </c>
      <c r="G333" s="127">
        <v>0</v>
      </c>
      <c r="H333" s="127">
        <v>2061</v>
      </c>
      <c r="I333" s="127">
        <v>0</v>
      </c>
      <c r="J333" s="127">
        <v>0</v>
      </c>
      <c r="K333" s="127"/>
      <c r="L333" s="127"/>
      <c r="M333" s="127"/>
      <c r="N333" s="127"/>
      <c r="O333" s="127"/>
      <c r="Q333" s="140">
        <f t="shared" si="78"/>
        <v>0</v>
      </c>
      <c r="R333" s="140">
        <f t="shared" si="79"/>
        <v>0</v>
      </c>
      <c r="S333" s="140">
        <f t="shared" si="80"/>
        <v>0</v>
      </c>
      <c r="T333" s="140">
        <f t="shared" si="81"/>
        <v>0</v>
      </c>
      <c r="U333" s="140">
        <f t="shared" si="82"/>
        <v>0</v>
      </c>
      <c r="W333" s="140">
        <f t="shared" si="83"/>
        <v>-79.927199999999999</v>
      </c>
      <c r="X333" s="140">
        <f t="shared" si="84"/>
        <v>0</v>
      </c>
      <c r="Y333" s="140">
        <f t="shared" si="85"/>
        <v>-42.044399999999996</v>
      </c>
      <c r="Z333" s="140">
        <f t="shared" si="86"/>
        <v>0</v>
      </c>
      <c r="AA333" s="140">
        <f t="shared" si="87"/>
        <v>0</v>
      </c>
      <c r="AC333" s="143">
        <f t="shared" si="88"/>
        <v>-79.927199999999999</v>
      </c>
      <c r="AD333" s="143">
        <f t="shared" si="89"/>
        <v>0</v>
      </c>
      <c r="AE333" s="143">
        <f t="shared" si="90"/>
        <v>-42.044399999999996</v>
      </c>
      <c r="AF333" s="143">
        <f t="shared" si="91"/>
        <v>0</v>
      </c>
      <c r="AG333" s="143">
        <f t="shared" si="92"/>
        <v>0</v>
      </c>
    </row>
    <row r="334" spans="2:33">
      <c r="B334" t="s">
        <v>873</v>
      </c>
      <c r="C334" t="s">
        <v>470</v>
      </c>
      <c r="D334" s="120">
        <v>1.8200000000000001E-2</v>
      </c>
      <c r="E334" s="120">
        <v>1.78E-2</v>
      </c>
      <c r="F334" s="127">
        <v>5064534</v>
      </c>
      <c r="G334" s="127">
        <v>0</v>
      </c>
      <c r="H334" s="127">
        <v>2664039</v>
      </c>
      <c r="I334" s="127">
        <v>0</v>
      </c>
      <c r="J334" s="127">
        <v>0</v>
      </c>
      <c r="K334" s="127"/>
      <c r="L334" s="127"/>
      <c r="M334" s="127"/>
      <c r="N334" s="127"/>
      <c r="O334" s="127"/>
      <c r="Q334" s="140">
        <f t="shared" si="78"/>
        <v>0</v>
      </c>
      <c r="R334" s="140">
        <f t="shared" si="79"/>
        <v>0</v>
      </c>
      <c r="S334" s="140">
        <f t="shared" si="80"/>
        <v>0</v>
      </c>
      <c r="T334" s="140">
        <f t="shared" si="81"/>
        <v>0</v>
      </c>
      <c r="U334" s="140">
        <f t="shared" si="82"/>
        <v>0</v>
      </c>
      <c r="W334" s="140">
        <f t="shared" si="83"/>
        <v>-2025.8136000000054</v>
      </c>
      <c r="X334" s="140">
        <f t="shared" si="84"/>
        <v>0</v>
      </c>
      <c r="Y334" s="140">
        <f t="shared" si="85"/>
        <v>-1065.6156000000028</v>
      </c>
      <c r="Z334" s="140">
        <f t="shared" si="86"/>
        <v>0</v>
      </c>
      <c r="AA334" s="140">
        <f t="shared" si="87"/>
        <v>0</v>
      </c>
      <c r="AC334" s="143">
        <f t="shared" si="88"/>
        <v>-2025.8136000000054</v>
      </c>
      <c r="AD334" s="143">
        <f t="shared" si="89"/>
        <v>0</v>
      </c>
      <c r="AE334" s="143">
        <f t="shared" si="90"/>
        <v>-1065.6156000000028</v>
      </c>
      <c r="AF334" s="143">
        <f t="shared" si="91"/>
        <v>0</v>
      </c>
      <c r="AG334" s="143">
        <f t="shared" si="92"/>
        <v>0</v>
      </c>
    </row>
    <row r="335" spans="2:33">
      <c r="B335" t="s">
        <v>873</v>
      </c>
      <c r="C335" t="s">
        <v>471</v>
      </c>
      <c r="D335" s="120">
        <v>1.8499999999999999E-2</v>
      </c>
      <c r="E335" s="120">
        <v>0</v>
      </c>
      <c r="F335" s="127">
        <v>0</v>
      </c>
      <c r="G335" s="127">
        <v>0</v>
      </c>
      <c r="H335" s="127">
        <v>0</v>
      </c>
      <c r="I335" s="127">
        <v>0</v>
      </c>
      <c r="J335" s="127">
        <v>0</v>
      </c>
      <c r="K335" s="127"/>
      <c r="L335" s="127"/>
      <c r="M335" s="127"/>
      <c r="N335" s="127"/>
      <c r="O335" s="127"/>
      <c r="Q335" s="140">
        <f t="shared" si="78"/>
        <v>0</v>
      </c>
      <c r="R335" s="140">
        <f t="shared" si="79"/>
        <v>0</v>
      </c>
      <c r="S335" s="140">
        <f t="shared" si="80"/>
        <v>0</v>
      </c>
      <c r="T335" s="140">
        <f t="shared" si="81"/>
        <v>0</v>
      </c>
      <c r="U335" s="140">
        <f t="shared" si="82"/>
        <v>0</v>
      </c>
      <c r="W335" s="140">
        <f t="shared" si="83"/>
        <v>0</v>
      </c>
      <c r="X335" s="140">
        <f t="shared" si="84"/>
        <v>0</v>
      </c>
      <c r="Y335" s="140">
        <f t="shared" si="85"/>
        <v>0</v>
      </c>
      <c r="Z335" s="140">
        <f t="shared" si="86"/>
        <v>0</v>
      </c>
      <c r="AA335" s="140">
        <f t="shared" si="87"/>
        <v>0</v>
      </c>
      <c r="AC335" s="143">
        <f t="shared" si="88"/>
        <v>0</v>
      </c>
      <c r="AD335" s="143">
        <f t="shared" si="89"/>
        <v>0</v>
      </c>
      <c r="AE335" s="143">
        <f t="shared" si="90"/>
        <v>0</v>
      </c>
      <c r="AF335" s="143">
        <f t="shared" si="91"/>
        <v>0</v>
      </c>
      <c r="AG335" s="143">
        <f t="shared" si="92"/>
        <v>0</v>
      </c>
    </row>
    <row r="336" spans="2:33">
      <c r="B336" t="s">
        <v>873</v>
      </c>
      <c r="C336" t="s">
        <v>472</v>
      </c>
      <c r="D336" s="120">
        <v>2.2000000000000001E-3</v>
      </c>
      <c r="E336" s="120">
        <v>1E-3</v>
      </c>
      <c r="F336" s="127">
        <v>773937</v>
      </c>
      <c r="G336" s="127">
        <v>0</v>
      </c>
      <c r="H336" s="127">
        <v>407105</v>
      </c>
      <c r="I336" s="127">
        <v>0</v>
      </c>
      <c r="J336" s="127">
        <v>0</v>
      </c>
      <c r="K336" s="127"/>
      <c r="L336" s="127"/>
      <c r="M336" s="127"/>
      <c r="N336" s="127"/>
      <c r="O336" s="127"/>
      <c r="Q336" s="140">
        <f t="shared" si="78"/>
        <v>0</v>
      </c>
      <c r="R336" s="140">
        <f t="shared" si="79"/>
        <v>0</v>
      </c>
      <c r="S336" s="140">
        <f t="shared" si="80"/>
        <v>0</v>
      </c>
      <c r="T336" s="140">
        <f t="shared" si="81"/>
        <v>0</v>
      </c>
      <c r="U336" s="140">
        <f t="shared" si="82"/>
        <v>0</v>
      </c>
      <c r="W336" s="140">
        <f t="shared" si="83"/>
        <v>-928.72440000000006</v>
      </c>
      <c r="X336" s="140">
        <f t="shared" si="84"/>
        <v>0</v>
      </c>
      <c r="Y336" s="140">
        <f t="shared" si="85"/>
        <v>-488.52600000000007</v>
      </c>
      <c r="Z336" s="140">
        <f t="shared" si="86"/>
        <v>0</v>
      </c>
      <c r="AA336" s="140">
        <f t="shared" si="87"/>
        <v>0</v>
      </c>
      <c r="AC336" s="143">
        <f t="shared" si="88"/>
        <v>-928.72440000000006</v>
      </c>
      <c r="AD336" s="143">
        <f t="shared" si="89"/>
        <v>0</v>
      </c>
      <c r="AE336" s="143">
        <f t="shared" si="90"/>
        <v>-488.52600000000007</v>
      </c>
      <c r="AF336" s="143">
        <f t="shared" si="91"/>
        <v>0</v>
      </c>
      <c r="AG336" s="143">
        <f t="shared" si="92"/>
        <v>0</v>
      </c>
    </row>
    <row r="337" spans="2:33">
      <c r="B337" t="s">
        <v>873</v>
      </c>
      <c r="C337" t="s">
        <v>473</v>
      </c>
      <c r="D337" s="120">
        <v>3.1100000000000003E-2</v>
      </c>
      <c r="E337" s="120">
        <v>2.98E-2</v>
      </c>
      <c r="F337" s="127">
        <v>2817002</v>
      </c>
      <c r="G337" s="127">
        <v>0</v>
      </c>
      <c r="H337" s="127">
        <v>1481796</v>
      </c>
      <c r="I337" s="127">
        <v>0</v>
      </c>
      <c r="J337" s="127">
        <v>0</v>
      </c>
      <c r="K337" s="127"/>
      <c r="L337" s="127"/>
      <c r="M337" s="127"/>
      <c r="N337" s="127"/>
      <c r="O337" s="127"/>
      <c r="Q337" s="140">
        <f t="shared" si="78"/>
        <v>0</v>
      </c>
      <c r="R337" s="140">
        <f t="shared" si="79"/>
        <v>0</v>
      </c>
      <c r="S337" s="140">
        <f t="shared" si="80"/>
        <v>0</v>
      </c>
      <c r="T337" s="140">
        <f t="shared" si="81"/>
        <v>0</v>
      </c>
      <c r="U337" s="140">
        <f t="shared" si="82"/>
        <v>0</v>
      </c>
      <c r="W337" s="140">
        <f t="shared" si="83"/>
        <v>-3662.102600000007</v>
      </c>
      <c r="X337" s="140">
        <f t="shared" si="84"/>
        <v>0</v>
      </c>
      <c r="Y337" s="140">
        <f t="shared" si="85"/>
        <v>-1926.3348000000037</v>
      </c>
      <c r="Z337" s="140">
        <f t="shared" si="86"/>
        <v>0</v>
      </c>
      <c r="AA337" s="140">
        <f t="shared" si="87"/>
        <v>0</v>
      </c>
      <c r="AC337" s="143">
        <f t="shared" si="88"/>
        <v>-3662.102600000007</v>
      </c>
      <c r="AD337" s="143">
        <f t="shared" si="89"/>
        <v>0</v>
      </c>
      <c r="AE337" s="143">
        <f t="shared" si="90"/>
        <v>-1926.3348000000037</v>
      </c>
      <c r="AF337" s="143">
        <f t="shared" si="91"/>
        <v>0</v>
      </c>
      <c r="AG337" s="143">
        <f t="shared" si="92"/>
        <v>0</v>
      </c>
    </row>
    <row r="338" spans="2:33">
      <c r="B338" t="s">
        <v>873</v>
      </c>
      <c r="C338" t="s">
        <v>474</v>
      </c>
      <c r="D338" s="120">
        <v>2.1399999999999999E-2</v>
      </c>
      <c r="E338" s="120">
        <v>2.0299999999999999E-2</v>
      </c>
      <c r="F338" s="127">
        <v>68446</v>
      </c>
      <c r="G338" s="127">
        <v>0</v>
      </c>
      <c r="H338" s="127">
        <v>36004</v>
      </c>
      <c r="I338" s="127">
        <v>0</v>
      </c>
      <c r="J338" s="127">
        <v>0</v>
      </c>
      <c r="K338" s="127"/>
      <c r="L338" s="127"/>
      <c r="M338" s="127"/>
      <c r="N338" s="127"/>
      <c r="O338" s="127"/>
      <c r="Q338" s="140">
        <f t="shared" si="78"/>
        <v>0</v>
      </c>
      <c r="R338" s="140">
        <f t="shared" si="79"/>
        <v>0</v>
      </c>
      <c r="S338" s="140">
        <f t="shared" si="80"/>
        <v>0</v>
      </c>
      <c r="T338" s="140">
        <f t="shared" si="81"/>
        <v>0</v>
      </c>
      <c r="U338" s="140">
        <f t="shared" si="82"/>
        <v>0</v>
      </c>
      <c r="W338" s="140">
        <f t="shared" si="83"/>
        <v>-75.290600000000026</v>
      </c>
      <c r="X338" s="140">
        <f t="shared" si="84"/>
        <v>0</v>
      </c>
      <c r="Y338" s="140">
        <f t="shared" si="85"/>
        <v>-39.604400000000012</v>
      </c>
      <c r="Z338" s="140">
        <f t="shared" si="86"/>
        <v>0</v>
      </c>
      <c r="AA338" s="140">
        <f t="shared" si="87"/>
        <v>0</v>
      </c>
      <c r="AC338" s="143">
        <f t="shared" si="88"/>
        <v>-75.290600000000026</v>
      </c>
      <c r="AD338" s="143">
        <f t="shared" si="89"/>
        <v>0</v>
      </c>
      <c r="AE338" s="143">
        <f t="shared" si="90"/>
        <v>-39.604400000000012</v>
      </c>
      <c r="AF338" s="143">
        <f t="shared" si="91"/>
        <v>0</v>
      </c>
      <c r="AG338" s="143">
        <f t="shared" si="92"/>
        <v>0</v>
      </c>
    </row>
    <row r="339" spans="2:33">
      <c r="B339" t="s">
        <v>873</v>
      </c>
      <c r="C339" t="s">
        <v>475</v>
      </c>
      <c r="D339" s="120">
        <v>2.5300000000000003E-2</v>
      </c>
      <c r="E339" s="120">
        <v>2.4799999999999999E-2</v>
      </c>
      <c r="F339" s="127">
        <v>333051</v>
      </c>
      <c r="G339" s="127">
        <v>0</v>
      </c>
      <c r="H339" s="127">
        <v>175191</v>
      </c>
      <c r="I339" s="127">
        <v>0</v>
      </c>
      <c r="J339" s="127">
        <v>0</v>
      </c>
      <c r="K339" s="127"/>
      <c r="L339" s="127"/>
      <c r="M339" s="127"/>
      <c r="N339" s="127"/>
      <c r="O339" s="127"/>
      <c r="Q339" s="140">
        <f t="shared" si="78"/>
        <v>0</v>
      </c>
      <c r="R339" s="140">
        <f t="shared" si="79"/>
        <v>0</v>
      </c>
      <c r="S339" s="140">
        <f t="shared" si="80"/>
        <v>0</v>
      </c>
      <c r="T339" s="140">
        <f t="shared" si="81"/>
        <v>0</v>
      </c>
      <c r="U339" s="140">
        <f t="shared" si="82"/>
        <v>0</v>
      </c>
      <c r="W339" s="140">
        <f t="shared" si="83"/>
        <v>-166.5255000000013</v>
      </c>
      <c r="X339" s="140">
        <f t="shared" si="84"/>
        <v>0</v>
      </c>
      <c r="Y339" s="140">
        <f t="shared" si="85"/>
        <v>-87.595500000000683</v>
      </c>
      <c r="Z339" s="140">
        <f t="shared" si="86"/>
        <v>0</v>
      </c>
      <c r="AA339" s="140">
        <f t="shared" si="87"/>
        <v>0</v>
      </c>
      <c r="AC339" s="143">
        <f t="shared" si="88"/>
        <v>-166.5255000000013</v>
      </c>
      <c r="AD339" s="143">
        <f t="shared" si="89"/>
        <v>0</v>
      </c>
      <c r="AE339" s="143">
        <f t="shared" si="90"/>
        <v>-87.595500000000683</v>
      </c>
      <c r="AF339" s="143">
        <f t="shared" si="91"/>
        <v>0</v>
      </c>
      <c r="AG339" s="143">
        <f t="shared" si="92"/>
        <v>0</v>
      </c>
    </row>
    <row r="340" spans="2:33">
      <c r="B340" t="s">
        <v>1157</v>
      </c>
      <c r="F340" s="127">
        <v>455370900</v>
      </c>
      <c r="G340" s="127">
        <v>0</v>
      </c>
      <c r="H340" s="127">
        <v>239533572</v>
      </c>
      <c r="I340" s="127">
        <v>0</v>
      </c>
      <c r="J340" s="127">
        <v>0</v>
      </c>
      <c r="K340" s="127"/>
      <c r="L340" s="127"/>
      <c r="M340" s="127"/>
      <c r="N340" s="127"/>
      <c r="O340" s="127"/>
      <c r="Q340" s="140">
        <f t="shared" si="78"/>
        <v>0</v>
      </c>
      <c r="R340" s="140">
        <f t="shared" si="79"/>
        <v>0</v>
      </c>
      <c r="S340" s="140">
        <f t="shared" si="80"/>
        <v>0</v>
      </c>
      <c r="T340" s="140">
        <f t="shared" si="81"/>
        <v>0</v>
      </c>
      <c r="U340" s="140">
        <f t="shared" si="82"/>
        <v>0</v>
      </c>
      <c r="W340" s="140">
        <f t="shared" si="83"/>
        <v>0</v>
      </c>
      <c r="X340" s="140">
        <f t="shared" si="84"/>
        <v>0</v>
      </c>
      <c r="Y340" s="140">
        <f t="shared" si="85"/>
        <v>0</v>
      </c>
      <c r="Z340" s="140">
        <f t="shared" si="86"/>
        <v>0</v>
      </c>
      <c r="AA340" s="140">
        <f t="shared" si="87"/>
        <v>0</v>
      </c>
      <c r="AC340" s="143">
        <f t="shared" si="88"/>
        <v>0</v>
      </c>
      <c r="AD340" s="143">
        <f t="shared" si="89"/>
        <v>0</v>
      </c>
      <c r="AE340" s="143">
        <f t="shared" si="90"/>
        <v>0</v>
      </c>
      <c r="AF340" s="143">
        <f t="shared" si="91"/>
        <v>0</v>
      </c>
      <c r="AG340" s="143">
        <f t="shared" si="92"/>
        <v>0</v>
      </c>
    </row>
    <row r="341" spans="2:33">
      <c r="B341" t="s">
        <v>889</v>
      </c>
      <c r="C341" t="s">
        <v>163</v>
      </c>
      <c r="D341" s="120">
        <v>2.9700000000000001E-2</v>
      </c>
      <c r="E341" s="120">
        <v>2.9700000000000001E-2</v>
      </c>
      <c r="F341" s="127">
        <v>0</v>
      </c>
      <c r="G341" s="127">
        <v>0</v>
      </c>
      <c r="H341" s="127">
        <v>0</v>
      </c>
      <c r="I341" s="127">
        <v>0</v>
      </c>
      <c r="J341" s="127">
        <v>0</v>
      </c>
      <c r="K341" s="127"/>
      <c r="L341" s="127"/>
      <c r="M341" s="127"/>
      <c r="N341" s="127"/>
      <c r="O341" s="127"/>
      <c r="Q341" s="140">
        <f t="shared" si="78"/>
        <v>0</v>
      </c>
      <c r="R341" s="140">
        <f t="shared" si="79"/>
        <v>0</v>
      </c>
      <c r="S341" s="140">
        <f t="shared" si="80"/>
        <v>0</v>
      </c>
      <c r="T341" s="140">
        <f t="shared" si="81"/>
        <v>0</v>
      </c>
      <c r="U341" s="140">
        <f t="shared" si="82"/>
        <v>0</v>
      </c>
      <c r="W341" s="140">
        <f t="shared" si="83"/>
        <v>0</v>
      </c>
      <c r="X341" s="140">
        <f t="shared" si="84"/>
        <v>0</v>
      </c>
      <c r="Y341" s="140">
        <f t="shared" si="85"/>
        <v>0</v>
      </c>
      <c r="Z341" s="140">
        <f t="shared" si="86"/>
        <v>0</v>
      </c>
      <c r="AA341" s="140">
        <f t="shared" si="87"/>
        <v>0</v>
      </c>
      <c r="AC341" s="143">
        <f t="shared" si="88"/>
        <v>0</v>
      </c>
      <c r="AD341" s="143">
        <f t="shared" si="89"/>
        <v>0</v>
      </c>
      <c r="AE341" s="143">
        <f t="shared" si="90"/>
        <v>0</v>
      </c>
      <c r="AF341" s="143">
        <f t="shared" si="91"/>
        <v>0</v>
      </c>
      <c r="AG341" s="143">
        <f t="shared" si="92"/>
        <v>0</v>
      </c>
    </row>
    <row r="342" spans="2:33">
      <c r="B342" t="s">
        <v>889</v>
      </c>
      <c r="C342" t="s">
        <v>214</v>
      </c>
      <c r="D342" s="120">
        <v>2.5599999999999998E-2</v>
      </c>
      <c r="E342" s="120">
        <v>2.63E-2</v>
      </c>
      <c r="F342" s="127">
        <v>834781</v>
      </c>
      <c r="G342" s="127">
        <v>0</v>
      </c>
      <c r="H342" s="127">
        <v>439111</v>
      </c>
      <c r="I342" s="127">
        <v>0</v>
      </c>
      <c r="J342" s="127">
        <v>0</v>
      </c>
      <c r="K342" s="127"/>
      <c r="L342" s="127"/>
      <c r="M342" s="127"/>
      <c r="N342" s="127"/>
      <c r="O342" s="127"/>
      <c r="Q342" s="140">
        <f t="shared" si="78"/>
        <v>0</v>
      </c>
      <c r="R342" s="140">
        <f t="shared" si="79"/>
        <v>0</v>
      </c>
      <c r="S342" s="140">
        <f t="shared" si="80"/>
        <v>0</v>
      </c>
      <c r="T342" s="140">
        <f t="shared" si="81"/>
        <v>0</v>
      </c>
      <c r="U342" s="140">
        <f t="shared" si="82"/>
        <v>0</v>
      </c>
      <c r="W342" s="140">
        <f t="shared" si="83"/>
        <v>584.34670000000222</v>
      </c>
      <c r="X342" s="140">
        <f t="shared" si="84"/>
        <v>0</v>
      </c>
      <c r="Y342" s="140">
        <f t="shared" si="85"/>
        <v>307.3777000000012</v>
      </c>
      <c r="Z342" s="140">
        <f t="shared" si="86"/>
        <v>0</v>
      </c>
      <c r="AA342" s="140">
        <f t="shared" si="87"/>
        <v>0</v>
      </c>
      <c r="AC342" s="143">
        <f t="shared" si="88"/>
        <v>584.34670000000222</v>
      </c>
      <c r="AD342" s="143">
        <f t="shared" si="89"/>
        <v>0</v>
      </c>
      <c r="AE342" s="143">
        <f t="shared" si="90"/>
        <v>307.3777000000012</v>
      </c>
      <c r="AF342" s="143">
        <f t="shared" si="91"/>
        <v>0</v>
      </c>
      <c r="AG342" s="143">
        <f t="shared" si="92"/>
        <v>0</v>
      </c>
    </row>
    <row r="343" spans="2:33">
      <c r="B343" t="s">
        <v>889</v>
      </c>
      <c r="C343" t="s">
        <v>215</v>
      </c>
      <c r="D343" s="120">
        <v>2.6200000000000001E-2</v>
      </c>
      <c r="E343" s="120">
        <v>4.4199999999999996E-2</v>
      </c>
      <c r="F343" s="127">
        <v>106253</v>
      </c>
      <c r="G343" s="127">
        <v>0</v>
      </c>
      <c r="H343" s="127">
        <v>55891</v>
      </c>
      <c r="I343" s="127">
        <v>0</v>
      </c>
      <c r="J343" s="127">
        <v>0</v>
      </c>
      <c r="K343" s="127"/>
      <c r="L343" s="127"/>
      <c r="M343" s="127"/>
      <c r="N343" s="127"/>
      <c r="O343" s="127"/>
      <c r="Q343" s="140">
        <f t="shared" si="78"/>
        <v>0</v>
      </c>
      <c r="R343" s="140">
        <f t="shared" si="79"/>
        <v>0</v>
      </c>
      <c r="S343" s="140">
        <f t="shared" si="80"/>
        <v>0</v>
      </c>
      <c r="T343" s="140">
        <f t="shared" si="81"/>
        <v>0</v>
      </c>
      <c r="U343" s="140">
        <f t="shared" si="82"/>
        <v>0</v>
      </c>
      <c r="W343" s="140">
        <f t="shared" si="83"/>
        <v>1912.5539999999994</v>
      </c>
      <c r="X343" s="140">
        <f t="shared" si="84"/>
        <v>0</v>
      </c>
      <c r="Y343" s="140">
        <f t="shared" si="85"/>
        <v>1006.0379999999998</v>
      </c>
      <c r="Z343" s="140">
        <f t="shared" si="86"/>
        <v>0</v>
      </c>
      <c r="AA343" s="140">
        <f t="shared" si="87"/>
        <v>0</v>
      </c>
      <c r="AC343" s="143">
        <f t="shared" si="88"/>
        <v>1912.5539999999994</v>
      </c>
      <c r="AD343" s="143">
        <f t="shared" si="89"/>
        <v>0</v>
      </c>
      <c r="AE343" s="143">
        <f t="shared" si="90"/>
        <v>1006.0379999999998</v>
      </c>
      <c r="AF343" s="143">
        <f t="shared" si="91"/>
        <v>0</v>
      </c>
      <c r="AG343" s="143">
        <f t="shared" si="92"/>
        <v>0</v>
      </c>
    </row>
    <row r="344" spans="2:33">
      <c r="B344" t="s">
        <v>889</v>
      </c>
      <c r="C344" t="s">
        <v>216</v>
      </c>
      <c r="D344" s="120">
        <v>2.3800000000000002E-2</v>
      </c>
      <c r="E344" s="120">
        <v>2.35E-2</v>
      </c>
      <c r="F344" s="127">
        <v>37494</v>
      </c>
      <c r="G344" s="127">
        <v>0</v>
      </c>
      <c r="H344" s="127">
        <v>19722</v>
      </c>
      <c r="I344" s="127">
        <v>0</v>
      </c>
      <c r="J344" s="127">
        <v>0</v>
      </c>
      <c r="K344" s="127"/>
      <c r="L344" s="127"/>
      <c r="M344" s="127"/>
      <c r="N344" s="127"/>
      <c r="O344" s="127"/>
      <c r="Q344" s="140">
        <f t="shared" si="78"/>
        <v>0</v>
      </c>
      <c r="R344" s="140">
        <f t="shared" si="79"/>
        <v>0</v>
      </c>
      <c r="S344" s="140">
        <f t="shared" si="80"/>
        <v>0</v>
      </c>
      <c r="T344" s="140">
        <f t="shared" si="81"/>
        <v>0</v>
      </c>
      <c r="U344" s="140">
        <f t="shared" si="82"/>
        <v>0</v>
      </c>
      <c r="W344" s="140">
        <f t="shared" si="83"/>
        <v>-11.248200000000063</v>
      </c>
      <c r="X344" s="140">
        <f t="shared" si="84"/>
        <v>0</v>
      </c>
      <c r="Y344" s="140">
        <f t="shared" si="85"/>
        <v>-5.9166000000000327</v>
      </c>
      <c r="Z344" s="140">
        <f t="shared" si="86"/>
        <v>0</v>
      </c>
      <c r="AA344" s="140">
        <f t="shared" si="87"/>
        <v>0</v>
      </c>
      <c r="AC344" s="143">
        <f t="shared" si="88"/>
        <v>-11.248200000000063</v>
      </c>
      <c r="AD344" s="143">
        <f t="shared" si="89"/>
        <v>0</v>
      </c>
      <c r="AE344" s="143">
        <f t="shared" si="90"/>
        <v>-5.9166000000000327</v>
      </c>
      <c r="AF344" s="143">
        <f t="shared" si="91"/>
        <v>0</v>
      </c>
      <c r="AG344" s="143">
        <f t="shared" si="92"/>
        <v>0</v>
      </c>
    </row>
    <row r="345" spans="2:33">
      <c r="B345" t="s">
        <v>889</v>
      </c>
      <c r="C345" t="s">
        <v>217</v>
      </c>
      <c r="D345" s="120">
        <v>2.4299999999999999E-2</v>
      </c>
      <c r="E345" s="120">
        <v>2.2499999999999999E-2</v>
      </c>
      <c r="F345" s="127">
        <v>20557062</v>
      </c>
      <c r="G345" s="127">
        <v>0</v>
      </c>
      <c r="H345" s="127">
        <v>10813397</v>
      </c>
      <c r="I345" s="127">
        <v>0</v>
      </c>
      <c r="J345" s="127">
        <v>0</v>
      </c>
      <c r="K345" s="127"/>
      <c r="L345" s="127"/>
      <c r="M345" s="127"/>
      <c r="N345" s="127"/>
      <c r="O345" s="127"/>
      <c r="Q345" s="140">
        <f t="shared" si="78"/>
        <v>0</v>
      </c>
      <c r="R345" s="140">
        <f t="shared" si="79"/>
        <v>0</v>
      </c>
      <c r="S345" s="140">
        <f t="shared" si="80"/>
        <v>0</v>
      </c>
      <c r="T345" s="140">
        <f t="shared" si="81"/>
        <v>0</v>
      </c>
      <c r="U345" s="140">
        <f t="shared" si="82"/>
        <v>0</v>
      </c>
      <c r="W345" s="140">
        <f t="shared" si="83"/>
        <v>-37002.711599999988</v>
      </c>
      <c r="X345" s="140">
        <f t="shared" si="84"/>
        <v>0</v>
      </c>
      <c r="Y345" s="140">
        <f t="shared" si="85"/>
        <v>-19464.114599999994</v>
      </c>
      <c r="Z345" s="140">
        <f t="shared" si="86"/>
        <v>0</v>
      </c>
      <c r="AA345" s="140">
        <f t="shared" si="87"/>
        <v>0</v>
      </c>
      <c r="AC345" s="143">
        <f t="shared" si="88"/>
        <v>-37002.711599999988</v>
      </c>
      <c r="AD345" s="143">
        <f t="shared" si="89"/>
        <v>0</v>
      </c>
      <c r="AE345" s="143">
        <f t="shared" si="90"/>
        <v>-19464.114599999994</v>
      </c>
      <c r="AF345" s="143">
        <f t="shared" si="91"/>
        <v>0</v>
      </c>
      <c r="AG345" s="143">
        <f t="shared" si="92"/>
        <v>0</v>
      </c>
    </row>
    <row r="346" spans="2:33">
      <c r="B346" t="s">
        <v>889</v>
      </c>
      <c r="C346" t="s">
        <v>218</v>
      </c>
      <c r="D346" s="120">
        <v>2.9399999999999999E-2</v>
      </c>
      <c r="E346" s="120">
        <v>5.3399999999999996E-2</v>
      </c>
      <c r="F346" s="127">
        <v>14732</v>
      </c>
      <c r="G346" s="127">
        <v>0</v>
      </c>
      <c r="H346" s="127">
        <v>7749</v>
      </c>
      <c r="I346" s="127">
        <v>0</v>
      </c>
      <c r="J346" s="127">
        <v>0</v>
      </c>
      <c r="K346" s="127"/>
      <c r="L346" s="127"/>
      <c r="M346" s="127"/>
      <c r="N346" s="127"/>
      <c r="O346" s="127"/>
      <c r="Q346" s="140">
        <f t="shared" si="78"/>
        <v>0</v>
      </c>
      <c r="R346" s="140">
        <f t="shared" si="79"/>
        <v>0</v>
      </c>
      <c r="S346" s="140">
        <f t="shared" si="80"/>
        <v>0</v>
      </c>
      <c r="T346" s="140">
        <f t="shared" si="81"/>
        <v>0</v>
      </c>
      <c r="U346" s="140">
        <f t="shared" si="82"/>
        <v>0</v>
      </c>
      <c r="W346" s="140">
        <f t="shared" si="83"/>
        <v>353.56799999999998</v>
      </c>
      <c r="X346" s="140">
        <f t="shared" si="84"/>
        <v>0</v>
      </c>
      <c r="Y346" s="140">
        <f t="shared" si="85"/>
        <v>185.97599999999997</v>
      </c>
      <c r="Z346" s="140">
        <f t="shared" si="86"/>
        <v>0</v>
      </c>
      <c r="AA346" s="140">
        <f t="shared" si="87"/>
        <v>0</v>
      </c>
      <c r="AC346" s="143">
        <f t="shared" si="88"/>
        <v>353.56799999999998</v>
      </c>
      <c r="AD346" s="143">
        <f t="shared" si="89"/>
        <v>0</v>
      </c>
      <c r="AE346" s="143">
        <f t="shared" si="90"/>
        <v>185.97599999999997</v>
      </c>
      <c r="AF346" s="143">
        <f t="shared" si="91"/>
        <v>0</v>
      </c>
      <c r="AG346" s="143">
        <f t="shared" si="92"/>
        <v>0</v>
      </c>
    </row>
    <row r="347" spans="2:33">
      <c r="B347" t="s">
        <v>889</v>
      </c>
      <c r="C347" t="s">
        <v>219</v>
      </c>
      <c r="D347" s="120">
        <v>6.4199999999999993E-2</v>
      </c>
      <c r="E347" s="120">
        <v>4.3899999999999995E-2</v>
      </c>
      <c r="F347" s="127">
        <v>606024</v>
      </c>
      <c r="G347" s="127">
        <v>0</v>
      </c>
      <c r="H347" s="127">
        <v>318780</v>
      </c>
      <c r="I347" s="127">
        <v>0</v>
      </c>
      <c r="J347" s="127">
        <v>0</v>
      </c>
      <c r="K347" s="127"/>
      <c r="L347" s="127"/>
      <c r="M347" s="127"/>
      <c r="N347" s="127"/>
      <c r="O347" s="127"/>
      <c r="Q347" s="140">
        <f t="shared" si="78"/>
        <v>0</v>
      </c>
      <c r="R347" s="140">
        <f t="shared" si="79"/>
        <v>0</v>
      </c>
      <c r="S347" s="140">
        <f t="shared" si="80"/>
        <v>0</v>
      </c>
      <c r="T347" s="140">
        <f t="shared" si="81"/>
        <v>0</v>
      </c>
      <c r="U347" s="140">
        <f t="shared" si="82"/>
        <v>0</v>
      </c>
      <c r="W347" s="140">
        <f t="shared" si="83"/>
        <v>-12302.287199999999</v>
      </c>
      <c r="X347" s="140">
        <f t="shared" si="84"/>
        <v>0</v>
      </c>
      <c r="Y347" s="140">
        <f t="shared" si="85"/>
        <v>-6471.2339999999995</v>
      </c>
      <c r="Z347" s="140">
        <f t="shared" si="86"/>
        <v>0</v>
      </c>
      <c r="AA347" s="140">
        <f t="shared" si="87"/>
        <v>0</v>
      </c>
      <c r="AC347" s="143">
        <f t="shared" si="88"/>
        <v>-12302.287199999999</v>
      </c>
      <c r="AD347" s="143">
        <f t="shared" si="89"/>
        <v>0</v>
      </c>
      <c r="AE347" s="143">
        <f t="shared" si="90"/>
        <v>-6471.2339999999995</v>
      </c>
      <c r="AF347" s="143">
        <f t="shared" si="91"/>
        <v>0</v>
      </c>
      <c r="AG347" s="143">
        <f t="shared" si="92"/>
        <v>0</v>
      </c>
    </row>
    <row r="348" spans="2:33">
      <c r="B348" t="s">
        <v>889</v>
      </c>
      <c r="C348" t="s">
        <v>220</v>
      </c>
      <c r="D348" s="120">
        <v>3.9899999999999998E-2</v>
      </c>
      <c r="E348" s="120">
        <v>4.5199999999999997E-2</v>
      </c>
      <c r="F348" s="127">
        <v>42367</v>
      </c>
      <c r="G348" s="127">
        <v>0</v>
      </c>
      <c r="H348" s="127">
        <v>22286</v>
      </c>
      <c r="I348" s="127">
        <v>0</v>
      </c>
      <c r="J348" s="127">
        <v>0</v>
      </c>
      <c r="K348" s="127"/>
      <c r="L348" s="127"/>
      <c r="M348" s="127"/>
      <c r="N348" s="127"/>
      <c r="O348" s="127"/>
      <c r="Q348" s="140">
        <f t="shared" si="78"/>
        <v>0</v>
      </c>
      <c r="R348" s="140">
        <f t="shared" si="79"/>
        <v>0</v>
      </c>
      <c r="S348" s="140">
        <f t="shared" si="80"/>
        <v>0</v>
      </c>
      <c r="T348" s="140">
        <f t="shared" si="81"/>
        <v>0</v>
      </c>
      <c r="U348" s="140">
        <f t="shared" si="82"/>
        <v>0</v>
      </c>
      <c r="W348" s="140">
        <f t="shared" si="83"/>
        <v>224.54509999999996</v>
      </c>
      <c r="X348" s="140">
        <f t="shared" si="84"/>
        <v>0</v>
      </c>
      <c r="Y348" s="140">
        <f t="shared" si="85"/>
        <v>118.11579999999998</v>
      </c>
      <c r="Z348" s="140">
        <f t="shared" si="86"/>
        <v>0</v>
      </c>
      <c r="AA348" s="140">
        <f t="shared" si="87"/>
        <v>0</v>
      </c>
      <c r="AC348" s="143">
        <f t="shared" si="88"/>
        <v>224.54509999999996</v>
      </c>
      <c r="AD348" s="143">
        <f t="shared" si="89"/>
        <v>0</v>
      </c>
      <c r="AE348" s="143">
        <f t="shared" si="90"/>
        <v>118.11579999999998</v>
      </c>
      <c r="AF348" s="143">
        <f t="shared" si="91"/>
        <v>0</v>
      </c>
      <c r="AG348" s="143">
        <f t="shared" si="92"/>
        <v>0</v>
      </c>
    </row>
    <row r="349" spans="2:33">
      <c r="B349" t="s">
        <v>889</v>
      </c>
      <c r="C349" t="s">
        <v>266</v>
      </c>
      <c r="D349" s="120">
        <v>2.3699999999999999E-2</v>
      </c>
      <c r="E349" s="120">
        <v>2.52E-2</v>
      </c>
      <c r="F349" s="127">
        <v>7704968</v>
      </c>
      <c r="G349" s="127">
        <v>0</v>
      </c>
      <c r="H349" s="127">
        <v>4052957</v>
      </c>
      <c r="I349" s="127">
        <v>0</v>
      </c>
      <c r="J349" s="127">
        <v>0</v>
      </c>
      <c r="K349" s="127"/>
      <c r="L349" s="127"/>
      <c r="M349" s="127"/>
      <c r="N349" s="127"/>
      <c r="O349" s="127"/>
      <c r="Q349" s="140">
        <f t="shared" si="78"/>
        <v>0</v>
      </c>
      <c r="R349" s="140">
        <f t="shared" si="79"/>
        <v>0</v>
      </c>
      <c r="S349" s="140">
        <f t="shared" si="80"/>
        <v>0</v>
      </c>
      <c r="T349" s="140">
        <f t="shared" si="81"/>
        <v>0</v>
      </c>
      <c r="U349" s="140">
        <f t="shared" si="82"/>
        <v>0</v>
      </c>
      <c r="W349" s="140">
        <f t="shared" si="83"/>
        <v>11557.45200000001</v>
      </c>
      <c r="X349" s="140">
        <f t="shared" si="84"/>
        <v>0</v>
      </c>
      <c r="Y349" s="140">
        <f t="shared" si="85"/>
        <v>6079.435500000005</v>
      </c>
      <c r="Z349" s="140">
        <f t="shared" si="86"/>
        <v>0</v>
      </c>
      <c r="AA349" s="140">
        <f t="shared" si="87"/>
        <v>0</v>
      </c>
      <c r="AC349" s="143">
        <f t="shared" si="88"/>
        <v>11557.45200000001</v>
      </c>
      <c r="AD349" s="143">
        <f t="shared" si="89"/>
        <v>0</v>
      </c>
      <c r="AE349" s="143">
        <f t="shared" si="90"/>
        <v>6079.435500000005</v>
      </c>
      <c r="AF349" s="143">
        <f t="shared" si="91"/>
        <v>0</v>
      </c>
      <c r="AG349" s="143">
        <f t="shared" si="92"/>
        <v>0</v>
      </c>
    </row>
    <row r="350" spans="2:33">
      <c r="B350" t="s">
        <v>889</v>
      </c>
      <c r="C350" t="s">
        <v>267</v>
      </c>
      <c r="D350" s="120">
        <v>2.4500000000000001E-2</v>
      </c>
      <c r="E350" s="120">
        <v>2.3599999999999999E-2</v>
      </c>
      <c r="F350" s="127">
        <v>12450889</v>
      </c>
      <c r="G350" s="127">
        <v>0</v>
      </c>
      <c r="H350" s="127">
        <v>6549400</v>
      </c>
      <c r="I350" s="127">
        <v>0</v>
      </c>
      <c r="J350" s="127">
        <v>0</v>
      </c>
      <c r="K350" s="127"/>
      <c r="L350" s="127"/>
      <c r="M350" s="127"/>
      <c r="N350" s="127"/>
      <c r="O350" s="127"/>
      <c r="Q350" s="140">
        <f t="shared" si="78"/>
        <v>0</v>
      </c>
      <c r="R350" s="140">
        <f t="shared" si="79"/>
        <v>0</v>
      </c>
      <c r="S350" s="140">
        <f t="shared" si="80"/>
        <v>0</v>
      </c>
      <c r="T350" s="140">
        <f t="shared" si="81"/>
        <v>0</v>
      </c>
      <c r="U350" s="140">
        <f t="shared" si="82"/>
        <v>0</v>
      </c>
      <c r="W350" s="140">
        <f t="shared" si="83"/>
        <v>-11205.800100000019</v>
      </c>
      <c r="X350" s="140">
        <f t="shared" si="84"/>
        <v>0</v>
      </c>
      <c r="Y350" s="140">
        <f t="shared" si="85"/>
        <v>-5894.46000000001</v>
      </c>
      <c r="Z350" s="140">
        <f t="shared" si="86"/>
        <v>0</v>
      </c>
      <c r="AA350" s="140">
        <f t="shared" si="87"/>
        <v>0</v>
      </c>
      <c r="AC350" s="143">
        <f t="shared" si="88"/>
        <v>-11205.800100000019</v>
      </c>
      <c r="AD350" s="143">
        <f t="shared" si="89"/>
        <v>0</v>
      </c>
      <c r="AE350" s="143">
        <f t="shared" si="90"/>
        <v>-5894.46000000001</v>
      </c>
      <c r="AF350" s="143">
        <f t="shared" si="91"/>
        <v>0</v>
      </c>
      <c r="AG350" s="143">
        <f t="shared" si="92"/>
        <v>0</v>
      </c>
    </row>
    <row r="351" spans="2:33">
      <c r="B351" t="s">
        <v>889</v>
      </c>
      <c r="C351" t="s">
        <v>268</v>
      </c>
      <c r="D351" s="120">
        <v>3.3600000000000005E-2</v>
      </c>
      <c r="E351" s="120">
        <v>3.4000000000000002E-2</v>
      </c>
      <c r="F351" s="127">
        <v>100861059</v>
      </c>
      <c r="G351" s="127">
        <v>0</v>
      </c>
      <c r="H351" s="127">
        <v>53054795</v>
      </c>
      <c r="I351" s="127">
        <v>0</v>
      </c>
      <c r="J351" s="127">
        <v>0</v>
      </c>
      <c r="K351" s="127"/>
      <c r="L351" s="127"/>
      <c r="M351" s="127"/>
      <c r="N351" s="127"/>
      <c r="O351" s="127"/>
      <c r="Q351" s="140">
        <f t="shared" si="78"/>
        <v>0</v>
      </c>
      <c r="R351" s="140">
        <f t="shared" si="79"/>
        <v>0</v>
      </c>
      <c r="S351" s="140">
        <f t="shared" si="80"/>
        <v>0</v>
      </c>
      <c r="T351" s="140">
        <f t="shared" si="81"/>
        <v>0</v>
      </c>
      <c r="U351" s="140">
        <f t="shared" si="82"/>
        <v>0</v>
      </c>
      <c r="W351" s="140">
        <f t="shared" si="83"/>
        <v>40344.423599999755</v>
      </c>
      <c r="X351" s="140">
        <f t="shared" si="84"/>
        <v>0</v>
      </c>
      <c r="Y351" s="140">
        <f t="shared" si="85"/>
        <v>21221.917999999871</v>
      </c>
      <c r="Z351" s="140">
        <f t="shared" si="86"/>
        <v>0</v>
      </c>
      <c r="AA351" s="140">
        <f t="shared" si="87"/>
        <v>0</v>
      </c>
      <c r="AC351" s="143">
        <f t="shared" si="88"/>
        <v>40344.423599999755</v>
      </c>
      <c r="AD351" s="143">
        <f t="shared" si="89"/>
        <v>0</v>
      </c>
      <c r="AE351" s="143">
        <f t="shared" si="90"/>
        <v>21221.917999999871</v>
      </c>
      <c r="AF351" s="143">
        <f t="shared" si="91"/>
        <v>0</v>
      </c>
      <c r="AG351" s="143">
        <f t="shared" si="92"/>
        <v>0</v>
      </c>
    </row>
    <row r="352" spans="2:33">
      <c r="B352" t="s">
        <v>889</v>
      </c>
      <c r="C352" t="s">
        <v>269</v>
      </c>
      <c r="D352" s="120">
        <v>5.2499999999999998E-2</v>
      </c>
      <c r="E352" s="120">
        <v>2.46E-2</v>
      </c>
      <c r="F352" s="127">
        <v>11720940</v>
      </c>
      <c r="G352" s="127">
        <v>0</v>
      </c>
      <c r="H352" s="127">
        <v>6165432</v>
      </c>
      <c r="I352" s="127">
        <v>0</v>
      </c>
      <c r="J352" s="127">
        <v>0</v>
      </c>
      <c r="K352" s="127"/>
      <c r="L352" s="127"/>
      <c r="M352" s="127"/>
      <c r="N352" s="127"/>
      <c r="O352" s="127"/>
      <c r="Q352" s="140">
        <f t="shared" si="78"/>
        <v>0</v>
      </c>
      <c r="R352" s="140">
        <f t="shared" si="79"/>
        <v>0</v>
      </c>
      <c r="S352" s="140">
        <f t="shared" si="80"/>
        <v>0</v>
      </c>
      <c r="T352" s="140">
        <f t="shared" si="81"/>
        <v>0</v>
      </c>
      <c r="U352" s="140">
        <f t="shared" si="82"/>
        <v>0</v>
      </c>
      <c r="W352" s="140">
        <f t="shared" si="83"/>
        <v>-327014.22599999997</v>
      </c>
      <c r="X352" s="140">
        <f t="shared" si="84"/>
        <v>0</v>
      </c>
      <c r="Y352" s="140">
        <f t="shared" si="85"/>
        <v>-172015.55279999998</v>
      </c>
      <c r="Z352" s="140">
        <f t="shared" si="86"/>
        <v>0</v>
      </c>
      <c r="AA352" s="140">
        <f t="shared" si="87"/>
        <v>0</v>
      </c>
      <c r="AC352" s="143">
        <f t="shared" si="88"/>
        <v>-327014.22599999997</v>
      </c>
      <c r="AD352" s="143">
        <f t="shared" si="89"/>
        <v>0</v>
      </c>
      <c r="AE352" s="143">
        <f t="shared" si="90"/>
        <v>-172015.55279999998</v>
      </c>
      <c r="AF352" s="143">
        <f t="shared" si="91"/>
        <v>0</v>
      </c>
      <c r="AG352" s="143">
        <f t="shared" si="92"/>
        <v>0</v>
      </c>
    </row>
    <row r="353" spans="2:34">
      <c r="B353" t="s">
        <v>889</v>
      </c>
      <c r="C353" t="s">
        <v>270</v>
      </c>
      <c r="D353" s="120">
        <v>4.4000000000000004E-2</v>
      </c>
      <c r="E353" s="120">
        <v>4.3899999999999995E-2</v>
      </c>
      <c r="F353" s="127">
        <v>612819</v>
      </c>
      <c r="G353" s="127">
        <v>0</v>
      </c>
      <c r="H353" s="127">
        <v>322354</v>
      </c>
      <c r="I353" s="127">
        <v>0</v>
      </c>
      <c r="J353" s="127">
        <v>0</v>
      </c>
      <c r="K353" s="127"/>
      <c r="L353" s="127"/>
      <c r="M353" s="127"/>
      <c r="N353" s="127"/>
      <c r="O353" s="127"/>
      <c r="Q353" s="140">
        <f t="shared" si="78"/>
        <v>0</v>
      </c>
      <c r="R353" s="140">
        <f t="shared" si="79"/>
        <v>0</v>
      </c>
      <c r="S353" s="140">
        <f t="shared" si="80"/>
        <v>0</v>
      </c>
      <c r="T353" s="140">
        <f t="shared" si="81"/>
        <v>0</v>
      </c>
      <c r="U353" s="140">
        <f t="shared" si="82"/>
        <v>0</v>
      </c>
      <c r="W353" s="140">
        <f t="shared" si="83"/>
        <v>-61.281900000006004</v>
      </c>
      <c r="X353" s="140">
        <f t="shared" si="84"/>
        <v>0</v>
      </c>
      <c r="Y353" s="140">
        <f t="shared" si="85"/>
        <v>-32.23540000000316</v>
      </c>
      <c r="Z353" s="140">
        <f t="shared" si="86"/>
        <v>0</v>
      </c>
      <c r="AA353" s="140">
        <f t="shared" si="87"/>
        <v>0</v>
      </c>
      <c r="AC353" s="143">
        <f t="shared" si="88"/>
        <v>-61.281900000006004</v>
      </c>
      <c r="AD353" s="143">
        <f t="shared" si="89"/>
        <v>0</v>
      </c>
      <c r="AE353" s="143">
        <f t="shared" si="90"/>
        <v>-32.23540000000316</v>
      </c>
      <c r="AF353" s="143">
        <f t="shared" si="91"/>
        <v>0</v>
      </c>
      <c r="AG353" s="143">
        <f t="shared" si="92"/>
        <v>0</v>
      </c>
    </row>
    <row r="354" spans="2:34">
      <c r="B354" t="s">
        <v>889</v>
      </c>
      <c r="C354" t="s">
        <v>339</v>
      </c>
      <c r="D354" s="120">
        <v>0.11359000000000001</v>
      </c>
      <c r="E354" s="120">
        <v>3.8100000000000002E-2</v>
      </c>
      <c r="F354" s="127">
        <v>5917</v>
      </c>
      <c r="G354" s="127">
        <v>0</v>
      </c>
      <c r="H354" s="127">
        <v>3112</v>
      </c>
      <c r="I354" s="127">
        <v>0</v>
      </c>
      <c r="J354" s="127">
        <v>0</v>
      </c>
      <c r="K354" s="127"/>
      <c r="L354" s="127"/>
      <c r="M354" s="127"/>
      <c r="N354" s="127"/>
      <c r="O354" s="127"/>
      <c r="Q354" s="140">
        <f t="shared" si="78"/>
        <v>0</v>
      </c>
      <c r="R354" s="140">
        <f t="shared" si="79"/>
        <v>0</v>
      </c>
      <c r="S354" s="140">
        <f t="shared" si="80"/>
        <v>0</v>
      </c>
      <c r="T354" s="140">
        <f t="shared" si="81"/>
        <v>0</v>
      </c>
      <c r="U354" s="140">
        <f t="shared" si="82"/>
        <v>0</v>
      </c>
      <c r="W354" s="140">
        <f t="shared" si="83"/>
        <v>-446.67433</v>
      </c>
      <c r="X354" s="140">
        <f t="shared" si="84"/>
        <v>0</v>
      </c>
      <c r="Y354" s="140">
        <f t="shared" si="85"/>
        <v>-234.92488</v>
      </c>
      <c r="Z354" s="140">
        <f t="shared" si="86"/>
        <v>0</v>
      </c>
      <c r="AA354" s="140">
        <f t="shared" si="87"/>
        <v>0</v>
      </c>
      <c r="AC354" s="143">
        <f t="shared" si="88"/>
        <v>-446.67433</v>
      </c>
      <c r="AD354" s="143">
        <f t="shared" si="89"/>
        <v>0</v>
      </c>
      <c r="AE354" s="143">
        <f t="shared" si="90"/>
        <v>-234.92488</v>
      </c>
      <c r="AF354" s="143">
        <f t="shared" si="91"/>
        <v>0</v>
      </c>
      <c r="AG354" s="143">
        <f t="shared" si="92"/>
        <v>0</v>
      </c>
    </row>
    <row r="355" spans="2:34">
      <c r="B355" t="s">
        <v>889</v>
      </c>
      <c r="C355" t="s">
        <v>340</v>
      </c>
      <c r="D355" s="120">
        <v>3.3300000000000003E-2</v>
      </c>
      <c r="E355" s="120">
        <v>1.3500000000000002E-2</v>
      </c>
      <c r="F355" s="127">
        <v>58474</v>
      </c>
      <c r="G355" s="127">
        <v>0</v>
      </c>
      <c r="H355" s="127">
        <v>30758</v>
      </c>
      <c r="I355" s="127">
        <v>0</v>
      </c>
      <c r="J355" s="127">
        <v>0</v>
      </c>
      <c r="K355" s="127"/>
      <c r="L355" s="127"/>
      <c r="M355" s="127"/>
      <c r="N355" s="127"/>
      <c r="O355" s="127"/>
      <c r="Q355" s="140">
        <f t="shared" si="78"/>
        <v>0</v>
      </c>
      <c r="R355" s="140">
        <f t="shared" si="79"/>
        <v>0</v>
      </c>
      <c r="S355" s="140">
        <f t="shared" si="80"/>
        <v>0</v>
      </c>
      <c r="T355" s="140">
        <f t="shared" si="81"/>
        <v>0</v>
      </c>
      <c r="U355" s="140">
        <f t="shared" si="82"/>
        <v>0</v>
      </c>
      <c r="W355" s="140">
        <f t="shared" si="83"/>
        <v>-1157.7852</v>
      </c>
      <c r="X355" s="140">
        <f t="shared" si="84"/>
        <v>0</v>
      </c>
      <c r="Y355" s="140">
        <f t="shared" si="85"/>
        <v>-609.00840000000005</v>
      </c>
      <c r="Z355" s="140">
        <f t="shared" si="86"/>
        <v>0</v>
      </c>
      <c r="AA355" s="140">
        <f t="shared" si="87"/>
        <v>0</v>
      </c>
      <c r="AC355" s="143">
        <f t="shared" si="88"/>
        <v>-1157.7852</v>
      </c>
      <c r="AD355" s="143">
        <f t="shared" si="89"/>
        <v>0</v>
      </c>
      <c r="AE355" s="143">
        <f t="shared" si="90"/>
        <v>-609.00840000000005</v>
      </c>
      <c r="AF355" s="143">
        <f t="shared" si="91"/>
        <v>0</v>
      </c>
      <c r="AG355" s="143">
        <f t="shared" si="92"/>
        <v>0</v>
      </c>
    </row>
    <row r="356" spans="2:34">
      <c r="B356" t="s">
        <v>889</v>
      </c>
      <c r="C356" t="s">
        <v>341</v>
      </c>
      <c r="D356" s="120">
        <v>3.4499999999999996E-2</v>
      </c>
      <c r="E356" s="120">
        <v>1.6299999999999999E-2</v>
      </c>
      <c r="F356" s="127">
        <v>5681506</v>
      </c>
      <c r="G356" s="127">
        <v>0</v>
      </c>
      <c r="H356" s="127">
        <v>2988578</v>
      </c>
      <c r="I356" s="127">
        <v>0</v>
      </c>
      <c r="J356" s="127">
        <v>0</v>
      </c>
      <c r="K356" s="127"/>
      <c r="L356" s="127"/>
      <c r="M356" s="127"/>
      <c r="N356" s="127"/>
      <c r="O356" s="127"/>
      <c r="Q356" s="140">
        <f t="shared" si="78"/>
        <v>0</v>
      </c>
      <c r="R356" s="140">
        <f t="shared" si="79"/>
        <v>0</v>
      </c>
      <c r="S356" s="140">
        <f t="shared" si="80"/>
        <v>0</v>
      </c>
      <c r="T356" s="140">
        <f t="shared" si="81"/>
        <v>0</v>
      </c>
      <c r="U356" s="140">
        <f t="shared" si="82"/>
        <v>0</v>
      </c>
      <c r="W356" s="140">
        <f t="shared" si="83"/>
        <v>-103403.40919999998</v>
      </c>
      <c r="X356" s="140">
        <f t="shared" si="84"/>
        <v>0</v>
      </c>
      <c r="Y356" s="140">
        <f t="shared" si="85"/>
        <v>-54392.119599999991</v>
      </c>
      <c r="Z356" s="140">
        <f t="shared" si="86"/>
        <v>0</v>
      </c>
      <c r="AA356" s="140">
        <f t="shared" si="87"/>
        <v>0</v>
      </c>
      <c r="AC356" s="143">
        <f t="shared" si="88"/>
        <v>-103403.40919999998</v>
      </c>
      <c r="AD356" s="143">
        <f t="shared" si="89"/>
        <v>0</v>
      </c>
      <c r="AE356" s="143">
        <f t="shared" si="90"/>
        <v>-54392.119599999991</v>
      </c>
      <c r="AF356" s="143">
        <f t="shared" si="91"/>
        <v>0</v>
      </c>
      <c r="AG356" s="143">
        <f t="shared" si="92"/>
        <v>0</v>
      </c>
    </row>
    <row r="357" spans="2:34">
      <c r="B357" t="s">
        <v>889</v>
      </c>
      <c r="C357" t="s">
        <v>342</v>
      </c>
      <c r="D357" s="120">
        <v>4.1100000000000005E-2</v>
      </c>
      <c r="E357" s="120">
        <v>4.7100000000000003E-2</v>
      </c>
      <c r="F357" s="127">
        <v>153511</v>
      </c>
      <c r="G357" s="127">
        <v>0</v>
      </c>
      <c r="H357" s="127">
        <v>80750</v>
      </c>
      <c r="I357" s="127">
        <v>0</v>
      </c>
      <c r="J357" s="127">
        <v>0</v>
      </c>
      <c r="K357" s="127"/>
      <c r="L357" s="127"/>
      <c r="M357" s="127"/>
      <c r="N357" s="127"/>
      <c r="O357" s="127"/>
      <c r="Q357" s="140">
        <f t="shared" si="78"/>
        <v>0</v>
      </c>
      <c r="R357" s="140">
        <f t="shared" si="79"/>
        <v>0</v>
      </c>
      <c r="S357" s="140">
        <f t="shared" si="80"/>
        <v>0</v>
      </c>
      <c r="T357" s="140">
        <f t="shared" si="81"/>
        <v>0</v>
      </c>
      <c r="U357" s="140">
        <f t="shared" si="82"/>
        <v>0</v>
      </c>
      <c r="W357" s="140">
        <f t="shared" si="83"/>
        <v>921.0659999999998</v>
      </c>
      <c r="X357" s="140">
        <f t="shared" si="84"/>
        <v>0</v>
      </c>
      <c r="Y357" s="140">
        <f t="shared" si="85"/>
        <v>484.49999999999989</v>
      </c>
      <c r="Z357" s="140">
        <f t="shared" si="86"/>
        <v>0</v>
      </c>
      <c r="AA357" s="140">
        <f t="shared" si="87"/>
        <v>0</v>
      </c>
      <c r="AC357" s="143">
        <f t="shared" si="88"/>
        <v>921.0659999999998</v>
      </c>
      <c r="AD357" s="143">
        <f t="shared" si="89"/>
        <v>0</v>
      </c>
      <c r="AE357" s="143">
        <f t="shared" si="90"/>
        <v>484.49999999999989</v>
      </c>
      <c r="AF357" s="143">
        <f t="shared" si="91"/>
        <v>0</v>
      </c>
      <c r="AG357" s="143">
        <f t="shared" si="92"/>
        <v>0</v>
      </c>
    </row>
    <row r="358" spans="2:34">
      <c r="B358" t="s">
        <v>889</v>
      </c>
      <c r="C358" t="s">
        <v>343</v>
      </c>
      <c r="D358" s="120">
        <v>0.08</v>
      </c>
      <c r="E358" s="120">
        <v>6.2300000000000001E-2</v>
      </c>
      <c r="F358" s="127">
        <v>352894</v>
      </c>
      <c r="G358" s="127">
        <v>0</v>
      </c>
      <c r="H358" s="127">
        <v>185629</v>
      </c>
      <c r="I358" s="127">
        <v>0</v>
      </c>
      <c r="J358" s="127">
        <v>0</v>
      </c>
      <c r="K358" s="127"/>
      <c r="L358" s="127"/>
      <c r="M358" s="127"/>
      <c r="N358" s="127"/>
      <c r="O358" s="127"/>
      <c r="Q358" s="140">
        <f t="shared" si="78"/>
        <v>0</v>
      </c>
      <c r="R358" s="140">
        <f t="shared" si="79"/>
        <v>0</v>
      </c>
      <c r="S358" s="140">
        <f t="shared" si="80"/>
        <v>0</v>
      </c>
      <c r="T358" s="140">
        <f t="shared" si="81"/>
        <v>0</v>
      </c>
      <c r="U358" s="140">
        <f t="shared" si="82"/>
        <v>0</v>
      </c>
      <c r="W358" s="140">
        <f t="shared" si="83"/>
        <v>-6246.2237999999998</v>
      </c>
      <c r="X358" s="140">
        <f t="shared" si="84"/>
        <v>0</v>
      </c>
      <c r="Y358" s="140">
        <f t="shared" si="85"/>
        <v>-3285.6333</v>
      </c>
      <c r="Z358" s="140">
        <f t="shared" si="86"/>
        <v>0</v>
      </c>
      <c r="AA358" s="140">
        <f t="shared" si="87"/>
        <v>0</v>
      </c>
      <c r="AC358" s="143">
        <f t="shared" si="88"/>
        <v>-6246.2237999999998</v>
      </c>
      <c r="AD358" s="143">
        <f t="shared" si="89"/>
        <v>0</v>
      </c>
      <c r="AE358" s="143">
        <f t="shared" si="90"/>
        <v>-3285.6333</v>
      </c>
      <c r="AF358" s="143">
        <f t="shared" si="91"/>
        <v>0</v>
      </c>
      <c r="AG358" s="143">
        <f t="shared" si="92"/>
        <v>0</v>
      </c>
    </row>
    <row r="359" spans="2:34">
      <c r="B359" t="s">
        <v>889</v>
      </c>
      <c r="C359" t="s">
        <v>344</v>
      </c>
      <c r="D359" s="120">
        <v>3.0699999999999998E-2</v>
      </c>
      <c r="E359" s="120">
        <v>2.8799999999999999E-2</v>
      </c>
      <c r="F359" s="127">
        <v>60273</v>
      </c>
      <c r="G359" s="127">
        <v>0</v>
      </c>
      <c r="H359" s="127">
        <v>31705</v>
      </c>
      <c r="I359" s="127">
        <v>0</v>
      </c>
      <c r="J359" s="127">
        <v>0</v>
      </c>
      <c r="K359" s="127"/>
      <c r="L359" s="127"/>
      <c r="M359" s="127"/>
      <c r="N359" s="127"/>
      <c r="O359" s="127"/>
      <c r="Q359" s="140">
        <f t="shared" si="78"/>
        <v>0</v>
      </c>
      <c r="R359" s="140">
        <f t="shared" si="79"/>
        <v>0</v>
      </c>
      <c r="S359" s="140">
        <f t="shared" si="80"/>
        <v>0</v>
      </c>
      <c r="T359" s="140">
        <f t="shared" si="81"/>
        <v>0</v>
      </c>
      <c r="U359" s="140">
        <f t="shared" si="82"/>
        <v>0</v>
      </c>
      <c r="W359" s="140">
        <f t="shared" si="83"/>
        <v>-114.51869999999994</v>
      </c>
      <c r="X359" s="140">
        <f t="shared" si="84"/>
        <v>0</v>
      </c>
      <c r="Y359" s="140">
        <f t="shared" si="85"/>
        <v>-60.239499999999964</v>
      </c>
      <c r="Z359" s="140">
        <f t="shared" si="86"/>
        <v>0</v>
      </c>
      <c r="AA359" s="140">
        <f t="shared" si="87"/>
        <v>0</v>
      </c>
      <c r="AC359" s="143">
        <f t="shared" si="88"/>
        <v>-114.51869999999994</v>
      </c>
      <c r="AD359" s="143">
        <f t="shared" si="89"/>
        <v>0</v>
      </c>
      <c r="AE359" s="143">
        <f t="shared" si="90"/>
        <v>-60.239499999999964</v>
      </c>
      <c r="AF359" s="143">
        <f t="shared" si="91"/>
        <v>0</v>
      </c>
      <c r="AG359" s="143">
        <f t="shared" si="92"/>
        <v>0</v>
      </c>
    </row>
    <row r="360" spans="2:34">
      <c r="B360" t="s">
        <v>889</v>
      </c>
      <c r="C360" t="s">
        <v>345</v>
      </c>
      <c r="D360" s="120">
        <v>3.5209999999999998E-2</v>
      </c>
      <c r="E360" s="120">
        <v>3.1699999999999999E-2</v>
      </c>
      <c r="F360" s="127">
        <v>136634</v>
      </c>
      <c r="G360" s="127">
        <v>0</v>
      </c>
      <c r="H360" s="127">
        <v>71872</v>
      </c>
      <c r="I360" s="127">
        <v>0</v>
      </c>
      <c r="J360" s="127">
        <v>0</v>
      </c>
      <c r="K360" s="127"/>
      <c r="L360" s="127"/>
      <c r="M360" s="127"/>
      <c r="N360" s="127"/>
      <c r="O360" s="127"/>
      <c r="Q360" s="140">
        <f t="shared" si="78"/>
        <v>0</v>
      </c>
      <c r="R360" s="140">
        <f t="shared" si="79"/>
        <v>0</v>
      </c>
      <c r="S360" s="140">
        <f t="shared" si="80"/>
        <v>0</v>
      </c>
      <c r="T360" s="140">
        <f t="shared" si="81"/>
        <v>0</v>
      </c>
      <c r="U360" s="140">
        <f t="shared" si="82"/>
        <v>0</v>
      </c>
      <c r="W360" s="140">
        <f t="shared" si="83"/>
        <v>-479.58533999999992</v>
      </c>
      <c r="X360" s="140">
        <f t="shared" si="84"/>
        <v>0</v>
      </c>
      <c r="Y360" s="140">
        <f t="shared" si="85"/>
        <v>-252.27071999999995</v>
      </c>
      <c r="Z360" s="140">
        <f t="shared" si="86"/>
        <v>0</v>
      </c>
      <c r="AA360" s="140">
        <f t="shared" si="87"/>
        <v>0</v>
      </c>
      <c r="AC360" s="143">
        <f t="shared" si="88"/>
        <v>-479.58533999999992</v>
      </c>
      <c r="AD360" s="143">
        <f t="shared" si="89"/>
        <v>0</v>
      </c>
      <c r="AE360" s="143">
        <f t="shared" si="90"/>
        <v>-252.27071999999995</v>
      </c>
      <c r="AF360" s="143">
        <f t="shared" si="91"/>
        <v>0</v>
      </c>
      <c r="AG360" s="143">
        <f t="shared" si="92"/>
        <v>0</v>
      </c>
    </row>
    <row r="361" spans="2:34">
      <c r="B361" t="s">
        <v>889</v>
      </c>
      <c r="C361" t="s">
        <v>346</v>
      </c>
      <c r="D361" s="120">
        <v>6.1900000000000004E-2</v>
      </c>
      <c r="E361" s="120">
        <v>5.5500000000000001E-2</v>
      </c>
      <c r="F361" s="127">
        <v>201885</v>
      </c>
      <c r="G361" s="127">
        <v>0</v>
      </c>
      <c r="H361" s="127">
        <v>106195</v>
      </c>
      <c r="I361" s="127">
        <v>0</v>
      </c>
      <c r="J361" s="127">
        <v>0</v>
      </c>
      <c r="K361" s="127"/>
      <c r="L361" s="127"/>
      <c r="M361" s="127"/>
      <c r="N361" s="127"/>
      <c r="O361" s="127"/>
      <c r="Q361" s="140">
        <f t="shared" si="78"/>
        <v>0</v>
      </c>
      <c r="R361" s="140">
        <f t="shared" si="79"/>
        <v>0</v>
      </c>
      <c r="S361" s="140">
        <f t="shared" si="80"/>
        <v>0</v>
      </c>
      <c r="T361" s="140">
        <f t="shared" si="81"/>
        <v>0</v>
      </c>
      <c r="U361" s="140">
        <f t="shared" si="82"/>
        <v>0</v>
      </c>
      <c r="W361" s="140">
        <f t="shared" si="83"/>
        <v>-1292.0640000000005</v>
      </c>
      <c r="X361" s="140">
        <f t="shared" si="84"/>
        <v>0</v>
      </c>
      <c r="Y361" s="140">
        <f t="shared" si="85"/>
        <v>-679.64800000000037</v>
      </c>
      <c r="Z361" s="140">
        <f t="shared" si="86"/>
        <v>0</v>
      </c>
      <c r="AA361" s="140">
        <f t="shared" si="87"/>
        <v>0</v>
      </c>
      <c r="AC361" s="143">
        <f t="shared" si="88"/>
        <v>-1292.0640000000005</v>
      </c>
      <c r="AD361" s="143">
        <f t="shared" si="89"/>
        <v>0</v>
      </c>
      <c r="AE361" s="143">
        <f t="shared" si="90"/>
        <v>-679.64800000000037</v>
      </c>
      <c r="AF361" s="143">
        <f t="shared" si="91"/>
        <v>0</v>
      </c>
      <c r="AG361" s="143">
        <f t="shared" si="92"/>
        <v>0</v>
      </c>
    </row>
    <row r="362" spans="2:34">
      <c r="B362" t="s">
        <v>889</v>
      </c>
      <c r="C362" t="s">
        <v>398</v>
      </c>
      <c r="D362" s="120">
        <v>0.30780000000000002</v>
      </c>
      <c r="E362" s="120">
        <v>2.3E-3</v>
      </c>
      <c r="F362" s="127">
        <v>492147</v>
      </c>
      <c r="G362" s="127">
        <v>0</v>
      </c>
      <c r="H362" s="127">
        <v>258878</v>
      </c>
      <c r="I362" s="127">
        <v>0</v>
      </c>
      <c r="J362" s="127">
        <v>0</v>
      </c>
      <c r="K362" s="127"/>
      <c r="L362" s="127"/>
      <c r="M362" s="127"/>
      <c r="N362" s="127"/>
      <c r="O362" s="127"/>
      <c r="Q362" s="140">
        <f t="shared" si="78"/>
        <v>0</v>
      </c>
      <c r="R362" s="140">
        <f t="shared" si="79"/>
        <v>0</v>
      </c>
      <c r="S362" s="140">
        <f t="shared" si="80"/>
        <v>0</v>
      </c>
      <c r="T362" s="140">
        <f t="shared" si="81"/>
        <v>0</v>
      </c>
      <c r="U362" s="140">
        <f t="shared" si="82"/>
        <v>0</v>
      </c>
      <c r="W362" s="152">
        <v>0</v>
      </c>
      <c r="X362" s="140">
        <f t="shared" si="84"/>
        <v>0</v>
      </c>
      <c r="Y362" s="152">
        <v>0</v>
      </c>
      <c r="Z362" s="140">
        <f t="shared" si="86"/>
        <v>0</v>
      </c>
      <c r="AA362" s="140">
        <f t="shared" si="87"/>
        <v>0</v>
      </c>
      <c r="AC362" s="143">
        <f t="shared" si="88"/>
        <v>0</v>
      </c>
      <c r="AD362" s="143">
        <f t="shared" si="89"/>
        <v>0</v>
      </c>
      <c r="AE362" s="143">
        <f t="shared" si="90"/>
        <v>0</v>
      </c>
      <c r="AF362" s="143">
        <f t="shared" si="91"/>
        <v>0</v>
      </c>
      <c r="AG362" s="143">
        <f t="shared" si="92"/>
        <v>0</v>
      </c>
      <c r="AH362" t="s">
        <v>1174</v>
      </c>
    </row>
    <row r="363" spans="2:34">
      <c r="B363" t="s">
        <v>889</v>
      </c>
      <c r="C363" t="s">
        <v>399</v>
      </c>
      <c r="D363" s="120">
        <v>0</v>
      </c>
      <c r="E363" s="120">
        <v>5.7999999999999996E-3</v>
      </c>
      <c r="F363" s="127">
        <v>24219</v>
      </c>
      <c r="G363" s="127">
        <v>0</v>
      </c>
      <c r="H363" s="127">
        <v>12740</v>
      </c>
      <c r="I363" s="127">
        <v>0</v>
      </c>
      <c r="J363" s="127">
        <v>0</v>
      </c>
      <c r="K363" s="127"/>
      <c r="L363" s="127"/>
      <c r="M363" s="127"/>
      <c r="N363" s="127"/>
      <c r="O363" s="127"/>
      <c r="Q363" s="140">
        <f t="shared" si="78"/>
        <v>0</v>
      </c>
      <c r="R363" s="140">
        <f t="shared" si="79"/>
        <v>0</v>
      </c>
      <c r="S363" s="140">
        <f t="shared" si="80"/>
        <v>0</v>
      </c>
      <c r="T363" s="140">
        <f t="shared" si="81"/>
        <v>0</v>
      </c>
      <c r="U363" s="140">
        <f t="shared" si="82"/>
        <v>0</v>
      </c>
      <c r="W363" s="152">
        <v>0</v>
      </c>
      <c r="X363" s="140">
        <f t="shared" si="84"/>
        <v>0</v>
      </c>
      <c r="Y363" s="152">
        <v>0</v>
      </c>
      <c r="Z363" s="140">
        <f t="shared" si="86"/>
        <v>0</v>
      </c>
      <c r="AA363" s="140">
        <f t="shared" si="87"/>
        <v>0</v>
      </c>
      <c r="AC363" s="143">
        <f t="shared" si="88"/>
        <v>0</v>
      </c>
      <c r="AD363" s="143">
        <f t="shared" si="89"/>
        <v>0</v>
      </c>
      <c r="AE363" s="143">
        <f t="shared" si="90"/>
        <v>0</v>
      </c>
      <c r="AF363" s="143">
        <f t="shared" si="91"/>
        <v>0</v>
      </c>
      <c r="AG363" s="143">
        <f t="shared" si="92"/>
        <v>0</v>
      </c>
      <c r="AH363" t="s">
        <v>1174</v>
      </c>
    </row>
    <row r="364" spans="2:34">
      <c r="B364" t="s">
        <v>889</v>
      </c>
      <c r="C364" t="s">
        <v>400</v>
      </c>
      <c r="D364" s="120">
        <v>2.5100000000000001E-2</v>
      </c>
      <c r="E364" s="120">
        <v>3.0999999999999999E-3</v>
      </c>
      <c r="F364" s="127">
        <v>5935887</v>
      </c>
      <c r="G364" s="127">
        <v>0</v>
      </c>
      <c r="H364" s="127">
        <v>3122387</v>
      </c>
      <c r="I364" s="127">
        <v>0</v>
      </c>
      <c r="J364" s="127">
        <v>0</v>
      </c>
      <c r="K364" s="127"/>
      <c r="L364" s="127"/>
      <c r="M364" s="127"/>
      <c r="N364" s="127"/>
      <c r="O364" s="127"/>
      <c r="Q364" s="140">
        <f t="shared" si="78"/>
        <v>0</v>
      </c>
      <c r="R364" s="140">
        <f t="shared" si="79"/>
        <v>0</v>
      </c>
      <c r="S364" s="140">
        <f t="shared" si="80"/>
        <v>0</v>
      </c>
      <c r="T364" s="140">
        <f t="shared" si="81"/>
        <v>0</v>
      </c>
      <c r="U364" s="140">
        <f t="shared" si="82"/>
        <v>0</v>
      </c>
      <c r="W364" s="152">
        <v>0</v>
      </c>
      <c r="X364" s="140">
        <f t="shared" si="84"/>
        <v>0</v>
      </c>
      <c r="Y364" s="152">
        <v>0</v>
      </c>
      <c r="Z364" s="140">
        <f t="shared" si="86"/>
        <v>0</v>
      </c>
      <c r="AA364" s="140">
        <f t="shared" si="87"/>
        <v>0</v>
      </c>
      <c r="AC364" s="143">
        <f t="shared" si="88"/>
        <v>0</v>
      </c>
      <c r="AD364" s="143">
        <f t="shared" si="89"/>
        <v>0</v>
      </c>
      <c r="AE364" s="143">
        <f t="shared" si="90"/>
        <v>0</v>
      </c>
      <c r="AF364" s="143">
        <f t="shared" si="91"/>
        <v>0</v>
      </c>
      <c r="AG364" s="143">
        <f t="shared" si="92"/>
        <v>0</v>
      </c>
      <c r="AH364" t="s">
        <v>1174</v>
      </c>
    </row>
    <row r="365" spans="2:34">
      <c r="B365" t="s">
        <v>889</v>
      </c>
      <c r="C365" t="s">
        <v>401</v>
      </c>
      <c r="D365" s="120">
        <v>2.5600000000000001E-2</v>
      </c>
      <c r="E365" s="120">
        <v>9.5999999999999992E-3</v>
      </c>
      <c r="F365" s="127">
        <v>1871974</v>
      </c>
      <c r="G365" s="127">
        <v>0</v>
      </c>
      <c r="H365" s="127">
        <v>984693</v>
      </c>
      <c r="I365" s="127">
        <v>0</v>
      </c>
      <c r="J365" s="127">
        <v>0</v>
      </c>
      <c r="K365" s="127"/>
      <c r="L365" s="127"/>
      <c r="M365" s="127"/>
      <c r="N365" s="127"/>
      <c r="O365" s="127"/>
      <c r="Q365" s="140">
        <f t="shared" si="78"/>
        <v>0</v>
      </c>
      <c r="R365" s="140">
        <f t="shared" si="79"/>
        <v>0</v>
      </c>
      <c r="S365" s="140">
        <f t="shared" si="80"/>
        <v>0</v>
      </c>
      <c r="T365" s="140">
        <f t="shared" si="81"/>
        <v>0</v>
      </c>
      <c r="U365" s="140">
        <f t="shared" si="82"/>
        <v>0</v>
      </c>
      <c r="W365" s="152">
        <v>0</v>
      </c>
      <c r="X365" s="140">
        <f t="shared" si="84"/>
        <v>0</v>
      </c>
      <c r="Y365" s="152">
        <v>0</v>
      </c>
      <c r="Z365" s="140">
        <f t="shared" si="86"/>
        <v>0</v>
      </c>
      <c r="AA365" s="140">
        <f t="shared" si="87"/>
        <v>0</v>
      </c>
      <c r="AC365" s="143">
        <f t="shared" si="88"/>
        <v>0</v>
      </c>
      <c r="AD365" s="143">
        <f t="shared" si="89"/>
        <v>0</v>
      </c>
      <c r="AE365" s="143">
        <f t="shared" si="90"/>
        <v>0</v>
      </c>
      <c r="AF365" s="143">
        <f t="shared" si="91"/>
        <v>0</v>
      </c>
      <c r="AG365" s="143">
        <f t="shared" si="92"/>
        <v>0</v>
      </c>
      <c r="AH365" t="s">
        <v>1174</v>
      </c>
    </row>
    <row r="366" spans="2:34">
      <c r="B366" t="s">
        <v>889</v>
      </c>
      <c r="C366" t="s">
        <v>402</v>
      </c>
      <c r="D366" s="120">
        <v>0.1694</v>
      </c>
      <c r="E366" s="120">
        <v>8.9999999999999998E-4</v>
      </c>
      <c r="F366" s="127">
        <v>814578</v>
      </c>
      <c r="G366" s="127">
        <v>0</v>
      </c>
      <c r="H366" s="127">
        <v>428483</v>
      </c>
      <c r="I366" s="127">
        <v>0</v>
      </c>
      <c r="J366" s="127">
        <v>0</v>
      </c>
      <c r="K366" s="127"/>
      <c r="L366" s="127"/>
      <c r="M366" s="127"/>
      <c r="N366" s="127"/>
      <c r="O366" s="127"/>
      <c r="Q366" s="140">
        <f t="shared" si="78"/>
        <v>0</v>
      </c>
      <c r="R366" s="140">
        <f t="shared" si="79"/>
        <v>0</v>
      </c>
      <c r="S366" s="140">
        <f t="shared" si="80"/>
        <v>0</v>
      </c>
      <c r="T366" s="140">
        <f t="shared" si="81"/>
        <v>0</v>
      </c>
      <c r="U366" s="140">
        <f t="shared" si="82"/>
        <v>0</v>
      </c>
      <c r="W366" s="152">
        <v>0</v>
      </c>
      <c r="X366" s="140">
        <f t="shared" si="84"/>
        <v>0</v>
      </c>
      <c r="Y366" s="152">
        <v>0</v>
      </c>
      <c r="Z366" s="140">
        <f t="shared" si="86"/>
        <v>0</v>
      </c>
      <c r="AA366" s="140">
        <f t="shared" si="87"/>
        <v>0</v>
      </c>
      <c r="AC366" s="143">
        <f t="shared" si="88"/>
        <v>0</v>
      </c>
      <c r="AD366" s="143">
        <f t="shared" si="89"/>
        <v>0</v>
      </c>
      <c r="AE366" s="143">
        <f t="shared" si="90"/>
        <v>0</v>
      </c>
      <c r="AF366" s="143">
        <f t="shared" si="91"/>
        <v>0</v>
      </c>
      <c r="AG366" s="143">
        <f t="shared" si="92"/>
        <v>0</v>
      </c>
      <c r="AH366" t="s">
        <v>1174</v>
      </c>
    </row>
    <row r="367" spans="2:34">
      <c r="B367" t="s">
        <v>889</v>
      </c>
      <c r="C367" t="s">
        <v>403</v>
      </c>
      <c r="D367" s="120">
        <v>0.23280000000000001</v>
      </c>
      <c r="E367" s="120">
        <v>2E-3</v>
      </c>
      <c r="F367" s="127">
        <v>261463</v>
      </c>
      <c r="G367" s="127">
        <v>0</v>
      </c>
      <c r="H367" s="127">
        <v>137534</v>
      </c>
      <c r="I367" s="127">
        <v>0</v>
      </c>
      <c r="J367" s="127">
        <v>0</v>
      </c>
      <c r="K367" s="127"/>
      <c r="L367" s="127"/>
      <c r="M367" s="127"/>
      <c r="N367" s="127"/>
      <c r="O367" s="127"/>
      <c r="Q367" s="140">
        <f t="shared" si="78"/>
        <v>0</v>
      </c>
      <c r="R367" s="140">
        <f t="shared" si="79"/>
        <v>0</v>
      </c>
      <c r="S367" s="140">
        <f t="shared" si="80"/>
        <v>0</v>
      </c>
      <c r="T367" s="140">
        <f t="shared" si="81"/>
        <v>0</v>
      </c>
      <c r="U367" s="140">
        <f t="shared" si="82"/>
        <v>0</v>
      </c>
      <c r="W367" s="152">
        <v>0</v>
      </c>
      <c r="X367" s="140">
        <f t="shared" si="84"/>
        <v>0</v>
      </c>
      <c r="Y367" s="152">
        <v>0</v>
      </c>
      <c r="Z367" s="140">
        <f t="shared" si="86"/>
        <v>0</v>
      </c>
      <c r="AA367" s="140">
        <f t="shared" si="87"/>
        <v>0</v>
      </c>
      <c r="AC367" s="143">
        <f t="shared" si="88"/>
        <v>0</v>
      </c>
      <c r="AD367" s="143">
        <f t="shared" si="89"/>
        <v>0</v>
      </c>
      <c r="AE367" s="143">
        <f t="shared" si="90"/>
        <v>0</v>
      </c>
      <c r="AF367" s="143">
        <f t="shared" si="91"/>
        <v>0</v>
      </c>
      <c r="AG367" s="143">
        <f t="shared" si="92"/>
        <v>0</v>
      </c>
      <c r="AH367" t="s">
        <v>1174</v>
      </c>
    </row>
    <row r="368" spans="2:34">
      <c r="B368" t="s">
        <v>889</v>
      </c>
      <c r="C368" t="s">
        <v>458</v>
      </c>
      <c r="D368" s="120">
        <v>3.7000000000000005E-2</v>
      </c>
      <c r="E368" s="120">
        <v>3.9199999999999999E-2</v>
      </c>
      <c r="F368" s="127">
        <v>2348924</v>
      </c>
      <c r="G368" s="127">
        <v>0</v>
      </c>
      <c r="H368" s="127">
        <v>1235578</v>
      </c>
      <c r="I368" s="127">
        <v>0</v>
      </c>
      <c r="J368" s="127">
        <v>0</v>
      </c>
      <c r="K368" s="127"/>
      <c r="L368" s="127"/>
      <c r="M368" s="127"/>
      <c r="N368" s="127"/>
      <c r="O368" s="127"/>
      <c r="Q368" s="140">
        <f t="shared" si="78"/>
        <v>0</v>
      </c>
      <c r="R368" s="140">
        <f t="shared" si="79"/>
        <v>0</v>
      </c>
      <c r="S368" s="140">
        <f t="shared" si="80"/>
        <v>0</v>
      </c>
      <c r="T368" s="140">
        <f t="shared" si="81"/>
        <v>0</v>
      </c>
      <c r="U368" s="140">
        <f t="shared" si="82"/>
        <v>0</v>
      </c>
      <c r="W368" s="140">
        <f t="shared" si="83"/>
        <v>5167.6327999999849</v>
      </c>
      <c r="X368" s="140">
        <f t="shared" si="84"/>
        <v>0</v>
      </c>
      <c r="Y368" s="140">
        <f t="shared" si="85"/>
        <v>2718.2715999999923</v>
      </c>
      <c r="Z368" s="140">
        <f t="shared" si="86"/>
        <v>0</v>
      </c>
      <c r="AA368" s="140">
        <f t="shared" si="87"/>
        <v>0</v>
      </c>
      <c r="AC368" s="143">
        <f t="shared" si="88"/>
        <v>5167.6327999999849</v>
      </c>
      <c r="AD368" s="143">
        <f t="shared" si="89"/>
        <v>0</v>
      </c>
      <c r="AE368" s="143">
        <f t="shared" si="90"/>
        <v>2718.2715999999923</v>
      </c>
      <c r="AF368" s="143">
        <f t="shared" si="91"/>
        <v>0</v>
      </c>
      <c r="AG368" s="143">
        <f t="shared" si="92"/>
        <v>0</v>
      </c>
    </row>
    <row r="369" spans="2:33">
      <c r="B369" t="s">
        <v>889</v>
      </c>
      <c r="C369" t="s">
        <v>459</v>
      </c>
      <c r="D369" s="120">
        <v>3.56E-2</v>
      </c>
      <c r="E369" s="120">
        <v>3.5200000000000002E-2</v>
      </c>
      <c r="F369" s="127">
        <v>1111263</v>
      </c>
      <c r="G369" s="127">
        <v>0</v>
      </c>
      <c r="H369" s="127">
        <v>584545</v>
      </c>
      <c r="I369" s="127">
        <v>0</v>
      </c>
      <c r="J369" s="127">
        <v>0</v>
      </c>
      <c r="K369" s="127"/>
      <c r="L369" s="127"/>
      <c r="M369" s="127"/>
      <c r="N369" s="127"/>
      <c r="O369" s="127"/>
      <c r="Q369" s="140">
        <f t="shared" si="78"/>
        <v>0</v>
      </c>
      <c r="R369" s="140">
        <f t="shared" si="79"/>
        <v>0</v>
      </c>
      <c r="S369" s="140">
        <f t="shared" si="80"/>
        <v>0</v>
      </c>
      <c r="T369" s="140">
        <f t="shared" si="81"/>
        <v>0</v>
      </c>
      <c r="U369" s="140">
        <f t="shared" si="82"/>
        <v>0</v>
      </c>
      <c r="W369" s="140">
        <f t="shared" si="83"/>
        <v>-444.50519999999733</v>
      </c>
      <c r="X369" s="140">
        <f t="shared" si="84"/>
        <v>0</v>
      </c>
      <c r="Y369" s="140">
        <f t="shared" si="85"/>
        <v>-233.81799999999859</v>
      </c>
      <c r="Z369" s="140">
        <f t="shared" si="86"/>
        <v>0</v>
      </c>
      <c r="AA369" s="140">
        <f t="shared" si="87"/>
        <v>0</v>
      </c>
      <c r="AC369" s="143">
        <f t="shared" si="88"/>
        <v>-444.50519999999733</v>
      </c>
      <c r="AD369" s="143">
        <f t="shared" si="89"/>
        <v>0</v>
      </c>
      <c r="AE369" s="143">
        <f t="shared" si="90"/>
        <v>-233.81799999999859</v>
      </c>
      <c r="AF369" s="143">
        <f t="shared" si="91"/>
        <v>0</v>
      </c>
      <c r="AG369" s="143">
        <f t="shared" si="92"/>
        <v>0</v>
      </c>
    </row>
    <row r="370" spans="2:33">
      <c r="B370" t="s">
        <v>889</v>
      </c>
      <c r="C370" t="s">
        <v>460</v>
      </c>
      <c r="D370" s="120">
        <v>3.7700000000000004E-2</v>
      </c>
      <c r="E370" s="120">
        <v>1.7399999999999999E-2</v>
      </c>
      <c r="F370" s="127">
        <v>2397302</v>
      </c>
      <c r="G370" s="127">
        <v>0</v>
      </c>
      <c r="H370" s="127">
        <v>1261026</v>
      </c>
      <c r="I370" s="127">
        <v>0</v>
      </c>
      <c r="J370" s="127">
        <v>0</v>
      </c>
      <c r="K370" s="127"/>
      <c r="L370" s="127"/>
      <c r="M370" s="127"/>
      <c r="N370" s="127"/>
      <c r="O370" s="127"/>
      <c r="Q370" s="140">
        <f t="shared" si="78"/>
        <v>0</v>
      </c>
      <c r="R370" s="140">
        <f t="shared" si="79"/>
        <v>0</v>
      </c>
      <c r="S370" s="140">
        <f t="shared" si="80"/>
        <v>0</v>
      </c>
      <c r="T370" s="140">
        <f t="shared" si="81"/>
        <v>0</v>
      </c>
      <c r="U370" s="140">
        <f t="shared" si="82"/>
        <v>0</v>
      </c>
      <c r="W370" s="140">
        <f t="shared" si="83"/>
        <v>-48665.23060000001</v>
      </c>
      <c r="X370" s="140">
        <f t="shared" si="84"/>
        <v>0</v>
      </c>
      <c r="Y370" s="140">
        <f t="shared" si="85"/>
        <v>-25598.827800000006</v>
      </c>
      <c r="Z370" s="140">
        <f t="shared" si="86"/>
        <v>0</v>
      </c>
      <c r="AA370" s="140">
        <f t="shared" si="87"/>
        <v>0</v>
      </c>
      <c r="AC370" s="143">
        <f t="shared" si="88"/>
        <v>-48665.23060000001</v>
      </c>
      <c r="AD370" s="143">
        <f t="shared" si="89"/>
        <v>0</v>
      </c>
      <c r="AE370" s="143">
        <f t="shared" si="90"/>
        <v>-25598.827800000006</v>
      </c>
      <c r="AF370" s="143">
        <f t="shared" si="91"/>
        <v>0</v>
      </c>
      <c r="AG370" s="143">
        <f t="shared" si="92"/>
        <v>0</v>
      </c>
    </row>
    <row r="371" spans="2:33">
      <c r="B371" t="s">
        <v>889</v>
      </c>
      <c r="C371" t="s">
        <v>461</v>
      </c>
      <c r="D371" s="120">
        <v>3.9400000000000004E-2</v>
      </c>
      <c r="E371" s="120">
        <v>3.8599999999999995E-2</v>
      </c>
      <c r="F371" s="127">
        <v>33552980</v>
      </c>
      <c r="G371" s="127">
        <v>0</v>
      </c>
      <c r="H371" s="127">
        <v>17649492</v>
      </c>
      <c r="I371" s="127">
        <v>0</v>
      </c>
      <c r="J371" s="127">
        <v>0</v>
      </c>
      <c r="K371" s="127"/>
      <c r="L371" s="127"/>
      <c r="M371" s="127"/>
      <c r="N371" s="127"/>
      <c r="O371" s="127"/>
      <c r="Q371" s="140">
        <f t="shared" si="78"/>
        <v>0</v>
      </c>
      <c r="R371" s="140">
        <f t="shared" si="79"/>
        <v>0</v>
      </c>
      <c r="S371" s="140">
        <f t="shared" si="80"/>
        <v>0</v>
      </c>
      <c r="T371" s="140">
        <f t="shared" si="81"/>
        <v>0</v>
      </c>
      <c r="U371" s="140">
        <f t="shared" si="82"/>
        <v>0</v>
      </c>
      <c r="W371" s="140">
        <f t="shared" si="83"/>
        <v>-26842.384000000304</v>
      </c>
      <c r="X371" s="140">
        <f t="shared" si="84"/>
        <v>0</v>
      </c>
      <c r="Y371" s="140">
        <f t="shared" si="85"/>
        <v>-14119.59360000016</v>
      </c>
      <c r="Z371" s="140">
        <f t="shared" si="86"/>
        <v>0</v>
      </c>
      <c r="AA371" s="140">
        <f t="shared" si="87"/>
        <v>0</v>
      </c>
      <c r="AC371" s="143">
        <f t="shared" si="88"/>
        <v>-26842.384000000304</v>
      </c>
      <c r="AD371" s="143">
        <f t="shared" si="89"/>
        <v>0</v>
      </c>
      <c r="AE371" s="143">
        <f t="shared" si="90"/>
        <v>-14119.59360000016</v>
      </c>
      <c r="AF371" s="143">
        <f t="shared" si="91"/>
        <v>0</v>
      </c>
      <c r="AG371" s="143">
        <f t="shared" si="92"/>
        <v>0</v>
      </c>
    </row>
    <row r="372" spans="2:33">
      <c r="B372" t="s">
        <v>889</v>
      </c>
      <c r="C372" t="s">
        <v>462</v>
      </c>
      <c r="D372" s="120">
        <v>8.2199999999999995E-2</v>
      </c>
      <c r="E372" s="120">
        <v>6.6100000000000006E-2</v>
      </c>
      <c r="F372" s="127">
        <v>3150728</v>
      </c>
      <c r="G372" s="127">
        <v>0</v>
      </c>
      <c r="H372" s="127">
        <v>1657342</v>
      </c>
      <c r="I372" s="127">
        <v>0</v>
      </c>
      <c r="J372" s="127">
        <v>0</v>
      </c>
      <c r="K372" s="127"/>
      <c r="L372" s="127"/>
      <c r="M372" s="127"/>
      <c r="N372" s="127"/>
      <c r="O372" s="127"/>
      <c r="Q372" s="140">
        <f t="shared" si="78"/>
        <v>0</v>
      </c>
      <c r="R372" s="140">
        <f t="shared" si="79"/>
        <v>0</v>
      </c>
      <c r="S372" s="140">
        <f t="shared" si="80"/>
        <v>0</v>
      </c>
      <c r="T372" s="140">
        <f t="shared" si="81"/>
        <v>0</v>
      </c>
      <c r="U372" s="140">
        <f t="shared" si="82"/>
        <v>0</v>
      </c>
      <c r="W372" s="140">
        <f t="shared" si="83"/>
        <v>-50726.720799999966</v>
      </c>
      <c r="X372" s="140">
        <f t="shared" si="84"/>
        <v>0</v>
      </c>
      <c r="Y372" s="140">
        <f t="shared" si="85"/>
        <v>-26683.206199999982</v>
      </c>
      <c r="Z372" s="140">
        <f t="shared" si="86"/>
        <v>0</v>
      </c>
      <c r="AA372" s="140">
        <f t="shared" si="87"/>
        <v>0</v>
      </c>
      <c r="AC372" s="143">
        <f t="shared" si="88"/>
        <v>-50726.720799999966</v>
      </c>
      <c r="AD372" s="143">
        <f t="shared" si="89"/>
        <v>0</v>
      </c>
      <c r="AE372" s="143">
        <f t="shared" si="90"/>
        <v>-26683.206199999982</v>
      </c>
      <c r="AF372" s="143">
        <f t="shared" si="91"/>
        <v>0</v>
      </c>
      <c r="AG372" s="143">
        <f t="shared" si="92"/>
        <v>0</v>
      </c>
    </row>
    <row r="373" spans="2:33">
      <c r="B373" t="s">
        <v>889</v>
      </c>
      <c r="C373" t="s">
        <v>463</v>
      </c>
      <c r="D373" s="120">
        <v>5.6899999999999999E-2</v>
      </c>
      <c r="E373" s="120">
        <v>5.96E-2</v>
      </c>
      <c r="F373" s="127">
        <v>163479</v>
      </c>
      <c r="G373" s="127">
        <v>0</v>
      </c>
      <c r="H373" s="127">
        <v>85993</v>
      </c>
      <c r="I373" s="127">
        <v>0</v>
      </c>
      <c r="J373" s="127">
        <v>0</v>
      </c>
      <c r="K373" s="127"/>
      <c r="L373" s="127"/>
      <c r="M373" s="127"/>
      <c r="N373" s="127"/>
      <c r="O373" s="127"/>
      <c r="Q373" s="140">
        <f t="shared" si="78"/>
        <v>0</v>
      </c>
      <c r="R373" s="140">
        <f t="shared" si="79"/>
        <v>0</v>
      </c>
      <c r="S373" s="140">
        <f t="shared" si="80"/>
        <v>0</v>
      </c>
      <c r="T373" s="140">
        <f t="shared" si="81"/>
        <v>0</v>
      </c>
      <c r="U373" s="140">
        <f t="shared" si="82"/>
        <v>0</v>
      </c>
      <c r="W373" s="140">
        <f t="shared" si="83"/>
        <v>441.39330000000018</v>
      </c>
      <c r="X373" s="140">
        <f t="shared" si="84"/>
        <v>0</v>
      </c>
      <c r="Y373" s="140">
        <f t="shared" si="85"/>
        <v>232.1811000000001</v>
      </c>
      <c r="Z373" s="140">
        <f t="shared" si="86"/>
        <v>0</v>
      </c>
      <c r="AA373" s="140">
        <f t="shared" si="87"/>
        <v>0</v>
      </c>
      <c r="AC373" s="143">
        <f t="shared" si="88"/>
        <v>441.39330000000018</v>
      </c>
      <c r="AD373" s="143">
        <f t="shared" si="89"/>
        <v>0</v>
      </c>
      <c r="AE373" s="143">
        <f t="shared" si="90"/>
        <v>232.1811000000001</v>
      </c>
      <c r="AF373" s="143">
        <f t="shared" si="91"/>
        <v>0</v>
      </c>
      <c r="AG373" s="143">
        <f t="shared" si="92"/>
        <v>0</v>
      </c>
    </row>
    <row r="374" spans="2:33">
      <c r="B374" t="s">
        <v>889</v>
      </c>
      <c r="C374" t="s">
        <v>464</v>
      </c>
      <c r="D374" s="120">
        <v>6.6900000000000001E-2</v>
      </c>
      <c r="E374" s="120">
        <v>7.1099999999999997E-2</v>
      </c>
      <c r="F374" s="127">
        <v>98079</v>
      </c>
      <c r="G374" s="127">
        <v>0</v>
      </c>
      <c r="H374" s="127">
        <v>51591</v>
      </c>
      <c r="I374" s="127">
        <v>0</v>
      </c>
      <c r="J374" s="127">
        <v>0</v>
      </c>
      <c r="K374" s="127"/>
      <c r="L374" s="127"/>
      <c r="M374" s="127"/>
      <c r="N374" s="127"/>
      <c r="O374" s="127"/>
      <c r="Q374" s="140">
        <f t="shared" si="78"/>
        <v>0</v>
      </c>
      <c r="R374" s="140">
        <f t="shared" si="79"/>
        <v>0</v>
      </c>
      <c r="S374" s="140">
        <f t="shared" si="80"/>
        <v>0</v>
      </c>
      <c r="T374" s="140">
        <f t="shared" si="81"/>
        <v>0</v>
      </c>
      <c r="U374" s="140">
        <f t="shared" si="82"/>
        <v>0</v>
      </c>
      <c r="W374" s="140">
        <f t="shared" si="83"/>
        <v>411.93179999999955</v>
      </c>
      <c r="X374" s="140">
        <f t="shared" si="84"/>
        <v>0</v>
      </c>
      <c r="Y374" s="140">
        <f t="shared" si="85"/>
        <v>216.68219999999977</v>
      </c>
      <c r="Z374" s="140">
        <f t="shared" si="86"/>
        <v>0</v>
      </c>
      <c r="AA374" s="140">
        <f t="shared" si="87"/>
        <v>0</v>
      </c>
      <c r="AC374" s="143">
        <f t="shared" si="88"/>
        <v>411.93179999999955</v>
      </c>
      <c r="AD374" s="143">
        <f t="shared" si="89"/>
        <v>0</v>
      </c>
      <c r="AE374" s="143">
        <f t="shared" si="90"/>
        <v>216.68219999999977</v>
      </c>
      <c r="AF374" s="143">
        <f t="shared" si="91"/>
        <v>0</v>
      </c>
      <c r="AG374" s="143">
        <f t="shared" si="92"/>
        <v>0</v>
      </c>
    </row>
    <row r="375" spans="2:33">
      <c r="B375" t="s">
        <v>889</v>
      </c>
      <c r="C375" t="s">
        <v>465</v>
      </c>
      <c r="D375" s="120">
        <v>8.2199999999999995E-2</v>
      </c>
      <c r="E375" s="120">
        <v>8.9200000000000002E-2</v>
      </c>
      <c r="F375" s="127">
        <v>21762</v>
      </c>
      <c r="G375" s="127">
        <v>0</v>
      </c>
      <c r="H375" s="127">
        <v>11447</v>
      </c>
      <c r="I375" s="127">
        <v>0</v>
      </c>
      <c r="J375" s="127">
        <v>0</v>
      </c>
      <c r="K375" s="127"/>
      <c r="L375" s="127"/>
      <c r="M375" s="127"/>
      <c r="N375" s="127"/>
      <c r="O375" s="127"/>
      <c r="Q375" s="140">
        <f t="shared" si="78"/>
        <v>0</v>
      </c>
      <c r="R375" s="140">
        <f t="shared" si="79"/>
        <v>0</v>
      </c>
      <c r="S375" s="140">
        <f t="shared" si="80"/>
        <v>0</v>
      </c>
      <c r="T375" s="140">
        <f t="shared" si="81"/>
        <v>0</v>
      </c>
      <c r="U375" s="140">
        <f t="shared" si="82"/>
        <v>0</v>
      </c>
      <c r="W375" s="140">
        <f t="shared" si="83"/>
        <v>152.33400000000015</v>
      </c>
      <c r="X375" s="140">
        <f t="shared" si="84"/>
        <v>0</v>
      </c>
      <c r="Y375" s="140">
        <f t="shared" si="85"/>
        <v>80.129000000000076</v>
      </c>
      <c r="Z375" s="140">
        <f t="shared" si="86"/>
        <v>0</v>
      </c>
      <c r="AA375" s="140">
        <f t="shared" si="87"/>
        <v>0</v>
      </c>
      <c r="AC375" s="143">
        <f t="shared" si="88"/>
        <v>152.33400000000015</v>
      </c>
      <c r="AD375" s="143">
        <f t="shared" si="89"/>
        <v>0</v>
      </c>
      <c r="AE375" s="143">
        <f t="shared" si="90"/>
        <v>80.129000000000076</v>
      </c>
      <c r="AF375" s="143">
        <f t="shared" si="91"/>
        <v>0</v>
      </c>
      <c r="AG375" s="143">
        <f t="shared" si="92"/>
        <v>0</v>
      </c>
    </row>
    <row r="376" spans="2:33">
      <c r="B376" t="s">
        <v>889</v>
      </c>
      <c r="C376" t="s">
        <v>480</v>
      </c>
      <c r="D376" s="120">
        <v>6.6900000000000001E-2</v>
      </c>
      <c r="E376" s="120">
        <v>6.6900000000000001E-2</v>
      </c>
      <c r="F376" s="127"/>
      <c r="G376" s="127"/>
      <c r="H376" s="127"/>
      <c r="I376" s="127"/>
      <c r="J376" s="127"/>
      <c r="K376" s="127">
        <v>299502</v>
      </c>
      <c r="L376" s="127">
        <v>0</v>
      </c>
      <c r="M376" s="127">
        <v>0</v>
      </c>
      <c r="N376" s="127">
        <v>0</v>
      </c>
      <c r="O376" s="127">
        <v>0</v>
      </c>
      <c r="Q376" s="140">
        <f t="shared" si="78"/>
        <v>0</v>
      </c>
      <c r="R376" s="140">
        <f t="shared" si="79"/>
        <v>0</v>
      </c>
      <c r="S376" s="140">
        <f t="shared" si="80"/>
        <v>0</v>
      </c>
      <c r="T376" s="140">
        <f t="shared" si="81"/>
        <v>0</v>
      </c>
      <c r="U376" s="140">
        <f t="shared" si="82"/>
        <v>0</v>
      </c>
      <c r="W376" s="140">
        <f t="shared" si="83"/>
        <v>0</v>
      </c>
      <c r="X376" s="140">
        <f t="shared" si="84"/>
        <v>0</v>
      </c>
      <c r="Y376" s="140">
        <f t="shared" si="85"/>
        <v>0</v>
      </c>
      <c r="Z376" s="140">
        <f t="shared" si="86"/>
        <v>0</v>
      </c>
      <c r="AA376" s="140">
        <f t="shared" si="87"/>
        <v>0</v>
      </c>
      <c r="AC376" s="143">
        <f t="shared" si="88"/>
        <v>0</v>
      </c>
      <c r="AD376" s="143">
        <f t="shared" si="89"/>
        <v>0</v>
      </c>
      <c r="AE376" s="143">
        <f t="shared" si="90"/>
        <v>0</v>
      </c>
      <c r="AF376" s="143">
        <f t="shared" si="91"/>
        <v>0</v>
      </c>
      <c r="AG376" s="143">
        <f t="shared" si="92"/>
        <v>0</v>
      </c>
    </row>
    <row r="377" spans="2:33">
      <c r="B377" t="s">
        <v>1158</v>
      </c>
      <c r="F377" s="127">
        <v>214445267</v>
      </c>
      <c r="G377" s="127">
        <v>0</v>
      </c>
      <c r="H377" s="127">
        <v>112802202</v>
      </c>
      <c r="I377" s="127">
        <v>0</v>
      </c>
      <c r="J377" s="127">
        <v>0</v>
      </c>
      <c r="K377" s="127">
        <v>299502</v>
      </c>
      <c r="L377" s="127">
        <v>0</v>
      </c>
      <c r="M377" s="127">
        <v>0</v>
      </c>
      <c r="N377" s="127">
        <v>0</v>
      </c>
      <c r="O377" s="127">
        <v>0</v>
      </c>
      <c r="Q377" s="140">
        <f t="shared" si="78"/>
        <v>0</v>
      </c>
      <c r="R377" s="140">
        <f t="shared" si="79"/>
        <v>0</v>
      </c>
      <c r="S377" s="140">
        <f t="shared" si="80"/>
        <v>0</v>
      </c>
      <c r="T377" s="140">
        <f t="shared" si="81"/>
        <v>0</v>
      </c>
      <c r="U377" s="140">
        <f t="shared" si="82"/>
        <v>0</v>
      </c>
      <c r="W377" s="140">
        <f t="shared" si="83"/>
        <v>0</v>
      </c>
      <c r="X377" s="140">
        <f t="shared" si="84"/>
        <v>0</v>
      </c>
      <c r="Y377" s="140">
        <f t="shared" si="85"/>
        <v>0</v>
      </c>
      <c r="Z377" s="140">
        <f t="shared" si="86"/>
        <v>0</v>
      </c>
      <c r="AA377" s="140">
        <f t="shared" si="87"/>
        <v>0</v>
      </c>
      <c r="AC377" s="143">
        <f t="shared" si="88"/>
        <v>0</v>
      </c>
      <c r="AD377" s="143">
        <f t="shared" si="89"/>
        <v>0</v>
      </c>
      <c r="AE377" s="143">
        <f t="shared" si="90"/>
        <v>0</v>
      </c>
      <c r="AF377" s="143">
        <f t="shared" si="91"/>
        <v>0</v>
      </c>
      <c r="AG377" s="143">
        <f t="shared" si="92"/>
        <v>0</v>
      </c>
    </row>
    <row r="378" spans="2:33">
      <c r="B378" t="s">
        <v>857</v>
      </c>
      <c r="C378" t="s">
        <v>124</v>
      </c>
      <c r="D378" s="120">
        <v>1.9900000000000001E-2</v>
      </c>
      <c r="E378" s="120">
        <v>1.9900000000000001E-2</v>
      </c>
      <c r="F378" s="127"/>
      <c r="G378" s="127"/>
      <c r="H378" s="127"/>
      <c r="I378" s="127"/>
      <c r="J378" s="127"/>
      <c r="K378" s="127">
        <v>0</v>
      </c>
      <c r="L378" s="127">
        <v>0</v>
      </c>
      <c r="M378" s="127">
        <v>20152736</v>
      </c>
      <c r="N378" s="127">
        <v>0</v>
      </c>
      <c r="O378" s="127">
        <v>0</v>
      </c>
      <c r="Q378" s="140">
        <f t="shared" si="78"/>
        <v>0</v>
      </c>
      <c r="R378" s="140">
        <f t="shared" si="79"/>
        <v>0</v>
      </c>
      <c r="S378" s="140">
        <f t="shared" si="80"/>
        <v>0</v>
      </c>
      <c r="T378" s="140">
        <f t="shared" si="81"/>
        <v>0</v>
      </c>
      <c r="U378" s="140">
        <f t="shared" si="82"/>
        <v>0</v>
      </c>
      <c r="W378" s="140">
        <f t="shared" si="83"/>
        <v>0</v>
      </c>
      <c r="X378" s="140">
        <f t="shared" si="84"/>
        <v>0</v>
      </c>
      <c r="Y378" s="140">
        <f t="shared" si="85"/>
        <v>0</v>
      </c>
      <c r="Z378" s="140">
        <f t="shared" si="86"/>
        <v>0</v>
      </c>
      <c r="AA378" s="140">
        <f t="shared" si="87"/>
        <v>0</v>
      </c>
      <c r="AC378" s="143">
        <f t="shared" si="88"/>
        <v>0</v>
      </c>
      <c r="AD378" s="143">
        <f t="shared" si="89"/>
        <v>0</v>
      </c>
      <c r="AE378" s="143">
        <f t="shared" si="90"/>
        <v>0</v>
      </c>
      <c r="AF378" s="143">
        <f t="shared" si="91"/>
        <v>0</v>
      </c>
      <c r="AG378" s="143">
        <f t="shared" si="92"/>
        <v>0</v>
      </c>
    </row>
    <row r="379" spans="2:33">
      <c r="B379" t="s">
        <v>857</v>
      </c>
      <c r="C379" t="s">
        <v>125</v>
      </c>
      <c r="D379" s="120">
        <v>2.6699999999999998E-2</v>
      </c>
      <c r="E379" s="120">
        <v>2.6699999999999998E-2</v>
      </c>
      <c r="F379" s="127"/>
      <c r="G379" s="127"/>
      <c r="H379" s="127"/>
      <c r="I379" s="127"/>
      <c r="J379" s="127"/>
      <c r="K379" s="127">
        <v>0</v>
      </c>
      <c r="L379" s="127">
        <v>0</v>
      </c>
      <c r="M379" s="127">
        <v>30424801</v>
      </c>
      <c r="N379" s="127">
        <v>0</v>
      </c>
      <c r="O379" s="127">
        <v>0</v>
      </c>
      <c r="Q379" s="140">
        <f t="shared" si="78"/>
        <v>0</v>
      </c>
      <c r="R379" s="140">
        <f t="shared" si="79"/>
        <v>0</v>
      </c>
      <c r="S379" s="140">
        <f t="shared" si="80"/>
        <v>0</v>
      </c>
      <c r="T379" s="140">
        <f t="shared" si="81"/>
        <v>0</v>
      </c>
      <c r="U379" s="140">
        <f t="shared" si="82"/>
        <v>0</v>
      </c>
      <c r="W379" s="140">
        <f t="shared" si="83"/>
        <v>0</v>
      </c>
      <c r="X379" s="140">
        <f t="shared" si="84"/>
        <v>0</v>
      </c>
      <c r="Y379" s="140">
        <f t="shared" si="85"/>
        <v>0</v>
      </c>
      <c r="Z379" s="140">
        <f t="shared" si="86"/>
        <v>0</v>
      </c>
      <c r="AA379" s="140">
        <f t="shared" si="87"/>
        <v>0</v>
      </c>
      <c r="AC379" s="143">
        <f t="shared" si="88"/>
        <v>0</v>
      </c>
      <c r="AD379" s="143">
        <f t="shared" si="89"/>
        <v>0</v>
      </c>
      <c r="AE379" s="143">
        <f t="shared" si="90"/>
        <v>0</v>
      </c>
      <c r="AF379" s="143">
        <f t="shared" si="91"/>
        <v>0</v>
      </c>
      <c r="AG379" s="143">
        <f t="shared" si="92"/>
        <v>0</v>
      </c>
    </row>
    <row r="380" spans="2:33">
      <c r="B380" t="s">
        <v>857</v>
      </c>
      <c r="C380" t="s">
        <v>126</v>
      </c>
      <c r="D380" s="120">
        <v>9.219999999999999E-2</v>
      </c>
      <c r="E380" s="120">
        <v>9.219999999999999E-2</v>
      </c>
      <c r="F380" s="127"/>
      <c r="G380" s="127"/>
      <c r="H380" s="127"/>
      <c r="I380" s="127"/>
      <c r="J380" s="127"/>
      <c r="K380" s="127">
        <v>0</v>
      </c>
      <c r="L380" s="127">
        <v>0</v>
      </c>
      <c r="M380" s="127">
        <v>175461</v>
      </c>
      <c r="N380" s="127">
        <v>0</v>
      </c>
      <c r="O380" s="127">
        <v>0</v>
      </c>
      <c r="Q380" s="140">
        <f t="shared" si="78"/>
        <v>0</v>
      </c>
      <c r="R380" s="140">
        <f t="shared" si="79"/>
        <v>0</v>
      </c>
      <c r="S380" s="140">
        <f t="shared" si="80"/>
        <v>0</v>
      </c>
      <c r="T380" s="140">
        <f t="shared" si="81"/>
        <v>0</v>
      </c>
      <c r="U380" s="140">
        <f t="shared" si="82"/>
        <v>0</v>
      </c>
      <c r="W380" s="140">
        <f t="shared" si="83"/>
        <v>0</v>
      </c>
      <c r="X380" s="140">
        <f t="shared" si="84"/>
        <v>0</v>
      </c>
      <c r="Y380" s="140">
        <f t="shared" si="85"/>
        <v>0</v>
      </c>
      <c r="Z380" s="140">
        <f t="shared" si="86"/>
        <v>0</v>
      </c>
      <c r="AA380" s="140">
        <f t="shared" si="87"/>
        <v>0</v>
      </c>
      <c r="AC380" s="143">
        <f t="shared" si="88"/>
        <v>0</v>
      </c>
      <c r="AD380" s="143">
        <f t="shared" si="89"/>
        <v>0</v>
      </c>
      <c r="AE380" s="143">
        <f t="shared" si="90"/>
        <v>0</v>
      </c>
      <c r="AF380" s="143">
        <f t="shared" si="91"/>
        <v>0</v>
      </c>
      <c r="AG380" s="143">
        <f t="shared" si="92"/>
        <v>0</v>
      </c>
    </row>
    <row r="381" spans="2:33">
      <c r="B381" t="s">
        <v>857</v>
      </c>
      <c r="C381" t="s">
        <v>127</v>
      </c>
      <c r="D381" s="120">
        <v>8.3399999999999988E-2</v>
      </c>
      <c r="E381" s="120">
        <v>8.3399999999999988E-2</v>
      </c>
      <c r="F381" s="127"/>
      <c r="G381" s="127"/>
      <c r="H381" s="127"/>
      <c r="I381" s="127"/>
      <c r="J381" s="127"/>
      <c r="K381" s="127">
        <v>0</v>
      </c>
      <c r="L381" s="127">
        <v>0</v>
      </c>
      <c r="M381" s="127">
        <v>8330808</v>
      </c>
      <c r="N381" s="127">
        <v>0</v>
      </c>
      <c r="O381" s="127">
        <v>0</v>
      </c>
      <c r="Q381" s="140">
        <f t="shared" si="78"/>
        <v>0</v>
      </c>
      <c r="R381" s="140">
        <f t="shared" si="79"/>
        <v>0</v>
      </c>
      <c r="S381" s="140">
        <f t="shared" si="80"/>
        <v>0</v>
      </c>
      <c r="T381" s="140">
        <f t="shared" si="81"/>
        <v>0</v>
      </c>
      <c r="U381" s="140">
        <f t="shared" si="82"/>
        <v>0</v>
      </c>
      <c r="W381" s="140">
        <f t="shared" si="83"/>
        <v>0</v>
      </c>
      <c r="X381" s="140">
        <f t="shared" si="84"/>
        <v>0</v>
      </c>
      <c r="Y381" s="140">
        <f t="shared" si="85"/>
        <v>0</v>
      </c>
      <c r="Z381" s="140">
        <f t="shared" si="86"/>
        <v>0</v>
      </c>
      <c r="AA381" s="140">
        <f t="shared" si="87"/>
        <v>0</v>
      </c>
      <c r="AC381" s="143">
        <f t="shared" si="88"/>
        <v>0</v>
      </c>
      <c r="AD381" s="143">
        <f t="shared" si="89"/>
        <v>0</v>
      </c>
      <c r="AE381" s="143">
        <f t="shared" si="90"/>
        <v>0</v>
      </c>
      <c r="AF381" s="143">
        <f t="shared" si="91"/>
        <v>0</v>
      </c>
      <c r="AG381" s="143">
        <f t="shared" si="92"/>
        <v>0</v>
      </c>
    </row>
    <row r="382" spans="2:33">
      <c r="B382" t="s">
        <v>857</v>
      </c>
      <c r="C382" t="s">
        <v>128</v>
      </c>
      <c r="D382" s="120">
        <v>2.9699999999999997E-2</v>
      </c>
      <c r="E382" s="120">
        <v>2.9699999999999997E-2</v>
      </c>
      <c r="F382" s="127"/>
      <c r="G382" s="127"/>
      <c r="H382" s="127"/>
      <c r="I382" s="127"/>
      <c r="J382" s="127"/>
      <c r="K382" s="127">
        <v>0</v>
      </c>
      <c r="L382" s="127">
        <v>0</v>
      </c>
      <c r="M382" s="127">
        <v>3875940</v>
      </c>
      <c r="N382" s="127">
        <v>0</v>
      </c>
      <c r="O382" s="127">
        <v>0</v>
      </c>
      <c r="Q382" s="140">
        <f t="shared" si="78"/>
        <v>0</v>
      </c>
      <c r="R382" s="140">
        <f t="shared" si="79"/>
        <v>0</v>
      </c>
      <c r="S382" s="140">
        <f t="shared" si="80"/>
        <v>0</v>
      </c>
      <c r="T382" s="140">
        <f t="shared" si="81"/>
        <v>0</v>
      </c>
      <c r="U382" s="140">
        <f t="shared" si="82"/>
        <v>0</v>
      </c>
      <c r="W382" s="140">
        <f t="shared" si="83"/>
        <v>0</v>
      </c>
      <c r="X382" s="140">
        <f t="shared" si="84"/>
        <v>0</v>
      </c>
      <c r="Y382" s="140">
        <f t="shared" si="85"/>
        <v>0</v>
      </c>
      <c r="Z382" s="140">
        <f t="shared" si="86"/>
        <v>0</v>
      </c>
      <c r="AA382" s="140">
        <f t="shared" si="87"/>
        <v>0</v>
      </c>
      <c r="AC382" s="143">
        <f t="shared" si="88"/>
        <v>0</v>
      </c>
      <c r="AD382" s="143">
        <f t="shared" si="89"/>
        <v>0</v>
      </c>
      <c r="AE382" s="143">
        <f t="shared" si="90"/>
        <v>0</v>
      </c>
      <c r="AF382" s="143">
        <f t="shared" si="91"/>
        <v>0</v>
      </c>
      <c r="AG382" s="143">
        <f t="shared" si="92"/>
        <v>0</v>
      </c>
    </row>
    <row r="383" spans="2:33">
      <c r="B383" t="s">
        <v>857</v>
      </c>
      <c r="C383" t="s">
        <v>129</v>
      </c>
      <c r="D383" s="120">
        <v>4.2099999999999999E-2</v>
      </c>
      <c r="E383" s="120">
        <v>4.2099999999999999E-2</v>
      </c>
      <c r="F383" s="127"/>
      <c r="G383" s="127"/>
      <c r="H383" s="127"/>
      <c r="I383" s="127"/>
      <c r="J383" s="127"/>
      <c r="K383" s="127">
        <v>0</v>
      </c>
      <c r="L383" s="127">
        <v>0</v>
      </c>
      <c r="M383" s="127">
        <v>3492590</v>
      </c>
      <c r="N383" s="127">
        <v>0</v>
      </c>
      <c r="O383" s="127">
        <v>0</v>
      </c>
      <c r="Q383" s="140">
        <f t="shared" si="78"/>
        <v>0</v>
      </c>
      <c r="R383" s="140">
        <f t="shared" si="79"/>
        <v>0</v>
      </c>
      <c r="S383" s="140">
        <f t="shared" si="80"/>
        <v>0</v>
      </c>
      <c r="T383" s="140">
        <f t="shared" si="81"/>
        <v>0</v>
      </c>
      <c r="U383" s="140">
        <f t="shared" si="82"/>
        <v>0</v>
      </c>
      <c r="W383" s="140">
        <f t="shared" si="83"/>
        <v>0</v>
      </c>
      <c r="X383" s="140">
        <f t="shared" si="84"/>
        <v>0</v>
      </c>
      <c r="Y383" s="140">
        <f t="shared" si="85"/>
        <v>0</v>
      </c>
      <c r="Z383" s="140">
        <f t="shared" si="86"/>
        <v>0</v>
      </c>
      <c r="AA383" s="140">
        <f t="shared" si="87"/>
        <v>0</v>
      </c>
      <c r="AC383" s="143">
        <f t="shared" si="88"/>
        <v>0</v>
      </c>
      <c r="AD383" s="143">
        <f t="shared" si="89"/>
        <v>0</v>
      </c>
      <c r="AE383" s="143">
        <f t="shared" si="90"/>
        <v>0</v>
      </c>
      <c r="AF383" s="143">
        <f t="shared" si="91"/>
        <v>0</v>
      </c>
      <c r="AG383" s="143">
        <f t="shared" si="92"/>
        <v>0</v>
      </c>
    </row>
    <row r="384" spans="2:33">
      <c r="B384" t="s">
        <v>857</v>
      </c>
      <c r="C384" t="s">
        <v>131</v>
      </c>
      <c r="D384" s="120">
        <v>4.14683E-2</v>
      </c>
      <c r="E384" s="120">
        <v>4.14683E-2</v>
      </c>
      <c r="F384" s="127"/>
      <c r="G384" s="127"/>
      <c r="H384" s="127"/>
      <c r="I384" s="127"/>
      <c r="J384" s="127"/>
      <c r="K384" s="127">
        <v>38012944</v>
      </c>
      <c r="L384" s="127">
        <v>0</v>
      </c>
      <c r="M384" s="127">
        <v>0</v>
      </c>
      <c r="N384" s="127">
        <v>0</v>
      </c>
      <c r="O384" s="127">
        <v>0</v>
      </c>
      <c r="Q384" s="140">
        <f t="shared" si="78"/>
        <v>0</v>
      </c>
      <c r="R384" s="140">
        <f t="shared" si="79"/>
        <v>0</v>
      </c>
      <c r="S384" s="140">
        <f t="shared" si="80"/>
        <v>0</v>
      </c>
      <c r="T384" s="140">
        <f t="shared" si="81"/>
        <v>0</v>
      </c>
      <c r="U384" s="140">
        <f t="shared" si="82"/>
        <v>0</v>
      </c>
      <c r="W384" s="140">
        <f t="shared" si="83"/>
        <v>0</v>
      </c>
      <c r="X384" s="140">
        <f t="shared" si="84"/>
        <v>0</v>
      </c>
      <c r="Y384" s="140">
        <f t="shared" si="85"/>
        <v>0</v>
      </c>
      <c r="Z384" s="140">
        <f t="shared" si="86"/>
        <v>0</v>
      </c>
      <c r="AA384" s="140">
        <f t="shared" si="87"/>
        <v>0</v>
      </c>
      <c r="AC384" s="143">
        <f t="shared" si="88"/>
        <v>0</v>
      </c>
      <c r="AD384" s="143">
        <f t="shared" si="89"/>
        <v>0</v>
      </c>
      <c r="AE384" s="143">
        <f t="shared" si="90"/>
        <v>0</v>
      </c>
      <c r="AF384" s="143">
        <f t="shared" si="91"/>
        <v>0</v>
      </c>
      <c r="AG384" s="143">
        <f t="shared" si="92"/>
        <v>0</v>
      </c>
    </row>
    <row r="385" spans="2:33">
      <c r="B385" t="s">
        <v>857</v>
      </c>
      <c r="C385" t="s">
        <v>132</v>
      </c>
      <c r="D385" s="120">
        <v>5.0098000000000004E-2</v>
      </c>
      <c r="E385" s="120">
        <v>5.0098000000000004E-2</v>
      </c>
      <c r="F385" s="127"/>
      <c r="G385" s="127"/>
      <c r="H385" s="127"/>
      <c r="I385" s="127"/>
      <c r="J385" s="127"/>
      <c r="K385" s="127">
        <v>55960863</v>
      </c>
      <c r="L385" s="127">
        <v>0</v>
      </c>
      <c r="M385" s="127">
        <v>0</v>
      </c>
      <c r="N385" s="127">
        <v>0</v>
      </c>
      <c r="O385" s="127">
        <v>0</v>
      </c>
      <c r="Q385" s="140">
        <f t="shared" si="78"/>
        <v>0</v>
      </c>
      <c r="R385" s="140">
        <f t="shared" si="79"/>
        <v>0</v>
      </c>
      <c r="S385" s="140">
        <f t="shared" si="80"/>
        <v>0</v>
      </c>
      <c r="T385" s="140">
        <f t="shared" si="81"/>
        <v>0</v>
      </c>
      <c r="U385" s="140">
        <f t="shared" si="82"/>
        <v>0</v>
      </c>
      <c r="W385" s="140">
        <f t="shared" si="83"/>
        <v>0</v>
      </c>
      <c r="X385" s="140">
        <f t="shared" si="84"/>
        <v>0</v>
      </c>
      <c r="Y385" s="140">
        <f t="shared" si="85"/>
        <v>0</v>
      </c>
      <c r="Z385" s="140">
        <f t="shared" si="86"/>
        <v>0</v>
      </c>
      <c r="AA385" s="140">
        <f t="shared" si="87"/>
        <v>0</v>
      </c>
      <c r="AC385" s="143">
        <f t="shared" si="88"/>
        <v>0</v>
      </c>
      <c r="AD385" s="143">
        <f t="shared" si="89"/>
        <v>0</v>
      </c>
      <c r="AE385" s="143">
        <f t="shared" si="90"/>
        <v>0</v>
      </c>
      <c r="AF385" s="143">
        <f t="shared" si="91"/>
        <v>0</v>
      </c>
      <c r="AG385" s="143">
        <f t="shared" si="92"/>
        <v>0</v>
      </c>
    </row>
    <row r="386" spans="2:33">
      <c r="B386" t="s">
        <v>857</v>
      </c>
      <c r="C386" t="s">
        <v>133</v>
      </c>
      <c r="D386" s="120">
        <v>0.135467</v>
      </c>
      <c r="E386" s="120">
        <v>0.135467</v>
      </c>
      <c r="F386" s="127"/>
      <c r="G386" s="127"/>
      <c r="H386" s="127"/>
      <c r="I386" s="127"/>
      <c r="J386" s="127"/>
      <c r="K386" s="127">
        <v>333123</v>
      </c>
      <c r="L386" s="127">
        <v>0</v>
      </c>
      <c r="M386" s="127">
        <v>0</v>
      </c>
      <c r="N386" s="127">
        <v>0</v>
      </c>
      <c r="O386" s="127">
        <v>0</v>
      </c>
      <c r="Q386" s="140">
        <f t="shared" si="78"/>
        <v>0</v>
      </c>
      <c r="R386" s="140">
        <f t="shared" si="79"/>
        <v>0</v>
      </c>
      <c r="S386" s="140">
        <f t="shared" si="80"/>
        <v>0</v>
      </c>
      <c r="T386" s="140">
        <f t="shared" si="81"/>
        <v>0</v>
      </c>
      <c r="U386" s="140">
        <f t="shared" si="82"/>
        <v>0</v>
      </c>
      <c r="W386" s="140">
        <f t="shared" si="83"/>
        <v>0</v>
      </c>
      <c r="X386" s="140">
        <f t="shared" si="84"/>
        <v>0</v>
      </c>
      <c r="Y386" s="140">
        <f t="shared" si="85"/>
        <v>0</v>
      </c>
      <c r="Z386" s="140">
        <f t="shared" si="86"/>
        <v>0</v>
      </c>
      <c r="AA386" s="140">
        <f t="shared" si="87"/>
        <v>0</v>
      </c>
      <c r="AC386" s="143">
        <f t="shared" si="88"/>
        <v>0</v>
      </c>
      <c r="AD386" s="143">
        <f t="shared" si="89"/>
        <v>0</v>
      </c>
      <c r="AE386" s="143">
        <f t="shared" si="90"/>
        <v>0</v>
      </c>
      <c r="AF386" s="143">
        <f t="shared" si="91"/>
        <v>0</v>
      </c>
      <c r="AG386" s="143">
        <f t="shared" si="92"/>
        <v>0</v>
      </c>
    </row>
    <row r="387" spans="2:33">
      <c r="B387" t="s">
        <v>857</v>
      </c>
      <c r="C387" t="s">
        <v>134</v>
      </c>
      <c r="D387" s="120">
        <v>9.0487100000000001E-2</v>
      </c>
      <c r="E387" s="120">
        <v>9.0487100000000001E-2</v>
      </c>
      <c r="F387" s="127"/>
      <c r="G387" s="127"/>
      <c r="H387" s="127"/>
      <c r="I387" s="127"/>
      <c r="J387" s="127"/>
      <c r="K387" s="127">
        <v>15714354</v>
      </c>
      <c r="L387" s="127">
        <v>0</v>
      </c>
      <c r="M387" s="127">
        <v>0</v>
      </c>
      <c r="N387" s="127">
        <v>0</v>
      </c>
      <c r="O387" s="127">
        <v>0</v>
      </c>
      <c r="Q387" s="140">
        <f t="shared" si="78"/>
        <v>0</v>
      </c>
      <c r="R387" s="140">
        <f t="shared" si="79"/>
        <v>0</v>
      </c>
      <c r="S387" s="140">
        <f t="shared" si="80"/>
        <v>0</v>
      </c>
      <c r="T387" s="140">
        <f t="shared" si="81"/>
        <v>0</v>
      </c>
      <c r="U387" s="140">
        <f t="shared" si="82"/>
        <v>0</v>
      </c>
      <c r="W387" s="140">
        <f t="shared" si="83"/>
        <v>0</v>
      </c>
      <c r="X387" s="140">
        <f t="shared" si="84"/>
        <v>0</v>
      </c>
      <c r="Y387" s="140">
        <f t="shared" si="85"/>
        <v>0</v>
      </c>
      <c r="Z387" s="140">
        <f t="shared" si="86"/>
        <v>0</v>
      </c>
      <c r="AA387" s="140">
        <f t="shared" si="87"/>
        <v>0</v>
      </c>
      <c r="AC387" s="143">
        <f t="shared" si="88"/>
        <v>0</v>
      </c>
      <c r="AD387" s="143">
        <f t="shared" si="89"/>
        <v>0</v>
      </c>
      <c r="AE387" s="143">
        <f t="shared" si="90"/>
        <v>0</v>
      </c>
      <c r="AF387" s="143">
        <f t="shared" si="91"/>
        <v>0</v>
      </c>
      <c r="AG387" s="143">
        <f t="shared" si="92"/>
        <v>0</v>
      </c>
    </row>
    <row r="388" spans="2:33">
      <c r="B388" t="s">
        <v>857</v>
      </c>
      <c r="C388" t="s">
        <v>135</v>
      </c>
      <c r="D388" s="120">
        <v>4.9425999999999998E-2</v>
      </c>
      <c r="E388" s="120">
        <v>4.9425999999999998E-2</v>
      </c>
      <c r="F388" s="127"/>
      <c r="G388" s="127"/>
      <c r="H388" s="127"/>
      <c r="I388" s="127"/>
      <c r="J388" s="127"/>
      <c r="K388" s="127">
        <v>7383244</v>
      </c>
      <c r="L388" s="127">
        <v>0</v>
      </c>
      <c r="M388" s="127">
        <v>0</v>
      </c>
      <c r="N388" s="127">
        <v>0</v>
      </c>
      <c r="O388" s="127">
        <v>0</v>
      </c>
      <c r="Q388" s="140">
        <f t="shared" si="78"/>
        <v>0</v>
      </c>
      <c r="R388" s="140">
        <f t="shared" si="79"/>
        <v>0</v>
      </c>
      <c r="S388" s="140">
        <f t="shared" si="80"/>
        <v>0</v>
      </c>
      <c r="T388" s="140">
        <f t="shared" si="81"/>
        <v>0</v>
      </c>
      <c r="U388" s="140">
        <f t="shared" si="82"/>
        <v>0</v>
      </c>
      <c r="W388" s="140">
        <f t="shared" si="83"/>
        <v>0</v>
      </c>
      <c r="X388" s="140">
        <f t="shared" si="84"/>
        <v>0</v>
      </c>
      <c r="Y388" s="140">
        <f t="shared" si="85"/>
        <v>0</v>
      </c>
      <c r="Z388" s="140">
        <f t="shared" si="86"/>
        <v>0</v>
      </c>
      <c r="AA388" s="140">
        <f t="shared" si="87"/>
        <v>0</v>
      </c>
      <c r="AC388" s="143">
        <f t="shared" si="88"/>
        <v>0</v>
      </c>
      <c r="AD388" s="143">
        <f t="shared" si="89"/>
        <v>0</v>
      </c>
      <c r="AE388" s="143">
        <f t="shared" si="90"/>
        <v>0</v>
      </c>
      <c r="AF388" s="143">
        <f t="shared" si="91"/>
        <v>0</v>
      </c>
      <c r="AG388" s="143">
        <f t="shared" si="92"/>
        <v>0</v>
      </c>
    </row>
    <row r="389" spans="2:33">
      <c r="B389" t="s">
        <v>857</v>
      </c>
      <c r="C389" t="s">
        <v>136</v>
      </c>
      <c r="D389" s="120">
        <v>4.5594099999999999E-2</v>
      </c>
      <c r="E389" s="120">
        <v>4.5594099999999999E-2</v>
      </c>
      <c r="F389" s="127"/>
      <c r="G389" s="127"/>
      <c r="H389" s="127"/>
      <c r="I389" s="127"/>
      <c r="J389" s="127"/>
      <c r="K389" s="127">
        <v>6589239</v>
      </c>
      <c r="L389" s="127">
        <v>0</v>
      </c>
      <c r="M389" s="127">
        <v>0</v>
      </c>
      <c r="N389" s="127">
        <v>0</v>
      </c>
      <c r="O389" s="127">
        <v>0</v>
      </c>
      <c r="Q389" s="140">
        <f t="shared" si="78"/>
        <v>0</v>
      </c>
      <c r="R389" s="140">
        <f t="shared" si="79"/>
        <v>0</v>
      </c>
      <c r="S389" s="140">
        <f t="shared" si="80"/>
        <v>0</v>
      </c>
      <c r="T389" s="140">
        <f t="shared" si="81"/>
        <v>0</v>
      </c>
      <c r="U389" s="140">
        <f t="shared" si="82"/>
        <v>0</v>
      </c>
      <c r="W389" s="140">
        <f t="shared" si="83"/>
        <v>0</v>
      </c>
      <c r="X389" s="140">
        <f t="shared" si="84"/>
        <v>0</v>
      </c>
      <c r="Y389" s="140">
        <f t="shared" si="85"/>
        <v>0</v>
      </c>
      <c r="Z389" s="140">
        <f t="shared" si="86"/>
        <v>0</v>
      </c>
      <c r="AA389" s="140">
        <f t="shared" si="87"/>
        <v>0</v>
      </c>
      <c r="AC389" s="143">
        <f t="shared" si="88"/>
        <v>0</v>
      </c>
      <c r="AD389" s="143">
        <f t="shared" si="89"/>
        <v>0</v>
      </c>
      <c r="AE389" s="143">
        <f t="shared" si="90"/>
        <v>0</v>
      </c>
      <c r="AF389" s="143">
        <f t="shared" si="91"/>
        <v>0</v>
      </c>
      <c r="AG389" s="143">
        <f t="shared" si="92"/>
        <v>0</v>
      </c>
    </row>
    <row r="390" spans="2:33">
      <c r="B390" t="s">
        <v>857</v>
      </c>
      <c r="C390" t="s">
        <v>138</v>
      </c>
      <c r="D390" s="120">
        <v>2.9500000000000002E-2</v>
      </c>
      <c r="E390" s="120">
        <v>2.9500000000000002E-2</v>
      </c>
      <c r="F390" s="127"/>
      <c r="G390" s="127"/>
      <c r="H390" s="127"/>
      <c r="I390" s="127"/>
      <c r="J390" s="127"/>
      <c r="K390" s="127">
        <v>0</v>
      </c>
      <c r="L390" s="127">
        <v>0</v>
      </c>
      <c r="M390" s="127">
        <v>18776415</v>
      </c>
      <c r="N390" s="127">
        <v>0</v>
      </c>
      <c r="O390" s="127">
        <v>0</v>
      </c>
      <c r="Q390" s="140">
        <f t="shared" si="78"/>
        <v>0</v>
      </c>
      <c r="R390" s="140">
        <f t="shared" si="79"/>
        <v>0</v>
      </c>
      <c r="S390" s="140">
        <f t="shared" si="80"/>
        <v>0</v>
      </c>
      <c r="T390" s="140">
        <f t="shared" si="81"/>
        <v>0</v>
      </c>
      <c r="U390" s="140">
        <f t="shared" si="82"/>
        <v>0</v>
      </c>
      <c r="W390" s="140">
        <f t="shared" si="83"/>
        <v>0</v>
      </c>
      <c r="X390" s="140">
        <f t="shared" si="84"/>
        <v>0</v>
      </c>
      <c r="Y390" s="140">
        <f t="shared" si="85"/>
        <v>0</v>
      </c>
      <c r="Z390" s="140">
        <f t="shared" si="86"/>
        <v>0</v>
      </c>
      <c r="AA390" s="140">
        <f t="shared" si="87"/>
        <v>0</v>
      </c>
      <c r="AC390" s="143">
        <f t="shared" si="88"/>
        <v>0</v>
      </c>
      <c r="AD390" s="143">
        <f t="shared" si="89"/>
        <v>0</v>
      </c>
      <c r="AE390" s="143">
        <f t="shared" si="90"/>
        <v>0</v>
      </c>
      <c r="AF390" s="143">
        <f t="shared" si="91"/>
        <v>0</v>
      </c>
      <c r="AG390" s="143">
        <f t="shared" si="92"/>
        <v>0</v>
      </c>
    </row>
    <row r="391" spans="2:33">
      <c r="B391" t="s">
        <v>857</v>
      </c>
      <c r="C391" t="s">
        <v>139</v>
      </c>
      <c r="D391" s="120">
        <v>4.7900000000000005E-2</v>
      </c>
      <c r="E391" s="120">
        <v>4.7900000000000005E-2</v>
      </c>
      <c r="F391" s="127"/>
      <c r="G391" s="127"/>
      <c r="H391" s="127"/>
      <c r="I391" s="127"/>
      <c r="J391" s="127"/>
      <c r="K391" s="127">
        <v>0</v>
      </c>
      <c r="L391" s="127">
        <v>0</v>
      </c>
      <c r="M391" s="127">
        <v>21565585</v>
      </c>
      <c r="N391" s="127">
        <v>0</v>
      </c>
      <c r="O391" s="127">
        <v>0</v>
      </c>
      <c r="Q391" s="140">
        <f t="shared" ref="Q391:Q454" si="93">($E391-$D391)*K391</f>
        <v>0</v>
      </c>
      <c r="R391" s="140">
        <f t="shared" ref="R391:R454" si="94">($E391-$D391)*L391</f>
        <v>0</v>
      </c>
      <c r="S391" s="140">
        <f t="shared" ref="S391:S454" si="95">($E391-$D391)*M391</f>
        <v>0</v>
      </c>
      <c r="T391" s="140">
        <f t="shared" ref="T391:T454" si="96">($E391-$D391)*N391</f>
        <v>0</v>
      </c>
      <c r="U391" s="140">
        <f t="shared" ref="U391:U454" si="97">($E391-$D391)*O391</f>
        <v>0</v>
      </c>
      <c r="W391" s="140">
        <f t="shared" ref="W391:W454" si="98">($E391-$D391)*F391</f>
        <v>0</v>
      </c>
      <c r="X391" s="140">
        <f t="shared" ref="X391:X454" si="99">($E391-$D391)*G391</f>
        <v>0</v>
      </c>
      <c r="Y391" s="140">
        <f t="shared" ref="Y391:Y454" si="100">($E391-$D391)*H391</f>
        <v>0</v>
      </c>
      <c r="Z391" s="140">
        <f t="shared" ref="Z391:Z454" si="101">($E391-$D391)*I391</f>
        <v>0</v>
      </c>
      <c r="AA391" s="140">
        <f t="shared" ref="AA391:AA454" si="102">($E391-$D391)*J391</f>
        <v>0</v>
      </c>
      <c r="AC391" s="143">
        <f t="shared" ref="AC391:AC454" si="103">SUM(Q391,W391)</f>
        <v>0</v>
      </c>
      <c r="AD391" s="143">
        <f t="shared" ref="AD391:AD454" si="104">SUM(R391,X391)</f>
        <v>0</v>
      </c>
      <c r="AE391" s="143">
        <f t="shared" ref="AE391:AE454" si="105">SUM(S391,Y391)</f>
        <v>0</v>
      </c>
      <c r="AF391" s="143">
        <f t="shared" ref="AF391:AF454" si="106">SUM(T391,Z391)</f>
        <v>0</v>
      </c>
      <c r="AG391" s="143">
        <f t="shared" ref="AG391:AG454" si="107">SUM(U391,AA391)</f>
        <v>0</v>
      </c>
    </row>
    <row r="392" spans="2:33">
      <c r="B392" t="s">
        <v>857</v>
      </c>
      <c r="C392" t="s">
        <v>140</v>
      </c>
      <c r="D392" s="120">
        <v>9.3399999999999997E-2</v>
      </c>
      <c r="E392" s="120">
        <v>9.3399999999999997E-2</v>
      </c>
      <c r="F392" s="127"/>
      <c r="G392" s="127"/>
      <c r="H392" s="127"/>
      <c r="I392" s="127"/>
      <c r="J392" s="127"/>
      <c r="K392" s="127">
        <v>0</v>
      </c>
      <c r="L392" s="127">
        <v>0</v>
      </c>
      <c r="M392" s="127">
        <v>11394</v>
      </c>
      <c r="N392" s="127">
        <v>0</v>
      </c>
      <c r="O392" s="127">
        <v>0</v>
      </c>
      <c r="Q392" s="140">
        <f t="shared" si="93"/>
        <v>0</v>
      </c>
      <c r="R392" s="140">
        <f t="shared" si="94"/>
        <v>0</v>
      </c>
      <c r="S392" s="140">
        <f t="shared" si="95"/>
        <v>0</v>
      </c>
      <c r="T392" s="140">
        <f t="shared" si="96"/>
        <v>0</v>
      </c>
      <c r="U392" s="140">
        <f t="shared" si="97"/>
        <v>0</v>
      </c>
      <c r="W392" s="140">
        <f t="shared" si="98"/>
        <v>0</v>
      </c>
      <c r="X392" s="140">
        <f t="shared" si="99"/>
        <v>0</v>
      </c>
      <c r="Y392" s="140">
        <f t="shared" si="100"/>
        <v>0</v>
      </c>
      <c r="Z392" s="140">
        <f t="shared" si="101"/>
        <v>0</v>
      </c>
      <c r="AA392" s="140">
        <f t="shared" si="102"/>
        <v>0</v>
      </c>
      <c r="AC392" s="143">
        <f t="shared" si="103"/>
        <v>0</v>
      </c>
      <c r="AD392" s="143">
        <f t="shared" si="104"/>
        <v>0</v>
      </c>
      <c r="AE392" s="143">
        <f t="shared" si="105"/>
        <v>0</v>
      </c>
      <c r="AF392" s="143">
        <f t="shared" si="106"/>
        <v>0</v>
      </c>
      <c r="AG392" s="143">
        <f t="shared" si="107"/>
        <v>0</v>
      </c>
    </row>
    <row r="393" spans="2:33">
      <c r="B393" t="s">
        <v>857</v>
      </c>
      <c r="C393" t="s">
        <v>141</v>
      </c>
      <c r="D393" s="120">
        <v>7.5899999999999995E-2</v>
      </c>
      <c r="E393" s="120">
        <v>7.5899999999999995E-2</v>
      </c>
      <c r="F393" s="127"/>
      <c r="G393" s="127"/>
      <c r="H393" s="127"/>
      <c r="I393" s="127"/>
      <c r="J393" s="127"/>
      <c r="K393" s="127">
        <v>0</v>
      </c>
      <c r="L393" s="127">
        <v>0</v>
      </c>
      <c r="M393" s="127">
        <v>6018101</v>
      </c>
      <c r="N393" s="127">
        <v>0</v>
      </c>
      <c r="O393" s="127">
        <v>0</v>
      </c>
      <c r="Q393" s="140">
        <f t="shared" si="93"/>
        <v>0</v>
      </c>
      <c r="R393" s="140">
        <f t="shared" si="94"/>
        <v>0</v>
      </c>
      <c r="S393" s="140">
        <f t="shared" si="95"/>
        <v>0</v>
      </c>
      <c r="T393" s="140">
        <f t="shared" si="96"/>
        <v>0</v>
      </c>
      <c r="U393" s="140">
        <f t="shared" si="97"/>
        <v>0</v>
      </c>
      <c r="W393" s="140">
        <f t="shared" si="98"/>
        <v>0</v>
      </c>
      <c r="X393" s="140">
        <f t="shared" si="99"/>
        <v>0</v>
      </c>
      <c r="Y393" s="140">
        <f t="shared" si="100"/>
        <v>0</v>
      </c>
      <c r="Z393" s="140">
        <f t="shared" si="101"/>
        <v>0</v>
      </c>
      <c r="AA393" s="140">
        <f t="shared" si="102"/>
        <v>0</v>
      </c>
      <c r="AC393" s="143">
        <f t="shared" si="103"/>
        <v>0</v>
      </c>
      <c r="AD393" s="143">
        <f t="shared" si="104"/>
        <v>0</v>
      </c>
      <c r="AE393" s="143">
        <f t="shared" si="105"/>
        <v>0</v>
      </c>
      <c r="AF393" s="143">
        <f t="shared" si="106"/>
        <v>0</v>
      </c>
      <c r="AG393" s="143">
        <f t="shared" si="107"/>
        <v>0</v>
      </c>
    </row>
    <row r="394" spans="2:33">
      <c r="B394" t="s">
        <v>857</v>
      </c>
      <c r="C394" t="s">
        <v>142</v>
      </c>
      <c r="D394" s="120">
        <v>3.7200000000000004E-2</v>
      </c>
      <c r="E394" s="120">
        <v>3.7200000000000004E-2</v>
      </c>
      <c r="F394" s="127"/>
      <c r="G394" s="127"/>
      <c r="H394" s="127"/>
      <c r="I394" s="127"/>
      <c r="J394" s="127"/>
      <c r="K394" s="127">
        <v>0</v>
      </c>
      <c r="L394" s="127">
        <v>0</v>
      </c>
      <c r="M394" s="127">
        <v>2677757</v>
      </c>
      <c r="N394" s="127">
        <v>0</v>
      </c>
      <c r="O394" s="127">
        <v>0</v>
      </c>
      <c r="Q394" s="140">
        <f t="shared" si="93"/>
        <v>0</v>
      </c>
      <c r="R394" s="140">
        <f t="shared" si="94"/>
        <v>0</v>
      </c>
      <c r="S394" s="140">
        <f t="shared" si="95"/>
        <v>0</v>
      </c>
      <c r="T394" s="140">
        <f t="shared" si="96"/>
        <v>0</v>
      </c>
      <c r="U394" s="140">
        <f t="shared" si="97"/>
        <v>0</v>
      </c>
      <c r="W394" s="140">
        <f t="shared" si="98"/>
        <v>0</v>
      </c>
      <c r="X394" s="140">
        <f t="shared" si="99"/>
        <v>0</v>
      </c>
      <c r="Y394" s="140">
        <f t="shared" si="100"/>
        <v>0</v>
      </c>
      <c r="Z394" s="140">
        <f t="shared" si="101"/>
        <v>0</v>
      </c>
      <c r="AA394" s="140">
        <f t="shared" si="102"/>
        <v>0</v>
      </c>
      <c r="AC394" s="143">
        <f t="shared" si="103"/>
        <v>0</v>
      </c>
      <c r="AD394" s="143">
        <f t="shared" si="104"/>
        <v>0</v>
      </c>
      <c r="AE394" s="143">
        <f t="shared" si="105"/>
        <v>0</v>
      </c>
      <c r="AF394" s="143">
        <f t="shared" si="106"/>
        <v>0</v>
      </c>
      <c r="AG394" s="143">
        <f t="shared" si="107"/>
        <v>0</v>
      </c>
    </row>
    <row r="395" spans="2:33">
      <c r="B395" t="s">
        <v>857</v>
      </c>
      <c r="C395" t="s">
        <v>143</v>
      </c>
      <c r="D395" s="120">
        <v>4.7400000000000005E-2</v>
      </c>
      <c r="E395" s="120">
        <v>4.7400000000000005E-2</v>
      </c>
      <c r="F395" s="127"/>
      <c r="G395" s="127"/>
      <c r="H395" s="127"/>
      <c r="I395" s="127"/>
      <c r="J395" s="127"/>
      <c r="K395" s="127">
        <v>0</v>
      </c>
      <c r="L395" s="127">
        <v>0</v>
      </c>
      <c r="M395" s="127">
        <v>1574285</v>
      </c>
      <c r="N395" s="127">
        <v>0</v>
      </c>
      <c r="O395" s="127">
        <v>0</v>
      </c>
      <c r="Q395" s="140">
        <f t="shared" si="93"/>
        <v>0</v>
      </c>
      <c r="R395" s="140">
        <f t="shared" si="94"/>
        <v>0</v>
      </c>
      <c r="S395" s="140">
        <f t="shared" si="95"/>
        <v>0</v>
      </c>
      <c r="T395" s="140">
        <f t="shared" si="96"/>
        <v>0</v>
      </c>
      <c r="U395" s="140">
        <f t="shared" si="97"/>
        <v>0</v>
      </c>
      <c r="W395" s="140">
        <f t="shared" si="98"/>
        <v>0</v>
      </c>
      <c r="X395" s="140">
        <f t="shared" si="99"/>
        <v>0</v>
      </c>
      <c r="Y395" s="140">
        <f t="shared" si="100"/>
        <v>0</v>
      </c>
      <c r="Z395" s="140">
        <f t="shared" si="101"/>
        <v>0</v>
      </c>
      <c r="AA395" s="140">
        <f t="shared" si="102"/>
        <v>0</v>
      </c>
      <c r="AC395" s="143">
        <f t="shared" si="103"/>
        <v>0</v>
      </c>
      <c r="AD395" s="143">
        <f t="shared" si="104"/>
        <v>0</v>
      </c>
      <c r="AE395" s="143">
        <f t="shared" si="105"/>
        <v>0</v>
      </c>
      <c r="AF395" s="143">
        <f t="shared" si="106"/>
        <v>0</v>
      </c>
      <c r="AG395" s="143">
        <f t="shared" si="107"/>
        <v>0</v>
      </c>
    </row>
    <row r="396" spans="2:33">
      <c r="B396" t="s">
        <v>857</v>
      </c>
      <c r="C396" t="s">
        <v>145</v>
      </c>
      <c r="D396" s="120">
        <v>3.5742599999999999E-2</v>
      </c>
      <c r="E396" s="120">
        <v>3.5742599999999999E-2</v>
      </c>
      <c r="F396" s="127"/>
      <c r="G396" s="127"/>
      <c r="H396" s="127"/>
      <c r="I396" s="127"/>
      <c r="J396" s="127"/>
      <c r="K396" s="127">
        <v>35416974</v>
      </c>
      <c r="L396" s="127">
        <v>0</v>
      </c>
      <c r="M396" s="127">
        <v>0</v>
      </c>
      <c r="N396" s="127">
        <v>0</v>
      </c>
      <c r="O396" s="127">
        <v>0</v>
      </c>
      <c r="Q396" s="140">
        <f t="shared" si="93"/>
        <v>0</v>
      </c>
      <c r="R396" s="140">
        <f t="shared" si="94"/>
        <v>0</v>
      </c>
      <c r="S396" s="140">
        <f t="shared" si="95"/>
        <v>0</v>
      </c>
      <c r="T396" s="140">
        <f t="shared" si="96"/>
        <v>0</v>
      </c>
      <c r="U396" s="140">
        <f t="shared" si="97"/>
        <v>0</v>
      </c>
      <c r="W396" s="140">
        <f t="shared" si="98"/>
        <v>0</v>
      </c>
      <c r="X396" s="140">
        <f t="shared" si="99"/>
        <v>0</v>
      </c>
      <c r="Y396" s="140">
        <f t="shared" si="100"/>
        <v>0</v>
      </c>
      <c r="Z396" s="140">
        <f t="shared" si="101"/>
        <v>0</v>
      </c>
      <c r="AA396" s="140">
        <f t="shared" si="102"/>
        <v>0</v>
      </c>
      <c r="AC396" s="143">
        <f t="shared" si="103"/>
        <v>0</v>
      </c>
      <c r="AD396" s="143">
        <f t="shared" si="104"/>
        <v>0</v>
      </c>
      <c r="AE396" s="143">
        <f t="shared" si="105"/>
        <v>0</v>
      </c>
      <c r="AF396" s="143">
        <f t="shared" si="106"/>
        <v>0</v>
      </c>
      <c r="AG396" s="143">
        <f t="shared" si="107"/>
        <v>0</v>
      </c>
    </row>
    <row r="397" spans="2:33">
      <c r="B397" t="s">
        <v>857</v>
      </c>
      <c r="C397" t="s">
        <v>146</v>
      </c>
      <c r="D397" s="120">
        <v>5.9499999999999997E-2</v>
      </c>
      <c r="E397" s="120">
        <v>5.9499999999999997E-2</v>
      </c>
      <c r="F397" s="127"/>
      <c r="G397" s="127"/>
      <c r="H397" s="127"/>
      <c r="I397" s="127"/>
      <c r="J397" s="127"/>
      <c r="K397" s="127">
        <v>39391892</v>
      </c>
      <c r="L397" s="127">
        <v>0</v>
      </c>
      <c r="M397" s="127">
        <v>0</v>
      </c>
      <c r="N397" s="127">
        <v>0</v>
      </c>
      <c r="O397" s="127">
        <v>0</v>
      </c>
      <c r="Q397" s="140">
        <f t="shared" si="93"/>
        <v>0</v>
      </c>
      <c r="R397" s="140">
        <f t="shared" si="94"/>
        <v>0</v>
      </c>
      <c r="S397" s="140">
        <f t="shared" si="95"/>
        <v>0</v>
      </c>
      <c r="T397" s="140">
        <f t="shared" si="96"/>
        <v>0</v>
      </c>
      <c r="U397" s="140">
        <f t="shared" si="97"/>
        <v>0</v>
      </c>
      <c r="W397" s="140">
        <f t="shared" si="98"/>
        <v>0</v>
      </c>
      <c r="X397" s="140">
        <f t="shared" si="99"/>
        <v>0</v>
      </c>
      <c r="Y397" s="140">
        <f t="shared" si="100"/>
        <v>0</v>
      </c>
      <c r="Z397" s="140">
        <f t="shared" si="101"/>
        <v>0</v>
      </c>
      <c r="AA397" s="140">
        <f t="shared" si="102"/>
        <v>0</v>
      </c>
      <c r="AC397" s="143">
        <f t="shared" si="103"/>
        <v>0</v>
      </c>
      <c r="AD397" s="143">
        <f t="shared" si="104"/>
        <v>0</v>
      </c>
      <c r="AE397" s="143">
        <f t="shared" si="105"/>
        <v>0</v>
      </c>
      <c r="AF397" s="143">
        <f t="shared" si="106"/>
        <v>0</v>
      </c>
      <c r="AG397" s="143">
        <f t="shared" si="107"/>
        <v>0</v>
      </c>
    </row>
    <row r="398" spans="2:33">
      <c r="B398" t="s">
        <v>857</v>
      </c>
      <c r="C398" t="s">
        <v>147</v>
      </c>
      <c r="D398" s="120">
        <v>0.1355191</v>
      </c>
      <c r="E398" s="120">
        <v>0.1355191</v>
      </c>
      <c r="F398" s="127"/>
      <c r="G398" s="127"/>
      <c r="H398" s="127"/>
      <c r="I398" s="127"/>
      <c r="J398" s="127"/>
      <c r="K398" s="127">
        <v>21083</v>
      </c>
      <c r="L398" s="127">
        <v>0</v>
      </c>
      <c r="M398" s="127">
        <v>0</v>
      </c>
      <c r="N398" s="127">
        <v>0</v>
      </c>
      <c r="O398" s="127">
        <v>0</v>
      </c>
      <c r="Q398" s="140">
        <f t="shared" si="93"/>
        <v>0</v>
      </c>
      <c r="R398" s="140">
        <f t="shared" si="94"/>
        <v>0</v>
      </c>
      <c r="S398" s="140">
        <f t="shared" si="95"/>
        <v>0</v>
      </c>
      <c r="T398" s="140">
        <f t="shared" si="96"/>
        <v>0</v>
      </c>
      <c r="U398" s="140">
        <f t="shared" si="97"/>
        <v>0</v>
      </c>
      <c r="W398" s="140">
        <f t="shared" si="98"/>
        <v>0</v>
      </c>
      <c r="X398" s="140">
        <f t="shared" si="99"/>
        <v>0</v>
      </c>
      <c r="Y398" s="140">
        <f t="shared" si="100"/>
        <v>0</v>
      </c>
      <c r="Z398" s="140">
        <f t="shared" si="101"/>
        <v>0</v>
      </c>
      <c r="AA398" s="140">
        <f t="shared" si="102"/>
        <v>0</v>
      </c>
      <c r="AC398" s="143">
        <f t="shared" si="103"/>
        <v>0</v>
      </c>
      <c r="AD398" s="143">
        <f t="shared" si="104"/>
        <v>0</v>
      </c>
      <c r="AE398" s="143">
        <f t="shared" si="105"/>
        <v>0</v>
      </c>
      <c r="AF398" s="143">
        <f t="shared" si="106"/>
        <v>0</v>
      </c>
      <c r="AG398" s="143">
        <f t="shared" si="107"/>
        <v>0</v>
      </c>
    </row>
    <row r="399" spans="2:33">
      <c r="B399" t="s">
        <v>857</v>
      </c>
      <c r="C399" t="s">
        <v>148</v>
      </c>
      <c r="D399" s="120">
        <v>9.0327050000000006E-2</v>
      </c>
      <c r="E399" s="120">
        <v>9.0327050000000006E-2</v>
      </c>
      <c r="F399" s="127"/>
      <c r="G399" s="127"/>
      <c r="H399" s="127"/>
      <c r="I399" s="127"/>
      <c r="J399" s="127"/>
      <c r="K399" s="127">
        <v>11361052</v>
      </c>
      <c r="L399" s="127">
        <v>0</v>
      </c>
      <c r="M399" s="127">
        <v>0</v>
      </c>
      <c r="N399" s="127">
        <v>0</v>
      </c>
      <c r="O399" s="127">
        <v>0</v>
      </c>
      <c r="Q399" s="140">
        <f t="shared" si="93"/>
        <v>0</v>
      </c>
      <c r="R399" s="140">
        <f t="shared" si="94"/>
        <v>0</v>
      </c>
      <c r="S399" s="140">
        <f t="shared" si="95"/>
        <v>0</v>
      </c>
      <c r="T399" s="140">
        <f t="shared" si="96"/>
        <v>0</v>
      </c>
      <c r="U399" s="140">
        <f t="shared" si="97"/>
        <v>0</v>
      </c>
      <c r="W399" s="140">
        <f t="shared" si="98"/>
        <v>0</v>
      </c>
      <c r="X399" s="140">
        <f t="shared" si="99"/>
        <v>0</v>
      </c>
      <c r="Y399" s="140">
        <f t="shared" si="100"/>
        <v>0</v>
      </c>
      <c r="Z399" s="140">
        <f t="shared" si="101"/>
        <v>0</v>
      </c>
      <c r="AA399" s="140">
        <f t="shared" si="102"/>
        <v>0</v>
      </c>
      <c r="AC399" s="143">
        <f t="shared" si="103"/>
        <v>0</v>
      </c>
      <c r="AD399" s="143">
        <f t="shared" si="104"/>
        <v>0</v>
      </c>
      <c r="AE399" s="143">
        <f t="shared" si="105"/>
        <v>0</v>
      </c>
      <c r="AF399" s="143">
        <f t="shared" si="106"/>
        <v>0</v>
      </c>
      <c r="AG399" s="143">
        <f t="shared" si="107"/>
        <v>0</v>
      </c>
    </row>
    <row r="400" spans="2:33">
      <c r="B400" t="s">
        <v>857</v>
      </c>
      <c r="C400" t="s">
        <v>149</v>
      </c>
      <c r="D400" s="120">
        <v>5.1836999999999994E-2</v>
      </c>
      <c r="E400" s="120">
        <v>5.1836999999999994E-2</v>
      </c>
      <c r="F400" s="127"/>
      <c r="G400" s="127"/>
      <c r="H400" s="127"/>
      <c r="I400" s="127"/>
      <c r="J400" s="127"/>
      <c r="K400" s="127">
        <v>4986642</v>
      </c>
      <c r="L400" s="127">
        <v>0</v>
      </c>
      <c r="M400" s="127">
        <v>0</v>
      </c>
      <c r="N400" s="127">
        <v>0</v>
      </c>
      <c r="O400" s="127">
        <v>0</v>
      </c>
      <c r="Q400" s="140">
        <f t="shared" si="93"/>
        <v>0</v>
      </c>
      <c r="R400" s="140">
        <f t="shared" si="94"/>
        <v>0</v>
      </c>
      <c r="S400" s="140">
        <f t="shared" si="95"/>
        <v>0</v>
      </c>
      <c r="T400" s="140">
        <f t="shared" si="96"/>
        <v>0</v>
      </c>
      <c r="U400" s="140">
        <f t="shared" si="97"/>
        <v>0</v>
      </c>
      <c r="W400" s="140">
        <f t="shared" si="98"/>
        <v>0</v>
      </c>
      <c r="X400" s="140">
        <f t="shared" si="99"/>
        <v>0</v>
      </c>
      <c r="Y400" s="140">
        <f t="shared" si="100"/>
        <v>0</v>
      </c>
      <c r="Z400" s="140">
        <f t="shared" si="101"/>
        <v>0</v>
      </c>
      <c r="AA400" s="140">
        <f t="shared" si="102"/>
        <v>0</v>
      </c>
      <c r="AC400" s="143">
        <f t="shared" si="103"/>
        <v>0</v>
      </c>
      <c r="AD400" s="143">
        <f t="shared" si="104"/>
        <v>0</v>
      </c>
      <c r="AE400" s="143">
        <f t="shared" si="105"/>
        <v>0</v>
      </c>
      <c r="AF400" s="143">
        <f t="shared" si="106"/>
        <v>0</v>
      </c>
      <c r="AG400" s="143">
        <f t="shared" si="107"/>
        <v>0</v>
      </c>
    </row>
    <row r="401" spans="2:33">
      <c r="B401" t="s">
        <v>857</v>
      </c>
      <c r="C401" t="s">
        <v>150</v>
      </c>
      <c r="D401" s="120">
        <v>4.9271120000000002E-2</v>
      </c>
      <c r="E401" s="120">
        <v>4.9271120000000002E-2</v>
      </c>
      <c r="F401" s="127"/>
      <c r="G401" s="127"/>
      <c r="H401" s="127"/>
      <c r="I401" s="127"/>
      <c r="J401" s="127"/>
      <c r="K401" s="127">
        <v>2968699</v>
      </c>
      <c r="L401" s="127">
        <v>0</v>
      </c>
      <c r="M401" s="127">
        <v>0</v>
      </c>
      <c r="N401" s="127">
        <v>0</v>
      </c>
      <c r="O401" s="127">
        <v>0</v>
      </c>
      <c r="Q401" s="140">
        <f t="shared" si="93"/>
        <v>0</v>
      </c>
      <c r="R401" s="140">
        <f t="shared" si="94"/>
        <v>0</v>
      </c>
      <c r="S401" s="140">
        <f t="shared" si="95"/>
        <v>0</v>
      </c>
      <c r="T401" s="140">
        <f t="shared" si="96"/>
        <v>0</v>
      </c>
      <c r="U401" s="140">
        <f t="shared" si="97"/>
        <v>0</v>
      </c>
      <c r="W401" s="140">
        <f t="shared" si="98"/>
        <v>0</v>
      </c>
      <c r="X401" s="140">
        <f t="shared" si="99"/>
        <v>0</v>
      </c>
      <c r="Y401" s="140">
        <f t="shared" si="100"/>
        <v>0</v>
      </c>
      <c r="Z401" s="140">
        <f t="shared" si="101"/>
        <v>0</v>
      </c>
      <c r="AA401" s="140">
        <f t="shared" si="102"/>
        <v>0</v>
      </c>
      <c r="AC401" s="143">
        <f t="shared" si="103"/>
        <v>0</v>
      </c>
      <c r="AD401" s="143">
        <f t="shared" si="104"/>
        <v>0</v>
      </c>
      <c r="AE401" s="143">
        <f t="shared" si="105"/>
        <v>0</v>
      </c>
      <c r="AF401" s="143">
        <f t="shared" si="106"/>
        <v>0</v>
      </c>
      <c r="AG401" s="143">
        <f t="shared" si="107"/>
        <v>0</v>
      </c>
    </row>
    <row r="402" spans="2:33">
      <c r="B402" t="s">
        <v>857</v>
      </c>
      <c r="C402" s="133" t="s">
        <v>222</v>
      </c>
      <c r="D402" s="120">
        <v>1.5600080000000001E-2</v>
      </c>
      <c r="E402" s="120">
        <v>1.5600080000000001E-2</v>
      </c>
      <c r="F402" s="127">
        <v>0</v>
      </c>
      <c r="G402" s="127">
        <v>0</v>
      </c>
      <c r="H402" s="127">
        <v>0</v>
      </c>
      <c r="I402" s="127">
        <v>0</v>
      </c>
      <c r="J402" s="127">
        <v>0</v>
      </c>
      <c r="K402" s="127"/>
      <c r="L402" s="127"/>
      <c r="M402" s="127"/>
      <c r="N402" s="127"/>
      <c r="O402" s="127"/>
      <c r="Q402" s="140">
        <f t="shared" si="93"/>
        <v>0</v>
      </c>
      <c r="R402" s="140">
        <f t="shared" si="94"/>
        <v>0</v>
      </c>
      <c r="S402" s="140">
        <f t="shared" si="95"/>
        <v>0</v>
      </c>
      <c r="T402" s="140">
        <f t="shared" si="96"/>
        <v>0</v>
      </c>
      <c r="U402" s="140">
        <f t="shared" si="97"/>
        <v>0</v>
      </c>
      <c r="W402" s="140">
        <f t="shared" si="98"/>
        <v>0</v>
      </c>
      <c r="X402" s="140">
        <f t="shared" si="99"/>
        <v>0</v>
      </c>
      <c r="Y402" s="140">
        <f t="shared" si="100"/>
        <v>0</v>
      </c>
      <c r="Z402" s="140">
        <f t="shared" si="101"/>
        <v>0</v>
      </c>
      <c r="AA402" s="140">
        <f t="shared" si="102"/>
        <v>0</v>
      </c>
      <c r="AC402" s="143">
        <f t="shared" si="103"/>
        <v>0</v>
      </c>
      <c r="AD402" s="143">
        <f t="shared" si="104"/>
        <v>0</v>
      </c>
      <c r="AE402" s="143">
        <f t="shared" si="105"/>
        <v>0</v>
      </c>
      <c r="AF402" s="143">
        <f t="shared" si="106"/>
        <v>0</v>
      </c>
      <c r="AG402" s="143">
        <f t="shared" si="107"/>
        <v>0</v>
      </c>
    </row>
    <row r="403" spans="2:33">
      <c r="B403" t="s">
        <v>857</v>
      </c>
      <c r="C403" s="133" t="s">
        <v>223</v>
      </c>
      <c r="D403" s="120">
        <v>1.9300000000000001E-2</v>
      </c>
      <c r="E403" s="120">
        <v>1.9300000000000001E-2</v>
      </c>
      <c r="F403" s="127">
        <v>0</v>
      </c>
      <c r="G403" s="127">
        <v>0</v>
      </c>
      <c r="H403" s="127">
        <v>0</v>
      </c>
      <c r="I403" s="127">
        <v>0</v>
      </c>
      <c r="J403" s="127">
        <v>0</v>
      </c>
      <c r="K403" s="127"/>
      <c r="L403" s="127"/>
      <c r="M403" s="127"/>
      <c r="N403" s="127"/>
      <c r="O403" s="127"/>
      <c r="Q403" s="140">
        <f t="shared" si="93"/>
        <v>0</v>
      </c>
      <c r="R403" s="140">
        <f t="shared" si="94"/>
        <v>0</v>
      </c>
      <c r="S403" s="140">
        <f t="shared" si="95"/>
        <v>0</v>
      </c>
      <c r="T403" s="140">
        <f t="shared" si="96"/>
        <v>0</v>
      </c>
      <c r="U403" s="140">
        <f t="shared" si="97"/>
        <v>0</v>
      </c>
      <c r="W403" s="140">
        <f t="shared" si="98"/>
        <v>0</v>
      </c>
      <c r="X403" s="140">
        <f t="shared" si="99"/>
        <v>0</v>
      </c>
      <c r="Y403" s="140">
        <f t="shared" si="100"/>
        <v>0</v>
      </c>
      <c r="Z403" s="140">
        <f t="shared" si="101"/>
        <v>0</v>
      </c>
      <c r="AA403" s="140">
        <f t="shared" si="102"/>
        <v>0</v>
      </c>
      <c r="AC403" s="143">
        <f t="shared" si="103"/>
        <v>0</v>
      </c>
      <c r="AD403" s="143">
        <f t="shared" si="104"/>
        <v>0</v>
      </c>
      <c r="AE403" s="143">
        <f t="shared" si="105"/>
        <v>0</v>
      </c>
      <c r="AF403" s="143">
        <f t="shared" si="106"/>
        <v>0</v>
      </c>
      <c r="AG403" s="143">
        <f t="shared" si="107"/>
        <v>0</v>
      </c>
    </row>
    <row r="404" spans="2:33">
      <c r="B404" t="s">
        <v>857</v>
      </c>
      <c r="C404" s="133" t="s">
        <v>224</v>
      </c>
      <c r="D404" s="120">
        <v>2.92E-2</v>
      </c>
      <c r="E404" s="120">
        <v>2.92E-2</v>
      </c>
      <c r="F404" s="127">
        <v>0</v>
      </c>
      <c r="G404" s="127">
        <v>0</v>
      </c>
      <c r="H404" s="127">
        <v>0</v>
      </c>
      <c r="I404" s="127">
        <v>0</v>
      </c>
      <c r="J404" s="127">
        <v>0</v>
      </c>
      <c r="K404" s="127"/>
      <c r="L404" s="127"/>
      <c r="M404" s="127"/>
      <c r="N404" s="127"/>
      <c r="O404" s="127"/>
      <c r="Q404" s="140">
        <f t="shared" si="93"/>
        <v>0</v>
      </c>
      <c r="R404" s="140">
        <f t="shared" si="94"/>
        <v>0</v>
      </c>
      <c r="S404" s="140">
        <f t="shared" si="95"/>
        <v>0</v>
      </c>
      <c r="T404" s="140">
        <f t="shared" si="96"/>
        <v>0</v>
      </c>
      <c r="U404" s="140">
        <f t="shared" si="97"/>
        <v>0</v>
      </c>
      <c r="W404" s="140">
        <f t="shared" si="98"/>
        <v>0</v>
      </c>
      <c r="X404" s="140">
        <f t="shared" si="99"/>
        <v>0</v>
      </c>
      <c r="Y404" s="140">
        <f t="shared" si="100"/>
        <v>0</v>
      </c>
      <c r="Z404" s="140">
        <f t="shared" si="101"/>
        <v>0</v>
      </c>
      <c r="AA404" s="140">
        <f t="shared" si="102"/>
        <v>0</v>
      </c>
      <c r="AC404" s="143">
        <f t="shared" si="103"/>
        <v>0</v>
      </c>
      <c r="AD404" s="143">
        <f t="shared" si="104"/>
        <v>0</v>
      </c>
      <c r="AE404" s="143">
        <f t="shared" si="105"/>
        <v>0</v>
      </c>
      <c r="AF404" s="143">
        <f t="shared" si="106"/>
        <v>0</v>
      </c>
      <c r="AG404" s="143">
        <f t="shared" si="107"/>
        <v>0</v>
      </c>
    </row>
    <row r="405" spans="2:33">
      <c r="B405" t="s">
        <v>857</v>
      </c>
      <c r="C405" s="133" t="s">
        <v>225</v>
      </c>
      <c r="D405" s="120">
        <v>2.7900000000000001E-2</v>
      </c>
      <c r="E405" s="120">
        <v>2.7900000000000001E-2</v>
      </c>
      <c r="F405" s="127">
        <v>0</v>
      </c>
      <c r="G405" s="127">
        <v>0</v>
      </c>
      <c r="H405" s="127">
        <v>0</v>
      </c>
      <c r="I405" s="127">
        <v>0</v>
      </c>
      <c r="J405" s="127">
        <v>0</v>
      </c>
      <c r="K405" s="127"/>
      <c r="L405" s="127"/>
      <c r="M405" s="127"/>
      <c r="N405" s="127"/>
      <c r="O405" s="127"/>
      <c r="Q405" s="140">
        <f t="shared" si="93"/>
        <v>0</v>
      </c>
      <c r="R405" s="140">
        <f t="shared" si="94"/>
        <v>0</v>
      </c>
      <c r="S405" s="140">
        <f t="shared" si="95"/>
        <v>0</v>
      </c>
      <c r="T405" s="140">
        <f t="shared" si="96"/>
        <v>0</v>
      </c>
      <c r="U405" s="140">
        <f t="shared" si="97"/>
        <v>0</v>
      </c>
      <c r="W405" s="140">
        <f t="shared" si="98"/>
        <v>0</v>
      </c>
      <c r="X405" s="140">
        <f t="shared" si="99"/>
        <v>0</v>
      </c>
      <c r="Y405" s="140">
        <f t="shared" si="100"/>
        <v>0</v>
      </c>
      <c r="Z405" s="140">
        <f t="shared" si="101"/>
        <v>0</v>
      </c>
      <c r="AA405" s="140">
        <f t="shared" si="102"/>
        <v>0</v>
      </c>
      <c r="AC405" s="143">
        <f t="shared" si="103"/>
        <v>0</v>
      </c>
      <c r="AD405" s="143">
        <f t="shared" si="104"/>
        <v>0</v>
      </c>
      <c r="AE405" s="143">
        <f t="shared" si="105"/>
        <v>0</v>
      </c>
      <c r="AF405" s="143">
        <f t="shared" si="106"/>
        <v>0</v>
      </c>
      <c r="AG405" s="143">
        <f t="shared" si="107"/>
        <v>0</v>
      </c>
    </row>
    <row r="406" spans="2:33">
      <c r="B406" t="s">
        <v>857</v>
      </c>
      <c r="C406" s="133" t="s">
        <v>226</v>
      </c>
      <c r="D406" s="120">
        <v>1.7299999999999999E-2</v>
      </c>
      <c r="E406" s="120">
        <v>1.7299999999999999E-2</v>
      </c>
      <c r="F406" s="127">
        <v>0</v>
      </c>
      <c r="G406" s="127">
        <v>0</v>
      </c>
      <c r="H406" s="127">
        <v>0</v>
      </c>
      <c r="I406" s="127">
        <v>0</v>
      </c>
      <c r="J406" s="127">
        <v>0</v>
      </c>
      <c r="K406" s="127"/>
      <c r="L406" s="127"/>
      <c r="M406" s="127"/>
      <c r="N406" s="127"/>
      <c r="O406" s="127"/>
      <c r="Q406" s="140">
        <f t="shared" si="93"/>
        <v>0</v>
      </c>
      <c r="R406" s="140">
        <f t="shared" si="94"/>
        <v>0</v>
      </c>
      <c r="S406" s="140">
        <f t="shared" si="95"/>
        <v>0</v>
      </c>
      <c r="T406" s="140">
        <f t="shared" si="96"/>
        <v>0</v>
      </c>
      <c r="U406" s="140">
        <f t="shared" si="97"/>
        <v>0</v>
      </c>
      <c r="W406" s="140">
        <f t="shared" si="98"/>
        <v>0</v>
      </c>
      <c r="X406" s="140">
        <f t="shared" si="99"/>
        <v>0</v>
      </c>
      <c r="Y406" s="140">
        <f t="shared" si="100"/>
        <v>0</v>
      </c>
      <c r="Z406" s="140">
        <f t="shared" si="101"/>
        <v>0</v>
      </c>
      <c r="AA406" s="140">
        <f t="shared" si="102"/>
        <v>0</v>
      </c>
      <c r="AC406" s="143">
        <f t="shared" si="103"/>
        <v>0</v>
      </c>
      <c r="AD406" s="143">
        <f t="shared" si="104"/>
        <v>0</v>
      </c>
      <c r="AE406" s="143">
        <f t="shared" si="105"/>
        <v>0</v>
      </c>
      <c r="AF406" s="143">
        <f t="shared" si="106"/>
        <v>0</v>
      </c>
      <c r="AG406" s="143">
        <f t="shared" si="107"/>
        <v>0</v>
      </c>
    </row>
    <row r="407" spans="2:33">
      <c r="B407" t="s">
        <v>857</v>
      </c>
      <c r="C407" s="133" t="s">
        <v>227</v>
      </c>
      <c r="D407" s="120">
        <v>1.46E-2</v>
      </c>
      <c r="E407" s="120">
        <v>1.46E-2</v>
      </c>
      <c r="F407" s="127">
        <v>0</v>
      </c>
      <c r="G407" s="127">
        <v>0</v>
      </c>
      <c r="H407" s="127">
        <v>0</v>
      </c>
      <c r="I407" s="127">
        <v>0</v>
      </c>
      <c r="J407" s="127">
        <v>0</v>
      </c>
      <c r="K407" s="127"/>
      <c r="L407" s="127"/>
      <c r="M407" s="127"/>
      <c r="N407" s="127"/>
      <c r="O407" s="127"/>
      <c r="Q407" s="140">
        <f t="shared" si="93"/>
        <v>0</v>
      </c>
      <c r="R407" s="140">
        <f t="shared" si="94"/>
        <v>0</v>
      </c>
      <c r="S407" s="140">
        <f t="shared" si="95"/>
        <v>0</v>
      </c>
      <c r="T407" s="140">
        <f t="shared" si="96"/>
        <v>0</v>
      </c>
      <c r="U407" s="140">
        <f t="shared" si="97"/>
        <v>0</v>
      </c>
      <c r="W407" s="140">
        <f t="shared" si="98"/>
        <v>0</v>
      </c>
      <c r="X407" s="140">
        <f t="shared" si="99"/>
        <v>0</v>
      </c>
      <c r="Y407" s="140">
        <f t="shared" si="100"/>
        <v>0</v>
      </c>
      <c r="Z407" s="140">
        <f t="shared" si="101"/>
        <v>0</v>
      </c>
      <c r="AA407" s="140">
        <f t="shared" si="102"/>
        <v>0</v>
      </c>
      <c r="AC407" s="143">
        <f t="shared" si="103"/>
        <v>0</v>
      </c>
      <c r="AD407" s="143">
        <f t="shared" si="104"/>
        <v>0</v>
      </c>
      <c r="AE407" s="143">
        <f t="shared" si="105"/>
        <v>0</v>
      </c>
      <c r="AF407" s="143">
        <f t="shared" si="106"/>
        <v>0</v>
      </c>
      <c r="AG407" s="143">
        <f t="shared" si="107"/>
        <v>0</v>
      </c>
    </row>
    <row r="408" spans="2:33">
      <c r="B408" t="s">
        <v>857</v>
      </c>
      <c r="C408" s="133" t="s">
        <v>229</v>
      </c>
      <c r="D408" s="120">
        <v>1.6799999999999999E-2</v>
      </c>
      <c r="E408" s="120">
        <v>1.6799999999999999E-2</v>
      </c>
      <c r="F408" s="127">
        <v>0</v>
      </c>
      <c r="G408" s="127">
        <v>0</v>
      </c>
      <c r="H408" s="127">
        <v>0</v>
      </c>
      <c r="I408" s="127">
        <v>0</v>
      </c>
      <c r="J408" s="127">
        <v>0</v>
      </c>
      <c r="K408" s="127"/>
      <c r="L408" s="127"/>
      <c r="M408" s="127"/>
      <c r="N408" s="127"/>
      <c r="O408" s="127"/>
      <c r="Q408" s="140">
        <f t="shared" si="93"/>
        <v>0</v>
      </c>
      <c r="R408" s="140">
        <f t="shared" si="94"/>
        <v>0</v>
      </c>
      <c r="S408" s="140">
        <f t="shared" si="95"/>
        <v>0</v>
      </c>
      <c r="T408" s="140">
        <f t="shared" si="96"/>
        <v>0</v>
      </c>
      <c r="U408" s="140">
        <f t="shared" si="97"/>
        <v>0</v>
      </c>
      <c r="W408" s="140">
        <f t="shared" si="98"/>
        <v>0</v>
      </c>
      <c r="X408" s="140">
        <f t="shared" si="99"/>
        <v>0</v>
      </c>
      <c r="Y408" s="140">
        <f t="shared" si="100"/>
        <v>0</v>
      </c>
      <c r="Z408" s="140">
        <f t="shared" si="101"/>
        <v>0</v>
      </c>
      <c r="AA408" s="140">
        <f t="shared" si="102"/>
        <v>0</v>
      </c>
      <c r="AC408" s="143">
        <f t="shared" si="103"/>
        <v>0</v>
      </c>
      <c r="AD408" s="143">
        <f t="shared" si="104"/>
        <v>0</v>
      </c>
      <c r="AE408" s="143">
        <f t="shared" si="105"/>
        <v>0</v>
      </c>
      <c r="AF408" s="143">
        <f t="shared" si="106"/>
        <v>0</v>
      </c>
      <c r="AG408" s="143">
        <f t="shared" si="107"/>
        <v>0</v>
      </c>
    </row>
    <row r="409" spans="2:33">
      <c r="B409" t="s">
        <v>857</v>
      </c>
      <c r="C409" s="133" t="s">
        <v>230</v>
      </c>
      <c r="D409" s="120">
        <v>2.2000000000000002E-2</v>
      </c>
      <c r="E409" s="120">
        <v>2.2000000000000002E-2</v>
      </c>
      <c r="F409" s="127">
        <v>0</v>
      </c>
      <c r="G409" s="127">
        <v>0</v>
      </c>
      <c r="H409" s="127">
        <v>0</v>
      </c>
      <c r="I409" s="127">
        <v>0</v>
      </c>
      <c r="J409" s="127">
        <v>0</v>
      </c>
      <c r="K409" s="127"/>
      <c r="L409" s="127"/>
      <c r="M409" s="127"/>
      <c r="N409" s="127"/>
      <c r="O409" s="127"/>
      <c r="Q409" s="140">
        <f t="shared" si="93"/>
        <v>0</v>
      </c>
      <c r="R409" s="140">
        <f t="shared" si="94"/>
        <v>0</v>
      </c>
      <c r="S409" s="140">
        <f t="shared" si="95"/>
        <v>0</v>
      </c>
      <c r="T409" s="140">
        <f t="shared" si="96"/>
        <v>0</v>
      </c>
      <c r="U409" s="140">
        <f t="shared" si="97"/>
        <v>0</v>
      </c>
      <c r="W409" s="140">
        <f t="shared" si="98"/>
        <v>0</v>
      </c>
      <c r="X409" s="140">
        <f t="shared" si="99"/>
        <v>0</v>
      </c>
      <c r="Y409" s="140">
        <f t="shared" si="100"/>
        <v>0</v>
      </c>
      <c r="Z409" s="140">
        <f t="shared" si="101"/>
        <v>0</v>
      </c>
      <c r="AA409" s="140">
        <f t="shared" si="102"/>
        <v>0</v>
      </c>
      <c r="AC409" s="143">
        <f t="shared" si="103"/>
        <v>0</v>
      </c>
      <c r="AD409" s="143">
        <f t="shared" si="104"/>
        <v>0</v>
      </c>
      <c r="AE409" s="143">
        <f t="shared" si="105"/>
        <v>0</v>
      </c>
      <c r="AF409" s="143">
        <f t="shared" si="106"/>
        <v>0</v>
      </c>
      <c r="AG409" s="143">
        <f t="shared" si="107"/>
        <v>0</v>
      </c>
    </row>
    <row r="410" spans="2:33">
      <c r="B410" t="s">
        <v>857</v>
      </c>
      <c r="C410" s="133" t="s">
        <v>231</v>
      </c>
      <c r="D410" s="120">
        <v>2.92E-2</v>
      </c>
      <c r="E410" s="120">
        <v>2.92E-2</v>
      </c>
      <c r="F410" s="127">
        <v>0</v>
      </c>
      <c r="G410" s="127">
        <v>0</v>
      </c>
      <c r="H410" s="127">
        <v>0</v>
      </c>
      <c r="I410" s="127">
        <v>0</v>
      </c>
      <c r="J410" s="127">
        <v>0</v>
      </c>
      <c r="K410" s="127"/>
      <c r="L410" s="127"/>
      <c r="M410" s="127"/>
      <c r="N410" s="127"/>
      <c r="O410" s="127"/>
      <c r="Q410" s="140">
        <f t="shared" si="93"/>
        <v>0</v>
      </c>
      <c r="R410" s="140">
        <f t="shared" si="94"/>
        <v>0</v>
      </c>
      <c r="S410" s="140">
        <f t="shared" si="95"/>
        <v>0</v>
      </c>
      <c r="T410" s="140">
        <f t="shared" si="96"/>
        <v>0</v>
      </c>
      <c r="U410" s="140">
        <f t="shared" si="97"/>
        <v>0</v>
      </c>
      <c r="W410" s="140">
        <f t="shared" si="98"/>
        <v>0</v>
      </c>
      <c r="X410" s="140">
        <f t="shared" si="99"/>
        <v>0</v>
      </c>
      <c r="Y410" s="140">
        <f t="shared" si="100"/>
        <v>0</v>
      </c>
      <c r="Z410" s="140">
        <f t="shared" si="101"/>
        <v>0</v>
      </c>
      <c r="AA410" s="140">
        <f t="shared" si="102"/>
        <v>0</v>
      </c>
      <c r="AC410" s="143">
        <f t="shared" si="103"/>
        <v>0</v>
      </c>
      <c r="AD410" s="143">
        <f t="shared" si="104"/>
        <v>0</v>
      </c>
      <c r="AE410" s="143">
        <f t="shared" si="105"/>
        <v>0</v>
      </c>
      <c r="AF410" s="143">
        <f t="shared" si="106"/>
        <v>0</v>
      </c>
      <c r="AG410" s="143">
        <f t="shared" si="107"/>
        <v>0</v>
      </c>
    </row>
    <row r="411" spans="2:33">
      <c r="B411" t="s">
        <v>857</v>
      </c>
      <c r="C411" s="133" t="s">
        <v>232</v>
      </c>
      <c r="D411" s="120">
        <v>2.8799999999999999E-2</v>
      </c>
      <c r="E411" s="120">
        <v>2.8799999999999999E-2</v>
      </c>
      <c r="F411" s="127">
        <v>0</v>
      </c>
      <c r="G411" s="127">
        <v>0</v>
      </c>
      <c r="H411" s="127">
        <v>0</v>
      </c>
      <c r="I411" s="127">
        <v>0</v>
      </c>
      <c r="J411" s="127">
        <v>0</v>
      </c>
      <c r="K411" s="127"/>
      <c r="L411" s="127"/>
      <c r="M411" s="127"/>
      <c r="N411" s="127"/>
      <c r="O411" s="127"/>
      <c r="Q411" s="140">
        <f t="shared" si="93"/>
        <v>0</v>
      </c>
      <c r="R411" s="140">
        <f t="shared" si="94"/>
        <v>0</v>
      </c>
      <c r="S411" s="140">
        <f t="shared" si="95"/>
        <v>0</v>
      </c>
      <c r="T411" s="140">
        <f t="shared" si="96"/>
        <v>0</v>
      </c>
      <c r="U411" s="140">
        <f t="shared" si="97"/>
        <v>0</v>
      </c>
      <c r="W411" s="140">
        <f t="shared" si="98"/>
        <v>0</v>
      </c>
      <c r="X411" s="140">
        <f t="shared" si="99"/>
        <v>0</v>
      </c>
      <c r="Y411" s="140">
        <f t="shared" si="100"/>
        <v>0</v>
      </c>
      <c r="Z411" s="140">
        <f t="shared" si="101"/>
        <v>0</v>
      </c>
      <c r="AA411" s="140">
        <f t="shared" si="102"/>
        <v>0</v>
      </c>
      <c r="AC411" s="143">
        <f t="shared" si="103"/>
        <v>0</v>
      </c>
      <c r="AD411" s="143">
        <f t="shared" si="104"/>
        <v>0</v>
      </c>
      <c r="AE411" s="143">
        <f t="shared" si="105"/>
        <v>0</v>
      </c>
      <c r="AF411" s="143">
        <f t="shared" si="106"/>
        <v>0</v>
      </c>
      <c r="AG411" s="143">
        <f t="shared" si="107"/>
        <v>0</v>
      </c>
    </row>
    <row r="412" spans="2:33">
      <c r="B412" t="s">
        <v>857</v>
      </c>
      <c r="C412" s="133" t="s">
        <v>233</v>
      </c>
      <c r="D412" s="120">
        <v>1.8800000000000001E-2</v>
      </c>
      <c r="E412" s="120">
        <v>1.8800000000000001E-2</v>
      </c>
      <c r="F412" s="127">
        <v>0</v>
      </c>
      <c r="G412" s="127">
        <v>0</v>
      </c>
      <c r="H412" s="127">
        <v>0</v>
      </c>
      <c r="I412" s="127">
        <v>0</v>
      </c>
      <c r="J412" s="127">
        <v>0</v>
      </c>
      <c r="K412" s="127"/>
      <c r="L412" s="127"/>
      <c r="M412" s="127"/>
      <c r="N412" s="127"/>
      <c r="O412" s="127"/>
      <c r="Q412" s="140">
        <f t="shared" si="93"/>
        <v>0</v>
      </c>
      <c r="R412" s="140">
        <f t="shared" si="94"/>
        <v>0</v>
      </c>
      <c r="S412" s="140">
        <f t="shared" si="95"/>
        <v>0</v>
      </c>
      <c r="T412" s="140">
        <f t="shared" si="96"/>
        <v>0</v>
      </c>
      <c r="U412" s="140">
        <f t="shared" si="97"/>
        <v>0</v>
      </c>
      <c r="W412" s="140">
        <f t="shared" si="98"/>
        <v>0</v>
      </c>
      <c r="X412" s="140">
        <f t="shared" si="99"/>
        <v>0</v>
      </c>
      <c r="Y412" s="140">
        <f t="shared" si="100"/>
        <v>0</v>
      </c>
      <c r="Z412" s="140">
        <f t="shared" si="101"/>
        <v>0</v>
      </c>
      <c r="AA412" s="140">
        <f t="shared" si="102"/>
        <v>0</v>
      </c>
      <c r="AC412" s="143">
        <f t="shared" si="103"/>
        <v>0</v>
      </c>
      <c r="AD412" s="143">
        <f t="shared" si="104"/>
        <v>0</v>
      </c>
      <c r="AE412" s="143">
        <f t="shared" si="105"/>
        <v>0</v>
      </c>
      <c r="AF412" s="143">
        <f t="shared" si="106"/>
        <v>0</v>
      </c>
      <c r="AG412" s="143">
        <f t="shared" si="107"/>
        <v>0</v>
      </c>
    </row>
    <row r="413" spans="2:33">
      <c r="B413" t="s">
        <v>857</v>
      </c>
      <c r="C413" s="133" t="s">
        <v>234</v>
      </c>
      <c r="D413" s="120">
        <v>1.6199999999999999E-2</v>
      </c>
      <c r="E413" s="120">
        <v>1.6199999999999999E-2</v>
      </c>
      <c r="F413" s="127">
        <v>0</v>
      </c>
      <c r="G413" s="127">
        <v>0</v>
      </c>
      <c r="H413" s="127">
        <v>0</v>
      </c>
      <c r="I413" s="127">
        <v>0</v>
      </c>
      <c r="J413" s="127">
        <v>0</v>
      </c>
      <c r="K413" s="127"/>
      <c r="L413" s="127"/>
      <c r="M413" s="127"/>
      <c r="N413" s="127"/>
      <c r="O413" s="127"/>
      <c r="Q413" s="140">
        <f t="shared" si="93"/>
        <v>0</v>
      </c>
      <c r="R413" s="140">
        <f t="shared" si="94"/>
        <v>0</v>
      </c>
      <c r="S413" s="140">
        <f t="shared" si="95"/>
        <v>0</v>
      </c>
      <c r="T413" s="140">
        <f t="shared" si="96"/>
        <v>0</v>
      </c>
      <c r="U413" s="140">
        <f t="shared" si="97"/>
        <v>0</v>
      </c>
      <c r="W413" s="140">
        <f t="shared" si="98"/>
        <v>0</v>
      </c>
      <c r="X413" s="140">
        <f t="shared" si="99"/>
        <v>0</v>
      </c>
      <c r="Y413" s="140">
        <f t="shared" si="100"/>
        <v>0</v>
      </c>
      <c r="Z413" s="140">
        <f t="shared" si="101"/>
        <v>0</v>
      </c>
      <c r="AA413" s="140">
        <f t="shared" si="102"/>
        <v>0</v>
      </c>
      <c r="AC413" s="143">
        <f t="shared" si="103"/>
        <v>0</v>
      </c>
      <c r="AD413" s="143">
        <f t="shared" si="104"/>
        <v>0</v>
      </c>
      <c r="AE413" s="143">
        <f t="shared" si="105"/>
        <v>0</v>
      </c>
      <c r="AF413" s="143">
        <f t="shared" si="106"/>
        <v>0</v>
      </c>
      <c r="AG413" s="143">
        <f t="shared" si="107"/>
        <v>0</v>
      </c>
    </row>
    <row r="414" spans="2:33">
      <c r="B414" t="s">
        <v>857</v>
      </c>
      <c r="C414" t="s">
        <v>330</v>
      </c>
      <c r="D414" s="120">
        <v>1.32E-2</v>
      </c>
      <c r="E414" s="120">
        <v>5.3E-3</v>
      </c>
      <c r="F414" s="127">
        <v>90546</v>
      </c>
      <c r="G414" s="127">
        <v>0</v>
      </c>
      <c r="H414" s="127">
        <v>47629</v>
      </c>
      <c r="I414" s="127">
        <v>0</v>
      </c>
      <c r="J414" s="127">
        <v>0</v>
      </c>
      <c r="K414" s="127"/>
      <c r="L414" s="127"/>
      <c r="M414" s="127"/>
      <c r="N414" s="127"/>
      <c r="O414" s="127"/>
      <c r="Q414" s="140">
        <f t="shared" si="93"/>
        <v>0</v>
      </c>
      <c r="R414" s="140">
        <f t="shared" si="94"/>
        <v>0</v>
      </c>
      <c r="S414" s="140">
        <f t="shared" si="95"/>
        <v>0</v>
      </c>
      <c r="T414" s="140">
        <f t="shared" si="96"/>
        <v>0</v>
      </c>
      <c r="U414" s="140">
        <f t="shared" si="97"/>
        <v>0</v>
      </c>
      <c r="W414" s="140">
        <f t="shared" si="98"/>
        <v>-715.31340000000012</v>
      </c>
      <c r="X414" s="140">
        <f t="shared" si="99"/>
        <v>0</v>
      </c>
      <c r="Y414" s="140">
        <f t="shared" si="100"/>
        <v>-376.26910000000004</v>
      </c>
      <c r="Z414" s="140">
        <f t="shared" si="101"/>
        <v>0</v>
      </c>
      <c r="AA414" s="140">
        <f t="shared" si="102"/>
        <v>0</v>
      </c>
      <c r="AC414" s="143">
        <f t="shared" si="103"/>
        <v>-715.31340000000012</v>
      </c>
      <c r="AD414" s="143">
        <f t="shared" si="104"/>
        <v>0</v>
      </c>
      <c r="AE414" s="143">
        <f t="shared" si="105"/>
        <v>-376.26910000000004</v>
      </c>
      <c r="AF414" s="143">
        <f t="shared" si="106"/>
        <v>0</v>
      </c>
      <c r="AG414" s="143">
        <f t="shared" si="107"/>
        <v>0</v>
      </c>
    </row>
    <row r="415" spans="2:33">
      <c r="B415" t="s">
        <v>857</v>
      </c>
      <c r="C415" t="s">
        <v>331</v>
      </c>
      <c r="D415" s="120">
        <v>1.32E-2</v>
      </c>
      <c r="E415" s="120">
        <v>5.5999999999999994E-2</v>
      </c>
      <c r="F415" s="127">
        <v>189455</v>
      </c>
      <c r="G415" s="127">
        <v>0</v>
      </c>
      <c r="H415" s="127">
        <v>99657</v>
      </c>
      <c r="I415" s="127">
        <v>0</v>
      </c>
      <c r="J415" s="127">
        <v>0</v>
      </c>
      <c r="K415" s="127"/>
      <c r="L415" s="127"/>
      <c r="M415" s="127"/>
      <c r="N415" s="127"/>
      <c r="O415" s="127"/>
      <c r="Q415" s="140">
        <f t="shared" si="93"/>
        <v>0</v>
      </c>
      <c r="R415" s="140">
        <f t="shared" si="94"/>
        <v>0</v>
      </c>
      <c r="S415" s="140">
        <f t="shared" si="95"/>
        <v>0</v>
      </c>
      <c r="T415" s="140">
        <f t="shared" si="96"/>
        <v>0</v>
      </c>
      <c r="U415" s="140">
        <f t="shared" si="97"/>
        <v>0</v>
      </c>
      <c r="W415" s="140">
        <f t="shared" si="98"/>
        <v>8108.6739999999982</v>
      </c>
      <c r="X415" s="140">
        <f t="shared" si="99"/>
        <v>0</v>
      </c>
      <c r="Y415" s="140">
        <f t="shared" si="100"/>
        <v>4265.3195999999989</v>
      </c>
      <c r="Z415" s="140">
        <f t="shared" si="101"/>
        <v>0</v>
      </c>
      <c r="AA415" s="140">
        <f t="shared" si="102"/>
        <v>0</v>
      </c>
      <c r="AC415" s="143">
        <f t="shared" si="103"/>
        <v>8108.6739999999982</v>
      </c>
      <c r="AD415" s="143">
        <f t="shared" si="104"/>
        <v>0</v>
      </c>
      <c r="AE415" s="143">
        <f t="shared" si="105"/>
        <v>4265.3195999999989</v>
      </c>
      <c r="AF415" s="143">
        <f t="shared" si="106"/>
        <v>0</v>
      </c>
      <c r="AG415" s="143">
        <f t="shared" si="107"/>
        <v>0</v>
      </c>
    </row>
    <row r="416" spans="2:33">
      <c r="B416" t="s">
        <v>857</v>
      </c>
      <c r="C416" t="s">
        <v>332</v>
      </c>
      <c r="D416" s="120">
        <v>2.4900000000000002E-2</v>
      </c>
      <c r="E416" s="120">
        <v>1.38E-2</v>
      </c>
      <c r="F416" s="127">
        <v>16571405</v>
      </c>
      <c r="G416" s="127">
        <v>0</v>
      </c>
      <c r="H416" s="127">
        <v>8716867</v>
      </c>
      <c r="I416" s="127">
        <v>0</v>
      </c>
      <c r="J416" s="127">
        <v>0</v>
      </c>
      <c r="K416" s="127"/>
      <c r="L416" s="127"/>
      <c r="M416" s="127"/>
      <c r="N416" s="127"/>
      <c r="O416" s="127"/>
      <c r="Q416" s="140">
        <f t="shared" si="93"/>
        <v>0</v>
      </c>
      <c r="R416" s="140">
        <f t="shared" si="94"/>
        <v>0</v>
      </c>
      <c r="S416" s="140">
        <f t="shared" si="95"/>
        <v>0</v>
      </c>
      <c r="T416" s="140">
        <f t="shared" si="96"/>
        <v>0</v>
      </c>
      <c r="U416" s="140">
        <f t="shared" si="97"/>
        <v>0</v>
      </c>
      <c r="W416" s="140">
        <f t="shared" si="98"/>
        <v>-183942.59550000002</v>
      </c>
      <c r="X416" s="140">
        <f t="shared" si="99"/>
        <v>0</v>
      </c>
      <c r="Y416" s="140">
        <f t="shared" si="100"/>
        <v>-96757.223700000017</v>
      </c>
      <c r="Z416" s="140">
        <f t="shared" si="101"/>
        <v>0</v>
      </c>
      <c r="AA416" s="140">
        <f t="shared" si="102"/>
        <v>0</v>
      </c>
      <c r="AC416" s="143">
        <f t="shared" si="103"/>
        <v>-183942.59550000002</v>
      </c>
      <c r="AD416" s="143">
        <f t="shared" si="104"/>
        <v>0</v>
      </c>
      <c r="AE416" s="143">
        <f t="shared" si="105"/>
        <v>-96757.223700000017</v>
      </c>
      <c r="AF416" s="143">
        <f t="shared" si="106"/>
        <v>0</v>
      </c>
      <c r="AG416" s="143">
        <f t="shared" si="107"/>
        <v>0</v>
      </c>
    </row>
    <row r="417" spans="2:33">
      <c r="B417" t="s">
        <v>857</v>
      </c>
      <c r="C417" t="s">
        <v>333</v>
      </c>
      <c r="D417" s="120">
        <v>2.7799999999999998E-2</v>
      </c>
      <c r="E417" s="120">
        <v>1.0500000000000001E-2</v>
      </c>
      <c r="F417" s="127">
        <v>2391092</v>
      </c>
      <c r="G417" s="127">
        <v>0</v>
      </c>
      <c r="H417" s="127">
        <v>1257759</v>
      </c>
      <c r="I417" s="127">
        <v>0</v>
      </c>
      <c r="J417" s="127">
        <v>0</v>
      </c>
      <c r="K417" s="127"/>
      <c r="L417" s="127"/>
      <c r="M417" s="127"/>
      <c r="N417" s="127"/>
      <c r="O417" s="127"/>
      <c r="Q417" s="140">
        <f t="shared" si="93"/>
        <v>0</v>
      </c>
      <c r="R417" s="140">
        <f t="shared" si="94"/>
        <v>0</v>
      </c>
      <c r="S417" s="140">
        <f t="shared" si="95"/>
        <v>0</v>
      </c>
      <c r="T417" s="140">
        <f t="shared" si="96"/>
        <v>0</v>
      </c>
      <c r="U417" s="140">
        <f t="shared" si="97"/>
        <v>0</v>
      </c>
      <c r="W417" s="140">
        <f t="shared" si="98"/>
        <v>-41365.891599999988</v>
      </c>
      <c r="X417" s="140">
        <f t="shared" si="99"/>
        <v>0</v>
      </c>
      <c r="Y417" s="140">
        <f t="shared" si="100"/>
        <v>-21759.230699999996</v>
      </c>
      <c r="Z417" s="140">
        <f t="shared" si="101"/>
        <v>0</v>
      </c>
      <c r="AA417" s="140">
        <f t="shared" si="102"/>
        <v>0</v>
      </c>
      <c r="AC417" s="143">
        <f t="shared" si="103"/>
        <v>-41365.891599999988</v>
      </c>
      <c r="AD417" s="143">
        <f t="shared" si="104"/>
        <v>0</v>
      </c>
      <c r="AE417" s="143">
        <f t="shared" si="105"/>
        <v>-21759.230699999996</v>
      </c>
      <c r="AF417" s="143">
        <f t="shared" si="106"/>
        <v>0</v>
      </c>
      <c r="AG417" s="143">
        <f t="shared" si="107"/>
        <v>0</v>
      </c>
    </row>
    <row r="418" spans="2:33">
      <c r="B418" t="s">
        <v>857</v>
      </c>
      <c r="C418" t="s">
        <v>334</v>
      </c>
      <c r="D418" s="120">
        <v>3.1800000000000002E-2</v>
      </c>
      <c r="E418" s="120">
        <v>2.6200000000000001E-2</v>
      </c>
      <c r="F418" s="127">
        <v>30669145</v>
      </c>
      <c r="G418" s="127">
        <v>0</v>
      </c>
      <c r="H418" s="127">
        <v>16132541</v>
      </c>
      <c r="I418" s="127">
        <v>0</v>
      </c>
      <c r="J418" s="127">
        <v>0</v>
      </c>
      <c r="K418" s="127"/>
      <c r="L418" s="127"/>
      <c r="M418" s="127"/>
      <c r="N418" s="127"/>
      <c r="O418" s="127"/>
      <c r="Q418" s="140">
        <f t="shared" si="93"/>
        <v>0</v>
      </c>
      <c r="R418" s="140">
        <f t="shared" si="94"/>
        <v>0</v>
      </c>
      <c r="S418" s="140">
        <f t="shared" si="95"/>
        <v>0</v>
      </c>
      <c r="T418" s="140">
        <f t="shared" si="96"/>
        <v>0</v>
      </c>
      <c r="U418" s="140">
        <f t="shared" si="97"/>
        <v>0</v>
      </c>
      <c r="W418" s="140">
        <f t="shared" si="98"/>
        <v>-171747.21200000003</v>
      </c>
      <c r="X418" s="140">
        <f t="shared" si="99"/>
        <v>0</v>
      </c>
      <c r="Y418" s="140">
        <f t="shared" si="100"/>
        <v>-90342.229600000006</v>
      </c>
      <c r="Z418" s="140">
        <f t="shared" si="101"/>
        <v>0</v>
      </c>
      <c r="AA418" s="140">
        <f t="shared" si="102"/>
        <v>0</v>
      </c>
      <c r="AC418" s="143">
        <f t="shared" si="103"/>
        <v>-171747.21200000003</v>
      </c>
      <c r="AD418" s="143">
        <f t="shared" si="104"/>
        <v>0</v>
      </c>
      <c r="AE418" s="143">
        <f t="shared" si="105"/>
        <v>-90342.229600000006</v>
      </c>
      <c r="AF418" s="143">
        <f t="shared" si="106"/>
        <v>0</v>
      </c>
      <c r="AG418" s="143">
        <f t="shared" si="107"/>
        <v>0</v>
      </c>
    </row>
    <row r="419" spans="2:33">
      <c r="B419" t="s">
        <v>857</v>
      </c>
      <c r="C419" t="s">
        <v>335</v>
      </c>
      <c r="D419" s="120">
        <v>2.2500000000000003E-2</v>
      </c>
      <c r="E419" s="120">
        <v>2.7900000000000001E-2</v>
      </c>
      <c r="F419" s="127">
        <v>12209608</v>
      </c>
      <c r="G419" s="127">
        <v>0</v>
      </c>
      <c r="H419" s="127">
        <v>6422481</v>
      </c>
      <c r="I419" s="127">
        <v>0</v>
      </c>
      <c r="J419" s="127">
        <v>0</v>
      </c>
      <c r="K419" s="127"/>
      <c r="L419" s="127"/>
      <c r="M419" s="127"/>
      <c r="N419" s="127"/>
      <c r="O419" s="127"/>
      <c r="Q419" s="140">
        <f t="shared" si="93"/>
        <v>0</v>
      </c>
      <c r="R419" s="140">
        <f t="shared" si="94"/>
        <v>0</v>
      </c>
      <c r="S419" s="140">
        <f t="shared" si="95"/>
        <v>0</v>
      </c>
      <c r="T419" s="140">
        <f t="shared" si="96"/>
        <v>0</v>
      </c>
      <c r="U419" s="140">
        <f t="shared" si="97"/>
        <v>0</v>
      </c>
      <c r="W419" s="140">
        <f t="shared" si="98"/>
        <v>65931.883199999982</v>
      </c>
      <c r="X419" s="140">
        <f t="shared" si="99"/>
        <v>0</v>
      </c>
      <c r="Y419" s="140">
        <f t="shared" si="100"/>
        <v>34681.397399999987</v>
      </c>
      <c r="Z419" s="140">
        <f t="shared" si="101"/>
        <v>0</v>
      </c>
      <c r="AA419" s="140">
        <f t="shared" si="102"/>
        <v>0</v>
      </c>
      <c r="AC419" s="143">
        <f t="shared" si="103"/>
        <v>65931.883199999982</v>
      </c>
      <c r="AD419" s="143">
        <f t="shared" si="104"/>
        <v>0</v>
      </c>
      <c r="AE419" s="143">
        <f t="shared" si="105"/>
        <v>34681.397399999987</v>
      </c>
      <c r="AF419" s="143">
        <f t="shared" si="106"/>
        <v>0</v>
      </c>
      <c r="AG419" s="143">
        <f t="shared" si="107"/>
        <v>0</v>
      </c>
    </row>
    <row r="420" spans="2:33">
      <c r="B420" t="s">
        <v>857</v>
      </c>
      <c r="C420" t="s">
        <v>336</v>
      </c>
      <c r="D420" s="120">
        <v>4.0599999999999997E-2</v>
      </c>
      <c r="E420" s="120">
        <v>3.1300000000000001E-2</v>
      </c>
      <c r="F420" s="127">
        <v>8254191</v>
      </c>
      <c r="G420" s="127">
        <v>0</v>
      </c>
      <c r="H420" s="127">
        <v>4341858</v>
      </c>
      <c r="I420" s="127">
        <v>0</v>
      </c>
      <c r="J420" s="127">
        <v>0</v>
      </c>
      <c r="K420" s="127"/>
      <c r="L420" s="127"/>
      <c r="M420" s="127"/>
      <c r="N420" s="127"/>
      <c r="O420" s="127"/>
      <c r="Q420" s="140">
        <f t="shared" si="93"/>
        <v>0</v>
      </c>
      <c r="R420" s="140">
        <f t="shared" si="94"/>
        <v>0</v>
      </c>
      <c r="S420" s="140">
        <f t="shared" si="95"/>
        <v>0</v>
      </c>
      <c r="T420" s="140">
        <f t="shared" si="96"/>
        <v>0</v>
      </c>
      <c r="U420" s="140">
        <f t="shared" si="97"/>
        <v>0</v>
      </c>
      <c r="W420" s="140">
        <f t="shared" si="98"/>
        <v>-76763.976299999966</v>
      </c>
      <c r="X420" s="140">
        <f t="shared" si="99"/>
        <v>0</v>
      </c>
      <c r="Y420" s="140">
        <f t="shared" si="100"/>
        <v>-40379.279399999985</v>
      </c>
      <c r="Z420" s="140">
        <f t="shared" si="101"/>
        <v>0</v>
      </c>
      <c r="AA420" s="140">
        <f t="shared" si="102"/>
        <v>0</v>
      </c>
      <c r="AC420" s="143">
        <f t="shared" si="103"/>
        <v>-76763.976299999966</v>
      </c>
      <c r="AD420" s="143">
        <f t="shared" si="104"/>
        <v>0</v>
      </c>
      <c r="AE420" s="143">
        <f t="shared" si="105"/>
        <v>-40379.279399999985</v>
      </c>
      <c r="AF420" s="143">
        <f t="shared" si="106"/>
        <v>0</v>
      </c>
      <c r="AG420" s="143">
        <f t="shared" si="107"/>
        <v>0</v>
      </c>
    </row>
    <row r="421" spans="2:33">
      <c r="B421" t="s">
        <v>857</v>
      </c>
      <c r="C421" t="s">
        <v>337</v>
      </c>
      <c r="D421" s="120">
        <v>2.9700000000000001E-2</v>
      </c>
      <c r="E421" s="120">
        <v>1.52E-2</v>
      </c>
      <c r="F421" s="127">
        <v>1623151</v>
      </c>
      <c r="G421" s="127">
        <v>0</v>
      </c>
      <c r="H421" s="127">
        <v>853808</v>
      </c>
      <c r="I421" s="127">
        <v>0</v>
      </c>
      <c r="J421" s="127">
        <v>0</v>
      </c>
      <c r="K421" s="127"/>
      <c r="L421" s="127"/>
      <c r="M421" s="127"/>
      <c r="N421" s="127"/>
      <c r="O421" s="127"/>
      <c r="Q421" s="140">
        <f t="shared" si="93"/>
        <v>0</v>
      </c>
      <c r="R421" s="140">
        <f t="shared" si="94"/>
        <v>0</v>
      </c>
      <c r="S421" s="140">
        <f t="shared" si="95"/>
        <v>0</v>
      </c>
      <c r="T421" s="140">
        <f t="shared" si="96"/>
        <v>0</v>
      </c>
      <c r="U421" s="140">
        <f t="shared" si="97"/>
        <v>0</v>
      </c>
      <c r="W421" s="140">
        <f t="shared" si="98"/>
        <v>-23535.6895</v>
      </c>
      <c r="X421" s="140">
        <f t="shared" si="99"/>
        <v>0</v>
      </c>
      <c r="Y421" s="140">
        <f t="shared" si="100"/>
        <v>-12380.216</v>
      </c>
      <c r="Z421" s="140">
        <f t="shared" si="101"/>
        <v>0</v>
      </c>
      <c r="AA421" s="140">
        <f t="shared" si="102"/>
        <v>0</v>
      </c>
      <c r="AC421" s="143">
        <f t="shared" si="103"/>
        <v>-23535.6895</v>
      </c>
      <c r="AD421" s="143">
        <f t="shared" si="104"/>
        <v>0</v>
      </c>
      <c r="AE421" s="143">
        <f t="shared" si="105"/>
        <v>-12380.216</v>
      </c>
      <c r="AF421" s="143">
        <f t="shared" si="106"/>
        <v>0</v>
      </c>
      <c r="AG421" s="143">
        <f t="shared" si="107"/>
        <v>0</v>
      </c>
    </row>
    <row r="422" spans="2:33">
      <c r="B422" t="s">
        <v>1159</v>
      </c>
      <c r="F422" s="127">
        <v>71998593</v>
      </c>
      <c r="G422" s="127">
        <v>0</v>
      </c>
      <c r="H422" s="127">
        <v>37872600</v>
      </c>
      <c r="I422" s="127">
        <v>0</v>
      </c>
      <c r="J422" s="127">
        <v>0</v>
      </c>
      <c r="K422" s="127">
        <v>218140109</v>
      </c>
      <c r="L422" s="127">
        <v>0</v>
      </c>
      <c r="M422" s="127">
        <v>117075873</v>
      </c>
      <c r="N422" s="127">
        <v>0</v>
      </c>
      <c r="O422" s="127">
        <v>0</v>
      </c>
      <c r="Q422" s="140">
        <f t="shared" si="93"/>
        <v>0</v>
      </c>
      <c r="R422" s="140">
        <f t="shared" si="94"/>
        <v>0</v>
      </c>
      <c r="S422" s="140">
        <f t="shared" si="95"/>
        <v>0</v>
      </c>
      <c r="T422" s="140">
        <f t="shared" si="96"/>
        <v>0</v>
      </c>
      <c r="U422" s="140">
        <f t="shared" si="97"/>
        <v>0</v>
      </c>
      <c r="W422" s="140">
        <f t="shared" si="98"/>
        <v>0</v>
      </c>
      <c r="X422" s="140">
        <f t="shared" si="99"/>
        <v>0</v>
      </c>
      <c r="Y422" s="140">
        <f t="shared" si="100"/>
        <v>0</v>
      </c>
      <c r="Z422" s="140">
        <f t="shared" si="101"/>
        <v>0</v>
      </c>
      <c r="AA422" s="140">
        <f t="shared" si="102"/>
        <v>0</v>
      </c>
      <c r="AC422" s="143">
        <f t="shared" si="103"/>
        <v>0</v>
      </c>
      <c r="AD422" s="143">
        <f t="shared" si="104"/>
        <v>0</v>
      </c>
      <c r="AE422" s="143">
        <f t="shared" si="105"/>
        <v>0</v>
      </c>
      <c r="AF422" s="143">
        <f t="shared" si="106"/>
        <v>0</v>
      </c>
      <c r="AG422" s="143">
        <f t="shared" si="107"/>
        <v>0</v>
      </c>
    </row>
    <row r="423" spans="2:33">
      <c r="B423" t="s">
        <v>895</v>
      </c>
      <c r="C423" t="s">
        <v>165</v>
      </c>
      <c r="D423" s="120">
        <v>1.0699999999999999E-2</v>
      </c>
      <c r="E423" s="120">
        <v>1.04E-2</v>
      </c>
      <c r="F423" s="127">
        <v>974802</v>
      </c>
      <c r="G423" s="127">
        <v>0</v>
      </c>
      <c r="H423" s="127">
        <v>512764</v>
      </c>
      <c r="I423" s="127">
        <v>0</v>
      </c>
      <c r="J423" s="127">
        <v>0</v>
      </c>
      <c r="K423" s="127"/>
      <c r="L423" s="127"/>
      <c r="M423" s="127"/>
      <c r="N423" s="127"/>
      <c r="O423" s="127"/>
      <c r="Q423" s="140">
        <f t="shared" si="93"/>
        <v>0</v>
      </c>
      <c r="R423" s="140">
        <f t="shared" si="94"/>
        <v>0</v>
      </c>
      <c r="S423" s="140">
        <f t="shared" si="95"/>
        <v>0</v>
      </c>
      <c r="T423" s="140">
        <f t="shared" si="96"/>
        <v>0</v>
      </c>
      <c r="U423" s="140">
        <f t="shared" si="97"/>
        <v>0</v>
      </c>
      <c r="W423" s="140">
        <f t="shared" si="98"/>
        <v>-292.4405999999999</v>
      </c>
      <c r="X423" s="140">
        <f t="shared" si="99"/>
        <v>0</v>
      </c>
      <c r="Y423" s="140">
        <f t="shared" si="100"/>
        <v>-153.82919999999996</v>
      </c>
      <c r="Z423" s="140">
        <f t="shared" si="101"/>
        <v>0</v>
      </c>
      <c r="AA423" s="140">
        <f t="shared" si="102"/>
        <v>0</v>
      </c>
      <c r="AC423" s="143">
        <f t="shared" si="103"/>
        <v>-292.4405999999999</v>
      </c>
      <c r="AD423" s="143">
        <f t="shared" si="104"/>
        <v>0</v>
      </c>
      <c r="AE423" s="143">
        <f t="shared" si="105"/>
        <v>-153.82919999999996</v>
      </c>
      <c r="AF423" s="143">
        <f t="shared" si="106"/>
        <v>0</v>
      </c>
      <c r="AG423" s="143">
        <f t="shared" si="107"/>
        <v>0</v>
      </c>
    </row>
    <row r="424" spans="2:33">
      <c r="B424" t="s">
        <v>895</v>
      </c>
      <c r="C424" t="s">
        <v>166</v>
      </c>
      <c r="D424" s="120">
        <v>1.1900000000000001E-2</v>
      </c>
      <c r="E424" s="120">
        <v>1.18E-2</v>
      </c>
      <c r="F424" s="127">
        <v>13614077</v>
      </c>
      <c r="G424" s="127">
        <v>0</v>
      </c>
      <c r="H424" s="127">
        <v>7161258</v>
      </c>
      <c r="I424" s="127">
        <v>0</v>
      </c>
      <c r="J424" s="127">
        <v>0</v>
      </c>
      <c r="K424" s="127"/>
      <c r="L424" s="127"/>
      <c r="M424" s="127"/>
      <c r="N424" s="127"/>
      <c r="O424" s="127"/>
      <c r="Q424" s="140">
        <f t="shared" si="93"/>
        <v>0</v>
      </c>
      <c r="R424" s="140">
        <f t="shared" si="94"/>
        <v>0</v>
      </c>
      <c r="S424" s="140">
        <f t="shared" si="95"/>
        <v>0</v>
      </c>
      <c r="T424" s="140">
        <f t="shared" si="96"/>
        <v>0</v>
      </c>
      <c r="U424" s="140">
        <f t="shared" si="97"/>
        <v>0</v>
      </c>
      <c r="W424" s="140">
        <f t="shared" si="98"/>
        <v>-1361.4077000000154</v>
      </c>
      <c r="X424" s="140">
        <f t="shared" si="99"/>
        <v>0</v>
      </c>
      <c r="Y424" s="140">
        <f t="shared" si="100"/>
        <v>-716.1258000000081</v>
      </c>
      <c r="Z424" s="140">
        <f t="shared" si="101"/>
        <v>0</v>
      </c>
      <c r="AA424" s="140">
        <f t="shared" si="102"/>
        <v>0</v>
      </c>
      <c r="AC424" s="143">
        <f t="shared" si="103"/>
        <v>-1361.4077000000154</v>
      </c>
      <c r="AD424" s="143">
        <f t="shared" si="104"/>
        <v>0</v>
      </c>
      <c r="AE424" s="143">
        <f t="shared" si="105"/>
        <v>-716.1258000000081</v>
      </c>
      <c r="AF424" s="143">
        <f t="shared" si="106"/>
        <v>0</v>
      </c>
      <c r="AG424" s="143">
        <f t="shared" si="107"/>
        <v>0</v>
      </c>
    </row>
    <row r="425" spans="2:33">
      <c r="B425" t="s">
        <v>895</v>
      </c>
      <c r="C425" t="s">
        <v>167</v>
      </c>
      <c r="D425" s="120">
        <v>1.6300000000000002E-2</v>
      </c>
      <c r="E425" s="120">
        <v>1.7600000000000001E-2</v>
      </c>
      <c r="F425" s="127">
        <v>20209574</v>
      </c>
      <c r="G425" s="127">
        <v>0</v>
      </c>
      <c r="H425" s="127">
        <v>10630612</v>
      </c>
      <c r="I425" s="127">
        <v>0</v>
      </c>
      <c r="J425" s="127">
        <v>0</v>
      </c>
      <c r="K425" s="127"/>
      <c r="L425" s="127"/>
      <c r="M425" s="127"/>
      <c r="N425" s="127"/>
      <c r="O425" s="127"/>
      <c r="Q425" s="140">
        <f t="shared" si="93"/>
        <v>0</v>
      </c>
      <c r="R425" s="140">
        <f t="shared" si="94"/>
        <v>0</v>
      </c>
      <c r="S425" s="140">
        <f t="shared" si="95"/>
        <v>0</v>
      </c>
      <c r="T425" s="140">
        <f t="shared" si="96"/>
        <v>0</v>
      </c>
      <c r="U425" s="140">
        <f t="shared" si="97"/>
        <v>0</v>
      </c>
      <c r="W425" s="140">
        <f t="shared" si="98"/>
        <v>26272.44619999998</v>
      </c>
      <c r="X425" s="140">
        <f t="shared" si="99"/>
        <v>0</v>
      </c>
      <c r="Y425" s="140">
        <f t="shared" si="100"/>
        <v>13819.79559999999</v>
      </c>
      <c r="Z425" s="140">
        <f t="shared" si="101"/>
        <v>0</v>
      </c>
      <c r="AA425" s="140">
        <f t="shared" si="102"/>
        <v>0</v>
      </c>
      <c r="AC425" s="143">
        <f t="shared" si="103"/>
        <v>26272.44619999998</v>
      </c>
      <c r="AD425" s="143">
        <f t="shared" si="104"/>
        <v>0</v>
      </c>
      <c r="AE425" s="143">
        <f t="shared" si="105"/>
        <v>13819.79559999999</v>
      </c>
      <c r="AF425" s="143">
        <f t="shared" si="106"/>
        <v>0</v>
      </c>
      <c r="AG425" s="143">
        <f t="shared" si="107"/>
        <v>0</v>
      </c>
    </row>
    <row r="426" spans="2:33">
      <c r="B426" t="s">
        <v>895</v>
      </c>
      <c r="C426" t="s">
        <v>168</v>
      </c>
      <c r="D426" s="120">
        <v>2.41E-2</v>
      </c>
      <c r="E426" s="120">
        <v>2.3399999999999997E-2</v>
      </c>
      <c r="F426" s="127">
        <v>221014754</v>
      </c>
      <c r="G426" s="127">
        <v>0</v>
      </c>
      <c r="H426" s="127">
        <v>116257875</v>
      </c>
      <c r="I426" s="127">
        <v>0</v>
      </c>
      <c r="J426" s="127">
        <v>0</v>
      </c>
      <c r="K426" s="127"/>
      <c r="L426" s="127"/>
      <c r="M426" s="127"/>
      <c r="N426" s="127"/>
      <c r="O426" s="127"/>
      <c r="Q426" s="140">
        <f t="shared" si="93"/>
        <v>0</v>
      </c>
      <c r="R426" s="140">
        <f t="shared" si="94"/>
        <v>0</v>
      </c>
      <c r="S426" s="140">
        <f t="shared" si="95"/>
        <v>0</v>
      </c>
      <c r="T426" s="140">
        <f t="shared" si="96"/>
        <v>0</v>
      </c>
      <c r="U426" s="140">
        <f t="shared" si="97"/>
        <v>0</v>
      </c>
      <c r="W426" s="140">
        <f t="shared" si="98"/>
        <v>-154710.32780000061</v>
      </c>
      <c r="X426" s="140">
        <f t="shared" si="99"/>
        <v>0</v>
      </c>
      <c r="Y426" s="140">
        <f t="shared" si="100"/>
        <v>-81380.512500000317</v>
      </c>
      <c r="Z426" s="140">
        <f t="shared" si="101"/>
        <v>0</v>
      </c>
      <c r="AA426" s="140">
        <f t="shared" si="102"/>
        <v>0</v>
      </c>
      <c r="AC426" s="143">
        <f t="shared" si="103"/>
        <v>-154710.32780000061</v>
      </c>
      <c r="AD426" s="143">
        <f t="shared" si="104"/>
        <v>0</v>
      </c>
      <c r="AE426" s="143">
        <f t="shared" si="105"/>
        <v>-81380.512500000317</v>
      </c>
      <c r="AF426" s="143">
        <f t="shared" si="106"/>
        <v>0</v>
      </c>
      <c r="AG426" s="143">
        <f t="shared" si="107"/>
        <v>0</v>
      </c>
    </row>
    <row r="427" spans="2:33">
      <c r="B427" t="s">
        <v>895</v>
      </c>
      <c r="C427" t="s">
        <v>169</v>
      </c>
      <c r="D427" s="120">
        <v>2.41E-2</v>
      </c>
      <c r="E427" s="120">
        <v>2.41E-2</v>
      </c>
      <c r="F427" s="127">
        <v>3237284</v>
      </c>
      <c r="G427" s="127">
        <v>0</v>
      </c>
      <c r="H427" s="127">
        <v>1702872</v>
      </c>
      <c r="I427" s="127">
        <v>0</v>
      </c>
      <c r="J427" s="127">
        <v>0</v>
      </c>
      <c r="K427" s="127"/>
      <c r="L427" s="127"/>
      <c r="M427" s="127"/>
      <c r="N427" s="127"/>
      <c r="O427" s="127"/>
      <c r="Q427" s="140">
        <f t="shared" si="93"/>
        <v>0</v>
      </c>
      <c r="R427" s="140">
        <f t="shared" si="94"/>
        <v>0</v>
      </c>
      <c r="S427" s="140">
        <f t="shared" si="95"/>
        <v>0</v>
      </c>
      <c r="T427" s="140">
        <f t="shared" si="96"/>
        <v>0</v>
      </c>
      <c r="U427" s="140">
        <f t="shared" si="97"/>
        <v>0</v>
      </c>
      <c r="W427" s="140">
        <f t="shared" si="98"/>
        <v>0</v>
      </c>
      <c r="X427" s="140">
        <f t="shared" si="99"/>
        <v>0</v>
      </c>
      <c r="Y427" s="140">
        <f t="shared" si="100"/>
        <v>0</v>
      </c>
      <c r="Z427" s="140">
        <f t="shared" si="101"/>
        <v>0</v>
      </c>
      <c r="AA427" s="140">
        <f t="shared" si="102"/>
        <v>0</v>
      </c>
      <c r="AC427" s="143">
        <f t="shared" si="103"/>
        <v>0</v>
      </c>
      <c r="AD427" s="143">
        <f t="shared" si="104"/>
        <v>0</v>
      </c>
      <c r="AE427" s="143">
        <f t="shared" si="105"/>
        <v>0</v>
      </c>
      <c r="AF427" s="143">
        <f t="shared" si="106"/>
        <v>0</v>
      </c>
      <c r="AG427" s="143">
        <f t="shared" si="107"/>
        <v>0</v>
      </c>
    </row>
    <row r="428" spans="2:33">
      <c r="B428" t="s">
        <v>895</v>
      </c>
      <c r="C428" t="s">
        <v>170</v>
      </c>
      <c r="D428" s="120">
        <v>1.5099999999999999E-2</v>
      </c>
      <c r="E428" s="120">
        <v>1.09E-2</v>
      </c>
      <c r="F428" s="127">
        <v>764987</v>
      </c>
      <c r="G428" s="127">
        <v>0</v>
      </c>
      <c r="H428" s="127">
        <v>402397</v>
      </c>
      <c r="I428" s="127">
        <v>0</v>
      </c>
      <c r="J428" s="127">
        <v>0</v>
      </c>
      <c r="K428" s="127"/>
      <c r="L428" s="127"/>
      <c r="M428" s="127"/>
      <c r="N428" s="127"/>
      <c r="O428" s="127"/>
      <c r="Q428" s="140">
        <f t="shared" si="93"/>
        <v>0</v>
      </c>
      <c r="R428" s="140">
        <f t="shared" si="94"/>
        <v>0</v>
      </c>
      <c r="S428" s="140">
        <f t="shared" si="95"/>
        <v>0</v>
      </c>
      <c r="T428" s="140">
        <f t="shared" si="96"/>
        <v>0</v>
      </c>
      <c r="U428" s="140">
        <f t="shared" si="97"/>
        <v>0</v>
      </c>
      <c r="W428" s="140">
        <f t="shared" si="98"/>
        <v>-3212.9453999999992</v>
      </c>
      <c r="X428" s="140">
        <f t="shared" si="99"/>
        <v>0</v>
      </c>
      <c r="Y428" s="140">
        <f t="shared" si="100"/>
        <v>-1690.0673999999995</v>
      </c>
      <c r="Z428" s="140">
        <f t="shared" si="101"/>
        <v>0</v>
      </c>
      <c r="AA428" s="140">
        <f t="shared" si="102"/>
        <v>0</v>
      </c>
      <c r="AC428" s="143">
        <f t="shared" si="103"/>
        <v>-3212.9453999999992</v>
      </c>
      <c r="AD428" s="143">
        <f t="shared" si="104"/>
        <v>0</v>
      </c>
      <c r="AE428" s="143">
        <f t="shared" si="105"/>
        <v>-1690.0673999999995</v>
      </c>
      <c r="AF428" s="143">
        <f t="shared" si="106"/>
        <v>0</v>
      </c>
      <c r="AG428" s="143">
        <f t="shared" si="107"/>
        <v>0</v>
      </c>
    </row>
    <row r="429" spans="2:33">
      <c r="B429" t="s">
        <v>895</v>
      </c>
      <c r="C429" t="s">
        <v>171</v>
      </c>
      <c r="D429" s="120">
        <v>1.9299999999999998E-2</v>
      </c>
      <c r="E429" s="120">
        <v>2.4E-2</v>
      </c>
      <c r="F429" s="127">
        <v>218649322</v>
      </c>
      <c r="G429" s="127">
        <v>0</v>
      </c>
      <c r="H429" s="127">
        <v>115013614</v>
      </c>
      <c r="I429" s="127">
        <v>0</v>
      </c>
      <c r="J429" s="127">
        <v>0</v>
      </c>
      <c r="K429" s="127"/>
      <c r="L429" s="127"/>
      <c r="M429" s="127"/>
      <c r="N429" s="127"/>
      <c r="O429" s="127"/>
      <c r="Q429" s="140">
        <f t="shared" si="93"/>
        <v>0</v>
      </c>
      <c r="R429" s="140">
        <f t="shared" si="94"/>
        <v>0</v>
      </c>
      <c r="S429" s="140">
        <f t="shared" si="95"/>
        <v>0</v>
      </c>
      <c r="T429" s="140">
        <f t="shared" si="96"/>
        <v>0</v>
      </c>
      <c r="U429" s="140">
        <f t="shared" si="97"/>
        <v>0</v>
      </c>
      <c r="W429" s="140">
        <f t="shared" si="98"/>
        <v>1027651.8134000006</v>
      </c>
      <c r="X429" s="140">
        <f t="shared" si="99"/>
        <v>0</v>
      </c>
      <c r="Y429" s="140">
        <f t="shared" si="100"/>
        <v>540563.98580000037</v>
      </c>
      <c r="Z429" s="140">
        <f t="shared" si="101"/>
        <v>0</v>
      </c>
      <c r="AA429" s="140">
        <f t="shared" si="102"/>
        <v>0</v>
      </c>
      <c r="AC429" s="143">
        <f t="shared" si="103"/>
        <v>1027651.8134000006</v>
      </c>
      <c r="AD429" s="143">
        <f t="shared" si="104"/>
        <v>0</v>
      </c>
      <c r="AE429" s="143">
        <f t="shared" si="105"/>
        <v>540563.98580000037</v>
      </c>
      <c r="AF429" s="143">
        <f t="shared" si="106"/>
        <v>0</v>
      </c>
      <c r="AG429" s="143">
        <f t="shared" si="107"/>
        <v>0</v>
      </c>
    </row>
    <row r="430" spans="2:33">
      <c r="B430" t="s">
        <v>895</v>
      </c>
      <c r="C430" t="s">
        <v>172</v>
      </c>
      <c r="D430" s="120">
        <v>1.9E-2</v>
      </c>
      <c r="E430" s="120">
        <v>2.53E-2</v>
      </c>
      <c r="F430" s="127">
        <v>106565800</v>
      </c>
      <c r="G430" s="127">
        <v>0</v>
      </c>
      <c r="H430" s="127">
        <v>56055595</v>
      </c>
      <c r="I430" s="127">
        <v>0</v>
      </c>
      <c r="J430" s="127">
        <v>0</v>
      </c>
      <c r="K430" s="127"/>
      <c r="L430" s="127"/>
      <c r="M430" s="127"/>
      <c r="N430" s="127"/>
      <c r="O430" s="127"/>
      <c r="Q430" s="140">
        <f t="shared" si="93"/>
        <v>0</v>
      </c>
      <c r="R430" s="140">
        <f t="shared" si="94"/>
        <v>0</v>
      </c>
      <c r="S430" s="140">
        <f t="shared" si="95"/>
        <v>0</v>
      </c>
      <c r="T430" s="140">
        <f t="shared" si="96"/>
        <v>0</v>
      </c>
      <c r="U430" s="140">
        <f t="shared" si="97"/>
        <v>0</v>
      </c>
      <c r="W430" s="140">
        <f t="shared" si="98"/>
        <v>671364.54</v>
      </c>
      <c r="X430" s="140">
        <f t="shared" si="99"/>
        <v>0</v>
      </c>
      <c r="Y430" s="140">
        <f t="shared" si="100"/>
        <v>353150.24849999999</v>
      </c>
      <c r="Z430" s="140">
        <f t="shared" si="101"/>
        <v>0</v>
      </c>
      <c r="AA430" s="140">
        <f t="shared" si="102"/>
        <v>0</v>
      </c>
      <c r="AC430" s="143">
        <f t="shared" si="103"/>
        <v>671364.54</v>
      </c>
      <c r="AD430" s="143">
        <f t="shared" si="104"/>
        <v>0</v>
      </c>
      <c r="AE430" s="143">
        <f t="shared" si="105"/>
        <v>353150.24849999999</v>
      </c>
      <c r="AF430" s="143">
        <f t="shared" si="106"/>
        <v>0</v>
      </c>
      <c r="AG430" s="143">
        <f t="shared" si="107"/>
        <v>0</v>
      </c>
    </row>
    <row r="431" spans="2:33">
      <c r="B431" t="s">
        <v>895</v>
      </c>
      <c r="C431" t="s">
        <v>173</v>
      </c>
      <c r="D431" s="120">
        <v>1.6400000000000001E-2</v>
      </c>
      <c r="E431" s="120">
        <v>1.6299999999999999E-2</v>
      </c>
      <c r="F431" s="127">
        <v>2309726</v>
      </c>
      <c r="G431" s="127">
        <v>0</v>
      </c>
      <c r="H431" s="127">
        <v>1214959</v>
      </c>
      <c r="I431" s="127">
        <v>0</v>
      </c>
      <c r="J431" s="127">
        <v>0</v>
      </c>
      <c r="K431" s="127"/>
      <c r="L431" s="127"/>
      <c r="M431" s="127"/>
      <c r="N431" s="127"/>
      <c r="O431" s="127"/>
      <c r="Q431" s="140">
        <f t="shared" si="93"/>
        <v>0</v>
      </c>
      <c r="R431" s="140">
        <f t="shared" si="94"/>
        <v>0</v>
      </c>
      <c r="S431" s="140">
        <f t="shared" si="95"/>
        <v>0</v>
      </c>
      <c r="T431" s="140">
        <f t="shared" si="96"/>
        <v>0</v>
      </c>
      <c r="U431" s="140">
        <f t="shared" si="97"/>
        <v>0</v>
      </c>
      <c r="W431" s="140">
        <f t="shared" si="98"/>
        <v>-230.97260000000662</v>
      </c>
      <c r="X431" s="140">
        <f t="shared" si="99"/>
        <v>0</v>
      </c>
      <c r="Y431" s="140">
        <f t="shared" si="100"/>
        <v>-121.49590000000347</v>
      </c>
      <c r="Z431" s="140">
        <f t="shared" si="101"/>
        <v>0</v>
      </c>
      <c r="AA431" s="140">
        <f t="shared" si="102"/>
        <v>0</v>
      </c>
      <c r="AC431" s="143">
        <f t="shared" si="103"/>
        <v>-230.97260000000662</v>
      </c>
      <c r="AD431" s="143">
        <f t="shared" si="104"/>
        <v>0</v>
      </c>
      <c r="AE431" s="143">
        <f t="shared" si="105"/>
        <v>-121.49590000000347</v>
      </c>
      <c r="AF431" s="143">
        <f t="shared" si="106"/>
        <v>0</v>
      </c>
      <c r="AG431" s="143">
        <f t="shared" si="107"/>
        <v>0</v>
      </c>
    </row>
    <row r="432" spans="2:33">
      <c r="B432" t="s">
        <v>895</v>
      </c>
      <c r="C432" t="s">
        <v>174</v>
      </c>
      <c r="D432" s="120">
        <v>2.06E-2</v>
      </c>
      <c r="E432" s="120">
        <v>2.0799999999999999E-2</v>
      </c>
      <c r="F432" s="127">
        <v>4780667</v>
      </c>
      <c r="G432" s="127">
        <v>0</v>
      </c>
      <c r="H432" s="127">
        <v>2514720</v>
      </c>
      <c r="I432" s="127">
        <v>0</v>
      </c>
      <c r="J432" s="127">
        <v>0</v>
      </c>
      <c r="K432" s="127"/>
      <c r="L432" s="127"/>
      <c r="M432" s="127"/>
      <c r="N432" s="127"/>
      <c r="O432" s="127"/>
      <c r="Q432" s="140">
        <f t="shared" si="93"/>
        <v>0</v>
      </c>
      <c r="R432" s="140">
        <f t="shared" si="94"/>
        <v>0</v>
      </c>
      <c r="S432" s="140">
        <f t="shared" si="95"/>
        <v>0</v>
      </c>
      <c r="T432" s="140">
        <f t="shared" si="96"/>
        <v>0</v>
      </c>
      <c r="U432" s="140">
        <f t="shared" si="97"/>
        <v>0</v>
      </c>
      <c r="W432" s="140">
        <f t="shared" si="98"/>
        <v>956.13339999999425</v>
      </c>
      <c r="X432" s="140">
        <f t="shared" si="99"/>
        <v>0</v>
      </c>
      <c r="Y432" s="140">
        <f t="shared" si="100"/>
        <v>502.94399999999695</v>
      </c>
      <c r="Z432" s="140">
        <f t="shared" si="101"/>
        <v>0</v>
      </c>
      <c r="AA432" s="140">
        <f t="shared" si="102"/>
        <v>0</v>
      </c>
      <c r="AC432" s="143">
        <f t="shared" si="103"/>
        <v>956.13339999999425</v>
      </c>
      <c r="AD432" s="143">
        <f t="shared" si="104"/>
        <v>0</v>
      </c>
      <c r="AE432" s="143">
        <f t="shared" si="105"/>
        <v>502.94399999999695</v>
      </c>
      <c r="AF432" s="143">
        <f t="shared" si="106"/>
        <v>0</v>
      </c>
      <c r="AG432" s="143">
        <f t="shared" si="107"/>
        <v>0</v>
      </c>
    </row>
    <row r="433" spans="2:33">
      <c r="B433" t="s">
        <v>895</v>
      </c>
      <c r="C433" t="s">
        <v>175</v>
      </c>
      <c r="D433" s="120">
        <v>1.41E-2</v>
      </c>
      <c r="E433" s="120">
        <v>1.23E-2</v>
      </c>
      <c r="F433" s="127">
        <v>1636525</v>
      </c>
      <c r="G433" s="127">
        <v>0</v>
      </c>
      <c r="H433" s="127">
        <v>860843</v>
      </c>
      <c r="I433" s="127">
        <v>0</v>
      </c>
      <c r="J433" s="127">
        <v>0</v>
      </c>
      <c r="K433" s="127"/>
      <c r="L433" s="127"/>
      <c r="M433" s="127"/>
      <c r="N433" s="127"/>
      <c r="O433" s="127"/>
      <c r="Q433" s="140">
        <f t="shared" si="93"/>
        <v>0</v>
      </c>
      <c r="R433" s="140">
        <f t="shared" si="94"/>
        <v>0</v>
      </c>
      <c r="S433" s="140">
        <f t="shared" si="95"/>
        <v>0</v>
      </c>
      <c r="T433" s="140">
        <f t="shared" si="96"/>
        <v>0</v>
      </c>
      <c r="U433" s="140">
        <f t="shared" si="97"/>
        <v>0</v>
      </c>
      <c r="W433" s="140">
        <f t="shared" si="98"/>
        <v>-2945.7449999999994</v>
      </c>
      <c r="X433" s="140">
        <f t="shared" si="99"/>
        <v>0</v>
      </c>
      <c r="Y433" s="140">
        <f t="shared" si="100"/>
        <v>-1549.5173999999995</v>
      </c>
      <c r="Z433" s="140">
        <f t="shared" si="101"/>
        <v>0</v>
      </c>
      <c r="AA433" s="140">
        <f t="shared" si="102"/>
        <v>0</v>
      </c>
      <c r="AC433" s="143">
        <f t="shared" si="103"/>
        <v>-2945.7449999999994</v>
      </c>
      <c r="AD433" s="143">
        <f t="shared" si="104"/>
        <v>0</v>
      </c>
      <c r="AE433" s="143">
        <f t="shared" si="105"/>
        <v>-1549.5173999999995</v>
      </c>
      <c r="AF433" s="143">
        <f t="shared" si="106"/>
        <v>0</v>
      </c>
      <c r="AG433" s="143">
        <f t="shared" si="107"/>
        <v>0</v>
      </c>
    </row>
    <row r="434" spans="2:33">
      <c r="B434" t="s">
        <v>895</v>
      </c>
      <c r="C434" t="s">
        <v>259</v>
      </c>
      <c r="D434" s="120">
        <v>1.1900000000000001E-2</v>
      </c>
      <c r="E434" s="120">
        <v>1.18E-2</v>
      </c>
      <c r="F434" s="127">
        <v>137285</v>
      </c>
      <c r="G434" s="127">
        <v>0</v>
      </c>
      <c r="H434" s="127">
        <v>69156</v>
      </c>
      <c r="I434" s="127">
        <v>0</v>
      </c>
      <c r="J434" s="127">
        <v>0</v>
      </c>
      <c r="K434" s="127"/>
      <c r="L434" s="127"/>
      <c r="M434" s="127"/>
      <c r="N434" s="127"/>
      <c r="O434" s="127"/>
      <c r="Q434" s="140">
        <f t="shared" si="93"/>
        <v>0</v>
      </c>
      <c r="R434" s="140">
        <f t="shared" si="94"/>
        <v>0</v>
      </c>
      <c r="S434" s="140">
        <f t="shared" si="95"/>
        <v>0</v>
      </c>
      <c r="T434" s="140">
        <f t="shared" si="96"/>
        <v>0</v>
      </c>
      <c r="U434" s="140">
        <f t="shared" si="97"/>
        <v>0</v>
      </c>
      <c r="W434" s="140">
        <f t="shared" si="98"/>
        <v>-13.728500000000155</v>
      </c>
      <c r="X434" s="140">
        <f t="shared" si="99"/>
        <v>0</v>
      </c>
      <c r="Y434" s="140">
        <f t="shared" si="100"/>
        <v>-6.9156000000000777</v>
      </c>
      <c r="Z434" s="140">
        <f t="shared" si="101"/>
        <v>0</v>
      </c>
      <c r="AA434" s="140">
        <f t="shared" si="102"/>
        <v>0</v>
      </c>
      <c r="AC434" s="143">
        <f t="shared" si="103"/>
        <v>-13.728500000000155</v>
      </c>
      <c r="AD434" s="143">
        <f t="shared" si="104"/>
        <v>0</v>
      </c>
      <c r="AE434" s="143">
        <f t="shared" si="105"/>
        <v>-6.9156000000000777</v>
      </c>
      <c r="AF434" s="143">
        <f t="shared" si="106"/>
        <v>0</v>
      </c>
      <c r="AG434" s="143">
        <f t="shared" si="107"/>
        <v>0</v>
      </c>
    </row>
    <row r="435" spans="2:33">
      <c r="B435" t="s">
        <v>895</v>
      </c>
      <c r="C435" t="s">
        <v>260</v>
      </c>
      <c r="D435" s="120">
        <v>1.6300000000000002E-2</v>
      </c>
      <c r="E435" s="120">
        <v>1.7600000000000001E-2</v>
      </c>
      <c r="F435" s="127">
        <v>27042</v>
      </c>
      <c r="G435" s="127">
        <v>0</v>
      </c>
      <c r="H435" s="127">
        <v>13622</v>
      </c>
      <c r="I435" s="127">
        <v>0</v>
      </c>
      <c r="J435" s="127">
        <v>0</v>
      </c>
      <c r="K435" s="127"/>
      <c r="L435" s="127"/>
      <c r="M435" s="127"/>
      <c r="N435" s="127"/>
      <c r="O435" s="127"/>
      <c r="Q435" s="140">
        <f t="shared" si="93"/>
        <v>0</v>
      </c>
      <c r="R435" s="140">
        <f t="shared" si="94"/>
        <v>0</v>
      </c>
      <c r="S435" s="140">
        <f t="shared" si="95"/>
        <v>0</v>
      </c>
      <c r="T435" s="140">
        <f t="shared" si="96"/>
        <v>0</v>
      </c>
      <c r="U435" s="140">
        <f t="shared" si="97"/>
        <v>0</v>
      </c>
      <c r="W435" s="140">
        <f t="shared" si="98"/>
        <v>35.154599999999974</v>
      </c>
      <c r="X435" s="140">
        <f t="shared" si="99"/>
        <v>0</v>
      </c>
      <c r="Y435" s="140">
        <f t="shared" si="100"/>
        <v>17.708599999999986</v>
      </c>
      <c r="Z435" s="140">
        <f t="shared" si="101"/>
        <v>0</v>
      </c>
      <c r="AA435" s="140">
        <f t="shared" si="102"/>
        <v>0</v>
      </c>
      <c r="AC435" s="143">
        <f t="shared" si="103"/>
        <v>35.154599999999974</v>
      </c>
      <c r="AD435" s="143">
        <f t="shared" si="104"/>
        <v>0</v>
      </c>
      <c r="AE435" s="143">
        <f t="shared" si="105"/>
        <v>17.708599999999986</v>
      </c>
      <c r="AF435" s="143">
        <f t="shared" si="106"/>
        <v>0</v>
      </c>
      <c r="AG435" s="143">
        <f t="shared" si="107"/>
        <v>0</v>
      </c>
    </row>
    <row r="436" spans="2:33">
      <c r="B436" t="s">
        <v>895</v>
      </c>
      <c r="C436" t="s">
        <v>261</v>
      </c>
      <c r="D436" s="120">
        <v>2.41E-2</v>
      </c>
      <c r="E436" s="120">
        <v>2.3399999999999997E-2</v>
      </c>
      <c r="F436" s="127">
        <v>2890532</v>
      </c>
      <c r="G436" s="127">
        <v>0</v>
      </c>
      <c r="H436" s="127">
        <v>1456067</v>
      </c>
      <c r="I436" s="127">
        <v>0</v>
      </c>
      <c r="J436" s="127">
        <v>0</v>
      </c>
      <c r="K436" s="127"/>
      <c r="L436" s="127"/>
      <c r="M436" s="127"/>
      <c r="N436" s="127"/>
      <c r="O436" s="127"/>
      <c r="Q436" s="140">
        <f t="shared" si="93"/>
        <v>0</v>
      </c>
      <c r="R436" s="140">
        <f t="shared" si="94"/>
        <v>0</v>
      </c>
      <c r="S436" s="140">
        <f t="shared" si="95"/>
        <v>0</v>
      </c>
      <c r="T436" s="140">
        <f t="shared" si="96"/>
        <v>0</v>
      </c>
      <c r="U436" s="140">
        <f t="shared" si="97"/>
        <v>0</v>
      </c>
      <c r="W436" s="140">
        <f t="shared" si="98"/>
        <v>-2023.3724000000077</v>
      </c>
      <c r="X436" s="140">
        <f t="shared" si="99"/>
        <v>0</v>
      </c>
      <c r="Y436" s="140">
        <f t="shared" si="100"/>
        <v>-1019.246900000004</v>
      </c>
      <c r="Z436" s="140">
        <f t="shared" si="101"/>
        <v>0</v>
      </c>
      <c r="AA436" s="140">
        <f t="shared" si="102"/>
        <v>0</v>
      </c>
      <c r="AC436" s="143">
        <f t="shared" si="103"/>
        <v>-2023.3724000000077</v>
      </c>
      <c r="AD436" s="143">
        <f t="shared" si="104"/>
        <v>0</v>
      </c>
      <c r="AE436" s="143">
        <f t="shared" si="105"/>
        <v>-1019.246900000004</v>
      </c>
      <c r="AF436" s="143">
        <f t="shared" si="106"/>
        <v>0</v>
      </c>
      <c r="AG436" s="143">
        <f t="shared" si="107"/>
        <v>0</v>
      </c>
    </row>
    <row r="437" spans="2:33">
      <c r="B437" t="s">
        <v>895</v>
      </c>
      <c r="C437" t="s">
        <v>262</v>
      </c>
      <c r="D437" s="120">
        <v>1.5099999999999999E-2</v>
      </c>
      <c r="E437" s="120">
        <v>1.09E-2</v>
      </c>
      <c r="F437" s="127">
        <v>3712244</v>
      </c>
      <c r="G437" s="127">
        <v>0</v>
      </c>
      <c r="H437" s="127">
        <v>1869994</v>
      </c>
      <c r="I437" s="127">
        <v>0</v>
      </c>
      <c r="J437" s="127">
        <v>0</v>
      </c>
      <c r="K437" s="127"/>
      <c r="L437" s="127"/>
      <c r="M437" s="127"/>
      <c r="N437" s="127"/>
      <c r="O437" s="127"/>
      <c r="Q437" s="140">
        <f t="shared" si="93"/>
        <v>0</v>
      </c>
      <c r="R437" s="140">
        <f t="shared" si="94"/>
        <v>0</v>
      </c>
      <c r="S437" s="140">
        <f t="shared" si="95"/>
        <v>0</v>
      </c>
      <c r="T437" s="140">
        <f t="shared" si="96"/>
        <v>0</v>
      </c>
      <c r="U437" s="140">
        <f t="shared" si="97"/>
        <v>0</v>
      </c>
      <c r="W437" s="140">
        <f t="shared" si="98"/>
        <v>-15591.424799999995</v>
      </c>
      <c r="X437" s="140">
        <f t="shared" si="99"/>
        <v>0</v>
      </c>
      <c r="Y437" s="140">
        <f t="shared" si="100"/>
        <v>-7853.9747999999981</v>
      </c>
      <c r="Z437" s="140">
        <f t="shared" si="101"/>
        <v>0</v>
      </c>
      <c r="AA437" s="140">
        <f t="shared" si="102"/>
        <v>0</v>
      </c>
      <c r="AC437" s="143">
        <f t="shared" si="103"/>
        <v>-15591.424799999995</v>
      </c>
      <c r="AD437" s="143">
        <f t="shared" si="104"/>
        <v>0</v>
      </c>
      <c r="AE437" s="143">
        <f t="shared" si="105"/>
        <v>-7853.9747999999981</v>
      </c>
      <c r="AF437" s="143">
        <f t="shared" si="106"/>
        <v>0</v>
      </c>
      <c r="AG437" s="143">
        <f t="shared" si="107"/>
        <v>0</v>
      </c>
    </row>
    <row r="438" spans="2:33">
      <c r="B438" t="s">
        <v>895</v>
      </c>
      <c r="C438" t="s">
        <v>263</v>
      </c>
      <c r="D438" s="120">
        <v>1.9299999999999998E-2</v>
      </c>
      <c r="E438" s="120">
        <v>2.4E-2</v>
      </c>
      <c r="F438" s="127">
        <v>1248</v>
      </c>
      <c r="G438" s="127">
        <v>0</v>
      </c>
      <c r="H438" s="127">
        <v>629</v>
      </c>
      <c r="I438" s="127">
        <v>0</v>
      </c>
      <c r="J438" s="127">
        <v>0</v>
      </c>
      <c r="K438" s="127"/>
      <c r="L438" s="127"/>
      <c r="M438" s="127"/>
      <c r="N438" s="127"/>
      <c r="O438" s="127"/>
      <c r="Q438" s="140">
        <f t="shared" si="93"/>
        <v>0</v>
      </c>
      <c r="R438" s="140">
        <f t="shared" si="94"/>
        <v>0</v>
      </c>
      <c r="S438" s="140">
        <f t="shared" si="95"/>
        <v>0</v>
      </c>
      <c r="T438" s="140">
        <f t="shared" si="96"/>
        <v>0</v>
      </c>
      <c r="U438" s="140">
        <f t="shared" si="97"/>
        <v>0</v>
      </c>
      <c r="W438" s="140">
        <f t="shared" si="98"/>
        <v>5.8656000000000033</v>
      </c>
      <c r="X438" s="140">
        <f t="shared" si="99"/>
        <v>0</v>
      </c>
      <c r="Y438" s="140">
        <f t="shared" si="100"/>
        <v>2.9563000000000019</v>
      </c>
      <c r="Z438" s="140">
        <f t="shared" si="101"/>
        <v>0</v>
      </c>
      <c r="AA438" s="140">
        <f t="shared" si="102"/>
        <v>0</v>
      </c>
      <c r="AC438" s="143">
        <f t="shared" si="103"/>
        <v>5.8656000000000033</v>
      </c>
      <c r="AD438" s="143">
        <f t="shared" si="104"/>
        <v>0</v>
      </c>
      <c r="AE438" s="143">
        <f t="shared" si="105"/>
        <v>2.9563000000000019</v>
      </c>
      <c r="AF438" s="143">
        <f t="shared" si="106"/>
        <v>0</v>
      </c>
      <c r="AG438" s="143">
        <f t="shared" si="107"/>
        <v>0</v>
      </c>
    </row>
    <row r="439" spans="2:33">
      <c r="B439" t="s">
        <v>895</v>
      </c>
      <c r="C439" t="s">
        <v>264</v>
      </c>
      <c r="D439" s="120">
        <v>1.9E-2</v>
      </c>
      <c r="E439" s="120">
        <v>2.53E-2</v>
      </c>
      <c r="F439" s="127">
        <v>2912651</v>
      </c>
      <c r="G439" s="127">
        <v>0</v>
      </c>
      <c r="H439" s="127">
        <v>1467209</v>
      </c>
      <c r="I439" s="127">
        <v>0</v>
      </c>
      <c r="J439" s="127">
        <v>0</v>
      </c>
      <c r="K439" s="127"/>
      <c r="L439" s="127"/>
      <c r="M439" s="127"/>
      <c r="N439" s="127"/>
      <c r="O439" s="127"/>
      <c r="Q439" s="140">
        <f t="shared" si="93"/>
        <v>0</v>
      </c>
      <c r="R439" s="140">
        <f t="shared" si="94"/>
        <v>0</v>
      </c>
      <c r="S439" s="140">
        <f t="shared" si="95"/>
        <v>0</v>
      </c>
      <c r="T439" s="140">
        <f t="shared" si="96"/>
        <v>0</v>
      </c>
      <c r="U439" s="140">
        <f t="shared" si="97"/>
        <v>0</v>
      </c>
      <c r="W439" s="140">
        <f t="shared" si="98"/>
        <v>18349.701300000001</v>
      </c>
      <c r="X439" s="140">
        <f t="shared" si="99"/>
        <v>0</v>
      </c>
      <c r="Y439" s="140">
        <f t="shared" si="100"/>
        <v>9243.4166999999998</v>
      </c>
      <c r="Z439" s="140">
        <f t="shared" si="101"/>
        <v>0</v>
      </c>
      <c r="AA439" s="140">
        <f t="shared" si="102"/>
        <v>0</v>
      </c>
      <c r="AC439" s="143">
        <f t="shared" si="103"/>
        <v>18349.701300000001</v>
      </c>
      <c r="AD439" s="143">
        <f t="shared" si="104"/>
        <v>0</v>
      </c>
      <c r="AE439" s="143">
        <f t="shared" si="105"/>
        <v>9243.4166999999998</v>
      </c>
      <c r="AF439" s="143">
        <f t="shared" si="106"/>
        <v>0</v>
      </c>
      <c r="AG439" s="143">
        <f t="shared" si="107"/>
        <v>0</v>
      </c>
    </row>
    <row r="440" spans="2:33">
      <c r="B440" t="s">
        <v>895</v>
      </c>
      <c r="C440" t="s">
        <v>265</v>
      </c>
      <c r="D440" s="120">
        <v>1.41E-2</v>
      </c>
      <c r="E440" s="120">
        <v>1.23E-2</v>
      </c>
      <c r="F440" s="127">
        <v>18165</v>
      </c>
      <c r="G440" s="127">
        <v>0</v>
      </c>
      <c r="H440" s="127">
        <v>9151</v>
      </c>
      <c r="I440" s="127">
        <v>0</v>
      </c>
      <c r="J440" s="127">
        <v>0</v>
      </c>
      <c r="K440" s="127"/>
      <c r="L440" s="127"/>
      <c r="M440" s="127"/>
      <c r="N440" s="127"/>
      <c r="O440" s="127"/>
      <c r="Q440" s="140">
        <f t="shared" si="93"/>
        <v>0</v>
      </c>
      <c r="R440" s="140">
        <f t="shared" si="94"/>
        <v>0</v>
      </c>
      <c r="S440" s="140">
        <f t="shared" si="95"/>
        <v>0</v>
      </c>
      <c r="T440" s="140">
        <f t="shared" si="96"/>
        <v>0</v>
      </c>
      <c r="U440" s="140">
        <f t="shared" si="97"/>
        <v>0</v>
      </c>
      <c r="W440" s="140">
        <f t="shared" si="98"/>
        <v>-32.696999999999989</v>
      </c>
      <c r="X440" s="140">
        <f t="shared" si="99"/>
        <v>0</v>
      </c>
      <c r="Y440" s="140">
        <f t="shared" si="100"/>
        <v>-16.471799999999995</v>
      </c>
      <c r="Z440" s="140">
        <f t="shared" si="101"/>
        <v>0</v>
      </c>
      <c r="AA440" s="140">
        <f t="shared" si="102"/>
        <v>0</v>
      </c>
      <c r="AC440" s="143">
        <f t="shared" si="103"/>
        <v>-32.696999999999989</v>
      </c>
      <c r="AD440" s="143">
        <f t="shared" si="104"/>
        <v>0</v>
      </c>
      <c r="AE440" s="143">
        <f t="shared" si="105"/>
        <v>-16.471799999999995</v>
      </c>
      <c r="AF440" s="143">
        <f t="shared" si="106"/>
        <v>0</v>
      </c>
      <c r="AG440" s="143">
        <f t="shared" si="107"/>
        <v>0</v>
      </c>
    </row>
    <row r="441" spans="2:33">
      <c r="B441" t="s">
        <v>895</v>
      </c>
      <c r="C441" t="s">
        <v>273</v>
      </c>
      <c r="D441" s="120">
        <v>1.1900000000000001E-2</v>
      </c>
      <c r="E441" s="120">
        <v>1.18E-2</v>
      </c>
      <c r="F441" s="127">
        <v>258920</v>
      </c>
      <c r="G441" s="127">
        <v>0</v>
      </c>
      <c r="H441" s="127">
        <v>130428</v>
      </c>
      <c r="I441" s="127">
        <v>0</v>
      </c>
      <c r="J441" s="127">
        <v>0</v>
      </c>
      <c r="K441" s="127"/>
      <c r="L441" s="127"/>
      <c r="M441" s="127"/>
      <c r="N441" s="127"/>
      <c r="O441" s="127"/>
      <c r="Q441" s="140">
        <f t="shared" si="93"/>
        <v>0</v>
      </c>
      <c r="R441" s="140">
        <f t="shared" si="94"/>
        <v>0</v>
      </c>
      <c r="S441" s="140">
        <f t="shared" si="95"/>
        <v>0</v>
      </c>
      <c r="T441" s="140">
        <f t="shared" si="96"/>
        <v>0</v>
      </c>
      <c r="U441" s="140">
        <f t="shared" si="97"/>
        <v>0</v>
      </c>
      <c r="W441" s="140">
        <f t="shared" si="98"/>
        <v>-25.892000000000291</v>
      </c>
      <c r="X441" s="140">
        <f t="shared" si="99"/>
        <v>0</v>
      </c>
      <c r="Y441" s="140">
        <f t="shared" si="100"/>
        <v>-13.042800000000147</v>
      </c>
      <c r="Z441" s="140">
        <f t="shared" si="101"/>
        <v>0</v>
      </c>
      <c r="AA441" s="140">
        <f t="shared" si="102"/>
        <v>0</v>
      </c>
      <c r="AC441" s="143">
        <f t="shared" si="103"/>
        <v>-25.892000000000291</v>
      </c>
      <c r="AD441" s="143">
        <f t="shared" si="104"/>
        <v>0</v>
      </c>
      <c r="AE441" s="143">
        <f t="shared" si="105"/>
        <v>-13.042800000000147</v>
      </c>
      <c r="AF441" s="143">
        <f t="shared" si="106"/>
        <v>0</v>
      </c>
      <c r="AG441" s="143">
        <f t="shared" si="107"/>
        <v>0</v>
      </c>
    </row>
    <row r="442" spans="2:33">
      <c r="B442" t="s">
        <v>895</v>
      </c>
      <c r="C442" t="s">
        <v>274</v>
      </c>
      <c r="D442" s="120">
        <v>1.6300000000000002E-2</v>
      </c>
      <c r="E442" s="120">
        <v>1.7600000000000001E-2</v>
      </c>
      <c r="F442" s="127">
        <v>51430</v>
      </c>
      <c r="G442" s="127">
        <v>0</v>
      </c>
      <c r="H442" s="127">
        <v>25907</v>
      </c>
      <c r="I442" s="127">
        <v>0</v>
      </c>
      <c r="J442" s="127">
        <v>0</v>
      </c>
      <c r="K442" s="127"/>
      <c r="L442" s="127"/>
      <c r="M442" s="127"/>
      <c r="N442" s="127"/>
      <c r="O442" s="127"/>
      <c r="Q442" s="140">
        <f t="shared" si="93"/>
        <v>0</v>
      </c>
      <c r="R442" s="140">
        <f t="shared" si="94"/>
        <v>0</v>
      </c>
      <c r="S442" s="140">
        <f t="shared" si="95"/>
        <v>0</v>
      </c>
      <c r="T442" s="140">
        <f t="shared" si="96"/>
        <v>0</v>
      </c>
      <c r="U442" s="140">
        <f t="shared" si="97"/>
        <v>0</v>
      </c>
      <c r="W442" s="140">
        <f t="shared" si="98"/>
        <v>66.858999999999952</v>
      </c>
      <c r="X442" s="140">
        <f t="shared" si="99"/>
        <v>0</v>
      </c>
      <c r="Y442" s="140">
        <f t="shared" si="100"/>
        <v>33.679099999999977</v>
      </c>
      <c r="Z442" s="140">
        <f t="shared" si="101"/>
        <v>0</v>
      </c>
      <c r="AA442" s="140">
        <f t="shared" si="102"/>
        <v>0</v>
      </c>
      <c r="AC442" s="143">
        <f t="shared" si="103"/>
        <v>66.858999999999952</v>
      </c>
      <c r="AD442" s="143">
        <f t="shared" si="104"/>
        <v>0</v>
      </c>
      <c r="AE442" s="143">
        <f t="shared" si="105"/>
        <v>33.679099999999977</v>
      </c>
      <c r="AF442" s="143">
        <f t="shared" si="106"/>
        <v>0</v>
      </c>
      <c r="AG442" s="143">
        <f t="shared" si="107"/>
        <v>0</v>
      </c>
    </row>
    <row r="443" spans="2:33">
      <c r="B443" t="s">
        <v>895</v>
      </c>
      <c r="C443" t="s">
        <v>275</v>
      </c>
      <c r="D443" s="120">
        <v>2.41E-2</v>
      </c>
      <c r="E443" s="120">
        <v>2.3399999999999997E-2</v>
      </c>
      <c r="F443" s="127">
        <v>5454314</v>
      </c>
      <c r="G443" s="127">
        <v>0</v>
      </c>
      <c r="H443" s="127">
        <v>2747539</v>
      </c>
      <c r="I443" s="127">
        <v>0</v>
      </c>
      <c r="J443" s="127">
        <v>0</v>
      </c>
      <c r="K443" s="127"/>
      <c r="L443" s="127"/>
      <c r="M443" s="127"/>
      <c r="N443" s="127"/>
      <c r="O443" s="127"/>
      <c r="Q443" s="140">
        <f t="shared" si="93"/>
        <v>0</v>
      </c>
      <c r="R443" s="140">
        <f t="shared" si="94"/>
        <v>0</v>
      </c>
      <c r="S443" s="140">
        <f t="shared" si="95"/>
        <v>0</v>
      </c>
      <c r="T443" s="140">
        <f t="shared" si="96"/>
        <v>0</v>
      </c>
      <c r="U443" s="140">
        <f t="shared" si="97"/>
        <v>0</v>
      </c>
      <c r="W443" s="140">
        <f t="shared" si="98"/>
        <v>-3818.0198000000146</v>
      </c>
      <c r="X443" s="140">
        <f t="shared" si="99"/>
        <v>0</v>
      </c>
      <c r="Y443" s="140">
        <f t="shared" si="100"/>
        <v>-1923.2773000000075</v>
      </c>
      <c r="Z443" s="140">
        <f t="shared" si="101"/>
        <v>0</v>
      </c>
      <c r="AA443" s="140">
        <f t="shared" si="102"/>
        <v>0</v>
      </c>
      <c r="AC443" s="143">
        <f t="shared" si="103"/>
        <v>-3818.0198000000146</v>
      </c>
      <c r="AD443" s="143">
        <f t="shared" si="104"/>
        <v>0</v>
      </c>
      <c r="AE443" s="143">
        <f t="shared" si="105"/>
        <v>-1923.2773000000075</v>
      </c>
      <c r="AF443" s="143">
        <f t="shared" si="106"/>
        <v>0</v>
      </c>
      <c r="AG443" s="143">
        <f t="shared" si="107"/>
        <v>0</v>
      </c>
    </row>
    <row r="444" spans="2:33">
      <c r="B444" t="s">
        <v>895</v>
      </c>
      <c r="C444" t="s">
        <v>276</v>
      </c>
      <c r="D444" s="120">
        <v>1.5099999999999999E-2</v>
      </c>
      <c r="E444" s="120">
        <v>1.09E-2</v>
      </c>
      <c r="F444" s="127">
        <v>7001732</v>
      </c>
      <c r="G444" s="127">
        <v>0</v>
      </c>
      <c r="H444" s="127">
        <v>3527030</v>
      </c>
      <c r="I444" s="127">
        <v>0</v>
      </c>
      <c r="J444" s="127">
        <v>0</v>
      </c>
      <c r="K444" s="127"/>
      <c r="L444" s="127"/>
      <c r="M444" s="127"/>
      <c r="N444" s="127"/>
      <c r="O444" s="127"/>
      <c r="Q444" s="140">
        <f t="shared" si="93"/>
        <v>0</v>
      </c>
      <c r="R444" s="140">
        <f t="shared" si="94"/>
        <v>0</v>
      </c>
      <c r="S444" s="140">
        <f t="shared" si="95"/>
        <v>0</v>
      </c>
      <c r="T444" s="140">
        <f t="shared" si="96"/>
        <v>0</v>
      </c>
      <c r="U444" s="140">
        <f t="shared" si="97"/>
        <v>0</v>
      </c>
      <c r="W444" s="140">
        <f t="shared" si="98"/>
        <v>-29407.274399999991</v>
      </c>
      <c r="X444" s="140">
        <f t="shared" si="99"/>
        <v>0</v>
      </c>
      <c r="Y444" s="140">
        <f t="shared" si="100"/>
        <v>-14813.525999999996</v>
      </c>
      <c r="Z444" s="140">
        <f t="shared" si="101"/>
        <v>0</v>
      </c>
      <c r="AA444" s="140">
        <f t="shared" si="102"/>
        <v>0</v>
      </c>
      <c r="AC444" s="143">
        <f t="shared" si="103"/>
        <v>-29407.274399999991</v>
      </c>
      <c r="AD444" s="143">
        <f t="shared" si="104"/>
        <v>0</v>
      </c>
      <c r="AE444" s="143">
        <f t="shared" si="105"/>
        <v>-14813.525999999996</v>
      </c>
      <c r="AF444" s="143">
        <f t="shared" si="106"/>
        <v>0</v>
      </c>
      <c r="AG444" s="143">
        <f t="shared" si="107"/>
        <v>0</v>
      </c>
    </row>
    <row r="445" spans="2:33">
      <c r="B445" t="s">
        <v>895</v>
      </c>
      <c r="C445" t="s">
        <v>277</v>
      </c>
      <c r="D445" s="120">
        <v>1.9299999999999998E-2</v>
      </c>
      <c r="E445" s="120">
        <v>2.4E-2</v>
      </c>
      <c r="F445" s="127">
        <v>2354</v>
      </c>
      <c r="G445" s="127">
        <v>0</v>
      </c>
      <c r="H445" s="127">
        <v>1186</v>
      </c>
      <c r="I445" s="127">
        <v>0</v>
      </c>
      <c r="J445" s="127">
        <v>0</v>
      </c>
      <c r="K445" s="127"/>
      <c r="L445" s="127"/>
      <c r="M445" s="127"/>
      <c r="N445" s="127"/>
      <c r="O445" s="127"/>
      <c r="Q445" s="140">
        <f t="shared" si="93"/>
        <v>0</v>
      </c>
      <c r="R445" s="140">
        <f t="shared" si="94"/>
        <v>0</v>
      </c>
      <c r="S445" s="140">
        <f t="shared" si="95"/>
        <v>0</v>
      </c>
      <c r="T445" s="140">
        <f t="shared" si="96"/>
        <v>0</v>
      </c>
      <c r="U445" s="140">
        <f t="shared" si="97"/>
        <v>0</v>
      </c>
      <c r="W445" s="140">
        <f t="shared" si="98"/>
        <v>11.063800000000006</v>
      </c>
      <c r="X445" s="140">
        <f t="shared" si="99"/>
        <v>0</v>
      </c>
      <c r="Y445" s="140">
        <f t="shared" si="100"/>
        <v>5.5742000000000029</v>
      </c>
      <c r="Z445" s="140">
        <f t="shared" si="101"/>
        <v>0</v>
      </c>
      <c r="AA445" s="140">
        <f t="shared" si="102"/>
        <v>0</v>
      </c>
      <c r="AC445" s="143">
        <f t="shared" si="103"/>
        <v>11.063800000000006</v>
      </c>
      <c r="AD445" s="143">
        <f t="shared" si="104"/>
        <v>0</v>
      </c>
      <c r="AE445" s="143">
        <f t="shared" si="105"/>
        <v>5.5742000000000029</v>
      </c>
      <c r="AF445" s="143">
        <f t="shared" si="106"/>
        <v>0</v>
      </c>
      <c r="AG445" s="143">
        <f t="shared" si="107"/>
        <v>0</v>
      </c>
    </row>
    <row r="446" spans="2:33">
      <c r="B446" t="s">
        <v>895</v>
      </c>
      <c r="C446" t="s">
        <v>278</v>
      </c>
      <c r="D446" s="120">
        <v>1.9E-2</v>
      </c>
      <c r="E446" s="120">
        <v>2.53E-2</v>
      </c>
      <c r="F446" s="127">
        <v>5493702</v>
      </c>
      <c r="G446" s="127">
        <v>0</v>
      </c>
      <c r="H446" s="127">
        <v>2767380</v>
      </c>
      <c r="I446" s="127">
        <v>0</v>
      </c>
      <c r="J446" s="127">
        <v>0</v>
      </c>
      <c r="K446" s="127"/>
      <c r="L446" s="127"/>
      <c r="M446" s="127"/>
      <c r="N446" s="127"/>
      <c r="O446" s="127"/>
      <c r="Q446" s="140">
        <f t="shared" si="93"/>
        <v>0</v>
      </c>
      <c r="R446" s="140">
        <f t="shared" si="94"/>
        <v>0</v>
      </c>
      <c r="S446" s="140">
        <f t="shared" si="95"/>
        <v>0</v>
      </c>
      <c r="T446" s="140">
        <f t="shared" si="96"/>
        <v>0</v>
      </c>
      <c r="U446" s="140">
        <f t="shared" si="97"/>
        <v>0</v>
      </c>
      <c r="W446" s="140">
        <f t="shared" si="98"/>
        <v>34610.3226</v>
      </c>
      <c r="X446" s="140">
        <f t="shared" si="99"/>
        <v>0</v>
      </c>
      <c r="Y446" s="140">
        <f t="shared" si="100"/>
        <v>17434.493999999999</v>
      </c>
      <c r="Z446" s="140">
        <f t="shared" si="101"/>
        <v>0</v>
      </c>
      <c r="AA446" s="140">
        <f t="shared" si="102"/>
        <v>0</v>
      </c>
      <c r="AC446" s="143">
        <f t="shared" si="103"/>
        <v>34610.3226</v>
      </c>
      <c r="AD446" s="143">
        <f t="shared" si="104"/>
        <v>0</v>
      </c>
      <c r="AE446" s="143">
        <f t="shared" si="105"/>
        <v>17434.493999999999</v>
      </c>
      <c r="AF446" s="143">
        <f t="shared" si="106"/>
        <v>0</v>
      </c>
      <c r="AG446" s="143">
        <f t="shared" si="107"/>
        <v>0</v>
      </c>
    </row>
    <row r="447" spans="2:33">
      <c r="B447" t="s">
        <v>895</v>
      </c>
      <c r="C447" t="s">
        <v>279</v>
      </c>
      <c r="D447" s="120">
        <v>1.41E-2</v>
      </c>
      <c r="E447" s="120">
        <v>1.23E-2</v>
      </c>
      <c r="F447" s="127">
        <v>34260</v>
      </c>
      <c r="G447" s="127">
        <v>0</v>
      </c>
      <c r="H447" s="127">
        <v>17258</v>
      </c>
      <c r="I447" s="127">
        <v>0</v>
      </c>
      <c r="J447" s="127">
        <v>0</v>
      </c>
      <c r="K447" s="127"/>
      <c r="L447" s="127"/>
      <c r="M447" s="127"/>
      <c r="N447" s="127"/>
      <c r="O447" s="127"/>
      <c r="Q447" s="140">
        <f t="shared" si="93"/>
        <v>0</v>
      </c>
      <c r="R447" s="140">
        <f t="shared" si="94"/>
        <v>0</v>
      </c>
      <c r="S447" s="140">
        <f t="shared" si="95"/>
        <v>0</v>
      </c>
      <c r="T447" s="140">
        <f t="shared" si="96"/>
        <v>0</v>
      </c>
      <c r="U447" s="140">
        <f t="shared" si="97"/>
        <v>0</v>
      </c>
      <c r="W447" s="140">
        <f t="shared" si="98"/>
        <v>-61.667999999999985</v>
      </c>
      <c r="X447" s="140">
        <f t="shared" si="99"/>
        <v>0</v>
      </c>
      <c r="Y447" s="140">
        <f t="shared" si="100"/>
        <v>-31.064399999999992</v>
      </c>
      <c r="Z447" s="140">
        <f t="shared" si="101"/>
        <v>0</v>
      </c>
      <c r="AA447" s="140">
        <f t="shared" si="102"/>
        <v>0</v>
      </c>
      <c r="AC447" s="143">
        <f t="shared" si="103"/>
        <v>-61.667999999999985</v>
      </c>
      <c r="AD447" s="143">
        <f t="shared" si="104"/>
        <v>0</v>
      </c>
      <c r="AE447" s="143">
        <f t="shared" si="105"/>
        <v>-31.064399999999992</v>
      </c>
      <c r="AF447" s="143">
        <f t="shared" si="106"/>
        <v>0</v>
      </c>
      <c r="AG447" s="143">
        <f t="shared" si="107"/>
        <v>0</v>
      </c>
    </row>
    <row r="448" spans="2:33">
      <c r="B448" t="s">
        <v>895</v>
      </c>
      <c r="C448" t="s">
        <v>481</v>
      </c>
      <c r="D448" s="120">
        <v>1.9E-2</v>
      </c>
      <c r="E448" s="120">
        <v>2.53E-2</v>
      </c>
      <c r="F448" s="127"/>
      <c r="G448" s="127"/>
      <c r="H448" s="127"/>
      <c r="I448" s="127"/>
      <c r="J448" s="127"/>
      <c r="K448" s="127">
        <v>0</v>
      </c>
      <c r="L448" s="127">
        <v>0</v>
      </c>
      <c r="M448" s="127">
        <v>0</v>
      </c>
      <c r="N448" s="127">
        <v>0</v>
      </c>
      <c r="O448" s="127">
        <v>0</v>
      </c>
      <c r="Q448" s="140">
        <f t="shared" si="93"/>
        <v>0</v>
      </c>
      <c r="R448" s="140">
        <f t="shared" si="94"/>
        <v>0</v>
      </c>
      <c r="S448" s="140">
        <f t="shared" si="95"/>
        <v>0</v>
      </c>
      <c r="T448" s="140">
        <f t="shared" si="96"/>
        <v>0</v>
      </c>
      <c r="U448" s="140">
        <f t="shared" si="97"/>
        <v>0</v>
      </c>
      <c r="W448" s="140">
        <f t="shared" si="98"/>
        <v>0</v>
      </c>
      <c r="X448" s="140">
        <f t="shared" si="99"/>
        <v>0</v>
      </c>
      <c r="Y448" s="140">
        <f t="shared" si="100"/>
        <v>0</v>
      </c>
      <c r="Z448" s="140">
        <f t="shared" si="101"/>
        <v>0</v>
      </c>
      <c r="AA448" s="140">
        <f t="shared" si="102"/>
        <v>0</v>
      </c>
      <c r="AC448" s="143">
        <f t="shared" si="103"/>
        <v>0</v>
      </c>
      <c r="AD448" s="143">
        <f t="shared" si="104"/>
        <v>0</v>
      </c>
      <c r="AE448" s="143">
        <f t="shared" si="105"/>
        <v>0</v>
      </c>
      <c r="AF448" s="143">
        <f t="shared" si="106"/>
        <v>0</v>
      </c>
      <c r="AG448" s="143">
        <f t="shared" si="107"/>
        <v>0</v>
      </c>
    </row>
    <row r="449" spans="2:33">
      <c r="B449" t="s">
        <v>1160</v>
      </c>
      <c r="F449" s="127">
        <v>621753397</v>
      </c>
      <c r="G449" s="127">
        <v>0</v>
      </c>
      <c r="H449" s="127">
        <v>326430065</v>
      </c>
      <c r="I449" s="127">
        <v>0</v>
      </c>
      <c r="J449" s="127">
        <v>0</v>
      </c>
      <c r="K449" s="127">
        <v>0</v>
      </c>
      <c r="L449" s="127">
        <v>0</v>
      </c>
      <c r="M449" s="127">
        <v>0</v>
      </c>
      <c r="N449" s="127">
        <v>0</v>
      </c>
      <c r="O449" s="127">
        <v>0</v>
      </c>
      <c r="Q449" s="140">
        <f t="shared" si="93"/>
        <v>0</v>
      </c>
      <c r="R449" s="140">
        <f t="shared" si="94"/>
        <v>0</v>
      </c>
      <c r="S449" s="140">
        <f t="shared" si="95"/>
        <v>0</v>
      </c>
      <c r="T449" s="140">
        <f t="shared" si="96"/>
        <v>0</v>
      </c>
      <c r="U449" s="140">
        <f t="shared" si="97"/>
        <v>0</v>
      </c>
      <c r="W449" s="140">
        <f t="shared" si="98"/>
        <v>0</v>
      </c>
      <c r="X449" s="140">
        <f t="shared" si="99"/>
        <v>0</v>
      </c>
      <c r="Y449" s="140">
        <f t="shared" si="100"/>
        <v>0</v>
      </c>
      <c r="Z449" s="140">
        <f t="shared" si="101"/>
        <v>0</v>
      </c>
      <c r="AA449" s="140">
        <f t="shared" si="102"/>
        <v>0</v>
      </c>
      <c r="AC449" s="143">
        <f t="shared" si="103"/>
        <v>0</v>
      </c>
      <c r="AD449" s="143">
        <f t="shared" si="104"/>
        <v>0</v>
      </c>
      <c r="AE449" s="143">
        <f t="shared" si="105"/>
        <v>0</v>
      </c>
      <c r="AF449" s="143">
        <f t="shared" si="106"/>
        <v>0</v>
      </c>
      <c r="AG449" s="143">
        <f t="shared" si="107"/>
        <v>0</v>
      </c>
    </row>
    <row r="450" spans="2:33">
      <c r="B450" t="s">
        <v>998</v>
      </c>
      <c r="C450" t="s">
        <v>44</v>
      </c>
      <c r="D450" s="120">
        <v>5.3800000000000001E-2</v>
      </c>
      <c r="E450" s="120">
        <v>2.2800000000000001E-2</v>
      </c>
      <c r="F450" s="127">
        <v>83392</v>
      </c>
      <c r="G450" s="127">
        <v>25965</v>
      </c>
      <c r="H450" s="127">
        <v>42007</v>
      </c>
      <c r="I450" s="127">
        <v>9916</v>
      </c>
      <c r="J450" s="127">
        <v>16101</v>
      </c>
      <c r="K450" s="127"/>
      <c r="L450" s="127"/>
      <c r="M450" s="127"/>
      <c r="N450" s="127"/>
      <c r="O450" s="127"/>
      <c r="Q450" s="140">
        <f t="shared" si="93"/>
        <v>0</v>
      </c>
      <c r="R450" s="140">
        <f t="shared" si="94"/>
        <v>0</v>
      </c>
      <c r="S450" s="140">
        <f t="shared" si="95"/>
        <v>0</v>
      </c>
      <c r="T450" s="140">
        <f t="shared" si="96"/>
        <v>0</v>
      </c>
      <c r="U450" s="140">
        <f t="shared" si="97"/>
        <v>0</v>
      </c>
      <c r="W450" s="140">
        <f t="shared" si="98"/>
        <v>-2585.152</v>
      </c>
      <c r="X450" s="140">
        <f t="shared" si="99"/>
        <v>-804.91499999999996</v>
      </c>
      <c r="Y450" s="140">
        <f t="shared" si="100"/>
        <v>-1302.2170000000001</v>
      </c>
      <c r="Z450" s="140">
        <f t="shared" si="101"/>
        <v>-307.39600000000002</v>
      </c>
      <c r="AA450" s="140">
        <f t="shared" si="102"/>
        <v>-499.13099999999997</v>
      </c>
      <c r="AC450" s="143">
        <f t="shared" si="103"/>
        <v>-2585.152</v>
      </c>
      <c r="AD450" s="143">
        <f t="shared" si="104"/>
        <v>-804.91499999999996</v>
      </c>
      <c r="AE450" s="143">
        <f t="shared" si="105"/>
        <v>-1302.2170000000001</v>
      </c>
      <c r="AF450" s="143">
        <f t="shared" si="106"/>
        <v>-307.39600000000002</v>
      </c>
      <c r="AG450" s="143">
        <f t="shared" si="107"/>
        <v>-499.13099999999997</v>
      </c>
    </row>
    <row r="451" spans="2:33">
      <c r="B451" t="s">
        <v>998</v>
      </c>
      <c r="C451" t="s">
        <v>45</v>
      </c>
      <c r="D451" s="120">
        <v>3.4334000000000003E-2</v>
      </c>
      <c r="E451" s="120">
        <v>1.3599999999999999E-2</v>
      </c>
      <c r="F451" s="127">
        <v>3087252</v>
      </c>
      <c r="G451" s="127">
        <v>961249</v>
      </c>
      <c r="H451" s="127">
        <v>1555151</v>
      </c>
      <c r="I451" s="127">
        <v>367084</v>
      </c>
      <c r="J451" s="127">
        <v>596069</v>
      </c>
      <c r="K451" s="127"/>
      <c r="L451" s="127"/>
      <c r="M451" s="127"/>
      <c r="N451" s="127"/>
      <c r="O451" s="127"/>
      <c r="Q451" s="140">
        <f t="shared" si="93"/>
        <v>0</v>
      </c>
      <c r="R451" s="140">
        <f t="shared" si="94"/>
        <v>0</v>
      </c>
      <c r="S451" s="140">
        <f t="shared" si="95"/>
        <v>0</v>
      </c>
      <c r="T451" s="140">
        <f t="shared" si="96"/>
        <v>0</v>
      </c>
      <c r="U451" s="140">
        <f t="shared" si="97"/>
        <v>0</v>
      </c>
      <c r="W451" s="140">
        <f t="shared" si="98"/>
        <v>-64011.08296800001</v>
      </c>
      <c r="X451" s="140">
        <f t="shared" si="99"/>
        <v>-19930.536766000001</v>
      </c>
      <c r="Y451" s="140">
        <f t="shared" si="100"/>
        <v>-32244.500834000002</v>
      </c>
      <c r="Z451" s="140">
        <f t="shared" si="101"/>
        <v>-7611.1196560000008</v>
      </c>
      <c r="AA451" s="140">
        <f t="shared" si="102"/>
        <v>-12358.894646000001</v>
      </c>
      <c r="AC451" s="143">
        <f t="shared" si="103"/>
        <v>-64011.08296800001</v>
      </c>
      <c r="AD451" s="143">
        <f t="shared" si="104"/>
        <v>-19930.536766000001</v>
      </c>
      <c r="AE451" s="143">
        <f t="shared" si="105"/>
        <v>-32244.500834000002</v>
      </c>
      <c r="AF451" s="143">
        <f t="shared" si="106"/>
        <v>-7611.1196560000008</v>
      </c>
      <c r="AG451" s="143">
        <f t="shared" si="107"/>
        <v>-12358.894646000001</v>
      </c>
    </row>
    <row r="452" spans="2:33">
      <c r="B452" t="s">
        <v>998</v>
      </c>
      <c r="C452" t="s">
        <v>46</v>
      </c>
      <c r="D452" s="120">
        <v>3.8300000000000001E-2</v>
      </c>
      <c r="E452" s="120">
        <v>0</v>
      </c>
      <c r="F452" s="127">
        <v>20154</v>
      </c>
      <c r="G452" s="127">
        <v>6275</v>
      </c>
      <c r="H452" s="127">
        <v>10152</v>
      </c>
      <c r="I452" s="127">
        <v>2396</v>
      </c>
      <c r="J452" s="127">
        <v>3891</v>
      </c>
      <c r="K452" s="127"/>
      <c r="L452" s="127"/>
      <c r="M452" s="127"/>
      <c r="N452" s="127"/>
      <c r="O452" s="127"/>
      <c r="Q452" s="140">
        <f t="shared" si="93"/>
        <v>0</v>
      </c>
      <c r="R452" s="140">
        <f t="shared" si="94"/>
        <v>0</v>
      </c>
      <c r="S452" s="140">
        <f t="shared" si="95"/>
        <v>0</v>
      </c>
      <c r="T452" s="140">
        <f t="shared" si="96"/>
        <v>0</v>
      </c>
      <c r="U452" s="140">
        <f t="shared" si="97"/>
        <v>0</v>
      </c>
      <c r="W452" s="140">
        <f t="shared" si="98"/>
        <v>-771.89819999999997</v>
      </c>
      <c r="X452" s="140">
        <f t="shared" si="99"/>
        <v>-240.33250000000001</v>
      </c>
      <c r="Y452" s="140">
        <f t="shared" si="100"/>
        <v>-388.82159999999999</v>
      </c>
      <c r="Z452" s="140">
        <f t="shared" si="101"/>
        <v>-91.766800000000003</v>
      </c>
      <c r="AA452" s="140">
        <f t="shared" si="102"/>
        <v>-149.02530000000002</v>
      </c>
      <c r="AC452" s="143">
        <f t="shared" si="103"/>
        <v>-771.89819999999997</v>
      </c>
      <c r="AD452" s="143">
        <f t="shared" si="104"/>
        <v>-240.33250000000001</v>
      </c>
      <c r="AE452" s="143">
        <f t="shared" si="105"/>
        <v>-388.82159999999999</v>
      </c>
      <c r="AF452" s="143">
        <f t="shared" si="106"/>
        <v>-91.766800000000003</v>
      </c>
      <c r="AG452" s="143">
        <f t="shared" si="107"/>
        <v>-149.02530000000002</v>
      </c>
    </row>
    <row r="453" spans="2:33">
      <c r="B453" t="s">
        <v>998</v>
      </c>
      <c r="C453" t="s">
        <v>47</v>
      </c>
      <c r="D453" s="120">
        <v>3.5499999999999997E-2</v>
      </c>
      <c r="E453" s="120">
        <v>1.8700000000000001E-2</v>
      </c>
      <c r="F453" s="127">
        <v>176587</v>
      </c>
      <c r="G453" s="127">
        <v>54982</v>
      </c>
      <c r="H453" s="127">
        <v>88953</v>
      </c>
      <c r="I453" s="127">
        <v>20997</v>
      </c>
      <c r="J453" s="127">
        <v>34094</v>
      </c>
      <c r="K453" s="127"/>
      <c r="L453" s="127"/>
      <c r="M453" s="127"/>
      <c r="N453" s="127"/>
      <c r="O453" s="127"/>
      <c r="Q453" s="140">
        <f t="shared" si="93"/>
        <v>0</v>
      </c>
      <c r="R453" s="140">
        <f t="shared" si="94"/>
        <v>0</v>
      </c>
      <c r="S453" s="140">
        <f t="shared" si="95"/>
        <v>0</v>
      </c>
      <c r="T453" s="140">
        <f t="shared" si="96"/>
        <v>0</v>
      </c>
      <c r="U453" s="140">
        <f t="shared" si="97"/>
        <v>0</v>
      </c>
      <c r="W453" s="140">
        <f t="shared" si="98"/>
        <v>-2966.661599999999</v>
      </c>
      <c r="X453" s="140">
        <f t="shared" si="99"/>
        <v>-923.69759999999974</v>
      </c>
      <c r="Y453" s="140">
        <f t="shared" si="100"/>
        <v>-1494.4103999999995</v>
      </c>
      <c r="Z453" s="140">
        <f t="shared" si="101"/>
        <v>-352.74959999999993</v>
      </c>
      <c r="AA453" s="140">
        <f t="shared" si="102"/>
        <v>-572.77919999999983</v>
      </c>
      <c r="AC453" s="143">
        <f t="shared" si="103"/>
        <v>-2966.661599999999</v>
      </c>
      <c r="AD453" s="143">
        <f t="shared" si="104"/>
        <v>-923.69759999999974</v>
      </c>
      <c r="AE453" s="143">
        <f t="shared" si="105"/>
        <v>-1494.4103999999995</v>
      </c>
      <c r="AF453" s="143">
        <f t="shared" si="106"/>
        <v>-352.74959999999993</v>
      </c>
      <c r="AG453" s="143">
        <f t="shared" si="107"/>
        <v>-572.77919999999983</v>
      </c>
    </row>
    <row r="454" spans="2:33">
      <c r="B454" t="s">
        <v>998</v>
      </c>
      <c r="C454" t="s">
        <v>48</v>
      </c>
      <c r="D454" s="120">
        <v>3.5499999999999997E-2</v>
      </c>
      <c r="E454" s="120">
        <v>1.8700000000000001E-2</v>
      </c>
      <c r="F454" s="127">
        <v>0</v>
      </c>
      <c r="G454" s="127">
        <v>0</v>
      </c>
      <c r="H454" s="127">
        <v>0</v>
      </c>
      <c r="I454" s="127">
        <v>0</v>
      </c>
      <c r="J454" s="127">
        <v>0</v>
      </c>
      <c r="K454" s="127"/>
      <c r="L454" s="127"/>
      <c r="M454" s="127"/>
      <c r="N454" s="127"/>
      <c r="O454" s="127"/>
      <c r="Q454" s="140">
        <f t="shared" si="93"/>
        <v>0</v>
      </c>
      <c r="R454" s="140">
        <f t="shared" si="94"/>
        <v>0</v>
      </c>
      <c r="S454" s="140">
        <f t="shared" si="95"/>
        <v>0</v>
      </c>
      <c r="T454" s="140">
        <f t="shared" si="96"/>
        <v>0</v>
      </c>
      <c r="U454" s="140">
        <f t="shared" si="97"/>
        <v>0</v>
      </c>
      <c r="W454" s="140">
        <f t="shared" si="98"/>
        <v>0</v>
      </c>
      <c r="X454" s="140">
        <f t="shared" si="99"/>
        <v>0</v>
      </c>
      <c r="Y454" s="140">
        <f t="shared" si="100"/>
        <v>0</v>
      </c>
      <c r="Z454" s="140">
        <f t="shared" si="101"/>
        <v>0</v>
      </c>
      <c r="AA454" s="140">
        <f t="shared" si="102"/>
        <v>0</v>
      </c>
      <c r="AC454" s="143">
        <f t="shared" si="103"/>
        <v>0</v>
      </c>
      <c r="AD454" s="143">
        <f t="shared" si="104"/>
        <v>0</v>
      </c>
      <c r="AE454" s="143">
        <f t="shared" si="105"/>
        <v>0</v>
      </c>
      <c r="AF454" s="143">
        <f t="shared" si="106"/>
        <v>0</v>
      </c>
      <c r="AG454" s="143">
        <f t="shared" si="107"/>
        <v>0</v>
      </c>
    </row>
    <row r="455" spans="2:33">
      <c r="B455" t="s">
        <v>998</v>
      </c>
      <c r="C455" t="s">
        <v>49</v>
      </c>
      <c r="D455" s="120">
        <v>1.9199999999999998E-2</v>
      </c>
      <c r="E455" s="120">
        <v>1.6199999999999999E-2</v>
      </c>
      <c r="F455" s="127">
        <v>60190</v>
      </c>
      <c r="G455" s="127">
        <v>18741</v>
      </c>
      <c r="H455" s="127">
        <v>30320</v>
      </c>
      <c r="I455" s="127">
        <v>7157</v>
      </c>
      <c r="J455" s="127">
        <v>11621</v>
      </c>
      <c r="K455" s="127"/>
      <c r="L455" s="127"/>
      <c r="M455" s="127"/>
      <c r="N455" s="127"/>
      <c r="O455" s="127"/>
      <c r="Q455" s="140">
        <f t="shared" ref="Q455:Q518" si="108">($E455-$D455)*K455</f>
        <v>0</v>
      </c>
      <c r="R455" s="140">
        <f t="shared" ref="R455:R518" si="109">($E455-$D455)*L455</f>
        <v>0</v>
      </c>
      <c r="S455" s="140">
        <f t="shared" ref="S455:S518" si="110">($E455-$D455)*M455</f>
        <v>0</v>
      </c>
      <c r="T455" s="140">
        <f t="shared" ref="T455:T518" si="111">($E455-$D455)*N455</f>
        <v>0</v>
      </c>
      <c r="U455" s="140">
        <f t="shared" ref="U455:U518" si="112">($E455-$D455)*O455</f>
        <v>0</v>
      </c>
      <c r="W455" s="140">
        <f t="shared" ref="W455:W518" si="113">($E455-$D455)*F455</f>
        <v>-180.56999999999996</v>
      </c>
      <c r="X455" s="140">
        <f t="shared" ref="X455:X518" si="114">($E455-$D455)*G455</f>
        <v>-56.222999999999985</v>
      </c>
      <c r="Y455" s="140">
        <f t="shared" ref="Y455:Y518" si="115">($E455-$D455)*H455</f>
        <v>-90.95999999999998</v>
      </c>
      <c r="Z455" s="140">
        <f t="shared" ref="Z455:Z518" si="116">($E455-$D455)*I455</f>
        <v>-21.470999999999993</v>
      </c>
      <c r="AA455" s="140">
        <f t="shared" ref="AA455:AA518" si="117">($E455-$D455)*J455</f>
        <v>-34.862999999999992</v>
      </c>
      <c r="AC455" s="143">
        <f t="shared" ref="AC455:AC518" si="118">SUM(Q455,W455)</f>
        <v>-180.56999999999996</v>
      </c>
      <c r="AD455" s="143">
        <f t="shared" ref="AD455:AD518" si="119">SUM(R455,X455)</f>
        <v>-56.222999999999985</v>
      </c>
      <c r="AE455" s="143">
        <f t="shared" ref="AE455:AE518" si="120">SUM(S455,Y455)</f>
        <v>-90.95999999999998</v>
      </c>
      <c r="AF455" s="143">
        <f t="shared" ref="AF455:AF518" si="121">SUM(T455,Z455)</f>
        <v>-21.470999999999993</v>
      </c>
      <c r="AG455" s="143">
        <f t="shared" ref="AG455:AG518" si="122">SUM(U455,AA455)</f>
        <v>-34.862999999999992</v>
      </c>
    </row>
    <row r="456" spans="2:33">
      <c r="B456" t="s">
        <v>998</v>
      </c>
      <c r="C456" t="s">
        <v>50</v>
      </c>
      <c r="D456" s="120">
        <v>7.0400000000000004E-2</v>
      </c>
      <c r="E456" s="120">
        <v>0.06</v>
      </c>
      <c r="F456" s="127">
        <v>64051</v>
      </c>
      <c r="G456" s="127">
        <v>19943</v>
      </c>
      <c r="H456" s="127">
        <v>32264</v>
      </c>
      <c r="I456" s="127">
        <v>7616</v>
      </c>
      <c r="J456" s="127">
        <v>12367</v>
      </c>
      <c r="K456" s="127"/>
      <c r="L456" s="127"/>
      <c r="M456" s="127"/>
      <c r="N456" s="127"/>
      <c r="O456" s="127"/>
      <c r="Q456" s="140">
        <f t="shared" si="108"/>
        <v>0</v>
      </c>
      <c r="R456" s="140">
        <f t="shared" si="109"/>
        <v>0</v>
      </c>
      <c r="S456" s="140">
        <f t="shared" si="110"/>
        <v>0</v>
      </c>
      <c r="T456" s="140">
        <f t="shared" si="111"/>
        <v>0</v>
      </c>
      <c r="U456" s="140">
        <f t="shared" si="112"/>
        <v>0</v>
      </c>
      <c r="W456" s="140">
        <f t="shared" si="113"/>
        <v>-666.13040000000046</v>
      </c>
      <c r="X456" s="140">
        <f t="shared" si="114"/>
        <v>-207.40720000000013</v>
      </c>
      <c r="Y456" s="140">
        <f t="shared" si="115"/>
        <v>-335.54560000000021</v>
      </c>
      <c r="Z456" s="140">
        <f t="shared" si="116"/>
        <v>-79.206400000000045</v>
      </c>
      <c r="AA456" s="140">
        <f t="shared" si="117"/>
        <v>-128.61680000000007</v>
      </c>
      <c r="AC456" s="143">
        <f t="shared" si="118"/>
        <v>-666.13040000000046</v>
      </c>
      <c r="AD456" s="143">
        <f t="shared" si="119"/>
        <v>-207.40720000000013</v>
      </c>
      <c r="AE456" s="143">
        <f t="shared" si="120"/>
        <v>-335.54560000000021</v>
      </c>
      <c r="AF456" s="143">
        <f t="shared" si="121"/>
        <v>-79.206400000000045</v>
      </c>
      <c r="AG456" s="143">
        <f t="shared" si="122"/>
        <v>-128.61680000000007</v>
      </c>
    </row>
    <row r="457" spans="2:33">
      <c r="B457" t="s">
        <v>998</v>
      </c>
      <c r="C457" t="s">
        <v>51</v>
      </c>
      <c r="D457" s="120">
        <v>7.0400000000000004E-2</v>
      </c>
      <c r="E457" s="120">
        <v>0.06</v>
      </c>
      <c r="F457" s="127">
        <v>56566</v>
      </c>
      <c r="G457" s="127">
        <v>17613</v>
      </c>
      <c r="H457" s="127">
        <v>28495</v>
      </c>
      <c r="I457" s="127">
        <v>6726</v>
      </c>
      <c r="J457" s="127">
        <v>10922</v>
      </c>
      <c r="K457" s="127"/>
      <c r="L457" s="127"/>
      <c r="M457" s="127"/>
      <c r="N457" s="127"/>
      <c r="O457" s="127"/>
      <c r="Q457" s="140">
        <f t="shared" si="108"/>
        <v>0</v>
      </c>
      <c r="R457" s="140">
        <f t="shared" si="109"/>
        <v>0</v>
      </c>
      <c r="S457" s="140">
        <f t="shared" si="110"/>
        <v>0</v>
      </c>
      <c r="T457" s="140">
        <f t="shared" si="111"/>
        <v>0</v>
      </c>
      <c r="U457" s="140">
        <f t="shared" si="112"/>
        <v>0</v>
      </c>
      <c r="W457" s="140">
        <f t="shared" si="113"/>
        <v>-588.28640000000041</v>
      </c>
      <c r="X457" s="140">
        <f t="shared" si="114"/>
        <v>-183.1752000000001</v>
      </c>
      <c r="Y457" s="140">
        <f t="shared" si="115"/>
        <v>-296.34800000000018</v>
      </c>
      <c r="Z457" s="140">
        <f t="shared" si="116"/>
        <v>-69.950400000000045</v>
      </c>
      <c r="AA457" s="140">
        <f t="shared" si="117"/>
        <v>-113.58880000000008</v>
      </c>
      <c r="AC457" s="143">
        <f t="shared" si="118"/>
        <v>-588.28640000000041</v>
      </c>
      <c r="AD457" s="143">
        <f t="shared" si="119"/>
        <v>-183.1752000000001</v>
      </c>
      <c r="AE457" s="143">
        <f t="shared" si="120"/>
        <v>-296.34800000000018</v>
      </c>
      <c r="AF457" s="143">
        <f t="shared" si="121"/>
        <v>-69.950400000000045</v>
      </c>
      <c r="AG457" s="143">
        <f t="shared" si="122"/>
        <v>-113.58880000000008</v>
      </c>
    </row>
    <row r="458" spans="2:33">
      <c r="B458" t="s">
        <v>998</v>
      </c>
      <c r="C458" t="s">
        <v>55</v>
      </c>
      <c r="D458" s="120">
        <v>2.06E-2</v>
      </c>
      <c r="E458" s="120">
        <v>3.2399999999999998E-2</v>
      </c>
      <c r="F458" s="127">
        <v>248454</v>
      </c>
      <c r="G458" s="127">
        <v>77359</v>
      </c>
      <c r="H458" s="127">
        <v>125154</v>
      </c>
      <c r="I458" s="127">
        <v>29542</v>
      </c>
      <c r="J458" s="127">
        <v>47970</v>
      </c>
      <c r="K458" s="127"/>
      <c r="L458" s="127"/>
      <c r="M458" s="127"/>
      <c r="N458" s="127"/>
      <c r="O458" s="127"/>
      <c r="Q458" s="140">
        <f t="shared" si="108"/>
        <v>0</v>
      </c>
      <c r="R458" s="140">
        <f t="shared" si="109"/>
        <v>0</v>
      </c>
      <c r="S458" s="140">
        <f t="shared" si="110"/>
        <v>0</v>
      </c>
      <c r="T458" s="140">
        <f t="shared" si="111"/>
        <v>0</v>
      </c>
      <c r="U458" s="140">
        <f t="shared" si="112"/>
        <v>0</v>
      </c>
      <c r="W458" s="140">
        <f t="shared" si="113"/>
        <v>2931.7571999999996</v>
      </c>
      <c r="X458" s="140">
        <f t="shared" si="114"/>
        <v>912.83619999999985</v>
      </c>
      <c r="Y458" s="140">
        <f t="shared" si="115"/>
        <v>1476.8171999999997</v>
      </c>
      <c r="Z458" s="140">
        <f t="shared" si="116"/>
        <v>348.59559999999993</v>
      </c>
      <c r="AA458" s="140">
        <f t="shared" si="117"/>
        <v>566.04599999999994</v>
      </c>
      <c r="AC458" s="143">
        <f t="shared" si="118"/>
        <v>2931.7571999999996</v>
      </c>
      <c r="AD458" s="143">
        <f t="shared" si="119"/>
        <v>912.83619999999985</v>
      </c>
      <c r="AE458" s="143">
        <f t="shared" si="120"/>
        <v>1476.8171999999997</v>
      </c>
      <c r="AF458" s="143">
        <f t="shared" si="121"/>
        <v>348.59559999999993</v>
      </c>
      <c r="AG458" s="143">
        <f t="shared" si="122"/>
        <v>566.04599999999994</v>
      </c>
    </row>
    <row r="459" spans="2:33">
      <c r="B459" t="s">
        <v>998</v>
      </c>
      <c r="C459" t="s">
        <v>67</v>
      </c>
      <c r="D459" s="120">
        <v>5.3800000000000001E-2</v>
      </c>
      <c r="E459" s="120">
        <v>2.2800000000000001E-2</v>
      </c>
      <c r="F459" s="127">
        <v>295636</v>
      </c>
      <c r="G459" s="127">
        <v>92445</v>
      </c>
      <c r="H459" s="127">
        <v>148925</v>
      </c>
      <c r="I459" s="127">
        <v>35300</v>
      </c>
      <c r="J459" s="127">
        <v>0</v>
      </c>
      <c r="K459" s="127"/>
      <c r="L459" s="127"/>
      <c r="M459" s="127"/>
      <c r="N459" s="127"/>
      <c r="O459" s="127"/>
      <c r="Q459" s="140">
        <f t="shared" si="108"/>
        <v>0</v>
      </c>
      <c r="R459" s="140">
        <f t="shared" si="109"/>
        <v>0</v>
      </c>
      <c r="S459" s="140">
        <f t="shared" si="110"/>
        <v>0</v>
      </c>
      <c r="T459" s="140">
        <f t="shared" si="111"/>
        <v>0</v>
      </c>
      <c r="U459" s="140">
        <f t="shared" si="112"/>
        <v>0</v>
      </c>
      <c r="W459" s="140">
        <f t="shared" si="113"/>
        <v>-9164.7160000000003</v>
      </c>
      <c r="X459" s="140">
        <f t="shared" si="114"/>
        <v>-2865.7950000000001</v>
      </c>
      <c r="Y459" s="140">
        <f t="shared" si="115"/>
        <v>-4616.6750000000002</v>
      </c>
      <c r="Z459" s="140">
        <f t="shared" si="116"/>
        <v>-1094.3</v>
      </c>
      <c r="AA459" s="140">
        <f t="shared" si="117"/>
        <v>0</v>
      </c>
      <c r="AC459" s="143">
        <f t="shared" si="118"/>
        <v>-9164.7160000000003</v>
      </c>
      <c r="AD459" s="143">
        <f t="shared" si="119"/>
        <v>-2865.7950000000001</v>
      </c>
      <c r="AE459" s="143">
        <f t="shared" si="120"/>
        <v>-4616.6750000000002</v>
      </c>
      <c r="AF459" s="143">
        <f t="shared" si="121"/>
        <v>-1094.3</v>
      </c>
      <c r="AG459" s="143">
        <f t="shared" si="122"/>
        <v>0</v>
      </c>
    </row>
    <row r="460" spans="2:33">
      <c r="B460" t="s">
        <v>998</v>
      </c>
      <c r="C460" t="s">
        <v>68</v>
      </c>
      <c r="D460" s="120">
        <v>3.8300000000000001E-2</v>
      </c>
      <c r="E460" s="120">
        <v>0</v>
      </c>
      <c r="F460" s="127">
        <v>21629</v>
      </c>
      <c r="G460" s="127">
        <v>6764</v>
      </c>
      <c r="H460" s="127">
        <v>10896</v>
      </c>
      <c r="I460" s="127">
        <v>2583</v>
      </c>
      <c r="J460" s="127">
        <v>0</v>
      </c>
      <c r="K460" s="127"/>
      <c r="L460" s="127"/>
      <c r="M460" s="127"/>
      <c r="N460" s="127"/>
      <c r="O460" s="127"/>
      <c r="Q460" s="140">
        <f t="shared" si="108"/>
        <v>0</v>
      </c>
      <c r="R460" s="140">
        <f t="shared" si="109"/>
        <v>0</v>
      </c>
      <c r="S460" s="140">
        <f t="shared" si="110"/>
        <v>0</v>
      </c>
      <c r="T460" s="140">
        <f t="shared" si="111"/>
        <v>0</v>
      </c>
      <c r="U460" s="140">
        <f t="shared" si="112"/>
        <v>0</v>
      </c>
      <c r="W460" s="140">
        <f t="shared" si="113"/>
        <v>-828.39070000000004</v>
      </c>
      <c r="X460" s="140">
        <f t="shared" si="114"/>
        <v>-259.06119999999999</v>
      </c>
      <c r="Y460" s="140">
        <f t="shared" si="115"/>
        <v>-417.3168</v>
      </c>
      <c r="Z460" s="140">
        <f t="shared" si="116"/>
        <v>-98.928899999999999</v>
      </c>
      <c r="AA460" s="140">
        <f t="shared" si="117"/>
        <v>0</v>
      </c>
      <c r="AC460" s="143">
        <f t="shared" si="118"/>
        <v>-828.39070000000004</v>
      </c>
      <c r="AD460" s="143">
        <f t="shared" si="119"/>
        <v>-259.06119999999999</v>
      </c>
      <c r="AE460" s="143">
        <f t="shared" si="120"/>
        <v>-417.3168</v>
      </c>
      <c r="AF460" s="143">
        <f t="shared" si="121"/>
        <v>-98.928899999999999</v>
      </c>
      <c r="AG460" s="143">
        <f t="shared" si="122"/>
        <v>0</v>
      </c>
    </row>
    <row r="461" spans="2:33">
      <c r="B461" t="s">
        <v>998</v>
      </c>
      <c r="C461" t="s">
        <v>69</v>
      </c>
      <c r="D461" s="120">
        <v>3.5499999999999997E-2</v>
      </c>
      <c r="E461" s="120">
        <v>0</v>
      </c>
      <c r="F461" s="127">
        <v>0</v>
      </c>
      <c r="G461" s="127">
        <v>0</v>
      </c>
      <c r="H461" s="127">
        <v>0</v>
      </c>
      <c r="I461" s="127">
        <v>0</v>
      </c>
      <c r="J461" s="127">
        <v>0</v>
      </c>
      <c r="K461" s="127"/>
      <c r="L461" s="127"/>
      <c r="M461" s="127"/>
      <c r="N461" s="127"/>
      <c r="O461" s="127"/>
      <c r="Q461" s="140">
        <f t="shared" si="108"/>
        <v>0</v>
      </c>
      <c r="R461" s="140">
        <f t="shared" si="109"/>
        <v>0</v>
      </c>
      <c r="S461" s="140">
        <f t="shared" si="110"/>
        <v>0</v>
      </c>
      <c r="T461" s="140">
        <f t="shared" si="111"/>
        <v>0</v>
      </c>
      <c r="U461" s="140">
        <f t="shared" si="112"/>
        <v>0</v>
      </c>
      <c r="W461" s="140">
        <f t="shared" si="113"/>
        <v>0</v>
      </c>
      <c r="X461" s="140">
        <f t="shared" si="114"/>
        <v>0</v>
      </c>
      <c r="Y461" s="140">
        <f t="shared" si="115"/>
        <v>0</v>
      </c>
      <c r="Z461" s="140">
        <f t="shared" si="116"/>
        <v>0</v>
      </c>
      <c r="AA461" s="140">
        <f t="shared" si="117"/>
        <v>0</v>
      </c>
      <c r="AC461" s="143">
        <f t="shared" si="118"/>
        <v>0</v>
      </c>
      <c r="AD461" s="143">
        <f t="shared" si="119"/>
        <v>0</v>
      </c>
      <c r="AE461" s="143">
        <f t="shared" si="120"/>
        <v>0</v>
      </c>
      <c r="AF461" s="143">
        <f t="shared" si="121"/>
        <v>0</v>
      </c>
      <c r="AG461" s="143">
        <f t="shared" si="122"/>
        <v>0</v>
      </c>
    </row>
    <row r="462" spans="2:33">
      <c r="B462" t="s">
        <v>998</v>
      </c>
      <c r="C462" t="s">
        <v>70</v>
      </c>
      <c r="D462" s="120">
        <v>3.5499999999999997E-2</v>
      </c>
      <c r="E462" s="120">
        <v>1.8700000000000001E-2</v>
      </c>
      <c r="F462" s="127">
        <v>0</v>
      </c>
      <c r="G462" s="127">
        <v>0</v>
      </c>
      <c r="H462" s="127">
        <v>0</v>
      </c>
      <c r="I462" s="127">
        <v>0</v>
      </c>
      <c r="J462" s="127">
        <v>0</v>
      </c>
      <c r="K462" s="127"/>
      <c r="L462" s="127"/>
      <c r="M462" s="127"/>
      <c r="N462" s="127"/>
      <c r="O462" s="127"/>
      <c r="Q462" s="140">
        <f t="shared" si="108"/>
        <v>0</v>
      </c>
      <c r="R462" s="140">
        <f t="shared" si="109"/>
        <v>0</v>
      </c>
      <c r="S462" s="140">
        <f t="shared" si="110"/>
        <v>0</v>
      </c>
      <c r="T462" s="140">
        <f t="shared" si="111"/>
        <v>0</v>
      </c>
      <c r="U462" s="140">
        <f t="shared" si="112"/>
        <v>0</v>
      </c>
      <c r="W462" s="140">
        <f t="shared" si="113"/>
        <v>0</v>
      </c>
      <c r="X462" s="140">
        <f t="shared" si="114"/>
        <v>0</v>
      </c>
      <c r="Y462" s="140">
        <f t="shared" si="115"/>
        <v>0</v>
      </c>
      <c r="Z462" s="140">
        <f t="shared" si="116"/>
        <v>0</v>
      </c>
      <c r="AA462" s="140">
        <f t="shared" si="117"/>
        <v>0</v>
      </c>
      <c r="AC462" s="143">
        <f t="shared" si="118"/>
        <v>0</v>
      </c>
      <c r="AD462" s="143">
        <f t="shared" si="119"/>
        <v>0</v>
      </c>
      <c r="AE462" s="143">
        <f t="shared" si="120"/>
        <v>0</v>
      </c>
      <c r="AF462" s="143">
        <f t="shared" si="121"/>
        <v>0</v>
      </c>
      <c r="AG462" s="143">
        <f t="shared" si="122"/>
        <v>0</v>
      </c>
    </row>
    <row r="463" spans="2:33">
      <c r="B463" t="s">
        <v>998</v>
      </c>
      <c r="C463" t="s">
        <v>71</v>
      </c>
      <c r="D463" s="120">
        <v>3.5499999999999997E-2</v>
      </c>
      <c r="E463" s="120">
        <v>1.8700000000000001E-2</v>
      </c>
      <c r="F463" s="127">
        <v>822460</v>
      </c>
      <c r="G463" s="127">
        <v>257181</v>
      </c>
      <c r="H463" s="127">
        <v>414311</v>
      </c>
      <c r="I463" s="127">
        <v>98204</v>
      </c>
      <c r="J463" s="127">
        <v>0</v>
      </c>
      <c r="K463" s="127"/>
      <c r="L463" s="127"/>
      <c r="M463" s="127"/>
      <c r="N463" s="127"/>
      <c r="O463" s="127"/>
      <c r="Q463" s="140">
        <f t="shared" si="108"/>
        <v>0</v>
      </c>
      <c r="R463" s="140">
        <f t="shared" si="109"/>
        <v>0</v>
      </c>
      <c r="S463" s="140">
        <f t="shared" si="110"/>
        <v>0</v>
      </c>
      <c r="T463" s="140">
        <f t="shared" si="111"/>
        <v>0</v>
      </c>
      <c r="U463" s="140">
        <f t="shared" si="112"/>
        <v>0</v>
      </c>
      <c r="W463" s="140">
        <f t="shared" si="113"/>
        <v>-13817.327999999996</v>
      </c>
      <c r="X463" s="140">
        <f t="shared" si="114"/>
        <v>-4320.6407999999992</v>
      </c>
      <c r="Y463" s="140">
        <f t="shared" si="115"/>
        <v>-6960.424799999998</v>
      </c>
      <c r="Z463" s="140">
        <f t="shared" si="116"/>
        <v>-1649.8271999999995</v>
      </c>
      <c r="AA463" s="140">
        <f t="shared" si="117"/>
        <v>0</v>
      </c>
      <c r="AC463" s="143">
        <f t="shared" si="118"/>
        <v>-13817.327999999996</v>
      </c>
      <c r="AD463" s="143">
        <f t="shared" si="119"/>
        <v>-4320.6407999999992</v>
      </c>
      <c r="AE463" s="143">
        <f t="shared" si="120"/>
        <v>-6960.424799999998</v>
      </c>
      <c r="AF463" s="143">
        <f t="shared" si="121"/>
        <v>-1649.8271999999995</v>
      </c>
      <c r="AG463" s="143">
        <f t="shared" si="122"/>
        <v>0</v>
      </c>
    </row>
    <row r="464" spans="2:33">
      <c r="B464" t="s">
        <v>998</v>
      </c>
      <c r="C464" t="s">
        <v>72</v>
      </c>
      <c r="D464" s="120">
        <v>3.5499999999999997E-2</v>
      </c>
      <c r="E464" s="120">
        <v>1.8700000000000001E-2</v>
      </c>
      <c r="F464" s="127">
        <v>26538</v>
      </c>
      <c r="G464" s="127">
        <v>8298</v>
      </c>
      <c r="H464" s="127">
        <v>13368</v>
      </c>
      <c r="I464" s="127">
        <v>3169</v>
      </c>
      <c r="J464" s="127">
        <v>0</v>
      </c>
      <c r="K464" s="127"/>
      <c r="L464" s="127"/>
      <c r="M464" s="127"/>
      <c r="N464" s="127"/>
      <c r="O464" s="127"/>
      <c r="Q464" s="140">
        <f t="shared" si="108"/>
        <v>0</v>
      </c>
      <c r="R464" s="140">
        <f t="shared" si="109"/>
        <v>0</v>
      </c>
      <c r="S464" s="140">
        <f t="shared" si="110"/>
        <v>0</v>
      </c>
      <c r="T464" s="140">
        <f t="shared" si="111"/>
        <v>0</v>
      </c>
      <c r="U464" s="140">
        <f t="shared" si="112"/>
        <v>0</v>
      </c>
      <c r="W464" s="140">
        <f t="shared" si="113"/>
        <v>-445.83839999999987</v>
      </c>
      <c r="X464" s="140">
        <f t="shared" si="114"/>
        <v>-139.40639999999996</v>
      </c>
      <c r="Y464" s="140">
        <f t="shared" si="115"/>
        <v>-224.58239999999995</v>
      </c>
      <c r="Z464" s="140">
        <f t="shared" si="116"/>
        <v>-53.239199999999983</v>
      </c>
      <c r="AA464" s="140">
        <f t="shared" si="117"/>
        <v>0</v>
      </c>
      <c r="AC464" s="143">
        <f t="shared" si="118"/>
        <v>-445.83839999999987</v>
      </c>
      <c r="AD464" s="143">
        <f t="shared" si="119"/>
        <v>-139.40639999999996</v>
      </c>
      <c r="AE464" s="143">
        <f t="shared" si="120"/>
        <v>-224.58239999999995</v>
      </c>
      <c r="AF464" s="143">
        <f t="shared" si="121"/>
        <v>-53.239199999999983</v>
      </c>
      <c r="AG464" s="143">
        <f t="shared" si="122"/>
        <v>0</v>
      </c>
    </row>
    <row r="465" spans="2:33">
      <c r="B465" t="s">
        <v>998</v>
      </c>
      <c r="C465" t="s">
        <v>73</v>
      </c>
      <c r="D465" s="120">
        <v>3.5499999999999997E-2</v>
      </c>
      <c r="E465" s="120">
        <v>1.8700000000000001E-2</v>
      </c>
      <c r="F465" s="127">
        <v>161801</v>
      </c>
      <c r="G465" s="127">
        <v>50595</v>
      </c>
      <c r="H465" s="127">
        <v>81507</v>
      </c>
      <c r="I465" s="127">
        <v>19320</v>
      </c>
      <c r="J465" s="127">
        <v>0</v>
      </c>
      <c r="K465" s="127"/>
      <c r="L465" s="127"/>
      <c r="M465" s="127"/>
      <c r="N465" s="127"/>
      <c r="O465" s="127"/>
      <c r="Q465" s="140">
        <f t="shared" si="108"/>
        <v>0</v>
      </c>
      <c r="R465" s="140">
        <f t="shared" si="109"/>
        <v>0</v>
      </c>
      <c r="S465" s="140">
        <f t="shared" si="110"/>
        <v>0</v>
      </c>
      <c r="T465" s="140">
        <f t="shared" si="111"/>
        <v>0</v>
      </c>
      <c r="U465" s="140">
        <f t="shared" si="112"/>
        <v>0</v>
      </c>
      <c r="W465" s="140">
        <f t="shared" si="113"/>
        <v>-2718.2567999999992</v>
      </c>
      <c r="X465" s="140">
        <f t="shared" si="114"/>
        <v>-849.99599999999975</v>
      </c>
      <c r="Y465" s="140">
        <f t="shared" si="115"/>
        <v>-1369.3175999999996</v>
      </c>
      <c r="Z465" s="140">
        <f t="shared" si="116"/>
        <v>-324.57599999999991</v>
      </c>
      <c r="AA465" s="140">
        <f t="shared" si="117"/>
        <v>0</v>
      </c>
      <c r="AC465" s="143">
        <f t="shared" si="118"/>
        <v>-2718.2567999999992</v>
      </c>
      <c r="AD465" s="143">
        <f t="shared" si="119"/>
        <v>-849.99599999999975</v>
      </c>
      <c r="AE465" s="143">
        <f t="shared" si="120"/>
        <v>-1369.3175999999996</v>
      </c>
      <c r="AF465" s="143">
        <f t="shared" si="121"/>
        <v>-324.57599999999991</v>
      </c>
      <c r="AG465" s="143">
        <f t="shared" si="122"/>
        <v>0</v>
      </c>
    </row>
    <row r="466" spans="2:33">
      <c r="B466" t="s">
        <v>998</v>
      </c>
      <c r="C466" t="s">
        <v>74</v>
      </c>
      <c r="D466" s="120">
        <v>1.9199999999999998E-2</v>
      </c>
      <c r="E466" s="120">
        <v>1.6199999999999999E-2</v>
      </c>
      <c r="F466" s="127">
        <v>392306</v>
      </c>
      <c r="G466" s="127">
        <v>122673</v>
      </c>
      <c r="H466" s="127">
        <v>197622</v>
      </c>
      <c r="I466" s="127">
        <v>46842</v>
      </c>
      <c r="J466" s="127">
        <v>0</v>
      </c>
      <c r="K466" s="127"/>
      <c r="L466" s="127"/>
      <c r="M466" s="127"/>
      <c r="N466" s="127"/>
      <c r="O466" s="127"/>
      <c r="Q466" s="140">
        <f t="shared" si="108"/>
        <v>0</v>
      </c>
      <c r="R466" s="140">
        <f t="shared" si="109"/>
        <v>0</v>
      </c>
      <c r="S466" s="140">
        <f t="shared" si="110"/>
        <v>0</v>
      </c>
      <c r="T466" s="140">
        <f t="shared" si="111"/>
        <v>0</v>
      </c>
      <c r="U466" s="140">
        <f t="shared" si="112"/>
        <v>0</v>
      </c>
      <c r="W466" s="140">
        <f t="shared" si="113"/>
        <v>-1176.9179999999997</v>
      </c>
      <c r="X466" s="140">
        <f t="shared" si="114"/>
        <v>-368.01899999999989</v>
      </c>
      <c r="Y466" s="140">
        <f t="shared" si="115"/>
        <v>-592.86599999999987</v>
      </c>
      <c r="Z466" s="140">
        <f t="shared" si="116"/>
        <v>-140.52599999999995</v>
      </c>
      <c r="AA466" s="140">
        <f t="shared" si="117"/>
        <v>0</v>
      </c>
      <c r="AC466" s="143">
        <f t="shared" si="118"/>
        <v>-1176.9179999999997</v>
      </c>
      <c r="AD466" s="143">
        <f t="shared" si="119"/>
        <v>-368.01899999999989</v>
      </c>
      <c r="AE466" s="143">
        <f t="shared" si="120"/>
        <v>-592.86599999999987</v>
      </c>
      <c r="AF466" s="143">
        <f t="shared" si="121"/>
        <v>-140.52599999999995</v>
      </c>
      <c r="AG466" s="143">
        <f t="shared" si="122"/>
        <v>0</v>
      </c>
    </row>
    <row r="467" spans="2:33">
      <c r="B467" t="s">
        <v>998</v>
      </c>
      <c r="C467" t="s">
        <v>75</v>
      </c>
      <c r="D467" s="120">
        <v>1.9199999999999998E-2</v>
      </c>
      <c r="E467" s="120">
        <v>1.6199999999999999E-2</v>
      </c>
      <c r="F467" s="127">
        <v>86825</v>
      </c>
      <c r="G467" s="127">
        <v>27150</v>
      </c>
      <c r="H467" s="127">
        <v>43738</v>
      </c>
      <c r="I467" s="127">
        <v>10367</v>
      </c>
      <c r="J467" s="127">
        <v>0</v>
      </c>
      <c r="K467" s="127"/>
      <c r="L467" s="127"/>
      <c r="M467" s="127"/>
      <c r="N467" s="127"/>
      <c r="O467" s="127"/>
      <c r="Q467" s="140">
        <f t="shared" si="108"/>
        <v>0</v>
      </c>
      <c r="R467" s="140">
        <f t="shared" si="109"/>
        <v>0</v>
      </c>
      <c r="S467" s="140">
        <f t="shared" si="110"/>
        <v>0</v>
      </c>
      <c r="T467" s="140">
        <f t="shared" si="111"/>
        <v>0</v>
      </c>
      <c r="U467" s="140">
        <f t="shared" si="112"/>
        <v>0</v>
      </c>
      <c r="W467" s="140">
        <f t="shared" si="113"/>
        <v>-260.47499999999991</v>
      </c>
      <c r="X467" s="140">
        <f t="shared" si="114"/>
        <v>-81.449999999999974</v>
      </c>
      <c r="Y467" s="140">
        <f t="shared" si="115"/>
        <v>-131.21399999999997</v>
      </c>
      <c r="Z467" s="140">
        <f t="shared" si="116"/>
        <v>-31.100999999999992</v>
      </c>
      <c r="AA467" s="140">
        <f t="shared" si="117"/>
        <v>0</v>
      </c>
      <c r="AC467" s="143">
        <f t="shared" si="118"/>
        <v>-260.47499999999991</v>
      </c>
      <c r="AD467" s="143">
        <f t="shared" si="119"/>
        <v>-81.449999999999974</v>
      </c>
      <c r="AE467" s="143">
        <f t="shared" si="120"/>
        <v>-131.21399999999997</v>
      </c>
      <c r="AF467" s="143">
        <f t="shared" si="121"/>
        <v>-31.100999999999992</v>
      </c>
      <c r="AG467" s="143">
        <f t="shared" si="122"/>
        <v>0</v>
      </c>
    </row>
    <row r="468" spans="2:33">
      <c r="B468" t="s">
        <v>998</v>
      </c>
      <c r="C468" t="s">
        <v>76</v>
      </c>
      <c r="D468" s="120">
        <v>7.0400000000000004E-2</v>
      </c>
      <c r="E468" s="120">
        <v>0.06</v>
      </c>
      <c r="F468" s="127">
        <v>87716</v>
      </c>
      <c r="G468" s="127">
        <v>27428</v>
      </c>
      <c r="H468" s="127">
        <v>44186</v>
      </c>
      <c r="I468" s="127">
        <v>10474</v>
      </c>
      <c r="J468" s="127">
        <v>0</v>
      </c>
      <c r="K468" s="127"/>
      <c r="L468" s="127"/>
      <c r="M468" s="127"/>
      <c r="N468" s="127"/>
      <c r="O468" s="127"/>
      <c r="Q468" s="140">
        <f t="shared" si="108"/>
        <v>0</v>
      </c>
      <c r="R468" s="140">
        <f t="shared" si="109"/>
        <v>0</v>
      </c>
      <c r="S468" s="140">
        <f t="shared" si="110"/>
        <v>0</v>
      </c>
      <c r="T468" s="140">
        <f t="shared" si="111"/>
        <v>0</v>
      </c>
      <c r="U468" s="140">
        <f t="shared" si="112"/>
        <v>0</v>
      </c>
      <c r="W468" s="140">
        <f t="shared" si="113"/>
        <v>-912.24640000000056</v>
      </c>
      <c r="X468" s="140">
        <f t="shared" si="114"/>
        <v>-285.25120000000015</v>
      </c>
      <c r="Y468" s="140">
        <f t="shared" si="115"/>
        <v>-459.53440000000029</v>
      </c>
      <c r="Z468" s="140">
        <f t="shared" si="116"/>
        <v>-108.92960000000006</v>
      </c>
      <c r="AA468" s="140">
        <f t="shared" si="117"/>
        <v>0</v>
      </c>
      <c r="AC468" s="143">
        <f t="shared" si="118"/>
        <v>-912.24640000000056</v>
      </c>
      <c r="AD468" s="143">
        <f t="shared" si="119"/>
        <v>-285.25120000000015</v>
      </c>
      <c r="AE468" s="143">
        <f t="shared" si="120"/>
        <v>-459.53440000000029</v>
      </c>
      <c r="AF468" s="143">
        <f t="shared" si="121"/>
        <v>-108.92960000000006</v>
      </c>
      <c r="AG468" s="143">
        <f t="shared" si="122"/>
        <v>0</v>
      </c>
    </row>
    <row r="469" spans="2:33">
      <c r="B469" t="s">
        <v>998</v>
      </c>
      <c r="C469" t="s">
        <v>77</v>
      </c>
      <c r="D469" s="120">
        <v>0.2</v>
      </c>
      <c r="E469" s="120">
        <v>2.2800000000000001E-2</v>
      </c>
      <c r="F469" s="127">
        <v>0</v>
      </c>
      <c r="G469" s="127">
        <v>0</v>
      </c>
      <c r="H469" s="127">
        <v>0</v>
      </c>
      <c r="I469" s="127">
        <v>0</v>
      </c>
      <c r="J469" s="127">
        <v>0</v>
      </c>
      <c r="K469" s="127"/>
      <c r="L469" s="127"/>
      <c r="M469" s="127"/>
      <c r="N469" s="127"/>
      <c r="O469" s="127"/>
      <c r="Q469" s="140">
        <f t="shared" si="108"/>
        <v>0</v>
      </c>
      <c r="R469" s="140">
        <f t="shared" si="109"/>
        <v>0</v>
      </c>
      <c r="S469" s="140">
        <f t="shared" si="110"/>
        <v>0</v>
      </c>
      <c r="T469" s="140">
        <f t="shared" si="111"/>
        <v>0</v>
      </c>
      <c r="U469" s="140">
        <f t="shared" si="112"/>
        <v>0</v>
      </c>
      <c r="W469" s="140">
        <f t="shared" si="113"/>
        <v>0</v>
      </c>
      <c r="X469" s="140">
        <f t="shared" si="114"/>
        <v>0</v>
      </c>
      <c r="Y469" s="140">
        <f t="shared" si="115"/>
        <v>0</v>
      </c>
      <c r="Z469" s="140">
        <f t="shared" si="116"/>
        <v>0</v>
      </c>
      <c r="AA469" s="140">
        <f t="shared" si="117"/>
        <v>0</v>
      </c>
      <c r="AC469" s="143">
        <f t="shared" si="118"/>
        <v>0</v>
      </c>
      <c r="AD469" s="143">
        <f t="shared" si="119"/>
        <v>0</v>
      </c>
      <c r="AE469" s="143">
        <f t="shared" si="120"/>
        <v>0</v>
      </c>
      <c r="AF469" s="143">
        <f t="shared" si="121"/>
        <v>0</v>
      </c>
      <c r="AG469" s="143">
        <f t="shared" si="122"/>
        <v>0</v>
      </c>
    </row>
    <row r="470" spans="2:33">
      <c r="B470" t="s">
        <v>998</v>
      </c>
      <c r="C470" t="s">
        <v>81</v>
      </c>
      <c r="D470" s="120">
        <v>2.06E-2</v>
      </c>
      <c r="E470" s="120">
        <v>3.2399999999999998E-2</v>
      </c>
      <c r="F470" s="127">
        <v>326679</v>
      </c>
      <c r="G470" s="127">
        <v>102152</v>
      </c>
      <c r="H470" s="127">
        <v>164564</v>
      </c>
      <c r="I470" s="127">
        <v>39007</v>
      </c>
      <c r="J470" s="127">
        <v>0</v>
      </c>
      <c r="K470" s="127"/>
      <c r="L470" s="127"/>
      <c r="M470" s="127"/>
      <c r="N470" s="127"/>
      <c r="O470" s="127"/>
      <c r="Q470" s="140">
        <f t="shared" si="108"/>
        <v>0</v>
      </c>
      <c r="R470" s="140">
        <f t="shared" si="109"/>
        <v>0</v>
      </c>
      <c r="S470" s="140">
        <f t="shared" si="110"/>
        <v>0</v>
      </c>
      <c r="T470" s="140">
        <f t="shared" si="111"/>
        <v>0</v>
      </c>
      <c r="U470" s="140">
        <f t="shared" si="112"/>
        <v>0</v>
      </c>
      <c r="W470" s="140">
        <f t="shared" si="113"/>
        <v>3854.8121999999994</v>
      </c>
      <c r="X470" s="140">
        <f t="shared" si="114"/>
        <v>1205.3935999999999</v>
      </c>
      <c r="Y470" s="140">
        <f t="shared" si="115"/>
        <v>1941.8551999999997</v>
      </c>
      <c r="Z470" s="140">
        <f t="shared" si="116"/>
        <v>460.28259999999995</v>
      </c>
      <c r="AA470" s="140">
        <f t="shared" si="117"/>
        <v>0</v>
      </c>
      <c r="AC470" s="143">
        <f t="shared" si="118"/>
        <v>3854.8121999999994</v>
      </c>
      <c r="AD470" s="143">
        <f t="shared" si="119"/>
        <v>1205.3935999999999</v>
      </c>
      <c r="AE470" s="143">
        <f t="shared" si="120"/>
        <v>1941.8551999999997</v>
      </c>
      <c r="AF470" s="143">
        <f t="shared" si="121"/>
        <v>460.28259999999995</v>
      </c>
      <c r="AG470" s="143">
        <f t="shared" si="122"/>
        <v>0</v>
      </c>
    </row>
    <row r="471" spans="2:33">
      <c r="B471" t="s">
        <v>998</v>
      </c>
      <c r="C471" t="s">
        <v>82</v>
      </c>
      <c r="D471" s="120">
        <v>7.4300000000000005E-2</v>
      </c>
      <c r="E471" s="120">
        <v>3.2399999999999998E-2</v>
      </c>
      <c r="F471" s="127">
        <v>0</v>
      </c>
      <c r="G471" s="127">
        <v>0</v>
      </c>
      <c r="H471" s="127">
        <v>0</v>
      </c>
      <c r="I471" s="127">
        <v>0</v>
      </c>
      <c r="J471" s="127">
        <v>0</v>
      </c>
      <c r="K471" s="127"/>
      <c r="L471" s="127"/>
      <c r="M471" s="127"/>
      <c r="N471" s="127"/>
      <c r="O471" s="127"/>
      <c r="Q471" s="140">
        <f t="shared" si="108"/>
        <v>0</v>
      </c>
      <c r="R471" s="140">
        <f t="shared" si="109"/>
        <v>0</v>
      </c>
      <c r="S471" s="140">
        <f t="shared" si="110"/>
        <v>0</v>
      </c>
      <c r="T471" s="140">
        <f t="shared" si="111"/>
        <v>0</v>
      </c>
      <c r="U471" s="140">
        <f t="shared" si="112"/>
        <v>0</v>
      </c>
      <c r="W471" s="140">
        <f t="shared" si="113"/>
        <v>0</v>
      </c>
      <c r="X471" s="140">
        <f t="shared" si="114"/>
        <v>0</v>
      </c>
      <c r="Y471" s="140">
        <f t="shared" si="115"/>
        <v>0</v>
      </c>
      <c r="Z471" s="140">
        <f t="shared" si="116"/>
        <v>0</v>
      </c>
      <c r="AA471" s="140">
        <f t="shared" si="117"/>
        <v>0</v>
      </c>
      <c r="AC471" s="143">
        <f t="shared" si="118"/>
        <v>0</v>
      </c>
      <c r="AD471" s="143">
        <f t="shared" si="119"/>
        <v>0</v>
      </c>
      <c r="AE471" s="143">
        <f t="shared" si="120"/>
        <v>0</v>
      </c>
      <c r="AF471" s="143">
        <f t="shared" si="121"/>
        <v>0</v>
      </c>
      <c r="AG471" s="143">
        <f t="shared" si="122"/>
        <v>0</v>
      </c>
    </row>
    <row r="472" spans="2:33">
      <c r="B472" t="s">
        <v>998</v>
      </c>
      <c r="C472" t="s">
        <v>90</v>
      </c>
      <c r="D472" s="120">
        <v>5.3800000000000001E-2</v>
      </c>
      <c r="E472" s="120">
        <v>2.2800000000000001E-2</v>
      </c>
      <c r="F472" s="127">
        <v>0</v>
      </c>
      <c r="G472" s="127">
        <v>0</v>
      </c>
      <c r="H472" s="127">
        <v>150680</v>
      </c>
      <c r="I472" s="127">
        <v>43298</v>
      </c>
      <c r="J472" s="127">
        <v>0</v>
      </c>
      <c r="K472" s="127"/>
      <c r="L472" s="127"/>
      <c r="M472" s="127"/>
      <c r="N472" s="127"/>
      <c r="O472" s="127"/>
      <c r="Q472" s="140">
        <f t="shared" si="108"/>
        <v>0</v>
      </c>
      <c r="R472" s="140">
        <f t="shared" si="109"/>
        <v>0</v>
      </c>
      <c r="S472" s="140">
        <f t="shared" si="110"/>
        <v>0</v>
      </c>
      <c r="T472" s="140">
        <f t="shared" si="111"/>
        <v>0</v>
      </c>
      <c r="U472" s="140">
        <f t="shared" si="112"/>
        <v>0</v>
      </c>
      <c r="W472" s="140">
        <f t="shared" si="113"/>
        <v>0</v>
      </c>
      <c r="X472" s="140">
        <f t="shared" si="114"/>
        <v>0</v>
      </c>
      <c r="Y472" s="140">
        <f t="shared" si="115"/>
        <v>-4671.08</v>
      </c>
      <c r="Z472" s="140">
        <f t="shared" si="116"/>
        <v>-1342.2380000000001</v>
      </c>
      <c r="AA472" s="140">
        <f t="shared" si="117"/>
        <v>0</v>
      </c>
      <c r="AC472" s="143">
        <f t="shared" si="118"/>
        <v>0</v>
      </c>
      <c r="AD472" s="143">
        <f t="shared" si="119"/>
        <v>0</v>
      </c>
      <c r="AE472" s="143">
        <f t="shared" si="120"/>
        <v>-4671.08</v>
      </c>
      <c r="AF472" s="143">
        <f t="shared" si="121"/>
        <v>-1342.2380000000001</v>
      </c>
      <c r="AG472" s="143">
        <f t="shared" si="122"/>
        <v>0</v>
      </c>
    </row>
    <row r="473" spans="2:33">
      <c r="B473" t="s">
        <v>998</v>
      </c>
      <c r="C473" t="s">
        <v>91</v>
      </c>
      <c r="D473" s="120">
        <v>3.5499999999999997E-2</v>
      </c>
      <c r="E473" s="120">
        <v>1.8700000000000001E-2</v>
      </c>
      <c r="F473" s="127">
        <v>0</v>
      </c>
      <c r="G473" s="127">
        <v>0</v>
      </c>
      <c r="H473" s="127">
        <v>402547</v>
      </c>
      <c r="I473" s="127">
        <v>115672</v>
      </c>
      <c r="J473" s="127">
        <v>0</v>
      </c>
      <c r="K473" s="127"/>
      <c r="L473" s="127"/>
      <c r="M473" s="127"/>
      <c r="N473" s="127"/>
      <c r="O473" s="127"/>
      <c r="Q473" s="140">
        <f t="shared" si="108"/>
        <v>0</v>
      </c>
      <c r="R473" s="140">
        <f t="shared" si="109"/>
        <v>0</v>
      </c>
      <c r="S473" s="140">
        <f t="shared" si="110"/>
        <v>0</v>
      </c>
      <c r="T473" s="140">
        <f t="shared" si="111"/>
        <v>0</v>
      </c>
      <c r="U473" s="140">
        <f t="shared" si="112"/>
        <v>0</v>
      </c>
      <c r="W473" s="140">
        <f t="shared" si="113"/>
        <v>0</v>
      </c>
      <c r="X473" s="140">
        <f t="shared" si="114"/>
        <v>0</v>
      </c>
      <c r="Y473" s="140">
        <f t="shared" si="115"/>
        <v>-6762.7895999999982</v>
      </c>
      <c r="Z473" s="140">
        <f t="shared" si="116"/>
        <v>-1943.2895999999994</v>
      </c>
      <c r="AA473" s="140">
        <f t="shared" si="117"/>
        <v>0</v>
      </c>
      <c r="AC473" s="143">
        <f t="shared" si="118"/>
        <v>0</v>
      </c>
      <c r="AD473" s="143">
        <f t="shared" si="119"/>
        <v>0</v>
      </c>
      <c r="AE473" s="143">
        <f t="shared" si="120"/>
        <v>-6762.7895999999982</v>
      </c>
      <c r="AF473" s="143">
        <f t="shared" si="121"/>
        <v>-1943.2895999999994</v>
      </c>
      <c r="AG473" s="143">
        <f t="shared" si="122"/>
        <v>0</v>
      </c>
    </row>
    <row r="474" spans="2:33">
      <c r="B474" t="s">
        <v>998</v>
      </c>
      <c r="C474" t="s">
        <v>92</v>
      </c>
      <c r="D474" s="120">
        <v>3.5499999999999997E-2</v>
      </c>
      <c r="E474" s="120">
        <v>1.8700000000000001E-2</v>
      </c>
      <c r="F474" s="127">
        <v>0</v>
      </c>
      <c r="G474" s="127">
        <v>0</v>
      </c>
      <c r="H474" s="127">
        <v>0</v>
      </c>
      <c r="I474" s="127">
        <v>0</v>
      </c>
      <c r="J474" s="127">
        <v>0</v>
      </c>
      <c r="K474" s="127"/>
      <c r="L474" s="127"/>
      <c r="M474" s="127"/>
      <c r="N474" s="127"/>
      <c r="O474" s="127"/>
      <c r="Q474" s="140">
        <f t="shared" si="108"/>
        <v>0</v>
      </c>
      <c r="R474" s="140">
        <f t="shared" si="109"/>
        <v>0</v>
      </c>
      <c r="S474" s="140">
        <f t="shared" si="110"/>
        <v>0</v>
      </c>
      <c r="T474" s="140">
        <f t="shared" si="111"/>
        <v>0</v>
      </c>
      <c r="U474" s="140">
        <f t="shared" si="112"/>
        <v>0</v>
      </c>
      <c r="W474" s="140">
        <f t="shared" si="113"/>
        <v>0</v>
      </c>
      <c r="X474" s="140">
        <f t="shared" si="114"/>
        <v>0</v>
      </c>
      <c r="Y474" s="140">
        <f t="shared" si="115"/>
        <v>0</v>
      </c>
      <c r="Z474" s="140">
        <f t="shared" si="116"/>
        <v>0</v>
      </c>
      <c r="AA474" s="140">
        <f t="shared" si="117"/>
        <v>0</v>
      </c>
      <c r="AC474" s="143">
        <f t="shared" si="118"/>
        <v>0</v>
      </c>
      <c r="AD474" s="143">
        <f t="shared" si="119"/>
        <v>0</v>
      </c>
      <c r="AE474" s="143">
        <f t="shared" si="120"/>
        <v>0</v>
      </c>
      <c r="AF474" s="143">
        <f t="shared" si="121"/>
        <v>0</v>
      </c>
      <c r="AG474" s="143">
        <f t="shared" si="122"/>
        <v>0</v>
      </c>
    </row>
    <row r="475" spans="2:33">
      <c r="B475" t="s">
        <v>998</v>
      </c>
      <c r="C475" t="s">
        <v>93</v>
      </c>
      <c r="D475" s="120">
        <v>3.5499999999999997E-2</v>
      </c>
      <c r="E475" s="120">
        <v>1.6199999999999999E-2</v>
      </c>
      <c r="F475" s="127">
        <v>0</v>
      </c>
      <c r="G475" s="127">
        <v>0</v>
      </c>
      <c r="H475" s="127">
        <v>0</v>
      </c>
      <c r="I475" s="127">
        <v>0</v>
      </c>
      <c r="J475" s="127">
        <v>0</v>
      </c>
      <c r="K475" s="127"/>
      <c r="L475" s="127"/>
      <c r="M475" s="127"/>
      <c r="N475" s="127"/>
      <c r="O475" s="127"/>
      <c r="Q475" s="140">
        <f t="shared" si="108"/>
        <v>0</v>
      </c>
      <c r="R475" s="140">
        <f t="shared" si="109"/>
        <v>0</v>
      </c>
      <c r="S475" s="140">
        <f t="shared" si="110"/>
        <v>0</v>
      </c>
      <c r="T475" s="140">
        <f t="shared" si="111"/>
        <v>0</v>
      </c>
      <c r="U475" s="140">
        <f t="shared" si="112"/>
        <v>0</v>
      </c>
      <c r="W475" s="140">
        <f t="shared" si="113"/>
        <v>0</v>
      </c>
      <c r="X475" s="140">
        <f t="shared" si="114"/>
        <v>0</v>
      </c>
      <c r="Y475" s="140">
        <f t="shared" si="115"/>
        <v>0</v>
      </c>
      <c r="Z475" s="140">
        <f t="shared" si="116"/>
        <v>0</v>
      </c>
      <c r="AA475" s="140">
        <f t="shared" si="117"/>
        <v>0</v>
      </c>
      <c r="AC475" s="143">
        <f t="shared" si="118"/>
        <v>0</v>
      </c>
      <c r="AD475" s="143">
        <f t="shared" si="119"/>
        <v>0</v>
      </c>
      <c r="AE475" s="143">
        <f t="shared" si="120"/>
        <v>0</v>
      </c>
      <c r="AF475" s="143">
        <f t="shared" si="121"/>
        <v>0</v>
      </c>
      <c r="AG475" s="143">
        <f t="shared" si="122"/>
        <v>0</v>
      </c>
    </row>
    <row r="476" spans="2:33">
      <c r="B476" t="s">
        <v>998</v>
      </c>
      <c r="C476" t="s">
        <v>94</v>
      </c>
      <c r="D476" s="120">
        <v>1.9199999999999998E-2</v>
      </c>
      <c r="E476" s="120">
        <v>1.6199999999999999E-2</v>
      </c>
      <c r="F476" s="127">
        <v>0</v>
      </c>
      <c r="G476" s="127">
        <v>0</v>
      </c>
      <c r="H476" s="127">
        <v>174226</v>
      </c>
      <c r="I476" s="127">
        <v>50064</v>
      </c>
      <c r="J476" s="127">
        <v>0</v>
      </c>
      <c r="K476" s="127"/>
      <c r="L476" s="127"/>
      <c r="M476" s="127"/>
      <c r="N476" s="127"/>
      <c r="O476" s="127"/>
      <c r="Q476" s="140">
        <f t="shared" si="108"/>
        <v>0</v>
      </c>
      <c r="R476" s="140">
        <f t="shared" si="109"/>
        <v>0</v>
      </c>
      <c r="S476" s="140">
        <f t="shared" si="110"/>
        <v>0</v>
      </c>
      <c r="T476" s="140">
        <f t="shared" si="111"/>
        <v>0</v>
      </c>
      <c r="U476" s="140">
        <f t="shared" si="112"/>
        <v>0</v>
      </c>
      <c r="W476" s="140">
        <f t="shared" si="113"/>
        <v>0</v>
      </c>
      <c r="X476" s="140">
        <f t="shared" si="114"/>
        <v>0</v>
      </c>
      <c r="Y476" s="140">
        <f t="shared" si="115"/>
        <v>-522.67799999999988</v>
      </c>
      <c r="Z476" s="140">
        <f t="shared" si="116"/>
        <v>-150.19199999999995</v>
      </c>
      <c r="AA476" s="140">
        <f t="shared" si="117"/>
        <v>0</v>
      </c>
      <c r="AC476" s="143">
        <f t="shared" si="118"/>
        <v>0</v>
      </c>
      <c r="AD476" s="143">
        <f t="shared" si="119"/>
        <v>0</v>
      </c>
      <c r="AE476" s="143">
        <f t="shared" si="120"/>
        <v>-522.67799999999988</v>
      </c>
      <c r="AF476" s="143">
        <f t="shared" si="121"/>
        <v>-150.19199999999995</v>
      </c>
      <c r="AG476" s="143">
        <f t="shared" si="122"/>
        <v>0</v>
      </c>
    </row>
    <row r="477" spans="2:33">
      <c r="B477" t="s">
        <v>998</v>
      </c>
      <c r="C477" t="s">
        <v>95</v>
      </c>
      <c r="D477" s="120">
        <v>1.9199999999999998E-2</v>
      </c>
      <c r="E477" s="120">
        <v>1.6199999999999999E-2</v>
      </c>
      <c r="F477" s="127">
        <v>0</v>
      </c>
      <c r="G477" s="127">
        <v>0</v>
      </c>
      <c r="H477" s="127">
        <v>62200</v>
      </c>
      <c r="I477" s="127">
        <v>17873</v>
      </c>
      <c r="J477" s="127">
        <v>0</v>
      </c>
      <c r="K477" s="127"/>
      <c r="L477" s="127"/>
      <c r="M477" s="127"/>
      <c r="N477" s="127"/>
      <c r="O477" s="127"/>
      <c r="Q477" s="140">
        <f t="shared" si="108"/>
        <v>0</v>
      </c>
      <c r="R477" s="140">
        <f t="shared" si="109"/>
        <v>0</v>
      </c>
      <c r="S477" s="140">
        <f t="shared" si="110"/>
        <v>0</v>
      </c>
      <c r="T477" s="140">
        <f t="shared" si="111"/>
        <v>0</v>
      </c>
      <c r="U477" s="140">
        <f t="shared" si="112"/>
        <v>0</v>
      </c>
      <c r="W477" s="140">
        <f t="shared" si="113"/>
        <v>0</v>
      </c>
      <c r="X477" s="140">
        <f t="shared" si="114"/>
        <v>0</v>
      </c>
      <c r="Y477" s="140">
        <f t="shared" si="115"/>
        <v>-186.59999999999994</v>
      </c>
      <c r="Z477" s="140">
        <f t="shared" si="116"/>
        <v>-53.618999999999986</v>
      </c>
      <c r="AA477" s="140">
        <f t="shared" si="117"/>
        <v>0</v>
      </c>
      <c r="AC477" s="143">
        <f t="shared" si="118"/>
        <v>0</v>
      </c>
      <c r="AD477" s="143">
        <f t="shared" si="119"/>
        <v>0</v>
      </c>
      <c r="AE477" s="143">
        <f t="shared" si="120"/>
        <v>-186.59999999999994</v>
      </c>
      <c r="AF477" s="143">
        <f t="shared" si="121"/>
        <v>-53.618999999999986</v>
      </c>
      <c r="AG477" s="143">
        <f t="shared" si="122"/>
        <v>0</v>
      </c>
    </row>
    <row r="478" spans="2:33">
      <c r="B478" t="s">
        <v>998</v>
      </c>
      <c r="C478" t="s">
        <v>99</v>
      </c>
      <c r="D478" s="120">
        <v>2.06E-2</v>
      </c>
      <c r="E478" s="120">
        <v>3.2399999999999998E-2</v>
      </c>
      <c r="F478" s="127">
        <v>0</v>
      </c>
      <c r="G478" s="127">
        <v>0</v>
      </c>
      <c r="H478" s="127">
        <v>392453</v>
      </c>
      <c r="I478" s="127">
        <v>112771</v>
      </c>
      <c r="J478" s="127">
        <v>0</v>
      </c>
      <c r="K478" s="127"/>
      <c r="L478" s="127"/>
      <c r="M478" s="127"/>
      <c r="N478" s="127"/>
      <c r="O478" s="127"/>
      <c r="Q478" s="140">
        <f t="shared" si="108"/>
        <v>0</v>
      </c>
      <c r="R478" s="140">
        <f t="shared" si="109"/>
        <v>0</v>
      </c>
      <c r="S478" s="140">
        <f t="shared" si="110"/>
        <v>0</v>
      </c>
      <c r="T478" s="140">
        <f t="shared" si="111"/>
        <v>0</v>
      </c>
      <c r="U478" s="140">
        <f t="shared" si="112"/>
        <v>0</v>
      </c>
      <c r="W478" s="140">
        <f t="shared" si="113"/>
        <v>0</v>
      </c>
      <c r="X478" s="140">
        <f t="shared" si="114"/>
        <v>0</v>
      </c>
      <c r="Y478" s="140">
        <f t="shared" si="115"/>
        <v>4630.9453999999996</v>
      </c>
      <c r="Z478" s="140">
        <f t="shared" si="116"/>
        <v>1330.6977999999997</v>
      </c>
      <c r="AA478" s="140">
        <f t="shared" si="117"/>
        <v>0</v>
      </c>
      <c r="AC478" s="143">
        <f t="shared" si="118"/>
        <v>0</v>
      </c>
      <c r="AD478" s="143">
        <f t="shared" si="119"/>
        <v>0</v>
      </c>
      <c r="AE478" s="143">
        <f t="shared" si="120"/>
        <v>4630.9453999999996</v>
      </c>
      <c r="AF478" s="143">
        <f t="shared" si="121"/>
        <v>1330.6977999999997</v>
      </c>
      <c r="AG478" s="143">
        <f t="shared" si="122"/>
        <v>0</v>
      </c>
    </row>
    <row r="479" spans="2:33">
      <c r="B479" t="s">
        <v>998</v>
      </c>
      <c r="C479" t="s">
        <v>110</v>
      </c>
      <c r="D479" s="120">
        <v>5.3800000000000001E-2</v>
      </c>
      <c r="E479" s="120">
        <v>2.2800000000000001E-2</v>
      </c>
      <c r="F479" s="127">
        <v>133755</v>
      </c>
      <c r="G479" s="127">
        <v>38434</v>
      </c>
      <c r="H479" s="127">
        <v>0</v>
      </c>
      <c r="I479" s="127">
        <v>0</v>
      </c>
      <c r="J479" s="127">
        <v>0</v>
      </c>
      <c r="K479" s="127"/>
      <c r="L479" s="127"/>
      <c r="M479" s="127"/>
      <c r="N479" s="127"/>
      <c r="O479" s="127"/>
      <c r="Q479" s="140">
        <f t="shared" si="108"/>
        <v>0</v>
      </c>
      <c r="R479" s="140">
        <f t="shared" si="109"/>
        <v>0</v>
      </c>
      <c r="S479" s="140">
        <f t="shared" si="110"/>
        <v>0</v>
      </c>
      <c r="T479" s="140">
        <f t="shared" si="111"/>
        <v>0</v>
      </c>
      <c r="U479" s="140">
        <f t="shared" si="112"/>
        <v>0</v>
      </c>
      <c r="W479" s="140">
        <f t="shared" si="113"/>
        <v>-4146.4049999999997</v>
      </c>
      <c r="X479" s="140">
        <f t="shared" si="114"/>
        <v>-1191.454</v>
      </c>
      <c r="Y479" s="140">
        <f t="shared" si="115"/>
        <v>0</v>
      </c>
      <c r="Z479" s="140">
        <f t="shared" si="116"/>
        <v>0</v>
      </c>
      <c r="AA479" s="140">
        <f t="shared" si="117"/>
        <v>0</v>
      </c>
      <c r="AC479" s="143">
        <f t="shared" si="118"/>
        <v>-4146.4049999999997</v>
      </c>
      <c r="AD479" s="143">
        <f t="shared" si="119"/>
        <v>-1191.454</v>
      </c>
      <c r="AE479" s="143">
        <f t="shared" si="120"/>
        <v>0</v>
      </c>
      <c r="AF479" s="143">
        <f t="shared" si="121"/>
        <v>0</v>
      </c>
      <c r="AG479" s="143">
        <f t="shared" si="122"/>
        <v>0</v>
      </c>
    </row>
    <row r="480" spans="2:33">
      <c r="B480" t="s">
        <v>998</v>
      </c>
      <c r="C480" t="s">
        <v>111</v>
      </c>
      <c r="D480" s="120">
        <v>3.5499999999999997E-2</v>
      </c>
      <c r="E480" s="120">
        <v>1.8700000000000001E-2</v>
      </c>
      <c r="F480" s="127">
        <v>1233043</v>
      </c>
      <c r="G480" s="127">
        <v>354314</v>
      </c>
      <c r="H480" s="127">
        <v>0</v>
      </c>
      <c r="I480" s="127">
        <v>0</v>
      </c>
      <c r="J480" s="127">
        <v>0</v>
      </c>
      <c r="K480" s="127"/>
      <c r="L480" s="127"/>
      <c r="M480" s="127"/>
      <c r="N480" s="127"/>
      <c r="O480" s="127"/>
      <c r="Q480" s="140">
        <f t="shared" si="108"/>
        <v>0</v>
      </c>
      <c r="R480" s="140">
        <f t="shared" si="109"/>
        <v>0</v>
      </c>
      <c r="S480" s="140">
        <f t="shared" si="110"/>
        <v>0</v>
      </c>
      <c r="T480" s="140">
        <f t="shared" si="111"/>
        <v>0</v>
      </c>
      <c r="U480" s="140">
        <f t="shared" si="112"/>
        <v>0</v>
      </c>
      <c r="W480" s="140">
        <f t="shared" si="113"/>
        <v>-20715.122399999993</v>
      </c>
      <c r="X480" s="140">
        <f t="shared" si="114"/>
        <v>-5952.475199999998</v>
      </c>
      <c r="Y480" s="140">
        <f t="shared" si="115"/>
        <v>0</v>
      </c>
      <c r="Z480" s="140">
        <f t="shared" si="116"/>
        <v>0</v>
      </c>
      <c r="AA480" s="140">
        <f t="shared" si="117"/>
        <v>0</v>
      </c>
      <c r="AC480" s="143">
        <f t="shared" si="118"/>
        <v>-20715.122399999993</v>
      </c>
      <c r="AD480" s="143">
        <f t="shared" si="119"/>
        <v>-5952.475199999998</v>
      </c>
      <c r="AE480" s="143">
        <f t="shared" si="120"/>
        <v>0</v>
      </c>
      <c r="AF480" s="143">
        <f t="shared" si="121"/>
        <v>0</v>
      </c>
      <c r="AG480" s="143">
        <f t="shared" si="122"/>
        <v>0</v>
      </c>
    </row>
    <row r="481" spans="2:33">
      <c r="B481" t="s">
        <v>998</v>
      </c>
      <c r="C481" t="s">
        <v>112</v>
      </c>
      <c r="D481" s="120">
        <v>3.5499999999999997E-2</v>
      </c>
      <c r="E481" s="120">
        <v>1.8700000000000001E-2</v>
      </c>
      <c r="F481" s="127">
        <v>0</v>
      </c>
      <c r="G481" s="127">
        <v>0</v>
      </c>
      <c r="H481" s="127">
        <v>0</v>
      </c>
      <c r="I481" s="127">
        <v>0</v>
      </c>
      <c r="J481" s="127">
        <v>0</v>
      </c>
      <c r="K481" s="127"/>
      <c r="L481" s="127"/>
      <c r="M481" s="127"/>
      <c r="N481" s="127"/>
      <c r="O481" s="127"/>
      <c r="Q481" s="140">
        <f t="shared" si="108"/>
        <v>0</v>
      </c>
      <c r="R481" s="140">
        <f t="shared" si="109"/>
        <v>0</v>
      </c>
      <c r="S481" s="140">
        <f t="shared" si="110"/>
        <v>0</v>
      </c>
      <c r="T481" s="140">
        <f t="shared" si="111"/>
        <v>0</v>
      </c>
      <c r="U481" s="140">
        <f t="shared" si="112"/>
        <v>0</v>
      </c>
      <c r="W481" s="140">
        <f t="shared" si="113"/>
        <v>0</v>
      </c>
      <c r="X481" s="140">
        <f t="shared" si="114"/>
        <v>0</v>
      </c>
      <c r="Y481" s="140">
        <f t="shared" si="115"/>
        <v>0</v>
      </c>
      <c r="Z481" s="140">
        <f t="shared" si="116"/>
        <v>0</v>
      </c>
      <c r="AA481" s="140">
        <f t="shared" si="117"/>
        <v>0</v>
      </c>
      <c r="AC481" s="143">
        <f t="shared" si="118"/>
        <v>0</v>
      </c>
      <c r="AD481" s="143">
        <f t="shared" si="119"/>
        <v>0</v>
      </c>
      <c r="AE481" s="143">
        <f t="shared" si="120"/>
        <v>0</v>
      </c>
      <c r="AF481" s="143">
        <f t="shared" si="121"/>
        <v>0</v>
      </c>
      <c r="AG481" s="143">
        <f t="shared" si="122"/>
        <v>0</v>
      </c>
    </row>
    <row r="482" spans="2:33">
      <c r="B482" t="s">
        <v>998</v>
      </c>
      <c r="C482" t="s">
        <v>113</v>
      </c>
      <c r="D482" s="120">
        <v>3.5499999999999997E-2</v>
      </c>
      <c r="E482" s="120">
        <v>1.8700000000000001E-2</v>
      </c>
      <c r="F482" s="127">
        <v>119030</v>
      </c>
      <c r="G482" s="127">
        <v>34203</v>
      </c>
      <c r="H482" s="127">
        <v>0</v>
      </c>
      <c r="I482" s="127">
        <v>0</v>
      </c>
      <c r="J482" s="127">
        <v>0</v>
      </c>
      <c r="K482" s="127"/>
      <c r="L482" s="127"/>
      <c r="M482" s="127"/>
      <c r="N482" s="127"/>
      <c r="O482" s="127"/>
      <c r="Q482" s="140">
        <f t="shared" si="108"/>
        <v>0</v>
      </c>
      <c r="R482" s="140">
        <f t="shared" si="109"/>
        <v>0</v>
      </c>
      <c r="S482" s="140">
        <f t="shared" si="110"/>
        <v>0</v>
      </c>
      <c r="T482" s="140">
        <f t="shared" si="111"/>
        <v>0</v>
      </c>
      <c r="U482" s="140">
        <f t="shared" si="112"/>
        <v>0</v>
      </c>
      <c r="W482" s="140">
        <f t="shared" si="113"/>
        <v>-1999.7039999999995</v>
      </c>
      <c r="X482" s="140">
        <f t="shared" si="114"/>
        <v>-574.6103999999998</v>
      </c>
      <c r="Y482" s="140">
        <f t="shared" si="115"/>
        <v>0</v>
      </c>
      <c r="Z482" s="140">
        <f t="shared" si="116"/>
        <v>0</v>
      </c>
      <c r="AA482" s="140">
        <f t="shared" si="117"/>
        <v>0</v>
      </c>
      <c r="AC482" s="143">
        <f t="shared" si="118"/>
        <v>-1999.7039999999995</v>
      </c>
      <c r="AD482" s="143">
        <f t="shared" si="119"/>
        <v>-574.6103999999998</v>
      </c>
      <c r="AE482" s="143">
        <f t="shared" si="120"/>
        <v>0</v>
      </c>
      <c r="AF482" s="143">
        <f t="shared" si="121"/>
        <v>0</v>
      </c>
      <c r="AG482" s="143">
        <f t="shared" si="122"/>
        <v>0</v>
      </c>
    </row>
    <row r="483" spans="2:33">
      <c r="B483" t="s">
        <v>998</v>
      </c>
      <c r="C483" t="s">
        <v>114</v>
      </c>
      <c r="D483" s="120">
        <v>1.9199999999999998E-2</v>
      </c>
      <c r="E483" s="120">
        <v>1.6199999999999999E-2</v>
      </c>
      <c r="F483" s="127">
        <v>171411</v>
      </c>
      <c r="G483" s="127">
        <v>49255</v>
      </c>
      <c r="H483" s="127">
        <v>0</v>
      </c>
      <c r="I483" s="127">
        <v>0</v>
      </c>
      <c r="J483" s="127">
        <v>0</v>
      </c>
      <c r="K483" s="127"/>
      <c r="L483" s="127"/>
      <c r="M483" s="127"/>
      <c r="N483" s="127"/>
      <c r="O483" s="127"/>
      <c r="Q483" s="140">
        <f t="shared" si="108"/>
        <v>0</v>
      </c>
      <c r="R483" s="140">
        <f t="shared" si="109"/>
        <v>0</v>
      </c>
      <c r="S483" s="140">
        <f t="shared" si="110"/>
        <v>0</v>
      </c>
      <c r="T483" s="140">
        <f t="shared" si="111"/>
        <v>0</v>
      </c>
      <c r="U483" s="140">
        <f t="shared" si="112"/>
        <v>0</v>
      </c>
      <c r="W483" s="140">
        <f t="shared" si="113"/>
        <v>-514.23299999999983</v>
      </c>
      <c r="X483" s="140">
        <f t="shared" si="114"/>
        <v>-147.76499999999996</v>
      </c>
      <c r="Y483" s="140">
        <f t="shared" si="115"/>
        <v>0</v>
      </c>
      <c r="Z483" s="140">
        <f t="shared" si="116"/>
        <v>0</v>
      </c>
      <c r="AA483" s="140">
        <f t="shared" si="117"/>
        <v>0</v>
      </c>
      <c r="AC483" s="143">
        <f t="shared" si="118"/>
        <v>-514.23299999999983</v>
      </c>
      <c r="AD483" s="143">
        <f t="shared" si="119"/>
        <v>-147.76499999999996</v>
      </c>
      <c r="AE483" s="143">
        <f t="shared" si="120"/>
        <v>0</v>
      </c>
      <c r="AF483" s="143">
        <f t="shared" si="121"/>
        <v>0</v>
      </c>
      <c r="AG483" s="143">
        <f t="shared" si="122"/>
        <v>0</v>
      </c>
    </row>
    <row r="484" spans="2:33">
      <c r="B484" t="s">
        <v>998</v>
      </c>
      <c r="C484" t="s">
        <v>118</v>
      </c>
      <c r="D484" s="120">
        <v>2.06E-2</v>
      </c>
      <c r="E484" s="120">
        <v>3.2399999999999998E-2</v>
      </c>
      <c r="F484" s="127">
        <v>205524</v>
      </c>
      <c r="G484" s="127">
        <v>59057</v>
      </c>
      <c r="H484" s="127">
        <v>0</v>
      </c>
      <c r="I484" s="127">
        <v>0</v>
      </c>
      <c r="J484" s="127">
        <v>0</v>
      </c>
      <c r="K484" s="127"/>
      <c r="L484" s="127"/>
      <c r="M484" s="127"/>
      <c r="N484" s="127"/>
      <c r="O484" s="127"/>
      <c r="Q484" s="140">
        <f t="shared" si="108"/>
        <v>0</v>
      </c>
      <c r="R484" s="140">
        <f t="shared" si="109"/>
        <v>0</v>
      </c>
      <c r="S484" s="140">
        <f t="shared" si="110"/>
        <v>0</v>
      </c>
      <c r="T484" s="140">
        <f t="shared" si="111"/>
        <v>0</v>
      </c>
      <c r="U484" s="140">
        <f t="shared" si="112"/>
        <v>0</v>
      </c>
      <c r="W484" s="140">
        <f t="shared" si="113"/>
        <v>2425.1831999999995</v>
      </c>
      <c r="X484" s="140">
        <f t="shared" si="114"/>
        <v>696.87259999999992</v>
      </c>
      <c r="Y484" s="140">
        <f t="shared" si="115"/>
        <v>0</v>
      </c>
      <c r="Z484" s="140">
        <f t="shared" si="116"/>
        <v>0</v>
      </c>
      <c r="AA484" s="140">
        <f t="shared" si="117"/>
        <v>0</v>
      </c>
      <c r="AC484" s="143">
        <f t="shared" si="118"/>
        <v>2425.1831999999995</v>
      </c>
      <c r="AD484" s="143">
        <f t="shared" si="119"/>
        <v>696.87259999999992</v>
      </c>
      <c r="AE484" s="143">
        <f t="shared" si="120"/>
        <v>0</v>
      </c>
      <c r="AF484" s="143">
        <f t="shared" si="121"/>
        <v>0</v>
      </c>
      <c r="AG484" s="143">
        <f t="shared" si="122"/>
        <v>0</v>
      </c>
    </row>
    <row r="485" spans="2:33">
      <c r="B485" t="s">
        <v>998</v>
      </c>
      <c r="C485" t="s">
        <v>119</v>
      </c>
      <c r="D485" s="120">
        <v>3.7499999999999999E-2</v>
      </c>
      <c r="E485" s="120">
        <v>0</v>
      </c>
      <c r="F485" s="127">
        <v>46220</v>
      </c>
      <c r="G485" s="127">
        <v>13281</v>
      </c>
      <c r="H485" s="127">
        <v>0</v>
      </c>
      <c r="I485" s="127">
        <v>0</v>
      </c>
      <c r="J485" s="127">
        <v>0</v>
      </c>
      <c r="K485" s="127"/>
      <c r="L485" s="127"/>
      <c r="M485" s="127"/>
      <c r="N485" s="127"/>
      <c r="O485" s="127"/>
      <c r="Q485" s="140">
        <f t="shared" si="108"/>
        <v>0</v>
      </c>
      <c r="R485" s="140">
        <f t="shared" si="109"/>
        <v>0</v>
      </c>
      <c r="S485" s="140">
        <f t="shared" si="110"/>
        <v>0</v>
      </c>
      <c r="T485" s="140">
        <f t="shared" si="111"/>
        <v>0</v>
      </c>
      <c r="U485" s="140">
        <f t="shared" si="112"/>
        <v>0</v>
      </c>
      <c r="W485" s="140">
        <f t="shared" si="113"/>
        <v>-1733.25</v>
      </c>
      <c r="X485" s="140">
        <f t="shared" si="114"/>
        <v>-498.03749999999997</v>
      </c>
      <c r="Y485" s="140">
        <f t="shared" si="115"/>
        <v>0</v>
      </c>
      <c r="Z485" s="140">
        <f t="shared" si="116"/>
        <v>0</v>
      </c>
      <c r="AA485" s="140">
        <f t="shared" si="117"/>
        <v>0</v>
      </c>
      <c r="AC485" s="143">
        <f t="shared" si="118"/>
        <v>-1733.25</v>
      </c>
      <c r="AD485" s="143">
        <f t="shared" si="119"/>
        <v>-498.03749999999997</v>
      </c>
      <c r="AE485" s="143">
        <f t="shared" si="120"/>
        <v>0</v>
      </c>
      <c r="AF485" s="143">
        <f t="shared" si="121"/>
        <v>0</v>
      </c>
      <c r="AG485" s="143">
        <f t="shared" si="122"/>
        <v>0</v>
      </c>
    </row>
    <row r="486" spans="2:33">
      <c r="B486" t="s">
        <v>998</v>
      </c>
      <c r="C486" t="s">
        <v>182</v>
      </c>
      <c r="D486" s="120">
        <v>6.2600000000000003E-2</v>
      </c>
      <c r="E486" s="120">
        <v>4.7300000000000002E-2</v>
      </c>
      <c r="F486" s="127">
        <v>1988432</v>
      </c>
      <c r="G486" s="127">
        <v>0</v>
      </c>
      <c r="H486" s="127">
        <v>1001646</v>
      </c>
      <c r="I486" s="127">
        <v>0</v>
      </c>
      <c r="J486" s="127">
        <v>0</v>
      </c>
      <c r="K486" s="127"/>
      <c r="L486" s="127"/>
      <c r="M486" s="127"/>
      <c r="N486" s="127"/>
      <c r="O486" s="127"/>
      <c r="Q486" s="140">
        <f t="shared" si="108"/>
        <v>0</v>
      </c>
      <c r="R486" s="140">
        <f t="shared" si="109"/>
        <v>0</v>
      </c>
      <c r="S486" s="140">
        <f t="shared" si="110"/>
        <v>0</v>
      </c>
      <c r="T486" s="140">
        <f t="shared" si="111"/>
        <v>0</v>
      </c>
      <c r="U486" s="140">
        <f t="shared" si="112"/>
        <v>0</v>
      </c>
      <c r="W486" s="140">
        <f t="shared" si="113"/>
        <v>-30423.009600000001</v>
      </c>
      <c r="X486" s="140">
        <f t="shared" si="114"/>
        <v>0</v>
      </c>
      <c r="Y486" s="140">
        <f t="shared" si="115"/>
        <v>-15325.183800000001</v>
      </c>
      <c r="Z486" s="140">
        <f t="shared" si="116"/>
        <v>0</v>
      </c>
      <c r="AA486" s="140">
        <f t="shared" si="117"/>
        <v>0</v>
      </c>
      <c r="AC486" s="143">
        <f t="shared" si="118"/>
        <v>-30423.009600000001</v>
      </c>
      <c r="AD486" s="143">
        <f t="shared" si="119"/>
        <v>0</v>
      </c>
      <c r="AE486" s="143">
        <f t="shared" si="120"/>
        <v>-15325.183800000001</v>
      </c>
      <c r="AF486" s="143">
        <f t="shared" si="121"/>
        <v>0</v>
      </c>
      <c r="AG486" s="143">
        <f t="shared" si="122"/>
        <v>0</v>
      </c>
    </row>
    <row r="487" spans="2:33">
      <c r="B487" t="s">
        <v>998</v>
      </c>
      <c r="C487" t="s">
        <v>183</v>
      </c>
      <c r="D487" s="120">
        <v>7.7700000000000005E-2</v>
      </c>
      <c r="E487" s="120">
        <v>0</v>
      </c>
      <c r="F487" s="127">
        <v>0</v>
      </c>
      <c r="G487" s="127">
        <v>0</v>
      </c>
      <c r="H487" s="127">
        <v>0</v>
      </c>
      <c r="I487" s="127">
        <v>0</v>
      </c>
      <c r="J487" s="127">
        <v>0</v>
      </c>
      <c r="K487" s="127"/>
      <c r="L487" s="127"/>
      <c r="M487" s="127"/>
      <c r="N487" s="127"/>
      <c r="O487" s="127"/>
      <c r="Q487" s="140">
        <f t="shared" si="108"/>
        <v>0</v>
      </c>
      <c r="R487" s="140">
        <f t="shared" si="109"/>
        <v>0</v>
      </c>
      <c r="S487" s="140">
        <f t="shared" si="110"/>
        <v>0</v>
      </c>
      <c r="T487" s="140">
        <f t="shared" si="111"/>
        <v>0</v>
      </c>
      <c r="U487" s="140">
        <f t="shared" si="112"/>
        <v>0</v>
      </c>
      <c r="W487" s="140">
        <f t="shared" si="113"/>
        <v>0</v>
      </c>
      <c r="X487" s="140">
        <f t="shared" si="114"/>
        <v>0</v>
      </c>
      <c r="Y487" s="140">
        <f t="shared" si="115"/>
        <v>0</v>
      </c>
      <c r="Z487" s="140">
        <f t="shared" si="116"/>
        <v>0</v>
      </c>
      <c r="AA487" s="140">
        <f t="shared" si="117"/>
        <v>0</v>
      </c>
      <c r="AC487" s="143">
        <f t="shared" si="118"/>
        <v>0</v>
      </c>
      <c r="AD487" s="143">
        <f t="shared" si="119"/>
        <v>0</v>
      </c>
      <c r="AE487" s="143">
        <f t="shared" si="120"/>
        <v>0</v>
      </c>
      <c r="AF487" s="143">
        <f t="shared" si="121"/>
        <v>0</v>
      </c>
      <c r="AG487" s="143">
        <f t="shared" si="122"/>
        <v>0</v>
      </c>
    </row>
    <row r="488" spans="2:33">
      <c r="B488" t="s">
        <v>998</v>
      </c>
      <c r="C488" t="s">
        <v>184</v>
      </c>
      <c r="D488" s="120">
        <v>7.7700000000000005E-2</v>
      </c>
      <c r="E488" s="120">
        <v>4.1700000000000001E-2</v>
      </c>
      <c r="F488" s="127">
        <v>0</v>
      </c>
      <c r="G488" s="127">
        <v>0</v>
      </c>
      <c r="H488" s="127">
        <v>0</v>
      </c>
      <c r="I488" s="127">
        <v>0</v>
      </c>
      <c r="J488" s="127">
        <v>0</v>
      </c>
      <c r="K488" s="127"/>
      <c r="L488" s="127"/>
      <c r="M488" s="127"/>
      <c r="N488" s="127"/>
      <c r="O488" s="127"/>
      <c r="Q488" s="140">
        <f t="shared" si="108"/>
        <v>0</v>
      </c>
      <c r="R488" s="140">
        <f t="shared" si="109"/>
        <v>0</v>
      </c>
      <c r="S488" s="140">
        <f t="shared" si="110"/>
        <v>0</v>
      </c>
      <c r="T488" s="140">
        <f t="shared" si="111"/>
        <v>0</v>
      </c>
      <c r="U488" s="140">
        <f t="shared" si="112"/>
        <v>0</v>
      </c>
      <c r="W488" s="140">
        <f t="shared" si="113"/>
        <v>0</v>
      </c>
      <c r="X488" s="140">
        <f t="shared" si="114"/>
        <v>0</v>
      </c>
      <c r="Y488" s="140">
        <f t="shared" si="115"/>
        <v>0</v>
      </c>
      <c r="Z488" s="140">
        <f t="shared" si="116"/>
        <v>0</v>
      </c>
      <c r="AA488" s="140">
        <f t="shared" si="117"/>
        <v>0</v>
      </c>
      <c r="AC488" s="143">
        <f t="shared" si="118"/>
        <v>0</v>
      </c>
      <c r="AD488" s="143">
        <f t="shared" si="119"/>
        <v>0</v>
      </c>
      <c r="AE488" s="143">
        <f t="shared" si="120"/>
        <v>0</v>
      </c>
      <c r="AF488" s="143">
        <f t="shared" si="121"/>
        <v>0</v>
      </c>
      <c r="AG488" s="143">
        <f t="shared" si="122"/>
        <v>0</v>
      </c>
    </row>
    <row r="489" spans="2:33">
      <c r="B489" t="s">
        <v>998</v>
      </c>
      <c r="C489" t="s">
        <v>185</v>
      </c>
      <c r="D489" s="120">
        <v>7.7700000000000005E-2</v>
      </c>
      <c r="E489" s="120">
        <v>4.1700000000000001E-2</v>
      </c>
      <c r="F489" s="127">
        <v>1470407</v>
      </c>
      <c r="G489" s="127">
        <v>0</v>
      </c>
      <c r="H489" s="127">
        <v>740698</v>
      </c>
      <c r="I489" s="127">
        <v>0</v>
      </c>
      <c r="J489" s="127">
        <v>0</v>
      </c>
      <c r="K489" s="127"/>
      <c r="L489" s="127"/>
      <c r="M489" s="127"/>
      <c r="N489" s="127"/>
      <c r="O489" s="127"/>
      <c r="Q489" s="140">
        <f t="shared" si="108"/>
        <v>0</v>
      </c>
      <c r="R489" s="140">
        <f t="shared" si="109"/>
        <v>0</v>
      </c>
      <c r="S489" s="140">
        <f t="shared" si="110"/>
        <v>0</v>
      </c>
      <c r="T489" s="140">
        <f t="shared" si="111"/>
        <v>0</v>
      </c>
      <c r="U489" s="140">
        <f t="shared" si="112"/>
        <v>0</v>
      </c>
      <c r="W489" s="140">
        <f t="shared" si="113"/>
        <v>-52934.652000000009</v>
      </c>
      <c r="X489" s="140">
        <f t="shared" si="114"/>
        <v>0</v>
      </c>
      <c r="Y489" s="140">
        <f t="shared" si="115"/>
        <v>-26665.128000000004</v>
      </c>
      <c r="Z489" s="140">
        <f t="shared" si="116"/>
        <v>0</v>
      </c>
      <c r="AA489" s="140">
        <f t="shared" si="117"/>
        <v>0</v>
      </c>
      <c r="AC489" s="143">
        <f t="shared" si="118"/>
        <v>-52934.652000000009</v>
      </c>
      <c r="AD489" s="143">
        <f t="shared" si="119"/>
        <v>0</v>
      </c>
      <c r="AE489" s="143">
        <f t="shared" si="120"/>
        <v>-26665.128000000004</v>
      </c>
      <c r="AF489" s="143">
        <f t="shared" si="121"/>
        <v>0</v>
      </c>
      <c r="AG489" s="143">
        <f t="shared" si="122"/>
        <v>0</v>
      </c>
    </row>
    <row r="490" spans="2:33">
      <c r="B490" t="s">
        <v>998</v>
      </c>
      <c r="C490" t="s">
        <v>186</v>
      </c>
      <c r="D490" s="120">
        <v>7.7700000000000005E-2</v>
      </c>
      <c r="E490" s="120">
        <v>4.1700000000000001E-2</v>
      </c>
      <c r="F490" s="127">
        <v>0</v>
      </c>
      <c r="G490" s="127">
        <v>0</v>
      </c>
      <c r="H490" s="127">
        <v>0</v>
      </c>
      <c r="I490" s="127">
        <v>0</v>
      </c>
      <c r="J490" s="127">
        <v>0</v>
      </c>
      <c r="K490" s="127"/>
      <c r="L490" s="127"/>
      <c r="M490" s="127"/>
      <c r="N490" s="127"/>
      <c r="O490" s="127"/>
      <c r="Q490" s="140">
        <f t="shared" si="108"/>
        <v>0</v>
      </c>
      <c r="R490" s="140">
        <f t="shared" si="109"/>
        <v>0</v>
      </c>
      <c r="S490" s="140">
        <f t="shared" si="110"/>
        <v>0</v>
      </c>
      <c r="T490" s="140">
        <f t="shared" si="111"/>
        <v>0</v>
      </c>
      <c r="U490" s="140">
        <f t="shared" si="112"/>
        <v>0</v>
      </c>
      <c r="W490" s="140">
        <f t="shared" si="113"/>
        <v>0</v>
      </c>
      <c r="X490" s="140">
        <f t="shared" si="114"/>
        <v>0</v>
      </c>
      <c r="Y490" s="140">
        <f t="shared" si="115"/>
        <v>0</v>
      </c>
      <c r="Z490" s="140">
        <f t="shared" si="116"/>
        <v>0</v>
      </c>
      <c r="AA490" s="140">
        <f t="shared" si="117"/>
        <v>0</v>
      </c>
      <c r="AC490" s="143">
        <f t="shared" si="118"/>
        <v>0</v>
      </c>
      <c r="AD490" s="143">
        <f t="shared" si="119"/>
        <v>0</v>
      </c>
      <c r="AE490" s="143">
        <f t="shared" si="120"/>
        <v>0</v>
      </c>
      <c r="AF490" s="143">
        <f t="shared" si="121"/>
        <v>0</v>
      </c>
      <c r="AG490" s="143">
        <f t="shared" si="122"/>
        <v>0</v>
      </c>
    </row>
    <row r="491" spans="2:33">
      <c r="B491" t="s">
        <v>998</v>
      </c>
      <c r="C491" t="s">
        <v>187</v>
      </c>
      <c r="D491" s="120">
        <v>7.7700000000000005E-2</v>
      </c>
      <c r="E491" s="120">
        <v>4.1700000000000001E-2</v>
      </c>
      <c r="F491" s="127">
        <v>1288763</v>
      </c>
      <c r="G491" s="127">
        <v>0</v>
      </c>
      <c r="H491" s="127">
        <v>649197</v>
      </c>
      <c r="I491" s="127">
        <v>0</v>
      </c>
      <c r="J491" s="127">
        <v>0</v>
      </c>
      <c r="K491" s="127"/>
      <c r="L491" s="127"/>
      <c r="M491" s="127"/>
      <c r="N491" s="127"/>
      <c r="O491" s="127"/>
      <c r="Q491" s="140">
        <f t="shared" si="108"/>
        <v>0</v>
      </c>
      <c r="R491" s="140">
        <f t="shared" si="109"/>
        <v>0</v>
      </c>
      <c r="S491" s="140">
        <f t="shared" si="110"/>
        <v>0</v>
      </c>
      <c r="T491" s="140">
        <f t="shared" si="111"/>
        <v>0</v>
      </c>
      <c r="U491" s="140">
        <f t="shared" si="112"/>
        <v>0</v>
      </c>
      <c r="W491" s="140">
        <f t="shared" si="113"/>
        <v>-46395.468000000008</v>
      </c>
      <c r="X491" s="140">
        <f t="shared" si="114"/>
        <v>0</v>
      </c>
      <c r="Y491" s="140">
        <f t="shared" si="115"/>
        <v>-23371.092000000004</v>
      </c>
      <c r="Z491" s="140">
        <f t="shared" si="116"/>
        <v>0</v>
      </c>
      <c r="AA491" s="140">
        <f t="shared" si="117"/>
        <v>0</v>
      </c>
      <c r="AC491" s="143">
        <f t="shared" si="118"/>
        <v>-46395.468000000008</v>
      </c>
      <c r="AD491" s="143">
        <f t="shared" si="119"/>
        <v>0</v>
      </c>
      <c r="AE491" s="143">
        <f t="shared" si="120"/>
        <v>-23371.092000000004</v>
      </c>
      <c r="AF491" s="143">
        <f t="shared" si="121"/>
        <v>0</v>
      </c>
      <c r="AG491" s="143">
        <f t="shared" si="122"/>
        <v>0</v>
      </c>
    </row>
    <row r="492" spans="2:33">
      <c r="B492" t="s">
        <v>998</v>
      </c>
      <c r="C492" t="s">
        <v>188</v>
      </c>
      <c r="D492" s="120">
        <v>5.4800000000000001E-2</v>
      </c>
      <c r="E492" s="120">
        <v>3.8100000000000002E-2</v>
      </c>
      <c r="F492" s="127">
        <v>3472179</v>
      </c>
      <c r="G492" s="127">
        <v>0</v>
      </c>
      <c r="H492" s="127">
        <v>1749064</v>
      </c>
      <c r="I492" s="127">
        <v>0</v>
      </c>
      <c r="J492" s="127">
        <v>0</v>
      </c>
      <c r="K492" s="127"/>
      <c r="L492" s="127"/>
      <c r="M492" s="127"/>
      <c r="N492" s="127"/>
      <c r="O492" s="127"/>
      <c r="Q492" s="140">
        <f t="shared" si="108"/>
        <v>0</v>
      </c>
      <c r="R492" s="140">
        <f t="shared" si="109"/>
        <v>0</v>
      </c>
      <c r="S492" s="140">
        <f t="shared" si="110"/>
        <v>0</v>
      </c>
      <c r="T492" s="140">
        <f t="shared" si="111"/>
        <v>0</v>
      </c>
      <c r="U492" s="140">
        <f t="shared" si="112"/>
        <v>0</v>
      </c>
      <c r="W492" s="140">
        <f t="shared" si="113"/>
        <v>-57985.389299999995</v>
      </c>
      <c r="X492" s="140">
        <f t="shared" si="114"/>
        <v>0</v>
      </c>
      <c r="Y492" s="140">
        <f t="shared" si="115"/>
        <v>-29209.3688</v>
      </c>
      <c r="Z492" s="140">
        <f t="shared" si="116"/>
        <v>0</v>
      </c>
      <c r="AA492" s="140">
        <f t="shared" si="117"/>
        <v>0</v>
      </c>
      <c r="AC492" s="143">
        <f t="shared" si="118"/>
        <v>-57985.389299999995</v>
      </c>
      <c r="AD492" s="143">
        <f t="shared" si="119"/>
        <v>0</v>
      </c>
      <c r="AE492" s="143">
        <f t="shared" si="120"/>
        <v>-29209.3688</v>
      </c>
      <c r="AF492" s="143">
        <f t="shared" si="121"/>
        <v>0</v>
      </c>
      <c r="AG492" s="143">
        <f t="shared" si="122"/>
        <v>0</v>
      </c>
    </row>
    <row r="493" spans="2:33">
      <c r="B493" t="s">
        <v>998</v>
      </c>
      <c r="C493" t="s">
        <v>189</v>
      </c>
      <c r="D493" s="120">
        <v>5.4800000000000001E-2</v>
      </c>
      <c r="E493" s="120">
        <v>3.8100000000000002E-2</v>
      </c>
      <c r="F493" s="127">
        <v>1118957</v>
      </c>
      <c r="G493" s="127">
        <v>0</v>
      </c>
      <c r="H493" s="127">
        <v>563660</v>
      </c>
      <c r="I493" s="127">
        <v>0</v>
      </c>
      <c r="J493" s="127">
        <v>0</v>
      </c>
      <c r="K493" s="127"/>
      <c r="L493" s="127"/>
      <c r="M493" s="127"/>
      <c r="N493" s="127"/>
      <c r="O493" s="127"/>
      <c r="Q493" s="140">
        <f t="shared" si="108"/>
        <v>0</v>
      </c>
      <c r="R493" s="140">
        <f t="shared" si="109"/>
        <v>0</v>
      </c>
      <c r="S493" s="140">
        <f t="shared" si="110"/>
        <v>0</v>
      </c>
      <c r="T493" s="140">
        <f t="shared" si="111"/>
        <v>0</v>
      </c>
      <c r="U493" s="140">
        <f t="shared" si="112"/>
        <v>0</v>
      </c>
      <c r="W493" s="140">
        <f t="shared" si="113"/>
        <v>-18686.581900000001</v>
      </c>
      <c r="X493" s="140">
        <f t="shared" si="114"/>
        <v>0</v>
      </c>
      <c r="Y493" s="140">
        <f t="shared" si="115"/>
        <v>-9413.1219999999994</v>
      </c>
      <c r="Z493" s="140">
        <f t="shared" si="116"/>
        <v>0</v>
      </c>
      <c r="AA493" s="140">
        <f t="shared" si="117"/>
        <v>0</v>
      </c>
      <c r="AC493" s="143">
        <f t="shared" si="118"/>
        <v>-18686.581900000001</v>
      </c>
      <c r="AD493" s="143">
        <f t="shared" si="119"/>
        <v>0</v>
      </c>
      <c r="AE493" s="143">
        <f t="shared" si="120"/>
        <v>-9413.1219999999994</v>
      </c>
      <c r="AF493" s="143">
        <f t="shared" si="121"/>
        <v>0</v>
      </c>
      <c r="AG493" s="143">
        <f t="shared" si="122"/>
        <v>0</v>
      </c>
    </row>
    <row r="494" spans="2:33">
      <c r="B494" t="s">
        <v>998</v>
      </c>
      <c r="C494" t="s">
        <v>190</v>
      </c>
      <c r="D494" s="120">
        <v>5.4800000000000001E-2</v>
      </c>
      <c r="E494" s="120">
        <v>3.9399999999999998E-2</v>
      </c>
      <c r="F494" s="127">
        <v>0</v>
      </c>
      <c r="G494" s="127">
        <v>0</v>
      </c>
      <c r="H494" s="127">
        <v>0</v>
      </c>
      <c r="I494" s="127">
        <v>0</v>
      </c>
      <c r="J494" s="127">
        <v>0</v>
      </c>
      <c r="K494" s="127"/>
      <c r="L494" s="127"/>
      <c r="M494" s="127"/>
      <c r="N494" s="127"/>
      <c r="O494" s="127"/>
      <c r="Q494" s="140">
        <f t="shared" si="108"/>
        <v>0</v>
      </c>
      <c r="R494" s="140">
        <f t="shared" si="109"/>
        <v>0</v>
      </c>
      <c r="S494" s="140">
        <f t="shared" si="110"/>
        <v>0</v>
      </c>
      <c r="T494" s="140">
        <f t="shared" si="111"/>
        <v>0</v>
      </c>
      <c r="U494" s="140">
        <f t="shared" si="112"/>
        <v>0</v>
      </c>
      <c r="W494" s="140">
        <f t="shared" si="113"/>
        <v>0</v>
      </c>
      <c r="X494" s="140">
        <f t="shared" si="114"/>
        <v>0</v>
      </c>
      <c r="Y494" s="140">
        <f t="shared" si="115"/>
        <v>0</v>
      </c>
      <c r="Z494" s="140">
        <f t="shared" si="116"/>
        <v>0</v>
      </c>
      <c r="AA494" s="140">
        <f t="shared" si="117"/>
        <v>0</v>
      </c>
      <c r="AC494" s="143">
        <f t="shared" si="118"/>
        <v>0</v>
      </c>
      <c r="AD494" s="143">
        <f t="shared" si="119"/>
        <v>0</v>
      </c>
      <c r="AE494" s="143">
        <f t="shared" si="120"/>
        <v>0</v>
      </c>
      <c r="AF494" s="143">
        <f t="shared" si="121"/>
        <v>0</v>
      </c>
      <c r="AG494" s="143">
        <f t="shared" si="122"/>
        <v>0</v>
      </c>
    </row>
    <row r="495" spans="2:33">
      <c r="B495" t="s">
        <v>998</v>
      </c>
      <c r="C495" t="s">
        <v>191</v>
      </c>
      <c r="D495" s="120">
        <v>5.6399999999999999E-2</v>
      </c>
      <c r="E495" s="120">
        <v>3.9399999999999998E-2</v>
      </c>
      <c r="F495" s="127">
        <v>0</v>
      </c>
      <c r="G495" s="127">
        <v>0</v>
      </c>
      <c r="H495" s="127">
        <v>0</v>
      </c>
      <c r="I495" s="127">
        <v>0</v>
      </c>
      <c r="J495" s="127">
        <v>0</v>
      </c>
      <c r="K495" s="127"/>
      <c r="L495" s="127"/>
      <c r="M495" s="127"/>
      <c r="N495" s="127"/>
      <c r="O495" s="127"/>
      <c r="Q495" s="140">
        <f t="shared" si="108"/>
        <v>0</v>
      </c>
      <c r="R495" s="140">
        <f t="shared" si="109"/>
        <v>0</v>
      </c>
      <c r="S495" s="140">
        <f t="shared" si="110"/>
        <v>0</v>
      </c>
      <c r="T495" s="140">
        <f t="shared" si="111"/>
        <v>0</v>
      </c>
      <c r="U495" s="140">
        <f t="shared" si="112"/>
        <v>0</v>
      </c>
      <c r="W495" s="140">
        <f t="shared" si="113"/>
        <v>0</v>
      </c>
      <c r="X495" s="140">
        <f t="shared" si="114"/>
        <v>0</v>
      </c>
      <c r="Y495" s="140">
        <f t="shared" si="115"/>
        <v>0</v>
      </c>
      <c r="Z495" s="140">
        <f t="shared" si="116"/>
        <v>0</v>
      </c>
      <c r="AA495" s="140">
        <f t="shared" si="117"/>
        <v>0</v>
      </c>
      <c r="AC495" s="143">
        <f t="shared" si="118"/>
        <v>0</v>
      </c>
      <c r="AD495" s="143">
        <f t="shared" si="119"/>
        <v>0</v>
      </c>
      <c r="AE495" s="143">
        <f t="shared" si="120"/>
        <v>0</v>
      </c>
      <c r="AF495" s="143">
        <f t="shared" si="121"/>
        <v>0</v>
      </c>
      <c r="AG495" s="143">
        <f t="shared" si="122"/>
        <v>0</v>
      </c>
    </row>
    <row r="496" spans="2:33">
      <c r="B496" t="s">
        <v>998</v>
      </c>
      <c r="C496" t="s">
        <v>192</v>
      </c>
      <c r="D496" s="120">
        <v>5.6399999999999999E-2</v>
      </c>
      <c r="E496" s="120">
        <v>3.9399999999999998E-2</v>
      </c>
      <c r="F496" s="127">
        <v>1093044</v>
      </c>
      <c r="G496" s="127">
        <v>0</v>
      </c>
      <c r="H496" s="127">
        <v>550607</v>
      </c>
      <c r="I496" s="127">
        <v>0</v>
      </c>
      <c r="J496" s="127">
        <v>0</v>
      </c>
      <c r="K496" s="127"/>
      <c r="L496" s="127"/>
      <c r="M496" s="127"/>
      <c r="N496" s="127"/>
      <c r="O496" s="127"/>
      <c r="Q496" s="140">
        <f t="shared" si="108"/>
        <v>0</v>
      </c>
      <c r="R496" s="140">
        <f t="shared" si="109"/>
        <v>0</v>
      </c>
      <c r="S496" s="140">
        <f t="shared" si="110"/>
        <v>0</v>
      </c>
      <c r="T496" s="140">
        <f t="shared" si="111"/>
        <v>0</v>
      </c>
      <c r="U496" s="140">
        <f t="shared" si="112"/>
        <v>0</v>
      </c>
      <c r="W496" s="140">
        <f t="shared" si="113"/>
        <v>-18581.748</v>
      </c>
      <c r="X496" s="140">
        <f t="shared" si="114"/>
        <v>0</v>
      </c>
      <c r="Y496" s="140">
        <f t="shared" si="115"/>
        <v>-9360.3190000000013</v>
      </c>
      <c r="Z496" s="140">
        <f t="shared" si="116"/>
        <v>0</v>
      </c>
      <c r="AA496" s="140">
        <f t="shared" si="117"/>
        <v>0</v>
      </c>
      <c r="AC496" s="143">
        <f t="shared" si="118"/>
        <v>-18581.748</v>
      </c>
      <c r="AD496" s="143">
        <f t="shared" si="119"/>
        <v>0</v>
      </c>
      <c r="AE496" s="143">
        <f t="shared" si="120"/>
        <v>-9360.3190000000013</v>
      </c>
      <c r="AF496" s="143">
        <f t="shared" si="121"/>
        <v>0</v>
      </c>
      <c r="AG496" s="143">
        <f t="shared" si="122"/>
        <v>0</v>
      </c>
    </row>
    <row r="497" spans="2:33">
      <c r="B497" t="s">
        <v>998</v>
      </c>
      <c r="C497" t="s">
        <v>193</v>
      </c>
      <c r="D497" s="120">
        <v>5.4800000000000001E-2</v>
      </c>
      <c r="E497" s="120">
        <v>3.8100000000000002E-2</v>
      </c>
      <c r="F497" s="127">
        <v>2220921</v>
      </c>
      <c r="G497" s="127">
        <v>0</v>
      </c>
      <c r="H497" s="127">
        <v>1118760</v>
      </c>
      <c r="I497" s="127">
        <v>0</v>
      </c>
      <c r="J497" s="127">
        <v>0</v>
      </c>
      <c r="K497" s="127"/>
      <c r="L497" s="127"/>
      <c r="M497" s="127"/>
      <c r="N497" s="127"/>
      <c r="O497" s="127"/>
      <c r="Q497" s="140">
        <f t="shared" si="108"/>
        <v>0</v>
      </c>
      <c r="R497" s="140">
        <f t="shared" si="109"/>
        <v>0</v>
      </c>
      <c r="S497" s="140">
        <f t="shared" si="110"/>
        <v>0</v>
      </c>
      <c r="T497" s="140">
        <f t="shared" si="111"/>
        <v>0</v>
      </c>
      <c r="U497" s="140">
        <f t="shared" si="112"/>
        <v>0</v>
      </c>
      <c r="W497" s="140">
        <f t="shared" si="113"/>
        <v>-37089.380700000002</v>
      </c>
      <c r="X497" s="140">
        <f t="shared" si="114"/>
        <v>0</v>
      </c>
      <c r="Y497" s="140">
        <f t="shared" si="115"/>
        <v>-18683.292000000001</v>
      </c>
      <c r="Z497" s="140">
        <f t="shared" si="116"/>
        <v>0</v>
      </c>
      <c r="AA497" s="140">
        <f t="shared" si="117"/>
        <v>0</v>
      </c>
      <c r="AC497" s="143">
        <f t="shared" si="118"/>
        <v>-37089.380700000002</v>
      </c>
      <c r="AD497" s="143">
        <f t="shared" si="119"/>
        <v>0</v>
      </c>
      <c r="AE497" s="143">
        <f t="shared" si="120"/>
        <v>-18683.292000000001</v>
      </c>
      <c r="AF497" s="143">
        <f t="shared" si="121"/>
        <v>0</v>
      </c>
      <c r="AG497" s="143">
        <f t="shared" si="122"/>
        <v>0</v>
      </c>
    </row>
    <row r="498" spans="2:33">
      <c r="B498" t="s">
        <v>998</v>
      </c>
      <c r="C498" t="s">
        <v>194</v>
      </c>
      <c r="D498" s="120">
        <v>5.6399999999999999E-2</v>
      </c>
      <c r="E498" s="120">
        <v>3.9399999999999998E-2</v>
      </c>
      <c r="F498" s="127">
        <v>667482</v>
      </c>
      <c r="G498" s="127">
        <v>0</v>
      </c>
      <c r="H498" s="127">
        <v>336235</v>
      </c>
      <c r="I498" s="127">
        <v>0</v>
      </c>
      <c r="J498" s="127">
        <v>0</v>
      </c>
      <c r="K498" s="127"/>
      <c r="L498" s="127"/>
      <c r="M498" s="127"/>
      <c r="N498" s="127"/>
      <c r="O498" s="127"/>
      <c r="Q498" s="140">
        <f t="shared" si="108"/>
        <v>0</v>
      </c>
      <c r="R498" s="140">
        <f t="shared" si="109"/>
        <v>0</v>
      </c>
      <c r="S498" s="140">
        <f t="shared" si="110"/>
        <v>0</v>
      </c>
      <c r="T498" s="140">
        <f t="shared" si="111"/>
        <v>0</v>
      </c>
      <c r="U498" s="140">
        <f t="shared" si="112"/>
        <v>0</v>
      </c>
      <c r="W498" s="140">
        <f t="shared" si="113"/>
        <v>-11347.194000000001</v>
      </c>
      <c r="X498" s="140">
        <f t="shared" si="114"/>
        <v>0</v>
      </c>
      <c r="Y498" s="140">
        <f t="shared" si="115"/>
        <v>-5715.9950000000008</v>
      </c>
      <c r="Z498" s="140">
        <f t="shared" si="116"/>
        <v>0</v>
      </c>
      <c r="AA498" s="140">
        <f t="shared" si="117"/>
        <v>0</v>
      </c>
      <c r="AC498" s="143">
        <f t="shared" si="118"/>
        <v>-11347.194000000001</v>
      </c>
      <c r="AD498" s="143">
        <f t="shared" si="119"/>
        <v>0</v>
      </c>
      <c r="AE498" s="143">
        <f t="shared" si="120"/>
        <v>-5715.9950000000008</v>
      </c>
      <c r="AF498" s="143">
        <f t="shared" si="121"/>
        <v>0</v>
      </c>
      <c r="AG498" s="143">
        <f t="shared" si="122"/>
        <v>0</v>
      </c>
    </row>
    <row r="499" spans="2:33">
      <c r="B499" t="s">
        <v>998</v>
      </c>
      <c r="C499" t="s">
        <v>195</v>
      </c>
      <c r="D499" s="120">
        <v>0.2</v>
      </c>
      <c r="E499" s="120">
        <v>4.7300000000000002E-2</v>
      </c>
      <c r="F499" s="127">
        <v>0</v>
      </c>
      <c r="G499" s="127">
        <v>0</v>
      </c>
      <c r="H499" s="127">
        <v>0</v>
      </c>
      <c r="I499" s="127">
        <v>0</v>
      </c>
      <c r="J499" s="127">
        <v>0</v>
      </c>
      <c r="K499" s="127"/>
      <c r="L499" s="127"/>
      <c r="M499" s="127"/>
      <c r="N499" s="127"/>
      <c r="O499" s="127"/>
      <c r="Q499" s="140">
        <f t="shared" si="108"/>
        <v>0</v>
      </c>
      <c r="R499" s="140">
        <f t="shared" si="109"/>
        <v>0</v>
      </c>
      <c r="S499" s="140">
        <f t="shared" si="110"/>
        <v>0</v>
      </c>
      <c r="T499" s="140">
        <f t="shared" si="111"/>
        <v>0</v>
      </c>
      <c r="U499" s="140">
        <f t="shared" si="112"/>
        <v>0</v>
      </c>
      <c r="W499" s="140">
        <f t="shared" si="113"/>
        <v>0</v>
      </c>
      <c r="X499" s="140">
        <f t="shared" si="114"/>
        <v>0</v>
      </c>
      <c r="Y499" s="140">
        <f t="shared" si="115"/>
        <v>0</v>
      </c>
      <c r="Z499" s="140">
        <f t="shared" si="116"/>
        <v>0</v>
      </c>
      <c r="AA499" s="140">
        <f t="shared" si="117"/>
        <v>0</v>
      </c>
      <c r="AC499" s="143">
        <f t="shared" si="118"/>
        <v>0</v>
      </c>
      <c r="AD499" s="143">
        <f t="shared" si="119"/>
        <v>0</v>
      </c>
      <c r="AE499" s="143">
        <f t="shared" si="120"/>
        <v>0</v>
      </c>
      <c r="AF499" s="143">
        <f t="shared" si="121"/>
        <v>0</v>
      </c>
      <c r="AG499" s="143">
        <f t="shared" si="122"/>
        <v>0</v>
      </c>
    </row>
    <row r="500" spans="2:33">
      <c r="B500" t="s">
        <v>998</v>
      </c>
      <c r="C500" t="s">
        <v>196</v>
      </c>
      <c r="D500" s="120">
        <v>7.7700000000000005E-2</v>
      </c>
      <c r="E500" s="120">
        <v>4.7300000000000002E-2</v>
      </c>
      <c r="F500" s="127">
        <v>0</v>
      </c>
      <c r="G500" s="127">
        <v>0</v>
      </c>
      <c r="H500" s="127">
        <v>0</v>
      </c>
      <c r="I500" s="127">
        <v>0</v>
      </c>
      <c r="J500" s="127">
        <v>0</v>
      </c>
      <c r="K500" s="127"/>
      <c r="L500" s="127"/>
      <c r="M500" s="127"/>
      <c r="N500" s="127"/>
      <c r="O500" s="127"/>
      <c r="Q500" s="140">
        <f t="shared" si="108"/>
        <v>0</v>
      </c>
      <c r="R500" s="140">
        <f t="shared" si="109"/>
        <v>0</v>
      </c>
      <c r="S500" s="140">
        <f t="shared" si="110"/>
        <v>0</v>
      </c>
      <c r="T500" s="140">
        <f t="shared" si="111"/>
        <v>0</v>
      </c>
      <c r="U500" s="140">
        <f t="shared" si="112"/>
        <v>0</v>
      </c>
      <c r="W500" s="140">
        <f t="shared" si="113"/>
        <v>0</v>
      </c>
      <c r="X500" s="140">
        <f t="shared" si="114"/>
        <v>0</v>
      </c>
      <c r="Y500" s="140">
        <f t="shared" si="115"/>
        <v>0</v>
      </c>
      <c r="Z500" s="140">
        <f t="shared" si="116"/>
        <v>0</v>
      </c>
      <c r="AA500" s="140">
        <f t="shared" si="117"/>
        <v>0</v>
      </c>
      <c r="AC500" s="143">
        <f t="shared" si="118"/>
        <v>0</v>
      </c>
      <c r="AD500" s="143">
        <f t="shared" si="119"/>
        <v>0</v>
      </c>
      <c r="AE500" s="143">
        <f t="shared" si="120"/>
        <v>0</v>
      </c>
      <c r="AF500" s="143">
        <f t="shared" si="121"/>
        <v>0</v>
      </c>
      <c r="AG500" s="143">
        <f t="shared" si="122"/>
        <v>0</v>
      </c>
    </row>
    <row r="501" spans="2:33">
      <c r="B501" t="s">
        <v>998</v>
      </c>
      <c r="C501" t="s">
        <v>197</v>
      </c>
      <c r="D501" s="120">
        <v>7.7700000000000005E-2</v>
      </c>
      <c r="E501" s="120">
        <v>4.1700000000000001E-2</v>
      </c>
      <c r="F501" s="127">
        <v>89814</v>
      </c>
      <c r="G501" s="127">
        <v>0</v>
      </c>
      <c r="H501" s="127">
        <v>45242</v>
      </c>
      <c r="I501" s="127">
        <v>0</v>
      </c>
      <c r="J501" s="127">
        <v>0</v>
      </c>
      <c r="K501" s="127"/>
      <c r="L501" s="127"/>
      <c r="M501" s="127"/>
      <c r="N501" s="127"/>
      <c r="O501" s="127"/>
      <c r="Q501" s="140">
        <f t="shared" si="108"/>
        <v>0</v>
      </c>
      <c r="R501" s="140">
        <f t="shared" si="109"/>
        <v>0</v>
      </c>
      <c r="S501" s="140">
        <f t="shared" si="110"/>
        <v>0</v>
      </c>
      <c r="T501" s="140">
        <f t="shared" si="111"/>
        <v>0</v>
      </c>
      <c r="U501" s="140">
        <f t="shared" si="112"/>
        <v>0</v>
      </c>
      <c r="W501" s="140">
        <f t="shared" si="113"/>
        <v>-3233.3040000000005</v>
      </c>
      <c r="X501" s="140">
        <f t="shared" si="114"/>
        <v>0</v>
      </c>
      <c r="Y501" s="140">
        <f t="shared" si="115"/>
        <v>-1628.7120000000002</v>
      </c>
      <c r="Z501" s="140">
        <f t="shared" si="116"/>
        <v>0</v>
      </c>
      <c r="AA501" s="140">
        <f t="shared" si="117"/>
        <v>0</v>
      </c>
      <c r="AC501" s="143">
        <f t="shared" si="118"/>
        <v>-3233.3040000000005</v>
      </c>
      <c r="AD501" s="143">
        <f t="shared" si="119"/>
        <v>0</v>
      </c>
      <c r="AE501" s="143">
        <f t="shared" si="120"/>
        <v>-1628.7120000000002</v>
      </c>
      <c r="AF501" s="143">
        <f t="shared" si="121"/>
        <v>0</v>
      </c>
      <c r="AG501" s="143">
        <f t="shared" si="122"/>
        <v>0</v>
      </c>
    </row>
    <row r="502" spans="2:33">
      <c r="B502" t="s">
        <v>998</v>
      </c>
      <c r="C502" t="s">
        <v>198</v>
      </c>
      <c r="D502" s="120">
        <v>5.4800000000000001E-2</v>
      </c>
      <c r="E502" s="120">
        <v>3.8100000000000002E-2</v>
      </c>
      <c r="F502" s="127">
        <v>45114</v>
      </c>
      <c r="G502" s="127">
        <v>0</v>
      </c>
      <c r="H502" s="127">
        <v>22725</v>
      </c>
      <c r="I502" s="127">
        <v>0</v>
      </c>
      <c r="J502" s="127">
        <v>0</v>
      </c>
      <c r="K502" s="127"/>
      <c r="L502" s="127"/>
      <c r="M502" s="127"/>
      <c r="N502" s="127"/>
      <c r="O502" s="127"/>
      <c r="Q502" s="140">
        <f t="shared" si="108"/>
        <v>0</v>
      </c>
      <c r="R502" s="140">
        <f t="shared" si="109"/>
        <v>0</v>
      </c>
      <c r="S502" s="140">
        <f t="shared" si="110"/>
        <v>0</v>
      </c>
      <c r="T502" s="140">
        <f t="shared" si="111"/>
        <v>0</v>
      </c>
      <c r="U502" s="140">
        <f t="shared" si="112"/>
        <v>0</v>
      </c>
      <c r="W502" s="140">
        <f t="shared" si="113"/>
        <v>-753.40379999999993</v>
      </c>
      <c r="X502" s="140">
        <f t="shared" si="114"/>
        <v>0</v>
      </c>
      <c r="Y502" s="140">
        <f t="shared" si="115"/>
        <v>-379.50749999999999</v>
      </c>
      <c r="Z502" s="140">
        <f t="shared" si="116"/>
        <v>0</v>
      </c>
      <c r="AA502" s="140">
        <f t="shared" si="117"/>
        <v>0</v>
      </c>
      <c r="AC502" s="143">
        <f t="shared" si="118"/>
        <v>-753.40379999999993</v>
      </c>
      <c r="AD502" s="143">
        <f t="shared" si="119"/>
        <v>0</v>
      </c>
      <c r="AE502" s="143">
        <f t="shared" si="120"/>
        <v>-379.50749999999999</v>
      </c>
      <c r="AF502" s="143">
        <f t="shared" si="121"/>
        <v>0</v>
      </c>
      <c r="AG502" s="143">
        <f t="shared" si="122"/>
        <v>0</v>
      </c>
    </row>
    <row r="503" spans="2:33">
      <c r="B503" t="s">
        <v>998</v>
      </c>
      <c r="C503" t="s">
        <v>203</v>
      </c>
      <c r="D503" s="120">
        <v>8.1799999999999998E-2</v>
      </c>
      <c r="E503" s="120">
        <v>4.8399999999999999E-2</v>
      </c>
      <c r="F503" s="127">
        <v>998197</v>
      </c>
      <c r="G503" s="127">
        <v>0</v>
      </c>
      <c r="H503" s="127">
        <v>502828</v>
      </c>
      <c r="I503" s="127">
        <v>0</v>
      </c>
      <c r="J503" s="127">
        <v>0</v>
      </c>
      <c r="K503" s="127"/>
      <c r="L503" s="127"/>
      <c r="M503" s="127"/>
      <c r="N503" s="127"/>
      <c r="O503" s="127"/>
      <c r="Q503" s="140">
        <f t="shared" si="108"/>
        <v>0</v>
      </c>
      <c r="R503" s="140">
        <f t="shared" si="109"/>
        <v>0</v>
      </c>
      <c r="S503" s="140">
        <f t="shared" si="110"/>
        <v>0</v>
      </c>
      <c r="T503" s="140">
        <f t="shared" si="111"/>
        <v>0</v>
      </c>
      <c r="U503" s="140">
        <f t="shared" si="112"/>
        <v>0</v>
      </c>
      <c r="W503" s="140">
        <f t="shared" si="113"/>
        <v>-33339.779799999997</v>
      </c>
      <c r="X503" s="140">
        <f t="shared" si="114"/>
        <v>0</v>
      </c>
      <c r="Y503" s="140">
        <f t="shared" si="115"/>
        <v>-16794.4552</v>
      </c>
      <c r="Z503" s="140">
        <f t="shared" si="116"/>
        <v>0</v>
      </c>
      <c r="AA503" s="140">
        <f t="shared" si="117"/>
        <v>0</v>
      </c>
      <c r="AC503" s="143">
        <f t="shared" si="118"/>
        <v>-33339.779799999997</v>
      </c>
      <c r="AD503" s="143">
        <f t="shared" si="119"/>
        <v>0</v>
      </c>
      <c r="AE503" s="143">
        <f t="shared" si="120"/>
        <v>-16794.4552</v>
      </c>
      <c r="AF503" s="143">
        <f t="shared" si="121"/>
        <v>0</v>
      </c>
      <c r="AG503" s="143">
        <f t="shared" si="122"/>
        <v>0</v>
      </c>
    </row>
    <row r="504" spans="2:33">
      <c r="B504" t="s">
        <v>998</v>
      </c>
      <c r="C504" t="s">
        <v>204</v>
      </c>
      <c r="D504" s="120">
        <v>7.5800000000000006E-2</v>
      </c>
      <c r="E504" s="120">
        <v>3.6600000000000001E-2</v>
      </c>
      <c r="F504" s="127">
        <v>69338</v>
      </c>
      <c r="G504" s="127">
        <v>0</v>
      </c>
      <c r="H504" s="127">
        <v>34928</v>
      </c>
      <c r="I504" s="127">
        <v>0</v>
      </c>
      <c r="J504" s="127">
        <v>0</v>
      </c>
      <c r="K504" s="127"/>
      <c r="L504" s="127"/>
      <c r="M504" s="127"/>
      <c r="N504" s="127"/>
      <c r="O504" s="127"/>
      <c r="Q504" s="140">
        <f t="shared" si="108"/>
        <v>0</v>
      </c>
      <c r="R504" s="140">
        <f t="shared" si="109"/>
        <v>0</v>
      </c>
      <c r="S504" s="140">
        <f t="shared" si="110"/>
        <v>0</v>
      </c>
      <c r="T504" s="140">
        <f t="shared" si="111"/>
        <v>0</v>
      </c>
      <c r="U504" s="140">
        <f t="shared" si="112"/>
        <v>0</v>
      </c>
      <c r="W504" s="140">
        <f t="shared" si="113"/>
        <v>-2718.0496000000003</v>
      </c>
      <c r="X504" s="140">
        <f t="shared" si="114"/>
        <v>0</v>
      </c>
      <c r="Y504" s="140">
        <f t="shared" si="115"/>
        <v>-1369.1776000000002</v>
      </c>
      <c r="Z504" s="140">
        <f t="shared" si="116"/>
        <v>0</v>
      </c>
      <c r="AA504" s="140">
        <f t="shared" si="117"/>
        <v>0</v>
      </c>
      <c r="AC504" s="143">
        <f t="shared" si="118"/>
        <v>-2718.0496000000003</v>
      </c>
      <c r="AD504" s="143">
        <f t="shared" si="119"/>
        <v>0</v>
      </c>
      <c r="AE504" s="143">
        <f t="shared" si="120"/>
        <v>-1369.1776000000002</v>
      </c>
      <c r="AF504" s="143">
        <f t="shared" si="121"/>
        <v>0</v>
      </c>
      <c r="AG504" s="143">
        <f t="shared" si="122"/>
        <v>0</v>
      </c>
    </row>
    <row r="505" spans="2:33">
      <c r="B505" t="s">
        <v>998</v>
      </c>
      <c r="C505" t="s">
        <v>205</v>
      </c>
      <c r="D505" s="120">
        <v>7.5800000000000006E-2</v>
      </c>
      <c r="E505" s="120">
        <v>3.6600000000000001E-2</v>
      </c>
      <c r="F505" s="127">
        <v>5300</v>
      </c>
      <c r="G505" s="127">
        <v>0</v>
      </c>
      <c r="H505" s="127">
        <v>2670</v>
      </c>
      <c r="I505" s="127">
        <v>0</v>
      </c>
      <c r="J505" s="127">
        <v>0</v>
      </c>
      <c r="K505" s="127"/>
      <c r="L505" s="127"/>
      <c r="M505" s="127"/>
      <c r="N505" s="127"/>
      <c r="O505" s="127"/>
      <c r="Q505" s="140">
        <f t="shared" si="108"/>
        <v>0</v>
      </c>
      <c r="R505" s="140">
        <f t="shared" si="109"/>
        <v>0</v>
      </c>
      <c r="S505" s="140">
        <f t="shared" si="110"/>
        <v>0</v>
      </c>
      <c r="T505" s="140">
        <f t="shared" si="111"/>
        <v>0</v>
      </c>
      <c r="U505" s="140">
        <f t="shared" si="112"/>
        <v>0</v>
      </c>
      <c r="W505" s="140">
        <f t="shared" si="113"/>
        <v>-207.76000000000002</v>
      </c>
      <c r="X505" s="140">
        <f t="shared" si="114"/>
        <v>0</v>
      </c>
      <c r="Y505" s="140">
        <f t="shared" si="115"/>
        <v>-104.66400000000002</v>
      </c>
      <c r="Z505" s="140">
        <f t="shared" si="116"/>
        <v>0</v>
      </c>
      <c r="AA505" s="140">
        <f t="shared" si="117"/>
        <v>0</v>
      </c>
      <c r="AC505" s="143">
        <f t="shared" si="118"/>
        <v>-207.76000000000002</v>
      </c>
      <c r="AD505" s="143">
        <f t="shared" si="119"/>
        <v>0</v>
      </c>
      <c r="AE505" s="143">
        <f t="shared" si="120"/>
        <v>-104.66400000000002</v>
      </c>
      <c r="AF505" s="143">
        <f t="shared" si="121"/>
        <v>0</v>
      </c>
      <c r="AG505" s="143">
        <f t="shared" si="122"/>
        <v>0</v>
      </c>
    </row>
    <row r="506" spans="2:33">
      <c r="B506" t="s">
        <v>998</v>
      </c>
      <c r="C506" t="s">
        <v>206</v>
      </c>
      <c r="D506" s="120">
        <v>3.7499999999999999E-2</v>
      </c>
      <c r="E506" s="120">
        <v>1.8800000000000001E-2</v>
      </c>
      <c r="F506" s="127">
        <v>188125</v>
      </c>
      <c r="G506" s="127">
        <v>0</v>
      </c>
      <c r="H506" s="127">
        <v>94765</v>
      </c>
      <c r="I506" s="127">
        <v>0</v>
      </c>
      <c r="J506" s="127">
        <v>0</v>
      </c>
      <c r="K506" s="127"/>
      <c r="L506" s="127"/>
      <c r="M506" s="127"/>
      <c r="N506" s="127"/>
      <c r="O506" s="127"/>
      <c r="Q506" s="140">
        <f t="shared" si="108"/>
        <v>0</v>
      </c>
      <c r="R506" s="140">
        <f t="shared" si="109"/>
        <v>0</v>
      </c>
      <c r="S506" s="140">
        <f t="shared" si="110"/>
        <v>0</v>
      </c>
      <c r="T506" s="140">
        <f t="shared" si="111"/>
        <v>0</v>
      </c>
      <c r="U506" s="140">
        <f t="shared" si="112"/>
        <v>0</v>
      </c>
      <c r="W506" s="140">
        <f t="shared" si="113"/>
        <v>-3517.9374999999995</v>
      </c>
      <c r="X506" s="140">
        <f t="shared" si="114"/>
        <v>0</v>
      </c>
      <c r="Y506" s="140">
        <f t="shared" si="115"/>
        <v>-1772.1054999999999</v>
      </c>
      <c r="Z506" s="140">
        <f t="shared" si="116"/>
        <v>0</v>
      </c>
      <c r="AA506" s="140">
        <f t="shared" si="117"/>
        <v>0</v>
      </c>
      <c r="AC506" s="143">
        <f t="shared" si="118"/>
        <v>-3517.9374999999995</v>
      </c>
      <c r="AD506" s="143">
        <f t="shared" si="119"/>
        <v>0</v>
      </c>
      <c r="AE506" s="143">
        <f t="shared" si="120"/>
        <v>-1772.1054999999999</v>
      </c>
      <c r="AF506" s="143">
        <f t="shared" si="121"/>
        <v>0</v>
      </c>
      <c r="AG506" s="143">
        <f t="shared" si="122"/>
        <v>0</v>
      </c>
    </row>
    <row r="507" spans="2:33">
      <c r="B507" t="s">
        <v>998</v>
      </c>
      <c r="C507" t="s">
        <v>207</v>
      </c>
      <c r="D507" s="120">
        <v>3.7499999999999999E-2</v>
      </c>
      <c r="E507" s="120">
        <v>1.8800000000000001E-2</v>
      </c>
      <c r="F507" s="127">
        <v>2278616</v>
      </c>
      <c r="G507" s="127">
        <v>0</v>
      </c>
      <c r="H507" s="127">
        <v>1147823</v>
      </c>
      <c r="I507" s="127">
        <v>0</v>
      </c>
      <c r="J507" s="127">
        <v>0</v>
      </c>
      <c r="K507" s="127"/>
      <c r="L507" s="127"/>
      <c r="M507" s="127"/>
      <c r="N507" s="127"/>
      <c r="O507" s="127"/>
      <c r="Q507" s="140">
        <f t="shared" si="108"/>
        <v>0</v>
      </c>
      <c r="R507" s="140">
        <f t="shared" si="109"/>
        <v>0</v>
      </c>
      <c r="S507" s="140">
        <f t="shared" si="110"/>
        <v>0</v>
      </c>
      <c r="T507" s="140">
        <f t="shared" si="111"/>
        <v>0</v>
      </c>
      <c r="U507" s="140">
        <f t="shared" si="112"/>
        <v>0</v>
      </c>
      <c r="W507" s="140">
        <f t="shared" si="113"/>
        <v>-42610.119199999994</v>
      </c>
      <c r="X507" s="140">
        <f t="shared" si="114"/>
        <v>0</v>
      </c>
      <c r="Y507" s="140">
        <f t="shared" si="115"/>
        <v>-21464.290099999998</v>
      </c>
      <c r="Z507" s="140">
        <f t="shared" si="116"/>
        <v>0</v>
      </c>
      <c r="AA507" s="140">
        <f t="shared" si="117"/>
        <v>0</v>
      </c>
      <c r="AC507" s="143">
        <f t="shared" si="118"/>
        <v>-42610.119199999994</v>
      </c>
      <c r="AD507" s="143">
        <f t="shared" si="119"/>
        <v>0</v>
      </c>
      <c r="AE507" s="143">
        <f t="shared" si="120"/>
        <v>-21464.290099999998</v>
      </c>
      <c r="AF507" s="143">
        <f t="shared" si="121"/>
        <v>0</v>
      </c>
      <c r="AG507" s="143">
        <f t="shared" si="122"/>
        <v>0</v>
      </c>
    </row>
    <row r="508" spans="2:33">
      <c r="B508" t="s">
        <v>998</v>
      </c>
      <c r="C508" t="s">
        <v>208</v>
      </c>
      <c r="D508" s="120">
        <v>7.5800000000000006E-2</v>
      </c>
      <c r="E508" s="120">
        <v>3.6600000000000001E-2</v>
      </c>
      <c r="F508" s="127">
        <v>295218</v>
      </c>
      <c r="G508" s="127">
        <v>0</v>
      </c>
      <c r="H508" s="127">
        <v>148712</v>
      </c>
      <c r="I508" s="127">
        <v>0</v>
      </c>
      <c r="J508" s="127">
        <v>0</v>
      </c>
      <c r="K508" s="127"/>
      <c r="L508" s="127"/>
      <c r="M508" s="127"/>
      <c r="N508" s="127"/>
      <c r="O508" s="127"/>
      <c r="Q508" s="140">
        <f t="shared" si="108"/>
        <v>0</v>
      </c>
      <c r="R508" s="140">
        <f t="shared" si="109"/>
        <v>0</v>
      </c>
      <c r="S508" s="140">
        <f t="shared" si="110"/>
        <v>0</v>
      </c>
      <c r="T508" s="140">
        <f t="shared" si="111"/>
        <v>0</v>
      </c>
      <c r="U508" s="140">
        <f t="shared" si="112"/>
        <v>0</v>
      </c>
      <c r="W508" s="140">
        <f t="shared" si="113"/>
        <v>-11572.545600000001</v>
      </c>
      <c r="X508" s="140">
        <f t="shared" si="114"/>
        <v>0</v>
      </c>
      <c r="Y508" s="140">
        <f t="shared" si="115"/>
        <v>-5829.510400000001</v>
      </c>
      <c r="Z508" s="140">
        <f t="shared" si="116"/>
        <v>0</v>
      </c>
      <c r="AA508" s="140">
        <f t="shared" si="117"/>
        <v>0</v>
      </c>
      <c r="AC508" s="143">
        <f t="shared" si="118"/>
        <v>-11572.545600000001</v>
      </c>
      <c r="AD508" s="143">
        <f t="shared" si="119"/>
        <v>0</v>
      </c>
      <c r="AE508" s="143">
        <f t="shared" si="120"/>
        <v>-5829.510400000001</v>
      </c>
      <c r="AF508" s="143">
        <f t="shared" si="121"/>
        <v>0</v>
      </c>
      <c r="AG508" s="143">
        <f t="shared" si="122"/>
        <v>0</v>
      </c>
    </row>
    <row r="509" spans="2:33">
      <c r="B509" t="s">
        <v>998</v>
      </c>
      <c r="C509" t="s">
        <v>209</v>
      </c>
      <c r="D509" s="120">
        <v>3.7499999999999999E-2</v>
      </c>
      <c r="E509" s="120">
        <v>1.8800000000000001E-2</v>
      </c>
      <c r="F509" s="127">
        <v>1340470</v>
      </c>
      <c r="G509" s="127">
        <v>0</v>
      </c>
      <c r="H509" s="127">
        <v>675244</v>
      </c>
      <c r="I509" s="127">
        <v>0</v>
      </c>
      <c r="J509" s="127">
        <v>0</v>
      </c>
      <c r="K509" s="127"/>
      <c r="L509" s="127"/>
      <c r="M509" s="127"/>
      <c r="N509" s="127"/>
      <c r="O509" s="127"/>
      <c r="Q509" s="140">
        <f t="shared" si="108"/>
        <v>0</v>
      </c>
      <c r="R509" s="140">
        <f t="shared" si="109"/>
        <v>0</v>
      </c>
      <c r="S509" s="140">
        <f t="shared" si="110"/>
        <v>0</v>
      </c>
      <c r="T509" s="140">
        <f t="shared" si="111"/>
        <v>0</v>
      </c>
      <c r="U509" s="140">
        <f t="shared" si="112"/>
        <v>0</v>
      </c>
      <c r="W509" s="140">
        <f t="shared" si="113"/>
        <v>-25066.788999999997</v>
      </c>
      <c r="X509" s="140">
        <f t="shared" si="114"/>
        <v>0</v>
      </c>
      <c r="Y509" s="140">
        <f t="shared" si="115"/>
        <v>-12627.062799999998</v>
      </c>
      <c r="Z509" s="140">
        <f t="shared" si="116"/>
        <v>0</v>
      </c>
      <c r="AA509" s="140">
        <f t="shared" si="117"/>
        <v>0</v>
      </c>
      <c r="AC509" s="143">
        <f t="shared" si="118"/>
        <v>-25066.788999999997</v>
      </c>
      <c r="AD509" s="143">
        <f t="shared" si="119"/>
        <v>0</v>
      </c>
      <c r="AE509" s="143">
        <f t="shared" si="120"/>
        <v>-12627.062799999998</v>
      </c>
      <c r="AF509" s="143">
        <f t="shared" si="121"/>
        <v>0</v>
      </c>
      <c r="AG509" s="143">
        <f t="shared" si="122"/>
        <v>0</v>
      </c>
    </row>
    <row r="510" spans="2:33">
      <c r="B510" t="s">
        <v>998</v>
      </c>
      <c r="C510" t="s">
        <v>303</v>
      </c>
      <c r="D510" s="120">
        <v>6.2600000000000003E-2</v>
      </c>
      <c r="E510" s="120">
        <v>4.7300000000000002E-2</v>
      </c>
      <c r="F510" s="127"/>
      <c r="G510" s="127"/>
      <c r="H510" s="127"/>
      <c r="I510" s="127"/>
      <c r="J510" s="127"/>
      <c r="K510" s="127">
        <v>0</v>
      </c>
      <c r="L510" s="127">
        <v>0</v>
      </c>
      <c r="M510" s="127">
        <v>2496240</v>
      </c>
      <c r="N510" s="127">
        <v>0</v>
      </c>
      <c r="O510" s="127">
        <v>0</v>
      </c>
      <c r="Q510" s="140">
        <f t="shared" si="108"/>
        <v>0</v>
      </c>
      <c r="R510" s="140">
        <f t="shared" si="109"/>
        <v>0</v>
      </c>
      <c r="S510" s="140">
        <f t="shared" si="110"/>
        <v>-38192.472000000002</v>
      </c>
      <c r="T510" s="140">
        <f t="shared" si="111"/>
        <v>0</v>
      </c>
      <c r="U510" s="140">
        <f t="shared" si="112"/>
        <v>0</v>
      </c>
      <c r="W510" s="140">
        <f t="shared" si="113"/>
        <v>0</v>
      </c>
      <c r="X510" s="140">
        <f t="shared" si="114"/>
        <v>0</v>
      </c>
      <c r="Y510" s="140">
        <f t="shared" si="115"/>
        <v>0</v>
      </c>
      <c r="Z510" s="140">
        <f t="shared" si="116"/>
        <v>0</v>
      </c>
      <c r="AA510" s="140">
        <f t="shared" si="117"/>
        <v>0</v>
      </c>
      <c r="AC510" s="143">
        <f t="shared" si="118"/>
        <v>0</v>
      </c>
      <c r="AD510" s="143">
        <f t="shared" si="119"/>
        <v>0</v>
      </c>
      <c r="AE510" s="143">
        <f t="shared" si="120"/>
        <v>-38192.472000000002</v>
      </c>
      <c r="AF510" s="143">
        <f t="shared" si="121"/>
        <v>0</v>
      </c>
      <c r="AG510" s="143">
        <f t="shared" si="122"/>
        <v>0</v>
      </c>
    </row>
    <row r="511" spans="2:33">
      <c r="B511" t="s">
        <v>998</v>
      </c>
      <c r="C511" t="s">
        <v>304</v>
      </c>
      <c r="D511" s="120">
        <v>7.7700000000000005E-2</v>
      </c>
      <c r="E511" s="120">
        <v>4.1700000000000001E-2</v>
      </c>
      <c r="F511" s="127"/>
      <c r="G511" s="127"/>
      <c r="H511" s="127"/>
      <c r="I511" s="127"/>
      <c r="J511" s="127"/>
      <c r="K511" s="127">
        <v>0</v>
      </c>
      <c r="L511" s="127">
        <v>0</v>
      </c>
      <c r="M511" s="127">
        <v>0</v>
      </c>
      <c r="N511" s="127">
        <v>0</v>
      </c>
      <c r="O511" s="127">
        <v>0</v>
      </c>
      <c r="Q511" s="140">
        <f t="shared" si="108"/>
        <v>0</v>
      </c>
      <c r="R511" s="140">
        <f t="shared" si="109"/>
        <v>0</v>
      </c>
      <c r="S511" s="140">
        <f t="shared" si="110"/>
        <v>0</v>
      </c>
      <c r="T511" s="140">
        <f t="shared" si="111"/>
        <v>0</v>
      </c>
      <c r="U511" s="140">
        <f t="shared" si="112"/>
        <v>0</v>
      </c>
      <c r="W511" s="140">
        <f t="shared" si="113"/>
        <v>0</v>
      </c>
      <c r="X511" s="140">
        <f t="shared" si="114"/>
        <v>0</v>
      </c>
      <c r="Y511" s="140">
        <f t="shared" si="115"/>
        <v>0</v>
      </c>
      <c r="Z511" s="140">
        <f t="shared" si="116"/>
        <v>0</v>
      </c>
      <c r="AA511" s="140">
        <f t="shared" si="117"/>
        <v>0</v>
      </c>
      <c r="AC511" s="143">
        <f t="shared" si="118"/>
        <v>0</v>
      </c>
      <c r="AD511" s="143">
        <f t="shared" si="119"/>
        <v>0</v>
      </c>
      <c r="AE511" s="143">
        <f t="shared" si="120"/>
        <v>0</v>
      </c>
      <c r="AF511" s="143">
        <f t="shared" si="121"/>
        <v>0</v>
      </c>
      <c r="AG511" s="143">
        <f t="shared" si="122"/>
        <v>0</v>
      </c>
    </row>
    <row r="512" spans="2:33">
      <c r="B512" t="s">
        <v>998</v>
      </c>
      <c r="C512" t="s">
        <v>305</v>
      </c>
      <c r="D512" s="120">
        <v>7.7700000000000005E-2</v>
      </c>
      <c r="E512" s="120">
        <v>4.1700000000000001E-2</v>
      </c>
      <c r="F512" s="127"/>
      <c r="G512" s="127"/>
      <c r="H512" s="127"/>
      <c r="I512" s="127"/>
      <c r="J512" s="127"/>
      <c r="K512" s="127">
        <v>0</v>
      </c>
      <c r="L512" s="127">
        <v>0</v>
      </c>
      <c r="M512" s="127">
        <v>827567</v>
      </c>
      <c r="N512" s="127">
        <v>0</v>
      </c>
      <c r="O512" s="127">
        <v>0</v>
      </c>
      <c r="Q512" s="140">
        <f t="shared" si="108"/>
        <v>0</v>
      </c>
      <c r="R512" s="140">
        <f t="shared" si="109"/>
        <v>0</v>
      </c>
      <c r="S512" s="140">
        <f t="shared" si="110"/>
        <v>-29792.412000000004</v>
      </c>
      <c r="T512" s="140">
        <f t="shared" si="111"/>
        <v>0</v>
      </c>
      <c r="U512" s="140">
        <f t="shared" si="112"/>
        <v>0</v>
      </c>
      <c r="W512" s="140">
        <f t="shared" si="113"/>
        <v>0</v>
      </c>
      <c r="X512" s="140">
        <f t="shared" si="114"/>
        <v>0</v>
      </c>
      <c r="Y512" s="140">
        <f t="shared" si="115"/>
        <v>0</v>
      </c>
      <c r="Z512" s="140">
        <f t="shared" si="116"/>
        <v>0</v>
      </c>
      <c r="AA512" s="140">
        <f t="shared" si="117"/>
        <v>0</v>
      </c>
      <c r="AC512" s="143">
        <f t="shared" si="118"/>
        <v>0</v>
      </c>
      <c r="AD512" s="143">
        <f t="shared" si="119"/>
        <v>0</v>
      </c>
      <c r="AE512" s="143">
        <f t="shared" si="120"/>
        <v>-29792.412000000004</v>
      </c>
      <c r="AF512" s="143">
        <f t="shared" si="121"/>
        <v>0</v>
      </c>
      <c r="AG512" s="143">
        <f t="shared" si="122"/>
        <v>0</v>
      </c>
    </row>
    <row r="513" spans="2:33">
      <c r="B513" t="s">
        <v>998</v>
      </c>
      <c r="C513" t="s">
        <v>306</v>
      </c>
      <c r="D513" s="120">
        <v>7.7700000000000005E-2</v>
      </c>
      <c r="E513" s="120">
        <v>4.1700000000000001E-2</v>
      </c>
      <c r="F513" s="127"/>
      <c r="G513" s="127"/>
      <c r="H513" s="127"/>
      <c r="I513" s="127"/>
      <c r="J513" s="127"/>
      <c r="K513" s="127">
        <v>0</v>
      </c>
      <c r="L513" s="127">
        <v>0</v>
      </c>
      <c r="M513" s="127">
        <v>0</v>
      </c>
      <c r="N513" s="127">
        <v>0</v>
      </c>
      <c r="O513" s="127">
        <v>0</v>
      </c>
      <c r="Q513" s="140">
        <f t="shared" si="108"/>
        <v>0</v>
      </c>
      <c r="R513" s="140">
        <f t="shared" si="109"/>
        <v>0</v>
      </c>
      <c r="S513" s="140">
        <f t="shared" si="110"/>
        <v>0</v>
      </c>
      <c r="T513" s="140">
        <f t="shared" si="111"/>
        <v>0</v>
      </c>
      <c r="U513" s="140">
        <f t="shared" si="112"/>
        <v>0</v>
      </c>
      <c r="W513" s="140">
        <f t="shared" si="113"/>
        <v>0</v>
      </c>
      <c r="X513" s="140">
        <f t="shared" si="114"/>
        <v>0</v>
      </c>
      <c r="Y513" s="140">
        <f t="shared" si="115"/>
        <v>0</v>
      </c>
      <c r="Z513" s="140">
        <f t="shared" si="116"/>
        <v>0</v>
      </c>
      <c r="AA513" s="140">
        <f t="shared" si="117"/>
        <v>0</v>
      </c>
      <c r="AC513" s="143">
        <f t="shared" si="118"/>
        <v>0</v>
      </c>
      <c r="AD513" s="143">
        <f t="shared" si="119"/>
        <v>0</v>
      </c>
      <c r="AE513" s="143">
        <f t="shared" si="120"/>
        <v>0</v>
      </c>
      <c r="AF513" s="143">
        <f t="shared" si="121"/>
        <v>0</v>
      </c>
      <c r="AG513" s="143">
        <f t="shared" si="122"/>
        <v>0</v>
      </c>
    </row>
    <row r="514" spans="2:33">
      <c r="B514" t="s">
        <v>998</v>
      </c>
      <c r="C514" t="s">
        <v>307</v>
      </c>
      <c r="D514" s="120">
        <v>7.7700000000000005E-2</v>
      </c>
      <c r="E514" s="120">
        <v>4.1700000000000001E-2</v>
      </c>
      <c r="F514" s="127"/>
      <c r="G514" s="127"/>
      <c r="H514" s="127"/>
      <c r="I514" s="127"/>
      <c r="J514" s="127"/>
      <c r="K514" s="127">
        <v>0</v>
      </c>
      <c r="L514" s="127">
        <v>0</v>
      </c>
      <c r="M514" s="127">
        <v>166911</v>
      </c>
      <c r="N514" s="127">
        <v>0</v>
      </c>
      <c r="O514" s="127">
        <v>0</v>
      </c>
      <c r="Q514" s="140">
        <f t="shared" si="108"/>
        <v>0</v>
      </c>
      <c r="R514" s="140">
        <f t="shared" si="109"/>
        <v>0</v>
      </c>
      <c r="S514" s="140">
        <f t="shared" si="110"/>
        <v>-6008.7960000000003</v>
      </c>
      <c r="T514" s="140">
        <f t="shared" si="111"/>
        <v>0</v>
      </c>
      <c r="U514" s="140">
        <f t="shared" si="112"/>
        <v>0</v>
      </c>
      <c r="W514" s="140">
        <f t="shared" si="113"/>
        <v>0</v>
      </c>
      <c r="X514" s="140">
        <f t="shared" si="114"/>
        <v>0</v>
      </c>
      <c r="Y514" s="140">
        <f t="shared" si="115"/>
        <v>0</v>
      </c>
      <c r="Z514" s="140">
        <f t="shared" si="116"/>
        <v>0</v>
      </c>
      <c r="AA514" s="140">
        <f t="shared" si="117"/>
        <v>0</v>
      </c>
      <c r="AC514" s="143">
        <f t="shared" si="118"/>
        <v>0</v>
      </c>
      <c r="AD514" s="143">
        <f t="shared" si="119"/>
        <v>0</v>
      </c>
      <c r="AE514" s="143">
        <f t="shared" si="120"/>
        <v>-6008.7960000000003</v>
      </c>
      <c r="AF514" s="143">
        <f t="shared" si="121"/>
        <v>0</v>
      </c>
      <c r="AG514" s="143">
        <f t="shared" si="122"/>
        <v>0</v>
      </c>
    </row>
    <row r="515" spans="2:33">
      <c r="B515" t="s">
        <v>998</v>
      </c>
      <c r="C515" t="s">
        <v>308</v>
      </c>
      <c r="D515" s="120">
        <v>5.4800000000000001E-2</v>
      </c>
      <c r="E515" s="120">
        <v>3.8100000000000002E-2</v>
      </c>
      <c r="F515" s="127"/>
      <c r="G515" s="127"/>
      <c r="H515" s="127"/>
      <c r="I515" s="127"/>
      <c r="J515" s="127"/>
      <c r="K515" s="127">
        <v>0</v>
      </c>
      <c r="L515" s="127">
        <v>0</v>
      </c>
      <c r="M515" s="127">
        <v>1603929</v>
      </c>
      <c r="N515" s="127">
        <v>0</v>
      </c>
      <c r="O515" s="127">
        <v>0</v>
      </c>
      <c r="Q515" s="140">
        <f t="shared" si="108"/>
        <v>0</v>
      </c>
      <c r="R515" s="140">
        <f t="shared" si="109"/>
        <v>0</v>
      </c>
      <c r="S515" s="140">
        <f t="shared" si="110"/>
        <v>-26785.614300000001</v>
      </c>
      <c r="T515" s="140">
        <f t="shared" si="111"/>
        <v>0</v>
      </c>
      <c r="U515" s="140">
        <f t="shared" si="112"/>
        <v>0</v>
      </c>
      <c r="W515" s="140">
        <f t="shared" si="113"/>
        <v>0</v>
      </c>
      <c r="X515" s="140">
        <f t="shared" si="114"/>
        <v>0</v>
      </c>
      <c r="Y515" s="140">
        <f t="shared" si="115"/>
        <v>0</v>
      </c>
      <c r="Z515" s="140">
        <f t="shared" si="116"/>
        <v>0</v>
      </c>
      <c r="AA515" s="140">
        <f t="shared" si="117"/>
        <v>0</v>
      </c>
      <c r="AC515" s="143">
        <f t="shared" si="118"/>
        <v>0</v>
      </c>
      <c r="AD515" s="143">
        <f t="shared" si="119"/>
        <v>0</v>
      </c>
      <c r="AE515" s="143">
        <f t="shared" si="120"/>
        <v>-26785.614300000001</v>
      </c>
      <c r="AF515" s="143">
        <f t="shared" si="121"/>
        <v>0</v>
      </c>
      <c r="AG515" s="143">
        <f t="shared" si="122"/>
        <v>0</v>
      </c>
    </row>
    <row r="516" spans="2:33">
      <c r="B516" t="s">
        <v>998</v>
      </c>
      <c r="C516" t="s">
        <v>309</v>
      </c>
      <c r="D516" s="120">
        <v>5.4800000000000001E-2</v>
      </c>
      <c r="E516" s="120">
        <v>3.8100000000000002E-2</v>
      </c>
      <c r="F516" s="127"/>
      <c r="G516" s="127"/>
      <c r="H516" s="127"/>
      <c r="I516" s="127"/>
      <c r="J516" s="127"/>
      <c r="K516" s="127">
        <v>0</v>
      </c>
      <c r="L516" s="127">
        <v>0</v>
      </c>
      <c r="M516" s="127">
        <v>585653</v>
      </c>
      <c r="N516" s="127">
        <v>0</v>
      </c>
      <c r="O516" s="127">
        <v>0</v>
      </c>
      <c r="Q516" s="140">
        <f t="shared" si="108"/>
        <v>0</v>
      </c>
      <c r="R516" s="140">
        <f t="shared" si="109"/>
        <v>0</v>
      </c>
      <c r="S516" s="140">
        <f t="shared" si="110"/>
        <v>-9780.4050999999999</v>
      </c>
      <c r="T516" s="140">
        <f t="shared" si="111"/>
        <v>0</v>
      </c>
      <c r="U516" s="140">
        <f t="shared" si="112"/>
        <v>0</v>
      </c>
      <c r="W516" s="140">
        <f t="shared" si="113"/>
        <v>0</v>
      </c>
      <c r="X516" s="140">
        <f t="shared" si="114"/>
        <v>0</v>
      </c>
      <c r="Y516" s="140">
        <f t="shared" si="115"/>
        <v>0</v>
      </c>
      <c r="Z516" s="140">
        <f t="shared" si="116"/>
        <v>0</v>
      </c>
      <c r="AA516" s="140">
        <f t="shared" si="117"/>
        <v>0</v>
      </c>
      <c r="AC516" s="143">
        <f t="shared" si="118"/>
        <v>0</v>
      </c>
      <c r="AD516" s="143">
        <f t="shared" si="119"/>
        <v>0</v>
      </c>
      <c r="AE516" s="143">
        <f t="shared" si="120"/>
        <v>-9780.4050999999999</v>
      </c>
      <c r="AF516" s="143">
        <f t="shared" si="121"/>
        <v>0</v>
      </c>
      <c r="AG516" s="143">
        <f t="shared" si="122"/>
        <v>0</v>
      </c>
    </row>
    <row r="517" spans="2:33">
      <c r="B517" t="s">
        <v>998</v>
      </c>
      <c r="C517" t="s">
        <v>310</v>
      </c>
      <c r="D517" s="120">
        <v>5.6399999999999999E-2</v>
      </c>
      <c r="E517" s="120">
        <v>3.9399999999999998E-2</v>
      </c>
      <c r="F517" s="127"/>
      <c r="G517" s="127"/>
      <c r="H517" s="127"/>
      <c r="I517" s="127"/>
      <c r="J517" s="127"/>
      <c r="K517" s="127">
        <v>0</v>
      </c>
      <c r="L517" s="127">
        <v>0</v>
      </c>
      <c r="M517" s="127">
        <v>785819</v>
      </c>
      <c r="N517" s="127">
        <v>0</v>
      </c>
      <c r="O517" s="127">
        <v>0</v>
      </c>
      <c r="Q517" s="140">
        <f t="shared" si="108"/>
        <v>0</v>
      </c>
      <c r="R517" s="140">
        <f t="shared" si="109"/>
        <v>0</v>
      </c>
      <c r="S517" s="140">
        <f t="shared" si="110"/>
        <v>-13358.923000000001</v>
      </c>
      <c r="T517" s="140">
        <f t="shared" si="111"/>
        <v>0</v>
      </c>
      <c r="U517" s="140">
        <f t="shared" si="112"/>
        <v>0</v>
      </c>
      <c r="W517" s="140">
        <f t="shared" si="113"/>
        <v>0</v>
      </c>
      <c r="X517" s="140">
        <f t="shared" si="114"/>
        <v>0</v>
      </c>
      <c r="Y517" s="140">
        <f t="shared" si="115"/>
        <v>0</v>
      </c>
      <c r="Z517" s="140">
        <f t="shared" si="116"/>
        <v>0</v>
      </c>
      <c r="AA517" s="140">
        <f t="shared" si="117"/>
        <v>0</v>
      </c>
      <c r="AC517" s="143">
        <f t="shared" si="118"/>
        <v>0</v>
      </c>
      <c r="AD517" s="143">
        <f t="shared" si="119"/>
        <v>0</v>
      </c>
      <c r="AE517" s="143">
        <f t="shared" si="120"/>
        <v>-13358.923000000001</v>
      </c>
      <c r="AF517" s="143">
        <f t="shared" si="121"/>
        <v>0</v>
      </c>
      <c r="AG517" s="143">
        <f t="shared" si="122"/>
        <v>0</v>
      </c>
    </row>
    <row r="518" spans="2:33">
      <c r="B518" t="s">
        <v>998</v>
      </c>
      <c r="C518" t="s">
        <v>311</v>
      </c>
      <c r="D518" s="120">
        <v>5.4800000000000001E-2</v>
      </c>
      <c r="E518" s="120">
        <v>3.8100000000000002E-2</v>
      </c>
      <c r="F518" s="127"/>
      <c r="G518" s="127"/>
      <c r="H518" s="127"/>
      <c r="I518" s="127"/>
      <c r="J518" s="127"/>
      <c r="K518" s="127">
        <v>0</v>
      </c>
      <c r="L518" s="127">
        <v>0</v>
      </c>
      <c r="M518" s="127">
        <v>2440413</v>
      </c>
      <c r="N518" s="127">
        <v>0</v>
      </c>
      <c r="O518" s="127">
        <v>0</v>
      </c>
      <c r="Q518" s="140">
        <f t="shared" si="108"/>
        <v>0</v>
      </c>
      <c r="R518" s="140">
        <f t="shared" si="109"/>
        <v>0</v>
      </c>
      <c r="S518" s="140">
        <f t="shared" si="110"/>
        <v>-40754.897100000002</v>
      </c>
      <c r="T518" s="140">
        <f t="shared" si="111"/>
        <v>0</v>
      </c>
      <c r="U518" s="140">
        <f t="shared" si="112"/>
        <v>0</v>
      </c>
      <c r="W518" s="140">
        <f t="shared" si="113"/>
        <v>0</v>
      </c>
      <c r="X518" s="140">
        <f t="shared" si="114"/>
        <v>0</v>
      </c>
      <c r="Y518" s="140">
        <f t="shared" si="115"/>
        <v>0</v>
      </c>
      <c r="Z518" s="140">
        <f t="shared" si="116"/>
        <v>0</v>
      </c>
      <c r="AA518" s="140">
        <f t="shared" si="117"/>
        <v>0</v>
      </c>
      <c r="AC518" s="143">
        <f t="shared" si="118"/>
        <v>0</v>
      </c>
      <c r="AD518" s="143">
        <f t="shared" si="119"/>
        <v>0</v>
      </c>
      <c r="AE518" s="143">
        <f t="shared" si="120"/>
        <v>-40754.897100000002</v>
      </c>
      <c r="AF518" s="143">
        <f t="shared" si="121"/>
        <v>0</v>
      </c>
      <c r="AG518" s="143">
        <f t="shared" si="122"/>
        <v>0</v>
      </c>
    </row>
    <row r="519" spans="2:33">
      <c r="B519" t="s">
        <v>998</v>
      </c>
      <c r="C519" t="s">
        <v>312</v>
      </c>
      <c r="D519" s="120">
        <v>5.6399999999999999E-2</v>
      </c>
      <c r="E519" s="120">
        <v>3.9399999999999998E-2</v>
      </c>
      <c r="F519" s="127"/>
      <c r="G519" s="127"/>
      <c r="H519" s="127"/>
      <c r="I519" s="127"/>
      <c r="J519" s="127"/>
      <c r="K519" s="127">
        <v>0</v>
      </c>
      <c r="L519" s="127">
        <v>0</v>
      </c>
      <c r="M519" s="127">
        <v>1562075</v>
      </c>
      <c r="N519" s="127">
        <v>0</v>
      </c>
      <c r="O519" s="127">
        <v>0</v>
      </c>
      <c r="Q519" s="140">
        <f t="shared" ref="Q519:Q582" si="123">($E519-$D519)*K519</f>
        <v>0</v>
      </c>
      <c r="R519" s="140">
        <f t="shared" ref="R519:R582" si="124">($E519-$D519)*L519</f>
        <v>0</v>
      </c>
      <c r="S519" s="140">
        <f t="shared" ref="S519:S582" si="125">($E519-$D519)*M519</f>
        <v>-26555.275000000001</v>
      </c>
      <c r="T519" s="140">
        <f t="shared" ref="T519:T582" si="126">($E519-$D519)*N519</f>
        <v>0</v>
      </c>
      <c r="U519" s="140">
        <f t="shared" ref="U519:U582" si="127">($E519-$D519)*O519</f>
        <v>0</v>
      </c>
      <c r="W519" s="140">
        <f t="shared" ref="W519:W582" si="128">($E519-$D519)*F519</f>
        <v>0</v>
      </c>
      <c r="X519" s="140">
        <f t="shared" ref="X519:X582" si="129">($E519-$D519)*G519</f>
        <v>0</v>
      </c>
      <c r="Y519" s="140">
        <f t="shared" ref="Y519:Y582" si="130">($E519-$D519)*H519</f>
        <v>0</v>
      </c>
      <c r="Z519" s="140">
        <f t="shared" ref="Z519:Z582" si="131">($E519-$D519)*I519</f>
        <v>0</v>
      </c>
      <c r="AA519" s="140">
        <f t="shared" ref="AA519:AA582" si="132">($E519-$D519)*J519</f>
        <v>0</v>
      </c>
      <c r="AC519" s="143">
        <f t="shared" ref="AC519:AC582" si="133">SUM(Q519,W519)</f>
        <v>0</v>
      </c>
      <c r="AD519" s="143">
        <f t="shared" ref="AD519:AD582" si="134">SUM(R519,X519)</f>
        <v>0</v>
      </c>
      <c r="AE519" s="143">
        <f t="shared" ref="AE519:AE582" si="135">SUM(S519,Y519)</f>
        <v>-26555.275000000001</v>
      </c>
      <c r="AF519" s="143">
        <f t="shared" ref="AF519:AF582" si="136">SUM(T519,Z519)</f>
        <v>0</v>
      </c>
      <c r="AG519" s="143">
        <f t="shared" ref="AG519:AG582" si="137">SUM(U519,AA519)</f>
        <v>0</v>
      </c>
    </row>
    <row r="520" spans="2:33">
      <c r="B520" t="s">
        <v>998</v>
      </c>
      <c r="C520" t="s">
        <v>313</v>
      </c>
      <c r="D520" s="120">
        <v>0.2</v>
      </c>
      <c r="E520" s="120">
        <v>4.743E-2</v>
      </c>
      <c r="F520" s="127"/>
      <c r="G520" s="127"/>
      <c r="H520" s="127"/>
      <c r="I520" s="127"/>
      <c r="J520" s="127"/>
      <c r="K520" s="127">
        <v>0</v>
      </c>
      <c r="L520" s="127">
        <v>0</v>
      </c>
      <c r="M520" s="127">
        <v>0</v>
      </c>
      <c r="N520" s="127">
        <v>0</v>
      </c>
      <c r="O520" s="127">
        <v>0</v>
      </c>
      <c r="Q520" s="140">
        <f t="shared" si="123"/>
        <v>0</v>
      </c>
      <c r="R520" s="140">
        <f t="shared" si="124"/>
        <v>0</v>
      </c>
      <c r="S520" s="140">
        <f t="shared" si="125"/>
        <v>0</v>
      </c>
      <c r="T520" s="140">
        <f t="shared" si="126"/>
        <v>0</v>
      </c>
      <c r="U520" s="140">
        <f t="shared" si="127"/>
        <v>0</v>
      </c>
      <c r="W520" s="140">
        <f t="shared" si="128"/>
        <v>0</v>
      </c>
      <c r="X520" s="140">
        <f t="shared" si="129"/>
        <v>0</v>
      </c>
      <c r="Y520" s="140">
        <f t="shared" si="130"/>
        <v>0</v>
      </c>
      <c r="Z520" s="140">
        <f t="shared" si="131"/>
        <v>0</v>
      </c>
      <c r="AA520" s="140">
        <f t="shared" si="132"/>
        <v>0</v>
      </c>
      <c r="AC520" s="143">
        <f t="shared" si="133"/>
        <v>0</v>
      </c>
      <c r="AD520" s="143">
        <f t="shared" si="134"/>
        <v>0</v>
      </c>
      <c r="AE520" s="143">
        <f t="shared" si="135"/>
        <v>0</v>
      </c>
      <c r="AF520" s="143">
        <f t="shared" si="136"/>
        <v>0</v>
      </c>
      <c r="AG520" s="143">
        <f t="shared" si="137"/>
        <v>0</v>
      </c>
    </row>
    <row r="521" spans="2:33">
      <c r="B521" t="s">
        <v>998</v>
      </c>
      <c r="C521" t="s">
        <v>317</v>
      </c>
      <c r="D521" s="120">
        <v>8.1799999999999998E-2</v>
      </c>
      <c r="E521" s="120">
        <v>4.8399999999999999E-2</v>
      </c>
      <c r="F521" s="127"/>
      <c r="G521" s="127"/>
      <c r="H521" s="127"/>
      <c r="I521" s="127"/>
      <c r="J521" s="127"/>
      <c r="K521" s="127">
        <v>0</v>
      </c>
      <c r="L521" s="127">
        <v>0</v>
      </c>
      <c r="M521" s="127">
        <v>934817</v>
      </c>
      <c r="N521" s="127">
        <v>0</v>
      </c>
      <c r="O521" s="127">
        <v>0</v>
      </c>
      <c r="Q521" s="140">
        <f t="shared" si="123"/>
        <v>0</v>
      </c>
      <c r="R521" s="140">
        <f t="shared" si="124"/>
        <v>0</v>
      </c>
      <c r="S521" s="140">
        <f t="shared" si="125"/>
        <v>-31222.8878</v>
      </c>
      <c r="T521" s="140">
        <f t="shared" si="126"/>
        <v>0</v>
      </c>
      <c r="U521" s="140">
        <f t="shared" si="127"/>
        <v>0</v>
      </c>
      <c r="W521" s="140">
        <f t="shared" si="128"/>
        <v>0</v>
      </c>
      <c r="X521" s="140">
        <f t="shared" si="129"/>
        <v>0</v>
      </c>
      <c r="Y521" s="140">
        <f t="shared" si="130"/>
        <v>0</v>
      </c>
      <c r="Z521" s="140">
        <f t="shared" si="131"/>
        <v>0</v>
      </c>
      <c r="AA521" s="140">
        <f t="shared" si="132"/>
        <v>0</v>
      </c>
      <c r="AC521" s="143">
        <f t="shared" si="133"/>
        <v>0</v>
      </c>
      <c r="AD521" s="143">
        <f t="shared" si="134"/>
        <v>0</v>
      </c>
      <c r="AE521" s="143">
        <f t="shared" si="135"/>
        <v>-31222.8878</v>
      </c>
      <c r="AF521" s="143">
        <f t="shared" si="136"/>
        <v>0</v>
      </c>
      <c r="AG521" s="143">
        <f t="shared" si="137"/>
        <v>0</v>
      </c>
    </row>
    <row r="522" spans="2:33">
      <c r="B522" t="s">
        <v>998</v>
      </c>
      <c r="C522" t="s">
        <v>318</v>
      </c>
      <c r="D522" s="120">
        <v>7.5800000000000006E-2</v>
      </c>
      <c r="E522" s="120">
        <v>3.6600000000000001E-2</v>
      </c>
      <c r="F522" s="127"/>
      <c r="G522" s="127"/>
      <c r="H522" s="127"/>
      <c r="I522" s="127"/>
      <c r="J522" s="127"/>
      <c r="K522" s="127">
        <v>0</v>
      </c>
      <c r="L522" s="127">
        <v>0</v>
      </c>
      <c r="M522" s="127">
        <v>0</v>
      </c>
      <c r="N522" s="127">
        <v>0</v>
      </c>
      <c r="O522" s="127">
        <v>0</v>
      </c>
      <c r="Q522" s="140">
        <f t="shared" si="123"/>
        <v>0</v>
      </c>
      <c r="R522" s="140">
        <f t="shared" si="124"/>
        <v>0</v>
      </c>
      <c r="S522" s="140">
        <f t="shared" si="125"/>
        <v>0</v>
      </c>
      <c r="T522" s="140">
        <f t="shared" si="126"/>
        <v>0</v>
      </c>
      <c r="U522" s="140">
        <f t="shared" si="127"/>
        <v>0</v>
      </c>
      <c r="W522" s="140">
        <f t="shared" si="128"/>
        <v>0</v>
      </c>
      <c r="X522" s="140">
        <f t="shared" si="129"/>
        <v>0</v>
      </c>
      <c r="Y522" s="140">
        <f t="shared" si="130"/>
        <v>0</v>
      </c>
      <c r="Z522" s="140">
        <f t="shared" si="131"/>
        <v>0</v>
      </c>
      <c r="AA522" s="140">
        <f t="shared" si="132"/>
        <v>0</v>
      </c>
      <c r="AC522" s="143">
        <f t="shared" si="133"/>
        <v>0</v>
      </c>
      <c r="AD522" s="143">
        <f t="shared" si="134"/>
        <v>0</v>
      </c>
      <c r="AE522" s="143">
        <f t="shared" si="135"/>
        <v>0</v>
      </c>
      <c r="AF522" s="143">
        <f t="shared" si="136"/>
        <v>0</v>
      </c>
      <c r="AG522" s="143">
        <f t="shared" si="137"/>
        <v>0</v>
      </c>
    </row>
    <row r="523" spans="2:33">
      <c r="B523" t="s">
        <v>998</v>
      </c>
      <c r="C523" t="s">
        <v>319</v>
      </c>
      <c r="D523" s="120">
        <v>7.5800000000000006E-2</v>
      </c>
      <c r="E523" s="120">
        <v>3.6600000000000001E-2</v>
      </c>
      <c r="F523" s="127"/>
      <c r="G523" s="127"/>
      <c r="H523" s="127"/>
      <c r="I523" s="127"/>
      <c r="J523" s="127"/>
      <c r="K523" s="127">
        <v>0</v>
      </c>
      <c r="L523" s="127">
        <v>0</v>
      </c>
      <c r="M523" s="127">
        <v>0</v>
      </c>
      <c r="N523" s="127">
        <v>0</v>
      </c>
      <c r="O523" s="127">
        <v>0</v>
      </c>
      <c r="Q523" s="140">
        <f t="shared" si="123"/>
        <v>0</v>
      </c>
      <c r="R523" s="140">
        <f t="shared" si="124"/>
        <v>0</v>
      </c>
      <c r="S523" s="140">
        <f t="shared" si="125"/>
        <v>0</v>
      </c>
      <c r="T523" s="140">
        <f t="shared" si="126"/>
        <v>0</v>
      </c>
      <c r="U523" s="140">
        <f t="shared" si="127"/>
        <v>0</v>
      </c>
      <c r="W523" s="140">
        <f t="shared" si="128"/>
        <v>0</v>
      </c>
      <c r="X523" s="140">
        <f t="shared" si="129"/>
        <v>0</v>
      </c>
      <c r="Y523" s="140">
        <f t="shared" si="130"/>
        <v>0</v>
      </c>
      <c r="Z523" s="140">
        <f t="shared" si="131"/>
        <v>0</v>
      </c>
      <c r="AA523" s="140">
        <f t="shared" si="132"/>
        <v>0</v>
      </c>
      <c r="AC523" s="143">
        <f t="shared" si="133"/>
        <v>0</v>
      </c>
      <c r="AD523" s="143">
        <f t="shared" si="134"/>
        <v>0</v>
      </c>
      <c r="AE523" s="143">
        <f t="shared" si="135"/>
        <v>0</v>
      </c>
      <c r="AF523" s="143">
        <f t="shared" si="136"/>
        <v>0</v>
      </c>
      <c r="AG523" s="143">
        <f t="shared" si="137"/>
        <v>0</v>
      </c>
    </row>
    <row r="524" spans="2:33">
      <c r="B524" t="s">
        <v>998</v>
      </c>
      <c r="C524" t="s">
        <v>320</v>
      </c>
      <c r="D524" s="120">
        <v>7.5800000000000006E-2</v>
      </c>
      <c r="E524" s="120">
        <v>3.6600000000000001E-2</v>
      </c>
      <c r="F524" s="127"/>
      <c r="G524" s="127"/>
      <c r="H524" s="127"/>
      <c r="I524" s="127"/>
      <c r="J524" s="127"/>
      <c r="K524" s="127">
        <v>0</v>
      </c>
      <c r="L524" s="127">
        <v>0</v>
      </c>
      <c r="M524" s="127">
        <v>52274</v>
      </c>
      <c r="N524" s="127">
        <v>0</v>
      </c>
      <c r="O524" s="127">
        <v>0</v>
      </c>
      <c r="Q524" s="140">
        <f t="shared" si="123"/>
        <v>0</v>
      </c>
      <c r="R524" s="140">
        <f t="shared" si="124"/>
        <v>0</v>
      </c>
      <c r="S524" s="140">
        <f t="shared" si="125"/>
        <v>-2049.1408000000001</v>
      </c>
      <c r="T524" s="140">
        <f t="shared" si="126"/>
        <v>0</v>
      </c>
      <c r="U524" s="140">
        <f t="shared" si="127"/>
        <v>0</v>
      </c>
      <c r="W524" s="140">
        <f t="shared" si="128"/>
        <v>0</v>
      </c>
      <c r="X524" s="140">
        <f t="shared" si="129"/>
        <v>0</v>
      </c>
      <c r="Y524" s="140">
        <f t="shared" si="130"/>
        <v>0</v>
      </c>
      <c r="Z524" s="140">
        <f t="shared" si="131"/>
        <v>0</v>
      </c>
      <c r="AA524" s="140">
        <f t="shared" si="132"/>
        <v>0</v>
      </c>
      <c r="AC524" s="143">
        <f t="shared" si="133"/>
        <v>0</v>
      </c>
      <c r="AD524" s="143">
        <f t="shared" si="134"/>
        <v>0</v>
      </c>
      <c r="AE524" s="143">
        <f t="shared" si="135"/>
        <v>-2049.1408000000001</v>
      </c>
      <c r="AF524" s="143">
        <f t="shared" si="136"/>
        <v>0</v>
      </c>
      <c r="AG524" s="143">
        <f t="shared" si="137"/>
        <v>0</v>
      </c>
    </row>
    <row r="525" spans="2:33">
      <c r="B525" t="s">
        <v>998</v>
      </c>
      <c r="C525" t="s">
        <v>321</v>
      </c>
      <c r="D525" s="120">
        <v>3.7499999999999999E-2</v>
      </c>
      <c r="E525" s="120">
        <v>1.8800000000000001E-2</v>
      </c>
      <c r="F525" s="127"/>
      <c r="G525" s="127"/>
      <c r="H525" s="127"/>
      <c r="I525" s="127"/>
      <c r="J525" s="127"/>
      <c r="K525" s="127">
        <v>0</v>
      </c>
      <c r="L525" s="127">
        <v>0</v>
      </c>
      <c r="M525" s="127">
        <v>0</v>
      </c>
      <c r="N525" s="127">
        <v>0</v>
      </c>
      <c r="O525" s="127">
        <v>0</v>
      </c>
      <c r="Q525" s="140">
        <f t="shared" si="123"/>
        <v>0</v>
      </c>
      <c r="R525" s="140">
        <f t="shared" si="124"/>
        <v>0</v>
      </c>
      <c r="S525" s="140">
        <f t="shared" si="125"/>
        <v>0</v>
      </c>
      <c r="T525" s="140">
        <f t="shared" si="126"/>
        <v>0</v>
      </c>
      <c r="U525" s="140">
        <f t="shared" si="127"/>
        <v>0</v>
      </c>
      <c r="W525" s="140">
        <f t="shared" si="128"/>
        <v>0</v>
      </c>
      <c r="X525" s="140">
        <f t="shared" si="129"/>
        <v>0</v>
      </c>
      <c r="Y525" s="140">
        <f t="shared" si="130"/>
        <v>0</v>
      </c>
      <c r="Z525" s="140">
        <f t="shared" si="131"/>
        <v>0</v>
      </c>
      <c r="AA525" s="140">
        <f t="shared" si="132"/>
        <v>0</v>
      </c>
      <c r="AC525" s="143">
        <f t="shared" si="133"/>
        <v>0</v>
      </c>
      <c r="AD525" s="143">
        <f t="shared" si="134"/>
        <v>0</v>
      </c>
      <c r="AE525" s="143">
        <f t="shared" si="135"/>
        <v>0</v>
      </c>
      <c r="AF525" s="143">
        <f t="shared" si="136"/>
        <v>0</v>
      </c>
      <c r="AG525" s="143">
        <f t="shared" si="137"/>
        <v>0</v>
      </c>
    </row>
    <row r="526" spans="2:33">
      <c r="B526" t="s">
        <v>998</v>
      </c>
      <c r="C526" t="s">
        <v>322</v>
      </c>
      <c r="D526" s="120">
        <v>3.7499999999999999E-2</v>
      </c>
      <c r="E526" s="120">
        <v>1.8800000000000001E-2</v>
      </c>
      <c r="F526" s="127"/>
      <c r="G526" s="127"/>
      <c r="H526" s="127"/>
      <c r="I526" s="127"/>
      <c r="J526" s="127"/>
      <c r="K526" s="127">
        <v>0</v>
      </c>
      <c r="L526" s="127">
        <v>0</v>
      </c>
      <c r="M526" s="127">
        <v>4491294</v>
      </c>
      <c r="N526" s="127">
        <v>0</v>
      </c>
      <c r="O526" s="127">
        <v>0</v>
      </c>
      <c r="Q526" s="140">
        <f t="shared" si="123"/>
        <v>0</v>
      </c>
      <c r="R526" s="140">
        <f t="shared" si="124"/>
        <v>0</v>
      </c>
      <c r="S526" s="140">
        <f t="shared" si="125"/>
        <v>-83987.197799999994</v>
      </c>
      <c r="T526" s="140">
        <f t="shared" si="126"/>
        <v>0</v>
      </c>
      <c r="U526" s="140">
        <f t="shared" si="127"/>
        <v>0</v>
      </c>
      <c r="W526" s="140">
        <f t="shared" si="128"/>
        <v>0</v>
      </c>
      <c r="X526" s="140">
        <f t="shared" si="129"/>
        <v>0</v>
      </c>
      <c r="Y526" s="140">
        <f t="shared" si="130"/>
        <v>0</v>
      </c>
      <c r="Z526" s="140">
        <f t="shared" si="131"/>
        <v>0</v>
      </c>
      <c r="AA526" s="140">
        <f t="shared" si="132"/>
        <v>0</v>
      </c>
      <c r="AC526" s="143">
        <f t="shared" si="133"/>
        <v>0</v>
      </c>
      <c r="AD526" s="143">
        <f t="shared" si="134"/>
        <v>0</v>
      </c>
      <c r="AE526" s="143">
        <f t="shared" si="135"/>
        <v>-83987.197799999994</v>
      </c>
      <c r="AF526" s="143">
        <f t="shared" si="136"/>
        <v>0</v>
      </c>
      <c r="AG526" s="143">
        <f t="shared" si="137"/>
        <v>0</v>
      </c>
    </row>
    <row r="527" spans="2:33">
      <c r="B527" t="s">
        <v>998</v>
      </c>
      <c r="C527" t="s">
        <v>323</v>
      </c>
      <c r="D527" s="120">
        <v>7.5800000000000006E-2</v>
      </c>
      <c r="E527" s="120">
        <v>3.6600000000000001E-2</v>
      </c>
      <c r="F527" s="127"/>
      <c r="G527" s="127"/>
      <c r="H527" s="127"/>
      <c r="I527" s="127"/>
      <c r="J527" s="127"/>
      <c r="K527" s="127">
        <v>0</v>
      </c>
      <c r="L527" s="127">
        <v>0</v>
      </c>
      <c r="M527" s="127">
        <v>1310773</v>
      </c>
      <c r="N527" s="127">
        <v>0</v>
      </c>
      <c r="O527" s="127">
        <v>0</v>
      </c>
      <c r="Q527" s="140">
        <f t="shared" si="123"/>
        <v>0</v>
      </c>
      <c r="R527" s="140">
        <f t="shared" si="124"/>
        <v>0</v>
      </c>
      <c r="S527" s="140">
        <f t="shared" si="125"/>
        <v>-51382.301600000006</v>
      </c>
      <c r="T527" s="140">
        <f t="shared" si="126"/>
        <v>0</v>
      </c>
      <c r="U527" s="140">
        <f t="shared" si="127"/>
        <v>0</v>
      </c>
      <c r="W527" s="140">
        <f t="shared" si="128"/>
        <v>0</v>
      </c>
      <c r="X527" s="140">
        <f t="shared" si="129"/>
        <v>0</v>
      </c>
      <c r="Y527" s="140">
        <f t="shared" si="130"/>
        <v>0</v>
      </c>
      <c r="Z527" s="140">
        <f t="shared" si="131"/>
        <v>0</v>
      </c>
      <c r="AA527" s="140">
        <f t="shared" si="132"/>
        <v>0</v>
      </c>
      <c r="AC527" s="143">
        <f t="shared" si="133"/>
        <v>0</v>
      </c>
      <c r="AD527" s="143">
        <f t="shared" si="134"/>
        <v>0</v>
      </c>
      <c r="AE527" s="143">
        <f t="shared" si="135"/>
        <v>-51382.301600000006</v>
      </c>
      <c r="AF527" s="143">
        <f t="shared" si="136"/>
        <v>0</v>
      </c>
      <c r="AG527" s="143">
        <f t="shared" si="137"/>
        <v>0</v>
      </c>
    </row>
    <row r="528" spans="2:33">
      <c r="B528" t="s">
        <v>998</v>
      </c>
      <c r="C528" t="s">
        <v>324</v>
      </c>
      <c r="D528" s="120">
        <v>3.7499999999999999E-2</v>
      </c>
      <c r="E528" s="120">
        <v>1.8800000000000001E-2</v>
      </c>
      <c r="F528" s="127"/>
      <c r="G528" s="127"/>
      <c r="H528" s="127"/>
      <c r="I528" s="127"/>
      <c r="J528" s="127"/>
      <c r="K528" s="127">
        <v>0</v>
      </c>
      <c r="L528" s="127">
        <v>0</v>
      </c>
      <c r="M528" s="127">
        <v>2020420</v>
      </c>
      <c r="N528" s="127">
        <v>0</v>
      </c>
      <c r="O528" s="127">
        <v>0</v>
      </c>
      <c r="Q528" s="140">
        <f t="shared" si="123"/>
        <v>0</v>
      </c>
      <c r="R528" s="140">
        <f t="shared" si="124"/>
        <v>0</v>
      </c>
      <c r="S528" s="140">
        <f t="shared" si="125"/>
        <v>-37781.853999999992</v>
      </c>
      <c r="T528" s="140">
        <f t="shared" si="126"/>
        <v>0</v>
      </c>
      <c r="U528" s="140">
        <f t="shared" si="127"/>
        <v>0</v>
      </c>
      <c r="W528" s="140">
        <f t="shared" si="128"/>
        <v>0</v>
      </c>
      <c r="X528" s="140">
        <f t="shared" si="129"/>
        <v>0</v>
      </c>
      <c r="Y528" s="140">
        <f t="shared" si="130"/>
        <v>0</v>
      </c>
      <c r="Z528" s="140">
        <f t="shared" si="131"/>
        <v>0</v>
      </c>
      <c r="AA528" s="140">
        <f t="shared" si="132"/>
        <v>0</v>
      </c>
      <c r="AC528" s="143">
        <f t="shared" si="133"/>
        <v>0</v>
      </c>
      <c r="AD528" s="143">
        <f t="shared" si="134"/>
        <v>0</v>
      </c>
      <c r="AE528" s="143">
        <f t="shared" si="135"/>
        <v>-37781.853999999992</v>
      </c>
      <c r="AF528" s="143">
        <f t="shared" si="136"/>
        <v>0</v>
      </c>
      <c r="AG528" s="143">
        <f t="shared" si="137"/>
        <v>0</v>
      </c>
    </row>
    <row r="529" spans="2:33">
      <c r="B529" t="s">
        <v>998</v>
      </c>
      <c r="C529" t="s">
        <v>514</v>
      </c>
      <c r="D529" s="120">
        <v>6.2600000000000003E-2</v>
      </c>
      <c r="E529" s="120">
        <v>4.7300000000000002E-2</v>
      </c>
      <c r="F529" s="127"/>
      <c r="G529" s="127"/>
      <c r="H529" s="127"/>
      <c r="I529" s="127"/>
      <c r="J529" s="127"/>
      <c r="K529" s="127">
        <v>2804820</v>
      </c>
      <c r="L529" s="127">
        <v>0</v>
      </c>
      <c r="M529" s="127">
        <v>0</v>
      </c>
      <c r="N529" s="127">
        <v>0</v>
      </c>
      <c r="O529" s="127">
        <v>0</v>
      </c>
      <c r="Q529" s="140">
        <f t="shared" si="123"/>
        <v>-42913.746000000006</v>
      </c>
      <c r="R529" s="140">
        <f t="shared" si="124"/>
        <v>0</v>
      </c>
      <c r="S529" s="140">
        <f t="shared" si="125"/>
        <v>0</v>
      </c>
      <c r="T529" s="140">
        <f t="shared" si="126"/>
        <v>0</v>
      </c>
      <c r="U529" s="140">
        <f t="shared" si="127"/>
        <v>0</v>
      </c>
      <c r="W529" s="140">
        <f t="shared" si="128"/>
        <v>0</v>
      </c>
      <c r="X529" s="140">
        <f t="shared" si="129"/>
        <v>0</v>
      </c>
      <c r="Y529" s="140">
        <f t="shared" si="130"/>
        <v>0</v>
      </c>
      <c r="Z529" s="140">
        <f t="shared" si="131"/>
        <v>0</v>
      </c>
      <c r="AA529" s="140">
        <f t="shared" si="132"/>
        <v>0</v>
      </c>
      <c r="AC529" s="143">
        <f t="shared" si="133"/>
        <v>-42913.746000000006</v>
      </c>
      <c r="AD529" s="143">
        <f t="shared" si="134"/>
        <v>0</v>
      </c>
      <c r="AE529" s="143">
        <f t="shared" si="135"/>
        <v>0</v>
      </c>
      <c r="AF529" s="143">
        <f t="shared" si="136"/>
        <v>0</v>
      </c>
      <c r="AG529" s="143">
        <f t="shared" si="137"/>
        <v>0</v>
      </c>
    </row>
    <row r="530" spans="2:33">
      <c r="B530" t="s">
        <v>998</v>
      </c>
      <c r="C530" t="s">
        <v>515</v>
      </c>
      <c r="D530" s="120">
        <v>7.7700000000000005E-2</v>
      </c>
      <c r="E530" s="120">
        <v>7.7700000000000005E-2</v>
      </c>
      <c r="F530" s="127"/>
      <c r="G530" s="127"/>
      <c r="H530" s="127"/>
      <c r="I530" s="127"/>
      <c r="J530" s="127"/>
      <c r="K530" s="127">
        <v>0</v>
      </c>
      <c r="L530" s="127">
        <v>0</v>
      </c>
      <c r="M530" s="127">
        <v>0</v>
      </c>
      <c r="N530" s="127">
        <v>0</v>
      </c>
      <c r="O530" s="127">
        <v>0</v>
      </c>
      <c r="Q530" s="140">
        <f t="shared" si="123"/>
        <v>0</v>
      </c>
      <c r="R530" s="140">
        <f t="shared" si="124"/>
        <v>0</v>
      </c>
      <c r="S530" s="140">
        <f t="shared" si="125"/>
        <v>0</v>
      </c>
      <c r="T530" s="140">
        <f t="shared" si="126"/>
        <v>0</v>
      </c>
      <c r="U530" s="140">
        <f t="shared" si="127"/>
        <v>0</v>
      </c>
      <c r="W530" s="140">
        <f t="shared" si="128"/>
        <v>0</v>
      </c>
      <c r="X530" s="140">
        <f t="shared" si="129"/>
        <v>0</v>
      </c>
      <c r="Y530" s="140">
        <f t="shared" si="130"/>
        <v>0</v>
      </c>
      <c r="Z530" s="140">
        <f t="shared" si="131"/>
        <v>0</v>
      </c>
      <c r="AA530" s="140">
        <f t="shared" si="132"/>
        <v>0</v>
      </c>
      <c r="AC530" s="143">
        <f t="shared" si="133"/>
        <v>0</v>
      </c>
      <c r="AD530" s="143">
        <f t="shared" si="134"/>
        <v>0</v>
      </c>
      <c r="AE530" s="143">
        <f t="shared" si="135"/>
        <v>0</v>
      </c>
      <c r="AF530" s="143">
        <f t="shared" si="136"/>
        <v>0</v>
      </c>
      <c r="AG530" s="143">
        <f t="shared" si="137"/>
        <v>0</v>
      </c>
    </row>
    <row r="531" spans="2:33">
      <c r="B531" t="s">
        <v>998</v>
      </c>
      <c r="C531" t="s">
        <v>516</v>
      </c>
      <c r="D531" s="120">
        <v>7.7700000000000005E-2</v>
      </c>
      <c r="E531" s="120">
        <v>4.1700000000000001E-2</v>
      </c>
      <c r="F531" s="127"/>
      <c r="G531" s="127"/>
      <c r="H531" s="127"/>
      <c r="I531" s="127"/>
      <c r="J531" s="127"/>
      <c r="K531" s="127">
        <v>2194318</v>
      </c>
      <c r="L531" s="127">
        <v>0</v>
      </c>
      <c r="M531" s="127">
        <v>0</v>
      </c>
      <c r="N531" s="127">
        <v>0</v>
      </c>
      <c r="O531" s="127">
        <v>0</v>
      </c>
      <c r="Q531" s="140">
        <f t="shared" si="123"/>
        <v>-78995.448000000004</v>
      </c>
      <c r="R531" s="140">
        <f t="shared" si="124"/>
        <v>0</v>
      </c>
      <c r="S531" s="140">
        <f t="shared" si="125"/>
        <v>0</v>
      </c>
      <c r="T531" s="140">
        <f t="shared" si="126"/>
        <v>0</v>
      </c>
      <c r="U531" s="140">
        <f t="shared" si="127"/>
        <v>0</v>
      </c>
      <c r="W531" s="140">
        <f t="shared" si="128"/>
        <v>0</v>
      </c>
      <c r="X531" s="140">
        <f t="shared" si="129"/>
        <v>0</v>
      </c>
      <c r="Y531" s="140">
        <f t="shared" si="130"/>
        <v>0</v>
      </c>
      <c r="Z531" s="140">
        <f t="shared" si="131"/>
        <v>0</v>
      </c>
      <c r="AA531" s="140">
        <f t="shared" si="132"/>
        <v>0</v>
      </c>
      <c r="AC531" s="143">
        <f t="shared" si="133"/>
        <v>-78995.448000000004</v>
      </c>
      <c r="AD531" s="143">
        <f t="shared" si="134"/>
        <v>0</v>
      </c>
      <c r="AE531" s="143">
        <f t="shared" si="135"/>
        <v>0</v>
      </c>
      <c r="AF531" s="143">
        <f t="shared" si="136"/>
        <v>0</v>
      </c>
      <c r="AG531" s="143">
        <f t="shared" si="137"/>
        <v>0</v>
      </c>
    </row>
    <row r="532" spans="2:33">
      <c r="B532" t="s">
        <v>998</v>
      </c>
      <c r="C532" t="s">
        <v>517</v>
      </c>
      <c r="D532" s="120">
        <v>7.7700000000000005E-2</v>
      </c>
      <c r="E532" s="120">
        <v>4.1700000000000001E-2</v>
      </c>
      <c r="F532" s="127"/>
      <c r="G532" s="127"/>
      <c r="H532" s="127"/>
      <c r="I532" s="127"/>
      <c r="J532" s="127"/>
      <c r="K532" s="127">
        <v>100526</v>
      </c>
      <c r="L532" s="127">
        <v>0</v>
      </c>
      <c r="M532" s="127">
        <v>0</v>
      </c>
      <c r="N532" s="127">
        <v>0</v>
      </c>
      <c r="O532" s="127">
        <v>0</v>
      </c>
      <c r="Q532" s="140">
        <f t="shared" si="123"/>
        <v>-3618.9360000000006</v>
      </c>
      <c r="R532" s="140">
        <f t="shared" si="124"/>
        <v>0</v>
      </c>
      <c r="S532" s="140">
        <f t="shared" si="125"/>
        <v>0</v>
      </c>
      <c r="T532" s="140">
        <f t="shared" si="126"/>
        <v>0</v>
      </c>
      <c r="U532" s="140">
        <f t="shared" si="127"/>
        <v>0</v>
      </c>
      <c r="W532" s="140">
        <f t="shared" si="128"/>
        <v>0</v>
      </c>
      <c r="X532" s="140">
        <f t="shared" si="129"/>
        <v>0</v>
      </c>
      <c r="Y532" s="140">
        <f t="shared" si="130"/>
        <v>0</v>
      </c>
      <c r="Z532" s="140">
        <f t="shared" si="131"/>
        <v>0</v>
      </c>
      <c r="AA532" s="140">
        <f t="shared" si="132"/>
        <v>0</v>
      </c>
      <c r="AC532" s="143">
        <f t="shared" si="133"/>
        <v>-3618.9360000000006</v>
      </c>
      <c r="AD532" s="143">
        <f t="shared" si="134"/>
        <v>0</v>
      </c>
      <c r="AE532" s="143">
        <f t="shared" si="135"/>
        <v>0</v>
      </c>
      <c r="AF532" s="143">
        <f t="shared" si="136"/>
        <v>0</v>
      </c>
      <c r="AG532" s="143">
        <f t="shared" si="137"/>
        <v>0</v>
      </c>
    </row>
    <row r="533" spans="2:33">
      <c r="B533" t="s">
        <v>998</v>
      </c>
      <c r="C533" t="s">
        <v>518</v>
      </c>
      <c r="D533" s="120">
        <v>7.7700000000000005E-2</v>
      </c>
      <c r="E533" s="120">
        <v>4.1700000000000001E-2</v>
      </c>
      <c r="F533" s="127"/>
      <c r="G533" s="127"/>
      <c r="H533" s="127"/>
      <c r="I533" s="127"/>
      <c r="J533" s="127"/>
      <c r="K533" s="127">
        <v>496502</v>
      </c>
      <c r="L533" s="127">
        <v>0</v>
      </c>
      <c r="M533" s="127">
        <v>0</v>
      </c>
      <c r="N533" s="127">
        <v>0</v>
      </c>
      <c r="O533" s="127">
        <v>0</v>
      </c>
      <c r="Q533" s="140">
        <f t="shared" si="123"/>
        <v>-17874.072000000004</v>
      </c>
      <c r="R533" s="140">
        <f t="shared" si="124"/>
        <v>0</v>
      </c>
      <c r="S533" s="140">
        <f t="shared" si="125"/>
        <v>0</v>
      </c>
      <c r="T533" s="140">
        <f t="shared" si="126"/>
        <v>0</v>
      </c>
      <c r="U533" s="140">
        <f t="shared" si="127"/>
        <v>0</v>
      </c>
      <c r="W533" s="140">
        <f t="shared" si="128"/>
        <v>0</v>
      </c>
      <c r="X533" s="140">
        <f t="shared" si="129"/>
        <v>0</v>
      </c>
      <c r="Y533" s="140">
        <f t="shared" si="130"/>
        <v>0</v>
      </c>
      <c r="Z533" s="140">
        <f t="shared" si="131"/>
        <v>0</v>
      </c>
      <c r="AA533" s="140">
        <f t="shared" si="132"/>
        <v>0</v>
      </c>
      <c r="AC533" s="143">
        <f t="shared" si="133"/>
        <v>-17874.072000000004</v>
      </c>
      <c r="AD533" s="143">
        <f t="shared" si="134"/>
        <v>0</v>
      </c>
      <c r="AE533" s="143">
        <f t="shared" si="135"/>
        <v>0</v>
      </c>
      <c r="AF533" s="143">
        <f t="shared" si="136"/>
        <v>0</v>
      </c>
      <c r="AG533" s="143">
        <f t="shared" si="137"/>
        <v>0</v>
      </c>
    </row>
    <row r="534" spans="2:33">
      <c r="B534" t="s">
        <v>998</v>
      </c>
      <c r="C534" t="s">
        <v>519</v>
      </c>
      <c r="D534" s="120">
        <v>5.4800000000000001E-2</v>
      </c>
      <c r="E534" s="120">
        <v>3.8100000000000002E-2</v>
      </c>
      <c r="F534" s="127"/>
      <c r="G534" s="127"/>
      <c r="H534" s="127"/>
      <c r="I534" s="127"/>
      <c r="J534" s="127"/>
      <c r="K534" s="127">
        <v>3950381</v>
      </c>
      <c r="L534" s="127">
        <v>0</v>
      </c>
      <c r="M534" s="127">
        <v>0</v>
      </c>
      <c r="N534" s="127">
        <v>0</v>
      </c>
      <c r="O534" s="127">
        <v>0</v>
      </c>
      <c r="Q534" s="140">
        <f t="shared" si="123"/>
        <v>-65971.362699999998</v>
      </c>
      <c r="R534" s="140">
        <f t="shared" si="124"/>
        <v>0</v>
      </c>
      <c r="S534" s="140">
        <f t="shared" si="125"/>
        <v>0</v>
      </c>
      <c r="T534" s="140">
        <f t="shared" si="126"/>
        <v>0</v>
      </c>
      <c r="U534" s="140">
        <f t="shared" si="127"/>
        <v>0</v>
      </c>
      <c r="W534" s="140">
        <f t="shared" si="128"/>
        <v>0</v>
      </c>
      <c r="X534" s="140">
        <f t="shared" si="129"/>
        <v>0</v>
      </c>
      <c r="Y534" s="140">
        <f t="shared" si="130"/>
        <v>0</v>
      </c>
      <c r="Z534" s="140">
        <f t="shared" si="131"/>
        <v>0</v>
      </c>
      <c r="AA534" s="140">
        <f t="shared" si="132"/>
        <v>0</v>
      </c>
      <c r="AC534" s="143">
        <f t="shared" si="133"/>
        <v>-65971.362699999998</v>
      </c>
      <c r="AD534" s="143">
        <f t="shared" si="134"/>
        <v>0</v>
      </c>
      <c r="AE534" s="143">
        <f t="shared" si="135"/>
        <v>0</v>
      </c>
      <c r="AF534" s="143">
        <f t="shared" si="136"/>
        <v>0</v>
      </c>
      <c r="AG534" s="143">
        <f t="shared" si="137"/>
        <v>0</v>
      </c>
    </row>
    <row r="535" spans="2:33">
      <c r="B535" t="s">
        <v>998</v>
      </c>
      <c r="C535" t="s">
        <v>520</v>
      </c>
      <c r="D535" s="120">
        <v>5.4800000000000001E-2</v>
      </c>
      <c r="E535" s="120">
        <v>3.8100000000000002E-2</v>
      </c>
      <c r="F535" s="127"/>
      <c r="G535" s="127"/>
      <c r="H535" s="127"/>
      <c r="I535" s="127"/>
      <c r="J535" s="127"/>
      <c r="K535" s="127">
        <v>1886052</v>
      </c>
      <c r="L535" s="127">
        <v>0</v>
      </c>
      <c r="M535" s="127">
        <v>0</v>
      </c>
      <c r="N535" s="127">
        <v>0</v>
      </c>
      <c r="O535" s="127">
        <v>0</v>
      </c>
      <c r="Q535" s="140">
        <f t="shared" si="123"/>
        <v>-31497.0684</v>
      </c>
      <c r="R535" s="140">
        <f t="shared" si="124"/>
        <v>0</v>
      </c>
      <c r="S535" s="140">
        <f t="shared" si="125"/>
        <v>0</v>
      </c>
      <c r="T535" s="140">
        <f t="shared" si="126"/>
        <v>0</v>
      </c>
      <c r="U535" s="140">
        <f t="shared" si="127"/>
        <v>0</v>
      </c>
      <c r="W535" s="140">
        <f t="shared" si="128"/>
        <v>0</v>
      </c>
      <c r="X535" s="140">
        <f t="shared" si="129"/>
        <v>0</v>
      </c>
      <c r="Y535" s="140">
        <f t="shared" si="130"/>
        <v>0</v>
      </c>
      <c r="Z535" s="140">
        <f t="shared" si="131"/>
        <v>0</v>
      </c>
      <c r="AA535" s="140">
        <f t="shared" si="132"/>
        <v>0</v>
      </c>
      <c r="AC535" s="143">
        <f t="shared" si="133"/>
        <v>-31497.0684</v>
      </c>
      <c r="AD535" s="143">
        <f t="shared" si="134"/>
        <v>0</v>
      </c>
      <c r="AE535" s="143">
        <f t="shared" si="135"/>
        <v>0</v>
      </c>
      <c r="AF535" s="143">
        <f t="shared" si="136"/>
        <v>0</v>
      </c>
      <c r="AG535" s="143">
        <f t="shared" si="137"/>
        <v>0</v>
      </c>
    </row>
    <row r="536" spans="2:33">
      <c r="B536" t="s">
        <v>998</v>
      </c>
      <c r="C536" t="s">
        <v>521</v>
      </c>
      <c r="D536" s="120">
        <v>5.6399999999999999E-2</v>
      </c>
      <c r="E536" s="120">
        <v>3.9399999999999998E-2</v>
      </c>
      <c r="F536" s="127"/>
      <c r="G536" s="127"/>
      <c r="H536" s="127"/>
      <c r="I536" s="127"/>
      <c r="J536" s="127"/>
      <c r="K536" s="127">
        <v>1044033</v>
      </c>
      <c r="L536" s="127">
        <v>0</v>
      </c>
      <c r="M536" s="127">
        <v>0</v>
      </c>
      <c r="N536" s="127">
        <v>0</v>
      </c>
      <c r="O536" s="127">
        <v>0</v>
      </c>
      <c r="Q536" s="140">
        <f t="shared" si="123"/>
        <v>-17748.561000000002</v>
      </c>
      <c r="R536" s="140">
        <f t="shared" si="124"/>
        <v>0</v>
      </c>
      <c r="S536" s="140">
        <f t="shared" si="125"/>
        <v>0</v>
      </c>
      <c r="T536" s="140">
        <f t="shared" si="126"/>
        <v>0</v>
      </c>
      <c r="U536" s="140">
        <f t="shared" si="127"/>
        <v>0</v>
      </c>
      <c r="W536" s="140">
        <f t="shared" si="128"/>
        <v>0</v>
      </c>
      <c r="X536" s="140">
        <f t="shared" si="129"/>
        <v>0</v>
      </c>
      <c r="Y536" s="140">
        <f t="shared" si="130"/>
        <v>0</v>
      </c>
      <c r="Z536" s="140">
        <f t="shared" si="131"/>
        <v>0</v>
      </c>
      <c r="AA536" s="140">
        <f t="shared" si="132"/>
        <v>0</v>
      </c>
      <c r="AC536" s="143">
        <f t="shared" si="133"/>
        <v>-17748.561000000002</v>
      </c>
      <c r="AD536" s="143">
        <f t="shared" si="134"/>
        <v>0</v>
      </c>
      <c r="AE536" s="143">
        <f t="shared" si="135"/>
        <v>0</v>
      </c>
      <c r="AF536" s="143">
        <f t="shared" si="136"/>
        <v>0</v>
      </c>
      <c r="AG536" s="143">
        <f t="shared" si="137"/>
        <v>0</v>
      </c>
    </row>
    <row r="537" spans="2:33">
      <c r="B537" t="s">
        <v>998</v>
      </c>
      <c r="C537" t="s">
        <v>522</v>
      </c>
      <c r="D537" s="120">
        <v>5.6399999999999999E-2</v>
      </c>
      <c r="E537" s="120">
        <v>3.9399999999999998E-2</v>
      </c>
      <c r="F537" s="127"/>
      <c r="G537" s="127"/>
      <c r="H537" s="127"/>
      <c r="I537" s="127"/>
      <c r="J537" s="127"/>
      <c r="K537" s="127">
        <v>3274418</v>
      </c>
      <c r="L537" s="127">
        <v>0</v>
      </c>
      <c r="M537" s="127">
        <v>0</v>
      </c>
      <c r="N537" s="127">
        <v>0</v>
      </c>
      <c r="O537" s="127">
        <v>0</v>
      </c>
      <c r="Q537" s="140">
        <f t="shared" si="123"/>
        <v>-55665.106000000007</v>
      </c>
      <c r="R537" s="140">
        <f t="shared" si="124"/>
        <v>0</v>
      </c>
      <c r="S537" s="140">
        <f t="shared" si="125"/>
        <v>0</v>
      </c>
      <c r="T537" s="140">
        <f t="shared" si="126"/>
        <v>0</v>
      </c>
      <c r="U537" s="140">
        <f t="shared" si="127"/>
        <v>0</v>
      </c>
      <c r="W537" s="140">
        <f t="shared" si="128"/>
        <v>0</v>
      </c>
      <c r="X537" s="140">
        <f t="shared" si="129"/>
        <v>0</v>
      </c>
      <c r="Y537" s="140">
        <f t="shared" si="130"/>
        <v>0</v>
      </c>
      <c r="Z537" s="140">
        <f t="shared" si="131"/>
        <v>0</v>
      </c>
      <c r="AA537" s="140">
        <f t="shared" si="132"/>
        <v>0</v>
      </c>
      <c r="AC537" s="143">
        <f t="shared" si="133"/>
        <v>-55665.106000000007</v>
      </c>
      <c r="AD537" s="143">
        <f t="shared" si="134"/>
        <v>0</v>
      </c>
      <c r="AE537" s="143">
        <f t="shared" si="135"/>
        <v>0</v>
      </c>
      <c r="AF537" s="143">
        <f t="shared" si="136"/>
        <v>0</v>
      </c>
      <c r="AG537" s="143">
        <f t="shared" si="137"/>
        <v>0</v>
      </c>
    </row>
    <row r="538" spans="2:33">
      <c r="B538" t="s">
        <v>998</v>
      </c>
      <c r="C538" t="s">
        <v>523</v>
      </c>
      <c r="D538" s="120">
        <v>5.4800000000000001E-2</v>
      </c>
      <c r="E538" s="120">
        <v>3.8100000000000002E-2</v>
      </c>
      <c r="F538" s="127"/>
      <c r="G538" s="127"/>
      <c r="H538" s="127"/>
      <c r="I538" s="127"/>
      <c r="J538" s="127"/>
      <c r="K538" s="127">
        <v>5190630</v>
      </c>
      <c r="L538" s="127">
        <v>0</v>
      </c>
      <c r="M538" s="127">
        <v>0</v>
      </c>
      <c r="N538" s="127">
        <v>0</v>
      </c>
      <c r="O538" s="127">
        <v>0</v>
      </c>
      <c r="Q538" s="140">
        <f t="shared" si="123"/>
        <v>-86683.520999999993</v>
      </c>
      <c r="R538" s="140">
        <f t="shared" si="124"/>
        <v>0</v>
      </c>
      <c r="S538" s="140">
        <f t="shared" si="125"/>
        <v>0</v>
      </c>
      <c r="T538" s="140">
        <f t="shared" si="126"/>
        <v>0</v>
      </c>
      <c r="U538" s="140">
        <f t="shared" si="127"/>
        <v>0</v>
      </c>
      <c r="W538" s="140">
        <f t="shared" si="128"/>
        <v>0</v>
      </c>
      <c r="X538" s="140">
        <f t="shared" si="129"/>
        <v>0</v>
      </c>
      <c r="Y538" s="140">
        <f t="shared" si="130"/>
        <v>0</v>
      </c>
      <c r="Z538" s="140">
        <f t="shared" si="131"/>
        <v>0</v>
      </c>
      <c r="AA538" s="140">
        <f t="shared" si="132"/>
        <v>0</v>
      </c>
      <c r="AC538" s="143">
        <f t="shared" si="133"/>
        <v>-86683.520999999993</v>
      </c>
      <c r="AD538" s="143">
        <f t="shared" si="134"/>
        <v>0</v>
      </c>
      <c r="AE538" s="143">
        <f t="shared" si="135"/>
        <v>0</v>
      </c>
      <c r="AF538" s="143">
        <f t="shared" si="136"/>
        <v>0</v>
      </c>
      <c r="AG538" s="143">
        <f t="shared" si="137"/>
        <v>0</v>
      </c>
    </row>
    <row r="539" spans="2:33">
      <c r="B539" t="s">
        <v>998</v>
      </c>
      <c r="C539" t="s">
        <v>524</v>
      </c>
      <c r="D539" s="120">
        <v>5.6399999999999999E-2</v>
      </c>
      <c r="E539" s="120">
        <v>3.9399999999999998E-2</v>
      </c>
      <c r="F539" s="127"/>
      <c r="G539" s="127"/>
      <c r="H539" s="127"/>
      <c r="I539" s="127"/>
      <c r="J539" s="127"/>
      <c r="K539" s="127">
        <v>3451100</v>
      </c>
      <c r="L539" s="127">
        <v>0</v>
      </c>
      <c r="M539" s="127">
        <v>0</v>
      </c>
      <c r="N539" s="127">
        <v>0</v>
      </c>
      <c r="O539" s="127">
        <v>0</v>
      </c>
      <c r="Q539" s="140">
        <f t="shared" si="123"/>
        <v>-58668.700000000004</v>
      </c>
      <c r="R539" s="140">
        <f t="shared" si="124"/>
        <v>0</v>
      </c>
      <c r="S539" s="140">
        <f t="shared" si="125"/>
        <v>0</v>
      </c>
      <c r="T539" s="140">
        <f t="shared" si="126"/>
        <v>0</v>
      </c>
      <c r="U539" s="140">
        <f t="shared" si="127"/>
        <v>0</v>
      </c>
      <c r="W539" s="140">
        <f t="shared" si="128"/>
        <v>0</v>
      </c>
      <c r="X539" s="140">
        <f t="shared" si="129"/>
        <v>0</v>
      </c>
      <c r="Y539" s="140">
        <f t="shared" si="130"/>
        <v>0</v>
      </c>
      <c r="Z539" s="140">
        <f t="shared" si="131"/>
        <v>0</v>
      </c>
      <c r="AA539" s="140">
        <f t="shared" si="132"/>
        <v>0</v>
      </c>
      <c r="AC539" s="143">
        <f t="shared" si="133"/>
        <v>-58668.700000000004</v>
      </c>
      <c r="AD539" s="143">
        <f t="shared" si="134"/>
        <v>0</v>
      </c>
      <c r="AE539" s="143">
        <f t="shared" si="135"/>
        <v>0</v>
      </c>
      <c r="AF539" s="143">
        <f t="shared" si="136"/>
        <v>0</v>
      </c>
      <c r="AG539" s="143">
        <f t="shared" si="137"/>
        <v>0</v>
      </c>
    </row>
    <row r="540" spans="2:33">
      <c r="B540" t="s">
        <v>998</v>
      </c>
      <c r="C540" t="s">
        <v>525</v>
      </c>
      <c r="D540" s="120">
        <v>0.2</v>
      </c>
      <c r="E540" s="120">
        <v>4.7300000000000002E-2</v>
      </c>
      <c r="F540" s="127"/>
      <c r="G540" s="127"/>
      <c r="H540" s="127"/>
      <c r="I540" s="127"/>
      <c r="J540" s="127"/>
      <c r="K540" s="127">
        <v>0</v>
      </c>
      <c r="L540" s="127">
        <v>0</v>
      </c>
      <c r="M540" s="127">
        <v>0</v>
      </c>
      <c r="N540" s="127">
        <v>0</v>
      </c>
      <c r="O540" s="127">
        <v>0</v>
      </c>
      <c r="Q540" s="140">
        <f t="shared" si="123"/>
        <v>0</v>
      </c>
      <c r="R540" s="140">
        <f t="shared" si="124"/>
        <v>0</v>
      </c>
      <c r="S540" s="140">
        <f t="shared" si="125"/>
        <v>0</v>
      </c>
      <c r="T540" s="140">
        <f t="shared" si="126"/>
        <v>0</v>
      </c>
      <c r="U540" s="140">
        <f t="shared" si="127"/>
        <v>0</v>
      </c>
      <c r="W540" s="140">
        <f t="shared" si="128"/>
        <v>0</v>
      </c>
      <c r="X540" s="140">
        <f t="shared" si="129"/>
        <v>0</v>
      </c>
      <c r="Y540" s="140">
        <f t="shared" si="130"/>
        <v>0</v>
      </c>
      <c r="Z540" s="140">
        <f t="shared" si="131"/>
        <v>0</v>
      </c>
      <c r="AA540" s="140">
        <f t="shared" si="132"/>
        <v>0</v>
      </c>
      <c r="AC540" s="143">
        <f t="shared" si="133"/>
        <v>0</v>
      </c>
      <c r="AD540" s="143">
        <f t="shared" si="134"/>
        <v>0</v>
      </c>
      <c r="AE540" s="143">
        <f t="shared" si="135"/>
        <v>0</v>
      </c>
      <c r="AF540" s="143">
        <f t="shared" si="136"/>
        <v>0</v>
      </c>
      <c r="AG540" s="143">
        <f t="shared" si="137"/>
        <v>0</v>
      </c>
    </row>
    <row r="541" spans="2:33">
      <c r="B541" t="s">
        <v>998</v>
      </c>
      <c r="C541" t="s">
        <v>530</v>
      </c>
      <c r="D541" s="120">
        <v>8.1799999999999998E-2</v>
      </c>
      <c r="E541" s="120">
        <v>4.8399999999999999E-2</v>
      </c>
      <c r="F541" s="127"/>
      <c r="G541" s="127"/>
      <c r="H541" s="127"/>
      <c r="I541" s="127"/>
      <c r="J541" s="127"/>
      <c r="K541" s="127">
        <v>1621542</v>
      </c>
      <c r="L541" s="127">
        <v>0</v>
      </c>
      <c r="M541" s="127">
        <v>0</v>
      </c>
      <c r="N541" s="127">
        <v>0</v>
      </c>
      <c r="O541" s="127">
        <v>0</v>
      </c>
      <c r="Q541" s="140">
        <f t="shared" si="123"/>
        <v>-54159.502800000002</v>
      </c>
      <c r="R541" s="140">
        <f t="shared" si="124"/>
        <v>0</v>
      </c>
      <c r="S541" s="140">
        <f t="shared" si="125"/>
        <v>0</v>
      </c>
      <c r="T541" s="140">
        <f t="shared" si="126"/>
        <v>0</v>
      </c>
      <c r="U541" s="140">
        <f t="shared" si="127"/>
        <v>0</v>
      </c>
      <c r="W541" s="140">
        <f t="shared" si="128"/>
        <v>0</v>
      </c>
      <c r="X541" s="140">
        <f t="shared" si="129"/>
        <v>0</v>
      </c>
      <c r="Y541" s="140">
        <f t="shared" si="130"/>
        <v>0</v>
      </c>
      <c r="Z541" s="140">
        <f t="shared" si="131"/>
        <v>0</v>
      </c>
      <c r="AA541" s="140">
        <f t="shared" si="132"/>
        <v>0</v>
      </c>
      <c r="AC541" s="143">
        <f t="shared" si="133"/>
        <v>-54159.502800000002</v>
      </c>
      <c r="AD541" s="143">
        <f t="shared" si="134"/>
        <v>0</v>
      </c>
      <c r="AE541" s="143">
        <f t="shared" si="135"/>
        <v>0</v>
      </c>
      <c r="AF541" s="143">
        <f t="shared" si="136"/>
        <v>0</v>
      </c>
      <c r="AG541" s="143">
        <f t="shared" si="137"/>
        <v>0</v>
      </c>
    </row>
    <row r="542" spans="2:33">
      <c r="B542" t="s">
        <v>998</v>
      </c>
      <c r="C542" t="s">
        <v>531</v>
      </c>
      <c r="D542" s="120">
        <v>7.5800000000000006E-2</v>
      </c>
      <c r="E542" s="120">
        <v>3.6600000000000001E-2</v>
      </c>
      <c r="F542" s="127"/>
      <c r="G542" s="127"/>
      <c r="H542" s="127"/>
      <c r="I542" s="127"/>
      <c r="J542" s="127"/>
      <c r="K542" s="127">
        <v>324824</v>
      </c>
      <c r="L542" s="127">
        <v>0</v>
      </c>
      <c r="M542" s="127">
        <v>0</v>
      </c>
      <c r="N542" s="127">
        <v>0</v>
      </c>
      <c r="O542" s="127">
        <v>0</v>
      </c>
      <c r="Q542" s="140">
        <f t="shared" si="123"/>
        <v>-12733.100800000002</v>
      </c>
      <c r="R542" s="140">
        <f t="shared" si="124"/>
        <v>0</v>
      </c>
      <c r="S542" s="140">
        <f t="shared" si="125"/>
        <v>0</v>
      </c>
      <c r="T542" s="140">
        <f t="shared" si="126"/>
        <v>0</v>
      </c>
      <c r="U542" s="140">
        <f t="shared" si="127"/>
        <v>0</v>
      </c>
      <c r="W542" s="140">
        <f t="shared" si="128"/>
        <v>0</v>
      </c>
      <c r="X542" s="140">
        <f t="shared" si="129"/>
        <v>0</v>
      </c>
      <c r="Y542" s="140">
        <f t="shared" si="130"/>
        <v>0</v>
      </c>
      <c r="Z542" s="140">
        <f t="shared" si="131"/>
        <v>0</v>
      </c>
      <c r="AA542" s="140">
        <f t="shared" si="132"/>
        <v>0</v>
      </c>
      <c r="AC542" s="143">
        <f t="shared" si="133"/>
        <v>-12733.100800000002</v>
      </c>
      <c r="AD542" s="143">
        <f t="shared" si="134"/>
        <v>0</v>
      </c>
      <c r="AE542" s="143">
        <f t="shared" si="135"/>
        <v>0</v>
      </c>
      <c r="AF542" s="143">
        <f t="shared" si="136"/>
        <v>0</v>
      </c>
      <c r="AG542" s="143">
        <f t="shared" si="137"/>
        <v>0</v>
      </c>
    </row>
    <row r="543" spans="2:33">
      <c r="B543" t="s">
        <v>998</v>
      </c>
      <c r="C543" t="s">
        <v>532</v>
      </c>
      <c r="D543" s="120">
        <v>7.5800000000000006E-2</v>
      </c>
      <c r="E543" s="120">
        <v>3.6600000000000001E-2</v>
      </c>
      <c r="F543" s="127"/>
      <c r="G543" s="127"/>
      <c r="H543" s="127"/>
      <c r="I543" s="127"/>
      <c r="J543" s="127"/>
      <c r="K543" s="127">
        <v>4227</v>
      </c>
      <c r="L543" s="127">
        <v>0</v>
      </c>
      <c r="M543" s="127">
        <v>0</v>
      </c>
      <c r="N543" s="127">
        <v>0</v>
      </c>
      <c r="O543" s="127">
        <v>0</v>
      </c>
      <c r="Q543" s="140">
        <f t="shared" si="123"/>
        <v>-165.69840000000002</v>
      </c>
      <c r="R543" s="140">
        <f t="shared" si="124"/>
        <v>0</v>
      </c>
      <c r="S543" s="140">
        <f t="shared" si="125"/>
        <v>0</v>
      </c>
      <c r="T543" s="140">
        <f t="shared" si="126"/>
        <v>0</v>
      </c>
      <c r="U543" s="140">
        <f t="shared" si="127"/>
        <v>0</v>
      </c>
      <c r="W543" s="140">
        <f t="shared" si="128"/>
        <v>0</v>
      </c>
      <c r="X543" s="140">
        <f t="shared" si="129"/>
        <v>0</v>
      </c>
      <c r="Y543" s="140">
        <f t="shared" si="130"/>
        <v>0</v>
      </c>
      <c r="Z543" s="140">
        <f t="shared" si="131"/>
        <v>0</v>
      </c>
      <c r="AA543" s="140">
        <f t="shared" si="132"/>
        <v>0</v>
      </c>
      <c r="AC543" s="143">
        <f t="shared" si="133"/>
        <v>-165.69840000000002</v>
      </c>
      <c r="AD543" s="143">
        <f t="shared" si="134"/>
        <v>0</v>
      </c>
      <c r="AE543" s="143">
        <f t="shared" si="135"/>
        <v>0</v>
      </c>
      <c r="AF543" s="143">
        <f t="shared" si="136"/>
        <v>0</v>
      </c>
      <c r="AG543" s="143">
        <f t="shared" si="137"/>
        <v>0</v>
      </c>
    </row>
    <row r="544" spans="2:33">
      <c r="B544" t="s">
        <v>998</v>
      </c>
      <c r="C544" t="s">
        <v>533</v>
      </c>
      <c r="D544" s="120">
        <v>7.5800000000000006E-2</v>
      </c>
      <c r="E544" s="120">
        <v>3.6600000000000001E-2</v>
      </c>
      <c r="F544" s="127"/>
      <c r="G544" s="127"/>
      <c r="H544" s="127"/>
      <c r="I544" s="127"/>
      <c r="J544" s="127"/>
      <c r="K544" s="127">
        <v>2881</v>
      </c>
      <c r="L544" s="127">
        <v>0</v>
      </c>
      <c r="M544" s="127">
        <v>0</v>
      </c>
      <c r="N544" s="127">
        <v>0</v>
      </c>
      <c r="O544" s="127">
        <v>0</v>
      </c>
      <c r="Q544" s="140">
        <f t="shared" si="123"/>
        <v>-112.93520000000002</v>
      </c>
      <c r="R544" s="140">
        <f t="shared" si="124"/>
        <v>0</v>
      </c>
      <c r="S544" s="140">
        <f t="shared" si="125"/>
        <v>0</v>
      </c>
      <c r="T544" s="140">
        <f t="shared" si="126"/>
        <v>0</v>
      </c>
      <c r="U544" s="140">
        <f t="shared" si="127"/>
        <v>0</v>
      </c>
      <c r="W544" s="140">
        <f t="shared" si="128"/>
        <v>0</v>
      </c>
      <c r="X544" s="140">
        <f t="shared" si="129"/>
        <v>0</v>
      </c>
      <c r="Y544" s="140">
        <f t="shared" si="130"/>
        <v>0</v>
      </c>
      <c r="Z544" s="140">
        <f t="shared" si="131"/>
        <v>0</v>
      </c>
      <c r="AA544" s="140">
        <f t="shared" si="132"/>
        <v>0</v>
      </c>
      <c r="AC544" s="143">
        <f t="shared" si="133"/>
        <v>-112.93520000000002</v>
      </c>
      <c r="AD544" s="143">
        <f t="shared" si="134"/>
        <v>0</v>
      </c>
      <c r="AE544" s="143">
        <f t="shared" si="135"/>
        <v>0</v>
      </c>
      <c r="AF544" s="143">
        <f t="shared" si="136"/>
        <v>0</v>
      </c>
      <c r="AG544" s="143">
        <f t="shared" si="137"/>
        <v>0</v>
      </c>
    </row>
    <row r="545" spans="2:33">
      <c r="B545" t="s">
        <v>998</v>
      </c>
      <c r="C545" t="s">
        <v>534</v>
      </c>
      <c r="D545" s="120">
        <v>7.5800000000000006E-2</v>
      </c>
      <c r="E545" s="120">
        <v>1.8800000000000001E-2</v>
      </c>
      <c r="F545" s="127"/>
      <c r="G545" s="127"/>
      <c r="H545" s="127"/>
      <c r="I545" s="127"/>
      <c r="J545" s="127"/>
      <c r="K545" s="127">
        <v>0</v>
      </c>
      <c r="L545" s="127">
        <v>0</v>
      </c>
      <c r="M545" s="127">
        <v>0</v>
      </c>
      <c r="N545" s="127">
        <v>0</v>
      </c>
      <c r="O545" s="127">
        <v>0</v>
      </c>
      <c r="Q545" s="140">
        <f t="shared" si="123"/>
        <v>0</v>
      </c>
      <c r="R545" s="140">
        <f t="shared" si="124"/>
        <v>0</v>
      </c>
      <c r="S545" s="140">
        <f t="shared" si="125"/>
        <v>0</v>
      </c>
      <c r="T545" s="140">
        <f t="shared" si="126"/>
        <v>0</v>
      </c>
      <c r="U545" s="140">
        <f t="shared" si="127"/>
        <v>0</v>
      </c>
      <c r="W545" s="140">
        <f t="shared" si="128"/>
        <v>0</v>
      </c>
      <c r="X545" s="140">
        <f t="shared" si="129"/>
        <v>0</v>
      </c>
      <c r="Y545" s="140">
        <f t="shared" si="130"/>
        <v>0</v>
      </c>
      <c r="Z545" s="140">
        <f t="shared" si="131"/>
        <v>0</v>
      </c>
      <c r="AA545" s="140">
        <f t="shared" si="132"/>
        <v>0</v>
      </c>
      <c r="AC545" s="143">
        <f t="shared" si="133"/>
        <v>0</v>
      </c>
      <c r="AD545" s="143">
        <f t="shared" si="134"/>
        <v>0</v>
      </c>
      <c r="AE545" s="143">
        <f t="shared" si="135"/>
        <v>0</v>
      </c>
      <c r="AF545" s="143">
        <f t="shared" si="136"/>
        <v>0</v>
      </c>
      <c r="AG545" s="143">
        <f t="shared" si="137"/>
        <v>0</v>
      </c>
    </row>
    <row r="546" spans="2:33">
      <c r="B546" t="s">
        <v>998</v>
      </c>
      <c r="C546" t="s">
        <v>535</v>
      </c>
      <c r="D546" s="120">
        <v>3.7499999999999999E-2</v>
      </c>
      <c r="E546" s="120">
        <v>1.8800000000000001E-2</v>
      </c>
      <c r="F546" s="127"/>
      <c r="G546" s="127"/>
      <c r="H546" s="127"/>
      <c r="I546" s="127"/>
      <c r="J546" s="127"/>
      <c r="K546" s="127">
        <v>123875</v>
      </c>
      <c r="L546" s="127">
        <v>0</v>
      </c>
      <c r="M546" s="127">
        <v>0</v>
      </c>
      <c r="N546" s="127">
        <v>0</v>
      </c>
      <c r="O546" s="127">
        <v>0</v>
      </c>
      <c r="Q546" s="140">
        <f t="shared" si="123"/>
        <v>-2316.4624999999996</v>
      </c>
      <c r="R546" s="140">
        <f t="shared" si="124"/>
        <v>0</v>
      </c>
      <c r="S546" s="140">
        <f t="shared" si="125"/>
        <v>0</v>
      </c>
      <c r="T546" s="140">
        <f t="shared" si="126"/>
        <v>0</v>
      </c>
      <c r="U546" s="140">
        <f t="shared" si="127"/>
        <v>0</v>
      </c>
      <c r="W546" s="140">
        <f t="shared" si="128"/>
        <v>0</v>
      </c>
      <c r="X546" s="140">
        <f t="shared" si="129"/>
        <v>0</v>
      </c>
      <c r="Y546" s="140">
        <f t="shared" si="130"/>
        <v>0</v>
      </c>
      <c r="Z546" s="140">
        <f t="shared" si="131"/>
        <v>0</v>
      </c>
      <c r="AA546" s="140">
        <f t="shared" si="132"/>
        <v>0</v>
      </c>
      <c r="AC546" s="143">
        <f t="shared" si="133"/>
        <v>-2316.4624999999996</v>
      </c>
      <c r="AD546" s="143">
        <f t="shared" si="134"/>
        <v>0</v>
      </c>
      <c r="AE546" s="143">
        <f t="shared" si="135"/>
        <v>0</v>
      </c>
      <c r="AF546" s="143">
        <f t="shared" si="136"/>
        <v>0</v>
      </c>
      <c r="AG546" s="143">
        <f t="shared" si="137"/>
        <v>0</v>
      </c>
    </row>
    <row r="547" spans="2:33">
      <c r="B547" t="s">
        <v>998</v>
      </c>
      <c r="C547" t="s">
        <v>536</v>
      </c>
      <c r="D547" s="120">
        <v>3.7499999999999999E-2</v>
      </c>
      <c r="E547" s="120">
        <v>1.8800000000000001E-2</v>
      </c>
      <c r="F547" s="127"/>
      <c r="G547" s="127"/>
      <c r="H547" s="127"/>
      <c r="I547" s="127"/>
      <c r="J547" s="127"/>
      <c r="K547" s="127">
        <v>5815379</v>
      </c>
      <c r="L547" s="127">
        <v>0</v>
      </c>
      <c r="M547" s="127">
        <v>0</v>
      </c>
      <c r="N547" s="127">
        <v>0</v>
      </c>
      <c r="O547" s="127">
        <v>0</v>
      </c>
      <c r="Q547" s="140">
        <f t="shared" si="123"/>
        <v>-108747.58729999998</v>
      </c>
      <c r="R547" s="140">
        <f t="shared" si="124"/>
        <v>0</v>
      </c>
      <c r="S547" s="140">
        <f t="shared" si="125"/>
        <v>0</v>
      </c>
      <c r="T547" s="140">
        <f t="shared" si="126"/>
        <v>0</v>
      </c>
      <c r="U547" s="140">
        <f t="shared" si="127"/>
        <v>0</v>
      </c>
      <c r="W547" s="140">
        <f t="shared" si="128"/>
        <v>0</v>
      </c>
      <c r="X547" s="140">
        <f t="shared" si="129"/>
        <v>0</v>
      </c>
      <c r="Y547" s="140">
        <f t="shared" si="130"/>
        <v>0</v>
      </c>
      <c r="Z547" s="140">
        <f t="shared" si="131"/>
        <v>0</v>
      </c>
      <c r="AA547" s="140">
        <f t="shared" si="132"/>
        <v>0</v>
      </c>
      <c r="AC547" s="143">
        <f t="shared" si="133"/>
        <v>-108747.58729999998</v>
      </c>
      <c r="AD547" s="143">
        <f t="shared" si="134"/>
        <v>0</v>
      </c>
      <c r="AE547" s="143">
        <f t="shared" si="135"/>
        <v>0</v>
      </c>
      <c r="AF547" s="143">
        <f t="shared" si="136"/>
        <v>0</v>
      </c>
      <c r="AG547" s="143">
        <f t="shared" si="137"/>
        <v>0</v>
      </c>
    </row>
    <row r="548" spans="2:33">
      <c r="B548" t="s">
        <v>998</v>
      </c>
      <c r="C548" t="s">
        <v>537</v>
      </c>
      <c r="D548" s="120">
        <v>7.5800000000000006E-2</v>
      </c>
      <c r="E548" s="120">
        <v>3.6600000000000001E-2</v>
      </c>
      <c r="F548" s="127"/>
      <c r="G548" s="127"/>
      <c r="H548" s="127"/>
      <c r="I548" s="127"/>
      <c r="J548" s="127"/>
      <c r="K548" s="127">
        <v>2078758</v>
      </c>
      <c r="L548" s="127">
        <v>0</v>
      </c>
      <c r="M548" s="127">
        <v>0</v>
      </c>
      <c r="N548" s="127">
        <v>0</v>
      </c>
      <c r="O548" s="127">
        <v>0</v>
      </c>
      <c r="Q548" s="140">
        <f t="shared" si="123"/>
        <v>-81487.313600000009</v>
      </c>
      <c r="R548" s="140">
        <f t="shared" si="124"/>
        <v>0</v>
      </c>
      <c r="S548" s="140">
        <f t="shared" si="125"/>
        <v>0</v>
      </c>
      <c r="T548" s="140">
        <f t="shared" si="126"/>
        <v>0</v>
      </c>
      <c r="U548" s="140">
        <f t="shared" si="127"/>
        <v>0</v>
      </c>
      <c r="W548" s="140">
        <f t="shared" si="128"/>
        <v>0</v>
      </c>
      <c r="X548" s="140">
        <f t="shared" si="129"/>
        <v>0</v>
      </c>
      <c r="Y548" s="140">
        <f t="shared" si="130"/>
        <v>0</v>
      </c>
      <c r="Z548" s="140">
        <f t="shared" si="131"/>
        <v>0</v>
      </c>
      <c r="AA548" s="140">
        <f t="shared" si="132"/>
        <v>0</v>
      </c>
      <c r="AC548" s="143">
        <f t="shared" si="133"/>
        <v>-81487.313600000009</v>
      </c>
      <c r="AD548" s="143">
        <f t="shared" si="134"/>
        <v>0</v>
      </c>
      <c r="AE548" s="143">
        <f t="shared" si="135"/>
        <v>0</v>
      </c>
      <c r="AF548" s="143">
        <f t="shared" si="136"/>
        <v>0</v>
      </c>
      <c r="AG548" s="143">
        <f t="shared" si="137"/>
        <v>0</v>
      </c>
    </row>
    <row r="549" spans="2:33">
      <c r="B549" t="s">
        <v>998</v>
      </c>
      <c r="C549" t="s">
        <v>538</v>
      </c>
      <c r="D549" s="120">
        <v>3.7499999999999999E-2</v>
      </c>
      <c r="E549" s="120">
        <v>1.8800000000000001E-2</v>
      </c>
      <c r="F549" s="127"/>
      <c r="G549" s="127"/>
      <c r="H549" s="127"/>
      <c r="I549" s="127"/>
      <c r="J549" s="127"/>
      <c r="K549" s="127">
        <v>3693310</v>
      </c>
      <c r="L549" s="127">
        <v>0</v>
      </c>
      <c r="M549" s="127">
        <v>0</v>
      </c>
      <c r="N549" s="127">
        <v>0</v>
      </c>
      <c r="O549" s="127">
        <v>0</v>
      </c>
      <c r="Q549" s="140">
        <f t="shared" si="123"/>
        <v>-69064.896999999997</v>
      </c>
      <c r="R549" s="140">
        <f t="shared" si="124"/>
        <v>0</v>
      </c>
      <c r="S549" s="140">
        <f t="shared" si="125"/>
        <v>0</v>
      </c>
      <c r="T549" s="140">
        <f t="shared" si="126"/>
        <v>0</v>
      </c>
      <c r="U549" s="140">
        <f t="shared" si="127"/>
        <v>0</v>
      </c>
      <c r="W549" s="140">
        <f t="shared" si="128"/>
        <v>0</v>
      </c>
      <c r="X549" s="140">
        <f t="shared" si="129"/>
        <v>0</v>
      </c>
      <c r="Y549" s="140">
        <f t="shared" si="130"/>
        <v>0</v>
      </c>
      <c r="Z549" s="140">
        <f t="shared" si="131"/>
        <v>0</v>
      </c>
      <c r="AA549" s="140">
        <f t="shared" si="132"/>
        <v>0</v>
      </c>
      <c r="AC549" s="143">
        <f t="shared" si="133"/>
        <v>-69064.896999999997</v>
      </c>
      <c r="AD549" s="143">
        <f t="shared" si="134"/>
        <v>0</v>
      </c>
      <c r="AE549" s="143">
        <f t="shared" si="135"/>
        <v>0</v>
      </c>
      <c r="AF549" s="143">
        <f t="shared" si="136"/>
        <v>0</v>
      </c>
      <c r="AG549" s="143">
        <f t="shared" si="137"/>
        <v>0</v>
      </c>
    </row>
    <row r="550" spans="2:33">
      <c r="B550" t="s">
        <v>998</v>
      </c>
      <c r="C550" t="s">
        <v>546</v>
      </c>
      <c r="D550" s="120">
        <v>4.4699999999999997E-2</v>
      </c>
      <c r="E550" s="120">
        <v>5.96E-2</v>
      </c>
      <c r="F550" s="127">
        <v>0</v>
      </c>
      <c r="G550" s="127">
        <v>23354</v>
      </c>
      <c r="H550" s="127">
        <v>0</v>
      </c>
      <c r="I550" s="127">
        <v>8918</v>
      </c>
      <c r="J550" s="127">
        <v>14679</v>
      </c>
      <c r="K550" s="127"/>
      <c r="L550" s="127"/>
      <c r="M550" s="127"/>
      <c r="N550" s="127"/>
      <c r="O550" s="127"/>
      <c r="Q550" s="140">
        <f t="shared" si="123"/>
        <v>0</v>
      </c>
      <c r="R550" s="140">
        <f t="shared" si="124"/>
        <v>0</v>
      </c>
      <c r="S550" s="140">
        <f t="shared" si="125"/>
        <v>0</v>
      </c>
      <c r="T550" s="140">
        <f t="shared" si="126"/>
        <v>0</v>
      </c>
      <c r="U550" s="140">
        <f t="shared" si="127"/>
        <v>0</v>
      </c>
      <c r="W550" s="140">
        <f t="shared" si="128"/>
        <v>0</v>
      </c>
      <c r="X550" s="140">
        <f t="shared" si="129"/>
        <v>347.97460000000007</v>
      </c>
      <c r="Y550" s="140">
        <f t="shared" si="130"/>
        <v>0</v>
      </c>
      <c r="Z550" s="140">
        <f t="shared" si="131"/>
        <v>132.87820000000002</v>
      </c>
      <c r="AA550" s="140">
        <f t="shared" si="132"/>
        <v>218.71710000000004</v>
      </c>
      <c r="AC550" s="143">
        <f t="shared" si="133"/>
        <v>0</v>
      </c>
      <c r="AD550" s="143">
        <f t="shared" si="134"/>
        <v>347.97460000000007</v>
      </c>
      <c r="AE550" s="143">
        <f t="shared" si="135"/>
        <v>0</v>
      </c>
      <c r="AF550" s="143">
        <f t="shared" si="136"/>
        <v>132.87820000000002</v>
      </c>
      <c r="AG550" s="143">
        <f t="shared" si="137"/>
        <v>218.71710000000004</v>
      </c>
    </row>
    <row r="551" spans="2:33">
      <c r="B551" t="s">
        <v>998</v>
      </c>
      <c r="C551" t="s">
        <v>547</v>
      </c>
      <c r="D551" s="120">
        <v>5.7799999999999997E-2</v>
      </c>
      <c r="E551" s="120">
        <v>6.2899999999999998E-2</v>
      </c>
      <c r="F551" s="127">
        <v>0</v>
      </c>
      <c r="G551" s="127">
        <v>24989</v>
      </c>
      <c r="H551" s="127">
        <v>0</v>
      </c>
      <c r="I551" s="127">
        <v>9542</v>
      </c>
      <c r="J551" s="127">
        <v>15706</v>
      </c>
      <c r="K551" s="127"/>
      <c r="L551" s="127"/>
      <c r="M551" s="127"/>
      <c r="N551" s="127"/>
      <c r="O551" s="127"/>
      <c r="Q551" s="140">
        <f t="shared" si="123"/>
        <v>0</v>
      </c>
      <c r="R551" s="140">
        <f t="shared" si="124"/>
        <v>0</v>
      </c>
      <c r="S551" s="140">
        <f t="shared" si="125"/>
        <v>0</v>
      </c>
      <c r="T551" s="140">
        <f t="shared" si="126"/>
        <v>0</v>
      </c>
      <c r="U551" s="140">
        <f t="shared" si="127"/>
        <v>0</v>
      </c>
      <c r="W551" s="140">
        <f t="shared" si="128"/>
        <v>0</v>
      </c>
      <c r="X551" s="140">
        <f t="shared" si="129"/>
        <v>127.44390000000001</v>
      </c>
      <c r="Y551" s="140">
        <f t="shared" si="130"/>
        <v>0</v>
      </c>
      <c r="Z551" s="140">
        <f t="shared" si="131"/>
        <v>48.664200000000001</v>
      </c>
      <c r="AA551" s="140">
        <f t="shared" si="132"/>
        <v>80.1006</v>
      </c>
      <c r="AC551" s="143">
        <f t="shared" si="133"/>
        <v>0</v>
      </c>
      <c r="AD551" s="143">
        <f t="shared" si="134"/>
        <v>127.44390000000001</v>
      </c>
      <c r="AE551" s="143">
        <f t="shared" si="135"/>
        <v>0</v>
      </c>
      <c r="AF551" s="143">
        <f t="shared" si="136"/>
        <v>48.664200000000001</v>
      </c>
      <c r="AG551" s="143">
        <f t="shared" si="137"/>
        <v>80.1006</v>
      </c>
    </row>
    <row r="552" spans="2:33">
      <c r="B552" t="s">
        <v>998</v>
      </c>
      <c r="C552" t="s">
        <v>571</v>
      </c>
      <c r="D552" s="120">
        <v>7.3300000000000004E-2</v>
      </c>
      <c r="E552" s="120">
        <v>4.0800000000000003E-2</v>
      </c>
      <c r="F552" s="127">
        <v>0</v>
      </c>
      <c r="G552" s="127">
        <v>92937</v>
      </c>
      <c r="H552" s="127">
        <v>0</v>
      </c>
      <c r="I552" s="127">
        <v>35488</v>
      </c>
      <c r="J552" s="127">
        <v>0</v>
      </c>
      <c r="K552" s="127"/>
      <c r="L552" s="127"/>
      <c r="M552" s="127"/>
      <c r="N552" s="127"/>
      <c r="O552" s="127"/>
      <c r="Q552" s="140">
        <f t="shared" si="123"/>
        <v>0</v>
      </c>
      <c r="R552" s="140">
        <f t="shared" si="124"/>
        <v>0</v>
      </c>
      <c r="S552" s="140">
        <f t="shared" si="125"/>
        <v>0</v>
      </c>
      <c r="T552" s="140">
        <f t="shared" si="126"/>
        <v>0</v>
      </c>
      <c r="U552" s="140">
        <f t="shared" si="127"/>
        <v>0</v>
      </c>
      <c r="W552" s="140">
        <f t="shared" si="128"/>
        <v>0</v>
      </c>
      <c r="X552" s="140">
        <f t="shared" si="129"/>
        <v>-3020.4525000000003</v>
      </c>
      <c r="Y552" s="140">
        <f t="shared" si="130"/>
        <v>0</v>
      </c>
      <c r="Z552" s="140">
        <f t="shared" si="131"/>
        <v>-1153.3600000000001</v>
      </c>
      <c r="AA552" s="140">
        <f t="shared" si="132"/>
        <v>0</v>
      </c>
      <c r="AC552" s="143">
        <f t="shared" si="133"/>
        <v>0</v>
      </c>
      <c r="AD552" s="143">
        <f t="shared" si="134"/>
        <v>-3020.4525000000003</v>
      </c>
      <c r="AE552" s="143">
        <f t="shared" si="135"/>
        <v>0</v>
      </c>
      <c r="AF552" s="143">
        <f t="shared" si="136"/>
        <v>-1153.3600000000001</v>
      </c>
      <c r="AG552" s="143">
        <f t="shared" si="137"/>
        <v>0</v>
      </c>
    </row>
    <row r="553" spans="2:33">
      <c r="B553" t="s">
        <v>998</v>
      </c>
      <c r="C553" t="s">
        <v>572</v>
      </c>
      <c r="D553" s="120">
        <v>5.7799999999999997E-2</v>
      </c>
      <c r="E553" s="120">
        <v>2.3300000000000001E-2</v>
      </c>
      <c r="F553" s="127">
        <v>0</v>
      </c>
      <c r="G553" s="127">
        <v>0</v>
      </c>
      <c r="H553" s="127">
        <v>0</v>
      </c>
      <c r="I553" s="127">
        <v>0</v>
      </c>
      <c r="J553" s="127">
        <v>0</v>
      </c>
      <c r="K553" s="127"/>
      <c r="L553" s="127"/>
      <c r="M553" s="127"/>
      <c r="N553" s="127"/>
      <c r="O553" s="127"/>
      <c r="Q553" s="140">
        <f t="shared" si="123"/>
        <v>0</v>
      </c>
      <c r="R553" s="140">
        <f t="shared" si="124"/>
        <v>0</v>
      </c>
      <c r="S553" s="140">
        <f t="shared" si="125"/>
        <v>0</v>
      </c>
      <c r="T553" s="140">
        <f t="shared" si="126"/>
        <v>0</v>
      </c>
      <c r="U553" s="140">
        <f t="shared" si="127"/>
        <v>0</v>
      </c>
      <c r="W553" s="140">
        <f t="shared" si="128"/>
        <v>0</v>
      </c>
      <c r="X553" s="140">
        <f t="shared" si="129"/>
        <v>0</v>
      </c>
      <c r="Y553" s="140">
        <f t="shared" si="130"/>
        <v>0</v>
      </c>
      <c r="Z553" s="140">
        <f t="shared" si="131"/>
        <v>0</v>
      </c>
      <c r="AA553" s="140">
        <f t="shared" si="132"/>
        <v>0</v>
      </c>
      <c r="AC553" s="143">
        <f t="shared" si="133"/>
        <v>0</v>
      </c>
      <c r="AD553" s="143">
        <f t="shared" si="134"/>
        <v>0</v>
      </c>
      <c r="AE553" s="143">
        <f t="shared" si="135"/>
        <v>0</v>
      </c>
      <c r="AF553" s="143">
        <f t="shared" si="136"/>
        <v>0</v>
      </c>
      <c r="AG553" s="143">
        <f t="shared" si="137"/>
        <v>0</v>
      </c>
    </row>
    <row r="554" spans="2:33">
      <c r="B554" t="s">
        <v>998</v>
      </c>
      <c r="C554" t="s">
        <v>573</v>
      </c>
      <c r="D554" s="120">
        <v>5.7799999999999997E-2</v>
      </c>
      <c r="E554" s="120">
        <v>2.3300000000000001E-2</v>
      </c>
      <c r="F554" s="127">
        <v>0</v>
      </c>
      <c r="G554" s="127">
        <v>264827</v>
      </c>
      <c r="H554" s="127">
        <v>0</v>
      </c>
      <c r="I554" s="127">
        <v>101123</v>
      </c>
      <c r="J554" s="127">
        <v>0</v>
      </c>
      <c r="K554" s="127"/>
      <c r="L554" s="127"/>
      <c r="M554" s="127"/>
      <c r="N554" s="127"/>
      <c r="O554" s="127"/>
      <c r="Q554" s="140">
        <f t="shared" si="123"/>
        <v>0</v>
      </c>
      <c r="R554" s="140">
        <f t="shared" si="124"/>
        <v>0</v>
      </c>
      <c r="S554" s="140">
        <f t="shared" si="125"/>
        <v>0</v>
      </c>
      <c r="T554" s="140">
        <f t="shared" si="126"/>
        <v>0</v>
      </c>
      <c r="U554" s="140">
        <f t="shared" si="127"/>
        <v>0</v>
      </c>
      <c r="W554" s="140">
        <f t="shared" si="128"/>
        <v>0</v>
      </c>
      <c r="X554" s="140">
        <f t="shared" si="129"/>
        <v>-9136.5314999999991</v>
      </c>
      <c r="Y554" s="140">
        <f t="shared" si="130"/>
        <v>0</v>
      </c>
      <c r="Z554" s="140">
        <f t="shared" si="131"/>
        <v>-3488.7434999999996</v>
      </c>
      <c r="AA554" s="140">
        <f t="shared" si="132"/>
        <v>0</v>
      </c>
      <c r="AC554" s="143">
        <f t="shared" si="133"/>
        <v>0</v>
      </c>
      <c r="AD554" s="143">
        <f t="shared" si="134"/>
        <v>-9136.5314999999991</v>
      </c>
      <c r="AE554" s="143">
        <f t="shared" si="135"/>
        <v>0</v>
      </c>
      <c r="AF554" s="143">
        <f t="shared" si="136"/>
        <v>-3488.7434999999996</v>
      </c>
      <c r="AG554" s="143">
        <f t="shared" si="137"/>
        <v>0</v>
      </c>
    </row>
    <row r="555" spans="2:33">
      <c r="B555" t="s">
        <v>998</v>
      </c>
      <c r="C555" t="s">
        <v>574</v>
      </c>
      <c r="D555" s="120">
        <v>5.7799999999999997E-2</v>
      </c>
      <c r="E555" s="120">
        <v>2.3300000000000001E-2</v>
      </c>
      <c r="F555" s="127">
        <v>0</v>
      </c>
      <c r="G555" s="127">
        <v>0</v>
      </c>
      <c r="H555" s="127">
        <v>0</v>
      </c>
      <c r="I555" s="127">
        <v>0</v>
      </c>
      <c r="J555" s="127">
        <v>0</v>
      </c>
      <c r="K555" s="127"/>
      <c r="L555" s="127"/>
      <c r="M555" s="127"/>
      <c r="N555" s="127"/>
      <c r="O555" s="127"/>
      <c r="Q555" s="140">
        <f t="shared" si="123"/>
        <v>0</v>
      </c>
      <c r="R555" s="140">
        <f t="shared" si="124"/>
        <v>0</v>
      </c>
      <c r="S555" s="140">
        <f t="shared" si="125"/>
        <v>0</v>
      </c>
      <c r="T555" s="140">
        <f t="shared" si="126"/>
        <v>0</v>
      </c>
      <c r="U555" s="140">
        <f t="shared" si="127"/>
        <v>0</v>
      </c>
      <c r="W555" s="140">
        <f t="shared" si="128"/>
        <v>0</v>
      </c>
      <c r="X555" s="140">
        <f t="shared" si="129"/>
        <v>0</v>
      </c>
      <c r="Y555" s="140">
        <f t="shared" si="130"/>
        <v>0</v>
      </c>
      <c r="Z555" s="140">
        <f t="shared" si="131"/>
        <v>0</v>
      </c>
      <c r="AA555" s="140">
        <f t="shared" si="132"/>
        <v>0</v>
      </c>
      <c r="AC555" s="143">
        <f t="shared" si="133"/>
        <v>0</v>
      </c>
      <c r="AD555" s="143">
        <f t="shared" si="134"/>
        <v>0</v>
      </c>
      <c r="AE555" s="143">
        <f t="shared" si="135"/>
        <v>0</v>
      </c>
      <c r="AF555" s="143">
        <f t="shared" si="136"/>
        <v>0</v>
      </c>
      <c r="AG555" s="143">
        <f t="shared" si="137"/>
        <v>0</v>
      </c>
    </row>
    <row r="556" spans="2:33">
      <c r="B556" t="s">
        <v>998</v>
      </c>
      <c r="C556" t="s">
        <v>575</v>
      </c>
      <c r="D556" s="120">
        <v>5.7799999999999997E-2</v>
      </c>
      <c r="E556" s="120">
        <v>2.3300000000000001E-2</v>
      </c>
      <c r="F556" s="127">
        <v>0</v>
      </c>
      <c r="G556" s="127">
        <v>408416</v>
      </c>
      <c r="H556" s="127">
        <v>0</v>
      </c>
      <c r="I556" s="127">
        <v>155952</v>
      </c>
      <c r="J556" s="127">
        <v>0</v>
      </c>
      <c r="K556" s="127"/>
      <c r="L556" s="127"/>
      <c r="M556" s="127"/>
      <c r="N556" s="127"/>
      <c r="O556" s="127"/>
      <c r="Q556" s="140">
        <f t="shared" si="123"/>
        <v>0</v>
      </c>
      <c r="R556" s="140">
        <f t="shared" si="124"/>
        <v>0</v>
      </c>
      <c r="S556" s="140">
        <f t="shared" si="125"/>
        <v>0</v>
      </c>
      <c r="T556" s="140">
        <f t="shared" si="126"/>
        <v>0</v>
      </c>
      <c r="U556" s="140">
        <f t="shared" si="127"/>
        <v>0</v>
      </c>
      <c r="W556" s="140">
        <f t="shared" si="128"/>
        <v>0</v>
      </c>
      <c r="X556" s="140">
        <f t="shared" si="129"/>
        <v>-14090.351999999999</v>
      </c>
      <c r="Y556" s="140">
        <f t="shared" si="130"/>
        <v>0</v>
      </c>
      <c r="Z556" s="140">
        <f t="shared" si="131"/>
        <v>-5380.3439999999991</v>
      </c>
      <c r="AA556" s="140">
        <f t="shared" si="132"/>
        <v>0</v>
      </c>
      <c r="AC556" s="143">
        <f t="shared" si="133"/>
        <v>0</v>
      </c>
      <c r="AD556" s="143">
        <f t="shared" si="134"/>
        <v>-14090.351999999999</v>
      </c>
      <c r="AE556" s="143">
        <f t="shared" si="135"/>
        <v>0</v>
      </c>
      <c r="AF556" s="143">
        <f t="shared" si="136"/>
        <v>-5380.3439999999991</v>
      </c>
      <c r="AG556" s="143">
        <f t="shared" si="137"/>
        <v>0</v>
      </c>
    </row>
    <row r="557" spans="2:33">
      <c r="B557" t="s">
        <v>998</v>
      </c>
      <c r="C557" t="s">
        <v>576</v>
      </c>
      <c r="D557" s="120">
        <v>4.9200000000000001E-2</v>
      </c>
      <c r="E557" s="120">
        <v>2.0400000000000001E-2</v>
      </c>
      <c r="F557" s="127">
        <v>0</v>
      </c>
      <c r="G557" s="127">
        <v>40049</v>
      </c>
      <c r="H557" s="127">
        <v>0</v>
      </c>
      <c r="I557" s="127">
        <v>15293</v>
      </c>
      <c r="J557" s="127">
        <v>0</v>
      </c>
      <c r="K557" s="127"/>
      <c r="L557" s="127"/>
      <c r="M557" s="127"/>
      <c r="N557" s="127"/>
      <c r="O557" s="127"/>
      <c r="Q557" s="140">
        <f t="shared" si="123"/>
        <v>0</v>
      </c>
      <c r="R557" s="140">
        <f t="shared" si="124"/>
        <v>0</v>
      </c>
      <c r="S557" s="140">
        <f t="shared" si="125"/>
        <v>0</v>
      </c>
      <c r="T557" s="140">
        <f t="shared" si="126"/>
        <v>0</v>
      </c>
      <c r="U557" s="140">
        <f t="shared" si="127"/>
        <v>0</v>
      </c>
      <c r="W557" s="140">
        <f t="shared" si="128"/>
        <v>0</v>
      </c>
      <c r="X557" s="140">
        <f t="shared" si="129"/>
        <v>-1153.4112</v>
      </c>
      <c r="Y557" s="140">
        <f t="shared" si="130"/>
        <v>0</v>
      </c>
      <c r="Z557" s="140">
        <f t="shared" si="131"/>
        <v>-440.4384</v>
      </c>
      <c r="AA557" s="140">
        <f t="shared" si="132"/>
        <v>0</v>
      </c>
      <c r="AC557" s="143">
        <f t="shared" si="133"/>
        <v>0</v>
      </c>
      <c r="AD557" s="143">
        <f t="shared" si="134"/>
        <v>-1153.4112</v>
      </c>
      <c r="AE557" s="143">
        <f t="shared" si="135"/>
        <v>0</v>
      </c>
      <c r="AF557" s="143">
        <f t="shared" si="136"/>
        <v>-440.4384</v>
      </c>
      <c r="AG557" s="143">
        <f t="shared" si="137"/>
        <v>0</v>
      </c>
    </row>
    <row r="558" spans="2:33">
      <c r="B558" t="s">
        <v>998</v>
      </c>
      <c r="C558" t="s">
        <v>577</v>
      </c>
      <c r="D558" s="120">
        <v>4.9200000000000001E-2</v>
      </c>
      <c r="E558" s="120">
        <v>2.0400000000000001E-2</v>
      </c>
      <c r="F558" s="127">
        <v>0</v>
      </c>
      <c r="G558" s="127">
        <v>729210</v>
      </c>
      <c r="H558" s="127">
        <v>0</v>
      </c>
      <c r="I558" s="127">
        <v>278445</v>
      </c>
      <c r="J558" s="127">
        <v>0</v>
      </c>
      <c r="K558" s="127"/>
      <c r="L558" s="127"/>
      <c r="M558" s="127"/>
      <c r="N558" s="127"/>
      <c r="O558" s="127"/>
      <c r="Q558" s="140">
        <f t="shared" si="123"/>
        <v>0</v>
      </c>
      <c r="R558" s="140">
        <f t="shared" si="124"/>
        <v>0</v>
      </c>
      <c r="S558" s="140">
        <f t="shared" si="125"/>
        <v>0</v>
      </c>
      <c r="T558" s="140">
        <f t="shared" si="126"/>
        <v>0</v>
      </c>
      <c r="U558" s="140">
        <f t="shared" si="127"/>
        <v>0</v>
      </c>
      <c r="W558" s="140">
        <f t="shared" si="128"/>
        <v>0</v>
      </c>
      <c r="X558" s="140">
        <f t="shared" si="129"/>
        <v>-21001.248</v>
      </c>
      <c r="Y558" s="140">
        <f t="shared" si="130"/>
        <v>0</v>
      </c>
      <c r="Z558" s="140">
        <f t="shared" si="131"/>
        <v>-8019.2159999999994</v>
      </c>
      <c r="AA558" s="140">
        <f t="shared" si="132"/>
        <v>0</v>
      </c>
      <c r="AC558" s="143">
        <f t="shared" si="133"/>
        <v>0</v>
      </c>
      <c r="AD558" s="143">
        <f t="shared" si="134"/>
        <v>-21001.248</v>
      </c>
      <c r="AE558" s="143">
        <f t="shared" si="135"/>
        <v>0</v>
      </c>
      <c r="AF558" s="143">
        <f t="shared" si="136"/>
        <v>-8019.2159999999994</v>
      </c>
      <c r="AG558" s="143">
        <f t="shared" si="137"/>
        <v>0</v>
      </c>
    </row>
    <row r="559" spans="2:33">
      <c r="B559" t="s">
        <v>998</v>
      </c>
      <c r="C559" t="s">
        <v>578</v>
      </c>
      <c r="D559" s="120">
        <v>4.9200000000000001E-2</v>
      </c>
      <c r="E559" s="120">
        <v>2.0400000000000001E-2</v>
      </c>
      <c r="F559" s="127">
        <v>0</v>
      </c>
      <c r="G559" s="127">
        <v>0</v>
      </c>
      <c r="H559" s="127">
        <v>0</v>
      </c>
      <c r="I559" s="127">
        <v>0</v>
      </c>
      <c r="J559" s="127">
        <v>0</v>
      </c>
      <c r="K559" s="127"/>
      <c r="L559" s="127"/>
      <c r="M559" s="127"/>
      <c r="N559" s="127"/>
      <c r="O559" s="127"/>
      <c r="Q559" s="140">
        <f t="shared" si="123"/>
        <v>0</v>
      </c>
      <c r="R559" s="140">
        <f t="shared" si="124"/>
        <v>0</v>
      </c>
      <c r="S559" s="140">
        <f t="shared" si="125"/>
        <v>0</v>
      </c>
      <c r="T559" s="140">
        <f t="shared" si="126"/>
        <v>0</v>
      </c>
      <c r="U559" s="140">
        <f t="shared" si="127"/>
        <v>0</v>
      </c>
      <c r="W559" s="140">
        <f t="shared" si="128"/>
        <v>0</v>
      </c>
      <c r="X559" s="140">
        <f t="shared" si="129"/>
        <v>0</v>
      </c>
      <c r="Y559" s="140">
        <f t="shared" si="130"/>
        <v>0</v>
      </c>
      <c r="Z559" s="140">
        <f t="shared" si="131"/>
        <v>0</v>
      </c>
      <c r="AA559" s="140">
        <f t="shared" si="132"/>
        <v>0</v>
      </c>
      <c r="AC559" s="143">
        <f t="shared" si="133"/>
        <v>0</v>
      </c>
      <c r="AD559" s="143">
        <f t="shared" si="134"/>
        <v>0</v>
      </c>
      <c r="AE559" s="143">
        <f t="shared" si="135"/>
        <v>0</v>
      </c>
      <c r="AF559" s="143">
        <f t="shared" si="136"/>
        <v>0</v>
      </c>
      <c r="AG559" s="143">
        <f t="shared" si="137"/>
        <v>0</v>
      </c>
    </row>
    <row r="560" spans="2:33">
      <c r="B560" t="s">
        <v>998</v>
      </c>
      <c r="C560" t="s">
        <v>579</v>
      </c>
      <c r="D560" s="120">
        <v>5.74E-2</v>
      </c>
      <c r="E560" s="120">
        <v>2.8000000000000001E-2</v>
      </c>
      <c r="F560" s="127">
        <v>0</v>
      </c>
      <c r="G560" s="127">
        <v>283109</v>
      </c>
      <c r="H560" s="127">
        <v>0</v>
      </c>
      <c r="I560" s="127">
        <v>108104</v>
      </c>
      <c r="J560" s="127">
        <v>0</v>
      </c>
      <c r="K560" s="127"/>
      <c r="L560" s="127"/>
      <c r="M560" s="127"/>
      <c r="N560" s="127"/>
      <c r="O560" s="127"/>
      <c r="Q560" s="140">
        <f t="shared" si="123"/>
        <v>0</v>
      </c>
      <c r="R560" s="140">
        <f t="shared" si="124"/>
        <v>0</v>
      </c>
      <c r="S560" s="140">
        <f t="shared" si="125"/>
        <v>0</v>
      </c>
      <c r="T560" s="140">
        <f t="shared" si="126"/>
        <v>0</v>
      </c>
      <c r="U560" s="140">
        <f t="shared" si="127"/>
        <v>0</v>
      </c>
      <c r="W560" s="140">
        <f t="shared" si="128"/>
        <v>0</v>
      </c>
      <c r="X560" s="140">
        <f t="shared" si="129"/>
        <v>-8323.4045999999998</v>
      </c>
      <c r="Y560" s="140">
        <f t="shared" si="130"/>
        <v>0</v>
      </c>
      <c r="Z560" s="140">
        <f t="shared" si="131"/>
        <v>-3178.2575999999999</v>
      </c>
      <c r="AA560" s="140">
        <f t="shared" si="132"/>
        <v>0</v>
      </c>
      <c r="AC560" s="143">
        <f t="shared" si="133"/>
        <v>0</v>
      </c>
      <c r="AD560" s="143">
        <f t="shared" si="134"/>
        <v>-8323.4045999999998</v>
      </c>
      <c r="AE560" s="143">
        <f t="shared" si="135"/>
        <v>0</v>
      </c>
      <c r="AF560" s="143">
        <f t="shared" si="136"/>
        <v>-3178.2575999999999</v>
      </c>
      <c r="AG560" s="143">
        <f t="shared" si="137"/>
        <v>0</v>
      </c>
    </row>
    <row r="561" spans="2:33">
      <c r="B561" t="s">
        <v>998</v>
      </c>
      <c r="C561" t="s">
        <v>580</v>
      </c>
      <c r="D561" s="120">
        <v>0.2</v>
      </c>
      <c r="E561" s="120">
        <v>4.0800000000000003E-2</v>
      </c>
      <c r="F561" s="127">
        <v>0</v>
      </c>
      <c r="G561" s="127">
        <v>0</v>
      </c>
      <c r="H561" s="127">
        <v>0</v>
      </c>
      <c r="I561" s="127">
        <v>0</v>
      </c>
      <c r="J561" s="127">
        <v>0</v>
      </c>
      <c r="K561" s="127"/>
      <c r="L561" s="127"/>
      <c r="M561" s="127"/>
      <c r="N561" s="127"/>
      <c r="O561" s="127"/>
      <c r="Q561" s="140">
        <f t="shared" si="123"/>
        <v>0</v>
      </c>
      <c r="R561" s="140">
        <f t="shared" si="124"/>
        <v>0</v>
      </c>
      <c r="S561" s="140">
        <f t="shared" si="125"/>
        <v>0</v>
      </c>
      <c r="T561" s="140">
        <f t="shared" si="126"/>
        <v>0</v>
      </c>
      <c r="U561" s="140">
        <f t="shared" si="127"/>
        <v>0</v>
      </c>
      <c r="W561" s="140">
        <f t="shared" si="128"/>
        <v>0</v>
      </c>
      <c r="X561" s="140">
        <f t="shared" si="129"/>
        <v>0</v>
      </c>
      <c r="Y561" s="140">
        <f t="shared" si="130"/>
        <v>0</v>
      </c>
      <c r="Z561" s="140">
        <f t="shared" si="131"/>
        <v>0</v>
      </c>
      <c r="AA561" s="140">
        <f t="shared" si="132"/>
        <v>0</v>
      </c>
      <c r="AC561" s="143">
        <f t="shared" si="133"/>
        <v>0</v>
      </c>
      <c r="AD561" s="143">
        <f t="shared" si="134"/>
        <v>0</v>
      </c>
      <c r="AE561" s="143">
        <f t="shared" si="135"/>
        <v>0</v>
      </c>
      <c r="AF561" s="143">
        <f t="shared" si="136"/>
        <v>0</v>
      </c>
      <c r="AG561" s="143">
        <f t="shared" si="137"/>
        <v>0</v>
      </c>
    </row>
    <row r="562" spans="2:33">
      <c r="B562" t="s">
        <v>998</v>
      </c>
      <c r="C562" t="s">
        <v>583</v>
      </c>
      <c r="D562" s="120">
        <v>7.46E-2</v>
      </c>
      <c r="E562" s="120">
        <v>2.92E-2</v>
      </c>
      <c r="F562" s="127">
        <v>0</v>
      </c>
      <c r="G562" s="127">
        <v>32308</v>
      </c>
      <c r="H562" s="127">
        <v>0</v>
      </c>
      <c r="I562" s="127">
        <v>12337</v>
      </c>
      <c r="J562" s="127">
        <v>0</v>
      </c>
      <c r="K562" s="127"/>
      <c r="L562" s="127"/>
      <c r="M562" s="127"/>
      <c r="N562" s="127"/>
      <c r="O562" s="127"/>
      <c r="Q562" s="140">
        <f t="shared" si="123"/>
        <v>0</v>
      </c>
      <c r="R562" s="140">
        <f t="shared" si="124"/>
        <v>0</v>
      </c>
      <c r="S562" s="140">
        <f t="shared" si="125"/>
        <v>0</v>
      </c>
      <c r="T562" s="140">
        <f t="shared" si="126"/>
        <v>0</v>
      </c>
      <c r="U562" s="140">
        <f t="shared" si="127"/>
        <v>0</v>
      </c>
      <c r="W562" s="140">
        <f t="shared" si="128"/>
        <v>0</v>
      </c>
      <c r="X562" s="140">
        <f t="shared" si="129"/>
        <v>-1466.7831999999999</v>
      </c>
      <c r="Y562" s="140">
        <f t="shared" si="130"/>
        <v>0</v>
      </c>
      <c r="Z562" s="140">
        <f t="shared" si="131"/>
        <v>-560.09979999999996</v>
      </c>
      <c r="AA562" s="140">
        <f t="shared" si="132"/>
        <v>0</v>
      </c>
      <c r="AC562" s="143">
        <f t="shared" si="133"/>
        <v>0</v>
      </c>
      <c r="AD562" s="143">
        <f t="shared" si="134"/>
        <v>-1466.7831999999999</v>
      </c>
      <c r="AE562" s="143">
        <f t="shared" si="135"/>
        <v>0</v>
      </c>
      <c r="AF562" s="143">
        <f t="shared" si="136"/>
        <v>-560.09979999999996</v>
      </c>
      <c r="AG562" s="143">
        <f t="shared" si="137"/>
        <v>0</v>
      </c>
    </row>
    <row r="563" spans="2:33">
      <c r="B563" t="s">
        <v>998</v>
      </c>
      <c r="C563" t="s">
        <v>584</v>
      </c>
      <c r="D563" s="120">
        <v>2.1100000000000001E-2</v>
      </c>
      <c r="E563" s="120">
        <v>5.1000000000000004E-3</v>
      </c>
      <c r="F563" s="127">
        <v>0</v>
      </c>
      <c r="G563" s="127">
        <v>225457</v>
      </c>
      <c r="H563" s="127">
        <v>0</v>
      </c>
      <c r="I563" s="127">
        <v>86090</v>
      </c>
      <c r="J563" s="127">
        <v>0</v>
      </c>
      <c r="K563" s="127"/>
      <c r="L563" s="127"/>
      <c r="M563" s="127"/>
      <c r="N563" s="127"/>
      <c r="O563" s="127"/>
      <c r="Q563" s="140">
        <f t="shared" si="123"/>
        <v>0</v>
      </c>
      <c r="R563" s="140">
        <f t="shared" si="124"/>
        <v>0</v>
      </c>
      <c r="S563" s="140">
        <f t="shared" si="125"/>
        <v>0</v>
      </c>
      <c r="T563" s="140">
        <f t="shared" si="126"/>
        <v>0</v>
      </c>
      <c r="U563" s="140">
        <f t="shared" si="127"/>
        <v>0</v>
      </c>
      <c r="W563" s="140">
        <f t="shared" si="128"/>
        <v>0</v>
      </c>
      <c r="X563" s="140">
        <f t="shared" si="129"/>
        <v>-3607.3119999999999</v>
      </c>
      <c r="Y563" s="140">
        <f t="shared" si="130"/>
        <v>0</v>
      </c>
      <c r="Z563" s="140">
        <f t="shared" si="131"/>
        <v>-1377.44</v>
      </c>
      <c r="AA563" s="140">
        <f t="shared" si="132"/>
        <v>0</v>
      </c>
      <c r="AC563" s="143">
        <f t="shared" si="133"/>
        <v>0</v>
      </c>
      <c r="AD563" s="143">
        <f t="shared" si="134"/>
        <v>-3607.3119999999999</v>
      </c>
      <c r="AE563" s="143">
        <f t="shared" si="135"/>
        <v>0</v>
      </c>
      <c r="AF563" s="143">
        <f t="shared" si="136"/>
        <v>-1377.44</v>
      </c>
      <c r="AG563" s="143">
        <f t="shared" si="137"/>
        <v>0</v>
      </c>
    </row>
    <row r="564" spans="2:33">
      <c r="B564" t="s">
        <v>998</v>
      </c>
      <c r="C564" t="s">
        <v>585</v>
      </c>
      <c r="D564" s="120">
        <v>2.1100000000000001E-2</v>
      </c>
      <c r="E564" s="120">
        <v>5.1000000000000004E-3</v>
      </c>
      <c r="F564" s="127">
        <v>0</v>
      </c>
      <c r="G564" s="127">
        <v>336070</v>
      </c>
      <c r="H564" s="127">
        <v>0</v>
      </c>
      <c r="I564" s="127">
        <v>128327</v>
      </c>
      <c r="J564" s="127">
        <v>0</v>
      </c>
      <c r="K564" s="127"/>
      <c r="L564" s="127"/>
      <c r="M564" s="127"/>
      <c r="N564" s="127"/>
      <c r="O564" s="127"/>
      <c r="Q564" s="140">
        <f t="shared" si="123"/>
        <v>0</v>
      </c>
      <c r="R564" s="140">
        <f t="shared" si="124"/>
        <v>0</v>
      </c>
      <c r="S564" s="140">
        <f t="shared" si="125"/>
        <v>0</v>
      </c>
      <c r="T564" s="140">
        <f t="shared" si="126"/>
        <v>0</v>
      </c>
      <c r="U564" s="140">
        <f t="shared" si="127"/>
        <v>0</v>
      </c>
      <c r="W564" s="140">
        <f t="shared" si="128"/>
        <v>0</v>
      </c>
      <c r="X564" s="140">
        <f t="shared" si="129"/>
        <v>-5377.12</v>
      </c>
      <c r="Y564" s="140">
        <f t="shared" si="130"/>
        <v>0</v>
      </c>
      <c r="Z564" s="140">
        <f t="shared" si="131"/>
        <v>-2053.232</v>
      </c>
      <c r="AA564" s="140">
        <f t="shared" si="132"/>
        <v>0</v>
      </c>
      <c r="AC564" s="143">
        <f t="shared" si="133"/>
        <v>0</v>
      </c>
      <c r="AD564" s="143">
        <f t="shared" si="134"/>
        <v>-5377.12</v>
      </c>
      <c r="AE564" s="143">
        <f t="shared" si="135"/>
        <v>0</v>
      </c>
      <c r="AF564" s="143">
        <f t="shared" si="136"/>
        <v>-2053.232</v>
      </c>
      <c r="AG564" s="143">
        <f t="shared" si="137"/>
        <v>0</v>
      </c>
    </row>
    <row r="565" spans="2:33">
      <c r="B565" t="s">
        <v>998</v>
      </c>
      <c r="C565" t="s">
        <v>600</v>
      </c>
      <c r="D565" s="120">
        <v>7.3300000000000004E-2</v>
      </c>
      <c r="E565" s="120">
        <v>4.0800000000000003E-2</v>
      </c>
      <c r="F565" s="127"/>
      <c r="G565" s="127"/>
      <c r="H565" s="127"/>
      <c r="I565" s="127"/>
      <c r="J565" s="127"/>
      <c r="K565" s="127">
        <v>0</v>
      </c>
      <c r="L565" s="127">
        <v>0</v>
      </c>
      <c r="M565" s="127">
        <v>0</v>
      </c>
      <c r="N565" s="127">
        <v>331932</v>
      </c>
      <c r="O565" s="127">
        <v>0</v>
      </c>
      <c r="Q565" s="140">
        <f t="shared" si="123"/>
        <v>0</v>
      </c>
      <c r="R565" s="140">
        <f t="shared" si="124"/>
        <v>0</v>
      </c>
      <c r="S565" s="140">
        <f t="shared" si="125"/>
        <v>0</v>
      </c>
      <c r="T565" s="140">
        <f t="shared" si="126"/>
        <v>-10787.79</v>
      </c>
      <c r="U565" s="140">
        <f t="shared" si="127"/>
        <v>0</v>
      </c>
      <c r="W565" s="140">
        <f t="shared" si="128"/>
        <v>0</v>
      </c>
      <c r="X565" s="140">
        <f t="shared" si="129"/>
        <v>0</v>
      </c>
      <c r="Y565" s="140">
        <f t="shared" si="130"/>
        <v>0</v>
      </c>
      <c r="Z565" s="140">
        <f t="shared" si="131"/>
        <v>0</v>
      </c>
      <c r="AA565" s="140">
        <f t="shared" si="132"/>
        <v>0</v>
      </c>
      <c r="AC565" s="143">
        <f t="shared" si="133"/>
        <v>0</v>
      </c>
      <c r="AD565" s="143">
        <f t="shared" si="134"/>
        <v>0</v>
      </c>
      <c r="AE565" s="143">
        <f t="shared" si="135"/>
        <v>0</v>
      </c>
      <c r="AF565" s="143">
        <f t="shared" si="136"/>
        <v>-10787.79</v>
      </c>
      <c r="AG565" s="143">
        <f t="shared" si="137"/>
        <v>0</v>
      </c>
    </row>
    <row r="566" spans="2:33">
      <c r="B566" t="s">
        <v>998</v>
      </c>
      <c r="C566" t="s">
        <v>601</v>
      </c>
      <c r="D566" s="120">
        <v>5.7799999999999997E-2</v>
      </c>
      <c r="E566" s="120">
        <v>2.3300000000000001E-2</v>
      </c>
      <c r="F566" s="127"/>
      <c r="G566" s="127"/>
      <c r="H566" s="127"/>
      <c r="I566" s="127"/>
      <c r="J566" s="127"/>
      <c r="K566" s="127">
        <v>0</v>
      </c>
      <c r="L566" s="127">
        <v>0</v>
      </c>
      <c r="M566" s="127">
        <v>0</v>
      </c>
      <c r="N566" s="127">
        <v>403824</v>
      </c>
      <c r="O566" s="127">
        <v>0</v>
      </c>
      <c r="Q566" s="140">
        <f t="shared" si="123"/>
        <v>0</v>
      </c>
      <c r="R566" s="140">
        <f t="shared" si="124"/>
        <v>0</v>
      </c>
      <c r="S566" s="140">
        <f t="shared" si="125"/>
        <v>0</v>
      </c>
      <c r="T566" s="140">
        <f t="shared" si="126"/>
        <v>-13931.927999999998</v>
      </c>
      <c r="U566" s="140">
        <f t="shared" si="127"/>
        <v>0</v>
      </c>
      <c r="W566" s="140">
        <f t="shared" si="128"/>
        <v>0</v>
      </c>
      <c r="X566" s="140">
        <f t="shared" si="129"/>
        <v>0</v>
      </c>
      <c r="Y566" s="140">
        <f t="shared" si="130"/>
        <v>0</v>
      </c>
      <c r="Z566" s="140">
        <f t="shared" si="131"/>
        <v>0</v>
      </c>
      <c r="AA566" s="140">
        <f t="shared" si="132"/>
        <v>0</v>
      </c>
      <c r="AC566" s="143">
        <f t="shared" si="133"/>
        <v>0</v>
      </c>
      <c r="AD566" s="143">
        <f t="shared" si="134"/>
        <v>0</v>
      </c>
      <c r="AE566" s="143">
        <f t="shared" si="135"/>
        <v>0</v>
      </c>
      <c r="AF566" s="143">
        <f t="shared" si="136"/>
        <v>-13931.927999999998</v>
      </c>
      <c r="AG566" s="143">
        <f t="shared" si="137"/>
        <v>0</v>
      </c>
    </row>
    <row r="567" spans="2:33">
      <c r="B567" t="s">
        <v>998</v>
      </c>
      <c r="C567" t="s">
        <v>602</v>
      </c>
      <c r="D567" s="120">
        <v>5.7799999999999997E-2</v>
      </c>
      <c r="E567" s="120">
        <v>2.3300000000000001E-2</v>
      </c>
      <c r="F567" s="127"/>
      <c r="G567" s="127"/>
      <c r="H567" s="127"/>
      <c r="I567" s="127"/>
      <c r="J567" s="127"/>
      <c r="K567" s="127">
        <v>0</v>
      </c>
      <c r="L567" s="127">
        <v>0</v>
      </c>
      <c r="M567" s="127">
        <v>0</v>
      </c>
      <c r="N567" s="127">
        <v>968252</v>
      </c>
      <c r="O567" s="127">
        <v>0</v>
      </c>
      <c r="Q567" s="140">
        <f t="shared" si="123"/>
        <v>0</v>
      </c>
      <c r="R567" s="140">
        <f t="shared" si="124"/>
        <v>0</v>
      </c>
      <c r="S567" s="140">
        <f t="shared" si="125"/>
        <v>0</v>
      </c>
      <c r="T567" s="140">
        <f t="shared" si="126"/>
        <v>-33404.693999999996</v>
      </c>
      <c r="U567" s="140">
        <f t="shared" si="127"/>
        <v>0</v>
      </c>
      <c r="W567" s="140">
        <f t="shared" si="128"/>
        <v>0</v>
      </c>
      <c r="X567" s="140">
        <f t="shared" si="129"/>
        <v>0</v>
      </c>
      <c r="Y567" s="140">
        <f t="shared" si="130"/>
        <v>0</v>
      </c>
      <c r="Z567" s="140">
        <f t="shared" si="131"/>
        <v>0</v>
      </c>
      <c r="AA567" s="140">
        <f t="shared" si="132"/>
        <v>0</v>
      </c>
      <c r="AC567" s="143">
        <f t="shared" si="133"/>
        <v>0</v>
      </c>
      <c r="AD567" s="143">
        <f t="shared" si="134"/>
        <v>0</v>
      </c>
      <c r="AE567" s="143">
        <f t="shared" si="135"/>
        <v>0</v>
      </c>
      <c r="AF567" s="143">
        <f t="shared" si="136"/>
        <v>-33404.693999999996</v>
      </c>
      <c r="AG567" s="143">
        <f t="shared" si="137"/>
        <v>0</v>
      </c>
    </row>
    <row r="568" spans="2:33">
      <c r="B568" t="s">
        <v>998</v>
      </c>
      <c r="C568" t="s">
        <v>603</v>
      </c>
      <c r="D568" s="120">
        <v>4.9200000000000001E-2</v>
      </c>
      <c r="E568" s="120">
        <v>2.0400000000000001E-2</v>
      </c>
      <c r="F568" s="127"/>
      <c r="G568" s="127"/>
      <c r="H568" s="127"/>
      <c r="I568" s="127"/>
      <c r="J568" s="127"/>
      <c r="K568" s="127">
        <v>0</v>
      </c>
      <c r="L568" s="127">
        <v>0</v>
      </c>
      <c r="M568" s="127">
        <v>0</v>
      </c>
      <c r="N568" s="127">
        <v>666223</v>
      </c>
      <c r="O568" s="127">
        <v>0</v>
      </c>
      <c r="Q568" s="140">
        <f t="shared" si="123"/>
        <v>0</v>
      </c>
      <c r="R568" s="140">
        <f t="shared" si="124"/>
        <v>0</v>
      </c>
      <c r="S568" s="140">
        <f t="shared" si="125"/>
        <v>0</v>
      </c>
      <c r="T568" s="140">
        <f t="shared" si="126"/>
        <v>-19187.222399999999</v>
      </c>
      <c r="U568" s="140">
        <f t="shared" si="127"/>
        <v>0</v>
      </c>
      <c r="W568" s="140">
        <f t="shared" si="128"/>
        <v>0</v>
      </c>
      <c r="X568" s="140">
        <f t="shared" si="129"/>
        <v>0</v>
      </c>
      <c r="Y568" s="140">
        <f t="shared" si="130"/>
        <v>0</v>
      </c>
      <c r="Z568" s="140">
        <f t="shared" si="131"/>
        <v>0</v>
      </c>
      <c r="AA568" s="140">
        <f t="shared" si="132"/>
        <v>0</v>
      </c>
      <c r="AC568" s="143">
        <f t="shared" si="133"/>
        <v>0</v>
      </c>
      <c r="AD568" s="143">
        <f t="shared" si="134"/>
        <v>0</v>
      </c>
      <c r="AE568" s="143">
        <f t="shared" si="135"/>
        <v>0</v>
      </c>
      <c r="AF568" s="143">
        <f t="shared" si="136"/>
        <v>-19187.222399999999</v>
      </c>
      <c r="AG568" s="143">
        <f t="shared" si="137"/>
        <v>0</v>
      </c>
    </row>
    <row r="569" spans="2:33">
      <c r="B569" t="s">
        <v>998</v>
      </c>
      <c r="C569" t="s">
        <v>604</v>
      </c>
      <c r="D569" s="120">
        <v>4.9200000000000001E-2</v>
      </c>
      <c r="E569" s="120">
        <v>2.0400000000000001E-2</v>
      </c>
      <c r="F569" s="127"/>
      <c r="G569" s="127"/>
      <c r="H569" s="127"/>
      <c r="I569" s="127"/>
      <c r="J569" s="127"/>
      <c r="K569" s="127">
        <v>0</v>
      </c>
      <c r="L569" s="127">
        <v>0</v>
      </c>
      <c r="M569" s="127">
        <v>0</v>
      </c>
      <c r="N569" s="127">
        <v>131438</v>
      </c>
      <c r="O569" s="127">
        <v>0</v>
      </c>
      <c r="Q569" s="140">
        <f t="shared" si="123"/>
        <v>0</v>
      </c>
      <c r="R569" s="140">
        <f t="shared" si="124"/>
        <v>0</v>
      </c>
      <c r="S569" s="140">
        <f t="shared" si="125"/>
        <v>0</v>
      </c>
      <c r="T569" s="140">
        <f t="shared" si="126"/>
        <v>-3785.4144000000001</v>
      </c>
      <c r="U569" s="140">
        <f t="shared" si="127"/>
        <v>0</v>
      </c>
      <c r="W569" s="140">
        <f t="shared" si="128"/>
        <v>0</v>
      </c>
      <c r="X569" s="140">
        <f t="shared" si="129"/>
        <v>0</v>
      </c>
      <c r="Y569" s="140">
        <f t="shared" si="130"/>
        <v>0</v>
      </c>
      <c r="Z569" s="140">
        <f t="shared" si="131"/>
        <v>0</v>
      </c>
      <c r="AA569" s="140">
        <f t="shared" si="132"/>
        <v>0</v>
      </c>
      <c r="AC569" s="143">
        <f t="shared" si="133"/>
        <v>0</v>
      </c>
      <c r="AD569" s="143">
        <f t="shared" si="134"/>
        <v>0</v>
      </c>
      <c r="AE569" s="143">
        <f t="shared" si="135"/>
        <v>0</v>
      </c>
      <c r="AF569" s="143">
        <f t="shared" si="136"/>
        <v>-3785.4144000000001</v>
      </c>
      <c r="AG569" s="143">
        <f t="shared" si="137"/>
        <v>0</v>
      </c>
    </row>
    <row r="570" spans="2:33">
      <c r="B570" t="s">
        <v>998</v>
      </c>
      <c r="C570" t="s">
        <v>605</v>
      </c>
      <c r="D570" s="120">
        <v>5.74E-2</v>
      </c>
      <c r="E570" s="120">
        <v>2.8000000000000001E-2</v>
      </c>
      <c r="F570" s="127"/>
      <c r="G570" s="127"/>
      <c r="H570" s="127"/>
      <c r="I570" s="127"/>
      <c r="J570" s="127"/>
      <c r="K570" s="127">
        <v>0</v>
      </c>
      <c r="L570" s="127">
        <v>0</v>
      </c>
      <c r="M570" s="127">
        <v>0</v>
      </c>
      <c r="N570" s="127">
        <v>607559</v>
      </c>
      <c r="O570" s="127">
        <v>0</v>
      </c>
      <c r="Q570" s="140">
        <f t="shared" si="123"/>
        <v>0</v>
      </c>
      <c r="R570" s="140">
        <f t="shared" si="124"/>
        <v>0</v>
      </c>
      <c r="S570" s="140">
        <f t="shared" si="125"/>
        <v>0</v>
      </c>
      <c r="T570" s="140">
        <f t="shared" si="126"/>
        <v>-17862.2346</v>
      </c>
      <c r="U570" s="140">
        <f t="shared" si="127"/>
        <v>0</v>
      </c>
      <c r="W570" s="140">
        <f t="shared" si="128"/>
        <v>0</v>
      </c>
      <c r="X570" s="140">
        <f t="shared" si="129"/>
        <v>0</v>
      </c>
      <c r="Y570" s="140">
        <f t="shared" si="130"/>
        <v>0</v>
      </c>
      <c r="Z570" s="140">
        <f t="shared" si="131"/>
        <v>0</v>
      </c>
      <c r="AA570" s="140">
        <f t="shared" si="132"/>
        <v>0</v>
      </c>
      <c r="AC570" s="143">
        <f t="shared" si="133"/>
        <v>0</v>
      </c>
      <c r="AD570" s="143">
        <f t="shared" si="134"/>
        <v>0</v>
      </c>
      <c r="AE570" s="143">
        <f t="shared" si="135"/>
        <v>0</v>
      </c>
      <c r="AF570" s="143">
        <f t="shared" si="136"/>
        <v>-17862.2346</v>
      </c>
      <c r="AG570" s="143">
        <f t="shared" si="137"/>
        <v>0</v>
      </c>
    </row>
    <row r="571" spans="2:33">
      <c r="B571" t="s">
        <v>998</v>
      </c>
      <c r="C571" t="s">
        <v>606</v>
      </c>
      <c r="D571" s="120">
        <v>4.9299999999999997E-2</v>
      </c>
      <c r="E571" s="120">
        <v>4.0800000000000003E-2</v>
      </c>
      <c r="F571" s="127"/>
      <c r="G571" s="127"/>
      <c r="H571" s="127"/>
      <c r="I571" s="127"/>
      <c r="J571" s="127"/>
      <c r="K571" s="127">
        <v>0</v>
      </c>
      <c r="L571" s="127">
        <v>0</v>
      </c>
      <c r="M571" s="127">
        <v>0</v>
      </c>
      <c r="N571" s="127">
        <v>0</v>
      </c>
      <c r="O571" s="127">
        <v>0</v>
      </c>
      <c r="Q571" s="140">
        <f t="shared" si="123"/>
        <v>0</v>
      </c>
      <c r="R571" s="140">
        <f t="shared" si="124"/>
        <v>0</v>
      </c>
      <c r="S571" s="140">
        <f t="shared" si="125"/>
        <v>0</v>
      </c>
      <c r="T571" s="140">
        <f t="shared" si="126"/>
        <v>0</v>
      </c>
      <c r="U571" s="140">
        <f t="shared" si="127"/>
        <v>0</v>
      </c>
      <c r="W571" s="140">
        <f t="shared" si="128"/>
        <v>0</v>
      </c>
      <c r="X571" s="140">
        <f t="shared" si="129"/>
        <v>0</v>
      </c>
      <c r="Y571" s="140">
        <f t="shared" si="130"/>
        <v>0</v>
      </c>
      <c r="Z571" s="140">
        <f t="shared" si="131"/>
        <v>0</v>
      </c>
      <c r="AA571" s="140">
        <f t="shared" si="132"/>
        <v>0</v>
      </c>
      <c r="AC571" s="143">
        <f t="shared" si="133"/>
        <v>0</v>
      </c>
      <c r="AD571" s="143">
        <f t="shared" si="134"/>
        <v>0</v>
      </c>
      <c r="AE571" s="143">
        <f t="shared" si="135"/>
        <v>0</v>
      </c>
      <c r="AF571" s="143">
        <f t="shared" si="136"/>
        <v>0</v>
      </c>
      <c r="AG571" s="143">
        <f t="shared" si="137"/>
        <v>0</v>
      </c>
    </row>
    <row r="572" spans="2:33">
      <c r="B572" t="s">
        <v>998</v>
      </c>
      <c r="C572" t="s">
        <v>607</v>
      </c>
      <c r="D572" s="120">
        <v>0</v>
      </c>
      <c r="E572" s="120">
        <v>2.8000000000000001E-2</v>
      </c>
      <c r="F572" s="127"/>
      <c r="G572" s="127"/>
      <c r="H572" s="127"/>
      <c r="I572" s="127"/>
      <c r="J572" s="127"/>
      <c r="K572" s="127">
        <v>0</v>
      </c>
      <c r="L572" s="127">
        <v>0</v>
      </c>
      <c r="M572" s="127">
        <v>0</v>
      </c>
      <c r="N572" s="127">
        <v>0</v>
      </c>
      <c r="O572" s="127">
        <v>0</v>
      </c>
      <c r="Q572" s="140">
        <f t="shared" si="123"/>
        <v>0</v>
      </c>
      <c r="R572" s="140">
        <f t="shared" si="124"/>
        <v>0</v>
      </c>
      <c r="S572" s="140">
        <f t="shared" si="125"/>
        <v>0</v>
      </c>
      <c r="T572" s="140">
        <f t="shared" si="126"/>
        <v>0</v>
      </c>
      <c r="U572" s="140">
        <f t="shared" si="127"/>
        <v>0</v>
      </c>
      <c r="W572" s="140">
        <f t="shared" si="128"/>
        <v>0</v>
      </c>
      <c r="X572" s="140">
        <f t="shared" si="129"/>
        <v>0</v>
      </c>
      <c r="Y572" s="140">
        <f t="shared" si="130"/>
        <v>0</v>
      </c>
      <c r="Z572" s="140">
        <f t="shared" si="131"/>
        <v>0</v>
      </c>
      <c r="AA572" s="140">
        <f t="shared" si="132"/>
        <v>0</v>
      </c>
      <c r="AC572" s="143">
        <f t="shared" si="133"/>
        <v>0</v>
      </c>
      <c r="AD572" s="143">
        <f t="shared" si="134"/>
        <v>0</v>
      </c>
      <c r="AE572" s="143">
        <f t="shared" si="135"/>
        <v>0</v>
      </c>
      <c r="AF572" s="143">
        <f t="shared" si="136"/>
        <v>0</v>
      </c>
      <c r="AG572" s="143">
        <f t="shared" si="137"/>
        <v>0</v>
      </c>
    </row>
    <row r="573" spans="2:33">
      <c r="B573" t="s">
        <v>998</v>
      </c>
      <c r="C573" t="s">
        <v>610</v>
      </c>
      <c r="D573" s="120">
        <v>7.46E-2</v>
      </c>
      <c r="E573" s="120">
        <v>2.92E-2</v>
      </c>
      <c r="F573" s="127"/>
      <c r="G573" s="127"/>
      <c r="H573" s="127"/>
      <c r="I573" s="127"/>
      <c r="J573" s="127"/>
      <c r="K573" s="127">
        <v>0</v>
      </c>
      <c r="L573" s="127">
        <v>0</v>
      </c>
      <c r="M573" s="127">
        <v>0</v>
      </c>
      <c r="N573" s="127">
        <v>522556</v>
      </c>
      <c r="O573" s="127">
        <v>0</v>
      </c>
      <c r="Q573" s="140">
        <f t="shared" si="123"/>
        <v>0</v>
      </c>
      <c r="R573" s="140">
        <f t="shared" si="124"/>
        <v>0</v>
      </c>
      <c r="S573" s="140">
        <f t="shared" si="125"/>
        <v>0</v>
      </c>
      <c r="T573" s="140">
        <f t="shared" si="126"/>
        <v>-23724.042399999998</v>
      </c>
      <c r="U573" s="140">
        <f t="shared" si="127"/>
        <v>0</v>
      </c>
      <c r="W573" s="140">
        <f t="shared" si="128"/>
        <v>0</v>
      </c>
      <c r="X573" s="140">
        <f t="shared" si="129"/>
        <v>0</v>
      </c>
      <c r="Y573" s="140">
        <f t="shared" si="130"/>
        <v>0</v>
      </c>
      <c r="Z573" s="140">
        <f t="shared" si="131"/>
        <v>0</v>
      </c>
      <c r="AA573" s="140">
        <f t="shared" si="132"/>
        <v>0</v>
      </c>
      <c r="AC573" s="143">
        <f t="shared" si="133"/>
        <v>0</v>
      </c>
      <c r="AD573" s="143">
        <f t="shared" si="134"/>
        <v>0</v>
      </c>
      <c r="AE573" s="143">
        <f t="shared" si="135"/>
        <v>0</v>
      </c>
      <c r="AF573" s="143">
        <f t="shared" si="136"/>
        <v>-23724.042399999998</v>
      </c>
      <c r="AG573" s="143">
        <f t="shared" si="137"/>
        <v>0</v>
      </c>
    </row>
    <row r="574" spans="2:33">
      <c r="B574" t="s">
        <v>998</v>
      </c>
      <c r="C574" t="s">
        <v>611</v>
      </c>
      <c r="D574" s="120">
        <v>2.1100000000000001E-2</v>
      </c>
      <c r="E574" s="120">
        <v>5.1000000000000004E-3</v>
      </c>
      <c r="F574" s="127"/>
      <c r="G574" s="127"/>
      <c r="H574" s="127"/>
      <c r="I574" s="127"/>
      <c r="J574" s="127"/>
      <c r="K574" s="127">
        <v>0</v>
      </c>
      <c r="L574" s="127">
        <v>0</v>
      </c>
      <c r="M574" s="127">
        <v>0</v>
      </c>
      <c r="N574" s="127">
        <v>377083</v>
      </c>
      <c r="O574" s="127">
        <v>0</v>
      </c>
      <c r="Q574" s="140">
        <f t="shared" si="123"/>
        <v>0</v>
      </c>
      <c r="R574" s="140">
        <f t="shared" si="124"/>
        <v>0</v>
      </c>
      <c r="S574" s="140">
        <f t="shared" si="125"/>
        <v>0</v>
      </c>
      <c r="T574" s="140">
        <f t="shared" si="126"/>
        <v>-6033.3280000000004</v>
      </c>
      <c r="U574" s="140">
        <f t="shared" si="127"/>
        <v>0</v>
      </c>
      <c r="W574" s="140">
        <f t="shared" si="128"/>
        <v>0</v>
      </c>
      <c r="X574" s="140">
        <f t="shared" si="129"/>
        <v>0</v>
      </c>
      <c r="Y574" s="140">
        <f t="shared" si="130"/>
        <v>0</v>
      </c>
      <c r="Z574" s="140">
        <f t="shared" si="131"/>
        <v>0</v>
      </c>
      <c r="AA574" s="140">
        <f t="shared" si="132"/>
        <v>0</v>
      </c>
      <c r="AC574" s="143">
        <f t="shared" si="133"/>
        <v>0</v>
      </c>
      <c r="AD574" s="143">
        <f t="shared" si="134"/>
        <v>0</v>
      </c>
      <c r="AE574" s="143">
        <f t="shared" si="135"/>
        <v>0</v>
      </c>
      <c r="AF574" s="143">
        <f t="shared" si="136"/>
        <v>-6033.3280000000004</v>
      </c>
      <c r="AG574" s="143">
        <f t="shared" si="137"/>
        <v>0</v>
      </c>
    </row>
    <row r="575" spans="2:33">
      <c r="B575" t="s">
        <v>998</v>
      </c>
      <c r="C575" t="s">
        <v>612</v>
      </c>
      <c r="D575" s="120">
        <v>7.4300000000000005E-2</v>
      </c>
      <c r="E575" s="120">
        <v>2.92E-2</v>
      </c>
      <c r="F575" s="127"/>
      <c r="G575" s="127"/>
      <c r="H575" s="127"/>
      <c r="I575" s="127"/>
      <c r="J575" s="127"/>
      <c r="K575" s="127">
        <v>0</v>
      </c>
      <c r="L575" s="127">
        <v>0</v>
      </c>
      <c r="M575" s="127">
        <v>0</v>
      </c>
      <c r="N575" s="127">
        <v>0</v>
      </c>
      <c r="O575" s="127">
        <v>0</v>
      </c>
      <c r="Q575" s="140">
        <f t="shared" si="123"/>
        <v>0</v>
      </c>
      <c r="R575" s="140">
        <f t="shared" si="124"/>
        <v>0</v>
      </c>
      <c r="S575" s="140">
        <f t="shared" si="125"/>
        <v>0</v>
      </c>
      <c r="T575" s="140">
        <f t="shared" si="126"/>
        <v>0</v>
      </c>
      <c r="U575" s="140">
        <f t="shared" si="127"/>
        <v>0</v>
      </c>
      <c r="W575" s="140">
        <f t="shared" si="128"/>
        <v>0</v>
      </c>
      <c r="X575" s="140">
        <f t="shared" si="129"/>
        <v>0</v>
      </c>
      <c r="Y575" s="140">
        <f t="shared" si="130"/>
        <v>0</v>
      </c>
      <c r="Z575" s="140">
        <f t="shared" si="131"/>
        <v>0</v>
      </c>
      <c r="AA575" s="140">
        <f t="shared" si="132"/>
        <v>0</v>
      </c>
      <c r="AC575" s="143">
        <f t="shared" si="133"/>
        <v>0</v>
      </c>
      <c r="AD575" s="143">
        <f t="shared" si="134"/>
        <v>0</v>
      </c>
      <c r="AE575" s="143">
        <f t="shared" si="135"/>
        <v>0</v>
      </c>
      <c r="AF575" s="143">
        <f t="shared" si="136"/>
        <v>0</v>
      </c>
      <c r="AG575" s="143">
        <f t="shared" si="137"/>
        <v>0</v>
      </c>
    </row>
    <row r="576" spans="2:33">
      <c r="B576" t="s">
        <v>998</v>
      </c>
      <c r="C576" t="s">
        <v>643</v>
      </c>
      <c r="D576" s="120">
        <v>1.5599999999999999E-2</v>
      </c>
      <c r="E576" s="120">
        <v>5.8500000000000003E-2</v>
      </c>
      <c r="F576" s="127"/>
      <c r="G576" s="127"/>
      <c r="H576" s="127"/>
      <c r="I576" s="127"/>
      <c r="J576" s="127"/>
      <c r="K576" s="127">
        <v>0</v>
      </c>
      <c r="L576" s="127">
        <v>0</v>
      </c>
      <c r="M576" s="127">
        <v>0</v>
      </c>
      <c r="N576" s="127">
        <v>0</v>
      </c>
      <c r="O576" s="127">
        <v>230653</v>
      </c>
      <c r="Q576" s="140">
        <f t="shared" si="123"/>
        <v>0</v>
      </c>
      <c r="R576" s="140">
        <f t="shared" si="124"/>
        <v>0</v>
      </c>
      <c r="S576" s="140">
        <f t="shared" si="125"/>
        <v>0</v>
      </c>
      <c r="T576" s="140">
        <f t="shared" si="126"/>
        <v>0</v>
      </c>
      <c r="U576" s="140">
        <f t="shared" si="127"/>
        <v>9895.0137000000013</v>
      </c>
      <c r="W576" s="140">
        <f t="shared" si="128"/>
        <v>0</v>
      </c>
      <c r="X576" s="140">
        <f t="shared" si="129"/>
        <v>0</v>
      </c>
      <c r="Y576" s="140">
        <f t="shared" si="130"/>
        <v>0</v>
      </c>
      <c r="Z576" s="140">
        <f t="shared" si="131"/>
        <v>0</v>
      </c>
      <c r="AA576" s="140">
        <f t="shared" si="132"/>
        <v>0</v>
      </c>
      <c r="AC576" s="143">
        <f t="shared" si="133"/>
        <v>0</v>
      </c>
      <c r="AD576" s="143">
        <f t="shared" si="134"/>
        <v>0</v>
      </c>
      <c r="AE576" s="143">
        <f t="shared" si="135"/>
        <v>0</v>
      </c>
      <c r="AF576" s="143">
        <f t="shared" si="136"/>
        <v>0</v>
      </c>
      <c r="AG576" s="143">
        <f t="shared" si="137"/>
        <v>9895.0137000000013</v>
      </c>
    </row>
    <row r="577" spans="2:33">
      <c r="B577" t="s">
        <v>998</v>
      </c>
      <c r="C577" t="s">
        <v>644</v>
      </c>
      <c r="D577" s="120">
        <v>4.9000000000000002E-2</v>
      </c>
      <c r="E577" s="120">
        <v>4.9000000000000002E-2</v>
      </c>
      <c r="F577" s="127"/>
      <c r="G577" s="127"/>
      <c r="H577" s="127"/>
      <c r="I577" s="127"/>
      <c r="J577" s="127"/>
      <c r="K577" s="127">
        <v>0</v>
      </c>
      <c r="L577" s="127">
        <v>0</v>
      </c>
      <c r="M577" s="127">
        <v>0</v>
      </c>
      <c r="N577" s="127">
        <v>0</v>
      </c>
      <c r="O577" s="127">
        <v>0</v>
      </c>
      <c r="Q577" s="140">
        <f t="shared" si="123"/>
        <v>0</v>
      </c>
      <c r="R577" s="140">
        <f t="shared" si="124"/>
        <v>0</v>
      </c>
      <c r="S577" s="140">
        <f t="shared" si="125"/>
        <v>0</v>
      </c>
      <c r="T577" s="140">
        <f t="shared" si="126"/>
        <v>0</v>
      </c>
      <c r="U577" s="140">
        <f t="shared" si="127"/>
        <v>0</v>
      </c>
      <c r="W577" s="140">
        <f t="shared" si="128"/>
        <v>0</v>
      </c>
      <c r="X577" s="140">
        <f t="shared" si="129"/>
        <v>0</v>
      </c>
      <c r="Y577" s="140">
        <f t="shared" si="130"/>
        <v>0</v>
      </c>
      <c r="Z577" s="140">
        <f t="shared" si="131"/>
        <v>0</v>
      </c>
      <c r="AA577" s="140">
        <f t="shared" si="132"/>
        <v>0</v>
      </c>
      <c r="AC577" s="143">
        <f t="shared" si="133"/>
        <v>0</v>
      </c>
      <c r="AD577" s="143">
        <f t="shared" si="134"/>
        <v>0</v>
      </c>
      <c r="AE577" s="143">
        <f t="shared" si="135"/>
        <v>0</v>
      </c>
      <c r="AF577" s="143">
        <f t="shared" si="136"/>
        <v>0</v>
      </c>
      <c r="AG577" s="143">
        <f t="shared" si="137"/>
        <v>0</v>
      </c>
    </row>
    <row r="578" spans="2:33">
      <c r="B578" t="s">
        <v>998</v>
      </c>
      <c r="C578" t="s">
        <v>645</v>
      </c>
      <c r="D578" s="120">
        <v>8.4699999999999998E-2</v>
      </c>
      <c r="E578" s="120">
        <v>5.5E-2</v>
      </c>
      <c r="F578" s="127"/>
      <c r="G578" s="127"/>
      <c r="H578" s="127"/>
      <c r="I578" s="127"/>
      <c r="J578" s="127"/>
      <c r="K578" s="127">
        <v>0</v>
      </c>
      <c r="L578" s="127">
        <v>0</v>
      </c>
      <c r="M578" s="127">
        <v>0</v>
      </c>
      <c r="N578" s="127">
        <v>0</v>
      </c>
      <c r="O578" s="127">
        <v>0</v>
      </c>
      <c r="Q578" s="140">
        <f t="shared" si="123"/>
        <v>0</v>
      </c>
      <c r="R578" s="140">
        <f t="shared" si="124"/>
        <v>0</v>
      </c>
      <c r="S578" s="140">
        <f t="shared" si="125"/>
        <v>0</v>
      </c>
      <c r="T578" s="140">
        <f t="shared" si="126"/>
        <v>0</v>
      </c>
      <c r="U578" s="140">
        <f t="shared" si="127"/>
        <v>0</v>
      </c>
      <c r="W578" s="140">
        <f t="shared" si="128"/>
        <v>0</v>
      </c>
      <c r="X578" s="140">
        <f t="shared" si="129"/>
        <v>0</v>
      </c>
      <c r="Y578" s="140">
        <f t="shared" si="130"/>
        <v>0</v>
      </c>
      <c r="Z578" s="140">
        <f t="shared" si="131"/>
        <v>0</v>
      </c>
      <c r="AA578" s="140">
        <f t="shared" si="132"/>
        <v>0</v>
      </c>
      <c r="AC578" s="143">
        <f t="shared" si="133"/>
        <v>0</v>
      </c>
      <c r="AD578" s="143">
        <f t="shared" si="134"/>
        <v>0</v>
      </c>
      <c r="AE578" s="143">
        <f t="shared" si="135"/>
        <v>0</v>
      </c>
      <c r="AF578" s="143">
        <f t="shared" si="136"/>
        <v>0</v>
      </c>
      <c r="AG578" s="143">
        <f t="shared" si="137"/>
        <v>0</v>
      </c>
    </row>
    <row r="579" spans="2:33">
      <c r="B579" t="s">
        <v>998</v>
      </c>
      <c r="C579" t="s">
        <v>646</v>
      </c>
      <c r="D579" s="120">
        <v>7.6899999999999996E-2</v>
      </c>
      <c r="E579" s="120">
        <v>5.5E-2</v>
      </c>
      <c r="F579" s="127"/>
      <c r="G579" s="127"/>
      <c r="H579" s="127"/>
      <c r="I579" s="127"/>
      <c r="J579" s="127"/>
      <c r="K579" s="127">
        <v>0</v>
      </c>
      <c r="L579" s="127">
        <v>0</v>
      </c>
      <c r="M579" s="127">
        <v>0</v>
      </c>
      <c r="N579" s="127">
        <v>0</v>
      </c>
      <c r="O579" s="127">
        <v>856236</v>
      </c>
      <c r="Q579" s="140">
        <f t="shared" si="123"/>
        <v>0</v>
      </c>
      <c r="R579" s="140">
        <f t="shared" si="124"/>
        <v>0</v>
      </c>
      <c r="S579" s="140">
        <f t="shared" si="125"/>
        <v>0</v>
      </c>
      <c r="T579" s="140">
        <f t="shared" si="126"/>
        <v>0</v>
      </c>
      <c r="U579" s="140">
        <f t="shared" si="127"/>
        <v>-18751.568399999996</v>
      </c>
      <c r="W579" s="140">
        <f t="shared" si="128"/>
        <v>0</v>
      </c>
      <c r="X579" s="140">
        <f t="shared" si="129"/>
        <v>0</v>
      </c>
      <c r="Y579" s="140">
        <f t="shared" si="130"/>
        <v>0</v>
      </c>
      <c r="Z579" s="140">
        <f t="shared" si="131"/>
        <v>0</v>
      </c>
      <c r="AA579" s="140">
        <f t="shared" si="132"/>
        <v>0</v>
      </c>
      <c r="AC579" s="143">
        <f t="shared" si="133"/>
        <v>0</v>
      </c>
      <c r="AD579" s="143">
        <f t="shared" si="134"/>
        <v>0</v>
      </c>
      <c r="AE579" s="143">
        <f t="shared" si="135"/>
        <v>0</v>
      </c>
      <c r="AF579" s="143">
        <f t="shared" si="136"/>
        <v>0</v>
      </c>
      <c r="AG579" s="143">
        <f t="shared" si="137"/>
        <v>-18751.568399999996</v>
      </c>
    </row>
    <row r="580" spans="2:33">
      <c r="B580" t="s">
        <v>998</v>
      </c>
      <c r="C580" t="s">
        <v>647</v>
      </c>
      <c r="D580" s="120">
        <v>7.6899999999999996E-2</v>
      </c>
      <c r="E580" s="120">
        <v>5.5E-2</v>
      </c>
      <c r="F580" s="127"/>
      <c r="G580" s="127"/>
      <c r="H580" s="127"/>
      <c r="I580" s="127"/>
      <c r="J580" s="127"/>
      <c r="K580" s="127">
        <v>0</v>
      </c>
      <c r="L580" s="127">
        <v>0</v>
      </c>
      <c r="M580" s="127">
        <v>0</v>
      </c>
      <c r="N580" s="127">
        <v>0</v>
      </c>
      <c r="O580" s="127">
        <v>169102</v>
      </c>
      <c r="Q580" s="140">
        <f t="shared" si="123"/>
        <v>0</v>
      </c>
      <c r="R580" s="140">
        <f t="shared" si="124"/>
        <v>0</v>
      </c>
      <c r="S580" s="140">
        <f t="shared" si="125"/>
        <v>0</v>
      </c>
      <c r="T580" s="140">
        <f t="shared" si="126"/>
        <v>0</v>
      </c>
      <c r="U580" s="140">
        <f t="shared" si="127"/>
        <v>-3703.3337999999994</v>
      </c>
      <c r="W580" s="140">
        <f t="shared" si="128"/>
        <v>0</v>
      </c>
      <c r="X580" s="140">
        <f t="shared" si="129"/>
        <v>0</v>
      </c>
      <c r="Y580" s="140">
        <f t="shared" si="130"/>
        <v>0</v>
      </c>
      <c r="Z580" s="140">
        <f t="shared" si="131"/>
        <v>0</v>
      </c>
      <c r="AA580" s="140">
        <f t="shared" si="132"/>
        <v>0</v>
      </c>
      <c r="AC580" s="143">
        <f t="shared" si="133"/>
        <v>0</v>
      </c>
      <c r="AD580" s="143">
        <f t="shared" si="134"/>
        <v>0</v>
      </c>
      <c r="AE580" s="143">
        <f t="shared" si="135"/>
        <v>0</v>
      </c>
      <c r="AF580" s="143">
        <f t="shared" si="136"/>
        <v>0</v>
      </c>
      <c r="AG580" s="143">
        <f t="shared" si="137"/>
        <v>-3703.3337999999994</v>
      </c>
    </row>
    <row r="581" spans="2:33">
      <c r="B581" t="s">
        <v>998</v>
      </c>
      <c r="C581" t="s">
        <v>648</v>
      </c>
      <c r="D581" s="120">
        <v>7.6899999999999996E-2</v>
      </c>
      <c r="E581" s="120">
        <v>5.5E-2</v>
      </c>
      <c r="F581" s="127"/>
      <c r="G581" s="127"/>
      <c r="H581" s="127"/>
      <c r="I581" s="127"/>
      <c r="J581" s="127"/>
      <c r="K581" s="127">
        <v>0</v>
      </c>
      <c r="L581" s="127">
        <v>0</v>
      </c>
      <c r="M581" s="127">
        <v>0</v>
      </c>
      <c r="N581" s="127">
        <v>0</v>
      </c>
      <c r="O581" s="127">
        <v>2260911</v>
      </c>
      <c r="Q581" s="140">
        <f t="shared" si="123"/>
        <v>0</v>
      </c>
      <c r="R581" s="140">
        <f t="shared" si="124"/>
        <v>0</v>
      </c>
      <c r="S581" s="140">
        <f t="shared" si="125"/>
        <v>0</v>
      </c>
      <c r="T581" s="140">
        <f t="shared" si="126"/>
        <v>0</v>
      </c>
      <c r="U581" s="140">
        <f t="shared" si="127"/>
        <v>-49513.950899999989</v>
      </c>
      <c r="W581" s="140">
        <f t="shared" si="128"/>
        <v>0</v>
      </c>
      <c r="X581" s="140">
        <f t="shared" si="129"/>
        <v>0</v>
      </c>
      <c r="Y581" s="140">
        <f t="shared" si="130"/>
        <v>0</v>
      </c>
      <c r="Z581" s="140">
        <f t="shared" si="131"/>
        <v>0</v>
      </c>
      <c r="AA581" s="140">
        <f t="shared" si="132"/>
        <v>0</v>
      </c>
      <c r="AC581" s="143">
        <f t="shared" si="133"/>
        <v>0</v>
      </c>
      <c r="AD581" s="143">
        <f t="shared" si="134"/>
        <v>0</v>
      </c>
      <c r="AE581" s="143">
        <f t="shared" si="135"/>
        <v>0</v>
      </c>
      <c r="AF581" s="143">
        <f t="shared" si="136"/>
        <v>0</v>
      </c>
      <c r="AG581" s="143">
        <f t="shared" si="137"/>
        <v>-49513.950899999989</v>
      </c>
    </row>
    <row r="582" spans="2:33">
      <c r="B582" t="s">
        <v>998</v>
      </c>
      <c r="C582" t="s">
        <v>649</v>
      </c>
      <c r="D582" s="120">
        <v>4.9000000000000002E-2</v>
      </c>
      <c r="E582" s="120">
        <v>2.9000000000000001E-2</v>
      </c>
      <c r="F582" s="127"/>
      <c r="G582" s="127"/>
      <c r="H582" s="127"/>
      <c r="I582" s="127"/>
      <c r="J582" s="127"/>
      <c r="K582" s="127">
        <v>0</v>
      </c>
      <c r="L582" s="127">
        <v>0</v>
      </c>
      <c r="M582" s="127">
        <v>0</v>
      </c>
      <c r="N582" s="127">
        <v>0</v>
      </c>
      <c r="O582" s="127">
        <v>1044929</v>
      </c>
      <c r="Q582" s="140">
        <f t="shared" si="123"/>
        <v>0</v>
      </c>
      <c r="R582" s="140">
        <f t="shared" si="124"/>
        <v>0</v>
      </c>
      <c r="S582" s="140">
        <f t="shared" si="125"/>
        <v>0</v>
      </c>
      <c r="T582" s="140">
        <f t="shared" si="126"/>
        <v>0</v>
      </c>
      <c r="U582" s="140">
        <f t="shared" si="127"/>
        <v>-20898.580000000002</v>
      </c>
      <c r="W582" s="140">
        <f t="shared" si="128"/>
        <v>0</v>
      </c>
      <c r="X582" s="140">
        <f t="shared" si="129"/>
        <v>0</v>
      </c>
      <c r="Y582" s="140">
        <f t="shared" si="130"/>
        <v>0</v>
      </c>
      <c r="Z582" s="140">
        <f t="shared" si="131"/>
        <v>0</v>
      </c>
      <c r="AA582" s="140">
        <f t="shared" si="132"/>
        <v>0</v>
      </c>
      <c r="AC582" s="143">
        <f t="shared" si="133"/>
        <v>0</v>
      </c>
      <c r="AD582" s="143">
        <f t="shared" si="134"/>
        <v>0</v>
      </c>
      <c r="AE582" s="143">
        <f t="shared" si="135"/>
        <v>0</v>
      </c>
      <c r="AF582" s="143">
        <f t="shared" si="136"/>
        <v>0</v>
      </c>
      <c r="AG582" s="143">
        <f t="shared" si="137"/>
        <v>-20898.580000000002</v>
      </c>
    </row>
    <row r="583" spans="2:33">
      <c r="B583" t="s">
        <v>998</v>
      </c>
      <c r="C583" t="s">
        <v>650</v>
      </c>
      <c r="D583" s="120">
        <v>4.9000000000000002E-2</v>
      </c>
      <c r="E583" s="120">
        <v>2.9000000000000001E-2</v>
      </c>
      <c r="F583" s="127"/>
      <c r="G583" s="127"/>
      <c r="H583" s="127"/>
      <c r="I583" s="127"/>
      <c r="J583" s="127"/>
      <c r="K583" s="127">
        <v>0</v>
      </c>
      <c r="L583" s="127">
        <v>0</v>
      </c>
      <c r="M583" s="127">
        <v>0</v>
      </c>
      <c r="N583" s="127">
        <v>0</v>
      </c>
      <c r="O583" s="127">
        <v>136407</v>
      </c>
      <c r="Q583" s="140">
        <f t="shared" ref="Q583:Q630" si="138">($E583-$D583)*K583</f>
        <v>0</v>
      </c>
      <c r="R583" s="140">
        <f t="shared" ref="R583:R630" si="139">($E583-$D583)*L583</f>
        <v>0</v>
      </c>
      <c r="S583" s="140">
        <f t="shared" ref="S583:S630" si="140">($E583-$D583)*M583</f>
        <v>0</v>
      </c>
      <c r="T583" s="140">
        <f t="shared" ref="T583:T630" si="141">($E583-$D583)*N583</f>
        <v>0</v>
      </c>
      <c r="U583" s="140">
        <f t="shared" ref="U583:U630" si="142">($E583-$D583)*O583</f>
        <v>-2728.14</v>
      </c>
      <c r="W583" s="140">
        <f t="shared" ref="W583:W630" si="143">($E583-$D583)*F583</f>
        <v>0</v>
      </c>
      <c r="X583" s="140">
        <f t="shared" ref="X583:X630" si="144">($E583-$D583)*G583</f>
        <v>0</v>
      </c>
      <c r="Y583" s="140">
        <f t="shared" ref="Y583:Y630" si="145">($E583-$D583)*H583</f>
        <v>0</v>
      </c>
      <c r="Z583" s="140">
        <f t="shared" ref="Z583:Z630" si="146">($E583-$D583)*I583</f>
        <v>0</v>
      </c>
      <c r="AA583" s="140">
        <f t="shared" ref="AA583:AA630" si="147">($E583-$D583)*J583</f>
        <v>0</v>
      </c>
      <c r="AC583" s="143">
        <f t="shared" ref="AC583:AC630" si="148">SUM(Q583,W583)</f>
        <v>0</v>
      </c>
      <c r="AD583" s="143">
        <f t="shared" ref="AD583:AD630" si="149">SUM(R583,X583)</f>
        <v>0</v>
      </c>
      <c r="AE583" s="143">
        <f t="shared" ref="AE583:AE630" si="150">SUM(S583,Y583)</f>
        <v>0</v>
      </c>
      <c r="AF583" s="143">
        <f t="shared" ref="AF583:AF630" si="151">SUM(T583,Z583)</f>
        <v>0</v>
      </c>
      <c r="AG583" s="143">
        <f t="shared" ref="AG583:AG630" si="152">SUM(U583,AA583)</f>
        <v>-2728.14</v>
      </c>
    </row>
    <row r="584" spans="2:33">
      <c r="B584" t="s">
        <v>998</v>
      </c>
      <c r="C584" t="s">
        <v>651</v>
      </c>
      <c r="D584" s="120">
        <v>1.5599999999999999E-2</v>
      </c>
      <c r="E584" s="120">
        <v>5.8500000000000003E-2</v>
      </c>
      <c r="F584" s="127"/>
      <c r="G584" s="127"/>
      <c r="H584" s="127"/>
      <c r="I584" s="127"/>
      <c r="J584" s="127"/>
      <c r="K584" s="127">
        <v>0</v>
      </c>
      <c r="L584" s="127">
        <v>0</v>
      </c>
      <c r="M584" s="127">
        <v>0</v>
      </c>
      <c r="N584" s="127">
        <v>0</v>
      </c>
      <c r="O584" s="127">
        <v>0</v>
      </c>
      <c r="Q584" s="140">
        <f t="shared" si="138"/>
        <v>0</v>
      </c>
      <c r="R584" s="140">
        <f t="shared" si="139"/>
        <v>0</v>
      </c>
      <c r="S584" s="140">
        <f t="shared" si="140"/>
        <v>0</v>
      </c>
      <c r="T584" s="140">
        <f t="shared" si="141"/>
        <v>0</v>
      </c>
      <c r="U584" s="140">
        <f t="shared" si="142"/>
        <v>0</v>
      </c>
      <c r="W584" s="140">
        <f t="shared" si="143"/>
        <v>0</v>
      </c>
      <c r="X584" s="140">
        <f t="shared" si="144"/>
        <v>0</v>
      </c>
      <c r="Y584" s="140">
        <f t="shared" si="145"/>
        <v>0</v>
      </c>
      <c r="Z584" s="140">
        <f t="shared" si="146"/>
        <v>0</v>
      </c>
      <c r="AA584" s="140">
        <f t="shared" si="147"/>
        <v>0</v>
      </c>
      <c r="AC584" s="143">
        <f t="shared" si="148"/>
        <v>0</v>
      </c>
      <c r="AD584" s="143">
        <f t="shared" si="149"/>
        <v>0</v>
      </c>
      <c r="AE584" s="143">
        <f t="shared" si="150"/>
        <v>0</v>
      </c>
      <c r="AF584" s="143">
        <f t="shared" si="151"/>
        <v>0</v>
      </c>
      <c r="AG584" s="143">
        <f t="shared" si="152"/>
        <v>0</v>
      </c>
    </row>
    <row r="585" spans="2:33">
      <c r="B585" t="s">
        <v>998</v>
      </c>
      <c r="C585" t="s">
        <v>652</v>
      </c>
      <c r="D585" s="120">
        <v>0.2</v>
      </c>
      <c r="E585" s="120">
        <v>5.8500000000000003E-2</v>
      </c>
      <c r="F585" s="127"/>
      <c r="G585" s="127"/>
      <c r="H585" s="127"/>
      <c r="I585" s="127"/>
      <c r="J585" s="127"/>
      <c r="K585" s="127">
        <v>0</v>
      </c>
      <c r="L585" s="127">
        <v>0</v>
      </c>
      <c r="M585" s="127">
        <v>0</v>
      </c>
      <c r="N585" s="127">
        <v>0</v>
      </c>
      <c r="O585" s="127">
        <v>0</v>
      </c>
      <c r="Q585" s="140">
        <f t="shared" si="138"/>
        <v>0</v>
      </c>
      <c r="R585" s="140">
        <f t="shared" si="139"/>
        <v>0</v>
      </c>
      <c r="S585" s="140">
        <f t="shared" si="140"/>
        <v>0</v>
      </c>
      <c r="T585" s="140">
        <f t="shared" si="141"/>
        <v>0</v>
      </c>
      <c r="U585" s="140">
        <f t="shared" si="142"/>
        <v>0</v>
      </c>
      <c r="W585" s="140">
        <f t="shared" si="143"/>
        <v>0</v>
      </c>
      <c r="X585" s="140">
        <f t="shared" si="144"/>
        <v>0</v>
      </c>
      <c r="Y585" s="140">
        <f t="shared" si="145"/>
        <v>0</v>
      </c>
      <c r="Z585" s="140">
        <f t="shared" si="146"/>
        <v>0</v>
      </c>
      <c r="AA585" s="140">
        <f t="shared" si="147"/>
        <v>0</v>
      </c>
      <c r="AC585" s="143">
        <f t="shared" si="148"/>
        <v>0</v>
      </c>
      <c r="AD585" s="143">
        <f t="shared" si="149"/>
        <v>0</v>
      </c>
      <c r="AE585" s="143">
        <f t="shared" si="150"/>
        <v>0</v>
      </c>
      <c r="AF585" s="143">
        <f t="shared" si="151"/>
        <v>0</v>
      </c>
      <c r="AG585" s="143">
        <f t="shared" si="152"/>
        <v>0</v>
      </c>
    </row>
    <row r="586" spans="2:33">
      <c r="B586" t="s">
        <v>998</v>
      </c>
      <c r="C586" t="s">
        <v>656</v>
      </c>
      <c r="D586" s="120">
        <v>4.6399999999999997E-2</v>
      </c>
      <c r="E586" s="120">
        <v>0</v>
      </c>
      <c r="F586" s="127"/>
      <c r="G586" s="127"/>
      <c r="H586" s="127"/>
      <c r="I586" s="127"/>
      <c r="J586" s="127"/>
      <c r="K586" s="127">
        <v>0</v>
      </c>
      <c r="L586" s="127">
        <v>0</v>
      </c>
      <c r="M586" s="127">
        <v>0</v>
      </c>
      <c r="N586" s="127">
        <v>0</v>
      </c>
      <c r="O586" s="127">
        <v>43834</v>
      </c>
      <c r="Q586" s="140">
        <f t="shared" si="138"/>
        <v>0</v>
      </c>
      <c r="R586" s="140">
        <f t="shared" si="139"/>
        <v>0</v>
      </c>
      <c r="S586" s="140">
        <f t="shared" si="140"/>
        <v>0</v>
      </c>
      <c r="T586" s="140">
        <f t="shared" si="141"/>
        <v>0</v>
      </c>
      <c r="U586" s="140">
        <f t="shared" si="142"/>
        <v>-2033.8975999999998</v>
      </c>
      <c r="W586" s="140">
        <f t="shared" si="143"/>
        <v>0</v>
      </c>
      <c r="X586" s="140">
        <f t="shared" si="144"/>
        <v>0</v>
      </c>
      <c r="Y586" s="140">
        <f t="shared" si="145"/>
        <v>0</v>
      </c>
      <c r="Z586" s="140">
        <f t="shared" si="146"/>
        <v>0</v>
      </c>
      <c r="AA586" s="140">
        <f t="shared" si="147"/>
        <v>0</v>
      </c>
      <c r="AC586" s="143">
        <f t="shared" si="148"/>
        <v>0</v>
      </c>
      <c r="AD586" s="143">
        <f t="shared" si="149"/>
        <v>0</v>
      </c>
      <c r="AE586" s="143">
        <f t="shared" si="150"/>
        <v>0</v>
      </c>
      <c r="AF586" s="143">
        <f t="shared" si="151"/>
        <v>0</v>
      </c>
      <c r="AG586" s="143">
        <f t="shared" si="152"/>
        <v>-2033.8975999999998</v>
      </c>
    </row>
    <row r="587" spans="2:33">
      <c r="B587" t="s">
        <v>998</v>
      </c>
      <c r="C587" t="s">
        <v>675</v>
      </c>
      <c r="D587" s="120">
        <v>7.3300000000000004E-2</v>
      </c>
      <c r="E587" s="120">
        <v>4.0800000000000003E-2</v>
      </c>
      <c r="F587" s="127"/>
      <c r="G587" s="127"/>
      <c r="H587" s="127"/>
      <c r="I587" s="127"/>
      <c r="J587" s="127"/>
      <c r="K587" s="127">
        <v>0</v>
      </c>
      <c r="L587" s="127">
        <v>1190483</v>
      </c>
      <c r="M587" s="127">
        <v>0</v>
      </c>
      <c r="N587" s="127">
        <v>0</v>
      </c>
      <c r="O587" s="127">
        <v>0</v>
      </c>
      <c r="Q587" s="140">
        <f t="shared" si="138"/>
        <v>0</v>
      </c>
      <c r="R587" s="140">
        <f t="shared" si="139"/>
        <v>-38690.697500000002</v>
      </c>
      <c r="S587" s="140">
        <f t="shared" si="140"/>
        <v>0</v>
      </c>
      <c r="T587" s="140">
        <f t="shared" si="141"/>
        <v>0</v>
      </c>
      <c r="U587" s="140">
        <f t="shared" si="142"/>
        <v>0</v>
      </c>
      <c r="W587" s="140">
        <f t="shared" si="143"/>
        <v>0</v>
      </c>
      <c r="X587" s="140">
        <f t="shared" si="144"/>
        <v>0</v>
      </c>
      <c r="Y587" s="140">
        <f t="shared" si="145"/>
        <v>0</v>
      </c>
      <c r="Z587" s="140">
        <f t="shared" si="146"/>
        <v>0</v>
      </c>
      <c r="AA587" s="140">
        <f t="shared" si="147"/>
        <v>0</v>
      </c>
      <c r="AC587" s="143">
        <f t="shared" si="148"/>
        <v>0</v>
      </c>
      <c r="AD587" s="143">
        <f t="shared" si="149"/>
        <v>-38690.697500000002</v>
      </c>
      <c r="AE587" s="143">
        <f t="shared" si="150"/>
        <v>0</v>
      </c>
      <c r="AF587" s="143">
        <f t="shared" si="151"/>
        <v>0</v>
      </c>
      <c r="AG587" s="143">
        <f t="shared" si="152"/>
        <v>0</v>
      </c>
    </row>
    <row r="588" spans="2:33">
      <c r="B588" t="s">
        <v>998</v>
      </c>
      <c r="C588" t="s">
        <v>676</v>
      </c>
      <c r="D588" s="120">
        <v>5.7799999999999997E-2</v>
      </c>
      <c r="E588" s="120">
        <v>2.3300000000000001E-2</v>
      </c>
      <c r="F588" s="127"/>
      <c r="G588" s="127"/>
      <c r="H588" s="127"/>
      <c r="I588" s="127"/>
      <c r="J588" s="127"/>
      <c r="K588" s="127">
        <v>0</v>
      </c>
      <c r="L588" s="127">
        <v>0</v>
      </c>
      <c r="M588" s="127">
        <v>0</v>
      </c>
      <c r="N588" s="127">
        <v>0</v>
      </c>
      <c r="O588" s="127">
        <v>0</v>
      </c>
      <c r="Q588" s="140">
        <f t="shared" si="138"/>
        <v>0</v>
      </c>
      <c r="R588" s="140">
        <f t="shared" si="139"/>
        <v>0</v>
      </c>
      <c r="S588" s="140">
        <f t="shared" si="140"/>
        <v>0</v>
      </c>
      <c r="T588" s="140">
        <f t="shared" si="141"/>
        <v>0</v>
      </c>
      <c r="U588" s="140">
        <f t="shared" si="142"/>
        <v>0</v>
      </c>
      <c r="W588" s="140">
        <f t="shared" si="143"/>
        <v>0</v>
      </c>
      <c r="X588" s="140">
        <f t="shared" si="144"/>
        <v>0</v>
      </c>
      <c r="Y588" s="140">
        <f t="shared" si="145"/>
        <v>0</v>
      </c>
      <c r="Z588" s="140">
        <f t="shared" si="146"/>
        <v>0</v>
      </c>
      <c r="AA588" s="140">
        <f t="shared" si="147"/>
        <v>0</v>
      </c>
      <c r="AC588" s="143">
        <f t="shared" si="148"/>
        <v>0</v>
      </c>
      <c r="AD588" s="143">
        <f t="shared" si="149"/>
        <v>0</v>
      </c>
      <c r="AE588" s="143">
        <f t="shared" si="150"/>
        <v>0</v>
      </c>
      <c r="AF588" s="143">
        <f t="shared" si="151"/>
        <v>0</v>
      </c>
      <c r="AG588" s="143">
        <f t="shared" si="152"/>
        <v>0</v>
      </c>
    </row>
    <row r="589" spans="2:33">
      <c r="B589" t="s">
        <v>998</v>
      </c>
      <c r="C589" t="s">
        <v>677</v>
      </c>
      <c r="D589" s="120">
        <v>5.7799999999999997E-2</v>
      </c>
      <c r="E589" s="120">
        <v>2.3300000000000001E-2</v>
      </c>
      <c r="F589" s="127"/>
      <c r="G589" s="127"/>
      <c r="H589" s="127"/>
      <c r="I589" s="127"/>
      <c r="J589" s="127"/>
      <c r="K589" s="127">
        <v>0</v>
      </c>
      <c r="L589" s="127">
        <v>1203544</v>
      </c>
      <c r="M589" s="127">
        <v>0</v>
      </c>
      <c r="N589" s="127">
        <v>0</v>
      </c>
      <c r="O589" s="127">
        <v>0</v>
      </c>
      <c r="Q589" s="140">
        <f t="shared" si="138"/>
        <v>0</v>
      </c>
      <c r="R589" s="140">
        <f t="shared" si="139"/>
        <v>-41522.267999999996</v>
      </c>
      <c r="S589" s="140">
        <f t="shared" si="140"/>
        <v>0</v>
      </c>
      <c r="T589" s="140">
        <f t="shared" si="141"/>
        <v>0</v>
      </c>
      <c r="U589" s="140">
        <f t="shared" si="142"/>
        <v>0</v>
      </c>
      <c r="W589" s="140">
        <f t="shared" si="143"/>
        <v>0</v>
      </c>
      <c r="X589" s="140">
        <f t="shared" si="144"/>
        <v>0</v>
      </c>
      <c r="Y589" s="140">
        <f t="shared" si="145"/>
        <v>0</v>
      </c>
      <c r="Z589" s="140">
        <f t="shared" si="146"/>
        <v>0</v>
      </c>
      <c r="AA589" s="140">
        <f t="shared" si="147"/>
        <v>0</v>
      </c>
      <c r="AC589" s="143">
        <f t="shared" si="148"/>
        <v>0</v>
      </c>
      <c r="AD589" s="143">
        <f t="shared" si="149"/>
        <v>-41522.267999999996</v>
      </c>
      <c r="AE589" s="143">
        <f t="shared" si="150"/>
        <v>0</v>
      </c>
      <c r="AF589" s="143">
        <f t="shared" si="151"/>
        <v>0</v>
      </c>
      <c r="AG589" s="143">
        <f t="shared" si="152"/>
        <v>0</v>
      </c>
    </row>
    <row r="590" spans="2:33">
      <c r="B590" t="s">
        <v>998</v>
      </c>
      <c r="C590" t="s">
        <v>678</v>
      </c>
      <c r="D590" s="120">
        <v>5.7799999999999997E-2</v>
      </c>
      <c r="E590" s="120">
        <v>2.3300000000000001E-2</v>
      </c>
      <c r="F590" s="127"/>
      <c r="G590" s="127"/>
      <c r="H590" s="127"/>
      <c r="I590" s="127"/>
      <c r="J590" s="127"/>
      <c r="K590" s="127">
        <v>0</v>
      </c>
      <c r="L590" s="127">
        <v>0</v>
      </c>
      <c r="M590" s="127">
        <v>0</v>
      </c>
      <c r="N590" s="127">
        <v>0</v>
      </c>
      <c r="O590" s="127">
        <v>0</v>
      </c>
      <c r="Q590" s="140">
        <f t="shared" si="138"/>
        <v>0</v>
      </c>
      <c r="R590" s="140">
        <f t="shared" si="139"/>
        <v>0</v>
      </c>
      <c r="S590" s="140">
        <f t="shared" si="140"/>
        <v>0</v>
      </c>
      <c r="T590" s="140">
        <f t="shared" si="141"/>
        <v>0</v>
      </c>
      <c r="U590" s="140">
        <f t="shared" si="142"/>
        <v>0</v>
      </c>
      <c r="W590" s="140">
        <f t="shared" si="143"/>
        <v>0</v>
      </c>
      <c r="X590" s="140">
        <f t="shared" si="144"/>
        <v>0</v>
      </c>
      <c r="Y590" s="140">
        <f t="shared" si="145"/>
        <v>0</v>
      </c>
      <c r="Z590" s="140">
        <f t="shared" si="146"/>
        <v>0</v>
      </c>
      <c r="AA590" s="140">
        <f t="shared" si="147"/>
        <v>0</v>
      </c>
      <c r="AC590" s="143">
        <f t="shared" si="148"/>
        <v>0</v>
      </c>
      <c r="AD590" s="143">
        <f t="shared" si="149"/>
        <v>0</v>
      </c>
      <c r="AE590" s="143">
        <f t="shared" si="150"/>
        <v>0</v>
      </c>
      <c r="AF590" s="143">
        <f t="shared" si="151"/>
        <v>0</v>
      </c>
      <c r="AG590" s="143">
        <f t="shared" si="152"/>
        <v>0</v>
      </c>
    </row>
    <row r="591" spans="2:33">
      <c r="B591" t="s">
        <v>998</v>
      </c>
      <c r="C591" t="s">
        <v>679</v>
      </c>
      <c r="D591" s="120">
        <v>5.7799999999999997E-2</v>
      </c>
      <c r="E591" s="120">
        <v>2.3300000000000001E-2</v>
      </c>
      <c r="F591" s="127"/>
      <c r="G591" s="127"/>
      <c r="H591" s="127"/>
      <c r="I591" s="127"/>
      <c r="J591" s="127"/>
      <c r="K591" s="127">
        <v>0</v>
      </c>
      <c r="L591" s="127">
        <v>2590941</v>
      </c>
      <c r="M591" s="127">
        <v>0</v>
      </c>
      <c r="N591" s="127">
        <v>0</v>
      </c>
      <c r="O591" s="127">
        <v>0</v>
      </c>
      <c r="Q591" s="140">
        <f t="shared" si="138"/>
        <v>0</v>
      </c>
      <c r="R591" s="140">
        <f t="shared" si="139"/>
        <v>-89387.464499999987</v>
      </c>
      <c r="S591" s="140">
        <f t="shared" si="140"/>
        <v>0</v>
      </c>
      <c r="T591" s="140">
        <f t="shared" si="141"/>
        <v>0</v>
      </c>
      <c r="U591" s="140">
        <f t="shared" si="142"/>
        <v>0</v>
      </c>
      <c r="W591" s="140">
        <f t="shared" si="143"/>
        <v>0</v>
      </c>
      <c r="X591" s="140">
        <f t="shared" si="144"/>
        <v>0</v>
      </c>
      <c r="Y591" s="140">
        <f t="shared" si="145"/>
        <v>0</v>
      </c>
      <c r="Z591" s="140">
        <f t="shared" si="146"/>
        <v>0</v>
      </c>
      <c r="AA591" s="140">
        <f t="shared" si="147"/>
        <v>0</v>
      </c>
      <c r="AC591" s="143">
        <f t="shared" si="148"/>
        <v>0</v>
      </c>
      <c r="AD591" s="143">
        <f t="shared" si="149"/>
        <v>-89387.464499999987</v>
      </c>
      <c r="AE591" s="143">
        <f t="shared" si="150"/>
        <v>0</v>
      </c>
      <c r="AF591" s="143">
        <f t="shared" si="151"/>
        <v>0</v>
      </c>
      <c r="AG591" s="143">
        <f t="shared" si="152"/>
        <v>0</v>
      </c>
    </row>
    <row r="592" spans="2:33">
      <c r="B592" t="s">
        <v>998</v>
      </c>
      <c r="C592" t="s">
        <v>680</v>
      </c>
      <c r="D592" s="120">
        <v>4.9200000000000001E-2</v>
      </c>
      <c r="E592" s="120">
        <v>2.0400000000000001E-2</v>
      </c>
      <c r="F592" s="127"/>
      <c r="G592" s="127"/>
      <c r="H592" s="127"/>
      <c r="I592" s="127"/>
      <c r="J592" s="127"/>
      <c r="K592" s="127">
        <v>0</v>
      </c>
      <c r="L592" s="127">
        <v>1886595</v>
      </c>
      <c r="M592" s="127">
        <v>0</v>
      </c>
      <c r="N592" s="127">
        <v>0</v>
      </c>
      <c r="O592" s="127">
        <v>0</v>
      </c>
      <c r="Q592" s="140">
        <f t="shared" si="138"/>
        <v>0</v>
      </c>
      <c r="R592" s="140">
        <f t="shared" si="139"/>
        <v>-54333.936000000002</v>
      </c>
      <c r="S592" s="140">
        <f t="shared" si="140"/>
        <v>0</v>
      </c>
      <c r="T592" s="140">
        <f t="shared" si="141"/>
        <v>0</v>
      </c>
      <c r="U592" s="140">
        <f t="shared" si="142"/>
        <v>0</v>
      </c>
      <c r="W592" s="140">
        <f t="shared" si="143"/>
        <v>0</v>
      </c>
      <c r="X592" s="140">
        <f t="shared" si="144"/>
        <v>0</v>
      </c>
      <c r="Y592" s="140">
        <f t="shared" si="145"/>
        <v>0</v>
      </c>
      <c r="Z592" s="140">
        <f t="shared" si="146"/>
        <v>0</v>
      </c>
      <c r="AA592" s="140">
        <f t="shared" si="147"/>
        <v>0</v>
      </c>
      <c r="AC592" s="143">
        <f t="shared" si="148"/>
        <v>0</v>
      </c>
      <c r="AD592" s="143">
        <f t="shared" si="149"/>
        <v>-54333.936000000002</v>
      </c>
      <c r="AE592" s="143">
        <f t="shared" si="150"/>
        <v>0</v>
      </c>
      <c r="AF592" s="143">
        <f t="shared" si="151"/>
        <v>0</v>
      </c>
      <c r="AG592" s="143">
        <f t="shared" si="152"/>
        <v>0</v>
      </c>
    </row>
    <row r="593" spans="2:33">
      <c r="B593" t="s">
        <v>998</v>
      </c>
      <c r="C593" t="s">
        <v>681</v>
      </c>
      <c r="D593" s="120">
        <v>4.9200000000000001E-2</v>
      </c>
      <c r="E593" s="120">
        <v>2.0400000000000001E-2</v>
      </c>
      <c r="F593" s="127"/>
      <c r="G593" s="127"/>
      <c r="H593" s="127"/>
      <c r="I593" s="127"/>
      <c r="J593" s="127"/>
      <c r="K593" s="127">
        <v>0</v>
      </c>
      <c r="L593" s="127">
        <v>1125758</v>
      </c>
      <c r="M593" s="127">
        <v>0</v>
      </c>
      <c r="N593" s="127">
        <v>0</v>
      </c>
      <c r="O593" s="127">
        <v>0</v>
      </c>
      <c r="Q593" s="140">
        <f t="shared" si="138"/>
        <v>0</v>
      </c>
      <c r="R593" s="140">
        <f t="shared" si="139"/>
        <v>-32421.830399999999</v>
      </c>
      <c r="S593" s="140">
        <f t="shared" si="140"/>
        <v>0</v>
      </c>
      <c r="T593" s="140">
        <f t="shared" si="141"/>
        <v>0</v>
      </c>
      <c r="U593" s="140">
        <f t="shared" si="142"/>
        <v>0</v>
      </c>
      <c r="W593" s="140">
        <f t="shared" si="143"/>
        <v>0</v>
      </c>
      <c r="X593" s="140">
        <f t="shared" si="144"/>
        <v>0</v>
      </c>
      <c r="Y593" s="140">
        <f t="shared" si="145"/>
        <v>0</v>
      </c>
      <c r="Z593" s="140">
        <f t="shared" si="146"/>
        <v>0</v>
      </c>
      <c r="AA593" s="140">
        <f t="shared" si="147"/>
        <v>0</v>
      </c>
      <c r="AC593" s="143">
        <f t="shared" si="148"/>
        <v>0</v>
      </c>
      <c r="AD593" s="143">
        <f t="shared" si="149"/>
        <v>-32421.830399999999</v>
      </c>
      <c r="AE593" s="143">
        <f t="shared" si="150"/>
        <v>0</v>
      </c>
      <c r="AF593" s="143">
        <f t="shared" si="151"/>
        <v>0</v>
      </c>
      <c r="AG593" s="143">
        <f t="shared" si="152"/>
        <v>0</v>
      </c>
    </row>
    <row r="594" spans="2:33">
      <c r="B594" t="s">
        <v>998</v>
      </c>
      <c r="C594" t="s">
        <v>682</v>
      </c>
      <c r="D594" s="120">
        <v>5.74E-2</v>
      </c>
      <c r="E594" s="120">
        <v>2.8000000000000001E-2</v>
      </c>
      <c r="F594" s="127"/>
      <c r="G594" s="127"/>
      <c r="H594" s="127"/>
      <c r="I594" s="127"/>
      <c r="J594" s="127"/>
      <c r="K594" s="127">
        <v>0</v>
      </c>
      <c r="L594" s="127">
        <v>1997555</v>
      </c>
      <c r="M594" s="127">
        <v>0</v>
      </c>
      <c r="N594" s="127">
        <v>0</v>
      </c>
      <c r="O594" s="127">
        <v>0</v>
      </c>
      <c r="Q594" s="140">
        <f t="shared" si="138"/>
        <v>0</v>
      </c>
      <c r="R594" s="140">
        <f t="shared" si="139"/>
        <v>-58728.116999999998</v>
      </c>
      <c r="S594" s="140">
        <f t="shared" si="140"/>
        <v>0</v>
      </c>
      <c r="T594" s="140">
        <f t="shared" si="141"/>
        <v>0</v>
      </c>
      <c r="U594" s="140">
        <f t="shared" si="142"/>
        <v>0</v>
      </c>
      <c r="W594" s="140">
        <f t="shared" si="143"/>
        <v>0</v>
      </c>
      <c r="X594" s="140">
        <f t="shared" si="144"/>
        <v>0</v>
      </c>
      <c r="Y594" s="140">
        <f t="shared" si="145"/>
        <v>0</v>
      </c>
      <c r="Z594" s="140">
        <f t="shared" si="146"/>
        <v>0</v>
      </c>
      <c r="AA594" s="140">
        <f t="shared" si="147"/>
        <v>0</v>
      </c>
      <c r="AC594" s="143">
        <f t="shared" si="148"/>
        <v>0</v>
      </c>
      <c r="AD594" s="143">
        <f t="shared" si="149"/>
        <v>-58728.116999999998</v>
      </c>
      <c r="AE594" s="143">
        <f t="shared" si="150"/>
        <v>0</v>
      </c>
      <c r="AF594" s="143">
        <f t="shared" si="151"/>
        <v>0</v>
      </c>
      <c r="AG594" s="143">
        <f t="shared" si="152"/>
        <v>0</v>
      </c>
    </row>
    <row r="595" spans="2:33">
      <c r="B595" t="s">
        <v>998</v>
      </c>
      <c r="C595" t="s">
        <v>683</v>
      </c>
      <c r="D595" s="120">
        <v>5.74E-2</v>
      </c>
      <c r="E595" s="120">
        <v>2.8000000000000001E-2</v>
      </c>
      <c r="F595" s="127"/>
      <c r="G595" s="127"/>
      <c r="H595" s="127"/>
      <c r="I595" s="127"/>
      <c r="J595" s="127"/>
      <c r="K595" s="127">
        <v>0</v>
      </c>
      <c r="L595" s="127">
        <v>101711</v>
      </c>
      <c r="M595" s="127">
        <v>0</v>
      </c>
      <c r="N595" s="127">
        <v>0</v>
      </c>
      <c r="O595" s="127">
        <v>0</v>
      </c>
      <c r="Q595" s="140">
        <f t="shared" si="138"/>
        <v>0</v>
      </c>
      <c r="R595" s="140">
        <f t="shared" si="139"/>
        <v>-2990.3033999999998</v>
      </c>
      <c r="S595" s="140">
        <f t="shared" si="140"/>
        <v>0</v>
      </c>
      <c r="T595" s="140">
        <f t="shared" si="141"/>
        <v>0</v>
      </c>
      <c r="U595" s="140">
        <f t="shared" si="142"/>
        <v>0</v>
      </c>
      <c r="W595" s="140">
        <f t="shared" si="143"/>
        <v>0</v>
      </c>
      <c r="X595" s="140">
        <f t="shared" si="144"/>
        <v>0</v>
      </c>
      <c r="Y595" s="140">
        <f t="shared" si="145"/>
        <v>0</v>
      </c>
      <c r="Z595" s="140">
        <f t="shared" si="146"/>
        <v>0</v>
      </c>
      <c r="AA595" s="140">
        <f t="shared" si="147"/>
        <v>0</v>
      </c>
      <c r="AC595" s="143">
        <f t="shared" si="148"/>
        <v>0</v>
      </c>
      <c r="AD595" s="143">
        <f t="shared" si="149"/>
        <v>-2990.3033999999998</v>
      </c>
      <c r="AE595" s="143">
        <f t="shared" si="150"/>
        <v>0</v>
      </c>
      <c r="AF595" s="143">
        <f t="shared" si="151"/>
        <v>0</v>
      </c>
      <c r="AG595" s="143">
        <f t="shared" si="152"/>
        <v>0</v>
      </c>
    </row>
    <row r="596" spans="2:33">
      <c r="B596" t="s">
        <v>998</v>
      </c>
      <c r="C596" t="s">
        <v>684</v>
      </c>
      <c r="D596" s="120">
        <v>7.3300000000000004E-2</v>
      </c>
      <c r="E596" s="120">
        <v>4.0800000000000003E-2</v>
      </c>
      <c r="F596" s="127"/>
      <c r="G596" s="127"/>
      <c r="H596" s="127"/>
      <c r="I596" s="127"/>
      <c r="J596" s="127"/>
      <c r="K596" s="127">
        <v>0</v>
      </c>
      <c r="L596" s="127">
        <v>29308</v>
      </c>
      <c r="M596" s="127">
        <v>0</v>
      </c>
      <c r="N596" s="127">
        <v>0</v>
      </c>
      <c r="O596" s="127">
        <v>0</v>
      </c>
      <c r="Q596" s="140">
        <f t="shared" si="138"/>
        <v>0</v>
      </c>
      <c r="R596" s="140">
        <f t="shared" si="139"/>
        <v>-952.51</v>
      </c>
      <c r="S596" s="140">
        <f t="shared" si="140"/>
        <v>0</v>
      </c>
      <c r="T596" s="140">
        <f t="shared" si="141"/>
        <v>0</v>
      </c>
      <c r="U596" s="140">
        <f t="shared" si="142"/>
        <v>0</v>
      </c>
      <c r="W596" s="140">
        <f t="shared" si="143"/>
        <v>0</v>
      </c>
      <c r="X596" s="140">
        <f t="shared" si="144"/>
        <v>0</v>
      </c>
      <c r="Y596" s="140">
        <f t="shared" si="145"/>
        <v>0</v>
      </c>
      <c r="Z596" s="140">
        <f t="shared" si="146"/>
        <v>0</v>
      </c>
      <c r="AA596" s="140">
        <f t="shared" si="147"/>
        <v>0</v>
      </c>
      <c r="AC596" s="143">
        <f t="shared" si="148"/>
        <v>0</v>
      </c>
      <c r="AD596" s="143">
        <f t="shared" si="149"/>
        <v>-952.51</v>
      </c>
      <c r="AE596" s="143">
        <f t="shared" si="150"/>
        <v>0</v>
      </c>
      <c r="AF596" s="143">
        <f t="shared" si="151"/>
        <v>0</v>
      </c>
      <c r="AG596" s="143">
        <f t="shared" si="152"/>
        <v>0</v>
      </c>
    </row>
    <row r="597" spans="2:33">
      <c r="B597" t="s">
        <v>998</v>
      </c>
      <c r="C597" t="s">
        <v>685</v>
      </c>
      <c r="D597" s="120">
        <v>0.2</v>
      </c>
      <c r="E597" s="120">
        <v>4.0800000000000003E-2</v>
      </c>
      <c r="F597" s="127"/>
      <c r="G597" s="127"/>
      <c r="H597" s="127"/>
      <c r="I597" s="127"/>
      <c r="J597" s="127"/>
      <c r="K597" s="127">
        <v>0</v>
      </c>
      <c r="L597" s="127">
        <v>0</v>
      </c>
      <c r="M597" s="127">
        <v>0</v>
      </c>
      <c r="N597" s="127">
        <v>0</v>
      </c>
      <c r="O597" s="127">
        <v>0</v>
      </c>
      <c r="Q597" s="140">
        <f t="shared" si="138"/>
        <v>0</v>
      </c>
      <c r="R597" s="140">
        <f t="shared" si="139"/>
        <v>0</v>
      </c>
      <c r="S597" s="140">
        <f t="shared" si="140"/>
        <v>0</v>
      </c>
      <c r="T597" s="140">
        <f t="shared" si="141"/>
        <v>0</v>
      </c>
      <c r="U597" s="140">
        <f t="shared" si="142"/>
        <v>0</v>
      </c>
      <c r="W597" s="140">
        <f t="shared" si="143"/>
        <v>0</v>
      </c>
      <c r="X597" s="140">
        <f t="shared" si="144"/>
        <v>0</v>
      </c>
      <c r="Y597" s="140">
        <f t="shared" si="145"/>
        <v>0</v>
      </c>
      <c r="Z597" s="140">
        <f t="shared" si="146"/>
        <v>0</v>
      </c>
      <c r="AA597" s="140">
        <f t="shared" si="147"/>
        <v>0</v>
      </c>
      <c r="AC597" s="143">
        <f t="shared" si="148"/>
        <v>0</v>
      </c>
      <c r="AD597" s="143">
        <f t="shared" si="149"/>
        <v>0</v>
      </c>
      <c r="AE597" s="143">
        <f t="shared" si="150"/>
        <v>0</v>
      </c>
      <c r="AF597" s="143">
        <f t="shared" si="151"/>
        <v>0</v>
      </c>
      <c r="AG597" s="143">
        <f t="shared" si="152"/>
        <v>0</v>
      </c>
    </row>
    <row r="598" spans="2:33">
      <c r="B598" t="s">
        <v>998</v>
      </c>
      <c r="C598" t="s">
        <v>686</v>
      </c>
      <c r="D598" s="120">
        <v>4.9299999999999997E-2</v>
      </c>
      <c r="E598" s="120">
        <v>4.0800000000000003E-2</v>
      </c>
      <c r="F598" s="127"/>
      <c r="G598" s="127"/>
      <c r="H598" s="127"/>
      <c r="I598" s="127"/>
      <c r="J598" s="127"/>
      <c r="K598" s="127">
        <v>0</v>
      </c>
      <c r="L598" s="127">
        <v>0</v>
      </c>
      <c r="M598" s="127">
        <v>0</v>
      </c>
      <c r="N598" s="127">
        <v>0</v>
      </c>
      <c r="O598" s="127">
        <v>0</v>
      </c>
      <c r="Q598" s="140">
        <f t="shared" si="138"/>
        <v>0</v>
      </c>
      <c r="R598" s="140">
        <f t="shared" si="139"/>
        <v>0</v>
      </c>
      <c r="S598" s="140">
        <f t="shared" si="140"/>
        <v>0</v>
      </c>
      <c r="T598" s="140">
        <f t="shared" si="141"/>
        <v>0</v>
      </c>
      <c r="U598" s="140">
        <f t="shared" si="142"/>
        <v>0</v>
      </c>
      <c r="W598" s="140">
        <f t="shared" si="143"/>
        <v>0</v>
      </c>
      <c r="X598" s="140">
        <f t="shared" si="144"/>
        <v>0</v>
      </c>
      <c r="Y598" s="140">
        <f t="shared" si="145"/>
        <v>0</v>
      </c>
      <c r="Z598" s="140">
        <f t="shared" si="146"/>
        <v>0</v>
      </c>
      <c r="AA598" s="140">
        <f t="shared" si="147"/>
        <v>0</v>
      </c>
      <c r="AC598" s="143">
        <f t="shared" si="148"/>
        <v>0</v>
      </c>
      <c r="AD598" s="143">
        <f t="shared" si="149"/>
        <v>0</v>
      </c>
      <c r="AE598" s="143">
        <f t="shared" si="150"/>
        <v>0</v>
      </c>
      <c r="AF598" s="143">
        <f t="shared" si="151"/>
        <v>0</v>
      </c>
      <c r="AG598" s="143">
        <f t="shared" si="152"/>
        <v>0</v>
      </c>
    </row>
    <row r="599" spans="2:33">
      <c r="B599" t="s">
        <v>998</v>
      </c>
      <c r="C599" t="s">
        <v>687</v>
      </c>
      <c r="D599" s="120">
        <v>0</v>
      </c>
      <c r="E599" s="120">
        <v>2.0400000000000001E-2</v>
      </c>
      <c r="F599" s="127"/>
      <c r="G599" s="127"/>
      <c r="H599" s="127"/>
      <c r="I599" s="127"/>
      <c r="J599" s="127"/>
      <c r="K599" s="127">
        <v>0</v>
      </c>
      <c r="L599" s="127">
        <v>0</v>
      </c>
      <c r="M599" s="127">
        <v>0</v>
      </c>
      <c r="N599" s="127">
        <v>0</v>
      </c>
      <c r="O599" s="127">
        <v>0</v>
      </c>
      <c r="Q599" s="140">
        <f t="shared" si="138"/>
        <v>0</v>
      </c>
      <c r="R599" s="140">
        <f t="shared" si="139"/>
        <v>0</v>
      </c>
      <c r="S599" s="140">
        <f t="shared" si="140"/>
        <v>0</v>
      </c>
      <c r="T599" s="140">
        <f t="shared" si="141"/>
        <v>0</v>
      </c>
      <c r="U599" s="140">
        <f t="shared" si="142"/>
        <v>0</v>
      </c>
      <c r="W599" s="140">
        <f t="shared" si="143"/>
        <v>0</v>
      </c>
      <c r="X599" s="140">
        <f t="shared" si="144"/>
        <v>0</v>
      </c>
      <c r="Y599" s="140">
        <f t="shared" si="145"/>
        <v>0</v>
      </c>
      <c r="Z599" s="140">
        <f t="shared" si="146"/>
        <v>0</v>
      </c>
      <c r="AA599" s="140">
        <f t="shared" si="147"/>
        <v>0</v>
      </c>
      <c r="AC599" s="143">
        <f t="shared" si="148"/>
        <v>0</v>
      </c>
      <c r="AD599" s="143">
        <f t="shared" si="149"/>
        <v>0</v>
      </c>
      <c r="AE599" s="143">
        <f t="shared" si="150"/>
        <v>0</v>
      </c>
      <c r="AF599" s="143">
        <f t="shared" si="151"/>
        <v>0</v>
      </c>
      <c r="AG599" s="143">
        <f t="shared" si="152"/>
        <v>0</v>
      </c>
    </row>
    <row r="600" spans="2:33">
      <c r="B600" t="s">
        <v>998</v>
      </c>
      <c r="C600" t="s">
        <v>692</v>
      </c>
      <c r="D600" s="120">
        <v>7.46E-2</v>
      </c>
      <c r="E600" s="120">
        <v>2.92E-2</v>
      </c>
      <c r="F600" s="127"/>
      <c r="G600" s="127"/>
      <c r="H600" s="127"/>
      <c r="I600" s="127"/>
      <c r="J600" s="127"/>
      <c r="K600" s="127">
        <v>0</v>
      </c>
      <c r="L600" s="127">
        <v>1411856</v>
      </c>
      <c r="M600" s="127">
        <v>0</v>
      </c>
      <c r="N600" s="127">
        <v>0</v>
      </c>
      <c r="O600" s="127">
        <v>0</v>
      </c>
      <c r="Q600" s="140">
        <f t="shared" si="138"/>
        <v>0</v>
      </c>
      <c r="R600" s="140">
        <f t="shared" si="139"/>
        <v>-64098.262399999992</v>
      </c>
      <c r="S600" s="140">
        <f t="shared" si="140"/>
        <v>0</v>
      </c>
      <c r="T600" s="140">
        <f t="shared" si="141"/>
        <v>0</v>
      </c>
      <c r="U600" s="140">
        <f t="shared" si="142"/>
        <v>0</v>
      </c>
      <c r="W600" s="140">
        <f t="shared" si="143"/>
        <v>0</v>
      </c>
      <c r="X600" s="140">
        <f t="shared" si="144"/>
        <v>0</v>
      </c>
      <c r="Y600" s="140">
        <f t="shared" si="145"/>
        <v>0</v>
      </c>
      <c r="Z600" s="140">
        <f t="shared" si="146"/>
        <v>0</v>
      </c>
      <c r="AA600" s="140">
        <f t="shared" si="147"/>
        <v>0</v>
      </c>
      <c r="AC600" s="143">
        <f t="shared" si="148"/>
        <v>0</v>
      </c>
      <c r="AD600" s="143">
        <f t="shared" si="149"/>
        <v>-64098.262399999992</v>
      </c>
      <c r="AE600" s="143">
        <f t="shared" si="150"/>
        <v>0</v>
      </c>
      <c r="AF600" s="143">
        <f t="shared" si="151"/>
        <v>0</v>
      </c>
      <c r="AG600" s="143">
        <f t="shared" si="152"/>
        <v>0</v>
      </c>
    </row>
    <row r="601" spans="2:33">
      <c r="B601" t="s">
        <v>998</v>
      </c>
      <c r="C601" t="s">
        <v>693</v>
      </c>
      <c r="D601" s="120">
        <v>2.1100000000000001E-2</v>
      </c>
      <c r="E601" s="120">
        <v>5.1000000000000004E-3</v>
      </c>
      <c r="F601" s="127"/>
      <c r="G601" s="127"/>
      <c r="H601" s="127"/>
      <c r="I601" s="127"/>
      <c r="J601" s="127"/>
      <c r="K601" s="127">
        <v>0</v>
      </c>
      <c r="L601" s="127">
        <v>1097101</v>
      </c>
      <c r="M601" s="127">
        <v>0</v>
      </c>
      <c r="N601" s="127">
        <v>0</v>
      </c>
      <c r="O601" s="127">
        <v>0</v>
      </c>
      <c r="Q601" s="140">
        <f t="shared" si="138"/>
        <v>0</v>
      </c>
      <c r="R601" s="140">
        <f t="shared" si="139"/>
        <v>-17553.616000000002</v>
      </c>
      <c r="S601" s="140">
        <f t="shared" si="140"/>
        <v>0</v>
      </c>
      <c r="T601" s="140">
        <f t="shared" si="141"/>
        <v>0</v>
      </c>
      <c r="U601" s="140">
        <f t="shared" si="142"/>
        <v>0</v>
      </c>
      <c r="W601" s="140">
        <f t="shared" si="143"/>
        <v>0</v>
      </c>
      <c r="X601" s="140">
        <f t="shared" si="144"/>
        <v>0</v>
      </c>
      <c r="Y601" s="140">
        <f t="shared" si="145"/>
        <v>0</v>
      </c>
      <c r="Z601" s="140">
        <f t="shared" si="146"/>
        <v>0</v>
      </c>
      <c r="AA601" s="140">
        <f t="shared" si="147"/>
        <v>0</v>
      </c>
      <c r="AC601" s="143">
        <f t="shared" si="148"/>
        <v>0</v>
      </c>
      <c r="AD601" s="143">
        <f t="shared" si="149"/>
        <v>-17553.616000000002</v>
      </c>
      <c r="AE601" s="143">
        <f t="shared" si="150"/>
        <v>0</v>
      </c>
      <c r="AF601" s="143">
        <f t="shared" si="151"/>
        <v>0</v>
      </c>
      <c r="AG601" s="143">
        <f t="shared" si="152"/>
        <v>0</v>
      </c>
    </row>
    <row r="602" spans="2:33">
      <c r="B602" t="s">
        <v>998</v>
      </c>
      <c r="C602" t="s">
        <v>694</v>
      </c>
      <c r="D602" s="120">
        <v>7.4300000000000005E-2</v>
      </c>
      <c r="E602" s="120">
        <v>2.92E-2</v>
      </c>
      <c r="F602" s="127"/>
      <c r="G602" s="127"/>
      <c r="H602" s="127"/>
      <c r="I602" s="127"/>
      <c r="J602" s="127"/>
      <c r="K602" s="127">
        <v>0</v>
      </c>
      <c r="L602" s="127">
        <v>0</v>
      </c>
      <c r="M602" s="127">
        <v>0</v>
      </c>
      <c r="N602" s="127">
        <v>0</v>
      </c>
      <c r="O602" s="127">
        <v>0</v>
      </c>
      <c r="Q602" s="140">
        <f t="shared" si="138"/>
        <v>0</v>
      </c>
      <c r="R602" s="140">
        <f t="shared" si="139"/>
        <v>0</v>
      </c>
      <c r="S602" s="140">
        <f t="shared" si="140"/>
        <v>0</v>
      </c>
      <c r="T602" s="140">
        <f t="shared" si="141"/>
        <v>0</v>
      </c>
      <c r="U602" s="140">
        <f t="shared" si="142"/>
        <v>0</v>
      </c>
      <c r="W602" s="140">
        <f t="shared" si="143"/>
        <v>0</v>
      </c>
      <c r="X602" s="140">
        <f t="shared" si="144"/>
        <v>0</v>
      </c>
      <c r="Y602" s="140">
        <f t="shared" si="145"/>
        <v>0</v>
      </c>
      <c r="Z602" s="140">
        <f t="shared" si="146"/>
        <v>0</v>
      </c>
      <c r="AA602" s="140">
        <f t="shared" si="147"/>
        <v>0</v>
      </c>
      <c r="AC602" s="143">
        <f t="shared" si="148"/>
        <v>0</v>
      </c>
      <c r="AD602" s="143">
        <f t="shared" si="149"/>
        <v>0</v>
      </c>
      <c r="AE602" s="143">
        <f t="shared" si="150"/>
        <v>0</v>
      </c>
      <c r="AF602" s="143">
        <f t="shared" si="151"/>
        <v>0</v>
      </c>
      <c r="AG602" s="143">
        <f t="shared" si="152"/>
        <v>0</v>
      </c>
    </row>
    <row r="603" spans="2:33">
      <c r="B603" t="s">
        <v>1161</v>
      </c>
      <c r="F603" s="127">
        <v>26557596</v>
      </c>
      <c r="G603" s="127">
        <v>4886083</v>
      </c>
      <c r="H603" s="127">
        <v>13598523</v>
      </c>
      <c r="I603" s="127">
        <v>1995997</v>
      </c>
      <c r="J603" s="127">
        <v>763420</v>
      </c>
      <c r="K603" s="127">
        <v>38057576</v>
      </c>
      <c r="L603" s="127">
        <v>12634852</v>
      </c>
      <c r="M603" s="127">
        <v>19278185</v>
      </c>
      <c r="N603" s="127">
        <v>4008867</v>
      </c>
      <c r="O603" s="127">
        <v>4742072</v>
      </c>
      <c r="Q603" s="140">
        <f t="shared" si="138"/>
        <v>0</v>
      </c>
      <c r="R603" s="140">
        <f t="shared" si="139"/>
        <v>0</v>
      </c>
      <c r="S603" s="140">
        <f t="shared" si="140"/>
        <v>0</v>
      </c>
      <c r="T603" s="140">
        <f t="shared" si="141"/>
        <v>0</v>
      </c>
      <c r="U603" s="140">
        <f t="shared" si="142"/>
        <v>0</v>
      </c>
      <c r="W603" s="140">
        <f t="shared" si="143"/>
        <v>0</v>
      </c>
      <c r="X603" s="140">
        <f t="shared" si="144"/>
        <v>0</v>
      </c>
      <c r="Y603" s="140">
        <f t="shared" si="145"/>
        <v>0</v>
      </c>
      <c r="Z603" s="140">
        <f t="shared" si="146"/>
        <v>0</v>
      </c>
      <c r="AA603" s="140">
        <f t="shared" si="147"/>
        <v>0</v>
      </c>
      <c r="AC603" s="143">
        <f t="shared" si="148"/>
        <v>0</v>
      </c>
      <c r="AD603" s="143">
        <f t="shared" si="149"/>
        <v>0</v>
      </c>
      <c r="AE603" s="143">
        <f t="shared" si="150"/>
        <v>0</v>
      </c>
      <c r="AF603" s="143">
        <f t="shared" si="151"/>
        <v>0</v>
      </c>
      <c r="AG603" s="143">
        <f t="shared" si="152"/>
        <v>0</v>
      </c>
    </row>
    <row r="604" spans="2:33">
      <c r="B604" t="s">
        <v>996</v>
      </c>
      <c r="C604" t="s">
        <v>552</v>
      </c>
      <c r="D604" s="120">
        <v>1.35E-2</v>
      </c>
      <c r="E604" s="120">
        <v>1.21E-2</v>
      </c>
      <c r="F604" s="127">
        <v>0</v>
      </c>
      <c r="G604" s="127">
        <v>45148</v>
      </c>
      <c r="H604" s="127">
        <v>0</v>
      </c>
      <c r="I604" s="127">
        <v>20925</v>
      </c>
      <c r="J604" s="127">
        <v>0</v>
      </c>
      <c r="K604" s="127"/>
      <c r="L604" s="127"/>
      <c r="M604" s="127"/>
      <c r="N604" s="127"/>
      <c r="O604" s="127"/>
      <c r="Q604" s="140">
        <f t="shared" si="138"/>
        <v>0</v>
      </c>
      <c r="R604" s="140">
        <f t="shared" si="139"/>
        <v>0</v>
      </c>
      <c r="S604" s="140">
        <f t="shared" si="140"/>
        <v>0</v>
      </c>
      <c r="T604" s="140">
        <f t="shared" si="141"/>
        <v>0</v>
      </c>
      <c r="U604" s="140">
        <f t="shared" si="142"/>
        <v>0</v>
      </c>
      <c r="W604" s="140">
        <f t="shared" si="143"/>
        <v>0</v>
      </c>
      <c r="X604" s="140">
        <f t="shared" si="144"/>
        <v>-63.207200000000007</v>
      </c>
      <c r="Y604" s="140">
        <f t="shared" si="145"/>
        <v>0</v>
      </c>
      <c r="Z604" s="140">
        <f t="shared" si="146"/>
        <v>-29.295000000000005</v>
      </c>
      <c r="AA604" s="140">
        <f t="shared" si="147"/>
        <v>0</v>
      </c>
      <c r="AC604" s="143">
        <f t="shared" si="148"/>
        <v>0</v>
      </c>
      <c r="AD604" s="143">
        <f t="shared" si="149"/>
        <v>-63.207200000000007</v>
      </c>
      <c r="AE604" s="143">
        <f t="shared" si="150"/>
        <v>0</v>
      </c>
      <c r="AF604" s="143">
        <f t="shared" si="151"/>
        <v>-29.295000000000005</v>
      </c>
      <c r="AG604" s="143">
        <f t="shared" si="152"/>
        <v>0</v>
      </c>
    </row>
    <row r="605" spans="2:33">
      <c r="B605" t="s">
        <v>996</v>
      </c>
      <c r="C605" t="s">
        <v>553</v>
      </c>
      <c r="D605" s="120">
        <v>1.52E-2</v>
      </c>
      <c r="E605" s="120">
        <v>1.6E-2</v>
      </c>
      <c r="F605" s="127">
        <v>0</v>
      </c>
      <c r="G605" s="127">
        <v>1321961</v>
      </c>
      <c r="H605" s="127">
        <v>0</v>
      </c>
      <c r="I605" s="127">
        <v>612711</v>
      </c>
      <c r="J605" s="127">
        <v>0</v>
      </c>
      <c r="K605" s="127"/>
      <c r="L605" s="127"/>
      <c r="M605" s="127"/>
      <c r="N605" s="127"/>
      <c r="O605" s="127"/>
      <c r="Q605" s="140">
        <f t="shared" si="138"/>
        <v>0</v>
      </c>
      <c r="R605" s="140">
        <f t="shared" si="139"/>
        <v>0</v>
      </c>
      <c r="S605" s="140">
        <f t="shared" si="140"/>
        <v>0</v>
      </c>
      <c r="T605" s="140">
        <f t="shared" si="141"/>
        <v>0</v>
      </c>
      <c r="U605" s="140">
        <f t="shared" si="142"/>
        <v>0</v>
      </c>
      <c r="W605" s="140">
        <f t="shared" si="143"/>
        <v>0</v>
      </c>
      <c r="X605" s="140">
        <f t="shared" si="144"/>
        <v>1057.5688000000005</v>
      </c>
      <c r="Y605" s="140">
        <f t="shared" si="145"/>
        <v>0</v>
      </c>
      <c r="Z605" s="140">
        <f t="shared" si="146"/>
        <v>490.1688000000002</v>
      </c>
      <c r="AA605" s="140">
        <f t="shared" si="147"/>
        <v>0</v>
      </c>
      <c r="AC605" s="143">
        <f t="shared" si="148"/>
        <v>0</v>
      </c>
      <c r="AD605" s="143">
        <f t="shared" si="149"/>
        <v>1057.5688000000005</v>
      </c>
      <c r="AE605" s="143">
        <f t="shared" si="150"/>
        <v>0</v>
      </c>
      <c r="AF605" s="143">
        <f t="shared" si="151"/>
        <v>490.1688000000002</v>
      </c>
      <c r="AG605" s="143">
        <f t="shared" si="152"/>
        <v>0</v>
      </c>
    </row>
    <row r="606" spans="2:33">
      <c r="B606" t="s">
        <v>996</v>
      </c>
      <c r="C606" t="s">
        <v>554</v>
      </c>
      <c r="D606" s="120">
        <v>1.15E-2</v>
      </c>
      <c r="E606" s="120">
        <v>1.1699999999999999E-2</v>
      </c>
      <c r="F606" s="127">
        <v>0</v>
      </c>
      <c r="G606" s="127">
        <v>188081</v>
      </c>
      <c r="H606" s="127">
        <v>0</v>
      </c>
      <c r="I606" s="127">
        <v>87173</v>
      </c>
      <c r="J606" s="127">
        <v>0</v>
      </c>
      <c r="K606" s="127"/>
      <c r="L606" s="127"/>
      <c r="M606" s="127"/>
      <c r="N606" s="127"/>
      <c r="O606" s="127"/>
      <c r="Q606" s="140">
        <f t="shared" si="138"/>
        <v>0</v>
      </c>
      <c r="R606" s="140">
        <f t="shared" si="139"/>
        <v>0</v>
      </c>
      <c r="S606" s="140">
        <f t="shared" si="140"/>
        <v>0</v>
      </c>
      <c r="T606" s="140">
        <f t="shared" si="141"/>
        <v>0</v>
      </c>
      <c r="U606" s="140">
        <f t="shared" si="142"/>
        <v>0</v>
      </c>
      <c r="W606" s="140">
        <f t="shared" si="143"/>
        <v>0</v>
      </c>
      <c r="X606" s="140">
        <f t="shared" si="144"/>
        <v>37.616199999999772</v>
      </c>
      <c r="Y606" s="140">
        <f t="shared" si="145"/>
        <v>0</v>
      </c>
      <c r="Z606" s="140">
        <f t="shared" si="146"/>
        <v>17.434599999999893</v>
      </c>
      <c r="AA606" s="140">
        <f t="shared" si="147"/>
        <v>0</v>
      </c>
      <c r="AC606" s="143">
        <f t="shared" si="148"/>
        <v>0</v>
      </c>
      <c r="AD606" s="143">
        <f t="shared" si="149"/>
        <v>37.616199999999772</v>
      </c>
      <c r="AE606" s="143">
        <f t="shared" si="150"/>
        <v>0</v>
      </c>
      <c r="AF606" s="143">
        <f t="shared" si="151"/>
        <v>17.434599999999893</v>
      </c>
      <c r="AG606" s="143">
        <f t="shared" si="152"/>
        <v>0</v>
      </c>
    </row>
    <row r="607" spans="2:33">
      <c r="B607" t="s">
        <v>996</v>
      </c>
      <c r="C607" t="s">
        <v>555</v>
      </c>
      <c r="D607" s="120">
        <v>1.09E-2</v>
      </c>
      <c r="E607" s="120">
        <v>1.11E-2</v>
      </c>
      <c r="F607" s="127">
        <v>0</v>
      </c>
      <c r="G607" s="127">
        <v>36112</v>
      </c>
      <c r="H607" s="127">
        <v>0</v>
      </c>
      <c r="I607" s="127">
        <v>16738</v>
      </c>
      <c r="J607" s="127">
        <v>0</v>
      </c>
      <c r="K607" s="127"/>
      <c r="L607" s="127"/>
      <c r="M607" s="127"/>
      <c r="N607" s="127"/>
      <c r="O607" s="127"/>
      <c r="Q607" s="140">
        <f t="shared" si="138"/>
        <v>0</v>
      </c>
      <c r="R607" s="140">
        <f t="shared" si="139"/>
        <v>0</v>
      </c>
      <c r="S607" s="140">
        <f t="shared" si="140"/>
        <v>0</v>
      </c>
      <c r="T607" s="140">
        <f t="shared" si="141"/>
        <v>0</v>
      </c>
      <c r="U607" s="140">
        <f t="shared" si="142"/>
        <v>0</v>
      </c>
      <c r="W607" s="140">
        <f t="shared" si="143"/>
        <v>0</v>
      </c>
      <c r="X607" s="140">
        <f t="shared" si="144"/>
        <v>7.222400000000019</v>
      </c>
      <c r="Y607" s="140">
        <f t="shared" si="145"/>
        <v>0</v>
      </c>
      <c r="Z607" s="140">
        <f t="shared" si="146"/>
        <v>3.3476000000000088</v>
      </c>
      <c r="AA607" s="140">
        <f t="shared" si="147"/>
        <v>0</v>
      </c>
      <c r="AC607" s="143">
        <f t="shared" si="148"/>
        <v>0</v>
      </c>
      <c r="AD607" s="143">
        <f t="shared" si="149"/>
        <v>7.222400000000019</v>
      </c>
      <c r="AE607" s="143">
        <f t="shared" si="150"/>
        <v>0</v>
      </c>
      <c r="AF607" s="143">
        <f t="shared" si="151"/>
        <v>3.3476000000000088</v>
      </c>
      <c r="AG607" s="143">
        <f t="shared" si="152"/>
        <v>0</v>
      </c>
    </row>
    <row r="608" spans="2:33">
      <c r="B608" t="s">
        <v>996</v>
      </c>
      <c r="C608" t="s">
        <v>556</v>
      </c>
      <c r="D608" s="120">
        <v>1.37E-2</v>
      </c>
      <c r="E608" s="120">
        <v>1.32E-2</v>
      </c>
      <c r="F608" s="127">
        <v>0</v>
      </c>
      <c r="G608" s="127">
        <v>75325</v>
      </c>
      <c r="H608" s="127">
        <v>0</v>
      </c>
      <c r="I608" s="127">
        <v>34912</v>
      </c>
      <c r="J608" s="127">
        <v>0</v>
      </c>
      <c r="K608" s="127"/>
      <c r="L608" s="127"/>
      <c r="M608" s="127"/>
      <c r="N608" s="127"/>
      <c r="O608" s="127"/>
      <c r="Q608" s="140">
        <f t="shared" si="138"/>
        <v>0</v>
      </c>
      <c r="R608" s="140">
        <f t="shared" si="139"/>
        <v>0</v>
      </c>
      <c r="S608" s="140">
        <f t="shared" si="140"/>
        <v>0</v>
      </c>
      <c r="T608" s="140">
        <f t="shared" si="141"/>
        <v>0</v>
      </c>
      <c r="U608" s="140">
        <f t="shared" si="142"/>
        <v>0</v>
      </c>
      <c r="W608" s="140">
        <f t="shared" si="143"/>
        <v>0</v>
      </c>
      <c r="X608" s="140">
        <f t="shared" si="144"/>
        <v>-37.662500000000037</v>
      </c>
      <c r="Y608" s="140">
        <f t="shared" si="145"/>
        <v>0</v>
      </c>
      <c r="Z608" s="140">
        <f t="shared" si="146"/>
        <v>-17.456000000000017</v>
      </c>
      <c r="AA608" s="140">
        <f t="shared" si="147"/>
        <v>0</v>
      </c>
      <c r="AC608" s="143">
        <f t="shared" si="148"/>
        <v>0</v>
      </c>
      <c r="AD608" s="143">
        <f t="shared" si="149"/>
        <v>-37.662500000000037</v>
      </c>
      <c r="AE608" s="143">
        <f t="shared" si="150"/>
        <v>0</v>
      </c>
      <c r="AF608" s="143">
        <f t="shared" si="151"/>
        <v>-17.456000000000017</v>
      </c>
      <c r="AG608" s="143">
        <f t="shared" si="152"/>
        <v>0</v>
      </c>
    </row>
    <row r="609" spans="2:33">
      <c r="B609" t="s">
        <v>996</v>
      </c>
      <c r="C609" t="s">
        <v>557</v>
      </c>
      <c r="D609" s="120">
        <v>1.09E-2</v>
      </c>
      <c r="E609" s="120">
        <v>1.09E-2</v>
      </c>
      <c r="F609" s="127">
        <v>0</v>
      </c>
      <c r="G609" s="127">
        <v>42129</v>
      </c>
      <c r="H609" s="127">
        <v>0</v>
      </c>
      <c r="I609" s="127">
        <v>19526</v>
      </c>
      <c r="J609" s="127">
        <v>0</v>
      </c>
      <c r="K609" s="127"/>
      <c r="L609" s="127"/>
      <c r="M609" s="127"/>
      <c r="N609" s="127"/>
      <c r="O609" s="127"/>
      <c r="Q609" s="140">
        <f t="shared" si="138"/>
        <v>0</v>
      </c>
      <c r="R609" s="140">
        <f t="shared" si="139"/>
        <v>0</v>
      </c>
      <c r="S609" s="140">
        <f t="shared" si="140"/>
        <v>0</v>
      </c>
      <c r="T609" s="140">
        <f t="shared" si="141"/>
        <v>0</v>
      </c>
      <c r="U609" s="140">
        <f t="shared" si="142"/>
        <v>0</v>
      </c>
      <c r="W609" s="140">
        <f t="shared" si="143"/>
        <v>0</v>
      </c>
      <c r="X609" s="140">
        <f t="shared" si="144"/>
        <v>0</v>
      </c>
      <c r="Y609" s="140">
        <f t="shared" si="145"/>
        <v>0</v>
      </c>
      <c r="Z609" s="140">
        <f t="shared" si="146"/>
        <v>0</v>
      </c>
      <c r="AA609" s="140">
        <f t="shared" si="147"/>
        <v>0</v>
      </c>
      <c r="AC609" s="143">
        <f t="shared" si="148"/>
        <v>0</v>
      </c>
      <c r="AD609" s="143">
        <f t="shared" si="149"/>
        <v>0</v>
      </c>
      <c r="AE609" s="143">
        <f t="shared" si="150"/>
        <v>0</v>
      </c>
      <c r="AF609" s="143">
        <f t="shared" si="151"/>
        <v>0</v>
      </c>
      <c r="AG609" s="143">
        <f t="shared" si="152"/>
        <v>0</v>
      </c>
    </row>
    <row r="610" spans="2:33">
      <c r="B610" t="s">
        <v>996</v>
      </c>
      <c r="C610" t="s">
        <v>558</v>
      </c>
      <c r="D610" s="120">
        <v>1.38E-2</v>
      </c>
      <c r="E610" s="120">
        <v>1.47E-2</v>
      </c>
      <c r="F610" s="127">
        <v>0</v>
      </c>
      <c r="G610" s="127">
        <v>11967445</v>
      </c>
      <c r="H610" s="127">
        <v>0</v>
      </c>
      <c r="I610" s="127">
        <v>5546743</v>
      </c>
      <c r="J610" s="127">
        <v>0</v>
      </c>
      <c r="K610" s="127"/>
      <c r="L610" s="127"/>
      <c r="M610" s="127"/>
      <c r="N610" s="127"/>
      <c r="O610" s="127"/>
      <c r="Q610" s="140">
        <f t="shared" si="138"/>
        <v>0</v>
      </c>
      <c r="R610" s="140">
        <f t="shared" si="139"/>
        <v>0</v>
      </c>
      <c r="S610" s="140">
        <f t="shared" si="140"/>
        <v>0</v>
      </c>
      <c r="T610" s="140">
        <f t="shared" si="141"/>
        <v>0</v>
      </c>
      <c r="U610" s="140">
        <f t="shared" si="142"/>
        <v>0</v>
      </c>
      <c r="W610" s="140">
        <f t="shared" si="143"/>
        <v>0</v>
      </c>
      <c r="X610" s="140">
        <f t="shared" si="144"/>
        <v>10770.700499999997</v>
      </c>
      <c r="Y610" s="140">
        <f t="shared" si="145"/>
        <v>0</v>
      </c>
      <c r="Z610" s="140">
        <f t="shared" si="146"/>
        <v>4992.0686999999989</v>
      </c>
      <c r="AA610" s="140">
        <f t="shared" si="147"/>
        <v>0</v>
      </c>
      <c r="AC610" s="143">
        <f t="shared" si="148"/>
        <v>0</v>
      </c>
      <c r="AD610" s="143">
        <f t="shared" si="149"/>
        <v>10770.700499999997</v>
      </c>
      <c r="AE610" s="143">
        <f t="shared" si="150"/>
        <v>0</v>
      </c>
      <c r="AF610" s="143">
        <f t="shared" si="151"/>
        <v>4992.0686999999989</v>
      </c>
      <c r="AG610" s="143">
        <f t="shared" si="152"/>
        <v>0</v>
      </c>
    </row>
    <row r="611" spans="2:33">
      <c r="B611" t="s">
        <v>996</v>
      </c>
      <c r="C611" t="s">
        <v>559</v>
      </c>
      <c r="D611" s="120">
        <v>1.9599999999999999E-2</v>
      </c>
      <c r="E611" s="120">
        <v>1.9E-2</v>
      </c>
      <c r="F611" s="127">
        <v>0</v>
      </c>
      <c r="G611" s="127">
        <v>138936</v>
      </c>
      <c r="H611" s="127">
        <v>0</v>
      </c>
      <c r="I611" s="127">
        <v>64395</v>
      </c>
      <c r="J611" s="127">
        <v>0</v>
      </c>
      <c r="K611" s="127"/>
      <c r="L611" s="127"/>
      <c r="M611" s="127"/>
      <c r="N611" s="127"/>
      <c r="O611" s="127"/>
      <c r="Q611" s="140">
        <f t="shared" si="138"/>
        <v>0</v>
      </c>
      <c r="R611" s="140">
        <f t="shared" si="139"/>
        <v>0</v>
      </c>
      <c r="S611" s="140">
        <f t="shared" si="140"/>
        <v>0</v>
      </c>
      <c r="T611" s="140">
        <f t="shared" si="141"/>
        <v>0</v>
      </c>
      <c r="U611" s="140">
        <f t="shared" si="142"/>
        <v>0</v>
      </c>
      <c r="W611" s="140">
        <f t="shared" si="143"/>
        <v>0</v>
      </c>
      <c r="X611" s="140">
        <f t="shared" si="144"/>
        <v>-83.361599999999981</v>
      </c>
      <c r="Y611" s="140">
        <f t="shared" si="145"/>
        <v>0</v>
      </c>
      <c r="Z611" s="140">
        <f t="shared" si="146"/>
        <v>-38.636999999999986</v>
      </c>
      <c r="AA611" s="140">
        <f t="shared" si="147"/>
        <v>0</v>
      </c>
      <c r="AC611" s="143">
        <f t="shared" si="148"/>
        <v>0</v>
      </c>
      <c r="AD611" s="143">
        <f t="shared" si="149"/>
        <v>-83.361599999999981</v>
      </c>
      <c r="AE611" s="143">
        <f t="shared" si="150"/>
        <v>0</v>
      </c>
      <c r="AF611" s="143">
        <f t="shared" si="151"/>
        <v>-38.636999999999986</v>
      </c>
      <c r="AG611" s="143">
        <f t="shared" si="152"/>
        <v>0</v>
      </c>
    </row>
    <row r="612" spans="2:33">
      <c r="B612" t="s">
        <v>996</v>
      </c>
      <c r="C612" t="s">
        <v>560</v>
      </c>
      <c r="D612" s="120">
        <v>7.9000000000000008E-3</v>
      </c>
      <c r="E612" s="120">
        <v>8.5000000000000006E-3</v>
      </c>
      <c r="F612" s="127">
        <v>0</v>
      </c>
      <c r="G612" s="127">
        <v>3662276</v>
      </c>
      <c r="H612" s="127">
        <v>0</v>
      </c>
      <c r="I612" s="127">
        <v>1697414</v>
      </c>
      <c r="J612" s="127">
        <v>0</v>
      </c>
      <c r="K612" s="127"/>
      <c r="L612" s="127"/>
      <c r="M612" s="127"/>
      <c r="N612" s="127"/>
      <c r="O612" s="127"/>
      <c r="Q612" s="140">
        <f t="shared" si="138"/>
        <v>0</v>
      </c>
      <c r="R612" s="140">
        <f t="shared" si="139"/>
        <v>0</v>
      </c>
      <c r="S612" s="140">
        <f t="shared" si="140"/>
        <v>0</v>
      </c>
      <c r="T612" s="140">
        <f t="shared" si="141"/>
        <v>0</v>
      </c>
      <c r="U612" s="140">
        <f t="shared" si="142"/>
        <v>0</v>
      </c>
      <c r="W612" s="140">
        <f t="shared" si="143"/>
        <v>0</v>
      </c>
      <c r="X612" s="140">
        <f t="shared" si="144"/>
        <v>2197.3655999999996</v>
      </c>
      <c r="Y612" s="140">
        <f t="shared" si="145"/>
        <v>0</v>
      </c>
      <c r="Z612" s="140">
        <f t="shared" si="146"/>
        <v>1018.4483999999998</v>
      </c>
      <c r="AA612" s="140">
        <f t="shared" si="147"/>
        <v>0</v>
      </c>
      <c r="AC612" s="143">
        <f t="shared" si="148"/>
        <v>0</v>
      </c>
      <c r="AD612" s="143">
        <f t="shared" si="149"/>
        <v>2197.3655999999996</v>
      </c>
      <c r="AE612" s="143">
        <f t="shared" si="150"/>
        <v>0</v>
      </c>
      <c r="AF612" s="143">
        <f t="shared" si="151"/>
        <v>1018.4483999999998</v>
      </c>
      <c r="AG612" s="143">
        <f t="shared" si="152"/>
        <v>0</v>
      </c>
    </row>
    <row r="613" spans="2:33">
      <c r="B613" t="s">
        <v>996</v>
      </c>
      <c r="C613" t="s">
        <v>561</v>
      </c>
      <c r="D613" s="120">
        <v>1.2200000000000001E-2</v>
      </c>
      <c r="E613" s="120">
        <v>1.4999999999999999E-2</v>
      </c>
      <c r="F613" s="127">
        <v>0</v>
      </c>
      <c r="G613" s="127">
        <v>1407445</v>
      </c>
      <c r="H613" s="127">
        <v>0</v>
      </c>
      <c r="I613" s="127">
        <v>652331</v>
      </c>
      <c r="J613" s="127">
        <v>0</v>
      </c>
      <c r="K613" s="127"/>
      <c r="L613" s="127"/>
      <c r="M613" s="127"/>
      <c r="N613" s="127"/>
      <c r="O613" s="127"/>
      <c r="Q613" s="140">
        <f t="shared" si="138"/>
        <v>0</v>
      </c>
      <c r="R613" s="140">
        <f t="shared" si="139"/>
        <v>0</v>
      </c>
      <c r="S613" s="140">
        <f t="shared" si="140"/>
        <v>0</v>
      </c>
      <c r="T613" s="140">
        <f t="shared" si="141"/>
        <v>0</v>
      </c>
      <c r="U613" s="140">
        <f t="shared" si="142"/>
        <v>0</v>
      </c>
      <c r="W613" s="140">
        <f t="shared" si="143"/>
        <v>0</v>
      </c>
      <c r="X613" s="140">
        <f t="shared" si="144"/>
        <v>3940.8459999999982</v>
      </c>
      <c r="Y613" s="140">
        <f t="shared" si="145"/>
        <v>0</v>
      </c>
      <c r="Z613" s="140">
        <f t="shared" si="146"/>
        <v>1826.5267999999992</v>
      </c>
      <c r="AA613" s="140">
        <f t="shared" si="147"/>
        <v>0</v>
      </c>
      <c r="AC613" s="143">
        <f t="shared" si="148"/>
        <v>0</v>
      </c>
      <c r="AD613" s="143">
        <f t="shared" si="149"/>
        <v>3940.8459999999982</v>
      </c>
      <c r="AE613" s="143">
        <f t="shared" si="150"/>
        <v>0</v>
      </c>
      <c r="AF613" s="143">
        <f t="shared" si="151"/>
        <v>1826.5267999999992</v>
      </c>
      <c r="AG613" s="143">
        <f t="shared" si="152"/>
        <v>0</v>
      </c>
    </row>
    <row r="614" spans="2:33">
      <c r="B614" t="s">
        <v>996</v>
      </c>
      <c r="C614" t="s">
        <v>562</v>
      </c>
      <c r="D614" s="120">
        <v>1.6899999999999998E-2</v>
      </c>
      <c r="E614" s="120">
        <v>1.77E-2</v>
      </c>
      <c r="F614" s="127">
        <v>0</v>
      </c>
      <c r="G614" s="127">
        <v>10215626</v>
      </c>
      <c r="H614" s="127">
        <v>0</v>
      </c>
      <c r="I614" s="127">
        <v>4734800</v>
      </c>
      <c r="J614" s="127">
        <v>0</v>
      </c>
      <c r="K614" s="127"/>
      <c r="L614" s="127"/>
      <c r="M614" s="127"/>
      <c r="N614" s="127"/>
      <c r="O614" s="127"/>
      <c r="Q614" s="140">
        <f t="shared" si="138"/>
        <v>0</v>
      </c>
      <c r="R614" s="140">
        <f t="shared" si="139"/>
        <v>0</v>
      </c>
      <c r="S614" s="140">
        <f t="shared" si="140"/>
        <v>0</v>
      </c>
      <c r="T614" s="140">
        <f t="shared" si="141"/>
        <v>0</v>
      </c>
      <c r="U614" s="140">
        <f t="shared" si="142"/>
        <v>0</v>
      </c>
      <c r="W614" s="140">
        <f t="shared" si="143"/>
        <v>0</v>
      </c>
      <c r="X614" s="140">
        <f t="shared" si="144"/>
        <v>8172.5008000000216</v>
      </c>
      <c r="Y614" s="140">
        <f t="shared" si="145"/>
        <v>0</v>
      </c>
      <c r="Z614" s="140">
        <f t="shared" si="146"/>
        <v>3787.8400000000101</v>
      </c>
      <c r="AA614" s="140">
        <f t="shared" si="147"/>
        <v>0</v>
      </c>
      <c r="AC614" s="143">
        <f t="shared" si="148"/>
        <v>0</v>
      </c>
      <c r="AD614" s="143">
        <f t="shared" si="149"/>
        <v>8172.5008000000216</v>
      </c>
      <c r="AE614" s="143">
        <f t="shared" si="150"/>
        <v>0</v>
      </c>
      <c r="AF614" s="143">
        <f t="shared" si="151"/>
        <v>3787.8400000000101</v>
      </c>
      <c r="AG614" s="143">
        <f t="shared" si="152"/>
        <v>0</v>
      </c>
    </row>
    <row r="615" spans="2:33">
      <c r="B615" t="s">
        <v>996</v>
      </c>
      <c r="C615" t="s">
        <v>563</v>
      </c>
      <c r="D615" s="120">
        <v>3.8100000000000002E-2</v>
      </c>
      <c r="E615" s="120">
        <v>1.24E-2</v>
      </c>
      <c r="F615" s="127">
        <v>0</v>
      </c>
      <c r="G615" s="127">
        <v>1065457</v>
      </c>
      <c r="H615" s="127">
        <v>0</v>
      </c>
      <c r="I615" s="127">
        <v>493824</v>
      </c>
      <c r="J615" s="127">
        <v>0</v>
      </c>
      <c r="K615" s="127"/>
      <c r="L615" s="127"/>
      <c r="M615" s="127"/>
      <c r="N615" s="127"/>
      <c r="O615" s="127"/>
      <c r="Q615" s="140">
        <f t="shared" si="138"/>
        <v>0</v>
      </c>
      <c r="R615" s="140">
        <f t="shared" si="139"/>
        <v>0</v>
      </c>
      <c r="S615" s="140">
        <f t="shared" si="140"/>
        <v>0</v>
      </c>
      <c r="T615" s="140">
        <f t="shared" si="141"/>
        <v>0</v>
      </c>
      <c r="U615" s="140">
        <f t="shared" si="142"/>
        <v>0</v>
      </c>
      <c r="W615" s="140">
        <f t="shared" si="143"/>
        <v>0</v>
      </c>
      <c r="X615" s="140">
        <f t="shared" si="144"/>
        <v>-27382.244900000002</v>
      </c>
      <c r="Y615" s="140">
        <f t="shared" si="145"/>
        <v>0</v>
      </c>
      <c r="Z615" s="140">
        <f t="shared" si="146"/>
        <v>-12691.2768</v>
      </c>
      <c r="AA615" s="140">
        <f t="shared" si="147"/>
        <v>0</v>
      </c>
      <c r="AC615" s="143">
        <f t="shared" si="148"/>
        <v>0</v>
      </c>
      <c r="AD615" s="143">
        <f t="shared" si="149"/>
        <v>-27382.244900000002</v>
      </c>
      <c r="AE615" s="143">
        <f t="shared" si="150"/>
        <v>0</v>
      </c>
      <c r="AF615" s="143">
        <f t="shared" si="151"/>
        <v>-12691.2768</v>
      </c>
      <c r="AG615" s="143">
        <f t="shared" si="152"/>
        <v>0</v>
      </c>
    </row>
    <row r="616" spans="2:33">
      <c r="B616" t="s">
        <v>996</v>
      </c>
      <c r="C616" t="s">
        <v>564</v>
      </c>
      <c r="D616" s="120">
        <v>3.5999999999999999E-3</v>
      </c>
      <c r="E616" s="120">
        <v>1.5800000000000002E-2</v>
      </c>
      <c r="F616" s="127">
        <v>0</v>
      </c>
      <c r="G616" s="127">
        <v>372496</v>
      </c>
      <c r="H616" s="127">
        <v>0</v>
      </c>
      <c r="I616" s="127">
        <v>172647</v>
      </c>
      <c r="J616" s="127">
        <v>0</v>
      </c>
      <c r="K616" s="127"/>
      <c r="L616" s="127"/>
      <c r="M616" s="127"/>
      <c r="N616" s="127"/>
      <c r="O616" s="127"/>
      <c r="Q616" s="140">
        <f t="shared" si="138"/>
        <v>0</v>
      </c>
      <c r="R616" s="140">
        <f t="shared" si="139"/>
        <v>0</v>
      </c>
      <c r="S616" s="140">
        <f t="shared" si="140"/>
        <v>0</v>
      </c>
      <c r="T616" s="140">
        <f t="shared" si="141"/>
        <v>0</v>
      </c>
      <c r="U616" s="140">
        <f t="shared" si="142"/>
        <v>0</v>
      </c>
      <c r="W616" s="140">
        <f t="shared" si="143"/>
        <v>0</v>
      </c>
      <c r="X616" s="140">
        <f t="shared" si="144"/>
        <v>4544.4512000000013</v>
      </c>
      <c r="Y616" s="140">
        <f t="shared" si="145"/>
        <v>0</v>
      </c>
      <c r="Z616" s="140">
        <f t="shared" si="146"/>
        <v>2106.2934000000005</v>
      </c>
      <c r="AA616" s="140">
        <f t="shared" si="147"/>
        <v>0</v>
      </c>
      <c r="AC616" s="143">
        <f t="shared" si="148"/>
        <v>0</v>
      </c>
      <c r="AD616" s="143">
        <f t="shared" si="149"/>
        <v>4544.4512000000013</v>
      </c>
      <c r="AE616" s="143">
        <f t="shared" si="150"/>
        <v>0</v>
      </c>
      <c r="AF616" s="143">
        <f t="shared" si="151"/>
        <v>2106.2934000000005</v>
      </c>
      <c r="AG616" s="143">
        <f t="shared" si="152"/>
        <v>0</v>
      </c>
    </row>
    <row r="617" spans="2:33">
      <c r="B617" t="s">
        <v>996</v>
      </c>
      <c r="C617" t="s">
        <v>565</v>
      </c>
      <c r="D617" s="120">
        <v>1.7899999999999999E-2</v>
      </c>
      <c r="E617" s="120">
        <v>1.72E-2</v>
      </c>
      <c r="F617" s="127">
        <v>0</v>
      </c>
      <c r="G617" s="127">
        <v>1758062</v>
      </c>
      <c r="H617" s="127">
        <v>0</v>
      </c>
      <c r="I617" s="127">
        <v>814837</v>
      </c>
      <c r="J617" s="127">
        <v>0</v>
      </c>
      <c r="K617" s="127"/>
      <c r="L617" s="127"/>
      <c r="M617" s="127"/>
      <c r="N617" s="127"/>
      <c r="O617" s="127"/>
      <c r="Q617" s="140">
        <f t="shared" si="138"/>
        <v>0</v>
      </c>
      <c r="R617" s="140">
        <f t="shared" si="139"/>
        <v>0</v>
      </c>
      <c r="S617" s="140">
        <f t="shared" si="140"/>
        <v>0</v>
      </c>
      <c r="T617" s="140">
        <f t="shared" si="141"/>
        <v>0</v>
      </c>
      <c r="U617" s="140">
        <f t="shared" si="142"/>
        <v>0</v>
      </c>
      <c r="W617" s="140">
        <f t="shared" si="143"/>
        <v>0</v>
      </c>
      <c r="X617" s="140">
        <f t="shared" si="144"/>
        <v>-1230.6433999999986</v>
      </c>
      <c r="Y617" s="140">
        <f t="shared" si="145"/>
        <v>0</v>
      </c>
      <c r="Z617" s="140">
        <f t="shared" si="146"/>
        <v>-570.38589999999942</v>
      </c>
      <c r="AA617" s="140">
        <f t="shared" si="147"/>
        <v>0</v>
      </c>
      <c r="AC617" s="143">
        <f t="shared" si="148"/>
        <v>0</v>
      </c>
      <c r="AD617" s="143">
        <f t="shared" si="149"/>
        <v>-1230.6433999999986</v>
      </c>
      <c r="AE617" s="143">
        <f t="shared" si="150"/>
        <v>0</v>
      </c>
      <c r="AF617" s="143">
        <f t="shared" si="151"/>
        <v>-570.38589999999942</v>
      </c>
      <c r="AG617" s="143">
        <f t="shared" si="152"/>
        <v>0</v>
      </c>
    </row>
    <row r="618" spans="2:33">
      <c r="B618" t="s">
        <v>996</v>
      </c>
      <c r="C618" t="s">
        <v>616</v>
      </c>
      <c r="D618" s="120">
        <v>5.33E-2</v>
      </c>
      <c r="E618" s="120">
        <v>5.33E-2</v>
      </c>
      <c r="F618" s="127"/>
      <c r="G618" s="127"/>
      <c r="H618" s="127"/>
      <c r="I618" s="127"/>
      <c r="J618" s="127"/>
      <c r="K618" s="127">
        <v>0</v>
      </c>
      <c r="L618" s="127">
        <v>0</v>
      </c>
      <c r="M618" s="127">
        <v>0</v>
      </c>
      <c r="N618" s="127">
        <v>0</v>
      </c>
      <c r="O618" s="127">
        <v>0</v>
      </c>
      <c r="Q618" s="140">
        <f t="shared" si="138"/>
        <v>0</v>
      </c>
      <c r="R618" s="140">
        <f t="shared" si="139"/>
        <v>0</v>
      </c>
      <c r="S618" s="140">
        <f t="shared" si="140"/>
        <v>0</v>
      </c>
      <c r="T618" s="140">
        <f t="shared" si="141"/>
        <v>0</v>
      </c>
      <c r="U618" s="140">
        <f t="shared" si="142"/>
        <v>0</v>
      </c>
      <c r="W618" s="140">
        <f t="shared" si="143"/>
        <v>0</v>
      </c>
      <c r="X618" s="140">
        <f t="shared" si="144"/>
        <v>0</v>
      </c>
      <c r="Y618" s="140">
        <f t="shared" si="145"/>
        <v>0</v>
      </c>
      <c r="Z618" s="140">
        <f t="shared" si="146"/>
        <v>0</v>
      </c>
      <c r="AA618" s="140">
        <f t="shared" si="147"/>
        <v>0</v>
      </c>
      <c r="AC618" s="143">
        <f t="shared" si="148"/>
        <v>0</v>
      </c>
      <c r="AD618" s="143">
        <f t="shared" si="149"/>
        <v>0</v>
      </c>
      <c r="AE618" s="143">
        <f t="shared" si="150"/>
        <v>0</v>
      </c>
      <c r="AF618" s="143">
        <f t="shared" si="151"/>
        <v>0</v>
      </c>
      <c r="AG618" s="143">
        <f t="shared" si="152"/>
        <v>0</v>
      </c>
    </row>
    <row r="619" spans="2:33">
      <c r="B619" t="s">
        <v>996</v>
      </c>
      <c r="C619" t="s">
        <v>618</v>
      </c>
      <c r="D619" s="120">
        <v>1.6899999999999998E-2</v>
      </c>
      <c r="E619" s="120">
        <v>1.7899999999999999E-2</v>
      </c>
      <c r="F619" s="127"/>
      <c r="G619" s="127"/>
      <c r="H619" s="127"/>
      <c r="I619" s="127"/>
      <c r="J619" s="127"/>
      <c r="K619" s="127">
        <v>0</v>
      </c>
      <c r="L619" s="127">
        <v>0</v>
      </c>
      <c r="M619" s="127">
        <v>0</v>
      </c>
      <c r="N619" s="127">
        <v>0</v>
      </c>
      <c r="O619" s="127">
        <v>669</v>
      </c>
      <c r="Q619" s="140">
        <f t="shared" si="138"/>
        <v>0</v>
      </c>
      <c r="R619" s="140">
        <f t="shared" si="139"/>
        <v>0</v>
      </c>
      <c r="S619" s="140">
        <f t="shared" si="140"/>
        <v>0</v>
      </c>
      <c r="T619" s="140">
        <f t="shared" si="141"/>
        <v>0</v>
      </c>
      <c r="U619" s="140">
        <f t="shared" si="142"/>
        <v>0.66900000000000059</v>
      </c>
      <c r="W619" s="140">
        <f t="shared" si="143"/>
        <v>0</v>
      </c>
      <c r="X619" s="140">
        <f t="shared" si="144"/>
        <v>0</v>
      </c>
      <c r="Y619" s="140">
        <f t="shared" si="145"/>
        <v>0</v>
      </c>
      <c r="Z619" s="140">
        <f t="shared" si="146"/>
        <v>0</v>
      </c>
      <c r="AA619" s="140">
        <f t="shared" si="147"/>
        <v>0</v>
      </c>
      <c r="AC619" s="143">
        <f t="shared" si="148"/>
        <v>0</v>
      </c>
      <c r="AD619" s="143">
        <f t="shared" si="149"/>
        <v>0</v>
      </c>
      <c r="AE619" s="143">
        <f t="shared" si="150"/>
        <v>0</v>
      </c>
      <c r="AF619" s="143">
        <f t="shared" si="151"/>
        <v>0</v>
      </c>
      <c r="AG619" s="143">
        <f t="shared" si="152"/>
        <v>0.66900000000000059</v>
      </c>
    </row>
    <row r="620" spans="2:33">
      <c r="B620" t="s">
        <v>996</v>
      </c>
      <c r="C620" t="s">
        <v>619</v>
      </c>
      <c r="D620" s="120">
        <v>1.4400000000000001E-2</v>
      </c>
      <c r="E620" s="120">
        <v>2.2099999999999998E-2</v>
      </c>
      <c r="F620" s="127"/>
      <c r="G620" s="127"/>
      <c r="H620" s="127"/>
      <c r="I620" s="127"/>
      <c r="J620" s="127"/>
      <c r="K620" s="127">
        <v>0</v>
      </c>
      <c r="L620" s="127">
        <v>0</v>
      </c>
      <c r="M620" s="127">
        <v>0</v>
      </c>
      <c r="N620" s="127">
        <v>0</v>
      </c>
      <c r="O620" s="127">
        <v>24172</v>
      </c>
      <c r="Q620" s="140">
        <f t="shared" si="138"/>
        <v>0</v>
      </c>
      <c r="R620" s="140">
        <f t="shared" si="139"/>
        <v>0</v>
      </c>
      <c r="S620" s="140">
        <f t="shared" si="140"/>
        <v>0</v>
      </c>
      <c r="T620" s="140">
        <f t="shared" si="141"/>
        <v>0</v>
      </c>
      <c r="U620" s="140">
        <f t="shared" si="142"/>
        <v>186.12439999999992</v>
      </c>
      <c r="W620" s="140">
        <f t="shared" si="143"/>
        <v>0</v>
      </c>
      <c r="X620" s="140">
        <f t="shared" si="144"/>
        <v>0</v>
      </c>
      <c r="Y620" s="140">
        <f t="shared" si="145"/>
        <v>0</v>
      </c>
      <c r="Z620" s="140">
        <f t="shared" si="146"/>
        <v>0</v>
      </c>
      <c r="AA620" s="140">
        <f t="shared" si="147"/>
        <v>0</v>
      </c>
      <c r="AC620" s="143">
        <f t="shared" si="148"/>
        <v>0</v>
      </c>
      <c r="AD620" s="143">
        <f t="shared" si="149"/>
        <v>0</v>
      </c>
      <c r="AE620" s="143">
        <f t="shared" si="150"/>
        <v>0</v>
      </c>
      <c r="AF620" s="143">
        <f t="shared" si="151"/>
        <v>0</v>
      </c>
      <c r="AG620" s="143">
        <f t="shared" si="152"/>
        <v>186.12439999999992</v>
      </c>
    </row>
    <row r="621" spans="2:33">
      <c r="B621" t="s">
        <v>996</v>
      </c>
      <c r="C621" t="s">
        <v>620</v>
      </c>
      <c r="D621" s="120">
        <v>1.89E-2</v>
      </c>
      <c r="E621" s="120">
        <v>1.89E-2</v>
      </c>
      <c r="F621" s="127"/>
      <c r="G621" s="127"/>
      <c r="H621" s="127"/>
      <c r="I621" s="127"/>
      <c r="J621" s="127"/>
      <c r="K621" s="127">
        <v>0</v>
      </c>
      <c r="L621" s="127">
        <v>0</v>
      </c>
      <c r="M621" s="127">
        <v>0</v>
      </c>
      <c r="N621" s="127">
        <v>0</v>
      </c>
      <c r="O621" s="127">
        <v>264</v>
      </c>
      <c r="Q621" s="140">
        <f t="shared" si="138"/>
        <v>0</v>
      </c>
      <c r="R621" s="140">
        <f t="shared" si="139"/>
        <v>0</v>
      </c>
      <c r="S621" s="140">
        <f t="shared" si="140"/>
        <v>0</v>
      </c>
      <c r="T621" s="140">
        <f t="shared" si="141"/>
        <v>0</v>
      </c>
      <c r="U621" s="140">
        <f t="shared" si="142"/>
        <v>0</v>
      </c>
      <c r="W621" s="140">
        <f t="shared" si="143"/>
        <v>0</v>
      </c>
      <c r="X621" s="140">
        <f t="shared" si="144"/>
        <v>0</v>
      </c>
      <c r="Y621" s="140">
        <f t="shared" si="145"/>
        <v>0</v>
      </c>
      <c r="Z621" s="140">
        <f t="shared" si="146"/>
        <v>0</v>
      </c>
      <c r="AA621" s="140">
        <f t="shared" si="147"/>
        <v>0</v>
      </c>
      <c r="AC621" s="143">
        <f t="shared" si="148"/>
        <v>0</v>
      </c>
      <c r="AD621" s="143">
        <f t="shared" si="149"/>
        <v>0</v>
      </c>
      <c r="AE621" s="143">
        <f t="shared" si="150"/>
        <v>0</v>
      </c>
      <c r="AF621" s="143">
        <f t="shared" si="151"/>
        <v>0</v>
      </c>
      <c r="AG621" s="143">
        <f t="shared" si="152"/>
        <v>0</v>
      </c>
    </row>
    <row r="622" spans="2:33">
      <c r="B622" t="s">
        <v>996</v>
      </c>
      <c r="C622" t="s">
        <v>621</v>
      </c>
      <c r="D622" s="120">
        <v>1.7500000000000002E-2</v>
      </c>
      <c r="E622" s="120">
        <v>1.7399999999999999E-2</v>
      </c>
      <c r="F622" s="127"/>
      <c r="G622" s="127"/>
      <c r="H622" s="127"/>
      <c r="I622" s="127"/>
      <c r="J622" s="127"/>
      <c r="K622" s="127">
        <v>0</v>
      </c>
      <c r="L622" s="127">
        <v>0</v>
      </c>
      <c r="M622" s="127">
        <v>0</v>
      </c>
      <c r="N622" s="127">
        <v>0</v>
      </c>
      <c r="O622" s="127">
        <v>109010</v>
      </c>
      <c r="Q622" s="140">
        <f t="shared" si="138"/>
        <v>0</v>
      </c>
      <c r="R622" s="140">
        <f t="shared" si="139"/>
        <v>0</v>
      </c>
      <c r="S622" s="140">
        <f t="shared" si="140"/>
        <v>0</v>
      </c>
      <c r="T622" s="140">
        <f t="shared" si="141"/>
        <v>0</v>
      </c>
      <c r="U622" s="140">
        <f t="shared" si="142"/>
        <v>-10.901000000000312</v>
      </c>
      <c r="W622" s="140">
        <f t="shared" si="143"/>
        <v>0</v>
      </c>
      <c r="X622" s="140">
        <f t="shared" si="144"/>
        <v>0</v>
      </c>
      <c r="Y622" s="140">
        <f t="shared" si="145"/>
        <v>0</v>
      </c>
      <c r="Z622" s="140">
        <f t="shared" si="146"/>
        <v>0</v>
      </c>
      <c r="AA622" s="140">
        <f t="shared" si="147"/>
        <v>0</v>
      </c>
      <c r="AC622" s="143">
        <f t="shared" si="148"/>
        <v>0</v>
      </c>
      <c r="AD622" s="143">
        <f t="shared" si="149"/>
        <v>0</v>
      </c>
      <c r="AE622" s="143">
        <f t="shared" si="150"/>
        <v>0</v>
      </c>
      <c r="AF622" s="143">
        <f t="shared" si="151"/>
        <v>0</v>
      </c>
      <c r="AG622" s="143">
        <f t="shared" si="152"/>
        <v>-10.901000000000312</v>
      </c>
    </row>
    <row r="623" spans="2:33">
      <c r="B623" t="s">
        <v>996</v>
      </c>
      <c r="C623" t="s">
        <v>622</v>
      </c>
      <c r="D623" s="120">
        <v>1.67E-2</v>
      </c>
      <c r="E623" s="120">
        <v>1.7299999999999999E-2</v>
      </c>
      <c r="F623" s="127"/>
      <c r="G623" s="127"/>
      <c r="H623" s="127"/>
      <c r="I623" s="127"/>
      <c r="J623" s="127"/>
      <c r="K623" s="127">
        <v>0</v>
      </c>
      <c r="L623" s="127">
        <v>0</v>
      </c>
      <c r="M623" s="127">
        <v>0</v>
      </c>
      <c r="N623" s="127">
        <v>0</v>
      </c>
      <c r="O623" s="127">
        <v>1429958</v>
      </c>
      <c r="Q623" s="140">
        <f t="shared" si="138"/>
        <v>0</v>
      </c>
      <c r="R623" s="140">
        <f t="shared" si="139"/>
        <v>0</v>
      </c>
      <c r="S623" s="140">
        <f t="shared" si="140"/>
        <v>0</v>
      </c>
      <c r="T623" s="140">
        <f t="shared" si="141"/>
        <v>0</v>
      </c>
      <c r="U623" s="140">
        <f t="shared" si="142"/>
        <v>857.97479999999973</v>
      </c>
      <c r="W623" s="140">
        <f t="shared" si="143"/>
        <v>0</v>
      </c>
      <c r="X623" s="140">
        <f t="shared" si="144"/>
        <v>0</v>
      </c>
      <c r="Y623" s="140">
        <f t="shared" si="145"/>
        <v>0</v>
      </c>
      <c r="Z623" s="140">
        <f t="shared" si="146"/>
        <v>0</v>
      </c>
      <c r="AA623" s="140">
        <f t="shared" si="147"/>
        <v>0</v>
      </c>
      <c r="AC623" s="143">
        <f t="shared" si="148"/>
        <v>0</v>
      </c>
      <c r="AD623" s="143">
        <f t="shared" si="149"/>
        <v>0</v>
      </c>
      <c r="AE623" s="143">
        <f t="shared" si="150"/>
        <v>0</v>
      </c>
      <c r="AF623" s="143">
        <f t="shared" si="151"/>
        <v>0</v>
      </c>
      <c r="AG623" s="143">
        <f t="shared" si="152"/>
        <v>857.97479999999973</v>
      </c>
    </row>
    <row r="624" spans="2:33">
      <c r="B624" t="s">
        <v>996</v>
      </c>
      <c r="C624" t="s">
        <v>623</v>
      </c>
      <c r="D624" s="120">
        <v>1.6199999999999999E-2</v>
      </c>
      <c r="E624" s="120">
        <v>2.0299999999999999E-2</v>
      </c>
      <c r="F624" s="127"/>
      <c r="G624" s="127"/>
      <c r="H624" s="127"/>
      <c r="I624" s="127"/>
      <c r="J624" s="127"/>
      <c r="K624" s="127">
        <v>0</v>
      </c>
      <c r="L624" s="127">
        <v>0</v>
      </c>
      <c r="M624" s="127">
        <v>0</v>
      </c>
      <c r="N624" s="127">
        <v>0</v>
      </c>
      <c r="O624" s="127">
        <v>1464162</v>
      </c>
      <c r="Q624" s="140">
        <f t="shared" si="138"/>
        <v>0</v>
      </c>
      <c r="R624" s="140">
        <f t="shared" si="139"/>
        <v>0</v>
      </c>
      <c r="S624" s="140">
        <f t="shared" si="140"/>
        <v>0</v>
      </c>
      <c r="T624" s="140">
        <f t="shared" si="141"/>
        <v>0</v>
      </c>
      <c r="U624" s="140">
        <f t="shared" si="142"/>
        <v>6003.0641999999989</v>
      </c>
      <c r="W624" s="140">
        <f t="shared" si="143"/>
        <v>0</v>
      </c>
      <c r="X624" s="140">
        <f t="shared" si="144"/>
        <v>0</v>
      </c>
      <c r="Y624" s="140">
        <f t="shared" si="145"/>
        <v>0</v>
      </c>
      <c r="Z624" s="140">
        <f t="shared" si="146"/>
        <v>0</v>
      </c>
      <c r="AA624" s="140">
        <f t="shared" si="147"/>
        <v>0</v>
      </c>
      <c r="AC624" s="143">
        <f t="shared" si="148"/>
        <v>0</v>
      </c>
      <c r="AD624" s="143">
        <f t="shared" si="149"/>
        <v>0</v>
      </c>
      <c r="AE624" s="143">
        <f t="shared" si="150"/>
        <v>0</v>
      </c>
      <c r="AF624" s="143">
        <f t="shared" si="151"/>
        <v>0</v>
      </c>
      <c r="AG624" s="143">
        <f t="shared" si="152"/>
        <v>6003.0641999999989</v>
      </c>
    </row>
    <row r="625" spans="2:33">
      <c r="B625" t="s">
        <v>996</v>
      </c>
      <c r="C625" t="s">
        <v>624</v>
      </c>
      <c r="D625" s="120">
        <v>1.54E-2</v>
      </c>
      <c r="E625" s="120">
        <v>1.95E-2</v>
      </c>
      <c r="F625" s="127"/>
      <c r="G625" s="127"/>
      <c r="H625" s="127"/>
      <c r="I625" s="127"/>
      <c r="J625" s="127"/>
      <c r="K625" s="127">
        <v>0</v>
      </c>
      <c r="L625" s="127">
        <v>0</v>
      </c>
      <c r="M625" s="127">
        <v>0</v>
      </c>
      <c r="N625" s="127">
        <v>0</v>
      </c>
      <c r="O625" s="127">
        <v>450620</v>
      </c>
      <c r="Q625" s="140">
        <f t="shared" si="138"/>
        <v>0</v>
      </c>
      <c r="R625" s="140">
        <f t="shared" si="139"/>
        <v>0</v>
      </c>
      <c r="S625" s="140">
        <f t="shared" si="140"/>
        <v>0</v>
      </c>
      <c r="T625" s="140">
        <f t="shared" si="141"/>
        <v>0</v>
      </c>
      <c r="U625" s="140">
        <f t="shared" si="142"/>
        <v>1847.5419999999997</v>
      </c>
      <c r="W625" s="140">
        <f t="shared" si="143"/>
        <v>0</v>
      </c>
      <c r="X625" s="140">
        <f t="shared" si="144"/>
        <v>0</v>
      </c>
      <c r="Y625" s="140">
        <f t="shared" si="145"/>
        <v>0</v>
      </c>
      <c r="Z625" s="140">
        <f t="shared" si="146"/>
        <v>0</v>
      </c>
      <c r="AA625" s="140">
        <f t="shared" si="147"/>
        <v>0</v>
      </c>
      <c r="AC625" s="143">
        <f t="shared" si="148"/>
        <v>0</v>
      </c>
      <c r="AD625" s="143">
        <f t="shared" si="149"/>
        <v>0</v>
      </c>
      <c r="AE625" s="143">
        <f t="shared" si="150"/>
        <v>0</v>
      </c>
      <c r="AF625" s="143">
        <f t="shared" si="151"/>
        <v>0</v>
      </c>
      <c r="AG625" s="143">
        <f t="shared" si="152"/>
        <v>1847.5419999999997</v>
      </c>
    </row>
    <row r="626" spans="2:33">
      <c r="B626" t="s">
        <v>996</v>
      </c>
      <c r="C626" t="s">
        <v>625</v>
      </c>
      <c r="D626" s="120">
        <v>1.5900000000000001E-2</v>
      </c>
      <c r="E626" s="120">
        <v>1.6299999999999999E-2</v>
      </c>
      <c r="F626" s="127"/>
      <c r="G626" s="127"/>
      <c r="H626" s="127"/>
      <c r="I626" s="127"/>
      <c r="J626" s="127"/>
      <c r="K626" s="127">
        <v>0</v>
      </c>
      <c r="L626" s="127">
        <v>0</v>
      </c>
      <c r="M626" s="127">
        <v>0</v>
      </c>
      <c r="N626" s="127">
        <v>0</v>
      </c>
      <c r="O626" s="127">
        <v>170745</v>
      </c>
      <c r="Q626" s="140">
        <f t="shared" si="138"/>
        <v>0</v>
      </c>
      <c r="R626" s="140">
        <f t="shared" si="139"/>
        <v>0</v>
      </c>
      <c r="S626" s="140">
        <f t="shared" si="140"/>
        <v>0</v>
      </c>
      <c r="T626" s="140">
        <f t="shared" si="141"/>
        <v>0</v>
      </c>
      <c r="U626" s="140">
        <f t="shared" si="142"/>
        <v>68.29799999999959</v>
      </c>
      <c r="W626" s="140">
        <f t="shared" si="143"/>
        <v>0</v>
      </c>
      <c r="X626" s="140">
        <f t="shared" si="144"/>
        <v>0</v>
      </c>
      <c r="Y626" s="140">
        <f t="shared" si="145"/>
        <v>0</v>
      </c>
      <c r="Z626" s="140">
        <f t="shared" si="146"/>
        <v>0</v>
      </c>
      <c r="AA626" s="140">
        <f t="shared" si="147"/>
        <v>0</v>
      </c>
      <c r="AC626" s="143">
        <f t="shared" si="148"/>
        <v>0</v>
      </c>
      <c r="AD626" s="143">
        <f t="shared" si="149"/>
        <v>0</v>
      </c>
      <c r="AE626" s="143">
        <f t="shared" si="150"/>
        <v>0</v>
      </c>
      <c r="AF626" s="143">
        <f t="shared" si="151"/>
        <v>0</v>
      </c>
      <c r="AG626" s="143">
        <f t="shared" si="152"/>
        <v>68.29799999999959</v>
      </c>
    </row>
    <row r="627" spans="2:33">
      <c r="B627" t="s">
        <v>996</v>
      </c>
      <c r="C627" t="s">
        <v>626</v>
      </c>
      <c r="D627" s="120">
        <v>1.8200000000000001E-2</v>
      </c>
      <c r="E627" s="120">
        <v>1.83E-2</v>
      </c>
      <c r="F627" s="127"/>
      <c r="G627" s="127"/>
      <c r="H627" s="127"/>
      <c r="I627" s="127"/>
      <c r="J627" s="127"/>
      <c r="K627" s="127">
        <v>0</v>
      </c>
      <c r="L627" s="127">
        <v>0</v>
      </c>
      <c r="M627" s="127">
        <v>0</v>
      </c>
      <c r="N627" s="127">
        <v>0</v>
      </c>
      <c r="O627" s="127">
        <v>3235659</v>
      </c>
      <c r="Q627" s="140">
        <f t="shared" si="138"/>
        <v>0</v>
      </c>
      <c r="R627" s="140">
        <f t="shared" si="139"/>
        <v>0</v>
      </c>
      <c r="S627" s="140">
        <f t="shared" si="140"/>
        <v>0</v>
      </c>
      <c r="T627" s="140">
        <f t="shared" si="141"/>
        <v>0</v>
      </c>
      <c r="U627" s="140">
        <f t="shared" si="142"/>
        <v>323.56589999999807</v>
      </c>
      <c r="W627" s="140">
        <f t="shared" si="143"/>
        <v>0</v>
      </c>
      <c r="X627" s="140">
        <f t="shared" si="144"/>
        <v>0</v>
      </c>
      <c r="Y627" s="140">
        <f t="shared" si="145"/>
        <v>0</v>
      </c>
      <c r="Z627" s="140">
        <f t="shared" si="146"/>
        <v>0</v>
      </c>
      <c r="AA627" s="140">
        <f t="shared" si="147"/>
        <v>0</v>
      </c>
      <c r="AC627" s="143">
        <f t="shared" si="148"/>
        <v>0</v>
      </c>
      <c r="AD627" s="143">
        <f t="shared" si="149"/>
        <v>0</v>
      </c>
      <c r="AE627" s="143">
        <f t="shared" si="150"/>
        <v>0</v>
      </c>
      <c r="AF627" s="143">
        <f t="shared" si="151"/>
        <v>0</v>
      </c>
      <c r="AG627" s="143">
        <f t="shared" si="152"/>
        <v>323.56589999999807</v>
      </c>
    </row>
    <row r="628" spans="2:33">
      <c r="B628" t="s">
        <v>996</v>
      </c>
      <c r="C628" t="s">
        <v>627</v>
      </c>
      <c r="D628" s="120">
        <v>1.7399999999999999E-2</v>
      </c>
      <c r="E628" s="120">
        <v>1.09E-2</v>
      </c>
      <c r="F628" s="127"/>
      <c r="G628" s="127"/>
      <c r="H628" s="127"/>
      <c r="I628" s="127"/>
      <c r="J628" s="127"/>
      <c r="K628" s="127">
        <v>0</v>
      </c>
      <c r="L628" s="127">
        <v>0</v>
      </c>
      <c r="M628" s="127">
        <v>0</v>
      </c>
      <c r="N628" s="127">
        <v>0</v>
      </c>
      <c r="O628" s="127">
        <v>151373</v>
      </c>
      <c r="Q628" s="140">
        <f t="shared" si="138"/>
        <v>0</v>
      </c>
      <c r="R628" s="140">
        <f t="shared" si="139"/>
        <v>0</v>
      </c>
      <c r="S628" s="140">
        <f t="shared" si="140"/>
        <v>0</v>
      </c>
      <c r="T628" s="140">
        <f t="shared" si="141"/>
        <v>0</v>
      </c>
      <c r="U628" s="140">
        <f t="shared" si="142"/>
        <v>-983.92449999999985</v>
      </c>
      <c r="W628" s="140">
        <f t="shared" si="143"/>
        <v>0</v>
      </c>
      <c r="X628" s="140">
        <f t="shared" si="144"/>
        <v>0</v>
      </c>
      <c r="Y628" s="140">
        <f t="shared" si="145"/>
        <v>0</v>
      </c>
      <c r="Z628" s="140">
        <f t="shared" si="146"/>
        <v>0</v>
      </c>
      <c r="AA628" s="140">
        <f t="shared" si="147"/>
        <v>0</v>
      </c>
      <c r="AC628" s="143">
        <f t="shared" si="148"/>
        <v>0</v>
      </c>
      <c r="AD628" s="143">
        <f t="shared" si="149"/>
        <v>0</v>
      </c>
      <c r="AE628" s="143">
        <f t="shared" si="150"/>
        <v>0</v>
      </c>
      <c r="AF628" s="143">
        <f t="shared" si="151"/>
        <v>0</v>
      </c>
      <c r="AG628" s="143">
        <f t="shared" si="152"/>
        <v>-983.92449999999985</v>
      </c>
    </row>
    <row r="629" spans="2:33">
      <c r="B629" t="s">
        <v>996</v>
      </c>
      <c r="C629" t="s">
        <v>628</v>
      </c>
      <c r="D629" s="120">
        <v>1.3599999999999999E-2</v>
      </c>
      <c r="E629" s="120">
        <v>3.7699999999999997E-2</v>
      </c>
      <c r="F629" s="127"/>
      <c r="G629" s="127"/>
      <c r="H629" s="127"/>
      <c r="I629" s="127"/>
      <c r="J629" s="127"/>
      <c r="K629" s="127">
        <v>0</v>
      </c>
      <c r="L629" s="127">
        <v>0</v>
      </c>
      <c r="M629" s="127">
        <v>0</v>
      </c>
      <c r="N629" s="127">
        <v>0</v>
      </c>
      <c r="O629" s="127">
        <v>15106</v>
      </c>
      <c r="Q629" s="140">
        <f t="shared" si="138"/>
        <v>0</v>
      </c>
      <c r="R629" s="140">
        <f t="shared" si="139"/>
        <v>0</v>
      </c>
      <c r="S629" s="140">
        <f t="shared" si="140"/>
        <v>0</v>
      </c>
      <c r="T629" s="140">
        <f t="shared" si="141"/>
        <v>0</v>
      </c>
      <c r="U629" s="140">
        <f t="shared" si="142"/>
        <v>364.05459999999994</v>
      </c>
      <c r="W629" s="140">
        <f t="shared" si="143"/>
        <v>0</v>
      </c>
      <c r="X629" s="140">
        <f t="shared" si="144"/>
        <v>0</v>
      </c>
      <c r="Y629" s="140">
        <f t="shared" si="145"/>
        <v>0</v>
      </c>
      <c r="Z629" s="140">
        <f t="shared" si="146"/>
        <v>0</v>
      </c>
      <c r="AA629" s="140">
        <f t="shared" si="147"/>
        <v>0</v>
      </c>
      <c r="AC629" s="143">
        <f t="shared" si="148"/>
        <v>0</v>
      </c>
      <c r="AD629" s="143">
        <f t="shared" si="149"/>
        <v>0</v>
      </c>
      <c r="AE629" s="143">
        <f t="shared" si="150"/>
        <v>0</v>
      </c>
      <c r="AF629" s="143">
        <f t="shared" si="151"/>
        <v>0</v>
      </c>
      <c r="AG629" s="143">
        <f t="shared" si="152"/>
        <v>364.05459999999994</v>
      </c>
    </row>
    <row r="630" spans="2:33">
      <c r="B630" t="s">
        <v>996</v>
      </c>
      <c r="C630" t="s">
        <v>629</v>
      </c>
      <c r="D630" s="120">
        <v>2.2499999999999999E-2</v>
      </c>
      <c r="E630" s="120">
        <v>2.0899999999999998E-2</v>
      </c>
      <c r="F630" s="127"/>
      <c r="G630" s="127"/>
      <c r="H630" s="127"/>
      <c r="I630" s="127"/>
      <c r="J630" s="127"/>
      <c r="K630" s="127">
        <v>0</v>
      </c>
      <c r="L630" s="127">
        <v>0</v>
      </c>
      <c r="M630" s="127">
        <v>0</v>
      </c>
      <c r="N630" s="127">
        <v>0</v>
      </c>
      <c r="O630" s="127">
        <v>128960</v>
      </c>
      <c r="Q630" s="140">
        <f t="shared" si="138"/>
        <v>0</v>
      </c>
      <c r="R630" s="140">
        <f t="shared" si="139"/>
        <v>0</v>
      </c>
      <c r="S630" s="140">
        <f t="shared" si="140"/>
        <v>0</v>
      </c>
      <c r="T630" s="140">
        <f t="shared" si="141"/>
        <v>0</v>
      </c>
      <c r="U630" s="140">
        <f t="shared" si="142"/>
        <v>-206.3360000000001</v>
      </c>
      <c r="W630" s="140">
        <f t="shared" si="143"/>
        <v>0</v>
      </c>
      <c r="X630" s="140">
        <f t="shared" si="144"/>
        <v>0</v>
      </c>
      <c r="Y630" s="140">
        <f t="shared" si="145"/>
        <v>0</v>
      </c>
      <c r="Z630" s="140">
        <f t="shared" si="146"/>
        <v>0</v>
      </c>
      <c r="AA630" s="140">
        <f t="shared" si="147"/>
        <v>0</v>
      </c>
      <c r="AC630" s="143">
        <f t="shared" si="148"/>
        <v>0</v>
      </c>
      <c r="AD630" s="143">
        <f t="shared" si="149"/>
        <v>0</v>
      </c>
      <c r="AE630" s="143">
        <f t="shared" si="150"/>
        <v>0</v>
      </c>
      <c r="AF630" s="143">
        <f t="shared" si="151"/>
        <v>0</v>
      </c>
      <c r="AG630" s="143">
        <f t="shared" si="152"/>
        <v>-206.3360000000001</v>
      </c>
    </row>
    <row r="631" spans="2:33">
      <c r="B631" t="s">
        <v>1162</v>
      </c>
      <c r="F631" s="127">
        <v>0</v>
      </c>
      <c r="G631" s="127">
        <v>32296499</v>
      </c>
      <c r="H631" s="127">
        <v>0</v>
      </c>
      <c r="I631" s="127">
        <v>14968976</v>
      </c>
      <c r="J631" s="127">
        <v>0</v>
      </c>
      <c r="K631" s="127">
        <v>0</v>
      </c>
      <c r="L631" s="127">
        <v>0</v>
      </c>
      <c r="M631" s="127">
        <v>0</v>
      </c>
      <c r="N631" s="127">
        <v>0</v>
      </c>
      <c r="O631" s="127">
        <v>7180698</v>
      </c>
    </row>
    <row r="632" spans="2:33">
      <c r="B632" t="s">
        <v>871</v>
      </c>
      <c r="F632" s="127">
        <v>1820494507</v>
      </c>
      <c r="G632" s="127">
        <v>148543127</v>
      </c>
      <c r="H632" s="127">
        <v>937978695</v>
      </c>
      <c r="I632" s="127">
        <v>58144907</v>
      </c>
      <c r="J632" s="127">
        <v>59468850</v>
      </c>
      <c r="K632" s="127">
        <v>1663850890</v>
      </c>
      <c r="L632" s="127">
        <v>643592714</v>
      </c>
      <c r="M632" s="127">
        <v>848542898</v>
      </c>
      <c r="N632" s="127">
        <v>291775005</v>
      </c>
      <c r="O632" s="127">
        <v>487476688</v>
      </c>
    </row>
    <row r="633" spans="2:33">
      <c r="Q633" t="s">
        <v>1220</v>
      </c>
      <c r="AB633" t="s">
        <v>1220</v>
      </c>
    </row>
    <row r="634" spans="2:33">
      <c r="E634" s="142" t="s">
        <v>1134</v>
      </c>
      <c r="P634" s="142" t="s">
        <v>1134</v>
      </c>
    </row>
    <row r="635" spans="2:33">
      <c r="E635" s="141" t="s">
        <v>857</v>
      </c>
      <c r="F635" s="140">
        <f t="shared" ref="F635:O637" si="153">SUMIFS(F$6:F$630,$B$6:$B$630,$E635)</f>
        <v>71998593</v>
      </c>
      <c r="G635" s="140">
        <f t="shared" si="153"/>
        <v>0</v>
      </c>
      <c r="H635" s="140">
        <f t="shared" si="153"/>
        <v>37872600</v>
      </c>
      <c r="I635" s="140">
        <f t="shared" si="153"/>
        <v>0</v>
      </c>
      <c r="J635" s="140">
        <f t="shared" si="153"/>
        <v>0</v>
      </c>
      <c r="K635" s="140">
        <f t="shared" si="153"/>
        <v>218140109</v>
      </c>
      <c r="L635" s="140">
        <f t="shared" si="153"/>
        <v>0</v>
      </c>
      <c r="M635" s="140">
        <f t="shared" si="153"/>
        <v>117075873</v>
      </c>
      <c r="N635" s="140">
        <f t="shared" si="153"/>
        <v>0</v>
      </c>
      <c r="O635" s="140">
        <f t="shared" si="153"/>
        <v>0</v>
      </c>
      <c r="P635" s="141" t="s">
        <v>857</v>
      </c>
      <c r="Q635" s="140">
        <f>SUMIFS(Q$6:Q$630,$B$6:$B$630,$P635)</f>
        <v>0</v>
      </c>
      <c r="R635" s="140">
        <f t="shared" ref="R635:U647" si="154">SUMIFS(R$6:R$630,$B$6:$B$630,$P635)</f>
        <v>0</v>
      </c>
      <c r="S635" s="140">
        <f t="shared" si="154"/>
        <v>0</v>
      </c>
      <c r="T635" s="140">
        <f t="shared" si="154"/>
        <v>0</v>
      </c>
      <c r="U635" s="140">
        <f t="shared" si="154"/>
        <v>0</v>
      </c>
      <c r="W635" s="140">
        <f>SUMIFS(W$6:W$630,$B$6:$B$630,$P635)</f>
        <v>-424030.12110000005</v>
      </c>
      <c r="X635" s="140">
        <f t="shared" ref="X635:AA647" si="155">SUMIFS(X$6:X$630,$B$6:$B$630,$P635)</f>
        <v>0</v>
      </c>
      <c r="Y635" s="140">
        <f t="shared" si="155"/>
        <v>-223047.73150000005</v>
      </c>
      <c r="Z635" s="140">
        <f t="shared" si="155"/>
        <v>0</v>
      </c>
      <c r="AA635" s="140">
        <f t="shared" si="155"/>
        <v>0</v>
      </c>
      <c r="AC635" s="140">
        <f>SUMIFS(AC$6:AC$630,$B$6:$B$630,$P635)</f>
        <v>-424030.12110000005</v>
      </c>
      <c r="AD635" s="140">
        <f t="shared" ref="AD635:AG647" si="156">SUMIFS(AD$6:AD$630,$B$6:$B$630,$P635)</f>
        <v>0</v>
      </c>
      <c r="AE635" s="140">
        <f t="shared" si="156"/>
        <v>-223047.73150000005</v>
      </c>
      <c r="AF635" s="140">
        <f t="shared" si="156"/>
        <v>0</v>
      </c>
      <c r="AG635" s="140">
        <f t="shared" si="156"/>
        <v>0</v>
      </c>
    </row>
    <row r="636" spans="2:33">
      <c r="E636" s="141" t="s">
        <v>873</v>
      </c>
      <c r="F636" s="140">
        <f t="shared" si="153"/>
        <v>455370900</v>
      </c>
      <c r="G636" s="140">
        <f t="shared" si="153"/>
        <v>0</v>
      </c>
      <c r="H636" s="140">
        <f t="shared" si="153"/>
        <v>239533572</v>
      </c>
      <c r="I636" s="140">
        <f t="shared" si="153"/>
        <v>0</v>
      </c>
      <c r="J636" s="140">
        <f t="shared" si="153"/>
        <v>0</v>
      </c>
      <c r="K636" s="140">
        <f t="shared" si="153"/>
        <v>0</v>
      </c>
      <c r="L636" s="140">
        <f t="shared" si="153"/>
        <v>0</v>
      </c>
      <c r="M636" s="140">
        <f t="shared" si="153"/>
        <v>0</v>
      </c>
      <c r="N636" s="140">
        <f t="shared" si="153"/>
        <v>0</v>
      </c>
      <c r="O636" s="140">
        <f t="shared" si="153"/>
        <v>0</v>
      </c>
      <c r="P636" s="141" t="s">
        <v>873</v>
      </c>
      <c r="Q636" s="140">
        <f>SUMIFS(Q$6:Q$630,$B$6:$B$630,$P636)</f>
        <v>0</v>
      </c>
      <c r="R636" s="140">
        <f t="shared" si="154"/>
        <v>0</v>
      </c>
      <c r="S636" s="140">
        <f t="shared" si="154"/>
        <v>0</v>
      </c>
      <c r="T636" s="140">
        <f t="shared" si="154"/>
        <v>0</v>
      </c>
      <c r="U636" s="140">
        <f t="shared" si="154"/>
        <v>0</v>
      </c>
      <c r="W636" s="140">
        <f>SUMIFS(W$6:W$630,$B$6:$B$630,$P636)</f>
        <v>340722.27770000033</v>
      </c>
      <c r="X636" s="140">
        <f t="shared" si="155"/>
        <v>0</v>
      </c>
      <c r="Y636" s="140">
        <f t="shared" si="155"/>
        <v>179226.26160000011</v>
      </c>
      <c r="Z636" s="140">
        <f t="shared" si="155"/>
        <v>0</v>
      </c>
      <c r="AA636" s="140">
        <f t="shared" si="155"/>
        <v>0</v>
      </c>
      <c r="AC636" s="140">
        <f>SUMIFS(AC$6:AC$630,$B$6:$B$630,$P636)</f>
        <v>340722.27770000033</v>
      </c>
      <c r="AD636" s="140">
        <f t="shared" si="156"/>
        <v>0</v>
      </c>
      <c r="AE636" s="140">
        <f t="shared" si="156"/>
        <v>179226.26160000011</v>
      </c>
      <c r="AF636" s="140">
        <f t="shared" si="156"/>
        <v>0</v>
      </c>
      <c r="AG636" s="140">
        <f t="shared" si="156"/>
        <v>0</v>
      </c>
    </row>
    <row r="637" spans="2:33">
      <c r="E637" s="141" t="s">
        <v>889</v>
      </c>
      <c r="F637" s="140">
        <f t="shared" si="153"/>
        <v>214445267</v>
      </c>
      <c r="G637" s="140">
        <f t="shared" si="153"/>
        <v>0</v>
      </c>
      <c r="H637" s="140">
        <f t="shared" si="153"/>
        <v>112802202</v>
      </c>
      <c r="I637" s="140">
        <f t="shared" si="153"/>
        <v>0</v>
      </c>
      <c r="J637" s="140">
        <f t="shared" si="153"/>
        <v>0</v>
      </c>
      <c r="K637" s="140">
        <f t="shared" si="153"/>
        <v>299502</v>
      </c>
      <c r="L637" s="140">
        <f t="shared" si="153"/>
        <v>0</v>
      </c>
      <c r="M637" s="140">
        <f t="shared" si="153"/>
        <v>0</v>
      </c>
      <c r="N637" s="140">
        <f t="shared" si="153"/>
        <v>0</v>
      </c>
      <c r="O637" s="140">
        <f t="shared" si="153"/>
        <v>0</v>
      </c>
      <c r="P637" s="141" t="s">
        <v>889</v>
      </c>
      <c r="Q637" s="140">
        <f>SUMIFS(Q$6:Q$630,$B$6:$B$630,$P637)</f>
        <v>0</v>
      </c>
      <c r="R637" s="140">
        <f t="shared" si="154"/>
        <v>0</v>
      </c>
      <c r="S637" s="140">
        <f t="shared" si="154"/>
        <v>0</v>
      </c>
      <c r="T637" s="140">
        <f t="shared" si="154"/>
        <v>0</v>
      </c>
      <c r="U637" s="140">
        <f t="shared" si="154"/>
        <v>0</v>
      </c>
      <c r="W637" s="140">
        <f>SUMIFS(W$6:W$630,$B$6:$B$630,$P637)</f>
        <v>-565345.40887000051</v>
      </c>
      <c r="X637" s="140">
        <f t="shared" si="155"/>
        <v>0</v>
      </c>
      <c r="Y637" s="140">
        <f t="shared" si="155"/>
        <v>-297382.17850000021</v>
      </c>
      <c r="Z637" s="140">
        <f t="shared" si="155"/>
        <v>0</v>
      </c>
      <c r="AA637" s="140">
        <f t="shared" si="155"/>
        <v>0</v>
      </c>
      <c r="AC637" s="140">
        <f>SUMIFS(AC$6:AC$630,$B$6:$B$630,$P637)</f>
        <v>-565345.40887000051</v>
      </c>
      <c r="AD637" s="140">
        <f t="shared" si="156"/>
        <v>0</v>
      </c>
      <c r="AE637" s="140">
        <f t="shared" si="156"/>
        <v>-297382.17850000021</v>
      </c>
      <c r="AF637" s="140">
        <f t="shared" si="156"/>
        <v>0</v>
      </c>
      <c r="AG637" s="140">
        <f t="shared" si="156"/>
        <v>0</v>
      </c>
    </row>
    <row r="638" spans="2:33">
      <c r="E638" s="141"/>
      <c r="P638" s="141"/>
    </row>
    <row r="639" spans="2:33">
      <c r="E639" s="141" t="s">
        <v>895</v>
      </c>
      <c r="F639" s="140">
        <f t="shared" ref="F639:O639" si="157">SUMIFS(F$6:F$630,$B$6:$B$630,$E639)</f>
        <v>621753397</v>
      </c>
      <c r="G639" s="140">
        <f t="shared" si="157"/>
        <v>0</v>
      </c>
      <c r="H639" s="140">
        <f t="shared" si="157"/>
        <v>326430065</v>
      </c>
      <c r="I639" s="140">
        <f t="shared" si="157"/>
        <v>0</v>
      </c>
      <c r="J639" s="140">
        <f t="shared" si="157"/>
        <v>0</v>
      </c>
      <c r="K639" s="140">
        <f t="shared" si="157"/>
        <v>0</v>
      </c>
      <c r="L639" s="140">
        <f t="shared" si="157"/>
        <v>0</v>
      </c>
      <c r="M639" s="140">
        <f t="shared" si="157"/>
        <v>0</v>
      </c>
      <c r="N639" s="140">
        <f t="shared" si="157"/>
        <v>0</v>
      </c>
      <c r="O639" s="140">
        <f t="shared" si="157"/>
        <v>0</v>
      </c>
      <c r="P639" s="141" t="s">
        <v>895</v>
      </c>
      <c r="Q639" s="140">
        <f>SUMIFS(Q$6:Q$630,$B$6:$B$630,$P639)</f>
        <v>0</v>
      </c>
      <c r="R639" s="140">
        <f t="shared" si="154"/>
        <v>0</v>
      </c>
      <c r="S639" s="140">
        <f t="shared" si="154"/>
        <v>0</v>
      </c>
      <c r="T639" s="140">
        <f t="shared" si="154"/>
        <v>0</v>
      </c>
      <c r="U639" s="140">
        <f t="shared" si="154"/>
        <v>0</v>
      </c>
      <c r="W639" s="140">
        <f>SUMIFS(W$6:W$630,$B$6:$B$630,$P639)</f>
        <v>1565595.9838999996</v>
      </c>
      <c r="X639" s="140">
        <f t="shared" si="155"/>
        <v>0</v>
      </c>
      <c r="Y639" s="140">
        <f t="shared" si="155"/>
        <v>823485.73499999987</v>
      </c>
      <c r="Z639" s="140">
        <f t="shared" si="155"/>
        <v>0</v>
      </c>
      <c r="AA639" s="140">
        <f t="shared" si="155"/>
        <v>0</v>
      </c>
      <c r="AC639" s="140">
        <f>SUMIFS(AC$6:AC$630,$B$6:$B$630,$P639)</f>
        <v>1565595.9838999996</v>
      </c>
      <c r="AD639" s="140">
        <f t="shared" si="156"/>
        <v>0</v>
      </c>
      <c r="AE639" s="140">
        <f t="shared" si="156"/>
        <v>823485.73499999987</v>
      </c>
      <c r="AF639" s="140">
        <f t="shared" si="156"/>
        <v>0</v>
      </c>
      <c r="AG639" s="140">
        <f t="shared" si="156"/>
        <v>0</v>
      </c>
    </row>
    <row r="640" spans="2:33">
      <c r="E640" s="141"/>
      <c r="P640" s="141"/>
    </row>
    <row r="641" spans="5:33">
      <c r="E641" s="141" t="s">
        <v>996</v>
      </c>
      <c r="F641" s="140">
        <f t="shared" ref="F641:O641" si="158">SUMIFS(F$6:F$630,$B$6:$B$630,$E641)</f>
        <v>0</v>
      </c>
      <c r="G641" s="140">
        <f t="shared" si="158"/>
        <v>32296499</v>
      </c>
      <c r="H641" s="140">
        <f t="shared" si="158"/>
        <v>0</v>
      </c>
      <c r="I641" s="140">
        <f t="shared" si="158"/>
        <v>14968976</v>
      </c>
      <c r="J641" s="140">
        <f t="shared" si="158"/>
        <v>0</v>
      </c>
      <c r="K641" s="140">
        <f t="shared" si="158"/>
        <v>0</v>
      </c>
      <c r="L641" s="140">
        <f t="shared" si="158"/>
        <v>0</v>
      </c>
      <c r="M641" s="140">
        <f t="shared" si="158"/>
        <v>0</v>
      </c>
      <c r="N641" s="140">
        <f t="shared" si="158"/>
        <v>0</v>
      </c>
      <c r="O641" s="140">
        <f t="shared" si="158"/>
        <v>7180698</v>
      </c>
      <c r="P641" s="141" t="s">
        <v>996</v>
      </c>
      <c r="Q641" s="140">
        <f>SUMIFS(Q$6:Q$630,$B$6:$B$630,$P641)</f>
        <v>0</v>
      </c>
      <c r="R641" s="140">
        <f t="shared" si="154"/>
        <v>0</v>
      </c>
      <c r="S641" s="140">
        <f t="shared" si="154"/>
        <v>0</v>
      </c>
      <c r="T641" s="140">
        <f t="shared" si="154"/>
        <v>0</v>
      </c>
      <c r="U641" s="140">
        <f t="shared" si="154"/>
        <v>8450.1313999999948</v>
      </c>
      <c r="W641" s="140">
        <f>SUMIFS(W$6:W$630,$B$6:$B$630,$P641)</f>
        <v>0</v>
      </c>
      <c r="X641" s="140">
        <f t="shared" si="155"/>
        <v>1931.1519000000158</v>
      </c>
      <c r="Y641" s="140">
        <f t="shared" si="155"/>
        <v>0</v>
      </c>
      <c r="Z641" s="140">
        <f t="shared" si="155"/>
        <v>895.07760000001133</v>
      </c>
      <c r="AA641" s="140">
        <f t="shared" si="155"/>
        <v>0</v>
      </c>
      <c r="AC641" s="140">
        <f>SUMIFS(AC$6:AC$630,$B$6:$B$630,$P641)</f>
        <v>0</v>
      </c>
      <c r="AD641" s="140">
        <f t="shared" si="156"/>
        <v>1931.1519000000158</v>
      </c>
      <c r="AE641" s="140">
        <f t="shared" si="156"/>
        <v>0</v>
      </c>
      <c r="AF641" s="140">
        <f t="shared" si="156"/>
        <v>895.07760000001133</v>
      </c>
      <c r="AG641" s="140">
        <f t="shared" si="156"/>
        <v>8450.1313999999948</v>
      </c>
    </row>
    <row r="643" spans="5:33">
      <c r="E643" s="141" t="s">
        <v>907</v>
      </c>
      <c r="F643" s="140">
        <f t="shared" ref="F643:O644" si="159">SUMIFS(F$6:F$630,$B$6:$B$630,$E643)</f>
        <v>2030858</v>
      </c>
      <c r="G643" s="140">
        <f t="shared" si="159"/>
        <v>0</v>
      </c>
      <c r="H643" s="140">
        <f t="shared" si="159"/>
        <v>1339141</v>
      </c>
      <c r="I643" s="140">
        <f t="shared" si="159"/>
        <v>0</v>
      </c>
      <c r="J643" s="140">
        <f t="shared" si="159"/>
        <v>0</v>
      </c>
      <c r="K643" s="140">
        <f t="shared" si="159"/>
        <v>1376072945</v>
      </c>
      <c r="L643" s="140">
        <f t="shared" si="159"/>
        <v>0</v>
      </c>
      <c r="M643" s="140">
        <f t="shared" si="159"/>
        <v>702309835</v>
      </c>
      <c r="N643" s="140">
        <f t="shared" si="159"/>
        <v>0</v>
      </c>
      <c r="O643" s="140">
        <f t="shared" si="159"/>
        <v>0</v>
      </c>
      <c r="P643" s="141" t="s">
        <v>907</v>
      </c>
      <c r="Q643" s="140">
        <f>SUMIFS(Q$6:Q$630,$B$6:$B$630,$P643)</f>
        <v>-581117.04975499876</v>
      </c>
      <c r="R643" s="140">
        <f t="shared" si="154"/>
        <v>0</v>
      </c>
      <c r="S643" s="140">
        <f t="shared" si="154"/>
        <v>-1543232.3424000002</v>
      </c>
      <c r="T643" s="140">
        <f t="shared" si="154"/>
        <v>0</v>
      </c>
      <c r="U643" s="140">
        <f t="shared" si="154"/>
        <v>0</v>
      </c>
      <c r="W643" s="140">
        <f>SUMIFS(W$6:W$630,$B$6:$B$630,$P643)</f>
        <v>3263.1853000000056</v>
      </c>
      <c r="X643" s="140">
        <f t="shared" si="155"/>
        <v>0</v>
      </c>
      <c r="Y643" s="140">
        <f t="shared" si="155"/>
        <v>1327.6283000000035</v>
      </c>
      <c r="Z643" s="140">
        <f t="shared" si="155"/>
        <v>0</v>
      </c>
      <c r="AA643" s="140">
        <f t="shared" si="155"/>
        <v>0</v>
      </c>
      <c r="AC643" s="140">
        <f>SUMIFS(AC$6:AC$630,$B$6:$B$630,$P643)</f>
        <v>-577853.86445499875</v>
      </c>
      <c r="AD643" s="140">
        <f t="shared" si="156"/>
        <v>0</v>
      </c>
      <c r="AE643" s="140">
        <f t="shared" si="156"/>
        <v>-1541904.7141000002</v>
      </c>
      <c r="AF643" s="140">
        <f t="shared" si="156"/>
        <v>0</v>
      </c>
      <c r="AG643" s="140">
        <f t="shared" si="156"/>
        <v>0</v>
      </c>
    </row>
    <row r="644" spans="5:33">
      <c r="E644" s="141" t="s">
        <v>954</v>
      </c>
      <c r="F644" s="140">
        <f t="shared" si="159"/>
        <v>0</v>
      </c>
      <c r="G644" s="140">
        <f t="shared" si="159"/>
        <v>1691366</v>
      </c>
      <c r="H644" s="140">
        <f t="shared" si="159"/>
        <v>0</v>
      </c>
      <c r="I644" s="140">
        <f t="shared" si="159"/>
        <v>827572</v>
      </c>
      <c r="J644" s="140">
        <f t="shared" si="159"/>
        <v>0</v>
      </c>
      <c r="K644" s="140">
        <f t="shared" si="159"/>
        <v>0</v>
      </c>
      <c r="L644" s="140">
        <f t="shared" si="159"/>
        <v>600910970</v>
      </c>
      <c r="M644" s="140">
        <f t="shared" si="159"/>
        <v>0</v>
      </c>
      <c r="N644" s="140">
        <f t="shared" si="159"/>
        <v>286324503</v>
      </c>
      <c r="O644" s="140">
        <f t="shared" si="159"/>
        <v>469226851</v>
      </c>
      <c r="P644" s="141" t="s">
        <v>954</v>
      </c>
      <c r="Q644" s="140">
        <f>SUMIFS(Q$6:Q$630,$B$6:$B$630,$P644)</f>
        <v>0</v>
      </c>
      <c r="R644" s="140">
        <f t="shared" si="154"/>
        <v>-376549.45310000022</v>
      </c>
      <c r="S644" s="140">
        <f t="shared" si="154"/>
        <v>0</v>
      </c>
      <c r="T644" s="140">
        <f t="shared" si="154"/>
        <v>-276575.14159999986</v>
      </c>
      <c r="U644" s="140">
        <f t="shared" si="154"/>
        <v>730844.0395999985</v>
      </c>
      <c r="W644" s="140">
        <f>SUMIFS(W$6:W$630,$B$6:$B$630,$P644)</f>
        <v>0</v>
      </c>
      <c r="X644" s="140">
        <f t="shared" si="155"/>
        <v>-3044.458799999999</v>
      </c>
      <c r="Y644" s="140">
        <f t="shared" si="155"/>
        <v>0</v>
      </c>
      <c r="Z644" s="140">
        <f t="shared" si="155"/>
        <v>-1489.6295999999995</v>
      </c>
      <c r="AA644" s="140">
        <f t="shared" si="155"/>
        <v>0</v>
      </c>
      <c r="AC644" s="140">
        <f>SUMIFS(AC$6:AC$630,$B$6:$B$630,$P644)</f>
        <v>0</v>
      </c>
      <c r="AD644" s="140">
        <f t="shared" si="156"/>
        <v>-379593.91190000024</v>
      </c>
      <c r="AE644" s="140">
        <f t="shared" si="156"/>
        <v>0</v>
      </c>
      <c r="AF644" s="140">
        <f t="shared" si="156"/>
        <v>-278064.7711999999</v>
      </c>
      <c r="AG644" s="140">
        <f t="shared" si="156"/>
        <v>730844.0395999985</v>
      </c>
    </row>
    <row r="645" spans="5:33">
      <c r="E645" s="141"/>
      <c r="P645" s="141"/>
    </row>
    <row r="646" spans="5:33">
      <c r="E646" s="141" t="s">
        <v>809</v>
      </c>
      <c r="F646" s="140">
        <f t="shared" ref="F646:O647" si="160">SUMIFS(F$6:F$630,$B$6:$B$630,$E646)</f>
        <v>216729176</v>
      </c>
      <c r="G646" s="140">
        <f t="shared" si="160"/>
        <v>60117891</v>
      </c>
      <c r="H646" s="140">
        <f t="shared" si="160"/>
        <v>106542536</v>
      </c>
      <c r="I646" s="140">
        <f t="shared" si="160"/>
        <v>23074183</v>
      </c>
      <c r="J646" s="140">
        <f t="shared" si="160"/>
        <v>30735049</v>
      </c>
      <c r="K646" s="140">
        <f t="shared" si="160"/>
        <v>23494497</v>
      </c>
      <c r="L646" s="140">
        <f t="shared" si="160"/>
        <v>29024298</v>
      </c>
      <c r="M646" s="140">
        <f t="shared" si="160"/>
        <v>9879005</v>
      </c>
      <c r="N646" s="140">
        <f t="shared" si="160"/>
        <v>662030</v>
      </c>
      <c r="O646" s="140">
        <f t="shared" si="160"/>
        <v>5900944</v>
      </c>
      <c r="P646" s="141" t="s">
        <v>809</v>
      </c>
      <c r="Q646" s="140">
        <f>SUMIFS(Q$6:Q$630,$B$6:$B$630,$P646)</f>
        <v>13282.758400000006</v>
      </c>
      <c r="R646" s="140">
        <f t="shared" si="154"/>
        <v>-12698.495500000012</v>
      </c>
      <c r="S646" s="140">
        <f t="shared" si="154"/>
        <v>4495.6496000000025</v>
      </c>
      <c r="T646" s="140">
        <f t="shared" si="154"/>
        <v>0</v>
      </c>
      <c r="U646" s="140">
        <f t="shared" si="154"/>
        <v>37821.880799999999</v>
      </c>
      <c r="W646" s="140">
        <f>SUMIFS(W$6:W$630,$B$6:$B$630,$P646)</f>
        <v>216684.99630000006</v>
      </c>
      <c r="X646" s="140">
        <f t="shared" si="155"/>
        <v>64861.901600000019</v>
      </c>
      <c r="Y646" s="140">
        <f t="shared" si="155"/>
        <v>112787.29270000002</v>
      </c>
      <c r="Z646" s="140">
        <f t="shared" si="155"/>
        <v>26742.314000000002</v>
      </c>
      <c r="AA646" s="140">
        <f t="shared" si="155"/>
        <v>32477.811800000003</v>
      </c>
      <c r="AC646" s="140">
        <f>SUMIFS(AC$6:AC$630,$B$6:$B$630,$P646)</f>
        <v>229967.75470000005</v>
      </c>
      <c r="AD646" s="140">
        <f t="shared" si="156"/>
        <v>52163.406100000007</v>
      </c>
      <c r="AE646" s="140">
        <f t="shared" si="156"/>
        <v>117282.94230000002</v>
      </c>
      <c r="AF646" s="140">
        <f t="shared" si="156"/>
        <v>26742.314000000002</v>
      </c>
      <c r="AG646" s="140">
        <f t="shared" si="156"/>
        <v>70299.692600000009</v>
      </c>
    </row>
    <row r="647" spans="5:33">
      <c r="E647" s="141" t="s">
        <v>995</v>
      </c>
      <c r="F647" s="140">
        <f t="shared" si="160"/>
        <v>211608720</v>
      </c>
      <c r="G647" s="140">
        <f t="shared" si="160"/>
        <v>49551288</v>
      </c>
      <c r="H647" s="140">
        <f t="shared" si="160"/>
        <v>99860056</v>
      </c>
      <c r="I647" s="140">
        <f t="shared" si="160"/>
        <v>17278179</v>
      </c>
      <c r="J647" s="140">
        <f t="shared" si="160"/>
        <v>27970381</v>
      </c>
      <c r="K647" s="140">
        <f t="shared" si="160"/>
        <v>7786261</v>
      </c>
      <c r="L647" s="140">
        <f t="shared" si="160"/>
        <v>1022594</v>
      </c>
      <c r="M647" s="140">
        <f t="shared" si="160"/>
        <v>0</v>
      </c>
      <c r="N647" s="140">
        <f t="shared" si="160"/>
        <v>779605</v>
      </c>
      <c r="O647" s="140">
        <f t="shared" si="160"/>
        <v>426123</v>
      </c>
      <c r="P647" s="141" t="s">
        <v>995</v>
      </c>
      <c r="Q647" s="140">
        <f>SUMIFS(Q$6:Q$630,$B$6:$B$630,$P647)</f>
        <v>0</v>
      </c>
      <c r="R647" s="140">
        <f t="shared" si="154"/>
        <v>0</v>
      </c>
      <c r="S647" s="140">
        <f t="shared" si="154"/>
        <v>0</v>
      </c>
      <c r="T647" s="140">
        <f t="shared" si="154"/>
        <v>0</v>
      </c>
      <c r="U647" s="140">
        <f t="shared" si="154"/>
        <v>0</v>
      </c>
      <c r="W647" s="140">
        <f>SUMIFS(W$6:W$630,$B$6:$B$630,$P647)</f>
        <v>0</v>
      </c>
      <c r="X647" s="140">
        <f t="shared" si="155"/>
        <v>0</v>
      </c>
      <c r="Y647" s="140">
        <f t="shared" si="155"/>
        <v>0</v>
      </c>
      <c r="Z647" s="140">
        <f t="shared" si="155"/>
        <v>0</v>
      </c>
      <c r="AA647" s="140">
        <f t="shared" si="155"/>
        <v>0</v>
      </c>
      <c r="AC647" s="140">
        <f>SUMIFS(AC$6:AC$630,$B$6:$B$630,$P647)</f>
        <v>0</v>
      </c>
      <c r="AD647" s="140">
        <f t="shared" si="156"/>
        <v>0</v>
      </c>
      <c r="AE647" s="140">
        <f t="shared" si="156"/>
        <v>0</v>
      </c>
      <c r="AF647" s="140">
        <f t="shared" si="156"/>
        <v>0</v>
      </c>
      <c r="AG647" s="140">
        <f t="shared" si="156"/>
        <v>0</v>
      </c>
    </row>
    <row r="649" spans="5:33">
      <c r="E649" s="151" t="s">
        <v>998</v>
      </c>
      <c r="F649" s="140">
        <f t="shared" ref="F649:O649" si="161">SUMIFS(F$6:F$630,$B$6:$B$630,$E649)*$P$655</f>
        <v>12482070.119999999</v>
      </c>
      <c r="G649" s="140">
        <f t="shared" si="161"/>
        <v>2296459.0099999998</v>
      </c>
      <c r="H649" s="140">
        <f t="shared" si="161"/>
        <v>6391305.8099999996</v>
      </c>
      <c r="I649" s="140">
        <f t="shared" si="161"/>
        <v>938118.59</v>
      </c>
      <c r="J649" s="140">
        <f t="shared" si="161"/>
        <v>358807.39999999997</v>
      </c>
      <c r="K649" s="140">
        <f t="shared" si="161"/>
        <v>17887060.719999999</v>
      </c>
      <c r="L649" s="140">
        <f t="shared" si="161"/>
        <v>5938380.4399999995</v>
      </c>
      <c r="M649" s="140">
        <f t="shared" si="161"/>
        <v>9060746.9499999993</v>
      </c>
      <c r="N649" s="140">
        <f t="shared" si="161"/>
        <v>1884167.49</v>
      </c>
      <c r="O649" s="140">
        <f t="shared" si="161"/>
        <v>2228773.84</v>
      </c>
      <c r="P649" s="151" t="s">
        <v>998</v>
      </c>
      <c r="Q649" s="140">
        <f>SUMIFS(Q$6:Q$630,$B$6:$B$630,$P649)*$P$655</f>
        <v>-370559.28878900001</v>
      </c>
      <c r="R649" s="140">
        <f>SUMIFS(R$6:R$630,$B$6:$B$630,$P649)*$P$655</f>
        <v>-188319.13244399996</v>
      </c>
      <c r="S649" s="140">
        <f>SUMIFS(S$6:S$630,$B$6:$B$630,$P649)*$P$655</f>
        <v>-186896.52295499999</v>
      </c>
      <c r="T649" s="140">
        <f>SUMIFS(T$6:T$630,$B$6:$B$630,$P649)*$P$655</f>
        <v>-60496.827285999992</v>
      </c>
      <c r="U649" s="140">
        <f>SUMIFS(U$6:U$630,$B$6:$B$630,$P649)*$P$655</f>
        <v>-41235.194789999987</v>
      </c>
      <c r="W649" s="140">
        <f>SUMIFS(W$6:W$630,$B$6:$B$630,$P649)*$P$655</f>
        <v>-243203.39159396003</v>
      </c>
      <c r="X649" s="140">
        <f>SUMIFS(X$6:X$630,$B$6:$B$630,$P649)*$P$655</f>
        <v>-48770.181241019993</v>
      </c>
      <c r="Y649" s="140">
        <f>SUMIFS(Y$6:Y$630,$B$6:$B$630,$P649)*$P$655</f>
        <v>-119723.68746898</v>
      </c>
      <c r="Z649" s="140">
        <f>SUMIFS(Z$6:Z$630,$B$6:$B$630,$P649)*$P$655</f>
        <v>-18261.586450319999</v>
      </c>
      <c r="AA649" s="140">
        <f>SUMIFS(AA$6:AA$630,$B$6:$B$630,$P649)*$P$655</f>
        <v>-6106.2564716199986</v>
      </c>
      <c r="AC649" s="140">
        <f>SUMIFS(AC$6:AC$630,$B$6:$B$630,$P649)*$P$655</f>
        <v>-613762.68038296001</v>
      </c>
      <c r="AD649" s="140">
        <f>SUMIFS(AD$6:AD$630,$B$6:$B$630,$P649)*$P$655</f>
        <v>-237089.31368501994</v>
      </c>
      <c r="AE649" s="140">
        <f>SUMIFS(AE$6:AE$630,$B$6:$B$630,$P649)*$P$655</f>
        <v>-306620.21042397997</v>
      </c>
      <c r="AF649" s="140">
        <f>SUMIFS(AF$6:AF$630,$B$6:$B$630,$P649)*$P$655</f>
        <v>-78758.413736319999</v>
      </c>
      <c r="AG649" s="140">
        <f>SUMIFS(AG$6:AG$630,$B$6:$B$630,$P649)*$P$655</f>
        <v>-47341.451261619986</v>
      </c>
    </row>
    <row r="651" spans="5:33">
      <c r="E651" s="141" t="s">
        <v>871</v>
      </c>
      <c r="F651" s="143">
        <f>SUM(F635:F649)</f>
        <v>1806418981.1199999</v>
      </c>
      <c r="G651" s="143">
        <f t="shared" ref="G651:O651" si="162">SUM(G635:G649)</f>
        <v>145953503.00999999</v>
      </c>
      <c r="H651" s="143">
        <f t="shared" si="162"/>
        <v>930771477.80999994</v>
      </c>
      <c r="I651" s="143">
        <f t="shared" si="162"/>
        <v>57087028.590000004</v>
      </c>
      <c r="J651" s="143">
        <f t="shared" si="162"/>
        <v>59064237.399999999</v>
      </c>
      <c r="K651" s="143">
        <f t="shared" si="162"/>
        <v>1643680374.72</v>
      </c>
      <c r="L651" s="143">
        <f t="shared" si="162"/>
        <v>636896242.44000006</v>
      </c>
      <c r="M651" s="143">
        <f t="shared" si="162"/>
        <v>838325459.95000005</v>
      </c>
      <c r="N651" s="143">
        <f t="shared" si="162"/>
        <v>289650305.49000001</v>
      </c>
      <c r="O651" s="143">
        <f t="shared" si="162"/>
        <v>484963389.83999997</v>
      </c>
      <c r="P651" s="141" t="s">
        <v>871</v>
      </c>
      <c r="Q651" s="143">
        <f>SUM(Q635:Q649)</f>
        <v>-938393.58014399873</v>
      </c>
      <c r="R651" s="143">
        <f t="shared" ref="R651:U651" si="163">SUM(R635:R649)</f>
        <v>-577567.08104400022</v>
      </c>
      <c r="S651" s="143">
        <f t="shared" si="163"/>
        <v>-1725633.2157550002</v>
      </c>
      <c r="T651" s="143">
        <f t="shared" si="163"/>
        <v>-337071.96888599987</v>
      </c>
      <c r="U651" s="143">
        <f t="shared" si="163"/>
        <v>735880.85700999852</v>
      </c>
      <c r="W651" s="143">
        <f>SUM(W635:W649)</f>
        <v>893687.52163603937</v>
      </c>
      <c r="X651" s="143">
        <f t="shared" ref="X651:AA651" si="164">SUM(X635:X649)</f>
        <v>14978.413458980045</v>
      </c>
      <c r="Y651" s="143">
        <f t="shared" si="164"/>
        <v>476673.32013101969</v>
      </c>
      <c r="Z651" s="143">
        <f t="shared" si="164"/>
        <v>7886.1755496800142</v>
      </c>
      <c r="AA651" s="143">
        <f t="shared" si="164"/>
        <v>26371.555328380004</v>
      </c>
      <c r="AC651" s="143">
        <f>SUM(AC635:AC649)</f>
        <v>-44706.058507959358</v>
      </c>
      <c r="AD651" s="143">
        <f t="shared" ref="AD651:AG651" si="165">SUM(AD635:AD649)</f>
        <v>-562588.66758502019</v>
      </c>
      <c r="AE651" s="143">
        <f t="shared" si="165"/>
        <v>-1248959.8956239803</v>
      </c>
      <c r="AF651" s="143">
        <f t="shared" si="165"/>
        <v>-329185.79333631985</v>
      </c>
      <c r="AG651" s="143">
        <f t="shared" si="165"/>
        <v>762252.41233837837</v>
      </c>
    </row>
    <row r="652" spans="5:33">
      <c r="E652" s="144" t="s">
        <v>1135</v>
      </c>
      <c r="F652" s="143">
        <f>F632-F651-(F649/$P$655*(1-$P$655))</f>
        <v>1.1362135410308838E-7</v>
      </c>
      <c r="G652" s="143">
        <f t="shared" ref="G652:O652" si="166">G632-G651-(G649/$P$655*(1-$P$655))</f>
        <v>9.3132257461547852E-9</v>
      </c>
      <c r="H652" s="143">
        <f t="shared" si="166"/>
        <v>5.6810677051544189E-8</v>
      </c>
      <c r="I652" s="143">
        <f t="shared" si="166"/>
        <v>-3.7252902984619141E-9</v>
      </c>
      <c r="J652" s="143">
        <f t="shared" si="166"/>
        <v>1.4551915228366852E-9</v>
      </c>
      <c r="K652" s="143">
        <f t="shared" si="166"/>
        <v>-2.9802322387695313E-8</v>
      </c>
      <c r="L652" s="143">
        <f t="shared" si="166"/>
        <v>-5.7741999626159668E-8</v>
      </c>
      <c r="M652" s="143">
        <f t="shared" si="166"/>
        <v>-4.8428773880004883E-8</v>
      </c>
      <c r="N652" s="143">
        <f t="shared" si="166"/>
        <v>-9.7788870334625244E-9</v>
      </c>
      <c r="O652" s="143">
        <f t="shared" si="166"/>
        <v>2.6077032089233398E-8</v>
      </c>
      <c r="P652" s="144" t="s">
        <v>1135</v>
      </c>
      <c r="Q652" s="143">
        <f>SUM(Q6:Q630)-Q651-(Q649/$P$655*(1-$P$655))</f>
        <v>0</v>
      </c>
      <c r="R652" s="143">
        <f>SUM(R6:R630)-R651-(R649/$P$655*(1-$P$655))</f>
        <v>0</v>
      </c>
      <c r="S652" s="143">
        <f>SUM(S6:S630)-S651-(S649/$P$655*(1-$P$655))</f>
        <v>0</v>
      </c>
      <c r="T652" s="143">
        <f>SUM(T6:T630)-T651-(T649/$P$655*(1-$P$655))</f>
        <v>0</v>
      </c>
      <c r="U652" s="143">
        <f>SUM(U6:U630)-U651-(U649/$P$655*(1-$P$655))</f>
        <v>1.5279510989785194E-10</v>
      </c>
      <c r="W652" s="143">
        <f>SUM(W6:W630)-W651-(W649/$P$655*(1-$P$655))</f>
        <v>0</v>
      </c>
      <c r="X652" s="143">
        <f>SUM(X6:X630)-X651-(X649/$P$655*(1-$P$655))</f>
        <v>0</v>
      </c>
      <c r="Y652" s="143">
        <f>SUM(Y6:Y630)-Y651-(Y649/$P$655*(1-$P$655))</f>
        <v>0</v>
      </c>
      <c r="Z652" s="143">
        <f>SUM(Z6:Z630)-Z651-(Z649/$P$655*(1-$P$655))</f>
        <v>0</v>
      </c>
      <c r="AA652" s="143">
        <f>SUM(AA6:AA630)-AA651-(AA649/$P$655*(1-$P$655))</f>
        <v>0</v>
      </c>
      <c r="AC652" s="143">
        <f>SUM(AC6:AC630)-AC651-(AC649/$P$655*(1-$P$655))</f>
        <v>0</v>
      </c>
      <c r="AD652" s="143">
        <f>SUM(AD6:AD630)-AD651-(AD649/$P$655*(1-$P$655))</f>
        <v>0</v>
      </c>
      <c r="AE652" s="143">
        <f>SUM(AE6:AE630)-AE651-(AE649/$P$655*(1-$P$655))</f>
        <v>-9.8953023552894592E-10</v>
      </c>
      <c r="AF652" s="143">
        <f>SUM(AF6:AF630)-AF651-(AF649/$P$655*(1-$P$655))</f>
        <v>0</v>
      </c>
      <c r="AG652" s="143">
        <f>SUM(AG6:AG630)-AG651-(AG649/$P$655*(1-$P$655))</f>
        <v>2.8376234695315361E-10</v>
      </c>
    </row>
    <row r="654" spans="5:33">
      <c r="P654" s="150" t="s">
        <v>1173</v>
      </c>
    </row>
    <row r="655" spans="5:33">
      <c r="P655" s="148">
        <v>0.47</v>
      </c>
    </row>
    <row r="656" spans="5:33">
      <c r="L656" s="154"/>
      <c r="AC656" s="173" t="s">
        <v>713</v>
      </c>
      <c r="AD656" s="174" t="s">
        <v>714</v>
      </c>
      <c r="AE656" s="174" t="s">
        <v>715</v>
      </c>
      <c r="AF656" s="174" t="s">
        <v>716</v>
      </c>
      <c r="AG656" s="174" t="s">
        <v>717</v>
      </c>
    </row>
    <row r="657" spans="12:34">
      <c r="L657" s="143"/>
      <c r="AB657" t="s">
        <v>1176</v>
      </c>
      <c r="AC657" s="94"/>
      <c r="AD657" s="94"/>
      <c r="AE657" s="94"/>
      <c r="AF657" s="94"/>
      <c r="AG657" s="133"/>
      <c r="AH657" s="133"/>
    </row>
    <row r="658" spans="12:34">
      <c r="L658" s="143"/>
      <c r="AB658" s="151" t="s">
        <v>986</v>
      </c>
      <c r="AC658" s="156">
        <f>'Attach B-2 Rsrv Adj Amrt'!P30</f>
        <v>227197.97600000002</v>
      </c>
      <c r="AD658" s="156">
        <f>'Attach B-2 Rsrv Adj Amrt'!Q30</f>
        <v>-872.15799999999797</v>
      </c>
      <c r="AE658" s="156">
        <f>'Attach B-2 Rsrv Adj Amrt'!S30</f>
        <v>102102.78</v>
      </c>
      <c r="AF658" s="156">
        <f>'Attach B-2 Rsrv Adj Amrt'!T30</f>
        <v>9464.0339999999997</v>
      </c>
      <c r="AG658" s="156">
        <f>'Attach B-2 Rsrv Adj Amrt'!V30</f>
        <v>-81582.901999999987</v>
      </c>
      <c r="AH658" s="133"/>
    </row>
    <row r="659" spans="12:34">
      <c r="L659" s="143"/>
      <c r="AB659" s="151" t="s">
        <v>987</v>
      </c>
      <c r="AC659" s="94">
        <f>'Attach B-2 Rsrv Adj Amrt'!P32</f>
        <v>-700706.9515618796</v>
      </c>
      <c r="AD659" s="94">
        <f>'Attach B-2 Rsrv Adj Amrt'!Q32</f>
        <v>-237704.04958178801</v>
      </c>
      <c r="AE659" s="94">
        <f>'Attach B-2 Rsrv Adj Amrt'!S32</f>
        <v>-296000.92252636491</v>
      </c>
      <c r="AF659" s="94">
        <f>'Attach B-2 Rsrv Adj Amrt'!T32</f>
        <v>-68633.859587711457</v>
      </c>
      <c r="AG659" s="94">
        <f>'Attach B-2 Rsrv Adj Amrt'!V32</f>
        <v>-196089.33674225688</v>
      </c>
      <c r="AH659" s="133"/>
    </row>
    <row r="660" spans="12:34">
      <c r="AB660" s="151"/>
      <c r="AC660" s="91">
        <f>SUM(AC658:AC659)</f>
        <v>-473508.97556187958</v>
      </c>
      <c r="AD660" s="91">
        <f>SUM(AD658:AD659)</f>
        <v>-238576.20758178801</v>
      </c>
      <c r="AE660" s="91">
        <f>SUM(AE658:AE659)</f>
        <v>-193898.14252636491</v>
      </c>
      <c r="AF660" s="91">
        <f>SUM(AF658:AF659)</f>
        <v>-59169.825587711457</v>
      </c>
      <c r="AG660" s="91">
        <f>SUM(AG658:AG659)</f>
        <v>-277672.23874225689</v>
      </c>
      <c r="AH660" s="133"/>
    </row>
    <row r="661" spans="12:34">
      <c r="AB661" s="151"/>
      <c r="AC661" s="133"/>
      <c r="AD661" s="133"/>
      <c r="AE661" s="133"/>
      <c r="AF661" s="133"/>
      <c r="AG661" s="133"/>
      <c r="AH661" s="133"/>
    </row>
    <row r="662" spans="12:34">
      <c r="AB662" s="151"/>
      <c r="AC662" s="133"/>
      <c r="AD662" s="133"/>
      <c r="AE662" s="133"/>
      <c r="AF662" s="133"/>
      <c r="AG662" s="133"/>
    </row>
    <row r="663" spans="12:34">
      <c r="AB663" s="141" t="s">
        <v>1177</v>
      </c>
      <c r="AC663" s="172">
        <f>AC651+AC660</f>
        <v>-518215.03406983893</v>
      </c>
      <c r="AD663" s="172">
        <f>AD651+AD660</f>
        <v>-801164.87516680826</v>
      </c>
      <c r="AE663" s="172">
        <f>AE651+AE660</f>
        <v>-1442858.0381503452</v>
      </c>
      <c r="AF663" s="172">
        <f>AF651+AF660</f>
        <v>-388355.61892403133</v>
      </c>
      <c r="AG663" s="172">
        <f>AG651+AG660</f>
        <v>484580.17359612149</v>
      </c>
    </row>
    <row r="664" spans="12:34">
      <c r="AB664" s="151"/>
      <c r="AC664" s="133"/>
      <c r="AD664" s="133"/>
      <c r="AE664" s="133"/>
      <c r="AF664" s="133"/>
      <c r="AG664" s="133"/>
    </row>
    <row r="665" spans="12:34">
      <c r="AA665" s="133"/>
      <c r="AB665" s="176" t="s">
        <v>986</v>
      </c>
      <c r="AC665" s="172">
        <f>Q651+AC658+1</f>
        <v>-711194.6041439987</v>
      </c>
      <c r="AD665" s="172">
        <f t="shared" ref="AD665:AG665" si="167">R651+AD658</f>
        <v>-578439.23904400028</v>
      </c>
      <c r="AE665" s="172">
        <f t="shared" si="167"/>
        <v>-1623530.4357550002</v>
      </c>
      <c r="AF665" s="172">
        <f t="shared" si="167"/>
        <v>-327607.93488599989</v>
      </c>
      <c r="AG665" s="172">
        <f t="shared" si="167"/>
        <v>654297.95500999852</v>
      </c>
    </row>
    <row r="666" spans="12:34">
      <c r="AA666" s="133"/>
      <c r="AB666" s="176" t="s">
        <v>987</v>
      </c>
      <c r="AC666" s="172">
        <f>W651+AC659-1</f>
        <v>192979.57007415977</v>
      </c>
      <c r="AD666" s="172">
        <f t="shared" ref="AD666:AG666" si="168">X651+AD659</f>
        <v>-222725.63612280798</v>
      </c>
      <c r="AE666" s="172">
        <f t="shared" si="168"/>
        <v>180672.39760465478</v>
      </c>
      <c r="AF666" s="172">
        <f t="shared" si="168"/>
        <v>-60747.684038031439</v>
      </c>
      <c r="AG666" s="172">
        <f t="shared" si="168"/>
        <v>-169717.78141387689</v>
      </c>
    </row>
    <row r="667" spans="12:34">
      <c r="AB667" s="157" t="s">
        <v>1135</v>
      </c>
      <c r="AC667" s="155">
        <f>SUM(AC665:AC666)-AC663</f>
        <v>0</v>
      </c>
      <c r="AD667" s="155">
        <f t="shared" ref="AD667:AG667" si="169">SUM(AD665:AD666)-AD663</f>
        <v>0</v>
      </c>
      <c r="AE667" s="155">
        <f t="shared" si="169"/>
        <v>0</v>
      </c>
      <c r="AF667" s="155">
        <f t="shared" si="169"/>
        <v>0</v>
      </c>
      <c r="AG667" s="155">
        <f t="shared" si="169"/>
        <v>0</v>
      </c>
    </row>
    <row r="668" spans="12:34">
      <c r="AB668" s="133"/>
      <c r="AC668" s="155"/>
      <c r="AD668" s="155"/>
      <c r="AE668" s="155"/>
      <c r="AF668" s="155"/>
      <c r="AG668" s="155"/>
    </row>
    <row r="669" spans="12:34">
      <c r="AB669" s="133"/>
      <c r="AC669" s="133"/>
      <c r="AD669" s="133"/>
      <c r="AE669" s="133"/>
      <c r="AF669" s="133"/>
      <c r="AG669" s="133"/>
    </row>
    <row r="670" spans="12:34">
      <c r="AB670" s="133"/>
      <c r="AC670" s="133"/>
      <c r="AD670" s="133"/>
      <c r="AE670" s="133"/>
      <c r="AF670" s="133"/>
      <c r="AG670" s="133"/>
    </row>
    <row r="676" spans="11:11">
      <c r="K676" s="127"/>
    </row>
  </sheetData>
  <mergeCells count="6">
    <mergeCell ref="Q4:U4"/>
    <mergeCell ref="W4:AA4"/>
    <mergeCell ref="Q3:U3"/>
    <mergeCell ref="W3:AA3"/>
    <mergeCell ref="AC3:AG3"/>
    <mergeCell ref="AC4:AG4"/>
  </mergeCells>
  <pageMargins left="0.7" right="0.7" top="0.75" bottom="0.75" header="0.3" footer="0.3"/>
  <pageSetup scale="66" orientation="landscape" r:id="rId2"/>
  <rowBreaks count="1" manualBreakCount="1">
    <brk id="632" min="16" max="32" man="1"/>
  </rowBreaks>
  <colBreaks count="1" manualBreakCount="1">
    <brk id="27" min="2" max="66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B60C9-FEAA-40BF-BE8B-77434B495263}">
  <sheetPr>
    <tabColor rgb="FFFFFF00"/>
  </sheetPr>
  <dimension ref="B1:BG676"/>
  <sheetViews>
    <sheetView view="pageBreakPreview" zoomScale="85" zoomScaleNormal="100" zoomScaleSheetLayoutView="85" workbookViewId="0">
      <pane xSplit="5" ySplit="5" topLeftCell="O633" activePane="bottomRight" state="frozen"/>
      <selection activeCell="B63" sqref="B63"/>
      <selection pane="topRight" activeCell="B63" sqref="B63"/>
      <selection pane="bottomLeft" activeCell="B63" sqref="B63"/>
      <selection pane="bottomRight" activeCell="Q634" sqref="Q634"/>
    </sheetView>
  </sheetViews>
  <sheetFormatPr defaultRowHeight="12.75"/>
  <cols>
    <col min="2" max="2" width="28.85546875" bestFit="1" customWidth="1"/>
    <col min="3" max="3" width="16.85546875" bestFit="1" customWidth="1"/>
    <col min="4" max="4" width="12.140625" bestFit="1" customWidth="1"/>
    <col min="5" max="5" width="18" bestFit="1" customWidth="1"/>
    <col min="6" max="15" width="24.140625" bestFit="1" customWidth="1"/>
    <col min="16" max="16" width="19.5703125" bestFit="1" customWidth="1"/>
    <col min="17" max="17" width="15.7109375" customWidth="1"/>
    <col min="18" max="19" width="12.85546875" bestFit="1" customWidth="1"/>
    <col min="20" max="20" width="12.140625" bestFit="1" customWidth="1"/>
    <col min="21" max="21" width="12.85546875" bestFit="1" customWidth="1"/>
    <col min="22" max="22" width="2" customWidth="1"/>
    <col min="23" max="25" width="12.85546875" bestFit="1" customWidth="1"/>
    <col min="26" max="26" width="11.85546875" bestFit="1" customWidth="1"/>
    <col min="27" max="27" width="13" customWidth="1"/>
    <col min="28" max="28" width="26.85546875" bestFit="1" customWidth="1"/>
    <col min="29" max="29" width="14.140625" bestFit="1" customWidth="1"/>
    <col min="30" max="33" width="12.85546875" bestFit="1" customWidth="1"/>
    <col min="35" max="35" width="23.140625" bestFit="1" customWidth="1"/>
    <col min="36" max="37" width="12.85546875" bestFit="1" customWidth="1"/>
    <col min="38" max="38" width="12.140625" bestFit="1" customWidth="1"/>
    <col min="39" max="39" width="12.85546875" bestFit="1" customWidth="1"/>
    <col min="40" max="40" width="2" customWidth="1"/>
    <col min="41" max="43" width="12.85546875" bestFit="1" customWidth="1"/>
    <col min="44" max="45" width="11.85546875" bestFit="1" customWidth="1"/>
    <col min="46" max="46" width="3.5703125" customWidth="1"/>
    <col min="47" max="47" width="14.140625" bestFit="1" customWidth="1"/>
    <col min="48" max="51" width="12.85546875" bestFit="1" customWidth="1"/>
    <col min="52" max="52" width="1.85546875" customWidth="1"/>
    <col min="53" max="53" width="33" customWidth="1"/>
    <col min="54" max="54" width="15.7109375" bestFit="1" customWidth="1"/>
    <col min="55" max="55" width="15.85546875" customWidth="1"/>
    <col min="56" max="56" width="16" customWidth="1"/>
    <col min="57" max="57" width="10.42578125" customWidth="1"/>
    <col min="58" max="58" width="11.85546875" customWidth="1"/>
    <col min="59" max="59" width="30.28515625" customWidth="1"/>
  </cols>
  <sheetData>
    <row r="1" spans="2:51">
      <c r="B1" t="s">
        <v>1151</v>
      </c>
      <c r="C1" t="s">
        <v>1152</v>
      </c>
    </row>
    <row r="2" spans="2:51" ht="13.5" thickBot="1"/>
    <row r="3" spans="2:51" s="133" customFormat="1" ht="13.5" thickBot="1">
      <c r="F3" s="133" t="s">
        <v>1175</v>
      </c>
      <c r="G3" s="133" t="s">
        <v>1163</v>
      </c>
      <c r="Q3" s="191" t="s">
        <v>986</v>
      </c>
      <c r="R3" s="192"/>
      <c r="S3" s="192"/>
      <c r="T3" s="192"/>
      <c r="U3" s="193"/>
      <c r="W3" s="191" t="s">
        <v>987</v>
      </c>
      <c r="X3" s="192"/>
      <c r="Y3" s="192"/>
      <c r="Z3" s="192"/>
      <c r="AA3" s="193"/>
      <c r="AC3" s="191" t="s">
        <v>1145</v>
      </c>
      <c r="AD3" s="192"/>
      <c r="AE3" s="192"/>
      <c r="AF3" s="192"/>
      <c r="AG3" s="193"/>
      <c r="AI3" s="191" t="s">
        <v>986</v>
      </c>
      <c r="AJ3" s="192"/>
      <c r="AK3" s="192"/>
      <c r="AL3" s="192"/>
      <c r="AM3" s="193"/>
      <c r="AO3" s="191" t="s">
        <v>987</v>
      </c>
      <c r="AP3" s="192"/>
      <c r="AQ3" s="192"/>
      <c r="AR3" s="192"/>
      <c r="AS3" s="193"/>
      <c r="AU3" s="191" t="s">
        <v>1145</v>
      </c>
      <c r="AV3" s="192"/>
      <c r="AW3" s="192"/>
      <c r="AX3" s="192"/>
      <c r="AY3" s="193"/>
    </row>
    <row r="4" spans="2:51" s="133" customFormat="1" ht="13.5" thickBot="1">
      <c r="F4" s="133" t="s">
        <v>987</v>
      </c>
      <c r="K4" s="133" t="s">
        <v>986</v>
      </c>
      <c r="Q4" s="191" t="s">
        <v>1203</v>
      </c>
      <c r="R4" s="192"/>
      <c r="S4" s="192"/>
      <c r="T4" s="192"/>
      <c r="U4" s="193"/>
      <c r="W4" s="191" t="s">
        <v>1203</v>
      </c>
      <c r="X4" s="192"/>
      <c r="Y4" s="192"/>
      <c r="Z4" s="192"/>
      <c r="AA4" s="193"/>
      <c r="AC4" s="191" t="s">
        <v>1203</v>
      </c>
      <c r="AD4" s="192"/>
      <c r="AE4" s="192"/>
      <c r="AF4" s="192"/>
      <c r="AG4" s="193"/>
      <c r="AI4" s="191" t="s">
        <v>1202</v>
      </c>
      <c r="AJ4" s="192"/>
      <c r="AK4" s="192"/>
      <c r="AL4" s="192"/>
      <c r="AM4" s="193"/>
      <c r="AO4" s="191" t="s">
        <v>1202</v>
      </c>
      <c r="AP4" s="192"/>
      <c r="AQ4" s="192"/>
      <c r="AR4" s="192"/>
      <c r="AS4" s="193"/>
      <c r="AU4" s="191" t="s">
        <v>1202</v>
      </c>
      <c r="AV4" s="192"/>
      <c r="AW4" s="192"/>
      <c r="AX4" s="192"/>
      <c r="AY4" s="193"/>
    </row>
    <row r="5" spans="2:51" s="133" customFormat="1" ht="26.25" thickBot="1">
      <c r="B5" s="133" t="s">
        <v>1134</v>
      </c>
      <c r="C5" s="133" t="s">
        <v>1142</v>
      </c>
      <c r="D5" s="133" t="s">
        <v>1143</v>
      </c>
      <c r="E5" s="133" t="s">
        <v>1144</v>
      </c>
      <c r="F5" s="184" t="s">
        <v>1147</v>
      </c>
      <c r="G5" s="184" t="s">
        <v>1149</v>
      </c>
      <c r="H5" s="184" t="s">
        <v>1150</v>
      </c>
      <c r="I5" s="184" t="s">
        <v>1164</v>
      </c>
      <c r="J5" s="184" t="s">
        <v>1165</v>
      </c>
      <c r="K5" s="184" t="s">
        <v>1147</v>
      </c>
      <c r="L5" s="184" t="s">
        <v>1149</v>
      </c>
      <c r="M5" s="184" t="s">
        <v>1150</v>
      </c>
      <c r="N5" s="184" t="s">
        <v>1164</v>
      </c>
      <c r="O5" s="184" t="s">
        <v>1165</v>
      </c>
      <c r="Q5" s="185" t="s">
        <v>1166</v>
      </c>
      <c r="R5" s="186" t="s">
        <v>1167</v>
      </c>
      <c r="S5" s="186" t="s">
        <v>1168</v>
      </c>
      <c r="T5" s="186" t="s">
        <v>1169</v>
      </c>
      <c r="U5" s="187" t="s">
        <v>1170</v>
      </c>
      <c r="W5" s="185" t="s">
        <v>1166</v>
      </c>
      <c r="X5" s="186" t="s">
        <v>1167</v>
      </c>
      <c r="Y5" s="186" t="s">
        <v>1168</v>
      </c>
      <c r="Z5" s="186" t="s">
        <v>1169</v>
      </c>
      <c r="AA5" s="187" t="s">
        <v>1170</v>
      </c>
      <c r="AC5" s="185" t="s">
        <v>1166</v>
      </c>
      <c r="AD5" s="186" t="s">
        <v>1167</v>
      </c>
      <c r="AE5" s="186" t="s">
        <v>1168</v>
      </c>
      <c r="AF5" s="186" t="s">
        <v>1169</v>
      </c>
      <c r="AG5" s="187" t="s">
        <v>1170</v>
      </c>
      <c r="AI5" s="185" t="s">
        <v>1166</v>
      </c>
      <c r="AJ5" s="186" t="s">
        <v>1167</v>
      </c>
      <c r="AK5" s="186" t="s">
        <v>1168</v>
      </c>
      <c r="AL5" s="186" t="s">
        <v>1169</v>
      </c>
      <c r="AM5" s="187" t="s">
        <v>1170</v>
      </c>
      <c r="AO5" s="185" t="s">
        <v>1166</v>
      </c>
      <c r="AP5" s="186" t="s">
        <v>1167</v>
      </c>
      <c r="AQ5" s="186" t="s">
        <v>1168</v>
      </c>
      <c r="AR5" s="186" t="s">
        <v>1169</v>
      </c>
      <c r="AS5" s="187" t="s">
        <v>1170</v>
      </c>
      <c r="AU5" s="185" t="s">
        <v>1166</v>
      </c>
      <c r="AV5" s="186" t="s">
        <v>1167</v>
      </c>
      <c r="AW5" s="186" t="s">
        <v>1168</v>
      </c>
      <c r="AX5" s="186" t="s">
        <v>1169</v>
      </c>
      <c r="AY5" s="187" t="s">
        <v>1170</v>
      </c>
    </row>
    <row r="6" spans="2:51">
      <c r="B6" t="s">
        <v>907</v>
      </c>
      <c r="C6" t="s">
        <v>176</v>
      </c>
      <c r="D6" s="120">
        <v>2.6799999999999997E-2</v>
      </c>
      <c r="E6" s="120">
        <v>2.58E-2</v>
      </c>
      <c r="F6" s="127">
        <v>1926439</v>
      </c>
      <c r="G6" s="127">
        <v>0</v>
      </c>
      <c r="H6" s="127">
        <v>1286542</v>
      </c>
      <c r="I6" s="127">
        <v>0</v>
      </c>
      <c r="J6" s="127">
        <v>0</v>
      </c>
      <c r="K6" s="127"/>
      <c r="L6" s="127"/>
      <c r="M6" s="127"/>
      <c r="N6" s="127"/>
      <c r="O6" s="127"/>
      <c r="Q6" s="140">
        <f>$D6*K6</f>
        <v>0</v>
      </c>
      <c r="R6" s="140">
        <f t="shared" ref="R6:U6" si="0">$D6*L6</f>
        <v>0</v>
      </c>
      <c r="S6" s="140">
        <f t="shared" si="0"/>
        <v>0</v>
      </c>
      <c r="T6" s="140">
        <f t="shared" si="0"/>
        <v>0</v>
      </c>
      <c r="U6" s="140">
        <f t="shared" si="0"/>
        <v>0</v>
      </c>
      <c r="W6" s="140">
        <f>$D6*F6</f>
        <v>51628.565199999997</v>
      </c>
      <c r="X6" s="140">
        <f t="shared" ref="X6:AA6" si="1">$D6*G6</f>
        <v>0</v>
      </c>
      <c r="Y6" s="140">
        <f t="shared" si="1"/>
        <v>34479.325599999996</v>
      </c>
      <c r="Z6" s="140">
        <f t="shared" si="1"/>
        <v>0</v>
      </c>
      <c r="AA6" s="140">
        <f t="shared" si="1"/>
        <v>0</v>
      </c>
      <c r="AC6" s="143">
        <f>SUM(Q6,W6)</f>
        <v>51628.565199999997</v>
      </c>
      <c r="AD6" s="143">
        <f t="shared" ref="AD6:AG21" si="2">SUM(R6,X6)</f>
        <v>0</v>
      </c>
      <c r="AE6" s="143">
        <f t="shared" si="2"/>
        <v>34479.325599999996</v>
      </c>
      <c r="AF6" s="143">
        <f t="shared" si="2"/>
        <v>0</v>
      </c>
      <c r="AG6" s="143">
        <f t="shared" si="2"/>
        <v>0</v>
      </c>
      <c r="AI6" s="140">
        <f>$E6*K6</f>
        <v>0</v>
      </c>
      <c r="AJ6" s="140">
        <f t="shared" ref="AJ6:AM6" si="3">$E6*L6</f>
        <v>0</v>
      </c>
      <c r="AK6" s="140">
        <f t="shared" si="3"/>
        <v>0</v>
      </c>
      <c r="AL6" s="140">
        <f t="shared" si="3"/>
        <v>0</v>
      </c>
      <c r="AM6" s="140">
        <f t="shared" si="3"/>
        <v>0</v>
      </c>
      <c r="AO6" s="140">
        <f>$E6*F6</f>
        <v>49702.126199999999</v>
      </c>
      <c r="AP6" s="140">
        <f t="shared" ref="AP6:AS6" si="4">$E6*G6</f>
        <v>0</v>
      </c>
      <c r="AQ6" s="140">
        <f t="shared" si="4"/>
        <v>33192.783600000002</v>
      </c>
      <c r="AR6" s="140">
        <f t="shared" si="4"/>
        <v>0</v>
      </c>
      <c r="AS6" s="140">
        <f t="shared" si="4"/>
        <v>0</v>
      </c>
      <c r="AU6" s="143">
        <f>SUM(AI6,AO6)</f>
        <v>49702.126199999999</v>
      </c>
      <c r="AV6" s="143">
        <f t="shared" ref="AV6:AV21" si="5">SUM(AJ6,AP6)</f>
        <v>0</v>
      </c>
      <c r="AW6" s="143">
        <f t="shared" ref="AW6:AW21" si="6">SUM(AK6,AQ6)</f>
        <v>33192.783600000002</v>
      </c>
      <c r="AX6" s="143">
        <f t="shared" ref="AX6:AX21" si="7">SUM(AL6,AR6)</f>
        <v>0</v>
      </c>
      <c r="AY6" s="143">
        <f t="shared" ref="AY6:AY21" si="8">SUM(AM6,AS6)</f>
        <v>0</v>
      </c>
    </row>
    <row r="7" spans="2:51">
      <c r="B7" t="s">
        <v>907</v>
      </c>
      <c r="C7" t="s">
        <v>177</v>
      </c>
      <c r="D7" s="120">
        <v>2.8899999999999999E-2</v>
      </c>
      <c r="E7" s="120">
        <v>7.8600000000000003E-2</v>
      </c>
      <c r="F7" s="127">
        <v>104419</v>
      </c>
      <c r="G7" s="127">
        <v>0</v>
      </c>
      <c r="H7" s="127">
        <v>52599</v>
      </c>
      <c r="I7" s="127">
        <v>0</v>
      </c>
      <c r="J7" s="127">
        <v>0</v>
      </c>
      <c r="K7" s="127"/>
      <c r="L7" s="127"/>
      <c r="M7" s="127"/>
      <c r="N7" s="127"/>
      <c r="O7" s="127"/>
      <c r="Q7" s="140">
        <f t="shared" ref="Q7:Q70" si="9">$D7*K7</f>
        <v>0</v>
      </c>
      <c r="R7" s="140">
        <f t="shared" ref="R7:R70" si="10">$D7*L7</f>
        <v>0</v>
      </c>
      <c r="S7" s="140">
        <f t="shared" ref="S7:S70" si="11">$D7*M7</f>
        <v>0</v>
      </c>
      <c r="T7" s="140">
        <f t="shared" ref="T7:T70" si="12">$D7*N7</f>
        <v>0</v>
      </c>
      <c r="U7" s="140">
        <f t="shared" ref="U7:U70" si="13">$D7*O7</f>
        <v>0</v>
      </c>
      <c r="W7" s="140">
        <f t="shared" ref="W7:W70" si="14">$D7*F7</f>
        <v>3017.7091</v>
      </c>
      <c r="X7" s="140">
        <f t="shared" ref="X7:X70" si="15">$D7*G7</f>
        <v>0</v>
      </c>
      <c r="Y7" s="140">
        <f t="shared" ref="Y7:Y70" si="16">$D7*H7</f>
        <v>1520.1110999999999</v>
      </c>
      <c r="Z7" s="140">
        <f t="shared" ref="Z7:Z70" si="17">$D7*I7</f>
        <v>0</v>
      </c>
      <c r="AA7" s="140">
        <f t="shared" ref="AA7:AA70" si="18">$D7*J7</f>
        <v>0</v>
      </c>
      <c r="AC7" s="143">
        <f t="shared" ref="AC7:AG69" si="19">SUM(Q7,W7)</f>
        <v>3017.7091</v>
      </c>
      <c r="AD7" s="143">
        <f t="shared" si="2"/>
        <v>0</v>
      </c>
      <c r="AE7" s="143">
        <f t="shared" si="2"/>
        <v>1520.1110999999999</v>
      </c>
      <c r="AF7" s="143">
        <f t="shared" si="2"/>
        <v>0</v>
      </c>
      <c r="AG7" s="143">
        <f t="shared" si="2"/>
        <v>0</v>
      </c>
      <c r="AI7" s="140">
        <f t="shared" ref="AI7:AI70" si="20">$E7*K7</f>
        <v>0</v>
      </c>
      <c r="AJ7" s="140">
        <f t="shared" ref="AJ7:AJ70" si="21">$E7*L7</f>
        <v>0</v>
      </c>
      <c r="AK7" s="140">
        <f t="shared" ref="AK7:AK70" si="22">$E7*M7</f>
        <v>0</v>
      </c>
      <c r="AL7" s="140">
        <f t="shared" ref="AL7:AL70" si="23">$E7*N7</f>
        <v>0</v>
      </c>
      <c r="AM7" s="140">
        <f t="shared" ref="AM7:AM70" si="24">$E7*O7</f>
        <v>0</v>
      </c>
      <c r="AO7" s="140">
        <f t="shared" ref="AO7:AO70" si="25">$E7*F7</f>
        <v>8207.3333999999995</v>
      </c>
      <c r="AP7" s="140">
        <f t="shared" ref="AP7:AP70" si="26">$E7*G7</f>
        <v>0</v>
      </c>
      <c r="AQ7" s="140">
        <f t="shared" ref="AQ7:AQ70" si="27">$E7*H7</f>
        <v>4134.2813999999998</v>
      </c>
      <c r="AR7" s="140">
        <f t="shared" ref="AR7:AR70" si="28">$E7*I7</f>
        <v>0</v>
      </c>
      <c r="AS7" s="140">
        <f t="shared" ref="AS7:AS70" si="29">$E7*J7</f>
        <v>0</v>
      </c>
      <c r="AU7" s="143">
        <f t="shared" ref="AU7:AY69" si="30">SUM(AI7,AO7)</f>
        <v>8207.3333999999995</v>
      </c>
      <c r="AV7" s="143">
        <f t="shared" si="5"/>
        <v>0</v>
      </c>
      <c r="AW7" s="143">
        <f t="shared" si="6"/>
        <v>4134.2813999999998</v>
      </c>
      <c r="AX7" s="143">
        <f t="shared" si="7"/>
        <v>0</v>
      </c>
      <c r="AY7" s="143">
        <f t="shared" si="8"/>
        <v>0</v>
      </c>
    </row>
    <row r="8" spans="2:51">
      <c r="B8" t="s">
        <v>907</v>
      </c>
      <c r="C8" t="s">
        <v>282</v>
      </c>
      <c r="D8" s="120">
        <v>1.34E-2</v>
      </c>
      <c r="E8" s="120">
        <v>1.34E-2</v>
      </c>
      <c r="F8" s="127"/>
      <c r="G8" s="127"/>
      <c r="H8" s="127"/>
      <c r="I8" s="127"/>
      <c r="J8" s="127"/>
      <c r="K8" s="127">
        <v>0</v>
      </c>
      <c r="L8" s="127">
        <v>0</v>
      </c>
      <c r="M8" s="127">
        <v>2583361</v>
      </c>
      <c r="N8" s="127">
        <v>0</v>
      </c>
      <c r="O8" s="127">
        <v>0</v>
      </c>
      <c r="Q8" s="140">
        <f t="shared" si="9"/>
        <v>0</v>
      </c>
      <c r="R8" s="140">
        <f t="shared" si="10"/>
        <v>0</v>
      </c>
      <c r="S8" s="140">
        <f t="shared" si="11"/>
        <v>34617.037400000001</v>
      </c>
      <c r="T8" s="140">
        <f t="shared" si="12"/>
        <v>0</v>
      </c>
      <c r="U8" s="140">
        <f t="shared" si="13"/>
        <v>0</v>
      </c>
      <c r="W8" s="140">
        <f t="shared" si="14"/>
        <v>0</v>
      </c>
      <c r="X8" s="140">
        <f t="shared" si="15"/>
        <v>0</v>
      </c>
      <c r="Y8" s="140">
        <f t="shared" si="16"/>
        <v>0</v>
      </c>
      <c r="Z8" s="140">
        <f t="shared" si="17"/>
        <v>0</v>
      </c>
      <c r="AA8" s="140">
        <f t="shared" si="18"/>
        <v>0</v>
      </c>
      <c r="AC8" s="143">
        <f t="shared" si="19"/>
        <v>0</v>
      </c>
      <c r="AD8" s="143">
        <f t="shared" si="2"/>
        <v>0</v>
      </c>
      <c r="AE8" s="143">
        <f t="shared" si="2"/>
        <v>34617.037400000001</v>
      </c>
      <c r="AF8" s="143">
        <f t="shared" si="2"/>
        <v>0</v>
      </c>
      <c r="AG8" s="143">
        <f t="shared" si="2"/>
        <v>0</v>
      </c>
      <c r="AI8" s="140">
        <f t="shared" si="20"/>
        <v>0</v>
      </c>
      <c r="AJ8" s="140">
        <f t="shared" si="21"/>
        <v>0</v>
      </c>
      <c r="AK8" s="140">
        <f t="shared" si="22"/>
        <v>34617.037400000001</v>
      </c>
      <c r="AL8" s="140">
        <f t="shared" si="23"/>
        <v>0</v>
      </c>
      <c r="AM8" s="140">
        <f t="shared" si="24"/>
        <v>0</v>
      </c>
      <c r="AO8" s="140">
        <f t="shared" si="25"/>
        <v>0</v>
      </c>
      <c r="AP8" s="140">
        <f t="shared" si="26"/>
        <v>0</v>
      </c>
      <c r="AQ8" s="140">
        <f t="shared" si="27"/>
        <v>0</v>
      </c>
      <c r="AR8" s="140">
        <f t="shared" si="28"/>
        <v>0</v>
      </c>
      <c r="AS8" s="140">
        <f t="shared" si="29"/>
        <v>0</v>
      </c>
      <c r="AU8" s="143">
        <f t="shared" si="30"/>
        <v>0</v>
      </c>
      <c r="AV8" s="143">
        <f t="shared" si="5"/>
        <v>0</v>
      </c>
      <c r="AW8" s="143">
        <f t="shared" si="6"/>
        <v>34617.037400000001</v>
      </c>
      <c r="AX8" s="143">
        <f t="shared" si="7"/>
        <v>0</v>
      </c>
      <c r="AY8" s="143">
        <f t="shared" si="8"/>
        <v>0</v>
      </c>
    </row>
    <row r="9" spans="2:51">
      <c r="B9" t="s">
        <v>907</v>
      </c>
      <c r="C9" t="s">
        <v>284</v>
      </c>
      <c r="D9" s="120">
        <v>1.72E-2</v>
      </c>
      <c r="E9" s="120">
        <v>1.72E-2</v>
      </c>
      <c r="F9" s="127"/>
      <c r="G9" s="127"/>
      <c r="H9" s="127"/>
      <c r="I9" s="127"/>
      <c r="J9" s="127"/>
      <c r="K9" s="127">
        <v>0</v>
      </c>
      <c r="L9" s="127">
        <v>0</v>
      </c>
      <c r="M9" s="127">
        <v>7582504</v>
      </c>
      <c r="N9" s="127">
        <v>0</v>
      </c>
      <c r="O9" s="127">
        <v>0</v>
      </c>
      <c r="Q9" s="140">
        <f t="shared" si="9"/>
        <v>0</v>
      </c>
      <c r="R9" s="140">
        <f t="shared" si="10"/>
        <v>0</v>
      </c>
      <c r="S9" s="140">
        <f t="shared" si="11"/>
        <v>130419.06879999999</v>
      </c>
      <c r="T9" s="140">
        <f t="shared" si="12"/>
        <v>0</v>
      </c>
      <c r="U9" s="140">
        <f t="shared" si="13"/>
        <v>0</v>
      </c>
      <c r="W9" s="140">
        <f t="shared" si="14"/>
        <v>0</v>
      </c>
      <c r="X9" s="140">
        <f t="shared" si="15"/>
        <v>0</v>
      </c>
      <c r="Y9" s="140">
        <f t="shared" si="16"/>
        <v>0</v>
      </c>
      <c r="Z9" s="140">
        <f t="shared" si="17"/>
        <v>0</v>
      </c>
      <c r="AA9" s="140">
        <f t="shared" si="18"/>
        <v>0</v>
      </c>
      <c r="AC9" s="143">
        <f t="shared" si="19"/>
        <v>0</v>
      </c>
      <c r="AD9" s="143">
        <f t="shared" si="2"/>
        <v>0</v>
      </c>
      <c r="AE9" s="143">
        <f t="shared" si="2"/>
        <v>130419.06879999999</v>
      </c>
      <c r="AF9" s="143">
        <f t="shared" si="2"/>
        <v>0</v>
      </c>
      <c r="AG9" s="143">
        <f t="shared" si="2"/>
        <v>0</v>
      </c>
      <c r="AI9" s="140">
        <f t="shared" si="20"/>
        <v>0</v>
      </c>
      <c r="AJ9" s="140">
        <f t="shared" si="21"/>
        <v>0</v>
      </c>
      <c r="AK9" s="140">
        <f t="shared" si="22"/>
        <v>130419.06879999999</v>
      </c>
      <c r="AL9" s="140">
        <f t="shared" si="23"/>
        <v>0</v>
      </c>
      <c r="AM9" s="140">
        <f t="shared" si="24"/>
        <v>0</v>
      </c>
      <c r="AO9" s="140">
        <f t="shared" si="25"/>
        <v>0</v>
      </c>
      <c r="AP9" s="140">
        <f t="shared" si="26"/>
        <v>0</v>
      </c>
      <c r="AQ9" s="140">
        <f t="shared" si="27"/>
        <v>0</v>
      </c>
      <c r="AR9" s="140">
        <f t="shared" si="28"/>
        <v>0</v>
      </c>
      <c r="AS9" s="140">
        <f t="shared" si="29"/>
        <v>0</v>
      </c>
      <c r="AU9" s="143">
        <f t="shared" si="30"/>
        <v>0</v>
      </c>
      <c r="AV9" s="143">
        <f t="shared" si="5"/>
        <v>0</v>
      </c>
      <c r="AW9" s="143">
        <f t="shared" si="6"/>
        <v>130419.06879999999</v>
      </c>
      <c r="AX9" s="143">
        <f t="shared" si="7"/>
        <v>0</v>
      </c>
      <c r="AY9" s="143">
        <f t="shared" si="8"/>
        <v>0</v>
      </c>
    </row>
    <row r="10" spans="2:51">
      <c r="B10" t="s">
        <v>907</v>
      </c>
      <c r="C10" t="s">
        <v>285</v>
      </c>
      <c r="D10" s="120">
        <v>2.6799999999999997E-2</v>
      </c>
      <c r="E10" s="120">
        <v>2.58E-2</v>
      </c>
      <c r="F10" s="127"/>
      <c r="G10" s="127"/>
      <c r="H10" s="127"/>
      <c r="I10" s="127"/>
      <c r="J10" s="127"/>
      <c r="K10" s="127">
        <v>0</v>
      </c>
      <c r="L10" s="127">
        <v>0</v>
      </c>
      <c r="M10" s="127">
        <v>52153598</v>
      </c>
      <c r="N10" s="127">
        <v>0</v>
      </c>
      <c r="O10" s="127">
        <v>0</v>
      </c>
      <c r="Q10" s="140">
        <f t="shared" si="9"/>
        <v>0</v>
      </c>
      <c r="R10" s="140">
        <f t="shared" si="10"/>
        <v>0</v>
      </c>
      <c r="S10" s="140">
        <f t="shared" si="11"/>
        <v>1397716.4263999998</v>
      </c>
      <c r="T10" s="140">
        <f t="shared" si="12"/>
        <v>0</v>
      </c>
      <c r="U10" s="140">
        <f t="shared" si="13"/>
        <v>0</v>
      </c>
      <c r="W10" s="140">
        <f t="shared" si="14"/>
        <v>0</v>
      </c>
      <c r="X10" s="140">
        <f t="shared" si="15"/>
        <v>0</v>
      </c>
      <c r="Y10" s="140">
        <f t="shared" si="16"/>
        <v>0</v>
      </c>
      <c r="Z10" s="140">
        <f t="shared" si="17"/>
        <v>0</v>
      </c>
      <c r="AA10" s="140">
        <f t="shared" si="18"/>
        <v>0</v>
      </c>
      <c r="AC10" s="143">
        <f t="shared" si="19"/>
        <v>0</v>
      </c>
      <c r="AD10" s="143">
        <f t="shared" si="2"/>
        <v>0</v>
      </c>
      <c r="AE10" s="143">
        <f t="shared" si="2"/>
        <v>1397716.4263999998</v>
      </c>
      <c r="AF10" s="143">
        <f t="shared" si="2"/>
        <v>0</v>
      </c>
      <c r="AG10" s="143">
        <f t="shared" si="2"/>
        <v>0</v>
      </c>
      <c r="AI10" s="140">
        <f t="shared" si="20"/>
        <v>0</v>
      </c>
      <c r="AJ10" s="140">
        <f t="shared" si="21"/>
        <v>0</v>
      </c>
      <c r="AK10" s="140">
        <f t="shared" si="22"/>
        <v>1345562.8284</v>
      </c>
      <c r="AL10" s="140">
        <f t="shared" si="23"/>
        <v>0</v>
      </c>
      <c r="AM10" s="140">
        <f t="shared" si="24"/>
        <v>0</v>
      </c>
      <c r="AO10" s="140">
        <f t="shared" si="25"/>
        <v>0</v>
      </c>
      <c r="AP10" s="140">
        <f t="shared" si="26"/>
        <v>0</v>
      </c>
      <c r="AQ10" s="140">
        <f t="shared" si="27"/>
        <v>0</v>
      </c>
      <c r="AR10" s="140">
        <f t="shared" si="28"/>
        <v>0</v>
      </c>
      <c r="AS10" s="140">
        <f t="shared" si="29"/>
        <v>0</v>
      </c>
      <c r="AU10" s="143">
        <f t="shared" si="30"/>
        <v>0</v>
      </c>
      <c r="AV10" s="143">
        <f t="shared" si="5"/>
        <v>0</v>
      </c>
      <c r="AW10" s="143">
        <f t="shared" si="6"/>
        <v>1345562.8284</v>
      </c>
      <c r="AX10" s="143">
        <f t="shared" si="7"/>
        <v>0</v>
      </c>
      <c r="AY10" s="143">
        <f t="shared" si="8"/>
        <v>0</v>
      </c>
    </row>
    <row r="11" spans="2:51">
      <c r="B11" t="s">
        <v>907</v>
      </c>
      <c r="C11" t="s">
        <v>286</v>
      </c>
      <c r="D11" s="120">
        <v>2.5700000000000001E-2</v>
      </c>
      <c r="E11" s="120">
        <v>2.69E-2</v>
      </c>
      <c r="F11" s="127"/>
      <c r="G11" s="127"/>
      <c r="H11" s="127"/>
      <c r="I11" s="127"/>
      <c r="J11" s="127"/>
      <c r="K11" s="127">
        <v>0</v>
      </c>
      <c r="L11" s="127">
        <v>0</v>
      </c>
      <c r="M11" s="127">
        <v>173528108</v>
      </c>
      <c r="N11" s="127">
        <v>0</v>
      </c>
      <c r="O11" s="127">
        <v>0</v>
      </c>
      <c r="Q11" s="140">
        <f t="shared" si="9"/>
        <v>0</v>
      </c>
      <c r="R11" s="140">
        <f t="shared" si="10"/>
        <v>0</v>
      </c>
      <c r="S11" s="140">
        <f t="shared" si="11"/>
        <v>4459672.3755999999</v>
      </c>
      <c r="T11" s="140">
        <f t="shared" si="12"/>
        <v>0</v>
      </c>
      <c r="U11" s="140">
        <f t="shared" si="13"/>
        <v>0</v>
      </c>
      <c r="W11" s="140">
        <f t="shared" si="14"/>
        <v>0</v>
      </c>
      <c r="X11" s="140">
        <f t="shared" si="15"/>
        <v>0</v>
      </c>
      <c r="Y11" s="140">
        <f t="shared" si="16"/>
        <v>0</v>
      </c>
      <c r="Z11" s="140">
        <f t="shared" si="17"/>
        <v>0</v>
      </c>
      <c r="AA11" s="140">
        <f t="shared" si="18"/>
        <v>0</v>
      </c>
      <c r="AC11" s="143">
        <f t="shared" si="19"/>
        <v>0</v>
      </c>
      <c r="AD11" s="143">
        <f t="shared" si="2"/>
        <v>0</v>
      </c>
      <c r="AE11" s="143">
        <f t="shared" si="2"/>
        <v>4459672.3755999999</v>
      </c>
      <c r="AF11" s="143">
        <f t="shared" si="2"/>
        <v>0</v>
      </c>
      <c r="AG11" s="143">
        <f t="shared" si="2"/>
        <v>0</v>
      </c>
      <c r="AI11" s="140">
        <f t="shared" si="20"/>
        <v>0</v>
      </c>
      <c r="AJ11" s="140">
        <f t="shared" si="21"/>
        <v>0</v>
      </c>
      <c r="AK11" s="140">
        <f t="shared" si="22"/>
        <v>4667906.1052000001</v>
      </c>
      <c r="AL11" s="140">
        <f t="shared" si="23"/>
        <v>0</v>
      </c>
      <c r="AM11" s="140">
        <f t="shared" si="24"/>
        <v>0</v>
      </c>
      <c r="AO11" s="140">
        <f t="shared" si="25"/>
        <v>0</v>
      </c>
      <c r="AP11" s="140">
        <f t="shared" si="26"/>
        <v>0</v>
      </c>
      <c r="AQ11" s="140">
        <f t="shared" si="27"/>
        <v>0</v>
      </c>
      <c r="AR11" s="140">
        <f t="shared" si="28"/>
        <v>0</v>
      </c>
      <c r="AS11" s="140">
        <f t="shared" si="29"/>
        <v>0</v>
      </c>
      <c r="AU11" s="143">
        <f t="shared" si="30"/>
        <v>0</v>
      </c>
      <c r="AV11" s="143">
        <f t="shared" si="5"/>
        <v>0</v>
      </c>
      <c r="AW11" s="143">
        <f t="shared" si="6"/>
        <v>4667906.1052000001</v>
      </c>
      <c r="AX11" s="143">
        <f t="shared" si="7"/>
        <v>0</v>
      </c>
      <c r="AY11" s="143">
        <f t="shared" si="8"/>
        <v>0</v>
      </c>
    </row>
    <row r="12" spans="2:51">
      <c r="B12" t="s">
        <v>907</v>
      </c>
      <c r="C12" t="s">
        <v>287</v>
      </c>
      <c r="D12" s="120">
        <v>2.4500000000000001E-2</v>
      </c>
      <c r="E12" s="120">
        <v>2.46E-2</v>
      </c>
      <c r="F12" s="127"/>
      <c r="G12" s="127"/>
      <c r="H12" s="127"/>
      <c r="I12" s="127"/>
      <c r="J12" s="127"/>
      <c r="K12" s="127">
        <v>0</v>
      </c>
      <c r="L12" s="127">
        <v>0</v>
      </c>
      <c r="M12" s="127">
        <v>118533930</v>
      </c>
      <c r="N12" s="127">
        <v>0</v>
      </c>
      <c r="O12" s="127">
        <v>0</v>
      </c>
      <c r="Q12" s="140">
        <f t="shared" si="9"/>
        <v>0</v>
      </c>
      <c r="R12" s="140">
        <f t="shared" si="10"/>
        <v>0</v>
      </c>
      <c r="S12" s="140">
        <f t="shared" si="11"/>
        <v>2904081.2850000001</v>
      </c>
      <c r="T12" s="140">
        <f t="shared" si="12"/>
        <v>0</v>
      </c>
      <c r="U12" s="140">
        <f t="shared" si="13"/>
        <v>0</v>
      </c>
      <c r="W12" s="140">
        <f t="shared" si="14"/>
        <v>0</v>
      </c>
      <c r="X12" s="140">
        <f t="shared" si="15"/>
        <v>0</v>
      </c>
      <c r="Y12" s="140">
        <f t="shared" si="16"/>
        <v>0</v>
      </c>
      <c r="Z12" s="140">
        <f t="shared" si="17"/>
        <v>0</v>
      </c>
      <c r="AA12" s="140">
        <f t="shared" si="18"/>
        <v>0</v>
      </c>
      <c r="AC12" s="143">
        <f t="shared" si="19"/>
        <v>0</v>
      </c>
      <c r="AD12" s="143">
        <f t="shared" si="2"/>
        <v>0</v>
      </c>
      <c r="AE12" s="143">
        <f t="shared" si="2"/>
        <v>2904081.2850000001</v>
      </c>
      <c r="AF12" s="143">
        <f t="shared" si="2"/>
        <v>0</v>
      </c>
      <c r="AG12" s="143">
        <f t="shared" si="2"/>
        <v>0</v>
      </c>
      <c r="AI12" s="140">
        <f t="shared" si="20"/>
        <v>0</v>
      </c>
      <c r="AJ12" s="140">
        <f t="shared" si="21"/>
        <v>0</v>
      </c>
      <c r="AK12" s="140">
        <f t="shared" si="22"/>
        <v>2915934.6779999998</v>
      </c>
      <c r="AL12" s="140">
        <f t="shared" si="23"/>
        <v>0</v>
      </c>
      <c r="AM12" s="140">
        <f t="shared" si="24"/>
        <v>0</v>
      </c>
      <c r="AO12" s="140">
        <f t="shared" si="25"/>
        <v>0</v>
      </c>
      <c r="AP12" s="140">
        <f t="shared" si="26"/>
        <v>0</v>
      </c>
      <c r="AQ12" s="140">
        <f t="shared" si="27"/>
        <v>0</v>
      </c>
      <c r="AR12" s="140">
        <f t="shared" si="28"/>
        <v>0</v>
      </c>
      <c r="AS12" s="140">
        <f t="shared" si="29"/>
        <v>0</v>
      </c>
      <c r="AU12" s="143">
        <f t="shared" si="30"/>
        <v>0</v>
      </c>
      <c r="AV12" s="143">
        <f t="shared" si="5"/>
        <v>0</v>
      </c>
      <c r="AW12" s="143">
        <f t="shared" si="6"/>
        <v>2915934.6779999998</v>
      </c>
      <c r="AX12" s="143">
        <f t="shared" si="7"/>
        <v>0</v>
      </c>
      <c r="AY12" s="143">
        <f t="shared" si="8"/>
        <v>0</v>
      </c>
    </row>
    <row r="13" spans="2:51">
      <c r="B13" t="s">
        <v>907</v>
      </c>
      <c r="C13" t="s">
        <v>288</v>
      </c>
      <c r="D13" s="120">
        <v>2.1400000000000002E-2</v>
      </c>
      <c r="E13" s="120">
        <v>1.8200000000000001E-2</v>
      </c>
      <c r="F13" s="127"/>
      <c r="G13" s="127"/>
      <c r="H13" s="127"/>
      <c r="I13" s="127"/>
      <c r="J13" s="127"/>
      <c r="K13" s="127">
        <v>0</v>
      </c>
      <c r="L13" s="127">
        <v>0</v>
      </c>
      <c r="M13" s="127">
        <v>48684188</v>
      </c>
      <c r="N13" s="127">
        <v>0</v>
      </c>
      <c r="O13" s="127">
        <v>0</v>
      </c>
      <c r="Q13" s="140">
        <f t="shared" si="9"/>
        <v>0</v>
      </c>
      <c r="R13" s="140">
        <f t="shared" si="10"/>
        <v>0</v>
      </c>
      <c r="S13" s="140">
        <f t="shared" si="11"/>
        <v>1041841.6232000001</v>
      </c>
      <c r="T13" s="140">
        <f t="shared" si="12"/>
        <v>0</v>
      </c>
      <c r="U13" s="140">
        <f t="shared" si="13"/>
        <v>0</v>
      </c>
      <c r="W13" s="140">
        <f t="shared" si="14"/>
        <v>0</v>
      </c>
      <c r="X13" s="140">
        <f t="shared" si="15"/>
        <v>0</v>
      </c>
      <c r="Y13" s="140">
        <f t="shared" si="16"/>
        <v>0</v>
      </c>
      <c r="Z13" s="140">
        <f t="shared" si="17"/>
        <v>0</v>
      </c>
      <c r="AA13" s="140">
        <f t="shared" si="18"/>
        <v>0</v>
      </c>
      <c r="AC13" s="143">
        <f t="shared" si="19"/>
        <v>0</v>
      </c>
      <c r="AD13" s="143">
        <f t="shared" si="2"/>
        <v>0</v>
      </c>
      <c r="AE13" s="143">
        <f t="shared" si="2"/>
        <v>1041841.6232000001</v>
      </c>
      <c r="AF13" s="143">
        <f t="shared" si="2"/>
        <v>0</v>
      </c>
      <c r="AG13" s="143">
        <f t="shared" si="2"/>
        <v>0</v>
      </c>
      <c r="AI13" s="140">
        <f t="shared" si="20"/>
        <v>0</v>
      </c>
      <c r="AJ13" s="140">
        <f t="shared" si="21"/>
        <v>0</v>
      </c>
      <c r="AK13" s="140">
        <f t="shared" si="22"/>
        <v>886052.22160000005</v>
      </c>
      <c r="AL13" s="140">
        <f t="shared" si="23"/>
        <v>0</v>
      </c>
      <c r="AM13" s="140">
        <f t="shared" si="24"/>
        <v>0</v>
      </c>
      <c r="AO13" s="140">
        <f t="shared" si="25"/>
        <v>0</v>
      </c>
      <c r="AP13" s="140">
        <f t="shared" si="26"/>
        <v>0</v>
      </c>
      <c r="AQ13" s="140">
        <f t="shared" si="27"/>
        <v>0</v>
      </c>
      <c r="AR13" s="140">
        <f t="shared" si="28"/>
        <v>0</v>
      </c>
      <c r="AS13" s="140">
        <f t="shared" si="29"/>
        <v>0</v>
      </c>
      <c r="AU13" s="143">
        <f t="shared" si="30"/>
        <v>0</v>
      </c>
      <c r="AV13" s="143">
        <f t="shared" si="5"/>
        <v>0</v>
      </c>
      <c r="AW13" s="143">
        <f t="shared" si="6"/>
        <v>886052.22160000005</v>
      </c>
      <c r="AX13" s="143">
        <f t="shared" si="7"/>
        <v>0</v>
      </c>
      <c r="AY13" s="143">
        <f t="shared" si="8"/>
        <v>0</v>
      </c>
    </row>
    <row r="14" spans="2:51">
      <c r="B14" t="s">
        <v>907</v>
      </c>
      <c r="C14" t="s">
        <v>289</v>
      </c>
      <c r="D14" s="120">
        <v>2.9900000000000003E-2</v>
      </c>
      <c r="E14" s="120">
        <v>2.4300000000000002E-2</v>
      </c>
      <c r="F14" s="127"/>
      <c r="G14" s="127"/>
      <c r="H14" s="127"/>
      <c r="I14" s="127"/>
      <c r="J14" s="127"/>
      <c r="K14" s="127">
        <v>0</v>
      </c>
      <c r="L14" s="127">
        <v>0</v>
      </c>
      <c r="M14" s="127">
        <v>83532310</v>
      </c>
      <c r="N14" s="127">
        <v>0</v>
      </c>
      <c r="O14" s="127">
        <v>0</v>
      </c>
      <c r="Q14" s="140">
        <f t="shared" si="9"/>
        <v>0</v>
      </c>
      <c r="R14" s="140">
        <f t="shared" si="10"/>
        <v>0</v>
      </c>
      <c r="S14" s="140">
        <f t="shared" si="11"/>
        <v>2497616.0690000001</v>
      </c>
      <c r="T14" s="140">
        <f t="shared" si="12"/>
        <v>0</v>
      </c>
      <c r="U14" s="140">
        <f t="shared" si="13"/>
        <v>0</v>
      </c>
      <c r="W14" s="140">
        <f t="shared" si="14"/>
        <v>0</v>
      </c>
      <c r="X14" s="140">
        <f t="shared" si="15"/>
        <v>0</v>
      </c>
      <c r="Y14" s="140">
        <f t="shared" si="16"/>
        <v>0</v>
      </c>
      <c r="Z14" s="140">
        <f t="shared" si="17"/>
        <v>0</v>
      </c>
      <c r="AA14" s="140">
        <f t="shared" si="18"/>
        <v>0</v>
      </c>
      <c r="AC14" s="143">
        <f t="shared" si="19"/>
        <v>0</v>
      </c>
      <c r="AD14" s="143">
        <f t="shared" si="2"/>
        <v>0</v>
      </c>
      <c r="AE14" s="143">
        <f t="shared" si="2"/>
        <v>2497616.0690000001</v>
      </c>
      <c r="AF14" s="143">
        <f t="shared" si="2"/>
        <v>0</v>
      </c>
      <c r="AG14" s="143">
        <f t="shared" si="2"/>
        <v>0</v>
      </c>
      <c r="AI14" s="140">
        <f t="shared" si="20"/>
        <v>0</v>
      </c>
      <c r="AJ14" s="140">
        <f t="shared" si="21"/>
        <v>0</v>
      </c>
      <c r="AK14" s="140">
        <f t="shared" si="22"/>
        <v>2029835.1330000001</v>
      </c>
      <c r="AL14" s="140">
        <f t="shared" si="23"/>
        <v>0</v>
      </c>
      <c r="AM14" s="140">
        <f t="shared" si="24"/>
        <v>0</v>
      </c>
      <c r="AO14" s="140">
        <f t="shared" si="25"/>
        <v>0</v>
      </c>
      <c r="AP14" s="140">
        <f t="shared" si="26"/>
        <v>0</v>
      </c>
      <c r="AQ14" s="140">
        <f t="shared" si="27"/>
        <v>0</v>
      </c>
      <c r="AR14" s="140">
        <f t="shared" si="28"/>
        <v>0</v>
      </c>
      <c r="AS14" s="140">
        <f t="shared" si="29"/>
        <v>0</v>
      </c>
      <c r="AU14" s="143">
        <f t="shared" si="30"/>
        <v>0</v>
      </c>
      <c r="AV14" s="143">
        <f t="shared" si="5"/>
        <v>0</v>
      </c>
      <c r="AW14" s="143">
        <f t="shared" si="6"/>
        <v>2029835.1330000001</v>
      </c>
      <c r="AX14" s="143">
        <f t="shared" si="7"/>
        <v>0</v>
      </c>
      <c r="AY14" s="143">
        <f t="shared" si="8"/>
        <v>0</v>
      </c>
    </row>
    <row r="15" spans="2:51">
      <c r="B15" t="s">
        <v>907</v>
      </c>
      <c r="C15" t="s">
        <v>290</v>
      </c>
      <c r="D15" s="120">
        <v>2.1599999999999998E-2</v>
      </c>
      <c r="E15" s="120">
        <v>2.0299999999999999E-2</v>
      </c>
      <c r="F15" s="127"/>
      <c r="G15" s="127"/>
      <c r="H15" s="127"/>
      <c r="I15" s="127"/>
      <c r="J15" s="127"/>
      <c r="K15" s="127">
        <v>0</v>
      </c>
      <c r="L15" s="127">
        <v>0</v>
      </c>
      <c r="M15" s="127">
        <v>94877393</v>
      </c>
      <c r="N15" s="127">
        <v>0</v>
      </c>
      <c r="O15" s="127">
        <v>0</v>
      </c>
      <c r="Q15" s="140">
        <f t="shared" si="9"/>
        <v>0</v>
      </c>
      <c r="R15" s="140">
        <f t="shared" si="10"/>
        <v>0</v>
      </c>
      <c r="S15" s="140">
        <f t="shared" si="11"/>
        <v>2049351.6887999999</v>
      </c>
      <c r="T15" s="140">
        <f t="shared" si="12"/>
        <v>0</v>
      </c>
      <c r="U15" s="140">
        <f t="shared" si="13"/>
        <v>0</v>
      </c>
      <c r="W15" s="140">
        <f t="shared" si="14"/>
        <v>0</v>
      </c>
      <c r="X15" s="140">
        <f t="shared" si="15"/>
        <v>0</v>
      </c>
      <c r="Y15" s="140">
        <f t="shared" si="16"/>
        <v>0</v>
      </c>
      <c r="Z15" s="140">
        <f t="shared" si="17"/>
        <v>0</v>
      </c>
      <c r="AA15" s="140">
        <f t="shared" si="18"/>
        <v>0</v>
      </c>
      <c r="AC15" s="143">
        <f t="shared" si="19"/>
        <v>0</v>
      </c>
      <c r="AD15" s="143">
        <f t="shared" si="2"/>
        <v>0</v>
      </c>
      <c r="AE15" s="143">
        <f t="shared" si="2"/>
        <v>2049351.6887999999</v>
      </c>
      <c r="AF15" s="143">
        <f t="shared" si="2"/>
        <v>0</v>
      </c>
      <c r="AG15" s="143">
        <f t="shared" si="2"/>
        <v>0</v>
      </c>
      <c r="AI15" s="140">
        <f t="shared" si="20"/>
        <v>0</v>
      </c>
      <c r="AJ15" s="140">
        <f t="shared" si="21"/>
        <v>0</v>
      </c>
      <c r="AK15" s="140">
        <f t="shared" si="22"/>
        <v>1926011.0778999999</v>
      </c>
      <c r="AL15" s="140">
        <f t="shared" si="23"/>
        <v>0</v>
      </c>
      <c r="AM15" s="140">
        <f t="shared" si="24"/>
        <v>0</v>
      </c>
      <c r="AO15" s="140">
        <f t="shared" si="25"/>
        <v>0</v>
      </c>
      <c r="AP15" s="140">
        <f t="shared" si="26"/>
        <v>0</v>
      </c>
      <c r="AQ15" s="140">
        <f t="shared" si="27"/>
        <v>0</v>
      </c>
      <c r="AR15" s="140">
        <f t="shared" si="28"/>
        <v>0</v>
      </c>
      <c r="AS15" s="140">
        <f t="shared" si="29"/>
        <v>0</v>
      </c>
      <c r="AU15" s="143">
        <f t="shared" si="30"/>
        <v>0</v>
      </c>
      <c r="AV15" s="143">
        <f t="shared" si="5"/>
        <v>0</v>
      </c>
      <c r="AW15" s="143">
        <f t="shared" si="6"/>
        <v>1926011.0778999999</v>
      </c>
      <c r="AX15" s="143">
        <f t="shared" si="7"/>
        <v>0</v>
      </c>
      <c r="AY15" s="143">
        <f t="shared" si="8"/>
        <v>0</v>
      </c>
    </row>
    <row r="16" spans="2:51">
      <c r="B16" t="s">
        <v>907</v>
      </c>
      <c r="C16" t="s">
        <v>291</v>
      </c>
      <c r="D16" s="120">
        <v>2.0799999999999999E-2</v>
      </c>
      <c r="E16" s="120">
        <v>1.66E-2</v>
      </c>
      <c r="F16" s="127"/>
      <c r="G16" s="127"/>
      <c r="H16" s="127"/>
      <c r="I16" s="127"/>
      <c r="J16" s="127"/>
      <c r="K16" s="127">
        <v>0</v>
      </c>
      <c r="L16" s="127">
        <v>0</v>
      </c>
      <c r="M16" s="127">
        <v>23035524</v>
      </c>
      <c r="N16" s="127">
        <v>0</v>
      </c>
      <c r="O16" s="127">
        <v>0</v>
      </c>
      <c r="Q16" s="140">
        <f t="shared" si="9"/>
        <v>0</v>
      </c>
      <c r="R16" s="140">
        <f t="shared" si="10"/>
        <v>0</v>
      </c>
      <c r="S16" s="140">
        <f t="shared" si="11"/>
        <v>479138.89919999999</v>
      </c>
      <c r="T16" s="140">
        <f t="shared" si="12"/>
        <v>0</v>
      </c>
      <c r="U16" s="140">
        <f t="shared" si="13"/>
        <v>0</v>
      </c>
      <c r="W16" s="140">
        <f t="shared" si="14"/>
        <v>0</v>
      </c>
      <c r="X16" s="140">
        <f t="shared" si="15"/>
        <v>0</v>
      </c>
      <c r="Y16" s="140">
        <f t="shared" si="16"/>
        <v>0</v>
      </c>
      <c r="Z16" s="140">
        <f t="shared" si="17"/>
        <v>0</v>
      </c>
      <c r="AA16" s="140">
        <f t="shared" si="18"/>
        <v>0</v>
      </c>
      <c r="AC16" s="143">
        <f t="shared" si="19"/>
        <v>0</v>
      </c>
      <c r="AD16" s="143">
        <f t="shared" si="2"/>
        <v>0</v>
      </c>
      <c r="AE16" s="143">
        <f t="shared" si="2"/>
        <v>479138.89919999999</v>
      </c>
      <c r="AF16" s="143">
        <f t="shared" si="2"/>
        <v>0</v>
      </c>
      <c r="AG16" s="143">
        <f t="shared" si="2"/>
        <v>0</v>
      </c>
      <c r="AI16" s="140">
        <f t="shared" si="20"/>
        <v>0</v>
      </c>
      <c r="AJ16" s="140">
        <f t="shared" si="21"/>
        <v>0</v>
      </c>
      <c r="AK16" s="140">
        <f t="shared" si="22"/>
        <v>382389.69839999999</v>
      </c>
      <c r="AL16" s="140">
        <f t="shared" si="23"/>
        <v>0</v>
      </c>
      <c r="AM16" s="140">
        <f t="shared" si="24"/>
        <v>0</v>
      </c>
      <c r="AO16" s="140">
        <f t="shared" si="25"/>
        <v>0</v>
      </c>
      <c r="AP16" s="140">
        <f t="shared" si="26"/>
        <v>0</v>
      </c>
      <c r="AQ16" s="140">
        <f t="shared" si="27"/>
        <v>0</v>
      </c>
      <c r="AR16" s="140">
        <f t="shared" si="28"/>
        <v>0</v>
      </c>
      <c r="AS16" s="140">
        <f t="shared" si="29"/>
        <v>0</v>
      </c>
      <c r="AU16" s="143">
        <f t="shared" si="30"/>
        <v>0</v>
      </c>
      <c r="AV16" s="143">
        <f t="shared" si="5"/>
        <v>0</v>
      </c>
      <c r="AW16" s="143">
        <f t="shared" si="6"/>
        <v>382389.69839999999</v>
      </c>
      <c r="AX16" s="143">
        <f t="shared" si="7"/>
        <v>0</v>
      </c>
      <c r="AY16" s="143">
        <f t="shared" si="8"/>
        <v>0</v>
      </c>
    </row>
    <row r="17" spans="2:51">
      <c r="B17" t="s">
        <v>907</v>
      </c>
      <c r="C17" t="s">
        <v>292</v>
      </c>
      <c r="D17" s="120">
        <v>2.1600000000000001E-2</v>
      </c>
      <c r="E17" s="120">
        <v>1.8700000000000001E-2</v>
      </c>
      <c r="F17" s="127"/>
      <c r="G17" s="127"/>
      <c r="H17" s="127"/>
      <c r="I17" s="127"/>
      <c r="J17" s="127"/>
      <c r="K17" s="127">
        <v>0</v>
      </c>
      <c r="L17" s="127">
        <v>0</v>
      </c>
      <c r="M17" s="127">
        <v>4674</v>
      </c>
      <c r="N17" s="127">
        <v>0</v>
      </c>
      <c r="O17" s="127">
        <v>0</v>
      </c>
      <c r="Q17" s="140">
        <f t="shared" si="9"/>
        <v>0</v>
      </c>
      <c r="R17" s="140">
        <f t="shared" si="10"/>
        <v>0</v>
      </c>
      <c r="S17" s="140">
        <f t="shared" si="11"/>
        <v>100.95840000000001</v>
      </c>
      <c r="T17" s="140">
        <f t="shared" si="12"/>
        <v>0</v>
      </c>
      <c r="U17" s="140">
        <f t="shared" si="13"/>
        <v>0</v>
      </c>
      <c r="W17" s="140">
        <f t="shared" si="14"/>
        <v>0</v>
      </c>
      <c r="X17" s="140">
        <f t="shared" si="15"/>
        <v>0</v>
      </c>
      <c r="Y17" s="140">
        <f t="shared" si="16"/>
        <v>0</v>
      </c>
      <c r="Z17" s="140">
        <f t="shared" si="17"/>
        <v>0</v>
      </c>
      <c r="AA17" s="140">
        <f t="shared" si="18"/>
        <v>0</v>
      </c>
      <c r="AC17" s="143">
        <f t="shared" si="19"/>
        <v>0</v>
      </c>
      <c r="AD17" s="143">
        <f t="shared" si="2"/>
        <v>0</v>
      </c>
      <c r="AE17" s="143">
        <f t="shared" si="2"/>
        <v>100.95840000000001</v>
      </c>
      <c r="AF17" s="143">
        <f t="shared" si="2"/>
        <v>0</v>
      </c>
      <c r="AG17" s="143">
        <f t="shared" si="2"/>
        <v>0</v>
      </c>
      <c r="AI17" s="140">
        <f t="shared" si="20"/>
        <v>0</v>
      </c>
      <c r="AJ17" s="140">
        <f t="shared" si="21"/>
        <v>0</v>
      </c>
      <c r="AK17" s="140">
        <f t="shared" si="22"/>
        <v>87.403800000000004</v>
      </c>
      <c r="AL17" s="140">
        <f t="shared" si="23"/>
        <v>0</v>
      </c>
      <c r="AM17" s="140">
        <f t="shared" si="24"/>
        <v>0</v>
      </c>
      <c r="AO17" s="140">
        <f t="shared" si="25"/>
        <v>0</v>
      </c>
      <c r="AP17" s="140">
        <f t="shared" si="26"/>
        <v>0</v>
      </c>
      <c r="AQ17" s="140">
        <f t="shared" si="27"/>
        <v>0</v>
      </c>
      <c r="AR17" s="140">
        <f t="shared" si="28"/>
        <v>0</v>
      </c>
      <c r="AS17" s="140">
        <f t="shared" si="29"/>
        <v>0</v>
      </c>
      <c r="AU17" s="143">
        <f t="shared" si="30"/>
        <v>0</v>
      </c>
      <c r="AV17" s="143">
        <f t="shared" si="5"/>
        <v>0</v>
      </c>
      <c r="AW17" s="143">
        <f t="shared" si="6"/>
        <v>87.403800000000004</v>
      </c>
      <c r="AX17" s="143">
        <f t="shared" si="7"/>
        <v>0</v>
      </c>
      <c r="AY17" s="143">
        <f t="shared" si="8"/>
        <v>0</v>
      </c>
    </row>
    <row r="18" spans="2:51">
      <c r="B18" t="s">
        <v>907</v>
      </c>
      <c r="C18" t="s">
        <v>293</v>
      </c>
      <c r="D18" s="120">
        <v>2.06E-2</v>
      </c>
      <c r="E18" s="120">
        <v>1.7600000000000001E-2</v>
      </c>
      <c r="F18" s="127"/>
      <c r="G18" s="127"/>
      <c r="H18" s="127"/>
      <c r="I18" s="127"/>
      <c r="J18" s="127"/>
      <c r="K18" s="127">
        <v>0</v>
      </c>
      <c r="L18" s="127">
        <v>0</v>
      </c>
      <c r="M18" s="127">
        <v>46302146</v>
      </c>
      <c r="N18" s="127">
        <v>0</v>
      </c>
      <c r="O18" s="127">
        <v>0</v>
      </c>
      <c r="Q18" s="140">
        <f t="shared" si="9"/>
        <v>0</v>
      </c>
      <c r="R18" s="140">
        <f t="shared" si="10"/>
        <v>0</v>
      </c>
      <c r="S18" s="140">
        <f t="shared" si="11"/>
        <v>953824.20759999997</v>
      </c>
      <c r="T18" s="140">
        <f t="shared" si="12"/>
        <v>0</v>
      </c>
      <c r="U18" s="140">
        <f t="shared" si="13"/>
        <v>0</v>
      </c>
      <c r="W18" s="140">
        <f t="shared" si="14"/>
        <v>0</v>
      </c>
      <c r="X18" s="140">
        <f t="shared" si="15"/>
        <v>0</v>
      </c>
      <c r="Y18" s="140">
        <f t="shared" si="16"/>
        <v>0</v>
      </c>
      <c r="Z18" s="140">
        <f t="shared" si="17"/>
        <v>0</v>
      </c>
      <c r="AA18" s="140">
        <f t="shared" si="18"/>
        <v>0</v>
      </c>
      <c r="AC18" s="143">
        <f t="shared" si="19"/>
        <v>0</v>
      </c>
      <c r="AD18" s="143">
        <f t="shared" si="2"/>
        <v>0</v>
      </c>
      <c r="AE18" s="143">
        <f t="shared" si="2"/>
        <v>953824.20759999997</v>
      </c>
      <c r="AF18" s="143">
        <f t="shared" si="2"/>
        <v>0</v>
      </c>
      <c r="AG18" s="143">
        <f t="shared" si="2"/>
        <v>0</v>
      </c>
      <c r="AI18" s="140">
        <f t="shared" si="20"/>
        <v>0</v>
      </c>
      <c r="AJ18" s="140">
        <f t="shared" si="21"/>
        <v>0</v>
      </c>
      <c r="AK18" s="140">
        <f t="shared" si="22"/>
        <v>814917.7696</v>
      </c>
      <c r="AL18" s="140">
        <f t="shared" si="23"/>
        <v>0</v>
      </c>
      <c r="AM18" s="140">
        <f t="shared" si="24"/>
        <v>0</v>
      </c>
      <c r="AO18" s="140">
        <f t="shared" si="25"/>
        <v>0</v>
      </c>
      <c r="AP18" s="140">
        <f t="shared" si="26"/>
        <v>0</v>
      </c>
      <c r="AQ18" s="140">
        <f t="shared" si="27"/>
        <v>0</v>
      </c>
      <c r="AR18" s="140">
        <f t="shared" si="28"/>
        <v>0</v>
      </c>
      <c r="AS18" s="140">
        <f t="shared" si="29"/>
        <v>0</v>
      </c>
      <c r="AU18" s="143">
        <f t="shared" si="30"/>
        <v>0</v>
      </c>
      <c r="AV18" s="143">
        <f t="shared" si="5"/>
        <v>0</v>
      </c>
      <c r="AW18" s="143">
        <f t="shared" si="6"/>
        <v>814917.7696</v>
      </c>
      <c r="AX18" s="143">
        <f t="shared" si="7"/>
        <v>0</v>
      </c>
      <c r="AY18" s="143">
        <f t="shared" si="8"/>
        <v>0</v>
      </c>
    </row>
    <row r="19" spans="2:51">
      <c r="B19" t="s">
        <v>907</v>
      </c>
      <c r="C19" t="s">
        <v>294</v>
      </c>
      <c r="D19" s="120">
        <v>9.06E-2</v>
      </c>
      <c r="E19" s="120">
        <v>5.57E-2</v>
      </c>
      <c r="F19" s="127"/>
      <c r="G19" s="127"/>
      <c r="H19" s="127"/>
      <c r="I19" s="127"/>
      <c r="J19" s="127"/>
      <c r="K19" s="127">
        <v>0</v>
      </c>
      <c r="L19" s="127">
        <v>0</v>
      </c>
      <c r="M19" s="127">
        <v>24506399</v>
      </c>
      <c r="N19" s="127">
        <v>0</v>
      </c>
      <c r="O19" s="127">
        <v>0</v>
      </c>
      <c r="Q19" s="140">
        <f t="shared" si="9"/>
        <v>0</v>
      </c>
      <c r="R19" s="140">
        <f t="shared" si="10"/>
        <v>0</v>
      </c>
      <c r="S19" s="140">
        <f t="shared" si="11"/>
        <v>2220279.7494000001</v>
      </c>
      <c r="T19" s="140">
        <f t="shared" si="12"/>
        <v>0</v>
      </c>
      <c r="U19" s="140">
        <f t="shared" si="13"/>
        <v>0</v>
      </c>
      <c r="W19" s="140">
        <f t="shared" si="14"/>
        <v>0</v>
      </c>
      <c r="X19" s="140">
        <f t="shared" si="15"/>
        <v>0</v>
      </c>
      <c r="Y19" s="140">
        <f t="shared" si="16"/>
        <v>0</v>
      </c>
      <c r="Z19" s="140">
        <f t="shared" si="17"/>
        <v>0</v>
      </c>
      <c r="AA19" s="140">
        <f t="shared" si="18"/>
        <v>0</v>
      </c>
      <c r="AC19" s="143">
        <f t="shared" si="19"/>
        <v>0</v>
      </c>
      <c r="AD19" s="143">
        <f t="shared" si="2"/>
        <v>0</v>
      </c>
      <c r="AE19" s="143">
        <f t="shared" si="2"/>
        <v>2220279.7494000001</v>
      </c>
      <c r="AF19" s="143">
        <f t="shared" si="2"/>
        <v>0</v>
      </c>
      <c r="AG19" s="143">
        <f t="shared" si="2"/>
        <v>0</v>
      </c>
      <c r="AI19" s="140">
        <f t="shared" si="20"/>
        <v>0</v>
      </c>
      <c r="AJ19" s="140">
        <f t="shared" si="21"/>
        <v>0</v>
      </c>
      <c r="AK19" s="140">
        <f t="shared" si="22"/>
        <v>1365006.4243000001</v>
      </c>
      <c r="AL19" s="140">
        <f t="shared" si="23"/>
        <v>0</v>
      </c>
      <c r="AM19" s="140">
        <f t="shared" si="24"/>
        <v>0</v>
      </c>
      <c r="AO19" s="140">
        <f t="shared" si="25"/>
        <v>0</v>
      </c>
      <c r="AP19" s="140">
        <f t="shared" si="26"/>
        <v>0</v>
      </c>
      <c r="AQ19" s="140">
        <f t="shared" si="27"/>
        <v>0</v>
      </c>
      <c r="AR19" s="140">
        <f t="shared" si="28"/>
        <v>0</v>
      </c>
      <c r="AS19" s="140">
        <f t="shared" si="29"/>
        <v>0</v>
      </c>
      <c r="AU19" s="143">
        <f t="shared" si="30"/>
        <v>0</v>
      </c>
      <c r="AV19" s="143">
        <f t="shared" si="5"/>
        <v>0</v>
      </c>
      <c r="AW19" s="143">
        <f t="shared" si="6"/>
        <v>1365006.4243000001</v>
      </c>
      <c r="AX19" s="143">
        <f t="shared" si="7"/>
        <v>0</v>
      </c>
      <c r="AY19" s="143">
        <f t="shared" si="8"/>
        <v>0</v>
      </c>
    </row>
    <row r="20" spans="2:51">
      <c r="B20" t="s">
        <v>907</v>
      </c>
      <c r="C20" t="s">
        <v>295</v>
      </c>
      <c r="D20" s="120">
        <v>9.8999999999999991E-3</v>
      </c>
      <c r="E20" s="120">
        <v>7.8000000000000005E-3</v>
      </c>
      <c r="F20" s="127"/>
      <c r="G20" s="127"/>
      <c r="H20" s="127"/>
      <c r="I20" s="127"/>
      <c r="J20" s="127"/>
      <c r="K20" s="127">
        <v>0</v>
      </c>
      <c r="L20" s="127">
        <v>0</v>
      </c>
      <c r="M20" s="127">
        <v>1643948</v>
      </c>
      <c r="N20" s="127">
        <v>0</v>
      </c>
      <c r="O20" s="127">
        <v>0</v>
      </c>
      <c r="Q20" s="140">
        <f t="shared" si="9"/>
        <v>0</v>
      </c>
      <c r="R20" s="140">
        <f t="shared" si="10"/>
        <v>0</v>
      </c>
      <c r="S20" s="140">
        <f t="shared" si="11"/>
        <v>16275.085199999998</v>
      </c>
      <c r="T20" s="140">
        <f t="shared" si="12"/>
        <v>0</v>
      </c>
      <c r="U20" s="140">
        <f t="shared" si="13"/>
        <v>0</v>
      </c>
      <c r="W20" s="140">
        <f t="shared" si="14"/>
        <v>0</v>
      </c>
      <c r="X20" s="140">
        <f t="shared" si="15"/>
        <v>0</v>
      </c>
      <c r="Y20" s="140">
        <f t="shared" si="16"/>
        <v>0</v>
      </c>
      <c r="Z20" s="140">
        <f t="shared" si="17"/>
        <v>0</v>
      </c>
      <c r="AA20" s="140">
        <f t="shared" si="18"/>
        <v>0</v>
      </c>
      <c r="AC20" s="143">
        <f t="shared" si="19"/>
        <v>0</v>
      </c>
      <c r="AD20" s="143">
        <f t="shared" si="2"/>
        <v>0</v>
      </c>
      <c r="AE20" s="143">
        <f t="shared" si="2"/>
        <v>16275.085199999998</v>
      </c>
      <c r="AF20" s="143">
        <f t="shared" si="2"/>
        <v>0</v>
      </c>
      <c r="AG20" s="143">
        <f t="shared" si="2"/>
        <v>0</v>
      </c>
      <c r="AI20" s="140">
        <f t="shared" si="20"/>
        <v>0</v>
      </c>
      <c r="AJ20" s="140">
        <f t="shared" si="21"/>
        <v>0</v>
      </c>
      <c r="AK20" s="140">
        <f t="shared" si="22"/>
        <v>12822.794400000001</v>
      </c>
      <c r="AL20" s="140">
        <f t="shared" si="23"/>
        <v>0</v>
      </c>
      <c r="AM20" s="140">
        <f t="shared" si="24"/>
        <v>0</v>
      </c>
      <c r="AO20" s="140">
        <f t="shared" si="25"/>
        <v>0</v>
      </c>
      <c r="AP20" s="140">
        <f t="shared" si="26"/>
        <v>0</v>
      </c>
      <c r="AQ20" s="140">
        <f t="shared" si="27"/>
        <v>0</v>
      </c>
      <c r="AR20" s="140">
        <f t="shared" si="28"/>
        <v>0</v>
      </c>
      <c r="AS20" s="140">
        <f t="shared" si="29"/>
        <v>0</v>
      </c>
      <c r="AU20" s="143">
        <f t="shared" si="30"/>
        <v>0</v>
      </c>
      <c r="AV20" s="143">
        <f t="shared" si="5"/>
        <v>0</v>
      </c>
      <c r="AW20" s="143">
        <f t="shared" si="6"/>
        <v>12822.794400000001</v>
      </c>
      <c r="AX20" s="143">
        <f t="shared" si="7"/>
        <v>0</v>
      </c>
      <c r="AY20" s="143">
        <f t="shared" si="8"/>
        <v>0</v>
      </c>
    </row>
    <row r="21" spans="2:51">
      <c r="B21" t="s">
        <v>907</v>
      </c>
      <c r="C21" t="s">
        <v>296</v>
      </c>
      <c r="D21" s="120">
        <v>2.01E-2</v>
      </c>
      <c r="E21" s="120">
        <v>2.7000000000000003E-2</v>
      </c>
      <c r="F21" s="127"/>
      <c r="G21" s="127"/>
      <c r="H21" s="127"/>
      <c r="I21" s="127"/>
      <c r="J21" s="127"/>
      <c r="K21" s="127">
        <v>0</v>
      </c>
      <c r="L21" s="127">
        <v>0</v>
      </c>
      <c r="M21" s="127">
        <v>2318594</v>
      </c>
      <c r="N21" s="127">
        <v>0</v>
      </c>
      <c r="O21" s="127">
        <v>0</v>
      </c>
      <c r="Q21" s="140">
        <f t="shared" si="9"/>
        <v>0</v>
      </c>
      <c r="R21" s="140">
        <f t="shared" si="10"/>
        <v>0</v>
      </c>
      <c r="S21" s="140">
        <f t="shared" si="11"/>
        <v>46603.739399999999</v>
      </c>
      <c r="T21" s="140">
        <f t="shared" si="12"/>
        <v>0</v>
      </c>
      <c r="U21" s="140">
        <f t="shared" si="13"/>
        <v>0</v>
      </c>
      <c r="W21" s="140">
        <f t="shared" si="14"/>
        <v>0</v>
      </c>
      <c r="X21" s="140">
        <f t="shared" si="15"/>
        <v>0</v>
      </c>
      <c r="Y21" s="140">
        <f t="shared" si="16"/>
        <v>0</v>
      </c>
      <c r="Z21" s="140">
        <f t="shared" si="17"/>
        <v>0</v>
      </c>
      <c r="AA21" s="140">
        <f t="shared" si="18"/>
        <v>0</v>
      </c>
      <c r="AC21" s="143">
        <f t="shared" si="19"/>
        <v>0</v>
      </c>
      <c r="AD21" s="143">
        <f t="shared" si="2"/>
        <v>0</v>
      </c>
      <c r="AE21" s="143">
        <f t="shared" si="2"/>
        <v>46603.739399999999</v>
      </c>
      <c r="AF21" s="143">
        <f t="shared" si="2"/>
        <v>0</v>
      </c>
      <c r="AG21" s="143">
        <f t="shared" si="2"/>
        <v>0</v>
      </c>
      <c r="AI21" s="140">
        <f t="shared" si="20"/>
        <v>0</v>
      </c>
      <c r="AJ21" s="140">
        <f t="shared" si="21"/>
        <v>0</v>
      </c>
      <c r="AK21" s="140">
        <f t="shared" si="22"/>
        <v>62602.038000000008</v>
      </c>
      <c r="AL21" s="140">
        <f t="shared" si="23"/>
        <v>0</v>
      </c>
      <c r="AM21" s="140">
        <f t="shared" si="24"/>
        <v>0</v>
      </c>
      <c r="AO21" s="140">
        <f t="shared" si="25"/>
        <v>0</v>
      </c>
      <c r="AP21" s="140">
        <f t="shared" si="26"/>
        <v>0</v>
      </c>
      <c r="AQ21" s="140">
        <f t="shared" si="27"/>
        <v>0</v>
      </c>
      <c r="AR21" s="140">
        <f t="shared" si="28"/>
        <v>0</v>
      </c>
      <c r="AS21" s="140">
        <f t="shared" si="29"/>
        <v>0</v>
      </c>
      <c r="AU21" s="143">
        <f t="shared" si="30"/>
        <v>0</v>
      </c>
      <c r="AV21" s="143">
        <f t="shared" si="5"/>
        <v>0</v>
      </c>
      <c r="AW21" s="143">
        <f t="shared" si="6"/>
        <v>62602.038000000008</v>
      </c>
      <c r="AX21" s="143">
        <f t="shared" si="7"/>
        <v>0</v>
      </c>
      <c r="AY21" s="143">
        <f t="shared" si="8"/>
        <v>0</v>
      </c>
    </row>
    <row r="22" spans="2:51">
      <c r="B22" t="s">
        <v>907</v>
      </c>
      <c r="C22" t="s">
        <v>297</v>
      </c>
      <c r="D22" s="120">
        <v>2.6099999999999998E-2</v>
      </c>
      <c r="E22" s="120">
        <v>3.1E-2</v>
      </c>
      <c r="F22" s="127"/>
      <c r="G22" s="127"/>
      <c r="H22" s="127"/>
      <c r="I22" s="127"/>
      <c r="J22" s="127"/>
      <c r="K22" s="127">
        <v>0</v>
      </c>
      <c r="L22" s="127">
        <v>0</v>
      </c>
      <c r="M22" s="127">
        <v>6559971</v>
      </c>
      <c r="N22" s="127">
        <v>0</v>
      </c>
      <c r="O22" s="127">
        <v>0</v>
      </c>
      <c r="Q22" s="140">
        <f t="shared" si="9"/>
        <v>0</v>
      </c>
      <c r="R22" s="140">
        <f t="shared" si="10"/>
        <v>0</v>
      </c>
      <c r="S22" s="140">
        <f t="shared" si="11"/>
        <v>171215.24309999999</v>
      </c>
      <c r="T22" s="140">
        <f t="shared" si="12"/>
        <v>0</v>
      </c>
      <c r="U22" s="140">
        <f t="shared" si="13"/>
        <v>0</v>
      </c>
      <c r="W22" s="140">
        <f t="shared" si="14"/>
        <v>0</v>
      </c>
      <c r="X22" s="140">
        <f t="shared" si="15"/>
        <v>0</v>
      </c>
      <c r="Y22" s="140">
        <f t="shared" si="16"/>
        <v>0</v>
      </c>
      <c r="Z22" s="140">
        <f t="shared" si="17"/>
        <v>0</v>
      </c>
      <c r="AA22" s="140">
        <f t="shared" si="18"/>
        <v>0</v>
      </c>
      <c r="AC22" s="143">
        <f t="shared" si="19"/>
        <v>0</v>
      </c>
      <c r="AD22" s="143">
        <f t="shared" si="19"/>
        <v>0</v>
      </c>
      <c r="AE22" s="143">
        <f t="shared" si="19"/>
        <v>171215.24309999999</v>
      </c>
      <c r="AF22" s="143">
        <f t="shared" si="19"/>
        <v>0</v>
      </c>
      <c r="AG22" s="143">
        <f t="shared" si="19"/>
        <v>0</v>
      </c>
      <c r="AI22" s="140">
        <f t="shared" si="20"/>
        <v>0</v>
      </c>
      <c r="AJ22" s="140">
        <f t="shared" si="21"/>
        <v>0</v>
      </c>
      <c r="AK22" s="140">
        <f t="shared" si="22"/>
        <v>203359.101</v>
      </c>
      <c r="AL22" s="140">
        <f t="shared" si="23"/>
        <v>0</v>
      </c>
      <c r="AM22" s="140">
        <f t="shared" si="24"/>
        <v>0</v>
      </c>
      <c r="AO22" s="140">
        <f t="shared" si="25"/>
        <v>0</v>
      </c>
      <c r="AP22" s="140">
        <f t="shared" si="26"/>
        <v>0</v>
      </c>
      <c r="AQ22" s="140">
        <f t="shared" si="27"/>
        <v>0</v>
      </c>
      <c r="AR22" s="140">
        <f t="shared" si="28"/>
        <v>0</v>
      </c>
      <c r="AS22" s="140">
        <f t="shared" si="29"/>
        <v>0</v>
      </c>
      <c r="AU22" s="143">
        <f t="shared" si="30"/>
        <v>0</v>
      </c>
      <c r="AV22" s="143">
        <f t="shared" si="30"/>
        <v>0</v>
      </c>
      <c r="AW22" s="143">
        <f t="shared" si="30"/>
        <v>203359.101</v>
      </c>
      <c r="AX22" s="143">
        <f t="shared" si="30"/>
        <v>0</v>
      </c>
      <c r="AY22" s="143">
        <f t="shared" si="30"/>
        <v>0</v>
      </c>
    </row>
    <row r="23" spans="2:51">
      <c r="B23" t="s">
        <v>907</v>
      </c>
      <c r="C23" t="s">
        <v>298</v>
      </c>
      <c r="D23" s="120">
        <v>3.0400000000000003E-2</v>
      </c>
      <c r="E23" s="120">
        <v>3.7499999999999999E-2</v>
      </c>
      <c r="F23" s="127"/>
      <c r="G23" s="127"/>
      <c r="H23" s="127"/>
      <c r="I23" s="127"/>
      <c r="J23" s="127"/>
      <c r="K23" s="127">
        <v>0</v>
      </c>
      <c r="L23" s="127">
        <v>0</v>
      </c>
      <c r="M23" s="127">
        <v>10975485</v>
      </c>
      <c r="N23" s="127">
        <v>0</v>
      </c>
      <c r="O23" s="127">
        <v>0</v>
      </c>
      <c r="Q23" s="140">
        <f t="shared" si="9"/>
        <v>0</v>
      </c>
      <c r="R23" s="140">
        <f t="shared" si="10"/>
        <v>0</v>
      </c>
      <c r="S23" s="140">
        <f t="shared" si="11"/>
        <v>333654.74400000006</v>
      </c>
      <c r="T23" s="140">
        <f t="shared" si="12"/>
        <v>0</v>
      </c>
      <c r="U23" s="140">
        <f t="shared" si="13"/>
        <v>0</v>
      </c>
      <c r="W23" s="140">
        <f t="shared" si="14"/>
        <v>0</v>
      </c>
      <c r="X23" s="140">
        <f t="shared" si="15"/>
        <v>0</v>
      </c>
      <c r="Y23" s="140">
        <f t="shared" si="16"/>
        <v>0</v>
      </c>
      <c r="Z23" s="140">
        <f t="shared" si="17"/>
        <v>0</v>
      </c>
      <c r="AA23" s="140">
        <f t="shared" si="18"/>
        <v>0</v>
      </c>
      <c r="AC23" s="143">
        <f t="shared" si="19"/>
        <v>0</v>
      </c>
      <c r="AD23" s="143">
        <f t="shared" si="19"/>
        <v>0</v>
      </c>
      <c r="AE23" s="143">
        <f t="shared" si="19"/>
        <v>333654.74400000006</v>
      </c>
      <c r="AF23" s="143">
        <f t="shared" si="19"/>
        <v>0</v>
      </c>
      <c r="AG23" s="143">
        <f t="shared" si="19"/>
        <v>0</v>
      </c>
      <c r="AI23" s="140">
        <f t="shared" si="20"/>
        <v>0</v>
      </c>
      <c r="AJ23" s="140">
        <f t="shared" si="21"/>
        <v>0</v>
      </c>
      <c r="AK23" s="140">
        <f t="shared" si="22"/>
        <v>411580.6875</v>
      </c>
      <c r="AL23" s="140">
        <f t="shared" si="23"/>
        <v>0</v>
      </c>
      <c r="AM23" s="140">
        <f t="shared" si="24"/>
        <v>0</v>
      </c>
      <c r="AO23" s="140">
        <f t="shared" si="25"/>
        <v>0</v>
      </c>
      <c r="AP23" s="140">
        <f t="shared" si="26"/>
        <v>0</v>
      </c>
      <c r="AQ23" s="140">
        <f t="shared" si="27"/>
        <v>0</v>
      </c>
      <c r="AR23" s="140">
        <f t="shared" si="28"/>
        <v>0</v>
      </c>
      <c r="AS23" s="140">
        <f t="shared" si="29"/>
        <v>0</v>
      </c>
      <c r="AU23" s="143">
        <f t="shared" si="30"/>
        <v>0</v>
      </c>
      <c r="AV23" s="143">
        <f t="shared" si="30"/>
        <v>0</v>
      </c>
      <c r="AW23" s="143">
        <f t="shared" si="30"/>
        <v>411580.6875</v>
      </c>
      <c r="AX23" s="143">
        <f t="shared" si="30"/>
        <v>0</v>
      </c>
      <c r="AY23" s="143">
        <f t="shared" si="30"/>
        <v>0</v>
      </c>
    </row>
    <row r="24" spans="2:51">
      <c r="B24" t="s">
        <v>907</v>
      </c>
      <c r="C24" t="s">
        <v>299</v>
      </c>
      <c r="D24" s="120">
        <v>3.1699999999999999E-2</v>
      </c>
      <c r="E24" s="120">
        <v>3.2599999999999997E-2</v>
      </c>
      <c r="F24" s="127"/>
      <c r="G24" s="127"/>
      <c r="H24" s="127"/>
      <c r="I24" s="127"/>
      <c r="J24" s="127"/>
      <c r="K24" s="127">
        <v>0</v>
      </c>
      <c r="L24" s="127">
        <v>0</v>
      </c>
      <c r="M24" s="127">
        <v>4533984</v>
      </c>
      <c r="N24" s="127">
        <v>0</v>
      </c>
      <c r="O24" s="127">
        <v>0</v>
      </c>
      <c r="Q24" s="140">
        <f t="shared" si="9"/>
        <v>0</v>
      </c>
      <c r="R24" s="140">
        <f t="shared" si="10"/>
        <v>0</v>
      </c>
      <c r="S24" s="140">
        <f t="shared" si="11"/>
        <v>143727.2928</v>
      </c>
      <c r="T24" s="140">
        <f t="shared" si="12"/>
        <v>0</v>
      </c>
      <c r="U24" s="140">
        <f t="shared" si="13"/>
        <v>0</v>
      </c>
      <c r="W24" s="140">
        <f t="shared" si="14"/>
        <v>0</v>
      </c>
      <c r="X24" s="140">
        <f t="shared" si="15"/>
        <v>0</v>
      </c>
      <c r="Y24" s="140">
        <f t="shared" si="16"/>
        <v>0</v>
      </c>
      <c r="Z24" s="140">
        <f t="shared" si="17"/>
        <v>0</v>
      </c>
      <c r="AA24" s="140">
        <f t="shared" si="18"/>
        <v>0</v>
      </c>
      <c r="AC24" s="143">
        <f t="shared" si="19"/>
        <v>0</v>
      </c>
      <c r="AD24" s="143">
        <f t="shared" si="19"/>
        <v>0</v>
      </c>
      <c r="AE24" s="143">
        <f t="shared" si="19"/>
        <v>143727.2928</v>
      </c>
      <c r="AF24" s="143">
        <f t="shared" si="19"/>
        <v>0</v>
      </c>
      <c r="AG24" s="143">
        <f t="shared" si="19"/>
        <v>0</v>
      </c>
      <c r="AI24" s="140">
        <f t="shared" si="20"/>
        <v>0</v>
      </c>
      <c r="AJ24" s="140">
        <f t="shared" si="21"/>
        <v>0</v>
      </c>
      <c r="AK24" s="140">
        <f t="shared" si="22"/>
        <v>147807.87839999999</v>
      </c>
      <c r="AL24" s="140">
        <f t="shared" si="23"/>
        <v>0</v>
      </c>
      <c r="AM24" s="140">
        <f t="shared" si="24"/>
        <v>0</v>
      </c>
      <c r="AO24" s="140">
        <f t="shared" si="25"/>
        <v>0</v>
      </c>
      <c r="AP24" s="140">
        <f t="shared" si="26"/>
        <v>0</v>
      </c>
      <c r="AQ24" s="140">
        <f t="shared" si="27"/>
        <v>0</v>
      </c>
      <c r="AR24" s="140">
        <f t="shared" si="28"/>
        <v>0</v>
      </c>
      <c r="AS24" s="140">
        <f t="shared" si="29"/>
        <v>0</v>
      </c>
      <c r="AU24" s="143">
        <f t="shared" si="30"/>
        <v>0</v>
      </c>
      <c r="AV24" s="143">
        <f t="shared" si="30"/>
        <v>0</v>
      </c>
      <c r="AW24" s="143">
        <f t="shared" si="30"/>
        <v>147807.87839999999</v>
      </c>
      <c r="AX24" s="143">
        <f t="shared" si="30"/>
        <v>0</v>
      </c>
      <c r="AY24" s="143">
        <f t="shared" si="30"/>
        <v>0</v>
      </c>
    </row>
    <row r="25" spans="2:51">
      <c r="B25" t="s">
        <v>907</v>
      </c>
      <c r="C25" t="s">
        <v>383</v>
      </c>
      <c r="D25" s="120">
        <v>1.72E-2</v>
      </c>
      <c r="E25" s="120">
        <v>1.72E-2</v>
      </c>
      <c r="F25" s="127"/>
      <c r="G25" s="127"/>
      <c r="H25" s="127"/>
      <c r="I25" s="127"/>
      <c r="J25" s="127"/>
      <c r="K25" s="127">
        <v>0</v>
      </c>
      <c r="L25" s="127">
        <v>0</v>
      </c>
      <c r="M25" s="127">
        <v>186408</v>
      </c>
      <c r="N25" s="127">
        <v>0</v>
      </c>
      <c r="O25" s="127">
        <v>0</v>
      </c>
      <c r="Q25" s="140">
        <f t="shared" si="9"/>
        <v>0</v>
      </c>
      <c r="R25" s="140">
        <f t="shared" si="10"/>
        <v>0</v>
      </c>
      <c r="S25" s="140">
        <f t="shared" si="11"/>
        <v>3206.2175999999999</v>
      </c>
      <c r="T25" s="140">
        <f t="shared" si="12"/>
        <v>0</v>
      </c>
      <c r="U25" s="140">
        <f t="shared" si="13"/>
        <v>0</v>
      </c>
      <c r="W25" s="140">
        <f t="shared" si="14"/>
        <v>0</v>
      </c>
      <c r="X25" s="140">
        <f t="shared" si="15"/>
        <v>0</v>
      </c>
      <c r="Y25" s="140">
        <f t="shared" si="16"/>
        <v>0</v>
      </c>
      <c r="Z25" s="140">
        <f t="shared" si="17"/>
        <v>0</v>
      </c>
      <c r="AA25" s="140">
        <f t="shared" si="18"/>
        <v>0</v>
      </c>
      <c r="AC25" s="143">
        <f t="shared" si="19"/>
        <v>0</v>
      </c>
      <c r="AD25" s="143">
        <f t="shared" si="19"/>
        <v>0</v>
      </c>
      <c r="AE25" s="143">
        <f t="shared" si="19"/>
        <v>3206.2175999999999</v>
      </c>
      <c r="AF25" s="143">
        <f t="shared" si="19"/>
        <v>0</v>
      </c>
      <c r="AG25" s="143">
        <f t="shared" si="19"/>
        <v>0</v>
      </c>
      <c r="AI25" s="140">
        <f t="shared" si="20"/>
        <v>0</v>
      </c>
      <c r="AJ25" s="140">
        <f t="shared" si="21"/>
        <v>0</v>
      </c>
      <c r="AK25" s="140">
        <f t="shared" si="22"/>
        <v>3206.2175999999999</v>
      </c>
      <c r="AL25" s="140">
        <f t="shared" si="23"/>
        <v>0</v>
      </c>
      <c r="AM25" s="140">
        <f t="shared" si="24"/>
        <v>0</v>
      </c>
      <c r="AO25" s="140">
        <f t="shared" si="25"/>
        <v>0</v>
      </c>
      <c r="AP25" s="140">
        <f t="shared" si="26"/>
        <v>0</v>
      </c>
      <c r="AQ25" s="140">
        <f t="shared" si="27"/>
        <v>0</v>
      </c>
      <c r="AR25" s="140">
        <f t="shared" si="28"/>
        <v>0</v>
      </c>
      <c r="AS25" s="140">
        <f t="shared" si="29"/>
        <v>0</v>
      </c>
      <c r="AU25" s="143">
        <f t="shared" si="30"/>
        <v>0</v>
      </c>
      <c r="AV25" s="143">
        <f t="shared" si="30"/>
        <v>0</v>
      </c>
      <c r="AW25" s="143">
        <f t="shared" si="30"/>
        <v>3206.2175999999999</v>
      </c>
      <c r="AX25" s="143">
        <f t="shared" si="30"/>
        <v>0</v>
      </c>
      <c r="AY25" s="143">
        <f t="shared" si="30"/>
        <v>0</v>
      </c>
    </row>
    <row r="26" spans="2:51">
      <c r="B26" t="s">
        <v>907</v>
      </c>
      <c r="C26" t="s">
        <v>384</v>
      </c>
      <c r="D26" s="120">
        <v>2.6799999999999997E-2</v>
      </c>
      <c r="E26" s="120">
        <v>2.6799999999999997E-2</v>
      </c>
      <c r="F26" s="127"/>
      <c r="G26" s="127"/>
      <c r="H26" s="127"/>
      <c r="I26" s="127"/>
      <c r="J26" s="127"/>
      <c r="K26" s="127">
        <v>0</v>
      </c>
      <c r="L26" s="127">
        <v>0</v>
      </c>
      <c r="M26" s="127">
        <v>542609</v>
      </c>
      <c r="N26" s="127">
        <v>0</v>
      </c>
      <c r="O26" s="127">
        <v>0</v>
      </c>
      <c r="Q26" s="140">
        <f t="shared" si="9"/>
        <v>0</v>
      </c>
      <c r="R26" s="140">
        <f t="shared" si="10"/>
        <v>0</v>
      </c>
      <c r="S26" s="140">
        <f t="shared" si="11"/>
        <v>14541.921199999999</v>
      </c>
      <c r="T26" s="140">
        <f t="shared" si="12"/>
        <v>0</v>
      </c>
      <c r="U26" s="140">
        <f t="shared" si="13"/>
        <v>0</v>
      </c>
      <c r="W26" s="140">
        <f t="shared" si="14"/>
        <v>0</v>
      </c>
      <c r="X26" s="140">
        <f t="shared" si="15"/>
        <v>0</v>
      </c>
      <c r="Y26" s="140">
        <f t="shared" si="16"/>
        <v>0</v>
      </c>
      <c r="Z26" s="140">
        <f t="shared" si="17"/>
        <v>0</v>
      </c>
      <c r="AA26" s="140">
        <f t="shared" si="18"/>
        <v>0</v>
      </c>
      <c r="AC26" s="143">
        <f t="shared" si="19"/>
        <v>0</v>
      </c>
      <c r="AD26" s="143">
        <f t="shared" si="19"/>
        <v>0</v>
      </c>
      <c r="AE26" s="143">
        <f t="shared" si="19"/>
        <v>14541.921199999999</v>
      </c>
      <c r="AF26" s="143">
        <f t="shared" si="19"/>
        <v>0</v>
      </c>
      <c r="AG26" s="143">
        <f t="shared" si="19"/>
        <v>0</v>
      </c>
      <c r="AI26" s="140">
        <f t="shared" si="20"/>
        <v>0</v>
      </c>
      <c r="AJ26" s="140">
        <f t="shared" si="21"/>
        <v>0</v>
      </c>
      <c r="AK26" s="140">
        <f t="shared" si="22"/>
        <v>14541.921199999999</v>
      </c>
      <c r="AL26" s="140">
        <f t="shared" si="23"/>
        <v>0</v>
      </c>
      <c r="AM26" s="140">
        <f t="shared" si="24"/>
        <v>0</v>
      </c>
      <c r="AO26" s="140">
        <f t="shared" si="25"/>
        <v>0</v>
      </c>
      <c r="AP26" s="140">
        <f t="shared" si="26"/>
        <v>0</v>
      </c>
      <c r="AQ26" s="140">
        <f t="shared" si="27"/>
        <v>0</v>
      </c>
      <c r="AR26" s="140">
        <f t="shared" si="28"/>
        <v>0</v>
      </c>
      <c r="AS26" s="140">
        <f t="shared" si="29"/>
        <v>0</v>
      </c>
      <c r="AU26" s="143">
        <f t="shared" si="30"/>
        <v>0</v>
      </c>
      <c r="AV26" s="143">
        <f t="shared" si="30"/>
        <v>0</v>
      </c>
      <c r="AW26" s="143">
        <f t="shared" si="30"/>
        <v>14541.921199999999</v>
      </c>
      <c r="AX26" s="143">
        <f t="shared" si="30"/>
        <v>0</v>
      </c>
      <c r="AY26" s="143">
        <f t="shared" si="30"/>
        <v>0</v>
      </c>
    </row>
    <row r="27" spans="2:51">
      <c r="B27" t="s">
        <v>907</v>
      </c>
      <c r="C27" t="s">
        <v>385</v>
      </c>
      <c r="D27" s="120">
        <v>2.5700000000000001E-2</v>
      </c>
      <c r="E27" s="120">
        <v>2.5700000000000001E-2</v>
      </c>
      <c r="F27" s="127"/>
      <c r="G27" s="127"/>
      <c r="H27" s="127"/>
      <c r="I27" s="127"/>
      <c r="J27" s="127"/>
      <c r="K27" s="127">
        <v>0</v>
      </c>
      <c r="L27" s="127">
        <v>0</v>
      </c>
      <c r="M27" s="127">
        <v>68793</v>
      </c>
      <c r="N27" s="127">
        <v>0</v>
      </c>
      <c r="O27" s="127">
        <v>0</v>
      </c>
      <c r="Q27" s="140">
        <f t="shared" si="9"/>
        <v>0</v>
      </c>
      <c r="R27" s="140">
        <f t="shared" si="10"/>
        <v>0</v>
      </c>
      <c r="S27" s="140">
        <f t="shared" si="11"/>
        <v>1767.9801</v>
      </c>
      <c r="T27" s="140">
        <f t="shared" si="12"/>
        <v>0</v>
      </c>
      <c r="U27" s="140">
        <f t="shared" si="13"/>
        <v>0</v>
      </c>
      <c r="W27" s="140">
        <f t="shared" si="14"/>
        <v>0</v>
      </c>
      <c r="X27" s="140">
        <f t="shared" si="15"/>
        <v>0</v>
      </c>
      <c r="Y27" s="140">
        <f t="shared" si="16"/>
        <v>0</v>
      </c>
      <c r="Z27" s="140">
        <f t="shared" si="17"/>
        <v>0</v>
      </c>
      <c r="AA27" s="140">
        <f t="shared" si="18"/>
        <v>0</v>
      </c>
      <c r="AC27" s="143">
        <f t="shared" si="19"/>
        <v>0</v>
      </c>
      <c r="AD27" s="143">
        <f t="shared" si="19"/>
        <v>0</v>
      </c>
      <c r="AE27" s="143">
        <f t="shared" si="19"/>
        <v>1767.9801</v>
      </c>
      <c r="AF27" s="143">
        <f t="shared" si="19"/>
        <v>0</v>
      </c>
      <c r="AG27" s="143">
        <f t="shared" si="19"/>
        <v>0</v>
      </c>
      <c r="AI27" s="140">
        <f t="shared" si="20"/>
        <v>0</v>
      </c>
      <c r="AJ27" s="140">
        <f t="shared" si="21"/>
        <v>0</v>
      </c>
      <c r="AK27" s="140">
        <f t="shared" si="22"/>
        <v>1767.9801</v>
      </c>
      <c r="AL27" s="140">
        <f t="shared" si="23"/>
        <v>0</v>
      </c>
      <c r="AM27" s="140">
        <f t="shared" si="24"/>
        <v>0</v>
      </c>
      <c r="AO27" s="140">
        <f t="shared" si="25"/>
        <v>0</v>
      </c>
      <c r="AP27" s="140">
        <f t="shared" si="26"/>
        <v>0</v>
      </c>
      <c r="AQ27" s="140">
        <f t="shared" si="27"/>
        <v>0</v>
      </c>
      <c r="AR27" s="140">
        <f t="shared" si="28"/>
        <v>0</v>
      </c>
      <c r="AS27" s="140">
        <f t="shared" si="29"/>
        <v>0</v>
      </c>
      <c r="AU27" s="143">
        <f t="shared" si="30"/>
        <v>0</v>
      </c>
      <c r="AV27" s="143">
        <f t="shared" si="30"/>
        <v>0</v>
      </c>
      <c r="AW27" s="143">
        <f t="shared" si="30"/>
        <v>1767.9801</v>
      </c>
      <c r="AX27" s="143">
        <f t="shared" si="30"/>
        <v>0</v>
      </c>
      <c r="AY27" s="143">
        <f t="shared" si="30"/>
        <v>0</v>
      </c>
    </row>
    <row r="28" spans="2:51">
      <c r="B28" t="s">
        <v>907</v>
      </c>
      <c r="C28" t="s">
        <v>386</v>
      </c>
      <c r="D28" s="120">
        <v>2.4500000000000001E-2</v>
      </c>
      <c r="E28" s="120">
        <v>2.4500000000000001E-2</v>
      </c>
      <c r="F28" s="127"/>
      <c r="G28" s="127"/>
      <c r="H28" s="127"/>
      <c r="I28" s="127"/>
      <c r="J28" s="127"/>
      <c r="K28" s="127">
        <v>0</v>
      </c>
      <c r="L28" s="127">
        <v>0</v>
      </c>
      <c r="M28" s="127">
        <v>72258</v>
      </c>
      <c r="N28" s="127">
        <v>0</v>
      </c>
      <c r="O28" s="127">
        <v>0</v>
      </c>
      <c r="Q28" s="140">
        <f t="shared" si="9"/>
        <v>0</v>
      </c>
      <c r="R28" s="140">
        <f t="shared" si="10"/>
        <v>0</v>
      </c>
      <c r="S28" s="140">
        <f t="shared" si="11"/>
        <v>1770.3210000000001</v>
      </c>
      <c r="T28" s="140">
        <f t="shared" si="12"/>
        <v>0</v>
      </c>
      <c r="U28" s="140">
        <f t="shared" si="13"/>
        <v>0</v>
      </c>
      <c r="W28" s="140">
        <f t="shared" si="14"/>
        <v>0</v>
      </c>
      <c r="X28" s="140">
        <f t="shared" si="15"/>
        <v>0</v>
      </c>
      <c r="Y28" s="140">
        <f t="shared" si="16"/>
        <v>0</v>
      </c>
      <c r="Z28" s="140">
        <f t="shared" si="17"/>
        <v>0</v>
      </c>
      <c r="AA28" s="140">
        <f t="shared" si="18"/>
        <v>0</v>
      </c>
      <c r="AC28" s="143">
        <f t="shared" si="19"/>
        <v>0</v>
      </c>
      <c r="AD28" s="143">
        <f t="shared" si="19"/>
        <v>0</v>
      </c>
      <c r="AE28" s="143">
        <f t="shared" si="19"/>
        <v>1770.3210000000001</v>
      </c>
      <c r="AF28" s="143">
        <f t="shared" si="19"/>
        <v>0</v>
      </c>
      <c r="AG28" s="143">
        <f t="shared" si="19"/>
        <v>0</v>
      </c>
      <c r="AI28" s="140">
        <f t="shared" si="20"/>
        <v>0</v>
      </c>
      <c r="AJ28" s="140">
        <f t="shared" si="21"/>
        <v>0</v>
      </c>
      <c r="AK28" s="140">
        <f t="shared" si="22"/>
        <v>1770.3210000000001</v>
      </c>
      <c r="AL28" s="140">
        <f t="shared" si="23"/>
        <v>0</v>
      </c>
      <c r="AM28" s="140">
        <f t="shared" si="24"/>
        <v>0</v>
      </c>
      <c r="AO28" s="140">
        <f t="shared" si="25"/>
        <v>0</v>
      </c>
      <c r="AP28" s="140">
        <f t="shared" si="26"/>
        <v>0</v>
      </c>
      <c r="AQ28" s="140">
        <f t="shared" si="27"/>
        <v>0</v>
      </c>
      <c r="AR28" s="140">
        <f t="shared" si="28"/>
        <v>0</v>
      </c>
      <c r="AS28" s="140">
        <f t="shared" si="29"/>
        <v>0</v>
      </c>
      <c r="AU28" s="143">
        <f t="shared" si="30"/>
        <v>0</v>
      </c>
      <c r="AV28" s="143">
        <f t="shared" si="30"/>
        <v>0</v>
      </c>
      <c r="AW28" s="143">
        <f t="shared" si="30"/>
        <v>1770.3210000000001</v>
      </c>
      <c r="AX28" s="143">
        <f t="shared" si="30"/>
        <v>0</v>
      </c>
      <c r="AY28" s="143">
        <f t="shared" si="30"/>
        <v>0</v>
      </c>
    </row>
    <row r="29" spans="2:51">
      <c r="B29" t="s">
        <v>907</v>
      </c>
      <c r="C29" t="s">
        <v>387</v>
      </c>
      <c r="D29" s="120">
        <v>2.1400000000000002E-2</v>
      </c>
      <c r="E29" s="120">
        <v>2.1400000000000002E-2</v>
      </c>
      <c r="F29" s="127"/>
      <c r="G29" s="127"/>
      <c r="H29" s="127"/>
      <c r="I29" s="127"/>
      <c r="J29" s="127"/>
      <c r="K29" s="127">
        <v>0</v>
      </c>
      <c r="L29" s="127">
        <v>0</v>
      </c>
      <c r="M29" s="127">
        <v>34399</v>
      </c>
      <c r="N29" s="127">
        <v>0</v>
      </c>
      <c r="O29" s="127">
        <v>0</v>
      </c>
      <c r="Q29" s="140">
        <f t="shared" si="9"/>
        <v>0</v>
      </c>
      <c r="R29" s="140">
        <f t="shared" si="10"/>
        <v>0</v>
      </c>
      <c r="S29" s="140">
        <f t="shared" si="11"/>
        <v>736.13860000000011</v>
      </c>
      <c r="T29" s="140">
        <f t="shared" si="12"/>
        <v>0</v>
      </c>
      <c r="U29" s="140">
        <f t="shared" si="13"/>
        <v>0</v>
      </c>
      <c r="W29" s="140">
        <f t="shared" si="14"/>
        <v>0</v>
      </c>
      <c r="X29" s="140">
        <f t="shared" si="15"/>
        <v>0</v>
      </c>
      <c r="Y29" s="140">
        <f t="shared" si="16"/>
        <v>0</v>
      </c>
      <c r="Z29" s="140">
        <f t="shared" si="17"/>
        <v>0</v>
      </c>
      <c r="AA29" s="140">
        <f t="shared" si="18"/>
        <v>0</v>
      </c>
      <c r="AC29" s="143">
        <f t="shared" si="19"/>
        <v>0</v>
      </c>
      <c r="AD29" s="143">
        <f t="shared" si="19"/>
        <v>0</v>
      </c>
      <c r="AE29" s="143">
        <f t="shared" si="19"/>
        <v>736.13860000000011</v>
      </c>
      <c r="AF29" s="143">
        <f t="shared" si="19"/>
        <v>0</v>
      </c>
      <c r="AG29" s="143">
        <f t="shared" si="19"/>
        <v>0</v>
      </c>
      <c r="AI29" s="140">
        <f t="shared" si="20"/>
        <v>0</v>
      </c>
      <c r="AJ29" s="140">
        <f t="shared" si="21"/>
        <v>0</v>
      </c>
      <c r="AK29" s="140">
        <f t="shared" si="22"/>
        <v>736.13860000000011</v>
      </c>
      <c r="AL29" s="140">
        <f t="shared" si="23"/>
        <v>0</v>
      </c>
      <c r="AM29" s="140">
        <f t="shared" si="24"/>
        <v>0</v>
      </c>
      <c r="AO29" s="140">
        <f t="shared" si="25"/>
        <v>0</v>
      </c>
      <c r="AP29" s="140">
        <f t="shared" si="26"/>
        <v>0</v>
      </c>
      <c r="AQ29" s="140">
        <f t="shared" si="27"/>
        <v>0</v>
      </c>
      <c r="AR29" s="140">
        <f t="shared" si="28"/>
        <v>0</v>
      </c>
      <c r="AS29" s="140">
        <f t="shared" si="29"/>
        <v>0</v>
      </c>
      <c r="AU29" s="143">
        <f t="shared" si="30"/>
        <v>0</v>
      </c>
      <c r="AV29" s="143">
        <f t="shared" si="30"/>
        <v>0</v>
      </c>
      <c r="AW29" s="143">
        <f t="shared" si="30"/>
        <v>736.13860000000011</v>
      </c>
      <c r="AX29" s="143">
        <f t="shared" si="30"/>
        <v>0</v>
      </c>
      <c r="AY29" s="143">
        <f t="shared" si="30"/>
        <v>0</v>
      </c>
    </row>
    <row r="30" spans="2:51">
      <c r="B30" t="s">
        <v>907</v>
      </c>
      <c r="C30" t="s">
        <v>388</v>
      </c>
      <c r="D30" s="120">
        <v>2.9900000000000003E-2</v>
      </c>
      <c r="E30" s="120">
        <v>2.9900000000000003E-2</v>
      </c>
      <c r="F30" s="127"/>
      <c r="G30" s="127"/>
      <c r="H30" s="127"/>
      <c r="I30" s="127"/>
      <c r="J30" s="127"/>
      <c r="K30" s="127">
        <v>0</v>
      </c>
      <c r="L30" s="127">
        <v>0</v>
      </c>
      <c r="M30" s="127">
        <v>39722</v>
      </c>
      <c r="N30" s="127">
        <v>0</v>
      </c>
      <c r="O30" s="127">
        <v>0</v>
      </c>
      <c r="Q30" s="140">
        <f t="shared" si="9"/>
        <v>0</v>
      </c>
      <c r="R30" s="140">
        <f t="shared" si="10"/>
        <v>0</v>
      </c>
      <c r="S30" s="140">
        <f t="shared" si="11"/>
        <v>1187.6878000000002</v>
      </c>
      <c r="T30" s="140">
        <f t="shared" si="12"/>
        <v>0</v>
      </c>
      <c r="U30" s="140">
        <f t="shared" si="13"/>
        <v>0</v>
      </c>
      <c r="W30" s="140">
        <f t="shared" si="14"/>
        <v>0</v>
      </c>
      <c r="X30" s="140">
        <f t="shared" si="15"/>
        <v>0</v>
      </c>
      <c r="Y30" s="140">
        <f t="shared" si="16"/>
        <v>0</v>
      </c>
      <c r="Z30" s="140">
        <f t="shared" si="17"/>
        <v>0</v>
      </c>
      <c r="AA30" s="140">
        <f t="shared" si="18"/>
        <v>0</v>
      </c>
      <c r="AC30" s="143">
        <f t="shared" si="19"/>
        <v>0</v>
      </c>
      <c r="AD30" s="143">
        <f t="shared" si="19"/>
        <v>0</v>
      </c>
      <c r="AE30" s="143">
        <f t="shared" si="19"/>
        <v>1187.6878000000002</v>
      </c>
      <c r="AF30" s="143">
        <f t="shared" si="19"/>
        <v>0</v>
      </c>
      <c r="AG30" s="143">
        <f t="shared" si="19"/>
        <v>0</v>
      </c>
      <c r="AI30" s="140">
        <f t="shared" si="20"/>
        <v>0</v>
      </c>
      <c r="AJ30" s="140">
        <f t="shared" si="21"/>
        <v>0</v>
      </c>
      <c r="AK30" s="140">
        <f t="shared" si="22"/>
        <v>1187.6878000000002</v>
      </c>
      <c r="AL30" s="140">
        <f t="shared" si="23"/>
        <v>0</v>
      </c>
      <c r="AM30" s="140">
        <f t="shared" si="24"/>
        <v>0</v>
      </c>
      <c r="AO30" s="140">
        <f t="shared" si="25"/>
        <v>0</v>
      </c>
      <c r="AP30" s="140">
        <f t="shared" si="26"/>
        <v>0</v>
      </c>
      <c r="AQ30" s="140">
        <f t="shared" si="27"/>
        <v>0</v>
      </c>
      <c r="AR30" s="140">
        <f t="shared" si="28"/>
        <v>0</v>
      </c>
      <c r="AS30" s="140">
        <f t="shared" si="29"/>
        <v>0</v>
      </c>
      <c r="AU30" s="143">
        <f t="shared" si="30"/>
        <v>0</v>
      </c>
      <c r="AV30" s="143">
        <f t="shared" si="30"/>
        <v>0</v>
      </c>
      <c r="AW30" s="143">
        <f t="shared" si="30"/>
        <v>1187.6878000000002</v>
      </c>
      <c r="AX30" s="143">
        <f t="shared" si="30"/>
        <v>0</v>
      </c>
      <c r="AY30" s="143">
        <f t="shared" si="30"/>
        <v>0</v>
      </c>
    </row>
    <row r="31" spans="2:51">
      <c r="B31" t="s">
        <v>907</v>
      </c>
      <c r="C31" t="s">
        <v>389</v>
      </c>
      <c r="D31" s="120">
        <v>2.1599999999999998E-2</v>
      </c>
      <c r="E31" s="120">
        <v>2.1599999999999998E-2</v>
      </c>
      <c r="F31" s="127"/>
      <c r="G31" s="127"/>
      <c r="H31" s="127"/>
      <c r="I31" s="127"/>
      <c r="J31" s="127"/>
      <c r="K31" s="127">
        <v>0</v>
      </c>
      <c r="L31" s="127">
        <v>0</v>
      </c>
      <c r="M31" s="127">
        <v>2842</v>
      </c>
      <c r="N31" s="127">
        <v>0</v>
      </c>
      <c r="O31" s="127">
        <v>0</v>
      </c>
      <c r="Q31" s="140">
        <f t="shared" si="9"/>
        <v>0</v>
      </c>
      <c r="R31" s="140">
        <f t="shared" si="10"/>
        <v>0</v>
      </c>
      <c r="S31" s="140">
        <f t="shared" si="11"/>
        <v>61.387199999999993</v>
      </c>
      <c r="T31" s="140">
        <f t="shared" si="12"/>
        <v>0</v>
      </c>
      <c r="U31" s="140">
        <f t="shared" si="13"/>
        <v>0</v>
      </c>
      <c r="W31" s="140">
        <f t="shared" si="14"/>
        <v>0</v>
      </c>
      <c r="X31" s="140">
        <f t="shared" si="15"/>
        <v>0</v>
      </c>
      <c r="Y31" s="140">
        <f t="shared" si="16"/>
        <v>0</v>
      </c>
      <c r="Z31" s="140">
        <f t="shared" si="17"/>
        <v>0</v>
      </c>
      <c r="AA31" s="140">
        <f t="shared" si="18"/>
        <v>0</v>
      </c>
      <c r="AC31" s="143">
        <f t="shared" si="19"/>
        <v>0</v>
      </c>
      <c r="AD31" s="143">
        <f t="shared" si="19"/>
        <v>0</v>
      </c>
      <c r="AE31" s="143">
        <f t="shared" si="19"/>
        <v>61.387199999999993</v>
      </c>
      <c r="AF31" s="143">
        <f t="shared" si="19"/>
        <v>0</v>
      </c>
      <c r="AG31" s="143">
        <f t="shared" si="19"/>
        <v>0</v>
      </c>
      <c r="AI31" s="140">
        <f t="shared" si="20"/>
        <v>0</v>
      </c>
      <c r="AJ31" s="140">
        <f t="shared" si="21"/>
        <v>0</v>
      </c>
      <c r="AK31" s="140">
        <f t="shared" si="22"/>
        <v>61.387199999999993</v>
      </c>
      <c r="AL31" s="140">
        <f t="shared" si="23"/>
        <v>0</v>
      </c>
      <c r="AM31" s="140">
        <f t="shared" si="24"/>
        <v>0</v>
      </c>
      <c r="AO31" s="140">
        <f t="shared" si="25"/>
        <v>0</v>
      </c>
      <c r="AP31" s="140">
        <f t="shared" si="26"/>
        <v>0</v>
      </c>
      <c r="AQ31" s="140">
        <f t="shared" si="27"/>
        <v>0</v>
      </c>
      <c r="AR31" s="140">
        <f t="shared" si="28"/>
        <v>0</v>
      </c>
      <c r="AS31" s="140">
        <f t="shared" si="29"/>
        <v>0</v>
      </c>
      <c r="AU31" s="143">
        <f t="shared" si="30"/>
        <v>0</v>
      </c>
      <c r="AV31" s="143">
        <f t="shared" si="30"/>
        <v>0</v>
      </c>
      <c r="AW31" s="143">
        <f t="shared" si="30"/>
        <v>61.387199999999993</v>
      </c>
      <c r="AX31" s="143">
        <f t="shared" si="30"/>
        <v>0</v>
      </c>
      <c r="AY31" s="143">
        <f t="shared" si="30"/>
        <v>0</v>
      </c>
    </row>
    <row r="32" spans="2:51">
      <c r="B32" t="s">
        <v>907</v>
      </c>
      <c r="C32" t="s">
        <v>390</v>
      </c>
      <c r="D32" s="120">
        <v>2.0799999999999999E-2</v>
      </c>
      <c r="E32" s="120">
        <v>2.0799999999999999E-2</v>
      </c>
      <c r="F32" s="127"/>
      <c r="G32" s="127"/>
      <c r="H32" s="127"/>
      <c r="I32" s="127"/>
      <c r="J32" s="127"/>
      <c r="K32" s="127">
        <v>0</v>
      </c>
      <c r="L32" s="127">
        <v>0</v>
      </c>
      <c r="M32" s="127">
        <v>2273</v>
      </c>
      <c r="N32" s="127">
        <v>0</v>
      </c>
      <c r="O32" s="127">
        <v>0</v>
      </c>
      <c r="Q32" s="140">
        <f t="shared" si="9"/>
        <v>0</v>
      </c>
      <c r="R32" s="140">
        <f t="shared" si="10"/>
        <v>0</v>
      </c>
      <c r="S32" s="140">
        <f t="shared" si="11"/>
        <v>47.278399999999998</v>
      </c>
      <c r="T32" s="140">
        <f t="shared" si="12"/>
        <v>0</v>
      </c>
      <c r="U32" s="140">
        <f t="shared" si="13"/>
        <v>0</v>
      </c>
      <c r="W32" s="140">
        <f t="shared" si="14"/>
        <v>0</v>
      </c>
      <c r="X32" s="140">
        <f t="shared" si="15"/>
        <v>0</v>
      </c>
      <c r="Y32" s="140">
        <f t="shared" si="16"/>
        <v>0</v>
      </c>
      <c r="Z32" s="140">
        <f t="shared" si="17"/>
        <v>0</v>
      </c>
      <c r="AA32" s="140">
        <f t="shared" si="18"/>
        <v>0</v>
      </c>
      <c r="AC32" s="143">
        <f t="shared" si="19"/>
        <v>0</v>
      </c>
      <c r="AD32" s="143">
        <f t="shared" si="19"/>
        <v>0</v>
      </c>
      <c r="AE32" s="143">
        <f t="shared" si="19"/>
        <v>47.278399999999998</v>
      </c>
      <c r="AF32" s="143">
        <f t="shared" si="19"/>
        <v>0</v>
      </c>
      <c r="AG32" s="143">
        <f t="shared" si="19"/>
        <v>0</v>
      </c>
      <c r="AI32" s="140">
        <f t="shared" si="20"/>
        <v>0</v>
      </c>
      <c r="AJ32" s="140">
        <f t="shared" si="21"/>
        <v>0</v>
      </c>
      <c r="AK32" s="140">
        <f t="shared" si="22"/>
        <v>47.278399999999998</v>
      </c>
      <c r="AL32" s="140">
        <f t="shared" si="23"/>
        <v>0</v>
      </c>
      <c r="AM32" s="140">
        <f t="shared" si="24"/>
        <v>0</v>
      </c>
      <c r="AO32" s="140">
        <f t="shared" si="25"/>
        <v>0</v>
      </c>
      <c r="AP32" s="140">
        <f t="shared" si="26"/>
        <v>0</v>
      </c>
      <c r="AQ32" s="140">
        <f t="shared" si="27"/>
        <v>0</v>
      </c>
      <c r="AR32" s="140">
        <f t="shared" si="28"/>
        <v>0</v>
      </c>
      <c r="AS32" s="140">
        <f t="shared" si="29"/>
        <v>0</v>
      </c>
      <c r="AU32" s="143">
        <f t="shared" si="30"/>
        <v>0</v>
      </c>
      <c r="AV32" s="143">
        <f t="shared" si="30"/>
        <v>0</v>
      </c>
      <c r="AW32" s="143">
        <f t="shared" si="30"/>
        <v>47.278399999999998</v>
      </c>
      <c r="AX32" s="143">
        <f t="shared" si="30"/>
        <v>0</v>
      </c>
      <c r="AY32" s="143">
        <f t="shared" si="30"/>
        <v>0</v>
      </c>
    </row>
    <row r="33" spans="2:51">
      <c r="B33" t="s">
        <v>907</v>
      </c>
      <c r="C33" t="s">
        <v>391</v>
      </c>
      <c r="D33" s="120">
        <v>2.06E-2</v>
      </c>
      <c r="E33" s="120">
        <v>2.06E-2</v>
      </c>
      <c r="F33" s="127"/>
      <c r="G33" s="127"/>
      <c r="H33" s="127"/>
      <c r="I33" s="127"/>
      <c r="J33" s="127"/>
      <c r="K33" s="127">
        <v>0</v>
      </c>
      <c r="L33" s="127">
        <v>0</v>
      </c>
      <c r="M33" s="127">
        <v>2326</v>
      </c>
      <c r="N33" s="127">
        <v>0</v>
      </c>
      <c r="O33" s="127">
        <v>0</v>
      </c>
      <c r="Q33" s="140">
        <f t="shared" si="9"/>
        <v>0</v>
      </c>
      <c r="R33" s="140">
        <f t="shared" si="10"/>
        <v>0</v>
      </c>
      <c r="S33" s="140">
        <f t="shared" si="11"/>
        <v>47.915599999999998</v>
      </c>
      <c r="T33" s="140">
        <f t="shared" si="12"/>
        <v>0</v>
      </c>
      <c r="U33" s="140">
        <f t="shared" si="13"/>
        <v>0</v>
      </c>
      <c r="W33" s="140">
        <f t="shared" si="14"/>
        <v>0</v>
      </c>
      <c r="X33" s="140">
        <f t="shared" si="15"/>
        <v>0</v>
      </c>
      <c r="Y33" s="140">
        <f t="shared" si="16"/>
        <v>0</v>
      </c>
      <c r="Z33" s="140">
        <f t="shared" si="17"/>
        <v>0</v>
      </c>
      <c r="AA33" s="140">
        <f t="shared" si="18"/>
        <v>0</v>
      </c>
      <c r="AC33" s="143">
        <f t="shared" si="19"/>
        <v>0</v>
      </c>
      <c r="AD33" s="143">
        <f t="shared" si="19"/>
        <v>0</v>
      </c>
      <c r="AE33" s="143">
        <f t="shared" si="19"/>
        <v>47.915599999999998</v>
      </c>
      <c r="AF33" s="143">
        <f t="shared" si="19"/>
        <v>0</v>
      </c>
      <c r="AG33" s="143">
        <f t="shared" si="19"/>
        <v>0</v>
      </c>
      <c r="AI33" s="140">
        <f t="shared" si="20"/>
        <v>0</v>
      </c>
      <c r="AJ33" s="140">
        <f t="shared" si="21"/>
        <v>0</v>
      </c>
      <c r="AK33" s="140">
        <f t="shared" si="22"/>
        <v>47.915599999999998</v>
      </c>
      <c r="AL33" s="140">
        <f t="shared" si="23"/>
        <v>0</v>
      </c>
      <c r="AM33" s="140">
        <f t="shared" si="24"/>
        <v>0</v>
      </c>
      <c r="AO33" s="140">
        <f t="shared" si="25"/>
        <v>0</v>
      </c>
      <c r="AP33" s="140">
        <f t="shared" si="26"/>
        <v>0</v>
      </c>
      <c r="AQ33" s="140">
        <f t="shared" si="27"/>
        <v>0</v>
      </c>
      <c r="AR33" s="140">
        <f t="shared" si="28"/>
        <v>0</v>
      </c>
      <c r="AS33" s="140">
        <f t="shared" si="29"/>
        <v>0</v>
      </c>
      <c r="AU33" s="143">
        <f t="shared" si="30"/>
        <v>0</v>
      </c>
      <c r="AV33" s="143">
        <f t="shared" si="30"/>
        <v>0</v>
      </c>
      <c r="AW33" s="143">
        <f t="shared" si="30"/>
        <v>47.915599999999998</v>
      </c>
      <c r="AX33" s="143">
        <f t="shared" si="30"/>
        <v>0</v>
      </c>
      <c r="AY33" s="143">
        <f t="shared" si="30"/>
        <v>0</v>
      </c>
    </row>
    <row r="34" spans="2:51">
      <c r="B34" t="s">
        <v>907</v>
      </c>
      <c r="C34" t="s">
        <v>392</v>
      </c>
      <c r="D34" s="120">
        <v>9.06E-2</v>
      </c>
      <c r="E34" s="120">
        <v>5.57E-2</v>
      </c>
      <c r="F34" s="127"/>
      <c r="G34" s="127"/>
      <c r="H34" s="127"/>
      <c r="I34" s="127"/>
      <c r="J34" s="127"/>
      <c r="K34" s="127">
        <v>0</v>
      </c>
      <c r="L34" s="127">
        <v>0</v>
      </c>
      <c r="M34" s="127">
        <v>252</v>
      </c>
      <c r="N34" s="127">
        <v>0</v>
      </c>
      <c r="O34" s="127">
        <v>0</v>
      </c>
      <c r="Q34" s="140">
        <f t="shared" si="9"/>
        <v>0</v>
      </c>
      <c r="R34" s="140">
        <f t="shared" si="10"/>
        <v>0</v>
      </c>
      <c r="S34" s="140">
        <f t="shared" si="11"/>
        <v>22.831199999999999</v>
      </c>
      <c r="T34" s="140">
        <f t="shared" si="12"/>
        <v>0</v>
      </c>
      <c r="U34" s="140">
        <f t="shared" si="13"/>
        <v>0</v>
      </c>
      <c r="W34" s="140">
        <f t="shared" si="14"/>
        <v>0</v>
      </c>
      <c r="X34" s="140">
        <f t="shared" si="15"/>
        <v>0</v>
      </c>
      <c r="Y34" s="140">
        <f t="shared" si="16"/>
        <v>0</v>
      </c>
      <c r="Z34" s="140">
        <f t="shared" si="17"/>
        <v>0</v>
      </c>
      <c r="AA34" s="140">
        <f t="shared" si="18"/>
        <v>0</v>
      </c>
      <c r="AC34" s="143">
        <f t="shared" si="19"/>
        <v>0</v>
      </c>
      <c r="AD34" s="143">
        <f t="shared" si="19"/>
        <v>0</v>
      </c>
      <c r="AE34" s="143">
        <f t="shared" si="19"/>
        <v>22.831199999999999</v>
      </c>
      <c r="AF34" s="143">
        <f t="shared" si="19"/>
        <v>0</v>
      </c>
      <c r="AG34" s="143">
        <f t="shared" si="19"/>
        <v>0</v>
      </c>
      <c r="AI34" s="140">
        <f t="shared" si="20"/>
        <v>0</v>
      </c>
      <c r="AJ34" s="140">
        <f t="shared" si="21"/>
        <v>0</v>
      </c>
      <c r="AK34" s="140">
        <f t="shared" si="22"/>
        <v>14.0364</v>
      </c>
      <c r="AL34" s="140">
        <f t="shared" si="23"/>
        <v>0</v>
      </c>
      <c r="AM34" s="140">
        <f t="shared" si="24"/>
        <v>0</v>
      </c>
      <c r="AO34" s="140">
        <f t="shared" si="25"/>
        <v>0</v>
      </c>
      <c r="AP34" s="140">
        <f t="shared" si="26"/>
        <v>0</v>
      </c>
      <c r="AQ34" s="140">
        <f t="shared" si="27"/>
        <v>0</v>
      </c>
      <c r="AR34" s="140">
        <f t="shared" si="28"/>
        <v>0</v>
      </c>
      <c r="AS34" s="140">
        <f t="shared" si="29"/>
        <v>0</v>
      </c>
      <c r="AU34" s="143">
        <f t="shared" si="30"/>
        <v>0</v>
      </c>
      <c r="AV34" s="143">
        <f t="shared" si="30"/>
        <v>0</v>
      </c>
      <c r="AW34" s="143">
        <f t="shared" si="30"/>
        <v>14.0364</v>
      </c>
      <c r="AX34" s="143">
        <f t="shared" si="30"/>
        <v>0</v>
      </c>
      <c r="AY34" s="143">
        <f t="shared" si="30"/>
        <v>0</v>
      </c>
    </row>
    <row r="35" spans="2:51">
      <c r="B35" t="s">
        <v>907</v>
      </c>
      <c r="C35" t="s">
        <v>393</v>
      </c>
      <c r="D35" s="120">
        <v>2.01E-2</v>
      </c>
      <c r="E35" s="120">
        <v>2.01E-2</v>
      </c>
      <c r="F35" s="127"/>
      <c r="G35" s="127"/>
      <c r="H35" s="127"/>
      <c r="I35" s="127"/>
      <c r="J35" s="127"/>
      <c r="K35" s="127">
        <v>0</v>
      </c>
      <c r="L35" s="127">
        <v>0</v>
      </c>
      <c r="M35" s="127">
        <v>1369</v>
      </c>
      <c r="N35" s="127">
        <v>0</v>
      </c>
      <c r="O35" s="127">
        <v>0</v>
      </c>
      <c r="Q35" s="140">
        <f t="shared" si="9"/>
        <v>0</v>
      </c>
      <c r="R35" s="140">
        <f t="shared" si="10"/>
        <v>0</v>
      </c>
      <c r="S35" s="140">
        <f t="shared" si="11"/>
        <v>27.5169</v>
      </c>
      <c r="T35" s="140">
        <f t="shared" si="12"/>
        <v>0</v>
      </c>
      <c r="U35" s="140">
        <f t="shared" si="13"/>
        <v>0</v>
      </c>
      <c r="W35" s="140">
        <f t="shared" si="14"/>
        <v>0</v>
      </c>
      <c r="X35" s="140">
        <f t="shared" si="15"/>
        <v>0</v>
      </c>
      <c r="Y35" s="140">
        <f t="shared" si="16"/>
        <v>0</v>
      </c>
      <c r="Z35" s="140">
        <f t="shared" si="17"/>
        <v>0</v>
      </c>
      <c r="AA35" s="140">
        <f t="shared" si="18"/>
        <v>0</v>
      </c>
      <c r="AC35" s="143">
        <f t="shared" si="19"/>
        <v>0</v>
      </c>
      <c r="AD35" s="143">
        <f t="shared" si="19"/>
        <v>0</v>
      </c>
      <c r="AE35" s="143">
        <f t="shared" si="19"/>
        <v>27.5169</v>
      </c>
      <c r="AF35" s="143">
        <f t="shared" si="19"/>
        <v>0</v>
      </c>
      <c r="AG35" s="143">
        <f t="shared" si="19"/>
        <v>0</v>
      </c>
      <c r="AI35" s="140">
        <f t="shared" si="20"/>
        <v>0</v>
      </c>
      <c r="AJ35" s="140">
        <f t="shared" si="21"/>
        <v>0</v>
      </c>
      <c r="AK35" s="140">
        <f t="shared" si="22"/>
        <v>27.5169</v>
      </c>
      <c r="AL35" s="140">
        <f t="shared" si="23"/>
        <v>0</v>
      </c>
      <c r="AM35" s="140">
        <f t="shared" si="24"/>
        <v>0</v>
      </c>
      <c r="AO35" s="140">
        <f t="shared" si="25"/>
        <v>0</v>
      </c>
      <c r="AP35" s="140">
        <f t="shared" si="26"/>
        <v>0</v>
      </c>
      <c r="AQ35" s="140">
        <f t="shared" si="27"/>
        <v>0</v>
      </c>
      <c r="AR35" s="140">
        <f t="shared" si="28"/>
        <v>0</v>
      </c>
      <c r="AS35" s="140">
        <f t="shared" si="29"/>
        <v>0</v>
      </c>
      <c r="AU35" s="143">
        <f t="shared" si="30"/>
        <v>0</v>
      </c>
      <c r="AV35" s="143">
        <f t="shared" si="30"/>
        <v>0</v>
      </c>
      <c r="AW35" s="143">
        <f t="shared" si="30"/>
        <v>27.5169</v>
      </c>
      <c r="AX35" s="143">
        <f t="shared" si="30"/>
        <v>0</v>
      </c>
      <c r="AY35" s="143">
        <f t="shared" si="30"/>
        <v>0</v>
      </c>
    </row>
    <row r="36" spans="2:51">
      <c r="B36" t="s">
        <v>907</v>
      </c>
      <c r="C36" t="s">
        <v>394</v>
      </c>
      <c r="D36" s="120">
        <v>3.0400000000000003E-2</v>
      </c>
      <c r="E36" s="120">
        <v>3.0400000000000003E-2</v>
      </c>
      <c r="F36" s="127"/>
      <c r="G36" s="127"/>
      <c r="H36" s="127"/>
      <c r="I36" s="127"/>
      <c r="J36" s="127"/>
      <c r="K36" s="127">
        <v>0</v>
      </c>
      <c r="L36" s="127">
        <v>0</v>
      </c>
      <c r="M36" s="127">
        <v>467</v>
      </c>
      <c r="N36" s="127">
        <v>0</v>
      </c>
      <c r="O36" s="127">
        <v>0</v>
      </c>
      <c r="Q36" s="140">
        <f t="shared" si="9"/>
        <v>0</v>
      </c>
      <c r="R36" s="140">
        <f t="shared" si="10"/>
        <v>0</v>
      </c>
      <c r="S36" s="140">
        <f t="shared" si="11"/>
        <v>14.196800000000001</v>
      </c>
      <c r="T36" s="140">
        <f t="shared" si="12"/>
        <v>0</v>
      </c>
      <c r="U36" s="140">
        <f t="shared" si="13"/>
        <v>0</v>
      </c>
      <c r="W36" s="140">
        <f t="shared" si="14"/>
        <v>0</v>
      </c>
      <c r="X36" s="140">
        <f t="shared" si="15"/>
        <v>0</v>
      </c>
      <c r="Y36" s="140">
        <f t="shared" si="16"/>
        <v>0</v>
      </c>
      <c r="Z36" s="140">
        <f t="shared" si="17"/>
        <v>0</v>
      </c>
      <c r="AA36" s="140">
        <f t="shared" si="18"/>
        <v>0</v>
      </c>
      <c r="AC36" s="143">
        <f t="shared" si="19"/>
        <v>0</v>
      </c>
      <c r="AD36" s="143">
        <f t="shared" si="19"/>
        <v>0</v>
      </c>
      <c r="AE36" s="143">
        <f t="shared" si="19"/>
        <v>14.196800000000001</v>
      </c>
      <c r="AF36" s="143">
        <f t="shared" si="19"/>
        <v>0</v>
      </c>
      <c r="AG36" s="143">
        <f t="shared" si="19"/>
        <v>0</v>
      </c>
      <c r="AI36" s="140">
        <f t="shared" si="20"/>
        <v>0</v>
      </c>
      <c r="AJ36" s="140">
        <f t="shared" si="21"/>
        <v>0</v>
      </c>
      <c r="AK36" s="140">
        <f t="shared" si="22"/>
        <v>14.196800000000001</v>
      </c>
      <c r="AL36" s="140">
        <f t="shared" si="23"/>
        <v>0</v>
      </c>
      <c r="AM36" s="140">
        <f t="shared" si="24"/>
        <v>0</v>
      </c>
      <c r="AO36" s="140">
        <f t="shared" si="25"/>
        <v>0</v>
      </c>
      <c r="AP36" s="140">
        <f t="shared" si="26"/>
        <v>0</v>
      </c>
      <c r="AQ36" s="140">
        <f t="shared" si="27"/>
        <v>0</v>
      </c>
      <c r="AR36" s="140">
        <f t="shared" si="28"/>
        <v>0</v>
      </c>
      <c r="AS36" s="140">
        <f t="shared" si="29"/>
        <v>0</v>
      </c>
      <c r="AU36" s="143">
        <f t="shared" si="30"/>
        <v>0</v>
      </c>
      <c r="AV36" s="143">
        <f t="shared" si="30"/>
        <v>0</v>
      </c>
      <c r="AW36" s="143">
        <f t="shared" si="30"/>
        <v>14.196800000000001</v>
      </c>
      <c r="AX36" s="143">
        <f t="shared" si="30"/>
        <v>0</v>
      </c>
      <c r="AY36" s="143">
        <f t="shared" si="30"/>
        <v>0</v>
      </c>
    </row>
    <row r="37" spans="2:51">
      <c r="B37" t="s">
        <v>907</v>
      </c>
      <c r="C37" t="s">
        <v>483</v>
      </c>
      <c r="D37" s="120">
        <v>1.34E-2</v>
      </c>
      <c r="E37" s="120">
        <v>1.34E-2</v>
      </c>
      <c r="F37" s="127"/>
      <c r="G37" s="127"/>
      <c r="H37" s="127"/>
      <c r="I37" s="127"/>
      <c r="J37" s="127"/>
      <c r="K37" s="127">
        <v>1344996</v>
      </c>
      <c r="L37" s="127">
        <v>0</v>
      </c>
      <c r="M37" s="127">
        <v>0</v>
      </c>
      <c r="N37" s="127">
        <v>0</v>
      </c>
      <c r="O37" s="127">
        <v>0</v>
      </c>
      <c r="Q37" s="140">
        <f t="shared" si="9"/>
        <v>18022.946400000001</v>
      </c>
      <c r="R37" s="140">
        <f t="shared" si="10"/>
        <v>0</v>
      </c>
      <c r="S37" s="140">
        <f t="shared" si="11"/>
        <v>0</v>
      </c>
      <c r="T37" s="140">
        <f t="shared" si="12"/>
        <v>0</v>
      </c>
      <c r="U37" s="140">
        <f t="shared" si="13"/>
        <v>0</v>
      </c>
      <c r="W37" s="140">
        <f t="shared" si="14"/>
        <v>0</v>
      </c>
      <c r="X37" s="140">
        <f t="shared" si="15"/>
        <v>0</v>
      </c>
      <c r="Y37" s="140">
        <f t="shared" si="16"/>
        <v>0</v>
      </c>
      <c r="Z37" s="140">
        <f t="shared" si="17"/>
        <v>0</v>
      </c>
      <c r="AA37" s="140">
        <f t="shared" si="18"/>
        <v>0</v>
      </c>
      <c r="AC37" s="143">
        <f t="shared" si="19"/>
        <v>18022.946400000001</v>
      </c>
      <c r="AD37" s="143">
        <f t="shared" si="19"/>
        <v>0</v>
      </c>
      <c r="AE37" s="143">
        <f t="shared" si="19"/>
        <v>0</v>
      </c>
      <c r="AF37" s="143">
        <f t="shared" si="19"/>
        <v>0</v>
      </c>
      <c r="AG37" s="143">
        <f t="shared" si="19"/>
        <v>0</v>
      </c>
      <c r="AI37" s="140">
        <f t="shared" si="20"/>
        <v>18022.946400000001</v>
      </c>
      <c r="AJ37" s="140">
        <f t="shared" si="21"/>
        <v>0</v>
      </c>
      <c r="AK37" s="140">
        <f t="shared" si="22"/>
        <v>0</v>
      </c>
      <c r="AL37" s="140">
        <f t="shared" si="23"/>
        <v>0</v>
      </c>
      <c r="AM37" s="140">
        <f t="shared" si="24"/>
        <v>0</v>
      </c>
      <c r="AO37" s="140">
        <f t="shared" si="25"/>
        <v>0</v>
      </c>
      <c r="AP37" s="140">
        <f t="shared" si="26"/>
        <v>0</v>
      </c>
      <c r="AQ37" s="140">
        <f t="shared" si="27"/>
        <v>0</v>
      </c>
      <c r="AR37" s="140">
        <f t="shared" si="28"/>
        <v>0</v>
      </c>
      <c r="AS37" s="140">
        <f t="shared" si="29"/>
        <v>0</v>
      </c>
      <c r="AU37" s="143">
        <f t="shared" si="30"/>
        <v>18022.946400000001</v>
      </c>
      <c r="AV37" s="143">
        <f t="shared" si="30"/>
        <v>0</v>
      </c>
      <c r="AW37" s="143">
        <f t="shared" si="30"/>
        <v>0</v>
      </c>
      <c r="AX37" s="143">
        <f t="shared" si="30"/>
        <v>0</v>
      </c>
      <c r="AY37" s="143">
        <f t="shared" si="30"/>
        <v>0</v>
      </c>
    </row>
    <row r="38" spans="2:51">
      <c r="B38" t="s">
        <v>907</v>
      </c>
      <c r="C38" t="s">
        <v>484</v>
      </c>
      <c r="D38" s="120">
        <v>1.72E-2</v>
      </c>
      <c r="E38" s="120">
        <v>1.72E-2</v>
      </c>
      <c r="F38" s="127"/>
      <c r="G38" s="127"/>
      <c r="H38" s="127"/>
      <c r="I38" s="127"/>
      <c r="J38" s="127"/>
      <c r="K38" s="127">
        <v>21064898</v>
      </c>
      <c r="L38" s="127">
        <v>0</v>
      </c>
      <c r="M38" s="127">
        <v>0</v>
      </c>
      <c r="N38" s="127">
        <v>0</v>
      </c>
      <c r="O38" s="127">
        <v>0</v>
      </c>
      <c r="Q38" s="140">
        <f t="shared" si="9"/>
        <v>362316.24560000002</v>
      </c>
      <c r="R38" s="140">
        <f t="shared" si="10"/>
        <v>0</v>
      </c>
      <c r="S38" s="140">
        <f t="shared" si="11"/>
        <v>0</v>
      </c>
      <c r="T38" s="140">
        <f t="shared" si="12"/>
        <v>0</v>
      </c>
      <c r="U38" s="140">
        <f t="shared" si="13"/>
        <v>0</v>
      </c>
      <c r="W38" s="140">
        <f t="shared" si="14"/>
        <v>0</v>
      </c>
      <c r="X38" s="140">
        <f t="shared" si="15"/>
        <v>0</v>
      </c>
      <c r="Y38" s="140">
        <f t="shared" si="16"/>
        <v>0</v>
      </c>
      <c r="Z38" s="140">
        <f t="shared" si="17"/>
        <v>0</v>
      </c>
      <c r="AA38" s="140">
        <f t="shared" si="18"/>
        <v>0</v>
      </c>
      <c r="AC38" s="143">
        <f t="shared" si="19"/>
        <v>362316.24560000002</v>
      </c>
      <c r="AD38" s="143">
        <f t="shared" si="19"/>
        <v>0</v>
      </c>
      <c r="AE38" s="143">
        <f t="shared" si="19"/>
        <v>0</v>
      </c>
      <c r="AF38" s="143">
        <f t="shared" si="19"/>
        <v>0</v>
      </c>
      <c r="AG38" s="143">
        <f t="shared" si="19"/>
        <v>0</v>
      </c>
      <c r="AI38" s="140">
        <f t="shared" si="20"/>
        <v>362316.24560000002</v>
      </c>
      <c r="AJ38" s="140">
        <f t="shared" si="21"/>
        <v>0</v>
      </c>
      <c r="AK38" s="140">
        <f t="shared" si="22"/>
        <v>0</v>
      </c>
      <c r="AL38" s="140">
        <f t="shared" si="23"/>
        <v>0</v>
      </c>
      <c r="AM38" s="140">
        <f t="shared" si="24"/>
        <v>0</v>
      </c>
      <c r="AO38" s="140">
        <f t="shared" si="25"/>
        <v>0</v>
      </c>
      <c r="AP38" s="140">
        <f t="shared" si="26"/>
        <v>0</v>
      </c>
      <c r="AQ38" s="140">
        <f t="shared" si="27"/>
        <v>0</v>
      </c>
      <c r="AR38" s="140">
        <f t="shared" si="28"/>
        <v>0</v>
      </c>
      <c r="AS38" s="140">
        <f t="shared" si="29"/>
        <v>0</v>
      </c>
      <c r="AU38" s="143">
        <f t="shared" si="30"/>
        <v>362316.24560000002</v>
      </c>
      <c r="AV38" s="143">
        <f t="shared" si="30"/>
        <v>0</v>
      </c>
      <c r="AW38" s="143">
        <f t="shared" si="30"/>
        <v>0</v>
      </c>
      <c r="AX38" s="143">
        <f t="shared" si="30"/>
        <v>0</v>
      </c>
      <c r="AY38" s="143">
        <f t="shared" si="30"/>
        <v>0</v>
      </c>
    </row>
    <row r="39" spans="2:51">
      <c r="B39" t="s">
        <v>907</v>
      </c>
      <c r="C39" t="s">
        <v>485</v>
      </c>
      <c r="D39" s="120">
        <v>2.6799999999999997E-2</v>
      </c>
      <c r="E39" s="120">
        <v>2.58E-2</v>
      </c>
      <c r="F39" s="127"/>
      <c r="G39" s="127"/>
      <c r="H39" s="127"/>
      <c r="I39" s="127"/>
      <c r="J39" s="127"/>
      <c r="K39" s="127">
        <v>106626288</v>
      </c>
      <c r="L39" s="127">
        <v>0</v>
      </c>
      <c r="M39" s="127">
        <v>0</v>
      </c>
      <c r="N39" s="127">
        <v>0</v>
      </c>
      <c r="O39" s="127">
        <v>0</v>
      </c>
      <c r="Q39" s="140">
        <f t="shared" si="9"/>
        <v>2857584.5183999999</v>
      </c>
      <c r="R39" s="140">
        <f t="shared" si="10"/>
        <v>0</v>
      </c>
      <c r="S39" s="140">
        <f t="shared" si="11"/>
        <v>0</v>
      </c>
      <c r="T39" s="140">
        <f t="shared" si="12"/>
        <v>0</v>
      </c>
      <c r="U39" s="140">
        <f t="shared" si="13"/>
        <v>0</v>
      </c>
      <c r="W39" s="140">
        <f t="shared" si="14"/>
        <v>0</v>
      </c>
      <c r="X39" s="140">
        <f t="shared" si="15"/>
        <v>0</v>
      </c>
      <c r="Y39" s="140">
        <f t="shared" si="16"/>
        <v>0</v>
      </c>
      <c r="Z39" s="140">
        <f t="shared" si="17"/>
        <v>0</v>
      </c>
      <c r="AA39" s="140">
        <f t="shared" si="18"/>
        <v>0</v>
      </c>
      <c r="AC39" s="143">
        <f t="shared" si="19"/>
        <v>2857584.5183999999</v>
      </c>
      <c r="AD39" s="143">
        <f t="shared" si="19"/>
        <v>0</v>
      </c>
      <c r="AE39" s="143">
        <f t="shared" si="19"/>
        <v>0</v>
      </c>
      <c r="AF39" s="143">
        <f t="shared" si="19"/>
        <v>0</v>
      </c>
      <c r="AG39" s="143">
        <f t="shared" si="19"/>
        <v>0</v>
      </c>
      <c r="AI39" s="140">
        <f t="shared" si="20"/>
        <v>2750958.2304000002</v>
      </c>
      <c r="AJ39" s="140">
        <f t="shared" si="21"/>
        <v>0</v>
      </c>
      <c r="AK39" s="140">
        <f t="shared" si="22"/>
        <v>0</v>
      </c>
      <c r="AL39" s="140">
        <f t="shared" si="23"/>
        <v>0</v>
      </c>
      <c r="AM39" s="140">
        <f t="shared" si="24"/>
        <v>0</v>
      </c>
      <c r="AO39" s="140">
        <f t="shared" si="25"/>
        <v>0</v>
      </c>
      <c r="AP39" s="140">
        <f t="shared" si="26"/>
        <v>0</v>
      </c>
      <c r="AQ39" s="140">
        <f t="shared" si="27"/>
        <v>0</v>
      </c>
      <c r="AR39" s="140">
        <f t="shared" si="28"/>
        <v>0</v>
      </c>
      <c r="AS39" s="140">
        <f t="shared" si="29"/>
        <v>0</v>
      </c>
      <c r="AU39" s="143">
        <f t="shared" si="30"/>
        <v>2750958.2304000002</v>
      </c>
      <c r="AV39" s="143">
        <f t="shared" si="30"/>
        <v>0</v>
      </c>
      <c r="AW39" s="143">
        <f t="shared" si="30"/>
        <v>0</v>
      </c>
      <c r="AX39" s="143">
        <f t="shared" si="30"/>
        <v>0</v>
      </c>
      <c r="AY39" s="143">
        <f t="shared" si="30"/>
        <v>0</v>
      </c>
    </row>
    <row r="40" spans="2:51">
      <c r="B40" t="s">
        <v>907</v>
      </c>
      <c r="C40" t="s">
        <v>486</v>
      </c>
      <c r="D40" s="120">
        <v>6.8000000000000005E-2</v>
      </c>
      <c r="E40" s="120">
        <v>6.8000000000000005E-2</v>
      </c>
      <c r="F40" s="127"/>
      <c r="G40" s="127"/>
      <c r="H40" s="127"/>
      <c r="I40" s="127"/>
      <c r="J40" s="127"/>
      <c r="K40" s="127">
        <v>0</v>
      </c>
      <c r="L40" s="127">
        <v>0</v>
      </c>
      <c r="M40" s="127">
        <v>0</v>
      </c>
      <c r="N40" s="127">
        <v>0</v>
      </c>
      <c r="O40" s="127">
        <v>0</v>
      </c>
      <c r="Q40" s="140">
        <f t="shared" si="9"/>
        <v>0</v>
      </c>
      <c r="R40" s="140">
        <f t="shared" si="10"/>
        <v>0</v>
      </c>
      <c r="S40" s="140">
        <f t="shared" si="11"/>
        <v>0</v>
      </c>
      <c r="T40" s="140">
        <f t="shared" si="12"/>
        <v>0</v>
      </c>
      <c r="U40" s="140">
        <f t="shared" si="13"/>
        <v>0</v>
      </c>
      <c r="W40" s="140">
        <f t="shared" si="14"/>
        <v>0</v>
      </c>
      <c r="X40" s="140">
        <f t="shared" si="15"/>
        <v>0</v>
      </c>
      <c r="Y40" s="140">
        <f t="shared" si="16"/>
        <v>0</v>
      </c>
      <c r="Z40" s="140">
        <f t="shared" si="17"/>
        <v>0</v>
      </c>
      <c r="AA40" s="140">
        <f t="shared" si="18"/>
        <v>0</v>
      </c>
      <c r="AC40" s="143">
        <f t="shared" si="19"/>
        <v>0</v>
      </c>
      <c r="AD40" s="143">
        <f t="shared" si="19"/>
        <v>0</v>
      </c>
      <c r="AE40" s="143">
        <f t="shared" si="19"/>
        <v>0</v>
      </c>
      <c r="AF40" s="143">
        <f t="shared" si="19"/>
        <v>0</v>
      </c>
      <c r="AG40" s="143">
        <f t="shared" si="19"/>
        <v>0</v>
      </c>
      <c r="AI40" s="140">
        <f t="shared" si="20"/>
        <v>0</v>
      </c>
      <c r="AJ40" s="140">
        <f t="shared" si="21"/>
        <v>0</v>
      </c>
      <c r="AK40" s="140">
        <f t="shared" si="22"/>
        <v>0</v>
      </c>
      <c r="AL40" s="140">
        <f t="shared" si="23"/>
        <v>0</v>
      </c>
      <c r="AM40" s="140">
        <f t="shared" si="24"/>
        <v>0</v>
      </c>
      <c r="AO40" s="140">
        <f t="shared" si="25"/>
        <v>0</v>
      </c>
      <c r="AP40" s="140">
        <f t="shared" si="26"/>
        <v>0</v>
      </c>
      <c r="AQ40" s="140">
        <f t="shared" si="27"/>
        <v>0</v>
      </c>
      <c r="AR40" s="140">
        <f t="shared" si="28"/>
        <v>0</v>
      </c>
      <c r="AS40" s="140">
        <f t="shared" si="29"/>
        <v>0</v>
      </c>
      <c r="AU40" s="143">
        <f t="shared" si="30"/>
        <v>0</v>
      </c>
      <c r="AV40" s="143">
        <f t="shared" si="30"/>
        <v>0</v>
      </c>
      <c r="AW40" s="143">
        <f t="shared" si="30"/>
        <v>0</v>
      </c>
      <c r="AX40" s="143">
        <f t="shared" si="30"/>
        <v>0</v>
      </c>
      <c r="AY40" s="143">
        <f t="shared" si="30"/>
        <v>0</v>
      </c>
    </row>
    <row r="41" spans="2:51">
      <c r="B41" t="s">
        <v>907</v>
      </c>
      <c r="C41" t="s">
        <v>487</v>
      </c>
      <c r="D41" s="120">
        <v>2.47E-2</v>
      </c>
      <c r="E41" s="120">
        <v>2.69E-2</v>
      </c>
      <c r="F41" s="127"/>
      <c r="G41" s="127"/>
      <c r="H41" s="127"/>
      <c r="I41" s="127"/>
      <c r="J41" s="127"/>
      <c r="K41" s="127">
        <v>324082090</v>
      </c>
      <c r="L41" s="127">
        <v>0</v>
      </c>
      <c r="M41" s="127">
        <v>0</v>
      </c>
      <c r="N41" s="127">
        <v>0</v>
      </c>
      <c r="O41" s="127">
        <v>0</v>
      </c>
      <c r="Q41" s="140">
        <f t="shared" si="9"/>
        <v>8004827.6229999997</v>
      </c>
      <c r="R41" s="140">
        <f t="shared" si="10"/>
        <v>0</v>
      </c>
      <c r="S41" s="140">
        <f t="shared" si="11"/>
        <v>0</v>
      </c>
      <c r="T41" s="140">
        <f t="shared" si="12"/>
        <v>0</v>
      </c>
      <c r="U41" s="140">
        <f t="shared" si="13"/>
        <v>0</v>
      </c>
      <c r="W41" s="140">
        <f t="shared" si="14"/>
        <v>0</v>
      </c>
      <c r="X41" s="140">
        <f t="shared" si="15"/>
        <v>0</v>
      </c>
      <c r="Y41" s="140">
        <f t="shared" si="16"/>
        <v>0</v>
      </c>
      <c r="Z41" s="140">
        <f t="shared" si="17"/>
        <v>0</v>
      </c>
      <c r="AA41" s="140">
        <f t="shared" si="18"/>
        <v>0</v>
      </c>
      <c r="AC41" s="143">
        <f t="shared" si="19"/>
        <v>8004827.6229999997</v>
      </c>
      <c r="AD41" s="143">
        <f t="shared" si="19"/>
        <v>0</v>
      </c>
      <c r="AE41" s="143">
        <f t="shared" si="19"/>
        <v>0</v>
      </c>
      <c r="AF41" s="143">
        <f t="shared" si="19"/>
        <v>0</v>
      </c>
      <c r="AG41" s="143">
        <f t="shared" si="19"/>
        <v>0</v>
      </c>
      <c r="AI41" s="140">
        <f t="shared" si="20"/>
        <v>8717808.2210000008</v>
      </c>
      <c r="AJ41" s="140">
        <f t="shared" si="21"/>
        <v>0</v>
      </c>
      <c r="AK41" s="140">
        <f t="shared" si="22"/>
        <v>0</v>
      </c>
      <c r="AL41" s="140">
        <f t="shared" si="23"/>
        <v>0</v>
      </c>
      <c r="AM41" s="140">
        <f t="shared" si="24"/>
        <v>0</v>
      </c>
      <c r="AO41" s="140">
        <f t="shared" si="25"/>
        <v>0</v>
      </c>
      <c r="AP41" s="140">
        <f t="shared" si="26"/>
        <v>0</v>
      </c>
      <c r="AQ41" s="140">
        <f t="shared" si="27"/>
        <v>0</v>
      </c>
      <c r="AR41" s="140">
        <f t="shared" si="28"/>
        <v>0</v>
      </c>
      <c r="AS41" s="140">
        <f t="shared" si="29"/>
        <v>0</v>
      </c>
      <c r="AU41" s="143">
        <f t="shared" si="30"/>
        <v>8717808.2210000008</v>
      </c>
      <c r="AV41" s="143">
        <f t="shared" si="30"/>
        <v>0</v>
      </c>
      <c r="AW41" s="143">
        <f t="shared" si="30"/>
        <v>0</v>
      </c>
      <c r="AX41" s="143">
        <f t="shared" si="30"/>
        <v>0</v>
      </c>
      <c r="AY41" s="143">
        <f t="shared" si="30"/>
        <v>0</v>
      </c>
    </row>
    <row r="42" spans="2:51">
      <c r="B42" t="s">
        <v>907</v>
      </c>
      <c r="C42" t="s">
        <v>488</v>
      </c>
      <c r="D42" s="120">
        <v>2.2700000000000001E-2</v>
      </c>
      <c r="E42" s="120">
        <v>2.46E-2</v>
      </c>
      <c r="F42" s="127"/>
      <c r="G42" s="127"/>
      <c r="H42" s="127"/>
      <c r="I42" s="127"/>
      <c r="J42" s="127"/>
      <c r="K42" s="127">
        <v>201095114</v>
      </c>
      <c r="L42" s="127">
        <v>0</v>
      </c>
      <c r="M42" s="127">
        <v>0</v>
      </c>
      <c r="N42" s="127">
        <v>0</v>
      </c>
      <c r="O42" s="127">
        <v>0</v>
      </c>
      <c r="Q42" s="140">
        <f t="shared" si="9"/>
        <v>4564859.0877999999</v>
      </c>
      <c r="R42" s="140">
        <f t="shared" si="10"/>
        <v>0</v>
      </c>
      <c r="S42" s="140">
        <f t="shared" si="11"/>
        <v>0</v>
      </c>
      <c r="T42" s="140">
        <f t="shared" si="12"/>
        <v>0</v>
      </c>
      <c r="U42" s="140">
        <f t="shared" si="13"/>
        <v>0</v>
      </c>
      <c r="W42" s="140">
        <f t="shared" si="14"/>
        <v>0</v>
      </c>
      <c r="X42" s="140">
        <f t="shared" si="15"/>
        <v>0</v>
      </c>
      <c r="Y42" s="140">
        <f t="shared" si="16"/>
        <v>0</v>
      </c>
      <c r="Z42" s="140">
        <f t="shared" si="17"/>
        <v>0</v>
      </c>
      <c r="AA42" s="140">
        <f t="shared" si="18"/>
        <v>0</v>
      </c>
      <c r="AC42" s="143">
        <f t="shared" si="19"/>
        <v>4564859.0877999999</v>
      </c>
      <c r="AD42" s="143">
        <f t="shared" si="19"/>
        <v>0</v>
      </c>
      <c r="AE42" s="143">
        <f t="shared" si="19"/>
        <v>0</v>
      </c>
      <c r="AF42" s="143">
        <f t="shared" si="19"/>
        <v>0</v>
      </c>
      <c r="AG42" s="143">
        <f t="shared" si="19"/>
        <v>0</v>
      </c>
      <c r="AI42" s="140">
        <f t="shared" si="20"/>
        <v>4946939.8043999998</v>
      </c>
      <c r="AJ42" s="140">
        <f t="shared" si="21"/>
        <v>0</v>
      </c>
      <c r="AK42" s="140">
        <f t="shared" si="22"/>
        <v>0</v>
      </c>
      <c r="AL42" s="140">
        <f t="shared" si="23"/>
        <v>0</v>
      </c>
      <c r="AM42" s="140">
        <f t="shared" si="24"/>
        <v>0</v>
      </c>
      <c r="AO42" s="140">
        <f t="shared" si="25"/>
        <v>0</v>
      </c>
      <c r="AP42" s="140">
        <f t="shared" si="26"/>
        <v>0</v>
      </c>
      <c r="AQ42" s="140">
        <f t="shared" si="27"/>
        <v>0</v>
      </c>
      <c r="AR42" s="140">
        <f t="shared" si="28"/>
        <v>0</v>
      </c>
      <c r="AS42" s="140">
        <f t="shared" si="29"/>
        <v>0</v>
      </c>
      <c r="AU42" s="143">
        <f t="shared" si="30"/>
        <v>4946939.8043999998</v>
      </c>
      <c r="AV42" s="143">
        <f t="shared" si="30"/>
        <v>0</v>
      </c>
      <c r="AW42" s="143">
        <f t="shared" si="30"/>
        <v>0</v>
      </c>
      <c r="AX42" s="143">
        <f t="shared" si="30"/>
        <v>0</v>
      </c>
      <c r="AY42" s="143">
        <f t="shared" si="30"/>
        <v>0</v>
      </c>
    </row>
    <row r="43" spans="2:51">
      <c r="B43" t="s">
        <v>907</v>
      </c>
      <c r="C43" t="s">
        <v>489</v>
      </c>
      <c r="D43" s="120">
        <v>1.5604999999999999E-2</v>
      </c>
      <c r="E43" s="120">
        <v>1.8200000000000001E-2</v>
      </c>
      <c r="F43" s="127"/>
      <c r="G43" s="127"/>
      <c r="H43" s="127"/>
      <c r="I43" s="127"/>
      <c r="J43" s="127"/>
      <c r="K43" s="127">
        <v>95563995</v>
      </c>
      <c r="L43" s="127">
        <v>0</v>
      </c>
      <c r="M43" s="127">
        <v>0</v>
      </c>
      <c r="N43" s="127">
        <v>0</v>
      </c>
      <c r="O43" s="127">
        <v>0</v>
      </c>
      <c r="Q43" s="140">
        <f t="shared" si="9"/>
        <v>1491276.1419749998</v>
      </c>
      <c r="R43" s="140">
        <f t="shared" si="10"/>
        <v>0</v>
      </c>
      <c r="S43" s="140">
        <f t="shared" si="11"/>
        <v>0</v>
      </c>
      <c r="T43" s="140">
        <f t="shared" si="12"/>
        <v>0</v>
      </c>
      <c r="U43" s="140">
        <f t="shared" si="13"/>
        <v>0</v>
      </c>
      <c r="W43" s="140">
        <f t="shared" si="14"/>
        <v>0</v>
      </c>
      <c r="X43" s="140">
        <f t="shared" si="15"/>
        <v>0</v>
      </c>
      <c r="Y43" s="140">
        <f t="shared" si="16"/>
        <v>0</v>
      </c>
      <c r="Z43" s="140">
        <f t="shared" si="17"/>
        <v>0</v>
      </c>
      <c r="AA43" s="140">
        <f t="shared" si="18"/>
        <v>0</v>
      </c>
      <c r="AC43" s="143">
        <f t="shared" si="19"/>
        <v>1491276.1419749998</v>
      </c>
      <c r="AD43" s="143">
        <f t="shared" si="19"/>
        <v>0</v>
      </c>
      <c r="AE43" s="143">
        <f t="shared" si="19"/>
        <v>0</v>
      </c>
      <c r="AF43" s="143">
        <f t="shared" si="19"/>
        <v>0</v>
      </c>
      <c r="AG43" s="143">
        <f t="shared" si="19"/>
        <v>0</v>
      </c>
      <c r="AI43" s="140">
        <f t="shared" si="20"/>
        <v>1739264.709</v>
      </c>
      <c r="AJ43" s="140">
        <f t="shared" si="21"/>
        <v>0</v>
      </c>
      <c r="AK43" s="140">
        <f t="shared" si="22"/>
        <v>0</v>
      </c>
      <c r="AL43" s="140">
        <f t="shared" si="23"/>
        <v>0</v>
      </c>
      <c r="AM43" s="140">
        <f t="shared" si="24"/>
        <v>0</v>
      </c>
      <c r="AO43" s="140">
        <f t="shared" si="25"/>
        <v>0</v>
      </c>
      <c r="AP43" s="140">
        <f t="shared" si="26"/>
        <v>0</v>
      </c>
      <c r="AQ43" s="140">
        <f t="shared" si="27"/>
        <v>0</v>
      </c>
      <c r="AR43" s="140">
        <f t="shared" si="28"/>
        <v>0</v>
      </c>
      <c r="AS43" s="140">
        <f t="shared" si="29"/>
        <v>0</v>
      </c>
      <c r="AU43" s="143">
        <f t="shared" si="30"/>
        <v>1739264.709</v>
      </c>
      <c r="AV43" s="143">
        <f t="shared" si="30"/>
        <v>0</v>
      </c>
      <c r="AW43" s="143">
        <f t="shared" si="30"/>
        <v>0</v>
      </c>
      <c r="AX43" s="143">
        <f t="shared" si="30"/>
        <v>0</v>
      </c>
      <c r="AY43" s="143">
        <f t="shared" si="30"/>
        <v>0</v>
      </c>
    </row>
    <row r="44" spans="2:51">
      <c r="B44" t="s">
        <v>907</v>
      </c>
      <c r="C44" t="s">
        <v>490</v>
      </c>
      <c r="D44" s="120">
        <v>3.44E-2</v>
      </c>
      <c r="E44" s="120">
        <v>2.4300000000000002E-2</v>
      </c>
      <c r="F44" s="127"/>
      <c r="G44" s="127"/>
      <c r="H44" s="127"/>
      <c r="I44" s="127"/>
      <c r="J44" s="127"/>
      <c r="K44" s="127">
        <v>168571366</v>
      </c>
      <c r="L44" s="127">
        <v>0</v>
      </c>
      <c r="M44" s="127">
        <v>0</v>
      </c>
      <c r="N44" s="127">
        <v>0</v>
      </c>
      <c r="O44" s="127">
        <v>0</v>
      </c>
      <c r="Q44" s="140">
        <f t="shared" si="9"/>
        <v>5798854.9903999995</v>
      </c>
      <c r="R44" s="140">
        <f t="shared" si="10"/>
        <v>0</v>
      </c>
      <c r="S44" s="140">
        <f t="shared" si="11"/>
        <v>0</v>
      </c>
      <c r="T44" s="140">
        <f t="shared" si="12"/>
        <v>0</v>
      </c>
      <c r="U44" s="140">
        <f t="shared" si="13"/>
        <v>0</v>
      </c>
      <c r="W44" s="140">
        <f t="shared" si="14"/>
        <v>0</v>
      </c>
      <c r="X44" s="140">
        <f t="shared" si="15"/>
        <v>0</v>
      </c>
      <c r="Y44" s="140">
        <f t="shared" si="16"/>
        <v>0</v>
      </c>
      <c r="Z44" s="140">
        <f t="shared" si="17"/>
        <v>0</v>
      </c>
      <c r="AA44" s="140">
        <f t="shared" si="18"/>
        <v>0</v>
      </c>
      <c r="AC44" s="143">
        <f t="shared" si="19"/>
        <v>5798854.9903999995</v>
      </c>
      <c r="AD44" s="143">
        <f t="shared" si="19"/>
        <v>0</v>
      </c>
      <c r="AE44" s="143">
        <f t="shared" si="19"/>
        <v>0</v>
      </c>
      <c r="AF44" s="143">
        <f t="shared" si="19"/>
        <v>0</v>
      </c>
      <c r="AG44" s="143">
        <f t="shared" si="19"/>
        <v>0</v>
      </c>
      <c r="AI44" s="140">
        <f t="shared" si="20"/>
        <v>4096284.1938000005</v>
      </c>
      <c r="AJ44" s="140">
        <f t="shared" si="21"/>
        <v>0</v>
      </c>
      <c r="AK44" s="140">
        <f t="shared" si="22"/>
        <v>0</v>
      </c>
      <c r="AL44" s="140">
        <f t="shared" si="23"/>
        <v>0</v>
      </c>
      <c r="AM44" s="140">
        <f t="shared" si="24"/>
        <v>0</v>
      </c>
      <c r="AO44" s="140">
        <f t="shared" si="25"/>
        <v>0</v>
      </c>
      <c r="AP44" s="140">
        <f t="shared" si="26"/>
        <v>0</v>
      </c>
      <c r="AQ44" s="140">
        <f t="shared" si="27"/>
        <v>0</v>
      </c>
      <c r="AR44" s="140">
        <f t="shared" si="28"/>
        <v>0</v>
      </c>
      <c r="AS44" s="140">
        <f t="shared" si="29"/>
        <v>0</v>
      </c>
      <c r="AU44" s="143">
        <f t="shared" si="30"/>
        <v>4096284.1938000005</v>
      </c>
      <c r="AV44" s="143">
        <f t="shared" si="30"/>
        <v>0</v>
      </c>
      <c r="AW44" s="143">
        <f t="shared" si="30"/>
        <v>0</v>
      </c>
      <c r="AX44" s="143">
        <f t="shared" si="30"/>
        <v>0</v>
      </c>
      <c r="AY44" s="143">
        <f t="shared" si="30"/>
        <v>0</v>
      </c>
    </row>
    <row r="45" spans="2:51">
      <c r="B45" t="s">
        <v>907</v>
      </c>
      <c r="C45" t="s">
        <v>491</v>
      </c>
      <c r="D45" s="120">
        <v>2.1599999999999998E-2</v>
      </c>
      <c r="E45" s="120">
        <v>2.0299999999999999E-2</v>
      </c>
      <c r="F45" s="127"/>
      <c r="G45" s="127"/>
      <c r="H45" s="127"/>
      <c r="I45" s="127"/>
      <c r="J45" s="127"/>
      <c r="K45" s="127">
        <v>213200207</v>
      </c>
      <c r="L45" s="127">
        <v>0</v>
      </c>
      <c r="M45" s="127">
        <v>0</v>
      </c>
      <c r="N45" s="127">
        <v>0</v>
      </c>
      <c r="O45" s="127">
        <v>0</v>
      </c>
      <c r="Q45" s="140">
        <f t="shared" si="9"/>
        <v>4605124.4711999996</v>
      </c>
      <c r="R45" s="140">
        <f t="shared" si="10"/>
        <v>0</v>
      </c>
      <c r="S45" s="140">
        <f t="shared" si="11"/>
        <v>0</v>
      </c>
      <c r="T45" s="140">
        <f t="shared" si="12"/>
        <v>0</v>
      </c>
      <c r="U45" s="140">
        <f t="shared" si="13"/>
        <v>0</v>
      </c>
      <c r="W45" s="140">
        <f t="shared" si="14"/>
        <v>0</v>
      </c>
      <c r="X45" s="140">
        <f t="shared" si="15"/>
        <v>0</v>
      </c>
      <c r="Y45" s="140">
        <f t="shared" si="16"/>
        <v>0</v>
      </c>
      <c r="Z45" s="140">
        <f t="shared" si="17"/>
        <v>0</v>
      </c>
      <c r="AA45" s="140">
        <f t="shared" si="18"/>
        <v>0</v>
      </c>
      <c r="AC45" s="143">
        <f t="shared" si="19"/>
        <v>4605124.4711999996</v>
      </c>
      <c r="AD45" s="143">
        <f t="shared" si="19"/>
        <v>0</v>
      </c>
      <c r="AE45" s="143">
        <f t="shared" si="19"/>
        <v>0</v>
      </c>
      <c r="AF45" s="143">
        <f t="shared" si="19"/>
        <v>0</v>
      </c>
      <c r="AG45" s="143">
        <f t="shared" si="19"/>
        <v>0</v>
      </c>
      <c r="AI45" s="140">
        <f t="shared" si="20"/>
        <v>4327964.2020999994</v>
      </c>
      <c r="AJ45" s="140">
        <f t="shared" si="21"/>
        <v>0</v>
      </c>
      <c r="AK45" s="140">
        <f t="shared" si="22"/>
        <v>0</v>
      </c>
      <c r="AL45" s="140">
        <f t="shared" si="23"/>
        <v>0</v>
      </c>
      <c r="AM45" s="140">
        <f t="shared" si="24"/>
        <v>0</v>
      </c>
      <c r="AO45" s="140">
        <f t="shared" si="25"/>
        <v>0</v>
      </c>
      <c r="AP45" s="140">
        <f t="shared" si="26"/>
        <v>0</v>
      </c>
      <c r="AQ45" s="140">
        <f t="shared" si="27"/>
        <v>0</v>
      </c>
      <c r="AR45" s="140">
        <f t="shared" si="28"/>
        <v>0</v>
      </c>
      <c r="AS45" s="140">
        <f t="shared" si="29"/>
        <v>0</v>
      </c>
      <c r="AU45" s="143">
        <f t="shared" si="30"/>
        <v>4327964.2020999994</v>
      </c>
      <c r="AV45" s="143">
        <f t="shared" si="30"/>
        <v>0</v>
      </c>
      <c r="AW45" s="143">
        <f t="shared" si="30"/>
        <v>0</v>
      </c>
      <c r="AX45" s="143">
        <f t="shared" si="30"/>
        <v>0</v>
      </c>
      <c r="AY45" s="143">
        <f t="shared" si="30"/>
        <v>0</v>
      </c>
    </row>
    <row r="46" spans="2:51">
      <c r="B46" t="s">
        <v>907</v>
      </c>
      <c r="C46" t="s">
        <v>492</v>
      </c>
      <c r="D46" s="120">
        <v>2.0799999999999999E-2</v>
      </c>
      <c r="E46" s="120">
        <v>1.66E-2</v>
      </c>
      <c r="F46" s="127"/>
      <c r="G46" s="127"/>
      <c r="H46" s="127"/>
      <c r="I46" s="127"/>
      <c r="J46" s="127"/>
      <c r="K46" s="127">
        <v>43473669</v>
      </c>
      <c r="L46" s="127">
        <v>0</v>
      </c>
      <c r="M46" s="127">
        <v>0</v>
      </c>
      <c r="N46" s="127">
        <v>0</v>
      </c>
      <c r="O46" s="127">
        <v>0</v>
      </c>
      <c r="Q46" s="140">
        <f t="shared" si="9"/>
        <v>904252.31519999995</v>
      </c>
      <c r="R46" s="140">
        <f t="shared" si="10"/>
        <v>0</v>
      </c>
      <c r="S46" s="140">
        <f t="shared" si="11"/>
        <v>0</v>
      </c>
      <c r="T46" s="140">
        <f t="shared" si="12"/>
        <v>0</v>
      </c>
      <c r="U46" s="140">
        <f t="shared" si="13"/>
        <v>0</v>
      </c>
      <c r="W46" s="140">
        <f t="shared" si="14"/>
        <v>0</v>
      </c>
      <c r="X46" s="140">
        <f t="shared" si="15"/>
        <v>0</v>
      </c>
      <c r="Y46" s="140">
        <f t="shared" si="16"/>
        <v>0</v>
      </c>
      <c r="Z46" s="140">
        <f t="shared" si="17"/>
        <v>0</v>
      </c>
      <c r="AA46" s="140">
        <f t="shared" si="18"/>
        <v>0</v>
      </c>
      <c r="AC46" s="143">
        <f t="shared" si="19"/>
        <v>904252.31519999995</v>
      </c>
      <c r="AD46" s="143">
        <f t="shared" si="19"/>
        <v>0</v>
      </c>
      <c r="AE46" s="143">
        <f t="shared" si="19"/>
        <v>0</v>
      </c>
      <c r="AF46" s="143">
        <f t="shared" si="19"/>
        <v>0</v>
      </c>
      <c r="AG46" s="143">
        <f t="shared" si="19"/>
        <v>0</v>
      </c>
      <c r="AI46" s="140">
        <f t="shared" si="20"/>
        <v>721662.90540000005</v>
      </c>
      <c r="AJ46" s="140">
        <f t="shared" si="21"/>
        <v>0</v>
      </c>
      <c r="AK46" s="140">
        <f t="shared" si="22"/>
        <v>0</v>
      </c>
      <c r="AL46" s="140">
        <f t="shared" si="23"/>
        <v>0</v>
      </c>
      <c r="AM46" s="140">
        <f t="shared" si="24"/>
        <v>0</v>
      </c>
      <c r="AO46" s="140">
        <f t="shared" si="25"/>
        <v>0</v>
      </c>
      <c r="AP46" s="140">
        <f t="shared" si="26"/>
        <v>0</v>
      </c>
      <c r="AQ46" s="140">
        <f t="shared" si="27"/>
        <v>0</v>
      </c>
      <c r="AR46" s="140">
        <f t="shared" si="28"/>
        <v>0</v>
      </c>
      <c r="AS46" s="140">
        <f t="shared" si="29"/>
        <v>0</v>
      </c>
      <c r="AU46" s="143">
        <f t="shared" si="30"/>
        <v>721662.90540000005</v>
      </c>
      <c r="AV46" s="143">
        <f t="shared" si="30"/>
        <v>0</v>
      </c>
      <c r="AW46" s="143">
        <f t="shared" si="30"/>
        <v>0</v>
      </c>
      <c r="AX46" s="143">
        <f t="shared" si="30"/>
        <v>0</v>
      </c>
      <c r="AY46" s="143">
        <f t="shared" si="30"/>
        <v>0</v>
      </c>
    </row>
    <row r="47" spans="2:51">
      <c r="B47" t="s">
        <v>907</v>
      </c>
      <c r="C47" t="s">
        <v>493</v>
      </c>
      <c r="D47" s="120">
        <v>2.1600000000000001E-2</v>
      </c>
      <c r="E47" s="120">
        <v>1.8700000000000001E-2</v>
      </c>
      <c r="F47" s="127"/>
      <c r="G47" s="127"/>
      <c r="H47" s="127"/>
      <c r="I47" s="127"/>
      <c r="J47" s="127"/>
      <c r="K47" s="127">
        <v>8596219</v>
      </c>
      <c r="L47" s="127">
        <v>0</v>
      </c>
      <c r="M47" s="127">
        <v>0</v>
      </c>
      <c r="N47" s="127">
        <v>0</v>
      </c>
      <c r="O47" s="127">
        <v>0</v>
      </c>
      <c r="Q47" s="140">
        <f t="shared" si="9"/>
        <v>185678.33040000001</v>
      </c>
      <c r="R47" s="140">
        <f t="shared" si="10"/>
        <v>0</v>
      </c>
      <c r="S47" s="140">
        <f t="shared" si="11"/>
        <v>0</v>
      </c>
      <c r="T47" s="140">
        <f t="shared" si="12"/>
        <v>0</v>
      </c>
      <c r="U47" s="140">
        <f t="shared" si="13"/>
        <v>0</v>
      </c>
      <c r="W47" s="140">
        <f t="shared" si="14"/>
        <v>0</v>
      </c>
      <c r="X47" s="140">
        <f t="shared" si="15"/>
        <v>0</v>
      </c>
      <c r="Y47" s="140">
        <f t="shared" si="16"/>
        <v>0</v>
      </c>
      <c r="Z47" s="140">
        <f t="shared" si="17"/>
        <v>0</v>
      </c>
      <c r="AA47" s="140">
        <f t="shared" si="18"/>
        <v>0</v>
      </c>
      <c r="AC47" s="143">
        <f t="shared" si="19"/>
        <v>185678.33040000001</v>
      </c>
      <c r="AD47" s="143">
        <f t="shared" si="19"/>
        <v>0</v>
      </c>
      <c r="AE47" s="143">
        <f t="shared" si="19"/>
        <v>0</v>
      </c>
      <c r="AF47" s="143">
        <f t="shared" si="19"/>
        <v>0</v>
      </c>
      <c r="AG47" s="143">
        <f t="shared" si="19"/>
        <v>0</v>
      </c>
      <c r="AI47" s="140">
        <f t="shared" si="20"/>
        <v>160749.2953</v>
      </c>
      <c r="AJ47" s="140">
        <f t="shared" si="21"/>
        <v>0</v>
      </c>
      <c r="AK47" s="140">
        <f t="shared" si="22"/>
        <v>0</v>
      </c>
      <c r="AL47" s="140">
        <f t="shared" si="23"/>
        <v>0</v>
      </c>
      <c r="AM47" s="140">
        <f t="shared" si="24"/>
        <v>0</v>
      </c>
      <c r="AO47" s="140">
        <f t="shared" si="25"/>
        <v>0</v>
      </c>
      <c r="AP47" s="140">
        <f t="shared" si="26"/>
        <v>0</v>
      </c>
      <c r="AQ47" s="140">
        <f t="shared" si="27"/>
        <v>0</v>
      </c>
      <c r="AR47" s="140">
        <f t="shared" si="28"/>
        <v>0</v>
      </c>
      <c r="AS47" s="140">
        <f t="shared" si="29"/>
        <v>0</v>
      </c>
      <c r="AU47" s="143">
        <f t="shared" si="30"/>
        <v>160749.2953</v>
      </c>
      <c r="AV47" s="143">
        <f t="shared" si="30"/>
        <v>0</v>
      </c>
      <c r="AW47" s="143">
        <f t="shared" si="30"/>
        <v>0</v>
      </c>
      <c r="AX47" s="143">
        <f t="shared" si="30"/>
        <v>0</v>
      </c>
      <c r="AY47" s="143">
        <f t="shared" si="30"/>
        <v>0</v>
      </c>
    </row>
    <row r="48" spans="2:51">
      <c r="B48" t="s">
        <v>907</v>
      </c>
      <c r="C48" t="s">
        <v>494</v>
      </c>
      <c r="D48" s="120">
        <v>2.06E-2</v>
      </c>
      <c r="E48" s="120">
        <v>1.7600000000000001E-2</v>
      </c>
      <c r="F48" s="127"/>
      <c r="G48" s="127"/>
      <c r="H48" s="127"/>
      <c r="I48" s="127"/>
      <c r="J48" s="127"/>
      <c r="K48" s="127">
        <v>79899164</v>
      </c>
      <c r="L48" s="127">
        <v>0</v>
      </c>
      <c r="M48" s="127">
        <v>0</v>
      </c>
      <c r="N48" s="127">
        <v>0</v>
      </c>
      <c r="O48" s="127">
        <v>0</v>
      </c>
      <c r="Q48" s="140">
        <f t="shared" si="9"/>
        <v>1645922.7784</v>
      </c>
      <c r="R48" s="140">
        <f t="shared" si="10"/>
        <v>0</v>
      </c>
      <c r="S48" s="140">
        <f t="shared" si="11"/>
        <v>0</v>
      </c>
      <c r="T48" s="140">
        <f t="shared" si="12"/>
        <v>0</v>
      </c>
      <c r="U48" s="140">
        <f t="shared" si="13"/>
        <v>0</v>
      </c>
      <c r="W48" s="140">
        <f t="shared" si="14"/>
        <v>0</v>
      </c>
      <c r="X48" s="140">
        <f t="shared" si="15"/>
        <v>0</v>
      </c>
      <c r="Y48" s="140">
        <f t="shared" si="16"/>
        <v>0</v>
      </c>
      <c r="Z48" s="140">
        <f t="shared" si="17"/>
        <v>0</v>
      </c>
      <c r="AA48" s="140">
        <f t="shared" si="18"/>
        <v>0</v>
      </c>
      <c r="AC48" s="143">
        <f t="shared" si="19"/>
        <v>1645922.7784</v>
      </c>
      <c r="AD48" s="143">
        <f t="shared" si="19"/>
        <v>0</v>
      </c>
      <c r="AE48" s="143">
        <f t="shared" si="19"/>
        <v>0</v>
      </c>
      <c r="AF48" s="143">
        <f t="shared" si="19"/>
        <v>0</v>
      </c>
      <c r="AG48" s="143">
        <f t="shared" si="19"/>
        <v>0</v>
      </c>
      <c r="AI48" s="140">
        <f t="shared" si="20"/>
        <v>1406225.2864000001</v>
      </c>
      <c r="AJ48" s="140">
        <f t="shared" si="21"/>
        <v>0</v>
      </c>
      <c r="AK48" s="140">
        <f t="shared" si="22"/>
        <v>0</v>
      </c>
      <c r="AL48" s="140">
        <f t="shared" si="23"/>
        <v>0</v>
      </c>
      <c r="AM48" s="140">
        <f t="shared" si="24"/>
        <v>0</v>
      </c>
      <c r="AO48" s="140">
        <f t="shared" si="25"/>
        <v>0</v>
      </c>
      <c r="AP48" s="140">
        <f t="shared" si="26"/>
        <v>0</v>
      </c>
      <c r="AQ48" s="140">
        <f t="shared" si="27"/>
        <v>0</v>
      </c>
      <c r="AR48" s="140">
        <f t="shared" si="28"/>
        <v>0</v>
      </c>
      <c r="AS48" s="140">
        <f t="shared" si="29"/>
        <v>0</v>
      </c>
      <c r="AU48" s="143">
        <f t="shared" si="30"/>
        <v>1406225.2864000001</v>
      </c>
      <c r="AV48" s="143">
        <f t="shared" si="30"/>
        <v>0</v>
      </c>
      <c r="AW48" s="143">
        <f t="shared" si="30"/>
        <v>0</v>
      </c>
      <c r="AX48" s="143">
        <f t="shared" si="30"/>
        <v>0</v>
      </c>
      <c r="AY48" s="143">
        <f t="shared" si="30"/>
        <v>0</v>
      </c>
    </row>
    <row r="49" spans="2:51">
      <c r="B49" t="s">
        <v>907</v>
      </c>
      <c r="C49" t="s">
        <v>495</v>
      </c>
      <c r="D49" s="120">
        <v>2.8899999999999999E-2</v>
      </c>
      <c r="E49" s="120">
        <v>7.8600000000000003E-2</v>
      </c>
      <c r="F49" s="127"/>
      <c r="G49" s="127"/>
      <c r="H49" s="127"/>
      <c r="I49" s="127"/>
      <c r="J49" s="127"/>
      <c r="K49" s="127">
        <v>870210</v>
      </c>
      <c r="L49" s="127">
        <v>0</v>
      </c>
      <c r="M49" s="127">
        <v>0</v>
      </c>
      <c r="N49" s="127">
        <v>0</v>
      </c>
      <c r="O49" s="127">
        <v>0</v>
      </c>
      <c r="Q49" s="140">
        <f t="shared" si="9"/>
        <v>25149.069</v>
      </c>
      <c r="R49" s="140">
        <f t="shared" si="10"/>
        <v>0</v>
      </c>
      <c r="S49" s="140">
        <f t="shared" si="11"/>
        <v>0</v>
      </c>
      <c r="T49" s="140">
        <f t="shared" si="12"/>
        <v>0</v>
      </c>
      <c r="U49" s="140">
        <f t="shared" si="13"/>
        <v>0</v>
      </c>
      <c r="W49" s="140">
        <f t="shared" si="14"/>
        <v>0</v>
      </c>
      <c r="X49" s="140">
        <f t="shared" si="15"/>
        <v>0</v>
      </c>
      <c r="Y49" s="140">
        <f t="shared" si="16"/>
        <v>0</v>
      </c>
      <c r="Z49" s="140">
        <f t="shared" si="17"/>
        <v>0</v>
      </c>
      <c r="AA49" s="140">
        <f t="shared" si="18"/>
        <v>0</v>
      </c>
      <c r="AC49" s="143">
        <f t="shared" si="19"/>
        <v>25149.069</v>
      </c>
      <c r="AD49" s="143">
        <f t="shared" si="19"/>
        <v>0</v>
      </c>
      <c r="AE49" s="143">
        <f t="shared" si="19"/>
        <v>0</v>
      </c>
      <c r="AF49" s="143">
        <f t="shared" si="19"/>
        <v>0</v>
      </c>
      <c r="AG49" s="143">
        <f t="shared" si="19"/>
        <v>0</v>
      </c>
      <c r="AI49" s="140">
        <f t="shared" si="20"/>
        <v>68398.506000000008</v>
      </c>
      <c r="AJ49" s="140">
        <f t="shared" si="21"/>
        <v>0</v>
      </c>
      <c r="AK49" s="140">
        <f t="shared" si="22"/>
        <v>0</v>
      </c>
      <c r="AL49" s="140">
        <f t="shared" si="23"/>
        <v>0</v>
      </c>
      <c r="AM49" s="140">
        <f t="shared" si="24"/>
        <v>0</v>
      </c>
      <c r="AO49" s="140">
        <f t="shared" si="25"/>
        <v>0</v>
      </c>
      <c r="AP49" s="140">
        <f t="shared" si="26"/>
        <v>0</v>
      </c>
      <c r="AQ49" s="140">
        <f t="shared" si="27"/>
        <v>0</v>
      </c>
      <c r="AR49" s="140">
        <f t="shared" si="28"/>
        <v>0</v>
      </c>
      <c r="AS49" s="140">
        <f t="shared" si="29"/>
        <v>0</v>
      </c>
      <c r="AU49" s="143">
        <f t="shared" si="30"/>
        <v>68398.506000000008</v>
      </c>
      <c r="AV49" s="143">
        <f t="shared" si="30"/>
        <v>0</v>
      </c>
      <c r="AW49" s="143">
        <f t="shared" si="30"/>
        <v>0</v>
      </c>
      <c r="AX49" s="143">
        <f t="shared" si="30"/>
        <v>0</v>
      </c>
      <c r="AY49" s="143">
        <f t="shared" si="30"/>
        <v>0</v>
      </c>
    </row>
    <row r="50" spans="2:51">
      <c r="B50" t="s">
        <v>907</v>
      </c>
      <c r="C50" t="s">
        <v>496</v>
      </c>
      <c r="D50" s="120">
        <v>7.0300000000000001E-2</v>
      </c>
      <c r="E50" s="120">
        <v>7.5300000000000006E-2</v>
      </c>
      <c r="F50" s="127"/>
      <c r="G50" s="127"/>
      <c r="H50" s="127"/>
      <c r="I50" s="127"/>
      <c r="J50" s="127"/>
      <c r="K50" s="127">
        <v>59447403</v>
      </c>
      <c r="L50" s="127">
        <v>0</v>
      </c>
      <c r="M50" s="127">
        <v>0</v>
      </c>
      <c r="N50" s="127">
        <v>0</v>
      </c>
      <c r="O50" s="127">
        <v>0</v>
      </c>
      <c r="Q50" s="140">
        <f t="shared" si="9"/>
        <v>4179152.4309</v>
      </c>
      <c r="R50" s="140">
        <f t="shared" si="10"/>
        <v>0</v>
      </c>
      <c r="S50" s="140">
        <f t="shared" si="11"/>
        <v>0</v>
      </c>
      <c r="T50" s="140">
        <f t="shared" si="12"/>
        <v>0</v>
      </c>
      <c r="U50" s="140">
        <f t="shared" si="13"/>
        <v>0</v>
      </c>
      <c r="W50" s="140">
        <f t="shared" si="14"/>
        <v>0</v>
      </c>
      <c r="X50" s="140">
        <f t="shared" si="15"/>
        <v>0</v>
      </c>
      <c r="Y50" s="140">
        <f t="shared" si="16"/>
        <v>0</v>
      </c>
      <c r="Z50" s="140">
        <f t="shared" si="17"/>
        <v>0</v>
      </c>
      <c r="AA50" s="140">
        <f t="shared" si="18"/>
        <v>0</v>
      </c>
      <c r="AC50" s="143">
        <f t="shared" si="19"/>
        <v>4179152.4309</v>
      </c>
      <c r="AD50" s="143">
        <f t="shared" si="19"/>
        <v>0</v>
      </c>
      <c r="AE50" s="143">
        <f t="shared" si="19"/>
        <v>0</v>
      </c>
      <c r="AF50" s="143">
        <f t="shared" si="19"/>
        <v>0</v>
      </c>
      <c r="AG50" s="143">
        <f t="shared" si="19"/>
        <v>0</v>
      </c>
      <c r="AI50" s="140">
        <f t="shared" si="20"/>
        <v>4476389.4459000006</v>
      </c>
      <c r="AJ50" s="140">
        <f t="shared" si="21"/>
        <v>0</v>
      </c>
      <c r="AK50" s="140">
        <f t="shared" si="22"/>
        <v>0</v>
      </c>
      <c r="AL50" s="140">
        <f t="shared" si="23"/>
        <v>0</v>
      </c>
      <c r="AM50" s="140">
        <f t="shared" si="24"/>
        <v>0</v>
      </c>
      <c r="AO50" s="140">
        <f t="shared" si="25"/>
        <v>0</v>
      </c>
      <c r="AP50" s="140">
        <f t="shared" si="26"/>
        <v>0</v>
      </c>
      <c r="AQ50" s="140">
        <f t="shared" si="27"/>
        <v>0</v>
      </c>
      <c r="AR50" s="140">
        <f t="shared" si="28"/>
        <v>0</v>
      </c>
      <c r="AS50" s="140">
        <f t="shared" si="29"/>
        <v>0</v>
      </c>
      <c r="AU50" s="143">
        <f t="shared" si="30"/>
        <v>4476389.4459000006</v>
      </c>
      <c r="AV50" s="143">
        <f t="shared" si="30"/>
        <v>0</v>
      </c>
      <c r="AW50" s="143">
        <f t="shared" si="30"/>
        <v>0</v>
      </c>
      <c r="AX50" s="143">
        <f t="shared" si="30"/>
        <v>0</v>
      </c>
      <c r="AY50" s="143">
        <f t="shared" si="30"/>
        <v>0</v>
      </c>
    </row>
    <row r="51" spans="2:51">
      <c r="B51" t="s">
        <v>907</v>
      </c>
      <c r="C51" t="s">
        <v>497</v>
      </c>
      <c r="D51" s="120">
        <v>2.5700000000000001E-2</v>
      </c>
      <c r="E51" s="120">
        <v>0.1087</v>
      </c>
      <c r="F51" s="127"/>
      <c r="G51" s="127"/>
      <c r="H51" s="127"/>
      <c r="I51" s="127"/>
      <c r="J51" s="127"/>
      <c r="K51" s="127">
        <v>575706</v>
      </c>
      <c r="L51" s="127">
        <v>0</v>
      </c>
      <c r="M51" s="127">
        <v>0</v>
      </c>
      <c r="N51" s="127">
        <v>0</v>
      </c>
      <c r="O51" s="127">
        <v>0</v>
      </c>
      <c r="Q51" s="140">
        <f t="shared" si="9"/>
        <v>14795.644200000001</v>
      </c>
      <c r="R51" s="140">
        <f t="shared" si="10"/>
        <v>0</v>
      </c>
      <c r="S51" s="140">
        <f t="shared" si="11"/>
        <v>0</v>
      </c>
      <c r="T51" s="140">
        <f t="shared" si="12"/>
        <v>0</v>
      </c>
      <c r="U51" s="140">
        <f t="shared" si="13"/>
        <v>0</v>
      </c>
      <c r="W51" s="140">
        <f t="shared" si="14"/>
        <v>0</v>
      </c>
      <c r="X51" s="140">
        <f t="shared" si="15"/>
        <v>0</v>
      </c>
      <c r="Y51" s="140">
        <f t="shared" si="16"/>
        <v>0</v>
      </c>
      <c r="Z51" s="140">
        <f t="shared" si="17"/>
        <v>0</v>
      </c>
      <c r="AA51" s="140">
        <f t="shared" si="18"/>
        <v>0</v>
      </c>
      <c r="AC51" s="143">
        <f t="shared" si="19"/>
        <v>14795.644200000001</v>
      </c>
      <c r="AD51" s="143">
        <f t="shared" si="19"/>
        <v>0</v>
      </c>
      <c r="AE51" s="143">
        <f t="shared" si="19"/>
        <v>0</v>
      </c>
      <c r="AF51" s="143">
        <f t="shared" si="19"/>
        <v>0</v>
      </c>
      <c r="AG51" s="143">
        <f t="shared" si="19"/>
        <v>0</v>
      </c>
      <c r="AI51" s="140">
        <f t="shared" si="20"/>
        <v>62579.242200000001</v>
      </c>
      <c r="AJ51" s="140">
        <f t="shared" si="21"/>
        <v>0</v>
      </c>
      <c r="AK51" s="140">
        <f t="shared" si="22"/>
        <v>0</v>
      </c>
      <c r="AL51" s="140">
        <f t="shared" si="23"/>
        <v>0</v>
      </c>
      <c r="AM51" s="140">
        <f t="shared" si="24"/>
        <v>0</v>
      </c>
      <c r="AO51" s="140">
        <f t="shared" si="25"/>
        <v>0</v>
      </c>
      <c r="AP51" s="140">
        <f t="shared" si="26"/>
        <v>0</v>
      </c>
      <c r="AQ51" s="140">
        <f t="shared" si="27"/>
        <v>0</v>
      </c>
      <c r="AR51" s="140">
        <f t="shared" si="28"/>
        <v>0</v>
      </c>
      <c r="AS51" s="140">
        <f t="shared" si="29"/>
        <v>0</v>
      </c>
      <c r="AU51" s="143">
        <f t="shared" si="30"/>
        <v>62579.242200000001</v>
      </c>
      <c r="AV51" s="143">
        <f t="shared" si="30"/>
        <v>0</v>
      </c>
      <c r="AW51" s="143">
        <f t="shared" si="30"/>
        <v>0</v>
      </c>
      <c r="AX51" s="143">
        <f t="shared" si="30"/>
        <v>0</v>
      </c>
      <c r="AY51" s="143">
        <f t="shared" si="30"/>
        <v>0</v>
      </c>
    </row>
    <row r="52" spans="2:51">
      <c r="B52" t="s">
        <v>907</v>
      </c>
      <c r="C52" t="s">
        <v>498</v>
      </c>
      <c r="D52" s="120">
        <v>2.4999999999999998E-2</v>
      </c>
      <c r="E52" s="120">
        <v>2.8559999999999999E-2</v>
      </c>
      <c r="F52" s="127"/>
      <c r="G52" s="127"/>
      <c r="H52" s="127"/>
      <c r="I52" s="127"/>
      <c r="J52" s="127"/>
      <c r="K52" s="127">
        <v>604987</v>
      </c>
      <c r="L52" s="127">
        <v>0</v>
      </c>
      <c r="M52" s="127">
        <v>0</v>
      </c>
      <c r="N52" s="127">
        <v>0</v>
      </c>
      <c r="O52" s="127">
        <v>0</v>
      </c>
      <c r="Q52" s="140">
        <f t="shared" si="9"/>
        <v>15124.674999999999</v>
      </c>
      <c r="R52" s="140">
        <f t="shared" si="10"/>
        <v>0</v>
      </c>
      <c r="S52" s="140">
        <f t="shared" si="11"/>
        <v>0</v>
      </c>
      <c r="T52" s="140">
        <f t="shared" si="12"/>
        <v>0</v>
      </c>
      <c r="U52" s="140">
        <f t="shared" si="13"/>
        <v>0</v>
      </c>
      <c r="W52" s="140">
        <f t="shared" si="14"/>
        <v>0</v>
      </c>
      <c r="X52" s="140">
        <f t="shared" si="15"/>
        <v>0</v>
      </c>
      <c r="Y52" s="140">
        <f t="shared" si="16"/>
        <v>0</v>
      </c>
      <c r="Z52" s="140">
        <f t="shared" si="17"/>
        <v>0</v>
      </c>
      <c r="AA52" s="140">
        <f t="shared" si="18"/>
        <v>0</v>
      </c>
      <c r="AC52" s="143">
        <f t="shared" si="19"/>
        <v>15124.674999999999</v>
      </c>
      <c r="AD52" s="143">
        <f t="shared" si="19"/>
        <v>0</v>
      </c>
      <c r="AE52" s="143">
        <f t="shared" si="19"/>
        <v>0</v>
      </c>
      <c r="AF52" s="143">
        <f t="shared" si="19"/>
        <v>0</v>
      </c>
      <c r="AG52" s="143">
        <f t="shared" si="19"/>
        <v>0</v>
      </c>
      <c r="AI52" s="140">
        <f t="shared" si="20"/>
        <v>17278.42872</v>
      </c>
      <c r="AJ52" s="140">
        <f t="shared" si="21"/>
        <v>0</v>
      </c>
      <c r="AK52" s="140">
        <f t="shared" si="22"/>
        <v>0</v>
      </c>
      <c r="AL52" s="140">
        <f t="shared" si="23"/>
        <v>0</v>
      </c>
      <c r="AM52" s="140">
        <f t="shared" si="24"/>
        <v>0</v>
      </c>
      <c r="AO52" s="140">
        <f t="shared" si="25"/>
        <v>0</v>
      </c>
      <c r="AP52" s="140">
        <f t="shared" si="26"/>
        <v>0</v>
      </c>
      <c r="AQ52" s="140">
        <f t="shared" si="27"/>
        <v>0</v>
      </c>
      <c r="AR52" s="140">
        <f t="shared" si="28"/>
        <v>0</v>
      </c>
      <c r="AS52" s="140">
        <f t="shared" si="29"/>
        <v>0</v>
      </c>
      <c r="AU52" s="143">
        <f t="shared" si="30"/>
        <v>17278.42872</v>
      </c>
      <c r="AV52" s="143">
        <f t="shared" si="30"/>
        <v>0</v>
      </c>
      <c r="AW52" s="143">
        <f t="shared" si="30"/>
        <v>0</v>
      </c>
      <c r="AX52" s="143">
        <f t="shared" si="30"/>
        <v>0</v>
      </c>
      <c r="AY52" s="143">
        <f t="shared" si="30"/>
        <v>0</v>
      </c>
    </row>
    <row r="53" spans="2:51">
      <c r="B53" t="s">
        <v>907</v>
      </c>
      <c r="C53" t="s">
        <v>499</v>
      </c>
      <c r="D53" s="120">
        <v>0.1036</v>
      </c>
      <c r="E53" s="120">
        <v>0.10869999999999999</v>
      </c>
      <c r="F53" s="127"/>
      <c r="G53" s="127"/>
      <c r="H53" s="127"/>
      <c r="I53" s="127"/>
      <c r="J53" s="127"/>
      <c r="K53" s="127">
        <v>1229280</v>
      </c>
      <c r="L53" s="127">
        <v>0</v>
      </c>
      <c r="M53" s="127">
        <v>0</v>
      </c>
      <c r="N53" s="127">
        <v>0</v>
      </c>
      <c r="O53" s="127">
        <v>0</v>
      </c>
      <c r="Q53" s="140">
        <f t="shared" si="9"/>
        <v>127353.408</v>
      </c>
      <c r="R53" s="140">
        <f t="shared" si="10"/>
        <v>0</v>
      </c>
      <c r="S53" s="140">
        <f t="shared" si="11"/>
        <v>0</v>
      </c>
      <c r="T53" s="140">
        <f t="shared" si="12"/>
        <v>0</v>
      </c>
      <c r="U53" s="140">
        <f t="shared" si="13"/>
        <v>0</v>
      </c>
      <c r="W53" s="140">
        <f t="shared" si="14"/>
        <v>0</v>
      </c>
      <c r="X53" s="140">
        <f t="shared" si="15"/>
        <v>0</v>
      </c>
      <c r="Y53" s="140">
        <f t="shared" si="16"/>
        <v>0</v>
      </c>
      <c r="Z53" s="140">
        <f t="shared" si="17"/>
        <v>0</v>
      </c>
      <c r="AA53" s="140">
        <f t="shared" si="18"/>
        <v>0</v>
      </c>
      <c r="AC53" s="143">
        <f t="shared" si="19"/>
        <v>127353.408</v>
      </c>
      <c r="AD53" s="143">
        <f t="shared" si="19"/>
        <v>0</v>
      </c>
      <c r="AE53" s="143">
        <f t="shared" si="19"/>
        <v>0</v>
      </c>
      <c r="AF53" s="143">
        <f t="shared" si="19"/>
        <v>0</v>
      </c>
      <c r="AG53" s="143">
        <f t="shared" si="19"/>
        <v>0</v>
      </c>
      <c r="AI53" s="140">
        <f t="shared" si="20"/>
        <v>133622.73599999998</v>
      </c>
      <c r="AJ53" s="140">
        <f t="shared" si="21"/>
        <v>0</v>
      </c>
      <c r="AK53" s="140">
        <f t="shared" si="22"/>
        <v>0</v>
      </c>
      <c r="AL53" s="140">
        <f t="shared" si="23"/>
        <v>0</v>
      </c>
      <c r="AM53" s="140">
        <f t="shared" si="24"/>
        <v>0</v>
      </c>
      <c r="AO53" s="140">
        <f t="shared" si="25"/>
        <v>0</v>
      </c>
      <c r="AP53" s="140">
        <f t="shared" si="26"/>
        <v>0</v>
      </c>
      <c r="AQ53" s="140">
        <f t="shared" si="27"/>
        <v>0</v>
      </c>
      <c r="AR53" s="140">
        <f t="shared" si="28"/>
        <v>0</v>
      </c>
      <c r="AS53" s="140">
        <f t="shared" si="29"/>
        <v>0</v>
      </c>
      <c r="AU53" s="143">
        <f t="shared" si="30"/>
        <v>133622.73599999998</v>
      </c>
      <c r="AV53" s="143">
        <f t="shared" si="30"/>
        <v>0</v>
      </c>
      <c r="AW53" s="143">
        <f t="shared" si="30"/>
        <v>0</v>
      </c>
      <c r="AX53" s="143">
        <f t="shared" si="30"/>
        <v>0</v>
      </c>
      <c r="AY53" s="143">
        <f t="shared" si="30"/>
        <v>0</v>
      </c>
    </row>
    <row r="54" spans="2:51">
      <c r="B54" t="s">
        <v>907</v>
      </c>
      <c r="C54" t="s">
        <v>500</v>
      </c>
      <c r="D54" s="120">
        <v>0.10349999999999999</v>
      </c>
      <c r="E54" s="120">
        <v>7.6299999999999993E-2</v>
      </c>
      <c r="F54" s="127"/>
      <c r="G54" s="127"/>
      <c r="H54" s="127"/>
      <c r="I54" s="127"/>
      <c r="J54" s="127"/>
      <c r="K54" s="127">
        <v>165896</v>
      </c>
      <c r="L54" s="127">
        <v>0</v>
      </c>
      <c r="M54" s="127">
        <v>0</v>
      </c>
      <c r="N54" s="127">
        <v>0</v>
      </c>
      <c r="O54" s="127">
        <v>0</v>
      </c>
      <c r="Q54" s="140">
        <f t="shared" si="9"/>
        <v>17170.236000000001</v>
      </c>
      <c r="R54" s="140">
        <f t="shared" si="10"/>
        <v>0</v>
      </c>
      <c r="S54" s="140">
        <f t="shared" si="11"/>
        <v>0</v>
      </c>
      <c r="T54" s="140">
        <f t="shared" si="12"/>
        <v>0</v>
      </c>
      <c r="U54" s="140">
        <f t="shared" si="13"/>
        <v>0</v>
      </c>
      <c r="W54" s="140">
        <f t="shared" si="14"/>
        <v>0</v>
      </c>
      <c r="X54" s="140">
        <f t="shared" si="15"/>
        <v>0</v>
      </c>
      <c r="Y54" s="140">
        <f t="shared" si="16"/>
        <v>0</v>
      </c>
      <c r="Z54" s="140">
        <f t="shared" si="17"/>
        <v>0</v>
      </c>
      <c r="AA54" s="140">
        <f t="shared" si="18"/>
        <v>0</v>
      </c>
      <c r="AC54" s="143">
        <f t="shared" si="19"/>
        <v>17170.236000000001</v>
      </c>
      <c r="AD54" s="143">
        <f t="shared" si="19"/>
        <v>0</v>
      </c>
      <c r="AE54" s="143">
        <f t="shared" si="19"/>
        <v>0</v>
      </c>
      <c r="AF54" s="143">
        <f t="shared" si="19"/>
        <v>0</v>
      </c>
      <c r="AG54" s="143">
        <f t="shared" si="19"/>
        <v>0</v>
      </c>
      <c r="AI54" s="140">
        <f t="shared" si="20"/>
        <v>12657.864799999999</v>
      </c>
      <c r="AJ54" s="140">
        <f t="shared" si="21"/>
        <v>0</v>
      </c>
      <c r="AK54" s="140">
        <f t="shared" si="22"/>
        <v>0</v>
      </c>
      <c r="AL54" s="140">
        <f t="shared" si="23"/>
        <v>0</v>
      </c>
      <c r="AM54" s="140">
        <f t="shared" si="24"/>
        <v>0</v>
      </c>
      <c r="AO54" s="140">
        <f t="shared" si="25"/>
        <v>0</v>
      </c>
      <c r="AP54" s="140">
        <f t="shared" si="26"/>
        <v>0</v>
      </c>
      <c r="AQ54" s="140">
        <f t="shared" si="27"/>
        <v>0</v>
      </c>
      <c r="AR54" s="140">
        <f t="shared" si="28"/>
        <v>0</v>
      </c>
      <c r="AS54" s="140">
        <f t="shared" si="29"/>
        <v>0</v>
      </c>
      <c r="AU54" s="143">
        <f t="shared" si="30"/>
        <v>12657.864799999999</v>
      </c>
      <c r="AV54" s="143">
        <f t="shared" si="30"/>
        <v>0</v>
      </c>
      <c r="AW54" s="143">
        <f t="shared" si="30"/>
        <v>0</v>
      </c>
      <c r="AX54" s="143">
        <f t="shared" si="30"/>
        <v>0</v>
      </c>
      <c r="AY54" s="143">
        <f t="shared" si="30"/>
        <v>0</v>
      </c>
    </row>
    <row r="55" spans="2:51">
      <c r="B55" t="s">
        <v>907</v>
      </c>
      <c r="C55" t="s">
        <v>501</v>
      </c>
      <c r="D55" s="120">
        <v>0.10349999999999999</v>
      </c>
      <c r="E55" s="120">
        <v>0.10869999999999999</v>
      </c>
      <c r="F55" s="127"/>
      <c r="G55" s="127"/>
      <c r="H55" s="127"/>
      <c r="I55" s="127"/>
      <c r="J55" s="127"/>
      <c r="K55" s="127">
        <v>0</v>
      </c>
      <c r="L55" s="127">
        <v>0</v>
      </c>
      <c r="M55" s="127">
        <v>0</v>
      </c>
      <c r="N55" s="127">
        <v>0</v>
      </c>
      <c r="O55" s="127">
        <v>0</v>
      </c>
      <c r="Q55" s="140">
        <f t="shared" si="9"/>
        <v>0</v>
      </c>
      <c r="R55" s="140">
        <f t="shared" si="10"/>
        <v>0</v>
      </c>
      <c r="S55" s="140">
        <f t="shared" si="11"/>
        <v>0</v>
      </c>
      <c r="T55" s="140">
        <f t="shared" si="12"/>
        <v>0</v>
      </c>
      <c r="U55" s="140">
        <f t="shared" si="13"/>
        <v>0</v>
      </c>
      <c r="W55" s="140">
        <f t="shared" si="14"/>
        <v>0</v>
      </c>
      <c r="X55" s="140">
        <f t="shared" si="15"/>
        <v>0</v>
      </c>
      <c r="Y55" s="140">
        <f t="shared" si="16"/>
        <v>0</v>
      </c>
      <c r="Z55" s="140">
        <f t="shared" si="17"/>
        <v>0</v>
      </c>
      <c r="AA55" s="140">
        <f t="shared" si="18"/>
        <v>0</v>
      </c>
      <c r="AC55" s="143">
        <f t="shared" si="19"/>
        <v>0</v>
      </c>
      <c r="AD55" s="143">
        <f t="shared" si="19"/>
        <v>0</v>
      </c>
      <c r="AE55" s="143">
        <f t="shared" si="19"/>
        <v>0</v>
      </c>
      <c r="AF55" s="143">
        <f t="shared" si="19"/>
        <v>0</v>
      </c>
      <c r="AG55" s="143">
        <f t="shared" si="19"/>
        <v>0</v>
      </c>
      <c r="AI55" s="140">
        <f t="shared" si="20"/>
        <v>0</v>
      </c>
      <c r="AJ55" s="140">
        <f t="shared" si="21"/>
        <v>0</v>
      </c>
      <c r="AK55" s="140">
        <f t="shared" si="22"/>
        <v>0</v>
      </c>
      <c r="AL55" s="140">
        <f t="shared" si="23"/>
        <v>0</v>
      </c>
      <c r="AM55" s="140">
        <f t="shared" si="24"/>
        <v>0</v>
      </c>
      <c r="AO55" s="140">
        <f t="shared" si="25"/>
        <v>0</v>
      </c>
      <c r="AP55" s="140">
        <f t="shared" si="26"/>
        <v>0</v>
      </c>
      <c r="AQ55" s="140">
        <f t="shared" si="27"/>
        <v>0</v>
      </c>
      <c r="AR55" s="140">
        <f t="shared" si="28"/>
        <v>0</v>
      </c>
      <c r="AS55" s="140">
        <f t="shared" si="29"/>
        <v>0</v>
      </c>
      <c r="AU55" s="143">
        <f t="shared" si="30"/>
        <v>0</v>
      </c>
      <c r="AV55" s="143">
        <f t="shared" si="30"/>
        <v>0</v>
      </c>
      <c r="AW55" s="143">
        <f t="shared" si="30"/>
        <v>0</v>
      </c>
      <c r="AX55" s="143">
        <f t="shared" si="30"/>
        <v>0</v>
      </c>
      <c r="AY55" s="143">
        <f t="shared" si="30"/>
        <v>0</v>
      </c>
    </row>
    <row r="56" spans="2:51">
      <c r="B56" t="s">
        <v>907</v>
      </c>
      <c r="C56" t="s">
        <v>502</v>
      </c>
      <c r="D56" s="120">
        <v>0.10349999999999999</v>
      </c>
      <c r="E56" s="120">
        <v>0.10869999999999999</v>
      </c>
      <c r="F56" s="127"/>
      <c r="G56" s="127"/>
      <c r="H56" s="127"/>
      <c r="I56" s="127"/>
      <c r="J56" s="127"/>
      <c r="K56" s="127">
        <v>726756</v>
      </c>
      <c r="L56" s="127">
        <v>0</v>
      </c>
      <c r="M56" s="127">
        <v>0</v>
      </c>
      <c r="N56" s="127">
        <v>0</v>
      </c>
      <c r="O56" s="127">
        <v>0</v>
      </c>
      <c r="Q56" s="140">
        <f t="shared" si="9"/>
        <v>75219.245999999999</v>
      </c>
      <c r="R56" s="140">
        <f t="shared" si="10"/>
        <v>0</v>
      </c>
      <c r="S56" s="140">
        <f t="shared" si="11"/>
        <v>0</v>
      </c>
      <c r="T56" s="140">
        <f t="shared" si="12"/>
        <v>0</v>
      </c>
      <c r="U56" s="140">
        <f t="shared" si="13"/>
        <v>0</v>
      </c>
      <c r="W56" s="140">
        <f t="shared" si="14"/>
        <v>0</v>
      </c>
      <c r="X56" s="140">
        <f t="shared" si="15"/>
        <v>0</v>
      </c>
      <c r="Y56" s="140">
        <f t="shared" si="16"/>
        <v>0</v>
      </c>
      <c r="Z56" s="140">
        <f t="shared" si="17"/>
        <v>0</v>
      </c>
      <c r="AA56" s="140">
        <f t="shared" si="18"/>
        <v>0</v>
      </c>
      <c r="AC56" s="143">
        <f t="shared" si="19"/>
        <v>75219.245999999999</v>
      </c>
      <c r="AD56" s="143">
        <f t="shared" si="19"/>
        <v>0</v>
      </c>
      <c r="AE56" s="143">
        <f t="shared" si="19"/>
        <v>0</v>
      </c>
      <c r="AF56" s="143">
        <f t="shared" si="19"/>
        <v>0</v>
      </c>
      <c r="AG56" s="143">
        <f t="shared" si="19"/>
        <v>0</v>
      </c>
      <c r="AI56" s="140">
        <f t="shared" si="20"/>
        <v>78998.377199999988</v>
      </c>
      <c r="AJ56" s="140">
        <f t="shared" si="21"/>
        <v>0</v>
      </c>
      <c r="AK56" s="140">
        <f t="shared" si="22"/>
        <v>0</v>
      </c>
      <c r="AL56" s="140">
        <f t="shared" si="23"/>
        <v>0</v>
      </c>
      <c r="AM56" s="140">
        <f t="shared" si="24"/>
        <v>0</v>
      </c>
      <c r="AO56" s="140">
        <f t="shared" si="25"/>
        <v>0</v>
      </c>
      <c r="AP56" s="140">
        <f t="shared" si="26"/>
        <v>0</v>
      </c>
      <c r="AQ56" s="140">
        <f t="shared" si="27"/>
        <v>0</v>
      </c>
      <c r="AR56" s="140">
        <f t="shared" si="28"/>
        <v>0</v>
      </c>
      <c r="AS56" s="140">
        <f t="shared" si="29"/>
        <v>0</v>
      </c>
      <c r="AU56" s="143">
        <f t="shared" si="30"/>
        <v>78998.377199999988</v>
      </c>
      <c r="AV56" s="143">
        <f t="shared" si="30"/>
        <v>0</v>
      </c>
      <c r="AW56" s="143">
        <f t="shared" si="30"/>
        <v>0</v>
      </c>
      <c r="AX56" s="143">
        <f t="shared" si="30"/>
        <v>0</v>
      </c>
      <c r="AY56" s="143">
        <f t="shared" si="30"/>
        <v>0</v>
      </c>
    </row>
    <row r="57" spans="2:51">
      <c r="B57" t="s">
        <v>907</v>
      </c>
      <c r="C57" t="s">
        <v>504</v>
      </c>
      <c r="D57" s="120">
        <v>9.8999999999999991E-3</v>
      </c>
      <c r="E57" s="120">
        <v>7.8000000000000005E-3</v>
      </c>
      <c r="F57" s="127"/>
      <c r="G57" s="127"/>
      <c r="H57" s="127"/>
      <c r="I57" s="127"/>
      <c r="J57" s="127"/>
      <c r="K57" s="127">
        <v>2898229</v>
      </c>
      <c r="L57" s="127">
        <v>0</v>
      </c>
      <c r="M57" s="127">
        <v>0</v>
      </c>
      <c r="N57" s="127">
        <v>0</v>
      </c>
      <c r="O57" s="127">
        <v>0</v>
      </c>
      <c r="Q57" s="140">
        <f t="shared" si="9"/>
        <v>28692.467099999998</v>
      </c>
      <c r="R57" s="140">
        <f t="shared" si="10"/>
        <v>0</v>
      </c>
      <c r="S57" s="140">
        <f t="shared" si="11"/>
        <v>0</v>
      </c>
      <c r="T57" s="140">
        <f t="shared" si="12"/>
        <v>0</v>
      </c>
      <c r="U57" s="140">
        <f t="shared" si="13"/>
        <v>0</v>
      </c>
      <c r="W57" s="140">
        <f t="shared" si="14"/>
        <v>0</v>
      </c>
      <c r="X57" s="140">
        <f t="shared" si="15"/>
        <v>0</v>
      </c>
      <c r="Y57" s="140">
        <f t="shared" si="16"/>
        <v>0</v>
      </c>
      <c r="Z57" s="140">
        <f t="shared" si="17"/>
        <v>0</v>
      </c>
      <c r="AA57" s="140">
        <f t="shared" si="18"/>
        <v>0</v>
      </c>
      <c r="AC57" s="143">
        <f t="shared" si="19"/>
        <v>28692.467099999998</v>
      </c>
      <c r="AD57" s="143">
        <f t="shared" si="19"/>
        <v>0</v>
      </c>
      <c r="AE57" s="143">
        <f t="shared" si="19"/>
        <v>0</v>
      </c>
      <c r="AF57" s="143">
        <f t="shared" si="19"/>
        <v>0</v>
      </c>
      <c r="AG57" s="143">
        <f t="shared" si="19"/>
        <v>0</v>
      </c>
      <c r="AI57" s="140">
        <f t="shared" si="20"/>
        <v>22606.1862</v>
      </c>
      <c r="AJ57" s="140">
        <f t="shared" si="21"/>
        <v>0</v>
      </c>
      <c r="AK57" s="140">
        <f t="shared" si="22"/>
        <v>0</v>
      </c>
      <c r="AL57" s="140">
        <f t="shared" si="23"/>
        <v>0</v>
      </c>
      <c r="AM57" s="140">
        <f t="shared" si="24"/>
        <v>0</v>
      </c>
      <c r="AO57" s="140">
        <f t="shared" si="25"/>
        <v>0</v>
      </c>
      <c r="AP57" s="140">
        <f t="shared" si="26"/>
        <v>0</v>
      </c>
      <c r="AQ57" s="140">
        <f t="shared" si="27"/>
        <v>0</v>
      </c>
      <c r="AR57" s="140">
        <f t="shared" si="28"/>
        <v>0</v>
      </c>
      <c r="AS57" s="140">
        <f t="shared" si="29"/>
        <v>0</v>
      </c>
      <c r="AU57" s="143">
        <f t="shared" si="30"/>
        <v>22606.1862</v>
      </c>
      <c r="AV57" s="143">
        <f t="shared" si="30"/>
        <v>0</v>
      </c>
      <c r="AW57" s="143">
        <f t="shared" si="30"/>
        <v>0</v>
      </c>
      <c r="AX57" s="143">
        <f t="shared" si="30"/>
        <v>0</v>
      </c>
      <c r="AY57" s="143">
        <f t="shared" si="30"/>
        <v>0</v>
      </c>
    </row>
    <row r="58" spans="2:51">
      <c r="B58" t="s">
        <v>907</v>
      </c>
      <c r="C58" t="s">
        <v>505</v>
      </c>
      <c r="D58" s="120">
        <v>2.01E-2</v>
      </c>
      <c r="E58" s="120">
        <v>2.7000000000000003E-2</v>
      </c>
      <c r="F58" s="127"/>
      <c r="G58" s="127"/>
      <c r="H58" s="127"/>
      <c r="I58" s="127"/>
      <c r="J58" s="127"/>
      <c r="K58" s="127">
        <v>3447385</v>
      </c>
      <c r="L58" s="127">
        <v>0</v>
      </c>
      <c r="M58" s="127">
        <v>0</v>
      </c>
      <c r="N58" s="127">
        <v>0</v>
      </c>
      <c r="O58" s="127">
        <v>0</v>
      </c>
      <c r="Q58" s="140">
        <f t="shared" si="9"/>
        <v>69292.438500000004</v>
      </c>
      <c r="R58" s="140">
        <f t="shared" si="10"/>
        <v>0</v>
      </c>
      <c r="S58" s="140">
        <f t="shared" si="11"/>
        <v>0</v>
      </c>
      <c r="T58" s="140">
        <f t="shared" si="12"/>
        <v>0</v>
      </c>
      <c r="U58" s="140">
        <f t="shared" si="13"/>
        <v>0</v>
      </c>
      <c r="W58" s="140">
        <f t="shared" si="14"/>
        <v>0</v>
      </c>
      <c r="X58" s="140">
        <f t="shared" si="15"/>
        <v>0</v>
      </c>
      <c r="Y58" s="140">
        <f t="shared" si="16"/>
        <v>0</v>
      </c>
      <c r="Z58" s="140">
        <f t="shared" si="17"/>
        <v>0</v>
      </c>
      <c r="AA58" s="140">
        <f t="shared" si="18"/>
        <v>0</v>
      </c>
      <c r="AC58" s="143">
        <f t="shared" si="19"/>
        <v>69292.438500000004</v>
      </c>
      <c r="AD58" s="143">
        <f t="shared" si="19"/>
        <v>0</v>
      </c>
      <c r="AE58" s="143">
        <f t="shared" si="19"/>
        <v>0</v>
      </c>
      <c r="AF58" s="143">
        <f t="shared" si="19"/>
        <v>0</v>
      </c>
      <c r="AG58" s="143">
        <f t="shared" si="19"/>
        <v>0</v>
      </c>
      <c r="AI58" s="140">
        <f t="shared" si="20"/>
        <v>93079.395000000004</v>
      </c>
      <c r="AJ58" s="140">
        <f t="shared" si="21"/>
        <v>0</v>
      </c>
      <c r="AK58" s="140">
        <f t="shared" si="22"/>
        <v>0</v>
      </c>
      <c r="AL58" s="140">
        <f t="shared" si="23"/>
        <v>0</v>
      </c>
      <c r="AM58" s="140">
        <f t="shared" si="24"/>
        <v>0</v>
      </c>
      <c r="AO58" s="140">
        <f t="shared" si="25"/>
        <v>0</v>
      </c>
      <c r="AP58" s="140">
        <f t="shared" si="26"/>
        <v>0</v>
      </c>
      <c r="AQ58" s="140">
        <f t="shared" si="27"/>
        <v>0</v>
      </c>
      <c r="AR58" s="140">
        <f t="shared" si="28"/>
        <v>0</v>
      </c>
      <c r="AS58" s="140">
        <f t="shared" si="29"/>
        <v>0</v>
      </c>
      <c r="AU58" s="143">
        <f t="shared" si="30"/>
        <v>93079.395000000004</v>
      </c>
      <c r="AV58" s="143">
        <f t="shared" si="30"/>
        <v>0</v>
      </c>
      <c r="AW58" s="143">
        <f t="shared" si="30"/>
        <v>0</v>
      </c>
      <c r="AX58" s="143">
        <f t="shared" si="30"/>
        <v>0</v>
      </c>
      <c r="AY58" s="143">
        <f t="shared" si="30"/>
        <v>0</v>
      </c>
    </row>
    <row r="59" spans="2:51">
      <c r="B59" t="s">
        <v>907</v>
      </c>
      <c r="C59" t="s">
        <v>506</v>
      </c>
      <c r="D59" s="120">
        <v>2.6099999999999998E-2</v>
      </c>
      <c r="E59" s="120">
        <v>3.1E-2</v>
      </c>
      <c r="F59" s="127"/>
      <c r="G59" s="127"/>
      <c r="H59" s="127"/>
      <c r="I59" s="127"/>
      <c r="J59" s="127"/>
      <c r="K59" s="127">
        <v>10604150</v>
      </c>
      <c r="L59" s="127">
        <v>0</v>
      </c>
      <c r="M59" s="127">
        <v>0</v>
      </c>
      <c r="N59" s="127">
        <v>0</v>
      </c>
      <c r="O59" s="127">
        <v>0</v>
      </c>
      <c r="Q59" s="140">
        <f t="shared" si="9"/>
        <v>276768.315</v>
      </c>
      <c r="R59" s="140">
        <f t="shared" si="10"/>
        <v>0</v>
      </c>
      <c r="S59" s="140">
        <f t="shared" si="11"/>
        <v>0</v>
      </c>
      <c r="T59" s="140">
        <f t="shared" si="12"/>
        <v>0</v>
      </c>
      <c r="U59" s="140">
        <f t="shared" si="13"/>
        <v>0</v>
      </c>
      <c r="W59" s="140">
        <f t="shared" si="14"/>
        <v>0</v>
      </c>
      <c r="X59" s="140">
        <f t="shared" si="15"/>
        <v>0</v>
      </c>
      <c r="Y59" s="140">
        <f t="shared" si="16"/>
        <v>0</v>
      </c>
      <c r="Z59" s="140">
        <f t="shared" si="17"/>
        <v>0</v>
      </c>
      <c r="AA59" s="140">
        <f t="shared" si="18"/>
        <v>0</v>
      </c>
      <c r="AC59" s="143">
        <f t="shared" si="19"/>
        <v>276768.315</v>
      </c>
      <c r="AD59" s="143">
        <f t="shared" si="19"/>
        <v>0</v>
      </c>
      <c r="AE59" s="143">
        <f t="shared" si="19"/>
        <v>0</v>
      </c>
      <c r="AF59" s="143">
        <f t="shared" si="19"/>
        <v>0</v>
      </c>
      <c r="AG59" s="143">
        <f t="shared" si="19"/>
        <v>0</v>
      </c>
      <c r="AI59" s="140">
        <f t="shared" si="20"/>
        <v>328728.65000000002</v>
      </c>
      <c r="AJ59" s="140">
        <f t="shared" si="21"/>
        <v>0</v>
      </c>
      <c r="AK59" s="140">
        <f t="shared" si="22"/>
        <v>0</v>
      </c>
      <c r="AL59" s="140">
        <f t="shared" si="23"/>
        <v>0</v>
      </c>
      <c r="AM59" s="140">
        <f t="shared" si="24"/>
        <v>0</v>
      </c>
      <c r="AO59" s="140">
        <f t="shared" si="25"/>
        <v>0</v>
      </c>
      <c r="AP59" s="140">
        <f t="shared" si="26"/>
        <v>0</v>
      </c>
      <c r="AQ59" s="140">
        <f t="shared" si="27"/>
        <v>0</v>
      </c>
      <c r="AR59" s="140">
        <f t="shared" si="28"/>
        <v>0</v>
      </c>
      <c r="AS59" s="140">
        <f t="shared" si="29"/>
        <v>0</v>
      </c>
      <c r="AU59" s="143">
        <f t="shared" si="30"/>
        <v>328728.65000000002</v>
      </c>
      <c r="AV59" s="143">
        <f t="shared" si="30"/>
        <v>0</v>
      </c>
      <c r="AW59" s="143">
        <f t="shared" si="30"/>
        <v>0</v>
      </c>
      <c r="AX59" s="143">
        <f t="shared" si="30"/>
        <v>0</v>
      </c>
      <c r="AY59" s="143">
        <f t="shared" si="30"/>
        <v>0</v>
      </c>
    </row>
    <row r="60" spans="2:51">
      <c r="B60" t="s">
        <v>907</v>
      </c>
      <c r="C60" t="s">
        <v>507</v>
      </c>
      <c r="D60" s="120">
        <v>3.0400000000000003E-2</v>
      </c>
      <c r="E60" s="120">
        <v>3.7499999999999999E-2</v>
      </c>
      <c r="F60" s="127"/>
      <c r="G60" s="127"/>
      <c r="H60" s="127"/>
      <c r="I60" s="127"/>
      <c r="J60" s="127"/>
      <c r="K60" s="127">
        <v>18548228</v>
      </c>
      <c r="L60" s="127">
        <v>0</v>
      </c>
      <c r="M60" s="127">
        <v>0</v>
      </c>
      <c r="N60" s="127">
        <v>0</v>
      </c>
      <c r="O60" s="127">
        <v>0</v>
      </c>
      <c r="Q60" s="140">
        <f t="shared" si="9"/>
        <v>563866.13120000006</v>
      </c>
      <c r="R60" s="140">
        <f t="shared" si="10"/>
        <v>0</v>
      </c>
      <c r="S60" s="140">
        <f t="shared" si="11"/>
        <v>0</v>
      </c>
      <c r="T60" s="140">
        <f t="shared" si="12"/>
        <v>0</v>
      </c>
      <c r="U60" s="140">
        <f t="shared" si="13"/>
        <v>0</v>
      </c>
      <c r="W60" s="140">
        <f t="shared" si="14"/>
        <v>0</v>
      </c>
      <c r="X60" s="140">
        <f t="shared" si="15"/>
        <v>0</v>
      </c>
      <c r="Y60" s="140">
        <f t="shared" si="16"/>
        <v>0</v>
      </c>
      <c r="Z60" s="140">
        <f t="shared" si="17"/>
        <v>0</v>
      </c>
      <c r="AA60" s="140">
        <f t="shared" si="18"/>
        <v>0</v>
      </c>
      <c r="AC60" s="143">
        <f t="shared" si="19"/>
        <v>563866.13120000006</v>
      </c>
      <c r="AD60" s="143">
        <f t="shared" si="19"/>
        <v>0</v>
      </c>
      <c r="AE60" s="143">
        <f t="shared" si="19"/>
        <v>0</v>
      </c>
      <c r="AF60" s="143">
        <f t="shared" si="19"/>
        <v>0</v>
      </c>
      <c r="AG60" s="143">
        <f t="shared" si="19"/>
        <v>0</v>
      </c>
      <c r="AI60" s="140">
        <f t="shared" si="20"/>
        <v>695558.54999999993</v>
      </c>
      <c r="AJ60" s="140">
        <f t="shared" si="21"/>
        <v>0</v>
      </c>
      <c r="AK60" s="140">
        <f t="shared" si="22"/>
        <v>0</v>
      </c>
      <c r="AL60" s="140">
        <f t="shared" si="23"/>
        <v>0</v>
      </c>
      <c r="AM60" s="140">
        <f t="shared" si="24"/>
        <v>0</v>
      </c>
      <c r="AO60" s="140">
        <f t="shared" si="25"/>
        <v>0</v>
      </c>
      <c r="AP60" s="140">
        <f t="shared" si="26"/>
        <v>0</v>
      </c>
      <c r="AQ60" s="140">
        <f t="shared" si="27"/>
        <v>0</v>
      </c>
      <c r="AR60" s="140">
        <f t="shared" si="28"/>
        <v>0</v>
      </c>
      <c r="AS60" s="140">
        <f t="shared" si="29"/>
        <v>0</v>
      </c>
      <c r="AU60" s="143">
        <f t="shared" si="30"/>
        <v>695558.54999999993</v>
      </c>
      <c r="AV60" s="143">
        <f t="shared" si="30"/>
        <v>0</v>
      </c>
      <c r="AW60" s="143">
        <f t="shared" si="30"/>
        <v>0</v>
      </c>
      <c r="AX60" s="143">
        <f t="shared" si="30"/>
        <v>0</v>
      </c>
      <c r="AY60" s="143">
        <f t="shared" si="30"/>
        <v>0</v>
      </c>
    </row>
    <row r="61" spans="2:51">
      <c r="B61" t="s">
        <v>907</v>
      </c>
      <c r="C61" t="s">
        <v>508</v>
      </c>
      <c r="D61" s="120">
        <v>3.1699999999999999E-2</v>
      </c>
      <c r="E61" s="120">
        <v>3.2599999999999997E-2</v>
      </c>
      <c r="F61" s="127"/>
      <c r="G61" s="127"/>
      <c r="H61" s="127"/>
      <c r="I61" s="127"/>
      <c r="J61" s="127"/>
      <c r="K61" s="127">
        <v>13436709</v>
      </c>
      <c r="L61" s="127">
        <v>0</v>
      </c>
      <c r="M61" s="127">
        <v>0</v>
      </c>
      <c r="N61" s="127">
        <v>0</v>
      </c>
      <c r="O61" s="127">
        <v>0</v>
      </c>
      <c r="Q61" s="140">
        <f t="shared" si="9"/>
        <v>425943.6753</v>
      </c>
      <c r="R61" s="140">
        <f t="shared" si="10"/>
        <v>0</v>
      </c>
      <c r="S61" s="140">
        <f t="shared" si="11"/>
        <v>0</v>
      </c>
      <c r="T61" s="140">
        <f t="shared" si="12"/>
        <v>0</v>
      </c>
      <c r="U61" s="140">
        <f t="shared" si="13"/>
        <v>0</v>
      </c>
      <c r="W61" s="140">
        <f t="shared" si="14"/>
        <v>0</v>
      </c>
      <c r="X61" s="140">
        <f t="shared" si="15"/>
        <v>0</v>
      </c>
      <c r="Y61" s="140">
        <f t="shared" si="16"/>
        <v>0</v>
      </c>
      <c r="Z61" s="140">
        <f t="shared" si="17"/>
        <v>0</v>
      </c>
      <c r="AA61" s="140">
        <f t="shared" si="18"/>
        <v>0</v>
      </c>
      <c r="AC61" s="143">
        <f t="shared" si="19"/>
        <v>425943.6753</v>
      </c>
      <c r="AD61" s="143">
        <f t="shared" si="19"/>
        <v>0</v>
      </c>
      <c r="AE61" s="143">
        <f t="shared" si="19"/>
        <v>0</v>
      </c>
      <c r="AF61" s="143">
        <f t="shared" si="19"/>
        <v>0</v>
      </c>
      <c r="AG61" s="143">
        <f t="shared" si="19"/>
        <v>0</v>
      </c>
      <c r="AI61" s="140">
        <f t="shared" si="20"/>
        <v>438036.71339999995</v>
      </c>
      <c r="AJ61" s="140">
        <f t="shared" si="21"/>
        <v>0</v>
      </c>
      <c r="AK61" s="140">
        <f t="shared" si="22"/>
        <v>0</v>
      </c>
      <c r="AL61" s="140">
        <f t="shared" si="23"/>
        <v>0</v>
      </c>
      <c r="AM61" s="140">
        <f t="shared" si="24"/>
        <v>0</v>
      </c>
      <c r="AO61" s="140">
        <f t="shared" si="25"/>
        <v>0</v>
      </c>
      <c r="AP61" s="140">
        <f t="shared" si="26"/>
        <v>0</v>
      </c>
      <c r="AQ61" s="140">
        <f t="shared" si="27"/>
        <v>0</v>
      </c>
      <c r="AR61" s="140">
        <f t="shared" si="28"/>
        <v>0</v>
      </c>
      <c r="AS61" s="140">
        <f t="shared" si="29"/>
        <v>0</v>
      </c>
      <c r="AU61" s="143">
        <f t="shared" si="30"/>
        <v>438036.71339999995</v>
      </c>
      <c r="AV61" s="143">
        <f t="shared" si="30"/>
        <v>0</v>
      </c>
      <c r="AW61" s="143">
        <f t="shared" si="30"/>
        <v>0</v>
      </c>
      <c r="AX61" s="143">
        <f t="shared" si="30"/>
        <v>0</v>
      </c>
      <c r="AY61" s="143">
        <f t="shared" si="30"/>
        <v>0</v>
      </c>
    </row>
    <row r="62" spans="2:51">
      <c r="B62" t="s">
        <v>1153</v>
      </c>
      <c r="F62" s="127">
        <v>2030858</v>
      </c>
      <c r="G62" s="127">
        <v>0</v>
      </c>
      <c r="H62" s="127">
        <v>1339141</v>
      </c>
      <c r="I62" s="127">
        <v>0</v>
      </c>
      <c r="J62" s="127">
        <v>0</v>
      </c>
      <c r="K62" s="127">
        <v>1376072945</v>
      </c>
      <c r="L62" s="127">
        <v>0</v>
      </c>
      <c r="M62" s="127">
        <v>702309835</v>
      </c>
      <c r="N62" s="127">
        <v>0</v>
      </c>
      <c r="O62" s="127">
        <v>0</v>
      </c>
      <c r="Q62" s="140">
        <f t="shared" si="9"/>
        <v>0</v>
      </c>
      <c r="R62" s="140">
        <f t="shared" si="10"/>
        <v>0</v>
      </c>
      <c r="S62" s="140">
        <f t="shared" si="11"/>
        <v>0</v>
      </c>
      <c r="T62" s="140">
        <f t="shared" si="12"/>
        <v>0</v>
      </c>
      <c r="U62" s="140">
        <f t="shared" si="13"/>
        <v>0</v>
      </c>
      <c r="W62" s="140">
        <f t="shared" si="14"/>
        <v>0</v>
      </c>
      <c r="X62" s="140">
        <f t="shared" si="15"/>
        <v>0</v>
      </c>
      <c r="Y62" s="140">
        <f t="shared" si="16"/>
        <v>0</v>
      </c>
      <c r="Z62" s="140">
        <f t="shared" si="17"/>
        <v>0</v>
      </c>
      <c r="AA62" s="140">
        <f t="shared" si="18"/>
        <v>0</v>
      </c>
      <c r="AC62" s="143">
        <f t="shared" si="19"/>
        <v>0</v>
      </c>
      <c r="AD62" s="143">
        <f t="shared" si="19"/>
        <v>0</v>
      </c>
      <c r="AE62" s="143">
        <f t="shared" si="19"/>
        <v>0</v>
      </c>
      <c r="AF62" s="143">
        <f t="shared" si="19"/>
        <v>0</v>
      </c>
      <c r="AG62" s="143">
        <f t="shared" si="19"/>
        <v>0</v>
      </c>
      <c r="AI62" s="140">
        <f t="shared" si="20"/>
        <v>0</v>
      </c>
      <c r="AJ62" s="140">
        <f t="shared" si="21"/>
        <v>0</v>
      </c>
      <c r="AK62" s="140">
        <f t="shared" si="22"/>
        <v>0</v>
      </c>
      <c r="AL62" s="140">
        <f t="shared" si="23"/>
        <v>0</v>
      </c>
      <c r="AM62" s="140">
        <f t="shared" si="24"/>
        <v>0</v>
      </c>
      <c r="AO62" s="140">
        <f t="shared" si="25"/>
        <v>0</v>
      </c>
      <c r="AP62" s="140">
        <f t="shared" si="26"/>
        <v>0</v>
      </c>
      <c r="AQ62" s="140">
        <f t="shared" si="27"/>
        <v>0</v>
      </c>
      <c r="AR62" s="140">
        <f t="shared" si="28"/>
        <v>0</v>
      </c>
      <c r="AS62" s="140">
        <f t="shared" si="29"/>
        <v>0</v>
      </c>
      <c r="AU62" s="143">
        <f t="shared" si="30"/>
        <v>0</v>
      </c>
      <c r="AV62" s="143">
        <f t="shared" si="30"/>
        <v>0</v>
      </c>
      <c r="AW62" s="143">
        <f t="shared" si="30"/>
        <v>0</v>
      </c>
      <c r="AX62" s="143">
        <f t="shared" si="30"/>
        <v>0</v>
      </c>
      <c r="AY62" s="143">
        <f t="shared" si="30"/>
        <v>0</v>
      </c>
    </row>
    <row r="63" spans="2:51">
      <c r="B63" t="s">
        <v>954</v>
      </c>
      <c r="C63" t="s">
        <v>566</v>
      </c>
      <c r="D63" s="120">
        <v>1.8800000000000001E-2</v>
      </c>
      <c r="E63" s="120">
        <v>2.3599999999999999E-2</v>
      </c>
      <c r="F63" s="127">
        <v>0</v>
      </c>
      <c r="G63" s="127">
        <v>0</v>
      </c>
      <c r="H63" s="127">
        <v>0</v>
      </c>
      <c r="I63" s="127">
        <v>0</v>
      </c>
      <c r="J63" s="127">
        <v>0</v>
      </c>
      <c r="K63" s="127"/>
      <c r="L63" s="127"/>
      <c r="M63" s="127"/>
      <c r="N63" s="127"/>
      <c r="O63" s="127"/>
      <c r="Q63" s="140">
        <f t="shared" si="9"/>
        <v>0</v>
      </c>
      <c r="R63" s="140">
        <f t="shared" si="10"/>
        <v>0</v>
      </c>
      <c r="S63" s="140">
        <f t="shared" si="11"/>
        <v>0</v>
      </c>
      <c r="T63" s="140">
        <f t="shared" si="12"/>
        <v>0</v>
      </c>
      <c r="U63" s="140">
        <f t="shared" si="13"/>
        <v>0</v>
      </c>
      <c r="W63" s="140">
        <f t="shared" si="14"/>
        <v>0</v>
      </c>
      <c r="X63" s="140">
        <f t="shared" si="15"/>
        <v>0</v>
      </c>
      <c r="Y63" s="140">
        <f t="shared" si="16"/>
        <v>0</v>
      </c>
      <c r="Z63" s="140">
        <f t="shared" si="17"/>
        <v>0</v>
      </c>
      <c r="AA63" s="140">
        <f t="shared" si="18"/>
        <v>0</v>
      </c>
      <c r="AC63" s="143">
        <f t="shared" si="19"/>
        <v>0</v>
      </c>
      <c r="AD63" s="143">
        <f t="shared" si="19"/>
        <v>0</v>
      </c>
      <c r="AE63" s="143">
        <f t="shared" si="19"/>
        <v>0</v>
      </c>
      <c r="AF63" s="143">
        <f t="shared" si="19"/>
        <v>0</v>
      </c>
      <c r="AG63" s="143">
        <f t="shared" si="19"/>
        <v>0</v>
      </c>
      <c r="AI63" s="140">
        <f t="shared" si="20"/>
        <v>0</v>
      </c>
      <c r="AJ63" s="140">
        <f t="shared" si="21"/>
        <v>0</v>
      </c>
      <c r="AK63" s="140">
        <f t="shared" si="22"/>
        <v>0</v>
      </c>
      <c r="AL63" s="140">
        <f t="shared" si="23"/>
        <v>0</v>
      </c>
      <c r="AM63" s="140">
        <f t="shared" si="24"/>
        <v>0</v>
      </c>
      <c r="AO63" s="140">
        <f t="shared" si="25"/>
        <v>0</v>
      </c>
      <c r="AP63" s="140">
        <f t="shared" si="26"/>
        <v>0</v>
      </c>
      <c r="AQ63" s="140">
        <f t="shared" si="27"/>
        <v>0</v>
      </c>
      <c r="AR63" s="140">
        <f t="shared" si="28"/>
        <v>0</v>
      </c>
      <c r="AS63" s="140">
        <f t="shared" si="29"/>
        <v>0</v>
      </c>
      <c r="AU63" s="143">
        <f t="shared" si="30"/>
        <v>0</v>
      </c>
      <c r="AV63" s="143">
        <f t="shared" si="30"/>
        <v>0</v>
      </c>
      <c r="AW63" s="143">
        <f t="shared" si="30"/>
        <v>0</v>
      </c>
      <c r="AX63" s="143">
        <f t="shared" si="30"/>
        <v>0</v>
      </c>
      <c r="AY63" s="143">
        <f t="shared" si="30"/>
        <v>0</v>
      </c>
    </row>
    <row r="64" spans="2:51">
      <c r="B64" t="s">
        <v>954</v>
      </c>
      <c r="C64" t="s">
        <v>567</v>
      </c>
      <c r="D64" s="120">
        <v>2.2800000000000001E-2</v>
      </c>
      <c r="E64" s="120">
        <v>2.1000000000000001E-2</v>
      </c>
      <c r="F64" s="127">
        <v>0</v>
      </c>
      <c r="G64" s="127">
        <v>1691366</v>
      </c>
      <c r="H64" s="127">
        <v>0</v>
      </c>
      <c r="I64" s="127">
        <v>827572</v>
      </c>
      <c r="J64" s="127">
        <v>0</v>
      </c>
      <c r="K64" s="127"/>
      <c r="L64" s="127"/>
      <c r="M64" s="127"/>
      <c r="N64" s="127"/>
      <c r="O64" s="127"/>
      <c r="Q64" s="140">
        <f t="shared" si="9"/>
        <v>0</v>
      </c>
      <c r="R64" s="140">
        <f t="shared" si="10"/>
        <v>0</v>
      </c>
      <c r="S64" s="140">
        <f t="shared" si="11"/>
        <v>0</v>
      </c>
      <c r="T64" s="140">
        <f t="shared" si="12"/>
        <v>0</v>
      </c>
      <c r="U64" s="140">
        <f t="shared" si="13"/>
        <v>0</v>
      </c>
      <c r="W64" s="140">
        <f t="shared" si="14"/>
        <v>0</v>
      </c>
      <c r="X64" s="140">
        <f t="shared" si="15"/>
        <v>38563.144800000002</v>
      </c>
      <c r="Y64" s="140">
        <f t="shared" si="16"/>
        <v>0</v>
      </c>
      <c r="Z64" s="140">
        <f t="shared" si="17"/>
        <v>18868.641599999999</v>
      </c>
      <c r="AA64" s="140">
        <f t="shared" si="18"/>
        <v>0</v>
      </c>
      <c r="AC64" s="143">
        <f t="shared" si="19"/>
        <v>0</v>
      </c>
      <c r="AD64" s="143">
        <f t="shared" si="19"/>
        <v>38563.144800000002</v>
      </c>
      <c r="AE64" s="143">
        <f t="shared" si="19"/>
        <v>0</v>
      </c>
      <c r="AF64" s="143">
        <f t="shared" si="19"/>
        <v>18868.641599999999</v>
      </c>
      <c r="AG64" s="143">
        <f t="shared" si="19"/>
        <v>0</v>
      </c>
      <c r="AI64" s="140">
        <f t="shared" si="20"/>
        <v>0</v>
      </c>
      <c r="AJ64" s="140">
        <f t="shared" si="21"/>
        <v>0</v>
      </c>
      <c r="AK64" s="140">
        <f t="shared" si="22"/>
        <v>0</v>
      </c>
      <c r="AL64" s="140">
        <f t="shared" si="23"/>
        <v>0</v>
      </c>
      <c r="AM64" s="140">
        <f t="shared" si="24"/>
        <v>0</v>
      </c>
      <c r="AO64" s="140">
        <f t="shared" si="25"/>
        <v>0</v>
      </c>
      <c r="AP64" s="140">
        <f t="shared" si="26"/>
        <v>35518.686000000002</v>
      </c>
      <c r="AQ64" s="140">
        <f t="shared" si="27"/>
        <v>0</v>
      </c>
      <c r="AR64" s="140">
        <f t="shared" si="28"/>
        <v>17379.012000000002</v>
      </c>
      <c r="AS64" s="140">
        <f t="shared" si="29"/>
        <v>0</v>
      </c>
      <c r="AU64" s="143">
        <f t="shared" si="30"/>
        <v>0</v>
      </c>
      <c r="AV64" s="143">
        <f t="shared" si="30"/>
        <v>35518.686000000002</v>
      </c>
      <c r="AW64" s="143">
        <f t="shared" si="30"/>
        <v>0</v>
      </c>
      <c r="AX64" s="143">
        <f t="shared" si="30"/>
        <v>17379.012000000002</v>
      </c>
      <c r="AY64" s="143">
        <f t="shared" si="30"/>
        <v>0</v>
      </c>
    </row>
    <row r="65" spans="2:51">
      <c r="B65" t="s">
        <v>954</v>
      </c>
      <c r="C65" t="s">
        <v>568</v>
      </c>
      <c r="D65" s="120">
        <v>3.3700000000000001E-2</v>
      </c>
      <c r="E65" s="120">
        <v>4.0300000000000002E-2</v>
      </c>
      <c r="F65" s="127">
        <v>0</v>
      </c>
      <c r="G65" s="127">
        <v>0</v>
      </c>
      <c r="H65" s="127">
        <v>0</v>
      </c>
      <c r="I65" s="127">
        <v>0</v>
      </c>
      <c r="J65" s="127">
        <v>0</v>
      </c>
      <c r="K65" s="127"/>
      <c r="L65" s="127"/>
      <c r="M65" s="127"/>
      <c r="N65" s="127"/>
      <c r="O65" s="127"/>
      <c r="Q65" s="140">
        <f t="shared" si="9"/>
        <v>0</v>
      </c>
      <c r="R65" s="140">
        <f t="shared" si="10"/>
        <v>0</v>
      </c>
      <c r="S65" s="140">
        <f t="shared" si="11"/>
        <v>0</v>
      </c>
      <c r="T65" s="140">
        <f t="shared" si="12"/>
        <v>0</v>
      </c>
      <c r="U65" s="140">
        <f t="shared" si="13"/>
        <v>0</v>
      </c>
      <c r="W65" s="140">
        <f t="shared" si="14"/>
        <v>0</v>
      </c>
      <c r="X65" s="140">
        <f t="shared" si="15"/>
        <v>0</v>
      </c>
      <c r="Y65" s="140">
        <f t="shared" si="16"/>
        <v>0</v>
      </c>
      <c r="Z65" s="140">
        <f t="shared" si="17"/>
        <v>0</v>
      </c>
      <c r="AA65" s="140">
        <f t="shared" si="18"/>
        <v>0</v>
      </c>
      <c r="AC65" s="143">
        <f t="shared" si="19"/>
        <v>0</v>
      </c>
      <c r="AD65" s="143">
        <f t="shared" si="19"/>
        <v>0</v>
      </c>
      <c r="AE65" s="143">
        <f t="shared" si="19"/>
        <v>0</v>
      </c>
      <c r="AF65" s="143">
        <f t="shared" si="19"/>
        <v>0</v>
      </c>
      <c r="AG65" s="143">
        <f t="shared" si="19"/>
        <v>0</v>
      </c>
      <c r="AI65" s="140">
        <f t="shared" si="20"/>
        <v>0</v>
      </c>
      <c r="AJ65" s="140">
        <f t="shared" si="21"/>
        <v>0</v>
      </c>
      <c r="AK65" s="140">
        <f t="shared" si="22"/>
        <v>0</v>
      </c>
      <c r="AL65" s="140">
        <f t="shared" si="23"/>
        <v>0</v>
      </c>
      <c r="AM65" s="140">
        <f t="shared" si="24"/>
        <v>0</v>
      </c>
      <c r="AO65" s="140">
        <f t="shared" si="25"/>
        <v>0</v>
      </c>
      <c r="AP65" s="140">
        <f t="shared" si="26"/>
        <v>0</v>
      </c>
      <c r="AQ65" s="140">
        <f t="shared" si="27"/>
        <v>0</v>
      </c>
      <c r="AR65" s="140">
        <f t="shared" si="28"/>
        <v>0</v>
      </c>
      <c r="AS65" s="140">
        <f t="shared" si="29"/>
        <v>0</v>
      </c>
      <c r="AU65" s="143">
        <f t="shared" si="30"/>
        <v>0</v>
      </c>
      <c r="AV65" s="143">
        <f t="shared" si="30"/>
        <v>0</v>
      </c>
      <c r="AW65" s="143">
        <f t="shared" si="30"/>
        <v>0</v>
      </c>
      <c r="AX65" s="143">
        <f t="shared" si="30"/>
        <v>0</v>
      </c>
      <c r="AY65" s="143">
        <f t="shared" si="30"/>
        <v>0</v>
      </c>
    </row>
    <row r="66" spans="2:51">
      <c r="B66" t="s">
        <v>954</v>
      </c>
      <c r="C66" t="s">
        <v>569</v>
      </c>
      <c r="D66" s="120">
        <v>2.6600000000000002E-2</v>
      </c>
      <c r="E66" s="120">
        <v>3.1600000000000003E-2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27"/>
      <c r="L66" s="127"/>
      <c r="M66" s="127"/>
      <c r="N66" s="127"/>
      <c r="O66" s="127"/>
      <c r="Q66" s="140">
        <f t="shared" si="9"/>
        <v>0</v>
      </c>
      <c r="R66" s="140">
        <f t="shared" si="10"/>
        <v>0</v>
      </c>
      <c r="S66" s="140">
        <f t="shared" si="11"/>
        <v>0</v>
      </c>
      <c r="T66" s="140">
        <f t="shared" si="12"/>
        <v>0</v>
      </c>
      <c r="U66" s="140">
        <f t="shared" si="13"/>
        <v>0</v>
      </c>
      <c r="W66" s="140">
        <f t="shared" si="14"/>
        <v>0</v>
      </c>
      <c r="X66" s="140">
        <f t="shared" si="15"/>
        <v>0</v>
      </c>
      <c r="Y66" s="140">
        <f t="shared" si="16"/>
        <v>0</v>
      </c>
      <c r="Z66" s="140">
        <f t="shared" si="17"/>
        <v>0</v>
      </c>
      <c r="AA66" s="140">
        <f t="shared" si="18"/>
        <v>0</v>
      </c>
      <c r="AC66" s="143">
        <f t="shared" si="19"/>
        <v>0</v>
      </c>
      <c r="AD66" s="143">
        <f t="shared" si="19"/>
        <v>0</v>
      </c>
      <c r="AE66" s="143">
        <f t="shared" si="19"/>
        <v>0</v>
      </c>
      <c r="AF66" s="143">
        <f t="shared" si="19"/>
        <v>0</v>
      </c>
      <c r="AG66" s="143">
        <f t="shared" si="19"/>
        <v>0</v>
      </c>
      <c r="AI66" s="140">
        <f t="shared" si="20"/>
        <v>0</v>
      </c>
      <c r="AJ66" s="140">
        <f t="shared" si="21"/>
        <v>0</v>
      </c>
      <c r="AK66" s="140">
        <f t="shared" si="22"/>
        <v>0</v>
      </c>
      <c r="AL66" s="140">
        <f t="shared" si="23"/>
        <v>0</v>
      </c>
      <c r="AM66" s="140">
        <f t="shared" si="24"/>
        <v>0</v>
      </c>
      <c r="AO66" s="140">
        <f t="shared" si="25"/>
        <v>0</v>
      </c>
      <c r="AP66" s="140">
        <f t="shared" si="26"/>
        <v>0</v>
      </c>
      <c r="AQ66" s="140">
        <f t="shared" si="27"/>
        <v>0</v>
      </c>
      <c r="AR66" s="140">
        <f t="shared" si="28"/>
        <v>0</v>
      </c>
      <c r="AS66" s="140">
        <f t="shared" si="29"/>
        <v>0</v>
      </c>
      <c r="AU66" s="143">
        <f t="shared" si="30"/>
        <v>0</v>
      </c>
      <c r="AV66" s="143">
        <f t="shared" si="30"/>
        <v>0</v>
      </c>
      <c r="AW66" s="143">
        <f t="shared" si="30"/>
        <v>0</v>
      </c>
      <c r="AX66" s="143">
        <f t="shared" si="30"/>
        <v>0</v>
      </c>
      <c r="AY66" s="143">
        <f t="shared" si="30"/>
        <v>0</v>
      </c>
    </row>
    <row r="67" spans="2:51">
      <c r="B67" t="s">
        <v>954</v>
      </c>
      <c r="C67" t="s">
        <v>592</v>
      </c>
      <c r="D67" s="120">
        <v>1.66E-2</v>
      </c>
      <c r="E67" s="120">
        <v>1.7000000000000001E-2</v>
      </c>
      <c r="F67" s="127"/>
      <c r="G67" s="127"/>
      <c r="H67" s="127"/>
      <c r="I67" s="127"/>
      <c r="J67" s="127"/>
      <c r="K67" s="127">
        <v>0</v>
      </c>
      <c r="L67" s="127">
        <v>0</v>
      </c>
      <c r="M67" s="127">
        <v>0</v>
      </c>
      <c r="N67" s="127">
        <v>173706</v>
      </c>
      <c r="O67" s="127">
        <v>0</v>
      </c>
      <c r="Q67" s="140">
        <f t="shared" si="9"/>
        <v>0</v>
      </c>
      <c r="R67" s="140">
        <f t="shared" si="10"/>
        <v>0</v>
      </c>
      <c r="S67" s="140">
        <f t="shared" si="11"/>
        <v>0</v>
      </c>
      <c r="T67" s="140">
        <f t="shared" si="12"/>
        <v>2883.5196000000001</v>
      </c>
      <c r="U67" s="140">
        <f t="shared" si="13"/>
        <v>0</v>
      </c>
      <c r="W67" s="140">
        <f t="shared" si="14"/>
        <v>0</v>
      </c>
      <c r="X67" s="140">
        <f t="shared" si="15"/>
        <v>0</v>
      </c>
      <c r="Y67" s="140">
        <f t="shared" si="16"/>
        <v>0</v>
      </c>
      <c r="Z67" s="140">
        <f t="shared" si="17"/>
        <v>0</v>
      </c>
      <c r="AA67" s="140">
        <f t="shared" si="18"/>
        <v>0</v>
      </c>
      <c r="AC67" s="143">
        <f t="shared" si="19"/>
        <v>0</v>
      </c>
      <c r="AD67" s="143">
        <f t="shared" si="19"/>
        <v>0</v>
      </c>
      <c r="AE67" s="143">
        <f t="shared" si="19"/>
        <v>0</v>
      </c>
      <c r="AF67" s="143">
        <f t="shared" si="19"/>
        <v>2883.5196000000001</v>
      </c>
      <c r="AG67" s="143">
        <f t="shared" si="19"/>
        <v>0</v>
      </c>
      <c r="AI67" s="140">
        <f t="shared" si="20"/>
        <v>0</v>
      </c>
      <c r="AJ67" s="140">
        <f t="shared" si="21"/>
        <v>0</v>
      </c>
      <c r="AK67" s="140">
        <f t="shared" si="22"/>
        <v>0</v>
      </c>
      <c r="AL67" s="140">
        <f t="shared" si="23"/>
        <v>2953.0020000000004</v>
      </c>
      <c r="AM67" s="140">
        <f t="shared" si="24"/>
        <v>0</v>
      </c>
      <c r="AO67" s="140">
        <f t="shared" si="25"/>
        <v>0</v>
      </c>
      <c r="AP67" s="140">
        <f t="shared" si="26"/>
        <v>0</v>
      </c>
      <c r="AQ67" s="140">
        <f t="shared" si="27"/>
        <v>0</v>
      </c>
      <c r="AR67" s="140">
        <f t="shared" si="28"/>
        <v>0</v>
      </c>
      <c r="AS67" s="140">
        <f t="shared" si="29"/>
        <v>0</v>
      </c>
      <c r="AU67" s="143">
        <f t="shared" si="30"/>
        <v>0</v>
      </c>
      <c r="AV67" s="143">
        <f t="shared" si="30"/>
        <v>0</v>
      </c>
      <c r="AW67" s="143">
        <f t="shared" si="30"/>
        <v>0</v>
      </c>
      <c r="AX67" s="143">
        <f t="shared" si="30"/>
        <v>2953.0020000000004</v>
      </c>
      <c r="AY67" s="143">
        <f t="shared" si="30"/>
        <v>0</v>
      </c>
    </row>
    <row r="68" spans="2:51">
      <c r="B68" t="s">
        <v>954</v>
      </c>
      <c r="C68" t="s">
        <v>593</v>
      </c>
      <c r="D68" s="120">
        <v>1.8800000000000001E-2</v>
      </c>
      <c r="E68" s="120">
        <v>2.3599999999999999E-2</v>
      </c>
      <c r="F68" s="127"/>
      <c r="G68" s="127"/>
      <c r="H68" s="127"/>
      <c r="I68" s="127"/>
      <c r="J68" s="127"/>
      <c r="K68" s="127">
        <v>0</v>
      </c>
      <c r="L68" s="127">
        <v>0</v>
      </c>
      <c r="M68" s="127">
        <v>0</v>
      </c>
      <c r="N68" s="127">
        <v>650788</v>
      </c>
      <c r="O68" s="127">
        <v>0</v>
      </c>
      <c r="Q68" s="140">
        <f t="shared" si="9"/>
        <v>0</v>
      </c>
      <c r="R68" s="140">
        <f t="shared" si="10"/>
        <v>0</v>
      </c>
      <c r="S68" s="140">
        <f t="shared" si="11"/>
        <v>0</v>
      </c>
      <c r="T68" s="140">
        <f t="shared" si="12"/>
        <v>12234.814400000001</v>
      </c>
      <c r="U68" s="140">
        <f t="shared" si="13"/>
        <v>0</v>
      </c>
      <c r="W68" s="140">
        <f t="shared" si="14"/>
        <v>0</v>
      </c>
      <c r="X68" s="140">
        <f t="shared" si="15"/>
        <v>0</v>
      </c>
      <c r="Y68" s="140">
        <f t="shared" si="16"/>
        <v>0</v>
      </c>
      <c r="Z68" s="140">
        <f t="shared" si="17"/>
        <v>0</v>
      </c>
      <c r="AA68" s="140">
        <f t="shared" si="18"/>
        <v>0</v>
      </c>
      <c r="AC68" s="143">
        <f t="shared" si="19"/>
        <v>0</v>
      </c>
      <c r="AD68" s="143">
        <f t="shared" si="19"/>
        <v>0</v>
      </c>
      <c r="AE68" s="143">
        <f t="shared" si="19"/>
        <v>0</v>
      </c>
      <c r="AF68" s="143">
        <f t="shared" si="19"/>
        <v>12234.814400000001</v>
      </c>
      <c r="AG68" s="143">
        <f t="shared" si="19"/>
        <v>0</v>
      </c>
      <c r="AI68" s="140">
        <f t="shared" si="20"/>
        <v>0</v>
      </c>
      <c r="AJ68" s="140">
        <f t="shared" si="21"/>
        <v>0</v>
      </c>
      <c r="AK68" s="140">
        <f t="shared" si="22"/>
        <v>0</v>
      </c>
      <c r="AL68" s="140">
        <f t="shared" si="23"/>
        <v>15358.596799999999</v>
      </c>
      <c r="AM68" s="140">
        <f t="shared" si="24"/>
        <v>0</v>
      </c>
      <c r="AO68" s="140">
        <f t="shared" si="25"/>
        <v>0</v>
      </c>
      <c r="AP68" s="140">
        <f t="shared" si="26"/>
        <v>0</v>
      </c>
      <c r="AQ68" s="140">
        <f t="shared" si="27"/>
        <v>0</v>
      </c>
      <c r="AR68" s="140">
        <f t="shared" si="28"/>
        <v>0</v>
      </c>
      <c r="AS68" s="140">
        <f t="shared" si="29"/>
        <v>0</v>
      </c>
      <c r="AU68" s="143">
        <f t="shared" si="30"/>
        <v>0</v>
      </c>
      <c r="AV68" s="143">
        <f t="shared" si="30"/>
        <v>0</v>
      </c>
      <c r="AW68" s="143">
        <f t="shared" si="30"/>
        <v>0</v>
      </c>
      <c r="AX68" s="143">
        <f t="shared" si="30"/>
        <v>15358.596799999999</v>
      </c>
      <c r="AY68" s="143">
        <f t="shared" si="30"/>
        <v>0</v>
      </c>
    </row>
    <row r="69" spans="2:51">
      <c r="B69" t="s">
        <v>954</v>
      </c>
      <c r="C69" t="s">
        <v>594</v>
      </c>
      <c r="D69" s="120">
        <v>2.2800000000000001E-2</v>
      </c>
      <c r="E69" s="120">
        <v>2.1000000000000001E-2</v>
      </c>
      <c r="F69" s="127"/>
      <c r="G69" s="127"/>
      <c r="H69" s="127"/>
      <c r="I69" s="127"/>
      <c r="J69" s="127"/>
      <c r="K69" s="127">
        <v>0</v>
      </c>
      <c r="L69" s="127">
        <v>0</v>
      </c>
      <c r="M69" s="127">
        <v>0</v>
      </c>
      <c r="N69" s="127">
        <v>144916980</v>
      </c>
      <c r="O69" s="127">
        <v>0</v>
      </c>
      <c r="Q69" s="140">
        <f t="shared" si="9"/>
        <v>0</v>
      </c>
      <c r="R69" s="140">
        <f t="shared" si="10"/>
        <v>0</v>
      </c>
      <c r="S69" s="140">
        <f t="shared" si="11"/>
        <v>0</v>
      </c>
      <c r="T69" s="140">
        <f t="shared" si="12"/>
        <v>3304107.1440000003</v>
      </c>
      <c r="U69" s="140">
        <f t="shared" si="13"/>
        <v>0</v>
      </c>
      <c r="W69" s="140">
        <f t="shared" si="14"/>
        <v>0</v>
      </c>
      <c r="X69" s="140">
        <f t="shared" si="15"/>
        <v>0</v>
      </c>
      <c r="Y69" s="140">
        <f t="shared" si="16"/>
        <v>0</v>
      </c>
      <c r="Z69" s="140">
        <f t="shared" si="17"/>
        <v>0</v>
      </c>
      <c r="AA69" s="140">
        <f t="shared" si="18"/>
        <v>0</v>
      </c>
      <c r="AC69" s="143">
        <f t="shared" si="19"/>
        <v>0</v>
      </c>
      <c r="AD69" s="143">
        <f t="shared" si="19"/>
        <v>0</v>
      </c>
      <c r="AE69" s="143">
        <f t="shared" si="19"/>
        <v>0</v>
      </c>
      <c r="AF69" s="143">
        <f t="shared" si="19"/>
        <v>3304107.1440000003</v>
      </c>
      <c r="AG69" s="143">
        <f t="shared" si="19"/>
        <v>0</v>
      </c>
      <c r="AI69" s="140">
        <f t="shared" si="20"/>
        <v>0</v>
      </c>
      <c r="AJ69" s="140">
        <f t="shared" si="21"/>
        <v>0</v>
      </c>
      <c r="AK69" s="140">
        <f t="shared" si="22"/>
        <v>0</v>
      </c>
      <c r="AL69" s="140">
        <f t="shared" si="23"/>
        <v>3043256.58</v>
      </c>
      <c r="AM69" s="140">
        <f t="shared" si="24"/>
        <v>0</v>
      </c>
      <c r="AO69" s="140">
        <f t="shared" si="25"/>
        <v>0</v>
      </c>
      <c r="AP69" s="140">
        <f t="shared" si="26"/>
        <v>0</v>
      </c>
      <c r="AQ69" s="140">
        <f t="shared" si="27"/>
        <v>0</v>
      </c>
      <c r="AR69" s="140">
        <f t="shared" si="28"/>
        <v>0</v>
      </c>
      <c r="AS69" s="140">
        <f t="shared" si="29"/>
        <v>0</v>
      </c>
      <c r="AU69" s="143">
        <f t="shared" si="30"/>
        <v>0</v>
      </c>
      <c r="AV69" s="143">
        <f t="shared" si="30"/>
        <v>0</v>
      </c>
      <c r="AW69" s="143">
        <f t="shared" si="30"/>
        <v>0</v>
      </c>
      <c r="AX69" s="143">
        <f t="shared" si="30"/>
        <v>3043256.58</v>
      </c>
      <c r="AY69" s="143">
        <f t="shared" si="30"/>
        <v>0</v>
      </c>
    </row>
    <row r="70" spans="2:51">
      <c r="B70" t="s">
        <v>954</v>
      </c>
      <c r="C70" t="s">
        <v>595</v>
      </c>
      <c r="D70" s="120">
        <v>3.3700000000000001E-2</v>
      </c>
      <c r="E70" s="120">
        <v>4.0300000000000002E-2</v>
      </c>
      <c r="F70" s="127"/>
      <c r="G70" s="127"/>
      <c r="H70" s="127"/>
      <c r="I70" s="127"/>
      <c r="J70" s="127"/>
      <c r="K70" s="127">
        <v>0</v>
      </c>
      <c r="L70" s="127">
        <v>0</v>
      </c>
      <c r="M70" s="127">
        <v>0</v>
      </c>
      <c r="N70" s="127">
        <v>2504045</v>
      </c>
      <c r="O70" s="127">
        <v>0</v>
      </c>
      <c r="Q70" s="140">
        <f t="shared" si="9"/>
        <v>0</v>
      </c>
      <c r="R70" s="140">
        <f t="shared" si="10"/>
        <v>0</v>
      </c>
      <c r="S70" s="140">
        <f t="shared" si="11"/>
        <v>0</v>
      </c>
      <c r="T70" s="140">
        <f t="shared" si="12"/>
        <v>84386.316500000001</v>
      </c>
      <c r="U70" s="140">
        <f t="shared" si="13"/>
        <v>0</v>
      </c>
      <c r="W70" s="140">
        <f t="shared" si="14"/>
        <v>0</v>
      </c>
      <c r="X70" s="140">
        <f t="shared" si="15"/>
        <v>0</v>
      </c>
      <c r="Y70" s="140">
        <f t="shared" si="16"/>
        <v>0</v>
      </c>
      <c r="Z70" s="140">
        <f t="shared" si="17"/>
        <v>0</v>
      </c>
      <c r="AA70" s="140">
        <f t="shared" si="18"/>
        <v>0</v>
      </c>
      <c r="AC70" s="143">
        <f t="shared" ref="AC70:AG120" si="31">SUM(Q70,W70)</f>
        <v>0</v>
      </c>
      <c r="AD70" s="143">
        <f t="shared" si="31"/>
        <v>0</v>
      </c>
      <c r="AE70" s="143">
        <f t="shared" si="31"/>
        <v>0</v>
      </c>
      <c r="AF70" s="143">
        <f t="shared" si="31"/>
        <v>84386.316500000001</v>
      </c>
      <c r="AG70" s="143">
        <f t="shared" si="31"/>
        <v>0</v>
      </c>
      <c r="AI70" s="140">
        <f t="shared" si="20"/>
        <v>0</v>
      </c>
      <c r="AJ70" s="140">
        <f t="shared" si="21"/>
        <v>0</v>
      </c>
      <c r="AK70" s="140">
        <f t="shared" si="22"/>
        <v>0</v>
      </c>
      <c r="AL70" s="140">
        <f t="shared" si="23"/>
        <v>100913.0135</v>
      </c>
      <c r="AM70" s="140">
        <f t="shared" si="24"/>
        <v>0</v>
      </c>
      <c r="AO70" s="140">
        <f t="shared" si="25"/>
        <v>0</v>
      </c>
      <c r="AP70" s="140">
        <f t="shared" si="26"/>
        <v>0</v>
      </c>
      <c r="AQ70" s="140">
        <f t="shared" si="27"/>
        <v>0</v>
      </c>
      <c r="AR70" s="140">
        <f t="shared" si="28"/>
        <v>0</v>
      </c>
      <c r="AS70" s="140">
        <f t="shared" si="29"/>
        <v>0</v>
      </c>
      <c r="AU70" s="143">
        <f t="shared" ref="AU70:AY120" si="32">SUM(AI70,AO70)</f>
        <v>0</v>
      </c>
      <c r="AV70" s="143">
        <f t="shared" si="32"/>
        <v>0</v>
      </c>
      <c r="AW70" s="143">
        <f t="shared" si="32"/>
        <v>0</v>
      </c>
      <c r="AX70" s="143">
        <f t="shared" si="32"/>
        <v>100913.0135</v>
      </c>
      <c r="AY70" s="143">
        <f t="shared" si="32"/>
        <v>0</v>
      </c>
    </row>
    <row r="71" spans="2:51">
      <c r="B71" t="s">
        <v>954</v>
      </c>
      <c r="C71" t="s">
        <v>596</v>
      </c>
      <c r="D71" s="120">
        <v>2.6600000000000002E-2</v>
      </c>
      <c r="E71" s="120">
        <v>3.1600000000000003E-2</v>
      </c>
      <c r="F71" s="127"/>
      <c r="G71" s="127"/>
      <c r="H71" s="127"/>
      <c r="I71" s="127"/>
      <c r="J71" s="127"/>
      <c r="K71" s="127">
        <v>0</v>
      </c>
      <c r="L71" s="127">
        <v>0</v>
      </c>
      <c r="M71" s="127">
        <v>0</v>
      </c>
      <c r="N71" s="127">
        <v>4659755</v>
      </c>
      <c r="O71" s="127">
        <v>0</v>
      </c>
      <c r="Q71" s="140">
        <f t="shared" ref="Q71:Q134" si="33">$D71*K71</f>
        <v>0</v>
      </c>
      <c r="R71" s="140">
        <f t="shared" ref="R71:R134" si="34">$D71*L71</f>
        <v>0</v>
      </c>
      <c r="S71" s="140">
        <f t="shared" ref="S71:S134" si="35">$D71*M71</f>
        <v>0</v>
      </c>
      <c r="T71" s="140">
        <f t="shared" ref="T71:T134" si="36">$D71*N71</f>
        <v>123949.48300000001</v>
      </c>
      <c r="U71" s="140">
        <f t="shared" ref="U71:U134" si="37">$D71*O71</f>
        <v>0</v>
      </c>
      <c r="W71" s="140">
        <f t="shared" ref="W71:W134" si="38">$D71*F71</f>
        <v>0</v>
      </c>
      <c r="X71" s="140">
        <f t="shared" ref="X71:X134" si="39">$D71*G71</f>
        <v>0</v>
      </c>
      <c r="Y71" s="140">
        <f t="shared" ref="Y71:Y134" si="40">$D71*H71</f>
        <v>0</v>
      </c>
      <c r="Z71" s="140">
        <f t="shared" ref="Z71:Z134" si="41">$D71*I71</f>
        <v>0</v>
      </c>
      <c r="AA71" s="140">
        <f t="shared" ref="AA71:AA134" si="42">$D71*J71</f>
        <v>0</v>
      </c>
      <c r="AC71" s="143">
        <f t="shared" si="31"/>
        <v>0</v>
      </c>
      <c r="AD71" s="143">
        <f t="shared" si="31"/>
        <v>0</v>
      </c>
      <c r="AE71" s="143">
        <f t="shared" si="31"/>
        <v>0</v>
      </c>
      <c r="AF71" s="143">
        <f t="shared" si="31"/>
        <v>123949.48300000001</v>
      </c>
      <c r="AG71" s="143">
        <f t="shared" si="31"/>
        <v>0</v>
      </c>
      <c r="AI71" s="140">
        <f t="shared" ref="AI71:AI134" si="43">$E71*K71</f>
        <v>0</v>
      </c>
      <c r="AJ71" s="140">
        <f t="shared" ref="AJ71:AJ134" si="44">$E71*L71</f>
        <v>0</v>
      </c>
      <c r="AK71" s="140">
        <f t="shared" ref="AK71:AK134" si="45">$E71*M71</f>
        <v>0</v>
      </c>
      <c r="AL71" s="140">
        <f t="shared" ref="AL71:AL134" si="46">$E71*N71</f>
        <v>147248.258</v>
      </c>
      <c r="AM71" s="140">
        <f t="shared" ref="AM71:AM134" si="47">$E71*O71</f>
        <v>0</v>
      </c>
      <c r="AO71" s="140">
        <f t="shared" ref="AO71:AO134" si="48">$E71*F71</f>
        <v>0</v>
      </c>
      <c r="AP71" s="140">
        <f t="shared" ref="AP71:AP134" si="49">$E71*G71</f>
        <v>0</v>
      </c>
      <c r="AQ71" s="140">
        <f t="shared" ref="AQ71:AQ134" si="50">$E71*H71</f>
        <v>0</v>
      </c>
      <c r="AR71" s="140">
        <f t="shared" ref="AR71:AR134" si="51">$E71*I71</f>
        <v>0</v>
      </c>
      <c r="AS71" s="140">
        <f t="shared" ref="AS71:AS134" si="52">$E71*J71</f>
        <v>0</v>
      </c>
      <c r="AU71" s="143">
        <f t="shared" si="32"/>
        <v>0</v>
      </c>
      <c r="AV71" s="143">
        <f t="shared" si="32"/>
        <v>0</v>
      </c>
      <c r="AW71" s="143">
        <f t="shared" si="32"/>
        <v>0</v>
      </c>
      <c r="AX71" s="143">
        <f t="shared" si="32"/>
        <v>147248.258</v>
      </c>
      <c r="AY71" s="143">
        <f t="shared" si="32"/>
        <v>0</v>
      </c>
    </row>
    <row r="72" spans="2:51">
      <c r="B72" t="s">
        <v>954</v>
      </c>
      <c r="C72" t="s">
        <v>597</v>
      </c>
      <c r="D72" s="120">
        <v>2.4499999999999997E-2</v>
      </c>
      <c r="E72" s="120">
        <v>2.2099999999999998E-2</v>
      </c>
      <c r="F72" s="127"/>
      <c r="G72" s="127"/>
      <c r="H72" s="127"/>
      <c r="I72" s="127"/>
      <c r="J72" s="127"/>
      <c r="K72" s="127">
        <v>0</v>
      </c>
      <c r="L72" s="127">
        <v>0</v>
      </c>
      <c r="M72" s="127">
        <v>0</v>
      </c>
      <c r="N72" s="127">
        <v>100415294</v>
      </c>
      <c r="O72" s="127">
        <v>0</v>
      </c>
      <c r="Q72" s="140">
        <f t="shared" si="33"/>
        <v>0</v>
      </c>
      <c r="R72" s="140">
        <f t="shared" si="34"/>
        <v>0</v>
      </c>
      <c r="S72" s="140">
        <f t="shared" si="35"/>
        <v>0</v>
      </c>
      <c r="T72" s="140">
        <f t="shared" si="36"/>
        <v>2460174.7029999997</v>
      </c>
      <c r="U72" s="140">
        <f t="shared" si="37"/>
        <v>0</v>
      </c>
      <c r="W72" s="140">
        <f t="shared" si="38"/>
        <v>0</v>
      </c>
      <c r="X72" s="140">
        <f t="shared" si="39"/>
        <v>0</v>
      </c>
      <c r="Y72" s="140">
        <f t="shared" si="40"/>
        <v>0</v>
      </c>
      <c r="Z72" s="140">
        <f t="shared" si="41"/>
        <v>0</v>
      </c>
      <c r="AA72" s="140">
        <f t="shared" si="42"/>
        <v>0</v>
      </c>
      <c r="AC72" s="143">
        <f t="shared" si="31"/>
        <v>0</v>
      </c>
      <c r="AD72" s="143">
        <f t="shared" si="31"/>
        <v>0</v>
      </c>
      <c r="AE72" s="143">
        <f t="shared" si="31"/>
        <v>0</v>
      </c>
      <c r="AF72" s="143">
        <f t="shared" si="31"/>
        <v>2460174.7029999997</v>
      </c>
      <c r="AG72" s="143">
        <f t="shared" si="31"/>
        <v>0</v>
      </c>
      <c r="AI72" s="140">
        <f t="shared" si="43"/>
        <v>0</v>
      </c>
      <c r="AJ72" s="140">
        <f t="shared" si="44"/>
        <v>0</v>
      </c>
      <c r="AK72" s="140">
        <f t="shared" si="45"/>
        <v>0</v>
      </c>
      <c r="AL72" s="140">
        <f t="shared" si="46"/>
        <v>2219177.9973999998</v>
      </c>
      <c r="AM72" s="140">
        <f t="shared" si="47"/>
        <v>0</v>
      </c>
      <c r="AO72" s="140">
        <f t="shared" si="48"/>
        <v>0</v>
      </c>
      <c r="AP72" s="140">
        <f t="shared" si="49"/>
        <v>0</v>
      </c>
      <c r="AQ72" s="140">
        <f t="shared" si="50"/>
        <v>0</v>
      </c>
      <c r="AR72" s="140">
        <f t="shared" si="51"/>
        <v>0</v>
      </c>
      <c r="AS72" s="140">
        <f t="shared" si="52"/>
        <v>0</v>
      </c>
      <c r="AU72" s="143">
        <f t="shared" si="32"/>
        <v>0</v>
      </c>
      <c r="AV72" s="143">
        <f t="shared" si="32"/>
        <v>0</v>
      </c>
      <c r="AW72" s="143">
        <f t="shared" si="32"/>
        <v>0</v>
      </c>
      <c r="AX72" s="143">
        <f t="shared" si="32"/>
        <v>2219177.9973999998</v>
      </c>
      <c r="AY72" s="143">
        <f t="shared" si="32"/>
        <v>0</v>
      </c>
    </row>
    <row r="73" spans="2:51">
      <c r="B73" t="s">
        <v>954</v>
      </c>
      <c r="C73" t="s">
        <v>598</v>
      </c>
      <c r="D73" s="120">
        <v>2.18E-2</v>
      </c>
      <c r="E73" s="120">
        <v>2.76E-2</v>
      </c>
      <c r="F73" s="127"/>
      <c r="G73" s="127"/>
      <c r="H73" s="127"/>
      <c r="I73" s="127"/>
      <c r="J73" s="127"/>
      <c r="K73" s="127">
        <v>0</v>
      </c>
      <c r="L73" s="127">
        <v>0</v>
      </c>
      <c r="M73" s="127">
        <v>0</v>
      </c>
      <c r="N73" s="127">
        <v>31937722</v>
      </c>
      <c r="O73" s="127">
        <v>0</v>
      </c>
      <c r="Q73" s="140">
        <f t="shared" si="33"/>
        <v>0</v>
      </c>
      <c r="R73" s="140">
        <f t="shared" si="34"/>
        <v>0</v>
      </c>
      <c r="S73" s="140">
        <f t="shared" si="35"/>
        <v>0</v>
      </c>
      <c r="T73" s="140">
        <f t="shared" si="36"/>
        <v>696242.33959999995</v>
      </c>
      <c r="U73" s="140">
        <f t="shared" si="37"/>
        <v>0</v>
      </c>
      <c r="W73" s="140">
        <f t="shared" si="38"/>
        <v>0</v>
      </c>
      <c r="X73" s="140">
        <f t="shared" si="39"/>
        <v>0</v>
      </c>
      <c r="Y73" s="140">
        <f t="shared" si="40"/>
        <v>0</v>
      </c>
      <c r="Z73" s="140">
        <f t="shared" si="41"/>
        <v>0</v>
      </c>
      <c r="AA73" s="140">
        <f t="shared" si="42"/>
        <v>0</v>
      </c>
      <c r="AC73" s="143">
        <f t="shared" si="31"/>
        <v>0</v>
      </c>
      <c r="AD73" s="143">
        <f t="shared" si="31"/>
        <v>0</v>
      </c>
      <c r="AE73" s="143">
        <f t="shared" si="31"/>
        <v>0</v>
      </c>
      <c r="AF73" s="143">
        <f t="shared" si="31"/>
        <v>696242.33959999995</v>
      </c>
      <c r="AG73" s="143">
        <f t="shared" si="31"/>
        <v>0</v>
      </c>
      <c r="AI73" s="140">
        <f t="shared" si="43"/>
        <v>0</v>
      </c>
      <c r="AJ73" s="140">
        <f t="shared" si="44"/>
        <v>0</v>
      </c>
      <c r="AK73" s="140">
        <f t="shared" si="45"/>
        <v>0</v>
      </c>
      <c r="AL73" s="140">
        <f t="shared" si="46"/>
        <v>881481.12719999999</v>
      </c>
      <c r="AM73" s="140">
        <f t="shared" si="47"/>
        <v>0</v>
      </c>
      <c r="AO73" s="140">
        <f t="shared" si="48"/>
        <v>0</v>
      </c>
      <c r="AP73" s="140">
        <f t="shared" si="49"/>
        <v>0</v>
      </c>
      <c r="AQ73" s="140">
        <f t="shared" si="50"/>
        <v>0</v>
      </c>
      <c r="AR73" s="140">
        <f t="shared" si="51"/>
        <v>0</v>
      </c>
      <c r="AS73" s="140">
        <f t="shared" si="52"/>
        <v>0</v>
      </c>
      <c r="AU73" s="143">
        <f t="shared" si="32"/>
        <v>0</v>
      </c>
      <c r="AV73" s="143">
        <f t="shared" si="32"/>
        <v>0</v>
      </c>
      <c r="AW73" s="143">
        <f t="shared" si="32"/>
        <v>0</v>
      </c>
      <c r="AX73" s="143">
        <f t="shared" si="32"/>
        <v>881481.12719999999</v>
      </c>
      <c r="AY73" s="143">
        <f t="shared" si="32"/>
        <v>0</v>
      </c>
    </row>
    <row r="74" spans="2:51">
      <c r="B74" t="s">
        <v>954</v>
      </c>
      <c r="C74" t="s">
        <v>599</v>
      </c>
      <c r="D74" s="120">
        <v>1.7299999999999999E-2</v>
      </c>
      <c r="E74" s="120">
        <v>1.4499999999999999E-2</v>
      </c>
      <c r="F74" s="127"/>
      <c r="G74" s="127"/>
      <c r="H74" s="127"/>
      <c r="I74" s="127"/>
      <c r="J74" s="127"/>
      <c r="K74" s="127">
        <v>0</v>
      </c>
      <c r="L74" s="127">
        <v>0</v>
      </c>
      <c r="M74" s="127">
        <v>0</v>
      </c>
      <c r="N74" s="127">
        <v>1066213</v>
      </c>
      <c r="O74" s="127">
        <v>0</v>
      </c>
      <c r="Q74" s="140">
        <f t="shared" si="33"/>
        <v>0</v>
      </c>
      <c r="R74" s="140">
        <f t="shared" si="34"/>
        <v>0</v>
      </c>
      <c r="S74" s="140">
        <f t="shared" si="35"/>
        <v>0</v>
      </c>
      <c r="T74" s="140">
        <f t="shared" si="36"/>
        <v>18445.484899999999</v>
      </c>
      <c r="U74" s="140">
        <f t="shared" si="37"/>
        <v>0</v>
      </c>
      <c r="W74" s="140">
        <f t="shared" si="38"/>
        <v>0</v>
      </c>
      <c r="X74" s="140">
        <f t="shared" si="39"/>
        <v>0</v>
      </c>
      <c r="Y74" s="140">
        <f t="shared" si="40"/>
        <v>0</v>
      </c>
      <c r="Z74" s="140">
        <f t="shared" si="41"/>
        <v>0</v>
      </c>
      <c r="AA74" s="140">
        <f t="shared" si="42"/>
        <v>0</v>
      </c>
      <c r="AC74" s="143">
        <f t="shared" si="31"/>
        <v>0</v>
      </c>
      <c r="AD74" s="143">
        <f t="shared" si="31"/>
        <v>0</v>
      </c>
      <c r="AE74" s="143">
        <f t="shared" si="31"/>
        <v>0</v>
      </c>
      <c r="AF74" s="143">
        <f t="shared" si="31"/>
        <v>18445.484899999999</v>
      </c>
      <c r="AG74" s="143">
        <f t="shared" si="31"/>
        <v>0</v>
      </c>
      <c r="AI74" s="140">
        <f t="shared" si="43"/>
        <v>0</v>
      </c>
      <c r="AJ74" s="140">
        <f t="shared" si="44"/>
        <v>0</v>
      </c>
      <c r="AK74" s="140">
        <f t="shared" si="45"/>
        <v>0</v>
      </c>
      <c r="AL74" s="140">
        <f t="shared" si="46"/>
        <v>15460.0885</v>
      </c>
      <c r="AM74" s="140">
        <f t="shared" si="47"/>
        <v>0</v>
      </c>
      <c r="AO74" s="140">
        <f t="shared" si="48"/>
        <v>0</v>
      </c>
      <c r="AP74" s="140">
        <f t="shared" si="49"/>
        <v>0</v>
      </c>
      <c r="AQ74" s="140">
        <f t="shared" si="50"/>
        <v>0</v>
      </c>
      <c r="AR74" s="140">
        <f t="shared" si="51"/>
        <v>0</v>
      </c>
      <c r="AS74" s="140">
        <f t="shared" si="52"/>
        <v>0</v>
      </c>
      <c r="AU74" s="143">
        <f t="shared" si="32"/>
        <v>0</v>
      </c>
      <c r="AV74" s="143">
        <f t="shared" si="32"/>
        <v>0</v>
      </c>
      <c r="AW74" s="143">
        <f t="shared" si="32"/>
        <v>0</v>
      </c>
      <c r="AX74" s="143">
        <f t="shared" si="32"/>
        <v>15460.0885</v>
      </c>
      <c r="AY74" s="143">
        <f t="shared" si="32"/>
        <v>0</v>
      </c>
    </row>
    <row r="75" spans="2:51">
      <c r="B75" t="s">
        <v>954</v>
      </c>
      <c r="C75" t="s">
        <v>631</v>
      </c>
      <c r="D75" s="120">
        <v>1.66E-2</v>
      </c>
      <c r="E75" s="120">
        <v>1.67E-2</v>
      </c>
      <c r="F75" s="127"/>
      <c r="G75" s="127"/>
      <c r="H75" s="127"/>
      <c r="I75" s="127"/>
      <c r="J75" s="127"/>
      <c r="K75" s="127">
        <v>0</v>
      </c>
      <c r="L75" s="127">
        <v>0</v>
      </c>
      <c r="M75" s="127">
        <v>0</v>
      </c>
      <c r="N75" s="127">
        <v>0</v>
      </c>
      <c r="O75" s="127">
        <v>609830</v>
      </c>
      <c r="Q75" s="140">
        <f t="shared" si="33"/>
        <v>0</v>
      </c>
      <c r="R75" s="140">
        <f t="shared" si="34"/>
        <v>0</v>
      </c>
      <c r="S75" s="140">
        <f t="shared" si="35"/>
        <v>0</v>
      </c>
      <c r="T75" s="140">
        <f t="shared" si="36"/>
        <v>0</v>
      </c>
      <c r="U75" s="140">
        <f t="shared" si="37"/>
        <v>10123.178</v>
      </c>
      <c r="W75" s="140">
        <f t="shared" si="38"/>
        <v>0</v>
      </c>
      <c r="X75" s="140">
        <f t="shared" si="39"/>
        <v>0</v>
      </c>
      <c r="Y75" s="140">
        <f t="shared" si="40"/>
        <v>0</v>
      </c>
      <c r="Z75" s="140">
        <f t="shared" si="41"/>
        <v>0</v>
      </c>
      <c r="AA75" s="140">
        <f t="shared" si="42"/>
        <v>0</v>
      </c>
      <c r="AC75" s="143">
        <f t="shared" si="31"/>
        <v>0</v>
      </c>
      <c r="AD75" s="143">
        <f t="shared" si="31"/>
        <v>0</v>
      </c>
      <c r="AE75" s="143">
        <f t="shared" si="31"/>
        <v>0</v>
      </c>
      <c r="AF75" s="143">
        <f t="shared" si="31"/>
        <v>0</v>
      </c>
      <c r="AG75" s="143">
        <f t="shared" si="31"/>
        <v>10123.178</v>
      </c>
      <c r="AI75" s="140">
        <f t="shared" si="43"/>
        <v>0</v>
      </c>
      <c r="AJ75" s="140">
        <f t="shared" si="44"/>
        <v>0</v>
      </c>
      <c r="AK75" s="140">
        <f t="shared" si="45"/>
        <v>0</v>
      </c>
      <c r="AL75" s="140">
        <f t="shared" si="46"/>
        <v>0</v>
      </c>
      <c r="AM75" s="140">
        <f t="shared" si="47"/>
        <v>10184.161</v>
      </c>
      <c r="AO75" s="140">
        <f t="shared" si="48"/>
        <v>0</v>
      </c>
      <c r="AP75" s="140">
        <f t="shared" si="49"/>
        <v>0</v>
      </c>
      <c r="AQ75" s="140">
        <f t="shared" si="50"/>
        <v>0</v>
      </c>
      <c r="AR75" s="140">
        <f t="shared" si="51"/>
        <v>0</v>
      </c>
      <c r="AS75" s="140">
        <f t="shared" si="52"/>
        <v>0</v>
      </c>
      <c r="AU75" s="143">
        <f t="shared" si="32"/>
        <v>0</v>
      </c>
      <c r="AV75" s="143">
        <f t="shared" si="32"/>
        <v>0</v>
      </c>
      <c r="AW75" s="143">
        <f t="shared" si="32"/>
        <v>0</v>
      </c>
      <c r="AX75" s="143">
        <f t="shared" si="32"/>
        <v>0</v>
      </c>
      <c r="AY75" s="143">
        <f t="shared" si="32"/>
        <v>10184.161</v>
      </c>
    </row>
    <row r="76" spans="2:51">
      <c r="B76" t="s">
        <v>954</v>
      </c>
      <c r="C76" t="s">
        <v>632</v>
      </c>
      <c r="D76" s="120">
        <v>2.0400000000000001E-2</v>
      </c>
      <c r="E76" s="120">
        <v>2.5600000000000001E-2</v>
      </c>
      <c r="F76" s="127"/>
      <c r="G76" s="127"/>
      <c r="H76" s="127"/>
      <c r="I76" s="127"/>
      <c r="J76" s="127"/>
      <c r="K76" s="127">
        <v>0</v>
      </c>
      <c r="L76" s="127">
        <v>0</v>
      </c>
      <c r="M76" s="127">
        <v>0</v>
      </c>
      <c r="N76" s="127">
        <v>0</v>
      </c>
      <c r="O76" s="127">
        <v>671976</v>
      </c>
      <c r="Q76" s="140">
        <f t="shared" si="33"/>
        <v>0</v>
      </c>
      <c r="R76" s="140">
        <f t="shared" si="34"/>
        <v>0</v>
      </c>
      <c r="S76" s="140">
        <f t="shared" si="35"/>
        <v>0</v>
      </c>
      <c r="T76" s="140">
        <f t="shared" si="36"/>
        <v>0</v>
      </c>
      <c r="U76" s="140">
        <f t="shared" si="37"/>
        <v>13708.3104</v>
      </c>
      <c r="W76" s="140">
        <f t="shared" si="38"/>
        <v>0</v>
      </c>
      <c r="X76" s="140">
        <f t="shared" si="39"/>
        <v>0</v>
      </c>
      <c r="Y76" s="140">
        <f t="shared" si="40"/>
        <v>0</v>
      </c>
      <c r="Z76" s="140">
        <f t="shared" si="41"/>
        <v>0</v>
      </c>
      <c r="AA76" s="140">
        <f t="shared" si="42"/>
        <v>0</v>
      </c>
      <c r="AC76" s="143">
        <f t="shared" si="31"/>
        <v>0</v>
      </c>
      <c r="AD76" s="143">
        <f t="shared" si="31"/>
        <v>0</v>
      </c>
      <c r="AE76" s="143">
        <f t="shared" si="31"/>
        <v>0</v>
      </c>
      <c r="AF76" s="143">
        <f t="shared" si="31"/>
        <v>0</v>
      </c>
      <c r="AG76" s="143">
        <f t="shared" si="31"/>
        <v>13708.3104</v>
      </c>
      <c r="AI76" s="140">
        <f t="shared" si="43"/>
        <v>0</v>
      </c>
      <c r="AJ76" s="140">
        <f t="shared" si="44"/>
        <v>0</v>
      </c>
      <c r="AK76" s="140">
        <f t="shared" si="45"/>
        <v>0</v>
      </c>
      <c r="AL76" s="140">
        <f t="shared" si="46"/>
        <v>0</v>
      </c>
      <c r="AM76" s="140">
        <f t="shared" si="47"/>
        <v>17202.585600000002</v>
      </c>
      <c r="AO76" s="140">
        <f t="shared" si="48"/>
        <v>0</v>
      </c>
      <c r="AP76" s="140">
        <f t="shared" si="49"/>
        <v>0</v>
      </c>
      <c r="AQ76" s="140">
        <f t="shared" si="50"/>
        <v>0</v>
      </c>
      <c r="AR76" s="140">
        <f t="shared" si="51"/>
        <v>0</v>
      </c>
      <c r="AS76" s="140">
        <f t="shared" si="52"/>
        <v>0</v>
      </c>
      <c r="AU76" s="143">
        <f t="shared" si="32"/>
        <v>0</v>
      </c>
      <c r="AV76" s="143">
        <f t="shared" si="32"/>
        <v>0</v>
      </c>
      <c r="AW76" s="143">
        <f t="shared" si="32"/>
        <v>0</v>
      </c>
      <c r="AX76" s="143">
        <f t="shared" si="32"/>
        <v>0</v>
      </c>
      <c r="AY76" s="143">
        <f t="shared" si="32"/>
        <v>17202.585600000002</v>
      </c>
    </row>
    <row r="77" spans="2:51">
      <c r="B77" t="s">
        <v>954</v>
      </c>
      <c r="C77" t="s">
        <v>633</v>
      </c>
      <c r="D77" s="120">
        <v>1.89E-2</v>
      </c>
      <c r="E77" s="120">
        <v>2.1099999999999997E-2</v>
      </c>
      <c r="F77" s="127"/>
      <c r="G77" s="127"/>
      <c r="H77" s="127"/>
      <c r="I77" s="127"/>
      <c r="J77" s="127"/>
      <c r="K77" s="127">
        <v>0</v>
      </c>
      <c r="L77" s="127">
        <v>0</v>
      </c>
      <c r="M77" s="127">
        <v>0</v>
      </c>
      <c r="N77" s="127">
        <v>0</v>
      </c>
      <c r="O77" s="127">
        <v>269917388</v>
      </c>
      <c r="Q77" s="140">
        <f t="shared" si="33"/>
        <v>0</v>
      </c>
      <c r="R77" s="140">
        <f t="shared" si="34"/>
        <v>0</v>
      </c>
      <c r="S77" s="140">
        <f t="shared" si="35"/>
        <v>0</v>
      </c>
      <c r="T77" s="140">
        <f t="shared" si="36"/>
        <v>0</v>
      </c>
      <c r="U77" s="140">
        <f t="shared" si="37"/>
        <v>5101438.6332</v>
      </c>
      <c r="W77" s="140">
        <f t="shared" si="38"/>
        <v>0</v>
      </c>
      <c r="X77" s="140">
        <f t="shared" si="39"/>
        <v>0</v>
      </c>
      <c r="Y77" s="140">
        <f t="shared" si="40"/>
        <v>0</v>
      </c>
      <c r="Z77" s="140">
        <f t="shared" si="41"/>
        <v>0</v>
      </c>
      <c r="AA77" s="140">
        <f t="shared" si="42"/>
        <v>0</v>
      </c>
      <c r="AC77" s="143">
        <f t="shared" si="31"/>
        <v>0</v>
      </c>
      <c r="AD77" s="143">
        <f t="shared" si="31"/>
        <v>0</v>
      </c>
      <c r="AE77" s="143">
        <f t="shared" si="31"/>
        <v>0</v>
      </c>
      <c r="AF77" s="143">
        <f t="shared" si="31"/>
        <v>0</v>
      </c>
      <c r="AG77" s="143">
        <f t="shared" si="31"/>
        <v>5101438.6332</v>
      </c>
      <c r="AI77" s="140">
        <f t="shared" si="43"/>
        <v>0</v>
      </c>
      <c r="AJ77" s="140">
        <f t="shared" si="44"/>
        <v>0</v>
      </c>
      <c r="AK77" s="140">
        <f t="shared" si="45"/>
        <v>0</v>
      </c>
      <c r="AL77" s="140">
        <f t="shared" si="46"/>
        <v>0</v>
      </c>
      <c r="AM77" s="140">
        <f t="shared" si="47"/>
        <v>5695256.8867999995</v>
      </c>
      <c r="AO77" s="140">
        <f t="shared" si="48"/>
        <v>0</v>
      </c>
      <c r="AP77" s="140">
        <f t="shared" si="49"/>
        <v>0</v>
      </c>
      <c r="AQ77" s="140">
        <f t="shared" si="50"/>
        <v>0</v>
      </c>
      <c r="AR77" s="140">
        <f t="shared" si="51"/>
        <v>0</v>
      </c>
      <c r="AS77" s="140">
        <f t="shared" si="52"/>
        <v>0</v>
      </c>
      <c r="AU77" s="143">
        <f t="shared" si="32"/>
        <v>0</v>
      </c>
      <c r="AV77" s="143">
        <f t="shared" si="32"/>
        <v>0</v>
      </c>
      <c r="AW77" s="143">
        <f t="shared" si="32"/>
        <v>0</v>
      </c>
      <c r="AX77" s="143">
        <f t="shared" si="32"/>
        <v>0</v>
      </c>
      <c r="AY77" s="143">
        <f t="shared" si="32"/>
        <v>5695256.8867999995</v>
      </c>
    </row>
    <row r="78" spans="2:51">
      <c r="B78" t="s">
        <v>954</v>
      </c>
      <c r="C78" t="s">
        <v>634</v>
      </c>
      <c r="D78" s="120">
        <v>3.2000000000000001E-2</v>
      </c>
      <c r="E78" s="120">
        <v>4.0199999999999993E-2</v>
      </c>
      <c r="F78" s="127"/>
      <c r="G78" s="127"/>
      <c r="H78" s="127"/>
      <c r="I78" s="127"/>
      <c r="J78" s="127"/>
      <c r="K78" s="127">
        <v>0</v>
      </c>
      <c r="L78" s="127">
        <v>0</v>
      </c>
      <c r="M78" s="127">
        <v>0</v>
      </c>
      <c r="N78" s="127">
        <v>0</v>
      </c>
      <c r="O78" s="127">
        <v>6117037</v>
      </c>
      <c r="Q78" s="140">
        <f t="shared" si="33"/>
        <v>0</v>
      </c>
      <c r="R78" s="140">
        <f t="shared" si="34"/>
        <v>0</v>
      </c>
      <c r="S78" s="140">
        <f t="shared" si="35"/>
        <v>0</v>
      </c>
      <c r="T78" s="140">
        <f t="shared" si="36"/>
        <v>0</v>
      </c>
      <c r="U78" s="140">
        <f t="shared" si="37"/>
        <v>195745.18400000001</v>
      </c>
      <c r="W78" s="140">
        <f t="shared" si="38"/>
        <v>0</v>
      </c>
      <c r="X78" s="140">
        <f t="shared" si="39"/>
        <v>0</v>
      </c>
      <c r="Y78" s="140">
        <f t="shared" si="40"/>
        <v>0</v>
      </c>
      <c r="Z78" s="140">
        <f t="shared" si="41"/>
        <v>0</v>
      </c>
      <c r="AA78" s="140">
        <f t="shared" si="42"/>
        <v>0</v>
      </c>
      <c r="AC78" s="143">
        <f t="shared" si="31"/>
        <v>0</v>
      </c>
      <c r="AD78" s="143">
        <f t="shared" si="31"/>
        <v>0</v>
      </c>
      <c r="AE78" s="143">
        <f t="shared" si="31"/>
        <v>0</v>
      </c>
      <c r="AF78" s="143">
        <f t="shared" si="31"/>
        <v>0</v>
      </c>
      <c r="AG78" s="143">
        <f t="shared" si="31"/>
        <v>195745.18400000001</v>
      </c>
      <c r="AI78" s="140">
        <f t="shared" si="43"/>
        <v>0</v>
      </c>
      <c r="AJ78" s="140">
        <f t="shared" si="44"/>
        <v>0</v>
      </c>
      <c r="AK78" s="140">
        <f t="shared" si="45"/>
        <v>0</v>
      </c>
      <c r="AL78" s="140">
        <f t="shared" si="46"/>
        <v>0</v>
      </c>
      <c r="AM78" s="140">
        <f t="shared" si="47"/>
        <v>245904.88739999995</v>
      </c>
      <c r="AO78" s="140">
        <f t="shared" si="48"/>
        <v>0</v>
      </c>
      <c r="AP78" s="140">
        <f t="shared" si="49"/>
        <v>0</v>
      </c>
      <c r="AQ78" s="140">
        <f t="shared" si="50"/>
        <v>0</v>
      </c>
      <c r="AR78" s="140">
        <f t="shared" si="51"/>
        <v>0</v>
      </c>
      <c r="AS78" s="140">
        <f t="shared" si="52"/>
        <v>0</v>
      </c>
      <c r="AU78" s="143">
        <f t="shared" si="32"/>
        <v>0</v>
      </c>
      <c r="AV78" s="143">
        <f t="shared" si="32"/>
        <v>0</v>
      </c>
      <c r="AW78" s="143">
        <f t="shared" si="32"/>
        <v>0</v>
      </c>
      <c r="AX78" s="143">
        <f t="shared" si="32"/>
        <v>0</v>
      </c>
      <c r="AY78" s="143">
        <f t="shared" si="32"/>
        <v>245904.88739999995</v>
      </c>
    </row>
    <row r="79" spans="2:51">
      <c r="B79" t="s">
        <v>954</v>
      </c>
      <c r="C79" t="s">
        <v>635</v>
      </c>
      <c r="D79" s="120">
        <v>2.7400000000000001E-2</v>
      </c>
      <c r="E79" s="120">
        <v>3.2199999999999999E-2</v>
      </c>
      <c r="F79" s="127"/>
      <c r="G79" s="127"/>
      <c r="H79" s="127"/>
      <c r="I79" s="127"/>
      <c r="J79" s="127"/>
      <c r="K79" s="127">
        <v>0</v>
      </c>
      <c r="L79" s="127">
        <v>0</v>
      </c>
      <c r="M79" s="127">
        <v>0</v>
      </c>
      <c r="N79" s="127">
        <v>0</v>
      </c>
      <c r="O79" s="127">
        <v>3349996</v>
      </c>
      <c r="Q79" s="140">
        <f t="shared" si="33"/>
        <v>0</v>
      </c>
      <c r="R79" s="140">
        <f t="shared" si="34"/>
        <v>0</v>
      </c>
      <c r="S79" s="140">
        <f t="shared" si="35"/>
        <v>0</v>
      </c>
      <c r="T79" s="140">
        <f t="shared" si="36"/>
        <v>0</v>
      </c>
      <c r="U79" s="140">
        <f t="shared" si="37"/>
        <v>91789.890400000004</v>
      </c>
      <c r="W79" s="140">
        <f t="shared" si="38"/>
        <v>0</v>
      </c>
      <c r="X79" s="140">
        <f t="shared" si="39"/>
        <v>0</v>
      </c>
      <c r="Y79" s="140">
        <f t="shared" si="40"/>
        <v>0</v>
      </c>
      <c r="Z79" s="140">
        <f t="shared" si="41"/>
        <v>0</v>
      </c>
      <c r="AA79" s="140">
        <f t="shared" si="42"/>
        <v>0</v>
      </c>
      <c r="AC79" s="143">
        <f t="shared" si="31"/>
        <v>0</v>
      </c>
      <c r="AD79" s="143">
        <f t="shared" si="31"/>
        <v>0</v>
      </c>
      <c r="AE79" s="143">
        <f t="shared" si="31"/>
        <v>0</v>
      </c>
      <c r="AF79" s="143">
        <f t="shared" si="31"/>
        <v>0</v>
      </c>
      <c r="AG79" s="143">
        <f t="shared" si="31"/>
        <v>91789.890400000004</v>
      </c>
      <c r="AI79" s="140">
        <f t="shared" si="43"/>
        <v>0</v>
      </c>
      <c r="AJ79" s="140">
        <f t="shared" si="44"/>
        <v>0</v>
      </c>
      <c r="AK79" s="140">
        <f t="shared" si="45"/>
        <v>0</v>
      </c>
      <c r="AL79" s="140">
        <f t="shared" si="46"/>
        <v>0</v>
      </c>
      <c r="AM79" s="140">
        <f t="shared" si="47"/>
        <v>107869.87119999999</v>
      </c>
      <c r="AO79" s="140">
        <f t="shared" si="48"/>
        <v>0</v>
      </c>
      <c r="AP79" s="140">
        <f t="shared" si="49"/>
        <v>0</v>
      </c>
      <c r="AQ79" s="140">
        <f t="shared" si="50"/>
        <v>0</v>
      </c>
      <c r="AR79" s="140">
        <f t="shared" si="51"/>
        <v>0</v>
      </c>
      <c r="AS79" s="140">
        <f t="shared" si="52"/>
        <v>0</v>
      </c>
      <c r="AU79" s="143">
        <f t="shared" si="32"/>
        <v>0</v>
      </c>
      <c r="AV79" s="143">
        <f t="shared" si="32"/>
        <v>0</v>
      </c>
      <c r="AW79" s="143">
        <f t="shared" si="32"/>
        <v>0</v>
      </c>
      <c r="AX79" s="143">
        <f t="shared" si="32"/>
        <v>0</v>
      </c>
      <c r="AY79" s="143">
        <f t="shared" si="32"/>
        <v>107869.87119999999</v>
      </c>
    </row>
    <row r="80" spans="2:51">
      <c r="B80" t="s">
        <v>954</v>
      </c>
      <c r="C80" t="s">
        <v>636</v>
      </c>
      <c r="D80" s="120">
        <v>2.0900000000000002E-2</v>
      </c>
      <c r="E80" s="120">
        <v>2.1499999999999998E-2</v>
      </c>
      <c r="F80" s="127"/>
      <c r="G80" s="127"/>
      <c r="H80" s="127"/>
      <c r="I80" s="127"/>
      <c r="J80" s="127"/>
      <c r="K80" s="127">
        <v>0</v>
      </c>
      <c r="L80" s="127">
        <v>0</v>
      </c>
      <c r="M80" s="127">
        <v>0</v>
      </c>
      <c r="N80" s="127">
        <v>0</v>
      </c>
      <c r="O80" s="127">
        <v>130250005</v>
      </c>
      <c r="Q80" s="140">
        <f t="shared" si="33"/>
        <v>0</v>
      </c>
      <c r="R80" s="140">
        <f t="shared" si="34"/>
        <v>0</v>
      </c>
      <c r="S80" s="140">
        <f t="shared" si="35"/>
        <v>0</v>
      </c>
      <c r="T80" s="140">
        <f t="shared" si="36"/>
        <v>0</v>
      </c>
      <c r="U80" s="140">
        <f t="shared" si="37"/>
        <v>2722225.1045000004</v>
      </c>
      <c r="W80" s="140">
        <f t="shared" si="38"/>
        <v>0</v>
      </c>
      <c r="X80" s="140">
        <f t="shared" si="39"/>
        <v>0</v>
      </c>
      <c r="Y80" s="140">
        <f t="shared" si="40"/>
        <v>0</v>
      </c>
      <c r="Z80" s="140">
        <f t="shared" si="41"/>
        <v>0</v>
      </c>
      <c r="AA80" s="140">
        <f t="shared" si="42"/>
        <v>0</v>
      </c>
      <c r="AC80" s="143">
        <f t="shared" si="31"/>
        <v>0</v>
      </c>
      <c r="AD80" s="143">
        <f t="shared" si="31"/>
        <v>0</v>
      </c>
      <c r="AE80" s="143">
        <f t="shared" si="31"/>
        <v>0</v>
      </c>
      <c r="AF80" s="143">
        <f t="shared" si="31"/>
        <v>0</v>
      </c>
      <c r="AG80" s="143">
        <f t="shared" si="31"/>
        <v>2722225.1045000004</v>
      </c>
      <c r="AI80" s="140">
        <f t="shared" si="43"/>
        <v>0</v>
      </c>
      <c r="AJ80" s="140">
        <f t="shared" si="44"/>
        <v>0</v>
      </c>
      <c r="AK80" s="140">
        <f t="shared" si="45"/>
        <v>0</v>
      </c>
      <c r="AL80" s="140">
        <f t="shared" si="46"/>
        <v>0</v>
      </c>
      <c r="AM80" s="140">
        <f t="shared" si="47"/>
        <v>2800375.1074999999</v>
      </c>
      <c r="AO80" s="140">
        <f t="shared" si="48"/>
        <v>0</v>
      </c>
      <c r="AP80" s="140">
        <f t="shared" si="49"/>
        <v>0</v>
      </c>
      <c r="AQ80" s="140">
        <f t="shared" si="50"/>
        <v>0</v>
      </c>
      <c r="AR80" s="140">
        <f t="shared" si="51"/>
        <v>0</v>
      </c>
      <c r="AS80" s="140">
        <f t="shared" si="52"/>
        <v>0</v>
      </c>
      <c r="AU80" s="143">
        <f t="shared" si="32"/>
        <v>0</v>
      </c>
      <c r="AV80" s="143">
        <f t="shared" si="32"/>
        <v>0</v>
      </c>
      <c r="AW80" s="143">
        <f t="shared" si="32"/>
        <v>0</v>
      </c>
      <c r="AX80" s="143">
        <f t="shared" si="32"/>
        <v>0</v>
      </c>
      <c r="AY80" s="143">
        <f t="shared" si="32"/>
        <v>2800375.1074999999</v>
      </c>
    </row>
    <row r="81" spans="2:51">
      <c r="B81" t="s">
        <v>954</v>
      </c>
      <c r="C81" t="s">
        <v>637</v>
      </c>
      <c r="D81" s="120">
        <v>3.3600000000000005E-2</v>
      </c>
      <c r="E81" s="120">
        <v>3.3399999999999999E-2</v>
      </c>
      <c r="F81" s="127"/>
      <c r="G81" s="127"/>
      <c r="H81" s="127"/>
      <c r="I81" s="127"/>
      <c r="J81" s="127"/>
      <c r="K81" s="127">
        <v>0</v>
      </c>
      <c r="L81" s="127">
        <v>0</v>
      </c>
      <c r="M81" s="127">
        <v>0</v>
      </c>
      <c r="N81" s="127">
        <v>0</v>
      </c>
      <c r="O81" s="127">
        <v>55834071</v>
      </c>
      <c r="Q81" s="140">
        <f t="shared" si="33"/>
        <v>0</v>
      </c>
      <c r="R81" s="140">
        <f t="shared" si="34"/>
        <v>0</v>
      </c>
      <c r="S81" s="140">
        <f t="shared" si="35"/>
        <v>0</v>
      </c>
      <c r="T81" s="140">
        <f t="shared" si="36"/>
        <v>0</v>
      </c>
      <c r="U81" s="140">
        <f t="shared" si="37"/>
        <v>1876024.7856000003</v>
      </c>
      <c r="W81" s="140">
        <f t="shared" si="38"/>
        <v>0</v>
      </c>
      <c r="X81" s="140">
        <f t="shared" si="39"/>
        <v>0</v>
      </c>
      <c r="Y81" s="140">
        <f t="shared" si="40"/>
        <v>0</v>
      </c>
      <c r="Z81" s="140">
        <f t="shared" si="41"/>
        <v>0</v>
      </c>
      <c r="AA81" s="140">
        <f t="shared" si="42"/>
        <v>0</v>
      </c>
      <c r="AC81" s="143">
        <f t="shared" si="31"/>
        <v>0</v>
      </c>
      <c r="AD81" s="143">
        <f t="shared" si="31"/>
        <v>0</v>
      </c>
      <c r="AE81" s="143">
        <f t="shared" si="31"/>
        <v>0</v>
      </c>
      <c r="AF81" s="143">
        <f t="shared" si="31"/>
        <v>0</v>
      </c>
      <c r="AG81" s="143">
        <f t="shared" si="31"/>
        <v>1876024.7856000003</v>
      </c>
      <c r="AI81" s="140">
        <f t="shared" si="43"/>
        <v>0</v>
      </c>
      <c r="AJ81" s="140">
        <f t="shared" si="44"/>
        <v>0</v>
      </c>
      <c r="AK81" s="140">
        <f t="shared" si="45"/>
        <v>0</v>
      </c>
      <c r="AL81" s="140">
        <f t="shared" si="46"/>
        <v>0</v>
      </c>
      <c r="AM81" s="140">
        <f t="shared" si="47"/>
        <v>1864857.9713999999</v>
      </c>
      <c r="AO81" s="140">
        <f t="shared" si="48"/>
        <v>0</v>
      </c>
      <c r="AP81" s="140">
        <f t="shared" si="49"/>
        <v>0</v>
      </c>
      <c r="AQ81" s="140">
        <f t="shared" si="50"/>
        <v>0</v>
      </c>
      <c r="AR81" s="140">
        <f t="shared" si="51"/>
        <v>0</v>
      </c>
      <c r="AS81" s="140">
        <f t="shared" si="52"/>
        <v>0</v>
      </c>
      <c r="AU81" s="143">
        <f t="shared" si="32"/>
        <v>0</v>
      </c>
      <c r="AV81" s="143">
        <f t="shared" si="32"/>
        <v>0</v>
      </c>
      <c r="AW81" s="143">
        <f t="shared" si="32"/>
        <v>0</v>
      </c>
      <c r="AX81" s="143">
        <f t="shared" si="32"/>
        <v>0</v>
      </c>
      <c r="AY81" s="143">
        <f t="shared" si="32"/>
        <v>1864857.9713999999</v>
      </c>
    </row>
    <row r="82" spans="2:51">
      <c r="B82" t="s">
        <v>954</v>
      </c>
      <c r="C82" t="s">
        <v>638</v>
      </c>
      <c r="D82" s="120">
        <v>1.43E-2</v>
      </c>
      <c r="E82" s="120">
        <v>1.44E-2</v>
      </c>
      <c r="F82" s="127"/>
      <c r="G82" s="127"/>
      <c r="H82" s="127"/>
      <c r="I82" s="127"/>
      <c r="J82" s="127"/>
      <c r="K82" s="127">
        <v>0</v>
      </c>
      <c r="L82" s="127">
        <v>0</v>
      </c>
      <c r="M82" s="127">
        <v>0</v>
      </c>
      <c r="N82" s="127">
        <v>0</v>
      </c>
      <c r="O82" s="127">
        <v>2476548</v>
      </c>
      <c r="Q82" s="140">
        <f t="shared" si="33"/>
        <v>0</v>
      </c>
      <c r="R82" s="140">
        <f t="shared" si="34"/>
        <v>0</v>
      </c>
      <c r="S82" s="140">
        <f t="shared" si="35"/>
        <v>0</v>
      </c>
      <c r="T82" s="140">
        <f t="shared" si="36"/>
        <v>0</v>
      </c>
      <c r="U82" s="140">
        <f t="shared" si="37"/>
        <v>35414.636400000003</v>
      </c>
      <c r="W82" s="140">
        <f t="shared" si="38"/>
        <v>0</v>
      </c>
      <c r="X82" s="140">
        <f t="shared" si="39"/>
        <v>0</v>
      </c>
      <c r="Y82" s="140">
        <f t="shared" si="40"/>
        <v>0</v>
      </c>
      <c r="Z82" s="140">
        <f t="shared" si="41"/>
        <v>0</v>
      </c>
      <c r="AA82" s="140">
        <f t="shared" si="42"/>
        <v>0</v>
      </c>
      <c r="AC82" s="143">
        <f t="shared" si="31"/>
        <v>0</v>
      </c>
      <c r="AD82" s="143">
        <f t="shared" si="31"/>
        <v>0</v>
      </c>
      <c r="AE82" s="143">
        <f t="shared" si="31"/>
        <v>0</v>
      </c>
      <c r="AF82" s="143">
        <f t="shared" si="31"/>
        <v>0</v>
      </c>
      <c r="AG82" s="143">
        <f t="shared" si="31"/>
        <v>35414.636400000003</v>
      </c>
      <c r="AI82" s="140">
        <f t="shared" si="43"/>
        <v>0</v>
      </c>
      <c r="AJ82" s="140">
        <f t="shared" si="44"/>
        <v>0</v>
      </c>
      <c r="AK82" s="140">
        <f t="shared" si="45"/>
        <v>0</v>
      </c>
      <c r="AL82" s="140">
        <f t="shared" si="46"/>
        <v>0</v>
      </c>
      <c r="AM82" s="140">
        <f t="shared" si="47"/>
        <v>35662.2912</v>
      </c>
      <c r="AO82" s="140">
        <f t="shared" si="48"/>
        <v>0</v>
      </c>
      <c r="AP82" s="140">
        <f t="shared" si="49"/>
        <v>0</v>
      </c>
      <c r="AQ82" s="140">
        <f t="shared" si="50"/>
        <v>0</v>
      </c>
      <c r="AR82" s="140">
        <f t="shared" si="51"/>
        <v>0</v>
      </c>
      <c r="AS82" s="140">
        <f t="shared" si="52"/>
        <v>0</v>
      </c>
      <c r="AU82" s="143">
        <f t="shared" si="32"/>
        <v>0</v>
      </c>
      <c r="AV82" s="143">
        <f t="shared" si="32"/>
        <v>0</v>
      </c>
      <c r="AW82" s="143">
        <f t="shared" si="32"/>
        <v>0</v>
      </c>
      <c r="AX82" s="143">
        <f t="shared" si="32"/>
        <v>0</v>
      </c>
      <c r="AY82" s="143">
        <f t="shared" si="32"/>
        <v>35662.2912</v>
      </c>
    </row>
    <row r="83" spans="2:51">
      <c r="B83" t="s">
        <v>954</v>
      </c>
      <c r="C83" t="s">
        <v>662</v>
      </c>
      <c r="D83" s="120">
        <v>1.66E-2</v>
      </c>
      <c r="E83" s="120">
        <v>1.7000000000000001E-2</v>
      </c>
      <c r="F83" s="127"/>
      <c r="G83" s="127"/>
      <c r="H83" s="127"/>
      <c r="I83" s="127"/>
      <c r="J83" s="127"/>
      <c r="K83" s="127">
        <v>0</v>
      </c>
      <c r="L83" s="127">
        <v>494478</v>
      </c>
      <c r="M83" s="127">
        <v>0</v>
      </c>
      <c r="N83" s="127">
        <v>0</v>
      </c>
      <c r="O83" s="127">
        <v>0</v>
      </c>
      <c r="Q83" s="140">
        <f t="shared" si="33"/>
        <v>0</v>
      </c>
      <c r="R83" s="140">
        <f t="shared" si="34"/>
        <v>8208.3348000000005</v>
      </c>
      <c r="S83" s="140">
        <f t="shared" si="35"/>
        <v>0</v>
      </c>
      <c r="T83" s="140">
        <f t="shared" si="36"/>
        <v>0</v>
      </c>
      <c r="U83" s="140">
        <f t="shared" si="37"/>
        <v>0</v>
      </c>
      <c r="W83" s="140">
        <f t="shared" si="38"/>
        <v>0</v>
      </c>
      <c r="X83" s="140">
        <f t="shared" si="39"/>
        <v>0</v>
      </c>
      <c r="Y83" s="140">
        <f t="shared" si="40"/>
        <v>0</v>
      </c>
      <c r="Z83" s="140">
        <f t="shared" si="41"/>
        <v>0</v>
      </c>
      <c r="AA83" s="140">
        <f t="shared" si="42"/>
        <v>0</v>
      </c>
      <c r="AC83" s="143">
        <f t="shared" si="31"/>
        <v>0</v>
      </c>
      <c r="AD83" s="143">
        <f t="shared" si="31"/>
        <v>8208.3348000000005</v>
      </c>
      <c r="AE83" s="143">
        <f t="shared" si="31"/>
        <v>0</v>
      </c>
      <c r="AF83" s="143">
        <f t="shared" si="31"/>
        <v>0</v>
      </c>
      <c r="AG83" s="143">
        <f t="shared" si="31"/>
        <v>0</v>
      </c>
      <c r="AI83" s="140">
        <f t="shared" si="43"/>
        <v>0</v>
      </c>
      <c r="AJ83" s="140">
        <f t="shared" si="44"/>
        <v>8406.1260000000002</v>
      </c>
      <c r="AK83" s="140">
        <f t="shared" si="45"/>
        <v>0</v>
      </c>
      <c r="AL83" s="140">
        <f t="shared" si="46"/>
        <v>0</v>
      </c>
      <c r="AM83" s="140">
        <f t="shared" si="47"/>
        <v>0</v>
      </c>
      <c r="AO83" s="140">
        <f t="shared" si="48"/>
        <v>0</v>
      </c>
      <c r="AP83" s="140">
        <f t="shared" si="49"/>
        <v>0</v>
      </c>
      <c r="AQ83" s="140">
        <f t="shared" si="50"/>
        <v>0</v>
      </c>
      <c r="AR83" s="140">
        <f t="shared" si="51"/>
        <v>0</v>
      </c>
      <c r="AS83" s="140">
        <f t="shared" si="52"/>
        <v>0</v>
      </c>
      <c r="AU83" s="143">
        <f t="shared" si="32"/>
        <v>0</v>
      </c>
      <c r="AV83" s="143">
        <f t="shared" si="32"/>
        <v>8406.1260000000002</v>
      </c>
      <c r="AW83" s="143">
        <f t="shared" si="32"/>
        <v>0</v>
      </c>
      <c r="AX83" s="143">
        <f t="shared" si="32"/>
        <v>0</v>
      </c>
      <c r="AY83" s="143">
        <f t="shared" si="32"/>
        <v>0</v>
      </c>
    </row>
    <row r="84" spans="2:51">
      <c r="B84" t="s">
        <v>954</v>
      </c>
      <c r="C84" t="s">
        <v>663</v>
      </c>
      <c r="D84" s="120">
        <v>1.8800000000000001E-2</v>
      </c>
      <c r="E84" s="120">
        <v>2.3599999999999999E-2</v>
      </c>
      <c r="F84" s="127"/>
      <c r="G84" s="127"/>
      <c r="H84" s="127"/>
      <c r="I84" s="127"/>
      <c r="J84" s="127"/>
      <c r="K84" s="127">
        <v>0</v>
      </c>
      <c r="L84" s="127">
        <v>924800</v>
      </c>
      <c r="M84" s="127">
        <v>0</v>
      </c>
      <c r="N84" s="127">
        <v>0</v>
      </c>
      <c r="O84" s="127">
        <v>0</v>
      </c>
      <c r="Q84" s="140">
        <f t="shared" si="33"/>
        <v>0</v>
      </c>
      <c r="R84" s="140">
        <f t="shared" si="34"/>
        <v>17386.240000000002</v>
      </c>
      <c r="S84" s="140">
        <f t="shared" si="35"/>
        <v>0</v>
      </c>
      <c r="T84" s="140">
        <f t="shared" si="36"/>
        <v>0</v>
      </c>
      <c r="U84" s="140">
        <f t="shared" si="37"/>
        <v>0</v>
      </c>
      <c r="W84" s="140">
        <f t="shared" si="38"/>
        <v>0</v>
      </c>
      <c r="X84" s="140">
        <f t="shared" si="39"/>
        <v>0</v>
      </c>
      <c r="Y84" s="140">
        <f t="shared" si="40"/>
        <v>0</v>
      </c>
      <c r="Z84" s="140">
        <f t="shared" si="41"/>
        <v>0</v>
      </c>
      <c r="AA84" s="140">
        <f t="shared" si="42"/>
        <v>0</v>
      </c>
      <c r="AC84" s="143">
        <f t="shared" si="31"/>
        <v>0</v>
      </c>
      <c r="AD84" s="143">
        <f t="shared" si="31"/>
        <v>17386.240000000002</v>
      </c>
      <c r="AE84" s="143">
        <f t="shared" si="31"/>
        <v>0</v>
      </c>
      <c r="AF84" s="143">
        <f t="shared" si="31"/>
        <v>0</v>
      </c>
      <c r="AG84" s="143">
        <f t="shared" si="31"/>
        <v>0</v>
      </c>
      <c r="AI84" s="140">
        <f t="shared" si="43"/>
        <v>0</v>
      </c>
      <c r="AJ84" s="140">
        <f t="shared" si="44"/>
        <v>21825.279999999999</v>
      </c>
      <c r="AK84" s="140">
        <f t="shared" si="45"/>
        <v>0</v>
      </c>
      <c r="AL84" s="140">
        <f t="shared" si="46"/>
        <v>0</v>
      </c>
      <c r="AM84" s="140">
        <f t="shared" si="47"/>
        <v>0</v>
      </c>
      <c r="AO84" s="140">
        <f t="shared" si="48"/>
        <v>0</v>
      </c>
      <c r="AP84" s="140">
        <f t="shared" si="49"/>
        <v>0</v>
      </c>
      <c r="AQ84" s="140">
        <f t="shared" si="50"/>
        <v>0</v>
      </c>
      <c r="AR84" s="140">
        <f t="shared" si="51"/>
        <v>0</v>
      </c>
      <c r="AS84" s="140">
        <f t="shared" si="52"/>
        <v>0</v>
      </c>
      <c r="AU84" s="143">
        <f t="shared" si="32"/>
        <v>0</v>
      </c>
      <c r="AV84" s="143">
        <f t="shared" si="32"/>
        <v>21825.279999999999</v>
      </c>
      <c r="AW84" s="143">
        <f t="shared" si="32"/>
        <v>0</v>
      </c>
      <c r="AX84" s="143">
        <f t="shared" si="32"/>
        <v>0</v>
      </c>
      <c r="AY84" s="143">
        <f t="shared" si="32"/>
        <v>0</v>
      </c>
    </row>
    <row r="85" spans="2:51">
      <c r="B85" t="s">
        <v>954</v>
      </c>
      <c r="C85" t="s">
        <v>664</v>
      </c>
      <c r="D85" s="120">
        <v>2.2200000000000001E-2</v>
      </c>
      <c r="E85" s="120">
        <v>2.1000000000000001E-2</v>
      </c>
      <c r="F85" s="127"/>
      <c r="G85" s="127"/>
      <c r="H85" s="127"/>
      <c r="I85" s="127"/>
      <c r="J85" s="127"/>
      <c r="K85" s="127">
        <v>0</v>
      </c>
      <c r="L85" s="127">
        <v>289697351</v>
      </c>
      <c r="M85" s="127">
        <v>0</v>
      </c>
      <c r="N85" s="127">
        <v>0</v>
      </c>
      <c r="O85" s="127">
        <v>0</v>
      </c>
      <c r="Q85" s="140">
        <f t="shared" si="33"/>
        <v>0</v>
      </c>
      <c r="R85" s="140">
        <f t="shared" si="34"/>
        <v>6431281.1922000004</v>
      </c>
      <c r="S85" s="140">
        <f t="shared" si="35"/>
        <v>0</v>
      </c>
      <c r="T85" s="140">
        <f t="shared" si="36"/>
        <v>0</v>
      </c>
      <c r="U85" s="140">
        <f t="shared" si="37"/>
        <v>0</v>
      </c>
      <c r="W85" s="140">
        <f t="shared" si="38"/>
        <v>0</v>
      </c>
      <c r="X85" s="140">
        <f t="shared" si="39"/>
        <v>0</v>
      </c>
      <c r="Y85" s="140">
        <f t="shared" si="40"/>
        <v>0</v>
      </c>
      <c r="Z85" s="140">
        <f t="shared" si="41"/>
        <v>0</v>
      </c>
      <c r="AA85" s="140">
        <f t="shared" si="42"/>
        <v>0</v>
      </c>
      <c r="AC85" s="143">
        <f t="shared" si="31"/>
        <v>0</v>
      </c>
      <c r="AD85" s="143">
        <f t="shared" si="31"/>
        <v>6431281.1922000004</v>
      </c>
      <c r="AE85" s="143">
        <f t="shared" si="31"/>
        <v>0</v>
      </c>
      <c r="AF85" s="143">
        <f t="shared" si="31"/>
        <v>0</v>
      </c>
      <c r="AG85" s="143">
        <f t="shared" si="31"/>
        <v>0</v>
      </c>
      <c r="AI85" s="140">
        <f t="shared" si="43"/>
        <v>0</v>
      </c>
      <c r="AJ85" s="140">
        <f t="shared" si="44"/>
        <v>6083644.3710000003</v>
      </c>
      <c r="AK85" s="140">
        <f t="shared" si="45"/>
        <v>0</v>
      </c>
      <c r="AL85" s="140">
        <f t="shared" si="46"/>
        <v>0</v>
      </c>
      <c r="AM85" s="140">
        <f t="shared" si="47"/>
        <v>0</v>
      </c>
      <c r="AO85" s="140">
        <f t="shared" si="48"/>
        <v>0</v>
      </c>
      <c r="AP85" s="140">
        <f t="shared" si="49"/>
        <v>0</v>
      </c>
      <c r="AQ85" s="140">
        <f t="shared" si="50"/>
        <v>0</v>
      </c>
      <c r="AR85" s="140">
        <f t="shared" si="51"/>
        <v>0</v>
      </c>
      <c r="AS85" s="140">
        <f t="shared" si="52"/>
        <v>0</v>
      </c>
      <c r="AU85" s="143">
        <f t="shared" si="32"/>
        <v>0</v>
      </c>
      <c r="AV85" s="143">
        <f t="shared" si="32"/>
        <v>6083644.3710000003</v>
      </c>
      <c r="AW85" s="143">
        <f t="shared" si="32"/>
        <v>0</v>
      </c>
      <c r="AX85" s="143">
        <f t="shared" si="32"/>
        <v>0</v>
      </c>
      <c r="AY85" s="143">
        <f t="shared" si="32"/>
        <v>0</v>
      </c>
    </row>
    <row r="86" spans="2:51">
      <c r="B86" t="s">
        <v>954</v>
      </c>
      <c r="C86" t="s">
        <v>665</v>
      </c>
      <c r="D86" s="120">
        <v>3.3700000000000001E-2</v>
      </c>
      <c r="E86" s="120">
        <v>4.0300000000000002E-2</v>
      </c>
      <c r="F86" s="127"/>
      <c r="G86" s="127"/>
      <c r="H86" s="127"/>
      <c r="I86" s="127"/>
      <c r="J86" s="127"/>
      <c r="K86" s="127">
        <v>0</v>
      </c>
      <c r="L86" s="127">
        <v>4628691</v>
      </c>
      <c r="M86" s="127">
        <v>0</v>
      </c>
      <c r="N86" s="127">
        <v>0</v>
      </c>
      <c r="O86" s="127">
        <v>0</v>
      </c>
      <c r="Q86" s="140">
        <f t="shared" si="33"/>
        <v>0</v>
      </c>
      <c r="R86" s="140">
        <f t="shared" si="34"/>
        <v>155986.8867</v>
      </c>
      <c r="S86" s="140">
        <f t="shared" si="35"/>
        <v>0</v>
      </c>
      <c r="T86" s="140">
        <f t="shared" si="36"/>
        <v>0</v>
      </c>
      <c r="U86" s="140">
        <f t="shared" si="37"/>
        <v>0</v>
      </c>
      <c r="W86" s="140">
        <f t="shared" si="38"/>
        <v>0</v>
      </c>
      <c r="X86" s="140">
        <f t="shared" si="39"/>
        <v>0</v>
      </c>
      <c r="Y86" s="140">
        <f t="shared" si="40"/>
        <v>0</v>
      </c>
      <c r="Z86" s="140">
        <f t="shared" si="41"/>
        <v>0</v>
      </c>
      <c r="AA86" s="140">
        <f t="shared" si="42"/>
        <v>0</v>
      </c>
      <c r="AC86" s="143">
        <f t="shared" si="31"/>
        <v>0</v>
      </c>
      <c r="AD86" s="143">
        <f t="shared" si="31"/>
        <v>155986.8867</v>
      </c>
      <c r="AE86" s="143">
        <f t="shared" si="31"/>
        <v>0</v>
      </c>
      <c r="AF86" s="143">
        <f t="shared" si="31"/>
        <v>0</v>
      </c>
      <c r="AG86" s="143">
        <f t="shared" si="31"/>
        <v>0</v>
      </c>
      <c r="AI86" s="140">
        <f t="shared" si="43"/>
        <v>0</v>
      </c>
      <c r="AJ86" s="140">
        <f t="shared" si="44"/>
        <v>186536.24730000002</v>
      </c>
      <c r="AK86" s="140">
        <f t="shared" si="45"/>
        <v>0</v>
      </c>
      <c r="AL86" s="140">
        <f t="shared" si="46"/>
        <v>0</v>
      </c>
      <c r="AM86" s="140">
        <f t="shared" si="47"/>
        <v>0</v>
      </c>
      <c r="AO86" s="140">
        <f t="shared" si="48"/>
        <v>0</v>
      </c>
      <c r="AP86" s="140">
        <f t="shared" si="49"/>
        <v>0</v>
      </c>
      <c r="AQ86" s="140">
        <f t="shared" si="50"/>
        <v>0</v>
      </c>
      <c r="AR86" s="140">
        <f t="shared" si="51"/>
        <v>0</v>
      </c>
      <c r="AS86" s="140">
        <f t="shared" si="52"/>
        <v>0</v>
      </c>
      <c r="AU86" s="143">
        <f t="shared" si="32"/>
        <v>0</v>
      </c>
      <c r="AV86" s="143">
        <f t="shared" si="32"/>
        <v>186536.24730000002</v>
      </c>
      <c r="AW86" s="143">
        <f t="shared" si="32"/>
        <v>0</v>
      </c>
      <c r="AX86" s="143">
        <f t="shared" si="32"/>
        <v>0</v>
      </c>
      <c r="AY86" s="143">
        <f t="shared" si="32"/>
        <v>0</v>
      </c>
    </row>
    <row r="87" spans="2:51">
      <c r="B87" t="s">
        <v>954</v>
      </c>
      <c r="C87" t="s">
        <v>666</v>
      </c>
      <c r="D87" s="120">
        <v>2.6600000000000002E-2</v>
      </c>
      <c r="E87" s="120">
        <v>3.1600000000000003E-2</v>
      </c>
      <c r="F87" s="127"/>
      <c r="G87" s="127"/>
      <c r="H87" s="127"/>
      <c r="I87" s="127"/>
      <c r="J87" s="127"/>
      <c r="K87" s="127">
        <v>0</v>
      </c>
      <c r="L87" s="127">
        <v>1942924</v>
      </c>
      <c r="M87" s="127">
        <v>0</v>
      </c>
      <c r="N87" s="127">
        <v>0</v>
      </c>
      <c r="O87" s="127">
        <v>0</v>
      </c>
      <c r="Q87" s="140">
        <f t="shared" si="33"/>
        <v>0</v>
      </c>
      <c r="R87" s="140">
        <f t="shared" si="34"/>
        <v>51681.778400000003</v>
      </c>
      <c r="S87" s="140">
        <f t="shared" si="35"/>
        <v>0</v>
      </c>
      <c r="T87" s="140">
        <f t="shared" si="36"/>
        <v>0</v>
      </c>
      <c r="U87" s="140">
        <f t="shared" si="37"/>
        <v>0</v>
      </c>
      <c r="W87" s="140">
        <f t="shared" si="38"/>
        <v>0</v>
      </c>
      <c r="X87" s="140">
        <f t="shared" si="39"/>
        <v>0</v>
      </c>
      <c r="Y87" s="140">
        <f t="shared" si="40"/>
        <v>0</v>
      </c>
      <c r="Z87" s="140">
        <f t="shared" si="41"/>
        <v>0</v>
      </c>
      <c r="AA87" s="140">
        <f t="shared" si="42"/>
        <v>0</v>
      </c>
      <c r="AC87" s="143">
        <f t="shared" si="31"/>
        <v>0</v>
      </c>
      <c r="AD87" s="143">
        <f t="shared" si="31"/>
        <v>51681.778400000003</v>
      </c>
      <c r="AE87" s="143">
        <f t="shared" si="31"/>
        <v>0</v>
      </c>
      <c r="AF87" s="143">
        <f t="shared" si="31"/>
        <v>0</v>
      </c>
      <c r="AG87" s="143">
        <f t="shared" si="31"/>
        <v>0</v>
      </c>
      <c r="AI87" s="140">
        <f t="shared" si="43"/>
        <v>0</v>
      </c>
      <c r="AJ87" s="140">
        <f t="shared" si="44"/>
        <v>61396.398400000005</v>
      </c>
      <c r="AK87" s="140">
        <f t="shared" si="45"/>
        <v>0</v>
      </c>
      <c r="AL87" s="140">
        <f t="shared" si="46"/>
        <v>0</v>
      </c>
      <c r="AM87" s="140">
        <f t="shared" si="47"/>
        <v>0</v>
      </c>
      <c r="AO87" s="140">
        <f t="shared" si="48"/>
        <v>0</v>
      </c>
      <c r="AP87" s="140">
        <f t="shared" si="49"/>
        <v>0</v>
      </c>
      <c r="AQ87" s="140">
        <f t="shared" si="50"/>
        <v>0</v>
      </c>
      <c r="AR87" s="140">
        <f t="shared" si="51"/>
        <v>0</v>
      </c>
      <c r="AS87" s="140">
        <f t="shared" si="52"/>
        <v>0</v>
      </c>
      <c r="AU87" s="143">
        <f t="shared" si="32"/>
        <v>0</v>
      </c>
      <c r="AV87" s="143">
        <f t="shared" si="32"/>
        <v>61396.398400000005</v>
      </c>
      <c r="AW87" s="143">
        <f t="shared" si="32"/>
        <v>0</v>
      </c>
      <c r="AX87" s="143">
        <f t="shared" si="32"/>
        <v>0</v>
      </c>
      <c r="AY87" s="143">
        <f t="shared" si="32"/>
        <v>0</v>
      </c>
    </row>
    <row r="88" spans="2:51">
      <c r="B88" t="s">
        <v>954</v>
      </c>
      <c r="C88" t="s">
        <v>667</v>
      </c>
      <c r="D88" s="120">
        <v>2.3E-2</v>
      </c>
      <c r="E88" s="120">
        <v>2.2099999999999998E-2</v>
      </c>
      <c r="F88" s="127"/>
      <c r="G88" s="127"/>
      <c r="H88" s="127"/>
      <c r="I88" s="127"/>
      <c r="J88" s="127"/>
      <c r="K88" s="127">
        <v>0</v>
      </c>
      <c r="L88" s="127">
        <v>220867822</v>
      </c>
      <c r="M88" s="127">
        <v>0</v>
      </c>
      <c r="N88" s="127">
        <v>0</v>
      </c>
      <c r="O88" s="127">
        <v>0</v>
      </c>
      <c r="Q88" s="140">
        <f t="shared" si="33"/>
        <v>0</v>
      </c>
      <c r="R88" s="140">
        <f t="shared" si="34"/>
        <v>5079959.9059999995</v>
      </c>
      <c r="S88" s="140">
        <f t="shared" si="35"/>
        <v>0</v>
      </c>
      <c r="T88" s="140">
        <f t="shared" si="36"/>
        <v>0</v>
      </c>
      <c r="U88" s="140">
        <f t="shared" si="37"/>
        <v>0</v>
      </c>
      <c r="W88" s="140">
        <f t="shared" si="38"/>
        <v>0</v>
      </c>
      <c r="X88" s="140">
        <f t="shared" si="39"/>
        <v>0</v>
      </c>
      <c r="Y88" s="140">
        <f t="shared" si="40"/>
        <v>0</v>
      </c>
      <c r="Z88" s="140">
        <f t="shared" si="41"/>
        <v>0</v>
      </c>
      <c r="AA88" s="140">
        <f t="shared" si="42"/>
        <v>0</v>
      </c>
      <c r="AC88" s="143">
        <f t="shared" si="31"/>
        <v>0</v>
      </c>
      <c r="AD88" s="143">
        <f t="shared" si="31"/>
        <v>5079959.9059999995</v>
      </c>
      <c r="AE88" s="143">
        <f t="shared" si="31"/>
        <v>0</v>
      </c>
      <c r="AF88" s="143">
        <f t="shared" si="31"/>
        <v>0</v>
      </c>
      <c r="AG88" s="143">
        <f t="shared" si="31"/>
        <v>0</v>
      </c>
      <c r="AI88" s="140">
        <f t="shared" si="43"/>
        <v>0</v>
      </c>
      <c r="AJ88" s="140">
        <f t="shared" si="44"/>
        <v>4881178.8662</v>
      </c>
      <c r="AK88" s="140">
        <f t="shared" si="45"/>
        <v>0</v>
      </c>
      <c r="AL88" s="140">
        <f t="shared" si="46"/>
        <v>0</v>
      </c>
      <c r="AM88" s="140">
        <f t="shared" si="47"/>
        <v>0</v>
      </c>
      <c r="AO88" s="140">
        <f t="shared" si="48"/>
        <v>0</v>
      </c>
      <c r="AP88" s="140">
        <f t="shared" si="49"/>
        <v>0</v>
      </c>
      <c r="AQ88" s="140">
        <f t="shared" si="50"/>
        <v>0</v>
      </c>
      <c r="AR88" s="140">
        <f t="shared" si="51"/>
        <v>0</v>
      </c>
      <c r="AS88" s="140">
        <f t="shared" si="52"/>
        <v>0</v>
      </c>
      <c r="AU88" s="143">
        <f t="shared" si="32"/>
        <v>0</v>
      </c>
      <c r="AV88" s="143">
        <f t="shared" si="32"/>
        <v>4881178.8662</v>
      </c>
      <c r="AW88" s="143">
        <f t="shared" si="32"/>
        <v>0</v>
      </c>
      <c r="AX88" s="143">
        <f t="shared" si="32"/>
        <v>0</v>
      </c>
      <c r="AY88" s="143">
        <f t="shared" si="32"/>
        <v>0</v>
      </c>
    </row>
    <row r="89" spans="2:51">
      <c r="B89" t="s">
        <v>954</v>
      </c>
      <c r="C89" t="s">
        <v>668</v>
      </c>
      <c r="D89" s="120">
        <v>3.09E-2</v>
      </c>
      <c r="E89" s="120">
        <v>3.1E-2</v>
      </c>
      <c r="F89" s="127"/>
      <c r="G89" s="127"/>
      <c r="H89" s="127"/>
      <c r="I89" s="127"/>
      <c r="J89" s="127"/>
      <c r="K89" s="127">
        <v>0</v>
      </c>
      <c r="L89" s="127">
        <v>52741985</v>
      </c>
      <c r="M89" s="127">
        <v>0</v>
      </c>
      <c r="N89" s="127">
        <v>0</v>
      </c>
      <c r="O89" s="127">
        <v>0</v>
      </c>
      <c r="Q89" s="140">
        <f t="shared" si="33"/>
        <v>0</v>
      </c>
      <c r="R89" s="140">
        <f t="shared" si="34"/>
        <v>1629727.3365</v>
      </c>
      <c r="S89" s="140">
        <f t="shared" si="35"/>
        <v>0</v>
      </c>
      <c r="T89" s="140">
        <f t="shared" si="36"/>
        <v>0</v>
      </c>
      <c r="U89" s="140">
        <f t="shared" si="37"/>
        <v>0</v>
      </c>
      <c r="W89" s="140">
        <f t="shared" si="38"/>
        <v>0</v>
      </c>
      <c r="X89" s="140">
        <f t="shared" si="39"/>
        <v>0</v>
      </c>
      <c r="Y89" s="140">
        <f t="shared" si="40"/>
        <v>0</v>
      </c>
      <c r="Z89" s="140">
        <f t="shared" si="41"/>
        <v>0</v>
      </c>
      <c r="AA89" s="140">
        <f t="shared" si="42"/>
        <v>0</v>
      </c>
      <c r="AC89" s="143">
        <f t="shared" si="31"/>
        <v>0</v>
      </c>
      <c r="AD89" s="143">
        <f t="shared" si="31"/>
        <v>1629727.3365</v>
      </c>
      <c r="AE89" s="143">
        <f t="shared" si="31"/>
        <v>0</v>
      </c>
      <c r="AF89" s="143">
        <f t="shared" si="31"/>
        <v>0</v>
      </c>
      <c r="AG89" s="143">
        <f t="shared" si="31"/>
        <v>0</v>
      </c>
      <c r="AI89" s="140">
        <f t="shared" si="43"/>
        <v>0</v>
      </c>
      <c r="AJ89" s="140">
        <f t="shared" si="44"/>
        <v>1635001.5349999999</v>
      </c>
      <c r="AK89" s="140">
        <f t="shared" si="45"/>
        <v>0</v>
      </c>
      <c r="AL89" s="140">
        <f t="shared" si="46"/>
        <v>0</v>
      </c>
      <c r="AM89" s="140">
        <f t="shared" si="47"/>
        <v>0</v>
      </c>
      <c r="AO89" s="140">
        <f t="shared" si="48"/>
        <v>0</v>
      </c>
      <c r="AP89" s="140">
        <f t="shared" si="49"/>
        <v>0</v>
      </c>
      <c r="AQ89" s="140">
        <f t="shared" si="50"/>
        <v>0</v>
      </c>
      <c r="AR89" s="140">
        <f t="shared" si="51"/>
        <v>0</v>
      </c>
      <c r="AS89" s="140">
        <f t="shared" si="52"/>
        <v>0</v>
      </c>
      <c r="AU89" s="143">
        <f t="shared" si="32"/>
        <v>0</v>
      </c>
      <c r="AV89" s="143">
        <f t="shared" si="32"/>
        <v>1635001.5349999999</v>
      </c>
      <c r="AW89" s="143">
        <f t="shared" si="32"/>
        <v>0</v>
      </c>
      <c r="AX89" s="143">
        <f t="shared" si="32"/>
        <v>0</v>
      </c>
      <c r="AY89" s="143">
        <f t="shared" si="32"/>
        <v>0</v>
      </c>
    </row>
    <row r="90" spans="2:51">
      <c r="B90" t="s">
        <v>954</v>
      </c>
      <c r="C90" t="s">
        <v>669</v>
      </c>
      <c r="D90" s="120">
        <v>7.0300000000000001E-2</v>
      </c>
      <c r="E90" s="120">
        <v>7.4700000000000003E-2</v>
      </c>
      <c r="F90" s="127"/>
      <c r="G90" s="127"/>
      <c r="H90" s="127"/>
      <c r="I90" s="127"/>
      <c r="J90" s="127"/>
      <c r="K90" s="127">
        <v>0</v>
      </c>
      <c r="L90" s="127">
        <v>26583363</v>
      </c>
      <c r="M90" s="127">
        <v>0</v>
      </c>
      <c r="N90" s="127">
        <v>0</v>
      </c>
      <c r="O90" s="127">
        <v>0</v>
      </c>
      <c r="Q90" s="140">
        <f t="shared" si="33"/>
        <v>0</v>
      </c>
      <c r="R90" s="140">
        <f t="shared" si="34"/>
        <v>1868810.4188999999</v>
      </c>
      <c r="S90" s="140">
        <f t="shared" si="35"/>
        <v>0</v>
      </c>
      <c r="T90" s="140">
        <f t="shared" si="36"/>
        <v>0</v>
      </c>
      <c r="U90" s="140">
        <f t="shared" si="37"/>
        <v>0</v>
      </c>
      <c r="W90" s="140">
        <f t="shared" si="38"/>
        <v>0</v>
      </c>
      <c r="X90" s="140">
        <f t="shared" si="39"/>
        <v>0</v>
      </c>
      <c r="Y90" s="140">
        <f t="shared" si="40"/>
        <v>0</v>
      </c>
      <c r="Z90" s="140">
        <f t="shared" si="41"/>
        <v>0</v>
      </c>
      <c r="AA90" s="140">
        <f t="shared" si="42"/>
        <v>0</v>
      </c>
      <c r="AC90" s="143">
        <f t="shared" si="31"/>
        <v>0</v>
      </c>
      <c r="AD90" s="143">
        <f t="shared" si="31"/>
        <v>1868810.4188999999</v>
      </c>
      <c r="AE90" s="143">
        <f t="shared" si="31"/>
        <v>0</v>
      </c>
      <c r="AF90" s="143">
        <f t="shared" si="31"/>
        <v>0</v>
      </c>
      <c r="AG90" s="143">
        <f t="shared" si="31"/>
        <v>0</v>
      </c>
      <c r="AI90" s="140">
        <f t="shared" si="43"/>
        <v>0</v>
      </c>
      <c r="AJ90" s="140">
        <f t="shared" si="44"/>
        <v>1985777.2161000001</v>
      </c>
      <c r="AK90" s="140">
        <f t="shared" si="45"/>
        <v>0</v>
      </c>
      <c r="AL90" s="140">
        <f t="shared" si="46"/>
        <v>0</v>
      </c>
      <c r="AM90" s="140">
        <f t="shared" si="47"/>
        <v>0</v>
      </c>
      <c r="AO90" s="140">
        <f t="shared" si="48"/>
        <v>0</v>
      </c>
      <c r="AP90" s="140">
        <f t="shared" si="49"/>
        <v>0</v>
      </c>
      <c r="AQ90" s="140">
        <f t="shared" si="50"/>
        <v>0</v>
      </c>
      <c r="AR90" s="140">
        <f t="shared" si="51"/>
        <v>0</v>
      </c>
      <c r="AS90" s="140">
        <f t="shared" si="52"/>
        <v>0</v>
      </c>
      <c r="AU90" s="143">
        <f t="shared" si="32"/>
        <v>0</v>
      </c>
      <c r="AV90" s="143">
        <f t="shared" si="32"/>
        <v>1985777.2161000001</v>
      </c>
      <c r="AW90" s="143">
        <f t="shared" si="32"/>
        <v>0</v>
      </c>
      <c r="AX90" s="143">
        <f t="shared" si="32"/>
        <v>0</v>
      </c>
      <c r="AY90" s="143">
        <f t="shared" si="32"/>
        <v>0</v>
      </c>
    </row>
    <row r="91" spans="2:51">
      <c r="B91" t="s">
        <v>954</v>
      </c>
      <c r="C91" t="s">
        <v>670</v>
      </c>
      <c r="D91" s="120">
        <v>1.3600000000000001E-2</v>
      </c>
      <c r="E91" s="120">
        <v>1.4499999999999999E-2</v>
      </c>
      <c r="F91" s="127"/>
      <c r="G91" s="127"/>
      <c r="H91" s="127"/>
      <c r="I91" s="127"/>
      <c r="J91" s="127"/>
      <c r="K91" s="127">
        <v>0</v>
      </c>
      <c r="L91" s="127">
        <v>3029556</v>
      </c>
      <c r="M91" s="127">
        <v>0</v>
      </c>
      <c r="N91" s="127">
        <v>0</v>
      </c>
      <c r="O91" s="127">
        <v>0</v>
      </c>
      <c r="Q91" s="140">
        <f t="shared" si="33"/>
        <v>0</v>
      </c>
      <c r="R91" s="140">
        <f t="shared" si="34"/>
        <v>41201.961600000002</v>
      </c>
      <c r="S91" s="140">
        <f t="shared" si="35"/>
        <v>0</v>
      </c>
      <c r="T91" s="140">
        <f t="shared" si="36"/>
        <v>0</v>
      </c>
      <c r="U91" s="140">
        <f t="shared" si="37"/>
        <v>0</v>
      </c>
      <c r="W91" s="140">
        <f t="shared" si="38"/>
        <v>0</v>
      </c>
      <c r="X91" s="140">
        <f t="shared" si="39"/>
        <v>0</v>
      </c>
      <c r="Y91" s="140">
        <f t="shared" si="40"/>
        <v>0</v>
      </c>
      <c r="Z91" s="140">
        <f t="shared" si="41"/>
        <v>0</v>
      </c>
      <c r="AA91" s="140">
        <f t="shared" si="42"/>
        <v>0</v>
      </c>
      <c r="AC91" s="143">
        <f t="shared" si="31"/>
        <v>0</v>
      </c>
      <c r="AD91" s="143">
        <f t="shared" si="31"/>
        <v>41201.961600000002</v>
      </c>
      <c r="AE91" s="143">
        <f t="shared" si="31"/>
        <v>0</v>
      </c>
      <c r="AF91" s="143">
        <f t="shared" si="31"/>
        <v>0</v>
      </c>
      <c r="AG91" s="143">
        <f t="shared" si="31"/>
        <v>0</v>
      </c>
      <c r="AI91" s="140">
        <f t="shared" si="43"/>
        <v>0</v>
      </c>
      <c r="AJ91" s="140">
        <f t="shared" si="44"/>
        <v>43928.561999999998</v>
      </c>
      <c r="AK91" s="140">
        <f t="shared" si="45"/>
        <v>0</v>
      </c>
      <c r="AL91" s="140">
        <f t="shared" si="46"/>
        <v>0</v>
      </c>
      <c r="AM91" s="140">
        <f t="shared" si="47"/>
        <v>0</v>
      </c>
      <c r="AO91" s="140">
        <f t="shared" si="48"/>
        <v>0</v>
      </c>
      <c r="AP91" s="140">
        <f t="shared" si="49"/>
        <v>0</v>
      </c>
      <c r="AQ91" s="140">
        <f t="shared" si="50"/>
        <v>0</v>
      </c>
      <c r="AR91" s="140">
        <f t="shared" si="51"/>
        <v>0</v>
      </c>
      <c r="AS91" s="140">
        <f t="shared" si="52"/>
        <v>0</v>
      </c>
      <c r="AU91" s="143">
        <f t="shared" si="32"/>
        <v>0</v>
      </c>
      <c r="AV91" s="143">
        <f t="shared" si="32"/>
        <v>43928.561999999998</v>
      </c>
      <c r="AW91" s="143">
        <f t="shared" si="32"/>
        <v>0</v>
      </c>
      <c r="AX91" s="143">
        <f t="shared" si="32"/>
        <v>0</v>
      </c>
      <c r="AY91" s="143">
        <f t="shared" si="32"/>
        <v>0</v>
      </c>
    </row>
    <row r="92" spans="2:51">
      <c r="B92" t="s">
        <v>1154</v>
      </c>
      <c r="F92" s="127">
        <v>0</v>
      </c>
      <c r="G92" s="127">
        <v>1691366</v>
      </c>
      <c r="H92" s="127">
        <v>0</v>
      </c>
      <c r="I92" s="127">
        <v>827572</v>
      </c>
      <c r="J92" s="127">
        <v>0</v>
      </c>
      <c r="K92" s="127">
        <v>0</v>
      </c>
      <c r="L92" s="127">
        <v>600910970</v>
      </c>
      <c r="M92" s="127">
        <v>0</v>
      </c>
      <c r="N92" s="127">
        <v>286324503</v>
      </c>
      <c r="O92" s="127">
        <v>469226851</v>
      </c>
      <c r="Q92" s="140">
        <f t="shared" si="33"/>
        <v>0</v>
      </c>
      <c r="R92" s="140">
        <f t="shared" si="34"/>
        <v>0</v>
      </c>
      <c r="S92" s="140">
        <f t="shared" si="35"/>
        <v>0</v>
      </c>
      <c r="T92" s="140">
        <f t="shared" si="36"/>
        <v>0</v>
      </c>
      <c r="U92" s="140">
        <f t="shared" si="37"/>
        <v>0</v>
      </c>
      <c r="W92" s="140">
        <f t="shared" si="38"/>
        <v>0</v>
      </c>
      <c r="X92" s="140">
        <f t="shared" si="39"/>
        <v>0</v>
      </c>
      <c r="Y92" s="140">
        <f t="shared" si="40"/>
        <v>0</v>
      </c>
      <c r="Z92" s="140">
        <f t="shared" si="41"/>
        <v>0</v>
      </c>
      <c r="AA92" s="140">
        <f t="shared" si="42"/>
        <v>0</v>
      </c>
      <c r="AC92" s="143">
        <f t="shared" si="31"/>
        <v>0</v>
      </c>
      <c r="AD92" s="143">
        <f t="shared" si="31"/>
        <v>0</v>
      </c>
      <c r="AE92" s="143">
        <f t="shared" si="31"/>
        <v>0</v>
      </c>
      <c r="AF92" s="143">
        <f t="shared" si="31"/>
        <v>0</v>
      </c>
      <c r="AG92" s="143">
        <f t="shared" si="31"/>
        <v>0</v>
      </c>
      <c r="AI92" s="140">
        <f t="shared" si="43"/>
        <v>0</v>
      </c>
      <c r="AJ92" s="140">
        <f t="shared" si="44"/>
        <v>0</v>
      </c>
      <c r="AK92" s="140">
        <f t="shared" si="45"/>
        <v>0</v>
      </c>
      <c r="AL92" s="140">
        <f t="shared" si="46"/>
        <v>0</v>
      </c>
      <c r="AM92" s="140">
        <f t="shared" si="47"/>
        <v>0</v>
      </c>
      <c r="AO92" s="140">
        <f t="shared" si="48"/>
        <v>0</v>
      </c>
      <c r="AP92" s="140">
        <f t="shared" si="49"/>
        <v>0</v>
      </c>
      <c r="AQ92" s="140">
        <f t="shared" si="50"/>
        <v>0</v>
      </c>
      <c r="AR92" s="140">
        <f t="shared" si="51"/>
        <v>0</v>
      </c>
      <c r="AS92" s="140">
        <f t="shared" si="52"/>
        <v>0</v>
      </c>
      <c r="AU92" s="143">
        <f t="shared" si="32"/>
        <v>0</v>
      </c>
      <c r="AV92" s="143">
        <f t="shared" si="32"/>
        <v>0</v>
      </c>
      <c r="AW92" s="143">
        <f t="shared" si="32"/>
        <v>0</v>
      </c>
      <c r="AX92" s="143">
        <f t="shared" si="32"/>
        <v>0</v>
      </c>
      <c r="AY92" s="143">
        <f t="shared" si="32"/>
        <v>0</v>
      </c>
    </row>
    <row r="93" spans="2:51">
      <c r="B93" t="s">
        <v>809</v>
      </c>
      <c r="C93" t="s">
        <v>35</v>
      </c>
      <c r="D93" s="120">
        <v>1.77E-2</v>
      </c>
      <c r="E93" s="120">
        <v>1.67E-2</v>
      </c>
      <c r="F93" s="127">
        <v>1691555</v>
      </c>
      <c r="G93" s="127">
        <v>526683</v>
      </c>
      <c r="H93" s="127">
        <v>852091</v>
      </c>
      <c r="I93" s="127">
        <v>201131</v>
      </c>
      <c r="J93" s="127">
        <v>326595</v>
      </c>
      <c r="K93" s="127"/>
      <c r="L93" s="127"/>
      <c r="M93" s="127"/>
      <c r="N93" s="127"/>
      <c r="O93" s="127"/>
      <c r="Q93" s="140">
        <f t="shared" si="33"/>
        <v>0</v>
      </c>
      <c r="R93" s="140">
        <f t="shared" si="34"/>
        <v>0</v>
      </c>
      <c r="S93" s="140">
        <f t="shared" si="35"/>
        <v>0</v>
      </c>
      <c r="T93" s="140">
        <f t="shared" si="36"/>
        <v>0</v>
      </c>
      <c r="U93" s="140">
        <f t="shared" si="37"/>
        <v>0</v>
      </c>
      <c r="W93" s="140">
        <f t="shared" si="38"/>
        <v>29940.523499999999</v>
      </c>
      <c r="X93" s="140">
        <f t="shared" si="39"/>
        <v>9322.2891</v>
      </c>
      <c r="Y93" s="140">
        <f t="shared" si="40"/>
        <v>15082.010700000001</v>
      </c>
      <c r="Z93" s="140">
        <f t="shared" si="41"/>
        <v>3560.0187000000001</v>
      </c>
      <c r="AA93" s="140">
        <f t="shared" si="42"/>
        <v>5780.7314999999999</v>
      </c>
      <c r="AC93" s="143">
        <f t="shared" si="31"/>
        <v>29940.523499999999</v>
      </c>
      <c r="AD93" s="143">
        <f t="shared" si="31"/>
        <v>9322.2891</v>
      </c>
      <c r="AE93" s="143">
        <f t="shared" si="31"/>
        <v>15082.010700000001</v>
      </c>
      <c r="AF93" s="143">
        <f t="shared" si="31"/>
        <v>3560.0187000000001</v>
      </c>
      <c r="AG93" s="143">
        <f t="shared" si="31"/>
        <v>5780.7314999999999</v>
      </c>
      <c r="AI93" s="140">
        <f t="shared" si="43"/>
        <v>0</v>
      </c>
      <c r="AJ93" s="140">
        <f t="shared" si="44"/>
        <v>0</v>
      </c>
      <c r="AK93" s="140">
        <f t="shared" si="45"/>
        <v>0</v>
      </c>
      <c r="AL93" s="140">
        <f t="shared" si="46"/>
        <v>0</v>
      </c>
      <c r="AM93" s="140">
        <f t="shared" si="47"/>
        <v>0</v>
      </c>
      <c r="AO93" s="140">
        <f t="shared" si="48"/>
        <v>28248.968499999999</v>
      </c>
      <c r="AP93" s="140">
        <f t="shared" si="49"/>
        <v>8795.6060999999991</v>
      </c>
      <c r="AQ93" s="140">
        <f t="shared" si="50"/>
        <v>14229.9197</v>
      </c>
      <c r="AR93" s="140">
        <f t="shared" si="51"/>
        <v>3358.8876999999998</v>
      </c>
      <c r="AS93" s="140">
        <f t="shared" si="52"/>
        <v>5454.1364999999996</v>
      </c>
      <c r="AU93" s="143">
        <f t="shared" si="32"/>
        <v>28248.968499999999</v>
      </c>
      <c r="AV93" s="143">
        <f t="shared" si="32"/>
        <v>8795.6060999999991</v>
      </c>
      <c r="AW93" s="143">
        <f t="shared" si="32"/>
        <v>14229.9197</v>
      </c>
      <c r="AX93" s="143">
        <f t="shared" si="32"/>
        <v>3358.8876999999998</v>
      </c>
      <c r="AY93" s="143">
        <f t="shared" si="32"/>
        <v>5454.1364999999996</v>
      </c>
    </row>
    <row r="94" spans="2:51">
      <c r="B94" t="s">
        <v>809</v>
      </c>
      <c r="C94" t="s">
        <v>36</v>
      </c>
      <c r="D94" s="120">
        <v>2E-3</v>
      </c>
      <c r="E94" s="120">
        <v>1.26E-2</v>
      </c>
      <c r="F94" s="127">
        <v>46053</v>
      </c>
      <c r="G94" s="127">
        <v>14339</v>
      </c>
      <c r="H94" s="127">
        <v>23199</v>
      </c>
      <c r="I94" s="127">
        <v>5476</v>
      </c>
      <c r="J94" s="127">
        <v>8892</v>
      </c>
      <c r="K94" s="127"/>
      <c r="L94" s="127"/>
      <c r="M94" s="127"/>
      <c r="N94" s="127"/>
      <c r="O94" s="127"/>
      <c r="Q94" s="140">
        <f t="shared" si="33"/>
        <v>0</v>
      </c>
      <c r="R94" s="140">
        <f t="shared" si="34"/>
        <v>0</v>
      </c>
      <c r="S94" s="140">
        <f t="shared" si="35"/>
        <v>0</v>
      </c>
      <c r="T94" s="140">
        <f t="shared" si="36"/>
        <v>0</v>
      </c>
      <c r="U94" s="140">
        <f t="shared" si="37"/>
        <v>0</v>
      </c>
      <c r="W94" s="140">
        <f t="shared" si="38"/>
        <v>92.106000000000009</v>
      </c>
      <c r="X94" s="140">
        <f t="shared" si="39"/>
        <v>28.678000000000001</v>
      </c>
      <c r="Y94" s="140">
        <f t="shared" si="40"/>
        <v>46.398000000000003</v>
      </c>
      <c r="Z94" s="140">
        <f t="shared" si="41"/>
        <v>10.952</v>
      </c>
      <c r="AA94" s="140">
        <f t="shared" si="42"/>
        <v>17.783999999999999</v>
      </c>
      <c r="AC94" s="143">
        <f t="shared" si="31"/>
        <v>92.106000000000009</v>
      </c>
      <c r="AD94" s="143">
        <f t="shared" si="31"/>
        <v>28.678000000000001</v>
      </c>
      <c r="AE94" s="143">
        <f t="shared" si="31"/>
        <v>46.398000000000003</v>
      </c>
      <c r="AF94" s="143">
        <f t="shared" si="31"/>
        <v>10.952</v>
      </c>
      <c r="AG94" s="143">
        <f t="shared" si="31"/>
        <v>17.783999999999999</v>
      </c>
      <c r="AI94" s="140">
        <f t="shared" si="43"/>
        <v>0</v>
      </c>
      <c r="AJ94" s="140">
        <f t="shared" si="44"/>
        <v>0</v>
      </c>
      <c r="AK94" s="140">
        <f t="shared" si="45"/>
        <v>0</v>
      </c>
      <c r="AL94" s="140">
        <f t="shared" si="46"/>
        <v>0</v>
      </c>
      <c r="AM94" s="140">
        <f t="shared" si="47"/>
        <v>0</v>
      </c>
      <c r="AO94" s="140">
        <f t="shared" si="48"/>
        <v>580.26779999999997</v>
      </c>
      <c r="AP94" s="140">
        <f t="shared" si="49"/>
        <v>180.67140000000001</v>
      </c>
      <c r="AQ94" s="140">
        <f t="shared" si="50"/>
        <v>292.30740000000003</v>
      </c>
      <c r="AR94" s="140">
        <f t="shared" si="51"/>
        <v>68.997600000000006</v>
      </c>
      <c r="AS94" s="140">
        <f t="shared" si="52"/>
        <v>112.03919999999999</v>
      </c>
      <c r="AU94" s="143">
        <f t="shared" si="32"/>
        <v>580.26779999999997</v>
      </c>
      <c r="AV94" s="143">
        <f t="shared" si="32"/>
        <v>180.67140000000001</v>
  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    <v>112.03919999999999</v>
      </c>
    </row>
    <row r="95" spans="2:51">
      <c r="B95" t="s">
        <v>809</v>
      </c>
      <c r="C95" t="s">
        <v>37</v>
      </c>
      <c r="D95" s="120">
        <v>2.1700000000000001E-2</v>
      </c>
      <c r="E95" s="120">
        <v>2.4500000000000001E-2</v>
      </c>
      <c r="F95" s="127">
        <v>60506240</v>
      </c>
      <c r="G95" s="127">
        <v>18839265</v>
      </c>
      <c r="H95" s="127">
        <v>30478991</v>
      </c>
      <c r="I95" s="127">
        <v>7194391</v>
      </c>
      <c r="J95" s="127">
        <v>11682197</v>
      </c>
      <c r="K95" s="127"/>
      <c r="L95" s="127"/>
      <c r="M95" s="127"/>
      <c r="N95" s="127"/>
      <c r="O95" s="127"/>
      <c r="Q95" s="140">
        <f t="shared" si="33"/>
        <v>0</v>
      </c>
      <c r="R95" s="140">
        <f t="shared" si="34"/>
        <v>0</v>
      </c>
      <c r="S95" s="140">
        <f t="shared" si="35"/>
        <v>0</v>
      </c>
      <c r="T95" s="140">
        <f t="shared" si="36"/>
        <v>0</v>
      </c>
      <c r="U95" s="140">
        <f t="shared" si="37"/>
        <v>0</v>
      </c>
      <c r="W95" s="140">
        <f t="shared" si="38"/>
        <v>1312985.4080000001</v>
      </c>
      <c r="X95" s="140">
        <f t="shared" si="39"/>
        <v>408812.05050000001</v>
      </c>
      <c r="Y95" s="140">
        <f t="shared" si="40"/>
        <v>661394.10470000003</v>
      </c>
      <c r="Z95" s="140">
        <f t="shared" si="41"/>
        <v>156118.28470000002</v>
      </c>
      <c r="AA95" s="140">
        <f t="shared" si="42"/>
        <v>253503.67490000001</v>
      </c>
      <c r="AC95" s="143">
        <f t="shared" si="31"/>
        <v>1312985.4080000001</v>
      </c>
      <c r="AD95" s="143">
        <f t="shared" si="31"/>
        <v>408812.05050000001</v>
      </c>
      <c r="AE95" s="143">
        <f t="shared" si="31"/>
        <v>661394.10470000003</v>
      </c>
      <c r="AF95" s="143">
        <f t="shared" si="31"/>
        <v>156118.28470000002</v>
      </c>
      <c r="AG95" s="143">
        <f t="shared" si="31"/>
        <v>253503.67490000001</v>
      </c>
      <c r="AI95" s="140">
        <f t="shared" si="43"/>
        <v>0</v>
      </c>
      <c r="AJ95" s="140">
        <f t="shared" si="44"/>
        <v>0</v>
      </c>
      <c r="AK95" s="140">
        <f t="shared" si="45"/>
        <v>0</v>
      </c>
      <c r="AL95" s="140">
        <f t="shared" si="46"/>
        <v>0</v>
      </c>
      <c r="AM95" s="140">
        <f t="shared" si="47"/>
        <v>0</v>
      </c>
      <c r="AO95" s="140">
        <f t="shared" si="48"/>
        <v>1482402.8800000001</v>
      </c>
      <c r="AP95" s="140">
        <f t="shared" si="49"/>
        <v>461561.99249999999</v>
      </c>
      <c r="AQ95" s="140">
        <f t="shared" si="50"/>
        <v>746735.27950000006</v>
      </c>
      <c r="AR95" s="140">
        <f t="shared" si="51"/>
        <v>176262.57949999999</v>
      </c>
      <c r="AS95" s="140">
        <f t="shared" si="52"/>
        <v>286213.82650000002</v>
      </c>
      <c r="AU95" s="143">
        <f t="shared" si="32"/>
        <v>1482402.8800000001</v>
      </c>
      <c r="AV95" s="143">
        <f t="shared" si="32"/>
        <v>461561.99249999999</v>
      </c>
      <c r="AW95" s="143">
        <f t="shared" si="32"/>
        <v>746735.27950000006</v>
      </c>
      <c r="AX95" s="143">
        <f t="shared" si="32"/>
        <v>176262.57949999999</v>
      </c>
      <c r="AY95" s="143">
        <f t="shared" si="32"/>
        <v>286213.82650000002</v>
      </c>
    </row>
    <row r="96" spans="2:51">
      <c r="B96" t="s">
        <v>809</v>
      </c>
      <c r="C96" t="s">
        <v>38</v>
      </c>
      <c r="D96" s="120">
        <v>6.6699999999999995E-2</v>
      </c>
      <c r="E96" s="120">
        <v>6.6699999999999995E-2</v>
      </c>
      <c r="F96" s="127">
        <v>8725452</v>
      </c>
      <c r="G96" s="127">
        <v>2716763</v>
      </c>
      <c r="H96" s="127">
        <v>4395298</v>
      </c>
      <c r="I96" s="127">
        <v>1037485</v>
      </c>
      <c r="J96" s="127">
        <v>1684660</v>
      </c>
      <c r="K96" s="127"/>
      <c r="L96" s="127"/>
      <c r="M96" s="127"/>
      <c r="N96" s="127"/>
      <c r="O96" s="127"/>
      <c r="Q96" s="140">
        <f t="shared" si="33"/>
        <v>0</v>
      </c>
      <c r="R96" s="140">
        <f t="shared" si="34"/>
        <v>0</v>
      </c>
      <c r="S96" s="140">
        <f t="shared" si="35"/>
        <v>0</v>
      </c>
      <c r="T96" s="140">
        <f t="shared" si="36"/>
        <v>0</v>
      </c>
      <c r="U96" s="140">
        <f t="shared" si="37"/>
        <v>0</v>
      </c>
      <c r="W96" s="140">
        <f t="shared" si="38"/>
        <v>581987.64839999995</v>
      </c>
      <c r="X96" s="140">
        <f t="shared" si="39"/>
        <v>181208.09209999998</v>
      </c>
      <c r="Y96" s="140">
        <f t="shared" si="40"/>
        <v>293166.37659999996</v>
      </c>
      <c r="Z96" s="140">
        <f t="shared" si="41"/>
        <v>69200.249499999991</v>
      </c>
      <c r="AA96" s="140">
        <f t="shared" si="42"/>
        <v>112366.82199999999</v>
      </c>
      <c r="AC96" s="143">
        <f t="shared" si="31"/>
        <v>581987.64839999995</v>
      </c>
      <c r="AD96" s="143">
        <f t="shared" si="31"/>
        <v>181208.09209999998</v>
      </c>
      <c r="AE96" s="143">
        <f t="shared" si="31"/>
        <v>293166.37659999996</v>
      </c>
      <c r="AF96" s="143">
        <f t="shared" si="31"/>
        <v>69200.249499999991</v>
      </c>
      <c r="AG96" s="143">
        <f t="shared" si="31"/>
        <v>112366.82199999999</v>
      </c>
      <c r="AI96" s="140">
        <f t="shared" si="43"/>
        <v>0</v>
      </c>
      <c r="AJ96" s="140">
        <f t="shared" si="44"/>
        <v>0</v>
      </c>
      <c r="AK96" s="140">
        <f t="shared" si="45"/>
        <v>0</v>
      </c>
      <c r="AL96" s="140">
        <f t="shared" si="46"/>
        <v>0</v>
      </c>
      <c r="AM96" s="140">
        <f t="shared" si="47"/>
        <v>0</v>
      </c>
      <c r="AO96" s="140">
        <f t="shared" si="48"/>
        <v>581987.64839999995</v>
      </c>
      <c r="AP96" s="140">
        <f t="shared" si="49"/>
        <v>181208.09209999998</v>
      </c>
      <c r="AQ96" s="140">
        <f t="shared" si="50"/>
        <v>293166.37659999996</v>
      </c>
      <c r="AR96" s="140">
        <f t="shared" si="51"/>
        <v>69200.249499999991</v>
      </c>
      <c r="AS96" s="140">
        <f t="shared" si="52"/>
        <v>112366.82199999999</v>
      </c>
      <c r="AU96" s="143">
        <f t="shared" si="32"/>
        <v>581987.64839999995</v>
      </c>
      <c r="AV96" s="143">
        <f t="shared" si="32"/>
        <v>181208.09209999998</v>
      </c>
      <c r="AW96" s="143">
        <f t="shared" si="32"/>
        <v>293166.37659999996</v>
      </c>
      <c r="AX96" s="143">
        <f t="shared" si="32"/>
        <v>69200.249499999991</v>
      </c>
      <c r="AY96" s="143">
        <f t="shared" si="32"/>
        <v>112366.82199999999</v>
      </c>
    </row>
    <row r="97" spans="2:51">
      <c r="B97" t="s">
        <v>809</v>
      </c>
      <c r="C97" t="s">
        <v>39</v>
      </c>
      <c r="D97" s="120">
        <v>0.2</v>
      </c>
      <c r="E97" s="120">
        <v>0.2</v>
      </c>
      <c r="F97" s="127">
        <v>28149821</v>
      </c>
      <c r="G97" s="127">
        <v>8764748</v>
      </c>
      <c r="H97" s="127">
        <v>14179994</v>
      </c>
      <c r="I97" s="127">
        <v>3347106</v>
      </c>
      <c r="J97" s="127">
        <v>5435006</v>
      </c>
      <c r="K97" s="127"/>
      <c r="L97" s="127"/>
      <c r="M97" s="127"/>
      <c r="N97" s="127"/>
      <c r="O97" s="127"/>
      <c r="Q97" s="140">
        <f t="shared" si="33"/>
        <v>0</v>
      </c>
      <c r="R97" s="140">
        <f t="shared" si="34"/>
        <v>0</v>
      </c>
      <c r="S97" s="140">
        <f t="shared" si="35"/>
        <v>0</v>
      </c>
      <c r="T97" s="140">
        <f t="shared" si="36"/>
        <v>0</v>
      </c>
      <c r="U97" s="140">
        <f t="shared" si="37"/>
        <v>0</v>
      </c>
      <c r="W97" s="140">
        <f t="shared" si="38"/>
        <v>5629964.2000000002</v>
      </c>
      <c r="X97" s="140">
        <f t="shared" si="39"/>
        <v>1752949.6</v>
      </c>
      <c r="Y97" s="140">
        <f t="shared" si="40"/>
        <v>2835998.8000000003</v>
      </c>
      <c r="Z97" s="140">
        <f t="shared" si="41"/>
        <v>669421.20000000007</v>
      </c>
      <c r="AA97" s="140">
        <f t="shared" si="42"/>
        <v>1087001.2</v>
      </c>
      <c r="AC97" s="143">
        <f t="shared" si="31"/>
        <v>5629964.2000000002</v>
      </c>
      <c r="AD97" s="143">
        <f t="shared" si="31"/>
        <v>1752949.6</v>
      </c>
      <c r="AE97" s="143">
        <f t="shared" si="31"/>
        <v>2835998.8000000003</v>
      </c>
      <c r="AF97" s="143">
        <f t="shared" si="31"/>
        <v>669421.20000000007</v>
      </c>
      <c r="AG97" s="143">
        <f t="shared" si="31"/>
        <v>1087001.2</v>
      </c>
      <c r="AI97" s="140">
        <f t="shared" si="43"/>
        <v>0</v>
      </c>
      <c r="AJ97" s="140">
        <f t="shared" si="44"/>
        <v>0</v>
      </c>
      <c r="AK97" s="140">
        <f t="shared" si="45"/>
        <v>0</v>
      </c>
      <c r="AL97" s="140">
        <f t="shared" si="46"/>
        <v>0</v>
      </c>
      <c r="AM97" s="140">
        <f t="shared" si="47"/>
        <v>0</v>
      </c>
      <c r="AO97" s="140">
        <f t="shared" si="48"/>
        <v>5629964.2000000002</v>
      </c>
      <c r="AP97" s="140">
        <f t="shared" si="49"/>
        <v>1752949.6</v>
      </c>
      <c r="AQ97" s="140">
        <f t="shared" si="50"/>
        <v>2835998.8000000003</v>
      </c>
      <c r="AR97" s="140">
        <f t="shared" si="51"/>
        <v>669421.20000000007</v>
      </c>
      <c r="AS97" s="140">
        <f t="shared" si="52"/>
        <v>1087001.2</v>
      </c>
      <c r="AU97" s="143">
        <f t="shared" si="32"/>
        <v>5629964.2000000002</v>
      </c>
      <c r="AV97" s="143">
        <f t="shared" si="32"/>
        <v>1752949.6</v>
      </c>
      <c r="AW97" s="143">
        <f t="shared" si="32"/>
        <v>2835998.8000000003</v>
      </c>
      <c r="AX97" s="143">
        <f t="shared" si="32"/>
        <v>669421.20000000007</v>
      </c>
      <c r="AY97" s="143">
        <f t="shared" si="32"/>
        <v>1087001.2</v>
      </c>
    </row>
    <row r="98" spans="2:51">
      <c r="B98" t="s">
        <v>809</v>
      </c>
      <c r="C98" t="s">
        <v>40</v>
      </c>
      <c r="D98" s="120">
        <v>0.2</v>
      </c>
      <c r="E98" s="120">
        <v>0.2</v>
      </c>
      <c r="F98" s="127">
        <v>124198</v>
      </c>
      <c r="G98" s="127">
        <v>38670</v>
      </c>
      <c r="H98" s="127">
        <v>62563</v>
      </c>
      <c r="I98" s="127">
        <v>14768</v>
      </c>
      <c r="J98" s="127">
        <v>23979</v>
      </c>
      <c r="K98" s="127"/>
      <c r="L98" s="127"/>
      <c r="M98" s="127"/>
      <c r="N98" s="127"/>
      <c r="O98" s="127"/>
      <c r="Q98" s="140">
        <f t="shared" si="33"/>
        <v>0</v>
      </c>
      <c r="R98" s="140">
        <f t="shared" si="34"/>
        <v>0</v>
      </c>
      <c r="S98" s="140">
        <f t="shared" si="35"/>
        <v>0</v>
      </c>
      <c r="T98" s="140">
        <f t="shared" si="36"/>
        <v>0</v>
      </c>
      <c r="U98" s="140">
        <f t="shared" si="37"/>
        <v>0</v>
      </c>
      <c r="W98" s="140">
        <f t="shared" si="38"/>
        <v>24839.600000000002</v>
      </c>
      <c r="X98" s="140">
        <f t="shared" si="39"/>
        <v>7734</v>
      </c>
      <c r="Y98" s="140">
        <f t="shared" si="40"/>
        <v>12512.6</v>
      </c>
      <c r="Z98" s="140">
        <f t="shared" si="41"/>
        <v>2953.6000000000004</v>
      </c>
      <c r="AA98" s="140">
        <f t="shared" si="42"/>
        <v>4795.8</v>
      </c>
      <c r="AC98" s="143">
        <f t="shared" si="31"/>
        <v>24839.600000000002</v>
      </c>
      <c r="AD98" s="143">
        <f t="shared" si="31"/>
        <v>7734</v>
      </c>
      <c r="AE98" s="143">
        <f t="shared" si="31"/>
        <v>12512.6</v>
      </c>
      <c r="AF98" s="143">
        <f t="shared" si="31"/>
        <v>2953.6000000000004</v>
      </c>
      <c r="AG98" s="143">
        <f t="shared" si="31"/>
        <v>4795.8</v>
      </c>
      <c r="AI98" s="140">
        <f t="shared" si="43"/>
        <v>0</v>
      </c>
      <c r="AJ98" s="140">
        <f t="shared" si="44"/>
        <v>0</v>
      </c>
      <c r="AK98" s="140">
        <f t="shared" si="45"/>
        <v>0</v>
      </c>
      <c r="AL98" s="140">
        <f t="shared" si="46"/>
        <v>0</v>
      </c>
      <c r="AM98" s="140">
        <f t="shared" si="47"/>
        <v>0</v>
      </c>
      <c r="AO98" s="140">
        <f t="shared" si="48"/>
        <v>24839.600000000002</v>
      </c>
      <c r="AP98" s="140">
        <f t="shared" si="49"/>
        <v>7734</v>
      </c>
      <c r="AQ98" s="140">
        <f t="shared" si="50"/>
        <v>12512.6</v>
      </c>
      <c r="AR98" s="140">
        <f t="shared" si="51"/>
        <v>2953.6000000000004</v>
      </c>
      <c r="AS98" s="140">
        <f t="shared" si="52"/>
        <v>4795.8</v>
      </c>
      <c r="AU98" s="143">
        <f t="shared" si="32"/>
        <v>24839.600000000002</v>
      </c>
      <c r="AV98" s="143">
        <f t="shared" si="32"/>
        <v>7734</v>
      </c>
      <c r="AW98" s="143">
        <f t="shared" si="32"/>
        <v>12512.6</v>
      </c>
      <c r="AX98" s="143">
        <f t="shared" si="32"/>
        <v>2953.6000000000004</v>
      </c>
      <c r="AY98" s="143">
        <f t="shared" si="32"/>
        <v>4795.8</v>
      </c>
    </row>
    <row r="99" spans="2:51">
      <c r="B99" t="s">
        <v>809</v>
      </c>
      <c r="C99" t="s">
        <v>41</v>
      </c>
      <c r="D99" s="120">
        <v>0.2</v>
      </c>
      <c r="E99" s="120">
        <v>0.2</v>
      </c>
      <c r="F99" s="127">
        <v>1239897</v>
      </c>
      <c r="G99" s="127">
        <v>386055</v>
      </c>
      <c r="H99" s="127">
        <v>624577</v>
      </c>
      <c r="I99" s="127">
        <v>147428</v>
      </c>
      <c r="J99" s="127">
        <v>239392</v>
      </c>
      <c r="K99" s="127"/>
      <c r="L99" s="127"/>
      <c r="M99" s="127"/>
      <c r="N99" s="127"/>
      <c r="O99" s="127"/>
      <c r="Q99" s="140">
        <f t="shared" si="33"/>
        <v>0</v>
      </c>
      <c r="R99" s="140">
        <f t="shared" si="34"/>
        <v>0</v>
      </c>
      <c r="S99" s="140">
        <f t="shared" si="35"/>
        <v>0</v>
      </c>
      <c r="T99" s="140">
        <f t="shared" si="36"/>
        <v>0</v>
      </c>
      <c r="U99" s="140">
        <f t="shared" si="37"/>
        <v>0</v>
      </c>
      <c r="W99" s="140">
        <f t="shared" si="38"/>
        <v>247979.40000000002</v>
      </c>
      <c r="X99" s="140">
        <f t="shared" si="39"/>
        <v>77211</v>
      </c>
      <c r="Y99" s="140">
        <f t="shared" si="40"/>
        <v>124915.40000000001</v>
      </c>
      <c r="Z99" s="140">
        <f t="shared" si="41"/>
        <v>29485.600000000002</v>
      </c>
      <c r="AA99" s="140">
        <f t="shared" si="42"/>
        <v>47878.400000000001</v>
      </c>
      <c r="AC99" s="143">
        <f t="shared" si="31"/>
        <v>247979.40000000002</v>
      </c>
      <c r="AD99" s="143">
        <f t="shared" si="31"/>
        <v>77211</v>
      </c>
      <c r="AE99" s="143">
        <f t="shared" si="31"/>
        <v>124915.40000000001</v>
      </c>
      <c r="AF99" s="143">
        <f t="shared" si="31"/>
        <v>29485.600000000002</v>
      </c>
      <c r="AG99" s="143">
        <f t="shared" si="31"/>
        <v>47878.400000000001</v>
      </c>
      <c r="AI99" s="140">
        <f t="shared" si="43"/>
        <v>0</v>
      </c>
      <c r="AJ99" s="140">
        <f t="shared" si="44"/>
        <v>0</v>
      </c>
      <c r="AK99" s="140">
        <f t="shared" si="45"/>
        <v>0</v>
      </c>
      <c r="AL99" s="140">
        <f t="shared" si="46"/>
        <v>0</v>
      </c>
      <c r="AM99" s="140">
        <f t="shared" si="47"/>
        <v>0</v>
      </c>
      <c r="AO99" s="140">
        <f t="shared" si="48"/>
        <v>247979.40000000002</v>
      </c>
      <c r="AP99" s="140">
        <f t="shared" si="49"/>
        <v>77211</v>
      </c>
      <c r="AQ99" s="140">
        <f t="shared" si="50"/>
        <v>124915.40000000001</v>
      </c>
      <c r="AR99" s="140">
        <f t="shared" si="51"/>
        <v>29485.600000000002</v>
      </c>
      <c r="AS99" s="140">
        <f t="shared" si="52"/>
        <v>47878.400000000001</v>
      </c>
      <c r="AU99" s="143">
        <f t="shared" si="32"/>
        <v>247979.40000000002</v>
      </c>
      <c r="AV99" s="143">
        <f t="shared" si="32"/>
        <v>77211</v>
      </c>
      <c r="AW99" s="143">
        <f t="shared" si="32"/>
        <v>124915.40000000001</v>
      </c>
      <c r="AX99" s="143">
        <f t="shared" si="32"/>
        <v>29485.600000000002</v>
      </c>
      <c r="AY99" s="143">
        <f t="shared" si="32"/>
        <v>47878.400000000001</v>
      </c>
    </row>
    <row r="100" spans="2:51">
      <c r="B100" t="s">
        <v>809</v>
      </c>
      <c r="C100" t="s">
        <v>42</v>
      </c>
      <c r="D100" s="120">
        <v>0.2</v>
      </c>
      <c r="E100" s="120">
        <v>0.2</v>
      </c>
      <c r="F100" s="127">
        <v>46963</v>
      </c>
      <c r="G100" s="127">
        <v>14623</v>
      </c>
      <c r="H100" s="127">
        <v>23657</v>
      </c>
      <c r="I100" s="127">
        <v>5584</v>
      </c>
      <c r="J100" s="127">
        <v>9067</v>
      </c>
      <c r="K100" s="127"/>
      <c r="L100" s="127"/>
      <c r="M100" s="127"/>
      <c r="N100" s="127"/>
      <c r="O100" s="127"/>
      <c r="Q100" s="140">
        <f t="shared" si="33"/>
        <v>0</v>
      </c>
      <c r="R100" s="140">
        <f t="shared" si="34"/>
        <v>0</v>
      </c>
      <c r="S100" s="140">
        <f t="shared" si="35"/>
        <v>0</v>
      </c>
      <c r="T100" s="140">
        <f t="shared" si="36"/>
        <v>0</v>
      </c>
      <c r="U100" s="140">
        <f t="shared" si="37"/>
        <v>0</v>
      </c>
      <c r="W100" s="140">
        <f t="shared" si="38"/>
        <v>9392.6</v>
      </c>
      <c r="X100" s="140">
        <f t="shared" si="39"/>
        <v>2924.6000000000004</v>
      </c>
      <c r="Y100" s="140">
        <f t="shared" si="40"/>
        <v>4731.4000000000005</v>
      </c>
      <c r="Z100" s="140">
        <f t="shared" si="41"/>
        <v>1116.8</v>
      </c>
      <c r="AA100" s="140">
        <f t="shared" si="42"/>
        <v>1813.4</v>
      </c>
      <c r="AC100" s="143">
        <f t="shared" si="31"/>
        <v>9392.6</v>
      </c>
      <c r="AD100" s="143">
        <f t="shared" si="31"/>
        <v>2924.6000000000004</v>
      </c>
      <c r="AE100" s="143">
        <f t="shared" si="31"/>
        <v>4731.4000000000005</v>
      </c>
      <c r="AF100" s="143">
        <f t="shared" si="31"/>
        <v>1116.8</v>
      </c>
      <c r="AG100" s="143">
        <f t="shared" si="31"/>
        <v>1813.4</v>
      </c>
      <c r="AI100" s="140">
        <f t="shared" si="43"/>
        <v>0</v>
      </c>
      <c r="AJ100" s="140">
        <f t="shared" si="44"/>
        <v>0</v>
      </c>
      <c r="AK100" s="140">
        <f t="shared" si="45"/>
        <v>0</v>
      </c>
      <c r="AL100" s="140">
        <f t="shared" si="46"/>
        <v>0</v>
      </c>
      <c r="AM100" s="140">
        <f t="shared" si="47"/>
        <v>0</v>
      </c>
      <c r="AO100" s="140">
        <f t="shared" si="48"/>
        <v>9392.6</v>
      </c>
      <c r="AP100" s="140">
        <f t="shared" si="49"/>
        <v>2924.6000000000004</v>
      </c>
      <c r="AQ100" s="140">
        <f t="shared" si="50"/>
        <v>4731.4000000000005</v>
      </c>
      <c r="AR100" s="140">
        <f t="shared" si="51"/>
        <v>1116.8</v>
      </c>
      <c r="AS100" s="140">
        <f t="shared" si="52"/>
        <v>1813.4</v>
      </c>
      <c r="AU100" s="143">
        <f t="shared" si="32"/>
        <v>9392.6</v>
      </c>
      <c r="AV100" s="143">
        <f t="shared" si="32"/>
        <v>2924.6000000000004</v>
      </c>
      <c r="AW100" s="143">
        <f t="shared" si="32"/>
        <v>4731.4000000000005</v>
      </c>
      <c r="AX100" s="143">
        <f t="shared" si="32"/>
        <v>1116.8</v>
      </c>
      <c r="AY100" s="143">
        <f t="shared" si="32"/>
        <v>1813.4</v>
      </c>
    </row>
    <row r="101" spans="2:51">
      <c r="B101" t="s">
        <v>809</v>
      </c>
      <c r="C101" t="s">
        <v>43</v>
      </c>
      <c r="D101" s="120">
        <v>3.6999999999999998E-2</v>
      </c>
      <c r="E101" s="120">
        <v>3.6999999999999998E-2</v>
      </c>
      <c r="F101" s="127">
        <v>0</v>
      </c>
      <c r="G101" s="127">
        <v>0</v>
      </c>
      <c r="H101" s="127">
        <v>0</v>
      </c>
      <c r="I101" s="127">
        <v>0</v>
      </c>
      <c r="J101" s="127">
        <v>0</v>
      </c>
      <c r="K101" s="127"/>
      <c r="L101" s="127"/>
      <c r="M101" s="127"/>
      <c r="N101" s="127"/>
      <c r="O101" s="127"/>
      <c r="Q101" s="140">
        <f t="shared" si="33"/>
        <v>0</v>
      </c>
      <c r="R101" s="140">
        <f t="shared" si="34"/>
        <v>0</v>
      </c>
      <c r="S101" s="140">
        <f t="shared" si="35"/>
        <v>0</v>
      </c>
      <c r="T101" s="140">
        <f t="shared" si="36"/>
        <v>0</v>
      </c>
      <c r="U101" s="140">
        <f t="shared" si="37"/>
        <v>0</v>
      </c>
      <c r="W101" s="140">
        <f t="shared" si="38"/>
        <v>0</v>
      </c>
      <c r="X101" s="140">
        <f t="shared" si="39"/>
        <v>0</v>
      </c>
      <c r="Y101" s="140">
        <f t="shared" si="40"/>
        <v>0</v>
      </c>
      <c r="Z101" s="140">
        <f t="shared" si="41"/>
        <v>0</v>
      </c>
      <c r="AA101" s="140">
        <f t="shared" si="42"/>
        <v>0</v>
      </c>
      <c r="AC101" s="143">
        <f t="shared" si="31"/>
        <v>0</v>
      </c>
      <c r="AD101" s="143">
        <f t="shared" si="31"/>
        <v>0</v>
      </c>
      <c r="AE101" s="143">
        <f t="shared" si="31"/>
        <v>0</v>
      </c>
      <c r="AF101" s="143">
        <f t="shared" si="31"/>
        <v>0</v>
      </c>
      <c r="AG101" s="143">
        <f t="shared" si="31"/>
        <v>0</v>
      </c>
      <c r="AI101" s="140">
        <f t="shared" si="43"/>
        <v>0</v>
      </c>
      <c r="AJ101" s="140">
        <f t="shared" si="44"/>
        <v>0</v>
      </c>
      <c r="AK101" s="140">
        <f t="shared" si="45"/>
        <v>0</v>
      </c>
      <c r="AL101" s="140">
        <f t="shared" si="46"/>
        <v>0</v>
      </c>
      <c r="AM101" s="140">
        <f t="shared" si="47"/>
        <v>0</v>
      </c>
      <c r="AO101" s="140">
        <f t="shared" si="48"/>
        <v>0</v>
      </c>
      <c r="AP101" s="140">
        <f t="shared" si="49"/>
        <v>0</v>
      </c>
      <c r="AQ101" s="140">
        <f t="shared" si="50"/>
        <v>0</v>
      </c>
      <c r="AR101" s="140">
        <f t="shared" si="51"/>
        <v>0</v>
      </c>
      <c r="AS101" s="140">
        <f t="shared" si="52"/>
        <v>0</v>
      </c>
      <c r="AU101" s="143">
        <f t="shared" si="32"/>
        <v>0</v>
      </c>
      <c r="AV101" s="143">
        <f t="shared" si="32"/>
        <v>0</v>
      </c>
      <c r="AW101" s="143">
        <f t="shared" si="32"/>
        <v>0</v>
      </c>
      <c r="AX101" s="143">
        <f t="shared" si="32"/>
        <v>0</v>
      </c>
      <c r="AY101" s="143">
        <f t="shared" si="32"/>
        <v>0</v>
      </c>
    </row>
    <row r="102" spans="2:51">
      <c r="B102" t="s">
        <v>809</v>
      </c>
      <c r="C102" t="s">
        <v>52</v>
      </c>
      <c r="D102" s="120">
        <v>0.04</v>
      </c>
      <c r="E102" s="120">
        <v>0.04</v>
      </c>
      <c r="F102" s="127">
        <v>5887</v>
      </c>
      <c r="G102" s="127">
        <v>1833</v>
      </c>
      <c r="H102" s="127">
        <v>2966</v>
      </c>
      <c r="I102" s="127">
        <v>700</v>
      </c>
      <c r="J102" s="127">
        <v>1137</v>
      </c>
      <c r="K102" s="127"/>
      <c r="L102" s="127"/>
      <c r="M102" s="127"/>
      <c r="N102" s="127"/>
      <c r="O102" s="127"/>
      <c r="Q102" s="140">
        <f t="shared" si="33"/>
        <v>0</v>
      </c>
      <c r="R102" s="140">
        <f t="shared" si="34"/>
        <v>0</v>
      </c>
      <c r="S102" s="140">
        <f t="shared" si="35"/>
        <v>0</v>
      </c>
      <c r="T102" s="140">
        <f t="shared" si="36"/>
        <v>0</v>
      </c>
      <c r="U102" s="140">
        <f t="shared" si="37"/>
        <v>0</v>
      </c>
      <c r="W102" s="140">
        <f t="shared" si="38"/>
        <v>235.48000000000002</v>
      </c>
      <c r="X102" s="140">
        <f t="shared" si="39"/>
        <v>73.320000000000007</v>
      </c>
      <c r="Y102" s="140">
        <f t="shared" si="40"/>
        <v>118.64</v>
      </c>
      <c r="Z102" s="140">
        <f t="shared" si="41"/>
        <v>28</v>
      </c>
      <c r="AA102" s="140">
        <f t="shared" si="42"/>
        <v>45.480000000000004</v>
      </c>
      <c r="AC102" s="143">
        <f t="shared" si="31"/>
        <v>235.48000000000002</v>
      </c>
      <c r="AD102" s="143">
        <f t="shared" si="31"/>
        <v>73.320000000000007</v>
      </c>
      <c r="AE102" s="143">
        <f t="shared" si="31"/>
        <v>118.64</v>
      </c>
      <c r="AF102" s="143">
        <f t="shared" si="31"/>
        <v>28</v>
      </c>
      <c r="AG102" s="143">
        <f t="shared" si="31"/>
        <v>45.480000000000004</v>
      </c>
      <c r="AI102" s="140">
        <f t="shared" si="43"/>
        <v>0</v>
      </c>
      <c r="AJ102" s="140">
        <f t="shared" si="44"/>
        <v>0</v>
      </c>
      <c r="AK102" s="140">
        <f t="shared" si="45"/>
        <v>0</v>
      </c>
      <c r="AL102" s="140">
        <f t="shared" si="46"/>
        <v>0</v>
      </c>
      <c r="AM102" s="140">
        <f t="shared" si="47"/>
        <v>0</v>
      </c>
      <c r="AO102" s="140">
        <f t="shared" si="48"/>
        <v>235.48000000000002</v>
      </c>
      <c r="AP102" s="140">
        <f t="shared" si="49"/>
        <v>73.320000000000007</v>
      </c>
      <c r="AQ102" s="140">
        <f t="shared" si="50"/>
        <v>118.64</v>
      </c>
      <c r="AR102" s="140">
        <f t="shared" si="51"/>
        <v>28</v>
      </c>
      <c r="AS102" s="140">
        <f t="shared" si="52"/>
        <v>45.480000000000004</v>
      </c>
      <c r="AU102" s="143">
        <f t="shared" si="32"/>
        <v>235.48000000000002</v>
      </c>
      <c r="AV102" s="143">
        <f t="shared" si="32"/>
        <v>73.320000000000007</v>
      </c>
      <c r="AW102" s="143">
        <f t="shared" si="32"/>
        <v>118.64</v>
      </c>
      <c r="AX102" s="143">
        <f t="shared" si="32"/>
        <v>28</v>
      </c>
      <c r="AY102" s="143">
        <f t="shared" si="32"/>
        <v>45.480000000000004</v>
      </c>
    </row>
    <row r="103" spans="2:51">
      <c r="B103" t="s">
        <v>809</v>
      </c>
      <c r="C103" t="s">
        <v>53</v>
      </c>
      <c r="D103" s="120">
        <v>0.05</v>
      </c>
      <c r="E103" s="120">
        <v>0.05</v>
      </c>
      <c r="F103" s="127">
        <v>6994597</v>
      </c>
      <c r="G103" s="127">
        <v>2177843</v>
      </c>
      <c r="H103" s="127">
        <v>3523410</v>
      </c>
      <c r="I103" s="127">
        <v>831681</v>
      </c>
      <c r="J103" s="127">
        <v>1350477</v>
      </c>
      <c r="K103" s="127"/>
      <c r="L103" s="127"/>
      <c r="M103" s="127"/>
      <c r="N103" s="127"/>
      <c r="O103" s="127"/>
      <c r="Q103" s="140">
        <f t="shared" si="33"/>
        <v>0</v>
      </c>
      <c r="R103" s="140">
        <f t="shared" si="34"/>
        <v>0</v>
      </c>
      <c r="S103" s="140">
        <f t="shared" si="35"/>
        <v>0</v>
      </c>
      <c r="T103" s="140">
        <f t="shared" si="36"/>
        <v>0</v>
      </c>
      <c r="U103" s="140">
        <f t="shared" si="37"/>
        <v>0</v>
      </c>
      <c r="W103" s="140">
        <f t="shared" si="38"/>
        <v>349729.85000000003</v>
      </c>
      <c r="X103" s="140">
        <f t="shared" si="39"/>
        <v>108892.15000000001</v>
      </c>
      <c r="Y103" s="140">
        <f t="shared" si="40"/>
        <v>176170.5</v>
      </c>
      <c r="Z103" s="140">
        <f t="shared" si="41"/>
        <v>41584.050000000003</v>
      </c>
      <c r="AA103" s="140">
        <f t="shared" si="42"/>
        <v>67523.850000000006</v>
      </c>
      <c r="AC103" s="143">
        <f t="shared" si="31"/>
        <v>349729.85000000003</v>
      </c>
      <c r="AD103" s="143">
        <f t="shared" si="31"/>
        <v>108892.15000000001</v>
      </c>
      <c r="AE103" s="143">
        <f t="shared" si="31"/>
        <v>176170.5</v>
      </c>
      <c r="AF103" s="143">
        <f t="shared" si="31"/>
        <v>41584.050000000003</v>
      </c>
      <c r="AG103" s="143">
        <f t="shared" si="31"/>
        <v>67523.850000000006</v>
      </c>
      <c r="AI103" s="140">
        <f t="shared" si="43"/>
        <v>0</v>
      </c>
      <c r="AJ103" s="140">
        <f t="shared" si="44"/>
        <v>0</v>
      </c>
      <c r="AK103" s="140">
        <f t="shared" si="45"/>
        <v>0</v>
      </c>
      <c r="AL103" s="140">
        <f t="shared" si="46"/>
        <v>0</v>
      </c>
      <c r="AM103" s="140">
        <f t="shared" si="47"/>
        <v>0</v>
      </c>
      <c r="AO103" s="140">
        <f t="shared" si="48"/>
        <v>349729.85000000003</v>
      </c>
      <c r="AP103" s="140">
        <f t="shared" si="49"/>
        <v>108892.15000000001</v>
      </c>
      <c r="AQ103" s="140">
        <f t="shared" si="50"/>
        <v>176170.5</v>
      </c>
      <c r="AR103" s="140">
        <f t="shared" si="51"/>
        <v>41584.050000000003</v>
      </c>
      <c r="AS103" s="140">
        <f t="shared" si="52"/>
        <v>67523.850000000006</v>
      </c>
      <c r="AU103" s="143">
        <f t="shared" si="32"/>
        <v>349729.85000000003</v>
      </c>
      <c r="AV103" s="143">
        <f t="shared" si="32"/>
        <v>108892.15000000001</v>
      </c>
      <c r="AW103" s="143">
        <f t="shared" si="32"/>
        <v>176170.5</v>
      </c>
      <c r="AX103" s="143">
        <f t="shared" si="32"/>
        <v>41584.050000000003</v>
      </c>
      <c r="AY103" s="143">
        <f t="shared" si="32"/>
        <v>67523.850000000006</v>
      </c>
    </row>
    <row r="104" spans="2:51">
      <c r="B104" t="s">
        <v>809</v>
      </c>
      <c r="C104" t="s">
        <v>54</v>
      </c>
      <c r="D104" s="120">
        <v>6.6699999999999995E-2</v>
      </c>
      <c r="E104" s="120">
        <v>6.6699999999999995E-2</v>
      </c>
      <c r="F104" s="127">
        <v>708858</v>
      </c>
      <c r="G104" s="127">
        <v>220710</v>
      </c>
      <c r="H104" s="127">
        <v>357075</v>
      </c>
      <c r="I104" s="127">
        <v>84286</v>
      </c>
      <c r="J104" s="127">
        <v>136862</v>
      </c>
      <c r="K104" s="127"/>
      <c r="L104" s="127"/>
      <c r="M104" s="127"/>
      <c r="N104" s="127"/>
      <c r="O104" s="127"/>
      <c r="Q104" s="140">
        <f t="shared" si="33"/>
        <v>0</v>
      </c>
      <c r="R104" s="140">
        <f t="shared" si="34"/>
        <v>0</v>
      </c>
      <c r="S104" s="140">
        <f t="shared" si="35"/>
        <v>0</v>
      </c>
      <c r="T104" s="140">
        <f t="shared" si="36"/>
        <v>0</v>
      </c>
      <c r="U104" s="140">
        <f t="shared" si="37"/>
        <v>0</v>
      </c>
      <c r="W104" s="140">
        <f t="shared" si="38"/>
        <v>47280.828599999993</v>
      </c>
      <c r="X104" s="140">
        <f t="shared" si="39"/>
        <v>14721.356999999998</v>
      </c>
      <c r="Y104" s="140">
        <f t="shared" si="40"/>
        <v>23816.9025</v>
      </c>
      <c r="Z104" s="140">
        <f t="shared" si="41"/>
        <v>5621.8761999999997</v>
      </c>
      <c r="AA104" s="140">
        <f t="shared" si="42"/>
        <v>9128.6953999999987</v>
      </c>
      <c r="AC104" s="143">
        <f t="shared" si="31"/>
        <v>47280.828599999993</v>
      </c>
      <c r="AD104" s="143">
        <f t="shared" si="31"/>
        <v>14721.356999999998</v>
      </c>
      <c r="AE104" s="143">
        <f t="shared" si="31"/>
        <v>23816.9025</v>
      </c>
      <c r="AF104" s="143">
        <f t="shared" si="31"/>
        <v>5621.8761999999997</v>
      </c>
      <c r="AG104" s="143">
        <f t="shared" si="31"/>
        <v>9128.6953999999987</v>
      </c>
      <c r="AI104" s="140">
        <f t="shared" si="43"/>
        <v>0</v>
      </c>
      <c r="AJ104" s="140">
        <f t="shared" si="44"/>
        <v>0</v>
      </c>
      <c r="AK104" s="140">
        <f t="shared" si="45"/>
        <v>0</v>
      </c>
      <c r="AL104" s="140">
        <f t="shared" si="46"/>
        <v>0</v>
      </c>
      <c r="AM104" s="140">
        <f t="shared" si="47"/>
        <v>0</v>
      </c>
      <c r="AO104" s="140">
        <f t="shared" si="48"/>
        <v>47280.828599999993</v>
      </c>
      <c r="AP104" s="140">
        <f t="shared" si="49"/>
        <v>14721.356999999998</v>
      </c>
      <c r="AQ104" s="140">
        <f t="shared" si="50"/>
        <v>23816.9025</v>
      </c>
      <c r="AR104" s="140">
        <f t="shared" si="51"/>
        <v>5621.8761999999997</v>
      </c>
      <c r="AS104" s="140">
        <f t="shared" si="52"/>
        <v>9128.6953999999987</v>
      </c>
      <c r="AU104" s="143">
        <f t="shared" si="32"/>
        <v>47280.828599999993</v>
      </c>
      <c r="AV104" s="143">
        <f t="shared" si="32"/>
        <v>14721.356999999998</v>
      </c>
      <c r="AW104" s="143">
        <f t="shared" si="32"/>
        <v>23816.9025</v>
      </c>
      <c r="AX104" s="143">
        <f t="shared" si="32"/>
        <v>5621.8761999999997</v>
      </c>
      <c r="AY104" s="143">
        <f t="shared" si="32"/>
        <v>9128.6953999999987</v>
      </c>
    </row>
    <row r="105" spans="2:51">
      <c r="B105" t="s">
        <v>809</v>
      </c>
      <c r="C105" t="s">
        <v>56</v>
      </c>
      <c r="D105" s="120">
        <v>6.6699999999999995E-2</v>
      </c>
      <c r="E105" s="120">
        <v>6.6699999999999995E-2</v>
      </c>
      <c r="F105" s="127">
        <v>38511777</v>
      </c>
      <c r="G105" s="127">
        <v>11991053</v>
      </c>
      <c r="H105" s="127">
        <v>19399653</v>
      </c>
      <c r="I105" s="127">
        <v>4579177</v>
      </c>
      <c r="J105" s="127">
        <v>7435633</v>
      </c>
      <c r="K105" s="127"/>
      <c r="L105" s="127"/>
      <c r="M105" s="127"/>
      <c r="N105" s="127"/>
      <c r="O105" s="127"/>
      <c r="Q105" s="140">
        <f t="shared" si="33"/>
        <v>0</v>
      </c>
      <c r="R105" s="140">
        <f t="shared" si="34"/>
        <v>0</v>
      </c>
      <c r="S105" s="140">
        <f t="shared" si="35"/>
        <v>0</v>
      </c>
      <c r="T105" s="140">
        <f t="shared" si="36"/>
        <v>0</v>
      </c>
      <c r="U105" s="140">
        <f t="shared" si="37"/>
        <v>0</v>
      </c>
      <c r="W105" s="140">
        <f t="shared" si="38"/>
        <v>2568735.5258999998</v>
      </c>
      <c r="X105" s="140">
        <f t="shared" si="39"/>
        <v>799803.23509999993</v>
      </c>
      <c r="Y105" s="140">
        <f t="shared" si="40"/>
        <v>1293956.8550999998</v>
      </c>
      <c r="Z105" s="140">
        <f t="shared" si="41"/>
        <v>305431.10589999997</v>
      </c>
      <c r="AA105" s="140">
        <f t="shared" si="42"/>
        <v>495956.72109999997</v>
      </c>
      <c r="AC105" s="143">
        <f t="shared" si="31"/>
        <v>2568735.5258999998</v>
      </c>
      <c r="AD105" s="143">
        <f t="shared" si="31"/>
        <v>799803.23509999993</v>
      </c>
      <c r="AE105" s="143">
        <f t="shared" si="31"/>
        <v>1293956.8550999998</v>
      </c>
      <c r="AF105" s="143">
        <f t="shared" si="31"/>
        <v>305431.10589999997</v>
      </c>
      <c r="AG105" s="143">
        <f t="shared" si="31"/>
        <v>495956.72109999997</v>
      </c>
      <c r="AI105" s="140">
        <f t="shared" si="43"/>
        <v>0</v>
      </c>
      <c r="AJ105" s="140">
        <f t="shared" si="44"/>
        <v>0</v>
      </c>
      <c r="AK105" s="140">
        <f t="shared" si="45"/>
        <v>0</v>
      </c>
      <c r="AL105" s="140">
        <f t="shared" si="46"/>
        <v>0</v>
      </c>
      <c r="AM105" s="140">
        <f t="shared" si="47"/>
        <v>0</v>
      </c>
      <c r="AO105" s="140">
        <f t="shared" si="48"/>
        <v>2568735.5258999998</v>
      </c>
      <c r="AP105" s="140">
        <f t="shared" si="49"/>
        <v>799803.23509999993</v>
      </c>
      <c r="AQ105" s="140">
        <f t="shared" si="50"/>
        <v>1293956.8550999998</v>
      </c>
      <c r="AR105" s="140">
        <f t="shared" si="51"/>
        <v>305431.10589999997</v>
      </c>
      <c r="AS105" s="140">
        <f t="shared" si="52"/>
        <v>495956.72109999997</v>
      </c>
      <c r="AU105" s="143">
        <f t="shared" si="32"/>
        <v>2568735.5258999998</v>
      </c>
      <c r="AV105" s="143">
        <f t="shared" si="32"/>
        <v>799803.23509999993</v>
      </c>
      <c r="AW105" s="143">
        <f t="shared" si="32"/>
        <v>1293956.8550999998</v>
      </c>
      <c r="AX105" s="143">
        <f t="shared" si="32"/>
        <v>305431.10589999997</v>
      </c>
      <c r="AY105" s="143">
        <f t="shared" si="32"/>
        <v>495956.72109999997</v>
      </c>
    </row>
    <row r="106" spans="2:51">
      <c r="B106" t="s">
        <v>809</v>
      </c>
      <c r="C106" t="s">
        <v>57</v>
      </c>
      <c r="D106" s="120">
        <v>0.1</v>
      </c>
      <c r="E106" s="120">
        <v>0.1</v>
      </c>
      <c r="F106" s="127">
        <v>1550781</v>
      </c>
      <c r="G106" s="127">
        <v>482852</v>
      </c>
      <c r="H106" s="127">
        <v>781179</v>
      </c>
      <c r="I106" s="127">
        <v>184393</v>
      </c>
      <c r="J106" s="127">
        <v>299416</v>
      </c>
      <c r="K106" s="127"/>
      <c r="L106" s="127"/>
      <c r="M106" s="127"/>
      <c r="N106" s="127"/>
      <c r="O106" s="127"/>
      <c r="Q106" s="140">
        <f t="shared" si="33"/>
        <v>0</v>
      </c>
      <c r="R106" s="140">
        <f t="shared" si="34"/>
        <v>0</v>
      </c>
      <c r="S106" s="140">
        <f t="shared" si="35"/>
        <v>0</v>
      </c>
      <c r="T106" s="140">
        <f t="shared" si="36"/>
        <v>0</v>
      </c>
      <c r="U106" s="140">
        <f t="shared" si="37"/>
        <v>0</v>
      </c>
      <c r="W106" s="140">
        <f t="shared" si="38"/>
        <v>155078.1</v>
      </c>
      <c r="X106" s="140">
        <f t="shared" si="39"/>
        <v>48285.200000000004</v>
      </c>
      <c r="Y106" s="140">
        <f t="shared" si="40"/>
        <v>78117.900000000009</v>
      </c>
      <c r="Z106" s="140">
        <f t="shared" si="41"/>
        <v>18439.3</v>
      </c>
      <c r="AA106" s="140">
        <f t="shared" si="42"/>
        <v>29941.600000000002</v>
      </c>
      <c r="AC106" s="143">
        <f t="shared" si="31"/>
        <v>155078.1</v>
      </c>
      <c r="AD106" s="143">
        <f t="shared" si="31"/>
        <v>48285.200000000004</v>
      </c>
      <c r="AE106" s="143">
        <f t="shared" si="31"/>
        <v>78117.900000000009</v>
      </c>
      <c r="AF106" s="143">
        <f t="shared" si="31"/>
        <v>18439.3</v>
      </c>
      <c r="AG106" s="143">
        <f t="shared" si="31"/>
        <v>29941.600000000002</v>
      </c>
      <c r="AI106" s="140">
        <f t="shared" si="43"/>
        <v>0</v>
      </c>
      <c r="AJ106" s="140">
        <f t="shared" si="44"/>
        <v>0</v>
      </c>
      <c r="AK106" s="140">
        <f t="shared" si="45"/>
        <v>0</v>
      </c>
      <c r="AL106" s="140">
        <f t="shared" si="46"/>
        <v>0</v>
      </c>
      <c r="AM106" s="140">
        <f t="shared" si="47"/>
        <v>0</v>
      </c>
      <c r="AO106" s="140">
        <f t="shared" si="48"/>
        <v>155078.1</v>
      </c>
      <c r="AP106" s="140">
        <f t="shared" si="49"/>
        <v>48285.200000000004</v>
      </c>
      <c r="AQ106" s="140">
        <f t="shared" si="50"/>
        <v>78117.900000000009</v>
      </c>
      <c r="AR106" s="140">
        <f t="shared" si="51"/>
        <v>18439.3</v>
      </c>
      <c r="AS106" s="140">
        <f t="shared" si="52"/>
        <v>29941.600000000002</v>
      </c>
      <c r="AU106" s="143">
        <f t="shared" si="32"/>
        <v>155078.1</v>
      </c>
      <c r="AV106" s="143">
        <f t="shared" si="32"/>
        <v>48285.200000000004</v>
      </c>
      <c r="AW106" s="143">
        <f t="shared" si="32"/>
        <v>78117.900000000009</v>
      </c>
      <c r="AX106" s="143">
        <f t="shared" si="32"/>
        <v>18439.3</v>
      </c>
      <c r="AY106" s="143">
        <f t="shared" si="32"/>
        <v>29941.600000000002</v>
      </c>
    </row>
    <row r="107" spans="2:51">
      <c r="B107" t="s">
        <v>809</v>
      </c>
      <c r="C107" t="s">
        <v>58</v>
      </c>
      <c r="D107" s="120">
        <v>9.8400000000000001E-2</v>
      </c>
      <c r="E107" s="120">
        <v>6.6699999999999995E-2</v>
      </c>
      <c r="F107" s="127">
        <v>0</v>
      </c>
      <c r="G107" s="127">
        <v>0</v>
      </c>
      <c r="H107" s="127">
        <v>0</v>
      </c>
      <c r="I107" s="127">
        <v>0</v>
      </c>
      <c r="J107" s="127">
        <v>0</v>
      </c>
      <c r="K107" s="127"/>
      <c r="L107" s="127"/>
      <c r="M107" s="127"/>
      <c r="N107" s="127"/>
      <c r="O107" s="127"/>
      <c r="Q107" s="140">
        <f t="shared" si="33"/>
        <v>0</v>
      </c>
      <c r="R107" s="140">
        <f t="shared" si="34"/>
        <v>0</v>
      </c>
      <c r="S107" s="140">
        <f t="shared" si="35"/>
        <v>0</v>
      </c>
      <c r="T107" s="140">
        <f t="shared" si="36"/>
        <v>0</v>
      </c>
      <c r="U107" s="140">
        <f t="shared" si="37"/>
        <v>0</v>
      </c>
      <c r="W107" s="140">
        <f t="shared" si="38"/>
        <v>0</v>
      </c>
      <c r="X107" s="140">
        <f t="shared" si="39"/>
        <v>0</v>
      </c>
      <c r="Y107" s="140">
        <f t="shared" si="40"/>
        <v>0</v>
      </c>
      <c r="Z107" s="140">
        <f t="shared" si="41"/>
        <v>0</v>
      </c>
      <c r="AA107" s="140">
        <f t="shared" si="42"/>
        <v>0</v>
      </c>
      <c r="AC107" s="143">
        <f t="shared" si="31"/>
        <v>0</v>
      </c>
      <c r="AD107" s="143">
        <f t="shared" si="31"/>
        <v>0</v>
      </c>
      <c r="AE107" s="143">
        <f t="shared" si="31"/>
        <v>0</v>
      </c>
      <c r="AF107" s="143">
        <f t="shared" si="31"/>
        <v>0</v>
      </c>
      <c r="AG107" s="143">
        <f t="shared" si="31"/>
        <v>0</v>
      </c>
      <c r="AI107" s="140">
        <f t="shared" si="43"/>
        <v>0</v>
      </c>
      <c r="AJ107" s="140">
        <f t="shared" si="44"/>
        <v>0</v>
      </c>
      <c r="AK107" s="140">
        <f t="shared" si="45"/>
        <v>0</v>
      </c>
      <c r="AL107" s="140">
        <f t="shared" si="46"/>
        <v>0</v>
      </c>
      <c r="AM107" s="140">
        <f t="shared" si="47"/>
        <v>0</v>
      </c>
      <c r="AO107" s="140">
        <f t="shared" si="48"/>
        <v>0</v>
      </c>
      <c r="AP107" s="140">
        <f t="shared" si="49"/>
        <v>0</v>
      </c>
      <c r="AQ107" s="140">
        <f t="shared" si="50"/>
        <v>0</v>
      </c>
      <c r="AR107" s="140">
        <f t="shared" si="51"/>
        <v>0</v>
      </c>
      <c r="AS107" s="140">
        <f t="shared" si="52"/>
        <v>0</v>
      </c>
      <c r="AU107" s="143">
        <f t="shared" si="32"/>
        <v>0</v>
      </c>
      <c r="AV107" s="143">
        <f t="shared" si="32"/>
        <v>0</v>
      </c>
      <c r="AW107" s="143">
        <f t="shared" si="32"/>
        <v>0</v>
      </c>
      <c r="AX107" s="143">
        <f t="shared" si="32"/>
        <v>0</v>
      </c>
      <c r="AY107" s="143">
        <f t="shared" si="32"/>
        <v>0</v>
      </c>
    </row>
    <row r="108" spans="2:51">
      <c r="B108" t="s">
        <v>809</v>
      </c>
      <c r="C108" t="s">
        <v>59</v>
      </c>
      <c r="D108" s="120">
        <v>0.1</v>
      </c>
      <c r="E108" s="120">
        <v>0.1</v>
      </c>
      <c r="F108" s="127">
        <v>326882</v>
      </c>
      <c r="G108" s="127">
        <v>101778</v>
      </c>
      <c r="H108" s="127">
        <v>164661</v>
      </c>
      <c r="I108" s="127">
        <v>38867</v>
      </c>
      <c r="J108" s="127">
        <v>63113</v>
      </c>
      <c r="K108" s="127"/>
      <c r="L108" s="127"/>
      <c r="M108" s="127"/>
      <c r="N108" s="127"/>
      <c r="O108" s="127"/>
      <c r="Q108" s="140">
        <f t="shared" si="33"/>
        <v>0</v>
      </c>
      <c r="R108" s="140">
        <f t="shared" si="34"/>
        <v>0</v>
      </c>
      <c r="S108" s="140">
        <f t="shared" si="35"/>
        <v>0</v>
      </c>
      <c r="T108" s="140">
        <f t="shared" si="36"/>
        <v>0</v>
      </c>
      <c r="U108" s="140">
        <f t="shared" si="37"/>
        <v>0</v>
      </c>
      <c r="W108" s="140">
        <f t="shared" si="38"/>
        <v>32688.2</v>
      </c>
      <c r="X108" s="140">
        <f t="shared" si="39"/>
        <v>10177.800000000001</v>
      </c>
      <c r="Y108" s="140">
        <f t="shared" si="40"/>
        <v>16466.100000000002</v>
      </c>
      <c r="Z108" s="140">
        <f t="shared" si="41"/>
        <v>3886.7000000000003</v>
      </c>
      <c r="AA108" s="140">
        <f t="shared" si="42"/>
        <v>6311.3</v>
      </c>
      <c r="AC108" s="143">
        <f t="shared" si="31"/>
        <v>32688.2</v>
      </c>
      <c r="AD108" s="143">
        <f t="shared" si="31"/>
        <v>10177.800000000001</v>
      </c>
      <c r="AE108" s="143">
        <f t="shared" si="31"/>
        <v>16466.100000000002</v>
      </c>
      <c r="AF108" s="143">
        <f t="shared" si="31"/>
        <v>3886.7000000000003</v>
      </c>
      <c r="AG108" s="143">
        <f t="shared" si="31"/>
        <v>6311.3</v>
      </c>
      <c r="AI108" s="140">
        <f t="shared" si="43"/>
        <v>0</v>
      </c>
      <c r="AJ108" s="140">
        <f t="shared" si="44"/>
        <v>0</v>
      </c>
      <c r="AK108" s="140">
        <f t="shared" si="45"/>
        <v>0</v>
      </c>
      <c r="AL108" s="140">
        <f t="shared" si="46"/>
        <v>0</v>
      </c>
      <c r="AM108" s="140">
        <f t="shared" si="47"/>
        <v>0</v>
      </c>
      <c r="AO108" s="140">
        <f t="shared" si="48"/>
        <v>32688.2</v>
      </c>
      <c r="AP108" s="140">
        <f t="shared" si="49"/>
        <v>10177.800000000001</v>
      </c>
      <c r="AQ108" s="140">
        <f t="shared" si="50"/>
        <v>16466.100000000002</v>
      </c>
      <c r="AR108" s="140">
        <f t="shared" si="51"/>
        <v>3886.7000000000003</v>
      </c>
      <c r="AS108" s="140">
        <f t="shared" si="52"/>
        <v>6311.3</v>
      </c>
      <c r="AU108" s="143">
        <f t="shared" si="32"/>
        <v>32688.2</v>
      </c>
      <c r="AV108" s="143">
        <f t="shared" si="32"/>
        <v>10177.800000000001</v>
      </c>
      <c r="AW108" s="143">
        <f t="shared" si="32"/>
        <v>16466.100000000002</v>
      </c>
      <c r="AX108" s="143">
        <f t="shared" si="32"/>
        <v>3886.7000000000003</v>
      </c>
      <c r="AY108" s="143">
        <f t="shared" si="32"/>
        <v>6311.3</v>
      </c>
    </row>
    <row r="109" spans="2:51">
      <c r="B109" t="s">
        <v>809</v>
      </c>
      <c r="C109" t="s">
        <v>63</v>
      </c>
      <c r="D109" s="120">
        <v>1.77E-2</v>
      </c>
      <c r="E109" s="120">
        <v>1.67E-2</v>
      </c>
      <c r="F109" s="127">
        <v>13057</v>
      </c>
      <c r="G109" s="127">
        <v>4083</v>
      </c>
      <c r="H109" s="127">
        <v>6577</v>
      </c>
      <c r="I109" s="127">
        <v>1559</v>
      </c>
      <c r="J109" s="127">
        <v>0</v>
      </c>
      <c r="K109" s="127"/>
      <c r="L109" s="127"/>
      <c r="M109" s="127"/>
      <c r="N109" s="127"/>
      <c r="O109" s="127"/>
      <c r="Q109" s="140">
        <f t="shared" si="33"/>
        <v>0</v>
      </c>
      <c r="R109" s="140">
        <f t="shared" si="34"/>
        <v>0</v>
      </c>
      <c r="S109" s="140">
        <f t="shared" si="35"/>
        <v>0</v>
      </c>
      <c r="T109" s="140">
        <f t="shared" si="36"/>
        <v>0</v>
      </c>
      <c r="U109" s="140">
        <f t="shared" si="37"/>
        <v>0</v>
      </c>
      <c r="W109" s="140">
        <f t="shared" si="38"/>
        <v>231.10890000000001</v>
      </c>
      <c r="X109" s="140">
        <f t="shared" si="39"/>
        <v>72.269100000000009</v>
      </c>
      <c r="Y109" s="140">
        <f t="shared" si="40"/>
        <v>116.41290000000001</v>
      </c>
      <c r="Z109" s="140">
        <f t="shared" si="41"/>
        <v>27.5943</v>
      </c>
      <c r="AA109" s="140">
        <f t="shared" si="42"/>
        <v>0</v>
      </c>
      <c r="AC109" s="143">
        <f t="shared" si="31"/>
        <v>231.10890000000001</v>
      </c>
      <c r="AD109" s="143">
        <f t="shared" si="31"/>
        <v>72.269100000000009</v>
      </c>
      <c r="AE109" s="143">
        <f t="shared" si="31"/>
        <v>116.41290000000001</v>
      </c>
      <c r="AF109" s="143">
        <f t="shared" si="31"/>
        <v>27.5943</v>
      </c>
      <c r="AG109" s="143">
        <f t="shared" si="31"/>
        <v>0</v>
      </c>
      <c r="AI109" s="140">
        <f t="shared" si="43"/>
        <v>0</v>
      </c>
      <c r="AJ109" s="140">
        <f t="shared" si="44"/>
        <v>0</v>
      </c>
      <c r="AK109" s="140">
        <f t="shared" si="45"/>
        <v>0</v>
      </c>
      <c r="AL109" s="140">
        <f t="shared" si="46"/>
        <v>0</v>
      </c>
      <c r="AM109" s="140">
        <f t="shared" si="47"/>
        <v>0</v>
      </c>
      <c r="AO109" s="140">
        <f t="shared" si="48"/>
        <v>218.05189999999999</v>
      </c>
      <c r="AP109" s="140">
        <f t="shared" si="49"/>
        <v>68.186099999999996</v>
      </c>
      <c r="AQ109" s="140">
        <f t="shared" si="50"/>
        <v>109.8359</v>
      </c>
      <c r="AR109" s="140">
        <f t="shared" si="51"/>
        <v>26.035299999999999</v>
      </c>
      <c r="AS109" s="140">
        <f t="shared" si="52"/>
        <v>0</v>
      </c>
      <c r="AU109" s="143">
        <f t="shared" si="32"/>
        <v>218.05189999999999</v>
      </c>
      <c r="AV109" s="143">
        <f t="shared" si="32"/>
        <v>68.186099999999996</v>
      </c>
      <c r="AW109" s="143">
        <f t="shared" si="32"/>
        <v>109.8359</v>
      </c>
      <c r="AX109" s="143">
        <f t="shared" si="32"/>
        <v>26.035299999999999</v>
      </c>
      <c r="AY109" s="143">
        <f t="shared" si="32"/>
        <v>0</v>
      </c>
    </row>
    <row r="110" spans="2:51">
      <c r="B110" t="s">
        <v>809</v>
      </c>
      <c r="C110" t="s">
        <v>64</v>
      </c>
      <c r="D110" s="120">
        <v>2E-3</v>
      </c>
      <c r="E110" s="120">
        <v>1.26E-2</v>
      </c>
      <c r="F110" s="127">
        <v>20553</v>
      </c>
      <c r="G110" s="127">
        <v>6427</v>
      </c>
      <c r="H110" s="127">
        <v>10353</v>
      </c>
      <c r="I110" s="127">
        <v>2454</v>
      </c>
      <c r="J110" s="127">
        <v>0</v>
      </c>
      <c r="K110" s="127"/>
      <c r="L110" s="127"/>
      <c r="M110" s="127"/>
      <c r="N110" s="127"/>
      <c r="O110" s="127"/>
      <c r="Q110" s="140">
        <f t="shared" si="33"/>
        <v>0</v>
      </c>
      <c r="R110" s="140">
        <f t="shared" si="34"/>
        <v>0</v>
      </c>
      <c r="S110" s="140">
        <f t="shared" si="35"/>
        <v>0</v>
      </c>
      <c r="T110" s="140">
        <f t="shared" si="36"/>
        <v>0</v>
      </c>
      <c r="U110" s="140">
        <f t="shared" si="37"/>
        <v>0</v>
      </c>
      <c r="W110" s="140">
        <f t="shared" si="38"/>
        <v>41.106000000000002</v>
      </c>
      <c r="X110" s="140">
        <f t="shared" si="39"/>
        <v>12.854000000000001</v>
      </c>
      <c r="Y110" s="140">
        <f t="shared" si="40"/>
        <v>20.706</v>
      </c>
      <c r="Z110" s="140">
        <f t="shared" si="41"/>
        <v>4.9080000000000004</v>
      </c>
      <c r="AA110" s="140">
        <f t="shared" si="42"/>
        <v>0</v>
      </c>
      <c r="AC110" s="143">
        <f t="shared" si="31"/>
        <v>41.106000000000002</v>
      </c>
      <c r="AD110" s="143">
        <f t="shared" si="31"/>
        <v>12.854000000000001</v>
      </c>
      <c r="AE110" s="143">
        <f t="shared" si="31"/>
        <v>20.706</v>
      </c>
      <c r="AF110" s="143">
        <f t="shared" si="31"/>
        <v>4.9080000000000004</v>
      </c>
      <c r="AG110" s="143">
        <f t="shared" si="31"/>
        <v>0</v>
      </c>
      <c r="AI110" s="140">
        <f t="shared" si="43"/>
        <v>0</v>
      </c>
      <c r="AJ110" s="140">
        <f t="shared" si="44"/>
        <v>0</v>
      </c>
      <c r="AK110" s="140">
        <f t="shared" si="45"/>
        <v>0</v>
      </c>
      <c r="AL110" s="140">
        <f t="shared" si="46"/>
        <v>0</v>
      </c>
      <c r="AM110" s="140">
        <f t="shared" si="47"/>
        <v>0</v>
      </c>
      <c r="AO110" s="140">
        <f t="shared" si="48"/>
        <v>258.96780000000001</v>
      </c>
      <c r="AP110" s="140">
        <f t="shared" si="49"/>
        <v>80.980199999999996</v>
      </c>
      <c r="AQ110" s="140">
        <f t="shared" si="50"/>
        <v>130.4478</v>
      </c>
      <c r="AR110" s="140">
        <f t="shared" si="51"/>
        <v>30.920400000000001</v>
      </c>
      <c r="AS110" s="140">
        <f t="shared" si="52"/>
        <v>0</v>
      </c>
      <c r="AU110" s="143">
        <f t="shared" si="32"/>
        <v>258.96780000000001</v>
      </c>
      <c r="AV110" s="143">
        <f t="shared" si="32"/>
        <v>80.980199999999996</v>
      </c>
      <c r="AW110" s="143">
        <f t="shared" si="32"/>
        <v>130.4478</v>
      </c>
      <c r="AX110" s="143">
        <f t="shared" si="32"/>
        <v>30.920400000000001</v>
      </c>
      <c r="AY110" s="143">
        <f t="shared" si="32"/>
        <v>0</v>
      </c>
    </row>
    <row r="111" spans="2:51">
      <c r="B111" t="s">
        <v>809</v>
      </c>
      <c r="C111" t="s">
        <v>65</v>
      </c>
      <c r="D111" s="120">
        <v>2.1700000000000001E-2</v>
      </c>
      <c r="E111" s="120">
        <v>2.4500000000000001E-2</v>
      </c>
      <c r="F111" s="127">
        <v>5488725</v>
      </c>
      <c r="G111" s="127">
        <v>1716309</v>
      </c>
      <c r="H111" s="127">
        <v>2764923</v>
      </c>
      <c r="I111" s="127">
        <v>655370</v>
      </c>
      <c r="J111" s="127">
        <v>0</v>
      </c>
      <c r="K111" s="127"/>
      <c r="L111" s="127"/>
      <c r="M111" s="127"/>
      <c r="N111" s="127"/>
      <c r="O111" s="127"/>
      <c r="Q111" s="140">
        <f t="shared" si="33"/>
        <v>0</v>
      </c>
      <c r="R111" s="140">
        <f t="shared" si="34"/>
        <v>0</v>
      </c>
      <c r="S111" s="140">
        <f t="shared" si="35"/>
        <v>0</v>
      </c>
      <c r="T111" s="140">
        <f t="shared" si="36"/>
        <v>0</v>
      </c>
      <c r="U111" s="140">
        <f t="shared" si="37"/>
        <v>0</v>
      </c>
      <c r="W111" s="140">
        <f t="shared" si="38"/>
        <v>119105.3325</v>
      </c>
      <c r="X111" s="140">
        <f t="shared" si="39"/>
        <v>37243.905299999999</v>
      </c>
      <c r="Y111" s="140">
        <f t="shared" si="40"/>
        <v>59998.829100000003</v>
      </c>
      <c r="Z111" s="140">
        <f t="shared" si="41"/>
        <v>14221.529</v>
      </c>
      <c r="AA111" s="140">
        <f t="shared" si="42"/>
        <v>0</v>
      </c>
      <c r="AC111" s="143">
        <f t="shared" si="31"/>
        <v>119105.3325</v>
      </c>
      <c r="AD111" s="143">
        <f t="shared" si="31"/>
        <v>37243.905299999999</v>
      </c>
      <c r="AE111" s="143">
        <f t="shared" si="31"/>
        <v>59998.829100000003</v>
      </c>
      <c r="AF111" s="143">
        <f t="shared" si="31"/>
        <v>14221.529</v>
      </c>
      <c r="AG111" s="143">
        <f t="shared" si="31"/>
        <v>0</v>
      </c>
      <c r="AI111" s="140">
        <f t="shared" si="43"/>
        <v>0</v>
      </c>
      <c r="AJ111" s="140">
        <f t="shared" si="44"/>
        <v>0</v>
      </c>
      <c r="AK111" s="140">
        <f t="shared" si="45"/>
        <v>0</v>
      </c>
      <c r="AL111" s="140">
        <f t="shared" si="46"/>
        <v>0</v>
      </c>
      <c r="AM111" s="140">
        <f t="shared" si="47"/>
        <v>0</v>
      </c>
      <c r="AO111" s="140">
        <f t="shared" si="48"/>
        <v>134473.76250000001</v>
      </c>
      <c r="AP111" s="140">
        <f t="shared" si="49"/>
        <v>42049.570500000002</v>
      </c>
      <c r="AQ111" s="140">
        <f t="shared" si="50"/>
        <v>67740.613500000007</v>
      </c>
      <c r="AR111" s="140">
        <f t="shared" si="51"/>
        <v>16056.565000000001</v>
      </c>
      <c r="AS111" s="140">
        <f t="shared" si="52"/>
        <v>0</v>
      </c>
      <c r="AU111" s="143">
        <f t="shared" si="32"/>
        <v>134473.76250000001</v>
      </c>
      <c r="AV111" s="143">
        <f t="shared" si="32"/>
        <v>42049.570500000002</v>
      </c>
      <c r="AW111" s="143">
        <f t="shared" si="32"/>
        <v>67740.613500000007</v>
      </c>
      <c r="AX111" s="143">
        <f t="shared" si="32"/>
        <v>16056.565000000001</v>
      </c>
      <c r="AY111" s="143">
        <f t="shared" si="32"/>
        <v>0</v>
      </c>
    </row>
    <row r="112" spans="2:51">
      <c r="B112" t="s">
        <v>809</v>
      </c>
      <c r="C112" t="s">
        <v>66</v>
      </c>
      <c r="D112" s="120">
        <v>0.2</v>
      </c>
      <c r="E112" s="120">
        <v>0.2</v>
      </c>
      <c r="F112" s="127">
        <v>166967</v>
      </c>
      <c r="G112" s="127">
        <v>52210</v>
      </c>
      <c r="H112" s="127">
        <v>84109</v>
      </c>
      <c r="I112" s="127">
        <v>19936</v>
      </c>
      <c r="J112" s="127">
        <v>0</v>
      </c>
      <c r="K112" s="127"/>
      <c r="L112" s="127"/>
      <c r="M112" s="127"/>
      <c r="N112" s="127"/>
      <c r="O112" s="127"/>
      <c r="Q112" s="140">
        <f t="shared" si="33"/>
        <v>0</v>
      </c>
      <c r="R112" s="140">
        <f t="shared" si="34"/>
        <v>0</v>
      </c>
      <c r="S112" s="140">
        <f t="shared" si="35"/>
        <v>0</v>
      </c>
      <c r="T112" s="140">
        <f t="shared" si="36"/>
        <v>0</v>
      </c>
      <c r="U112" s="140">
        <f t="shared" si="37"/>
        <v>0</v>
      </c>
      <c r="W112" s="140">
        <f t="shared" si="38"/>
        <v>33393.4</v>
      </c>
      <c r="X112" s="140">
        <f t="shared" si="39"/>
        <v>10442</v>
      </c>
      <c r="Y112" s="140">
        <f t="shared" si="40"/>
        <v>16821.8</v>
      </c>
      <c r="Z112" s="140">
        <f t="shared" si="41"/>
        <v>3987.2000000000003</v>
      </c>
      <c r="AA112" s="140">
        <f t="shared" si="42"/>
        <v>0</v>
      </c>
      <c r="AC112" s="143">
        <f t="shared" si="31"/>
        <v>33393.4</v>
      </c>
      <c r="AD112" s="143">
        <f t="shared" si="31"/>
        <v>10442</v>
      </c>
      <c r="AE112" s="143">
        <f t="shared" si="31"/>
        <v>16821.8</v>
      </c>
      <c r="AF112" s="143">
        <f t="shared" si="31"/>
        <v>3987.2000000000003</v>
      </c>
      <c r="AG112" s="143">
        <f t="shared" si="31"/>
        <v>0</v>
      </c>
      <c r="AI112" s="140">
        <f t="shared" si="43"/>
        <v>0</v>
      </c>
      <c r="AJ112" s="140">
        <f t="shared" si="44"/>
        <v>0</v>
      </c>
      <c r="AK112" s="140">
        <f t="shared" si="45"/>
        <v>0</v>
      </c>
      <c r="AL112" s="140">
        <f t="shared" si="46"/>
        <v>0</v>
      </c>
      <c r="AM112" s="140">
        <f t="shared" si="47"/>
        <v>0</v>
      </c>
      <c r="AO112" s="140">
        <f t="shared" si="48"/>
        <v>33393.4</v>
      </c>
      <c r="AP112" s="140">
        <f t="shared" si="49"/>
        <v>10442</v>
      </c>
      <c r="AQ112" s="140">
        <f t="shared" si="50"/>
        <v>16821.8</v>
      </c>
      <c r="AR112" s="140">
        <f t="shared" si="51"/>
        <v>3987.2000000000003</v>
      </c>
      <c r="AS112" s="140">
        <f t="shared" si="52"/>
        <v>0</v>
      </c>
      <c r="AU112" s="143">
        <f t="shared" si="32"/>
        <v>33393.4</v>
      </c>
      <c r="AV112" s="143">
        <f t="shared" si="32"/>
        <v>10442</v>
      </c>
      <c r="AW112" s="143">
        <f t="shared" si="32"/>
        <v>16821.8</v>
      </c>
      <c r="AX112" s="143">
        <f t="shared" si="32"/>
        <v>3987.2000000000003</v>
      </c>
      <c r="AY112" s="143">
        <f t="shared" si="32"/>
        <v>0</v>
      </c>
    </row>
    <row r="113" spans="2:51">
      <c r="B113" t="s">
        <v>809</v>
      </c>
      <c r="C113" t="s">
        <v>78</v>
      </c>
      <c r="D113" s="120">
        <v>0.04</v>
      </c>
      <c r="E113" s="120">
        <v>0.04</v>
      </c>
      <c r="F113" s="127">
        <v>2393482</v>
      </c>
      <c r="G113" s="127">
        <v>748435</v>
      </c>
      <c r="H113" s="127">
        <v>1205707</v>
      </c>
      <c r="I113" s="127">
        <v>285789</v>
      </c>
      <c r="J113" s="127">
        <v>0</v>
      </c>
      <c r="K113" s="127"/>
      <c r="L113" s="127"/>
      <c r="M113" s="127"/>
      <c r="N113" s="127"/>
      <c r="O113" s="127"/>
      <c r="Q113" s="140">
        <f t="shared" si="33"/>
        <v>0</v>
      </c>
      <c r="R113" s="140">
        <f t="shared" si="34"/>
        <v>0</v>
      </c>
      <c r="S113" s="140">
        <f t="shared" si="35"/>
        <v>0</v>
      </c>
      <c r="T113" s="140">
        <f t="shared" si="36"/>
        <v>0</v>
      </c>
      <c r="U113" s="140">
        <f t="shared" si="37"/>
        <v>0</v>
      </c>
      <c r="W113" s="140">
        <f t="shared" si="38"/>
        <v>95739.28</v>
      </c>
      <c r="X113" s="140">
        <f t="shared" si="39"/>
        <v>29937.4</v>
      </c>
      <c r="Y113" s="140">
        <f t="shared" si="40"/>
        <v>48228.28</v>
      </c>
      <c r="Z113" s="140">
        <f t="shared" si="41"/>
        <v>11431.56</v>
      </c>
      <c r="AA113" s="140">
        <f t="shared" si="42"/>
        <v>0</v>
      </c>
      <c r="AC113" s="143">
        <f t="shared" si="31"/>
        <v>95739.28</v>
      </c>
      <c r="AD113" s="143">
        <f t="shared" si="31"/>
        <v>29937.4</v>
      </c>
      <c r="AE113" s="143">
        <f t="shared" si="31"/>
        <v>48228.28</v>
      </c>
      <c r="AF113" s="143">
        <f t="shared" si="31"/>
        <v>11431.56</v>
      </c>
      <c r="AG113" s="143">
        <f t="shared" si="31"/>
        <v>0</v>
      </c>
      <c r="AI113" s="140">
        <f t="shared" si="43"/>
        <v>0</v>
      </c>
      <c r="AJ113" s="140">
        <f t="shared" si="44"/>
        <v>0</v>
      </c>
      <c r="AK113" s="140">
        <f t="shared" si="45"/>
        <v>0</v>
      </c>
      <c r="AL113" s="140">
        <f t="shared" si="46"/>
        <v>0</v>
      </c>
      <c r="AM113" s="140">
        <f t="shared" si="47"/>
        <v>0</v>
      </c>
      <c r="AO113" s="140">
        <f t="shared" si="48"/>
        <v>95739.28</v>
      </c>
      <c r="AP113" s="140">
        <f t="shared" si="49"/>
        <v>29937.4</v>
      </c>
      <c r="AQ113" s="140">
        <f t="shared" si="50"/>
        <v>48228.28</v>
      </c>
      <c r="AR113" s="140">
        <f t="shared" si="51"/>
        <v>11431.56</v>
      </c>
      <c r="AS113" s="140">
        <f t="shared" si="52"/>
        <v>0</v>
      </c>
      <c r="AU113" s="143">
        <f t="shared" si="32"/>
        <v>95739.28</v>
      </c>
      <c r="AV113" s="143">
        <f t="shared" si="32"/>
        <v>29937.4</v>
      </c>
      <c r="AW113" s="143">
        <f t="shared" si="32"/>
        <v>48228.28</v>
      </c>
      <c r="AX113" s="143">
        <f t="shared" si="32"/>
        <v>11431.56</v>
      </c>
      <c r="AY113" s="143">
        <f t="shared" si="32"/>
        <v>0</v>
      </c>
    </row>
    <row r="114" spans="2:51">
      <c r="B114" t="s">
        <v>809</v>
      </c>
      <c r="C114" t="s">
        <v>79</v>
      </c>
      <c r="D114" s="120">
        <v>0.05</v>
      </c>
      <c r="E114" s="120">
        <v>0.05</v>
      </c>
      <c r="F114" s="127">
        <v>518975</v>
      </c>
      <c r="G114" s="127">
        <v>162282</v>
      </c>
      <c r="H114" s="127">
        <v>261432</v>
      </c>
      <c r="I114" s="127">
        <v>61967</v>
      </c>
      <c r="J114" s="127">
        <v>0</v>
      </c>
      <c r="K114" s="127"/>
      <c r="L114" s="127"/>
      <c r="M114" s="127"/>
      <c r="N114" s="127"/>
      <c r="O114" s="127"/>
      <c r="Q114" s="140">
        <f t="shared" si="33"/>
        <v>0</v>
      </c>
      <c r="R114" s="140">
        <f t="shared" si="34"/>
        <v>0</v>
      </c>
      <c r="S114" s="140">
        <f t="shared" si="35"/>
        <v>0</v>
      </c>
      <c r="T114" s="140">
        <f t="shared" si="36"/>
        <v>0</v>
      </c>
      <c r="U114" s="140">
        <f t="shared" si="37"/>
        <v>0</v>
      </c>
      <c r="W114" s="140">
        <f t="shared" si="38"/>
        <v>25948.75</v>
      </c>
      <c r="X114" s="140">
        <f t="shared" si="39"/>
        <v>8114.1</v>
      </c>
      <c r="Y114" s="140">
        <f t="shared" si="40"/>
        <v>13071.6</v>
      </c>
      <c r="Z114" s="140">
        <f t="shared" si="41"/>
        <v>3098.3500000000004</v>
      </c>
      <c r="AA114" s="140">
        <f t="shared" si="42"/>
        <v>0</v>
      </c>
      <c r="AC114" s="143">
        <f t="shared" si="31"/>
        <v>25948.75</v>
      </c>
      <c r="AD114" s="143">
        <f t="shared" si="31"/>
        <v>8114.1</v>
      </c>
      <c r="AE114" s="143">
        <f t="shared" si="31"/>
        <v>13071.6</v>
      </c>
      <c r="AF114" s="143">
        <f t="shared" si="31"/>
        <v>3098.3500000000004</v>
      </c>
      <c r="AG114" s="143">
        <f t="shared" si="31"/>
        <v>0</v>
      </c>
      <c r="AI114" s="140">
        <f t="shared" si="43"/>
        <v>0</v>
      </c>
      <c r="AJ114" s="140">
        <f t="shared" si="44"/>
        <v>0</v>
      </c>
      <c r="AK114" s="140">
        <f t="shared" si="45"/>
        <v>0</v>
      </c>
      <c r="AL114" s="140">
        <f t="shared" si="46"/>
        <v>0</v>
      </c>
      <c r="AM114" s="140">
        <f t="shared" si="47"/>
        <v>0</v>
      </c>
      <c r="AO114" s="140">
        <f t="shared" si="48"/>
        <v>25948.75</v>
      </c>
      <c r="AP114" s="140">
        <f t="shared" si="49"/>
        <v>8114.1</v>
      </c>
      <c r="AQ114" s="140">
        <f t="shared" si="50"/>
        <v>13071.6</v>
      </c>
      <c r="AR114" s="140">
        <f t="shared" si="51"/>
        <v>3098.3500000000004</v>
      </c>
      <c r="AS114" s="140">
        <f t="shared" si="52"/>
        <v>0</v>
      </c>
      <c r="AU114" s="143">
        <f t="shared" si="32"/>
        <v>25948.75</v>
      </c>
      <c r="AV114" s="143">
        <f t="shared" si="32"/>
        <v>8114.1</v>
      </c>
      <c r="AW114" s="143">
        <f t="shared" si="32"/>
        <v>13071.6</v>
      </c>
      <c r="AX114" s="143">
        <f t="shared" si="32"/>
        <v>3098.3500000000004</v>
      </c>
      <c r="AY114" s="143">
        <f t="shared" si="32"/>
        <v>0</v>
      </c>
    </row>
    <row r="115" spans="2:51">
      <c r="B115" t="s">
        <v>809</v>
      </c>
      <c r="C115" t="s">
        <v>80</v>
      </c>
      <c r="D115" s="120">
        <v>6.6699999999999995E-2</v>
      </c>
      <c r="E115" s="120">
        <v>6.6699999999999995E-2</v>
      </c>
      <c r="F115" s="127">
        <v>0</v>
      </c>
      <c r="G115" s="127">
        <v>0</v>
      </c>
      <c r="H115" s="127">
        <v>0</v>
      </c>
      <c r="I115" s="127">
        <v>0</v>
      </c>
      <c r="J115" s="127">
        <v>0</v>
      </c>
      <c r="K115" s="127"/>
      <c r="L115" s="127"/>
      <c r="M115" s="127"/>
      <c r="N115" s="127"/>
      <c r="O115" s="127"/>
      <c r="Q115" s="140">
        <f t="shared" si="33"/>
        <v>0</v>
      </c>
      <c r="R115" s="140">
        <f t="shared" si="34"/>
        <v>0</v>
      </c>
      <c r="S115" s="140">
        <f t="shared" si="35"/>
        <v>0</v>
      </c>
      <c r="T115" s="140">
        <f t="shared" si="36"/>
        <v>0</v>
      </c>
      <c r="U115" s="140">
        <f t="shared" si="37"/>
        <v>0</v>
      </c>
      <c r="W115" s="140">
        <f t="shared" si="38"/>
        <v>0</v>
      </c>
      <c r="X115" s="140">
        <f t="shared" si="39"/>
        <v>0</v>
      </c>
      <c r="Y115" s="140">
        <f t="shared" si="40"/>
        <v>0</v>
      </c>
      <c r="Z115" s="140">
        <f t="shared" si="41"/>
        <v>0</v>
      </c>
      <c r="AA115" s="140">
        <f t="shared" si="42"/>
        <v>0</v>
      </c>
      <c r="AC115" s="143">
        <f t="shared" si="31"/>
        <v>0</v>
      </c>
      <c r="AD115" s="143">
        <f t="shared" si="31"/>
        <v>0</v>
      </c>
      <c r="AE115" s="143">
        <f t="shared" si="31"/>
        <v>0</v>
      </c>
      <c r="AF115" s="143">
        <f t="shared" si="31"/>
        <v>0</v>
      </c>
      <c r="AG115" s="143">
        <f t="shared" si="31"/>
        <v>0</v>
      </c>
      <c r="AI115" s="140">
        <f t="shared" si="43"/>
        <v>0</v>
      </c>
      <c r="AJ115" s="140">
        <f t="shared" si="44"/>
        <v>0</v>
      </c>
      <c r="AK115" s="140">
        <f t="shared" si="45"/>
        <v>0</v>
      </c>
      <c r="AL115" s="140">
        <f t="shared" si="46"/>
        <v>0</v>
      </c>
      <c r="AM115" s="140">
        <f t="shared" si="47"/>
        <v>0</v>
      </c>
      <c r="AO115" s="140">
        <f t="shared" si="48"/>
        <v>0</v>
      </c>
      <c r="AP115" s="140">
        <f t="shared" si="49"/>
        <v>0</v>
      </c>
      <c r="AQ115" s="140">
        <f t="shared" si="50"/>
        <v>0</v>
      </c>
      <c r="AR115" s="140">
        <f t="shared" si="51"/>
        <v>0</v>
      </c>
      <c r="AS115" s="140">
        <f t="shared" si="52"/>
        <v>0</v>
      </c>
      <c r="AU115" s="143">
        <f t="shared" si="32"/>
        <v>0</v>
      </c>
      <c r="AV115" s="143">
        <f t="shared" si="32"/>
        <v>0</v>
      </c>
      <c r="AW115" s="143">
        <f t="shared" si="32"/>
        <v>0</v>
      </c>
      <c r="AX115" s="143">
        <f t="shared" si="32"/>
        <v>0</v>
      </c>
      <c r="AY115" s="143">
        <f t="shared" si="32"/>
        <v>0</v>
      </c>
    </row>
    <row r="116" spans="2:51">
      <c r="B116" t="s">
        <v>809</v>
      </c>
      <c r="C116" t="s">
        <v>83</v>
      </c>
      <c r="D116" s="120">
        <v>6.6699999999999995E-2</v>
      </c>
      <c r="E116" s="120">
        <v>6.6699999999999995E-2</v>
      </c>
      <c r="F116" s="127">
        <v>888107</v>
      </c>
      <c r="G116" s="127">
        <v>277709</v>
      </c>
      <c r="H116" s="127">
        <v>447381</v>
      </c>
      <c r="I116" s="127">
        <v>106043</v>
      </c>
      <c r="J116" s="127">
        <v>0</v>
      </c>
      <c r="K116" s="127"/>
      <c r="L116" s="127"/>
      <c r="M116" s="127"/>
      <c r="N116" s="127"/>
      <c r="O116" s="127"/>
      <c r="Q116" s="140">
        <f t="shared" si="33"/>
        <v>0</v>
      </c>
      <c r="R116" s="140">
        <f t="shared" si="34"/>
        <v>0</v>
      </c>
      <c r="S116" s="140">
        <f t="shared" si="35"/>
        <v>0</v>
      </c>
      <c r="T116" s="140">
        <f t="shared" si="36"/>
        <v>0</v>
      </c>
      <c r="U116" s="140">
        <f t="shared" si="37"/>
        <v>0</v>
      </c>
      <c r="W116" s="140">
        <f t="shared" si="38"/>
        <v>59236.736899999996</v>
      </c>
      <c r="X116" s="140">
        <f t="shared" si="39"/>
        <v>18523.190299999998</v>
      </c>
      <c r="Y116" s="140">
        <f t="shared" si="40"/>
        <v>29840.312699999999</v>
      </c>
      <c r="Z116" s="140">
        <f t="shared" si="41"/>
        <v>7073.0680999999995</v>
      </c>
      <c r="AA116" s="140">
        <f t="shared" si="42"/>
        <v>0</v>
      </c>
      <c r="AC116" s="143">
        <f t="shared" si="31"/>
        <v>59236.736899999996</v>
      </c>
      <c r="AD116" s="143">
        <f t="shared" si="31"/>
        <v>18523.190299999998</v>
      </c>
      <c r="AE116" s="143">
        <f t="shared" si="31"/>
        <v>29840.312699999999</v>
      </c>
      <c r="AF116" s="143">
        <f t="shared" si="31"/>
        <v>7073.0680999999995</v>
      </c>
      <c r="AG116" s="143">
        <f t="shared" si="31"/>
        <v>0</v>
      </c>
      <c r="AI116" s="140">
        <f t="shared" si="43"/>
        <v>0</v>
      </c>
      <c r="AJ116" s="140">
        <f t="shared" si="44"/>
        <v>0</v>
      </c>
      <c r="AK116" s="140">
        <f t="shared" si="45"/>
        <v>0</v>
      </c>
      <c r="AL116" s="140">
        <f t="shared" si="46"/>
        <v>0</v>
      </c>
      <c r="AM116" s="140">
        <f t="shared" si="47"/>
        <v>0</v>
      </c>
      <c r="AO116" s="140">
        <f t="shared" si="48"/>
        <v>59236.736899999996</v>
      </c>
      <c r="AP116" s="140">
        <f t="shared" si="49"/>
        <v>18523.190299999998</v>
      </c>
      <c r="AQ116" s="140">
        <f t="shared" si="50"/>
        <v>29840.312699999999</v>
      </c>
      <c r="AR116" s="140">
        <f t="shared" si="51"/>
        <v>7073.0680999999995</v>
      </c>
      <c r="AS116" s="140">
        <f t="shared" si="52"/>
        <v>0</v>
      </c>
      <c r="AU116" s="143">
        <f t="shared" si="32"/>
        <v>59236.736899999996</v>
      </c>
      <c r="AV116" s="143">
        <f t="shared" si="32"/>
        <v>18523.190299999998</v>
      </c>
      <c r="AW116" s="143">
        <f t="shared" si="32"/>
        <v>29840.312699999999</v>
      </c>
      <c r="AX116" s="143">
        <f t="shared" si="32"/>
        <v>7073.0680999999995</v>
      </c>
      <c r="AY116" s="143">
        <f t="shared" si="32"/>
        <v>0</v>
      </c>
    </row>
    <row r="117" spans="2:51">
      <c r="B117" t="s">
        <v>809</v>
      </c>
      <c r="C117" t="s">
        <v>84</v>
      </c>
      <c r="D117" s="120">
        <v>0.1</v>
      </c>
      <c r="E117" s="120">
        <v>0.1</v>
      </c>
      <c r="F117" s="127">
        <v>112768</v>
      </c>
      <c r="G117" s="127">
        <v>35262</v>
      </c>
      <c r="H117" s="127">
        <v>56807</v>
      </c>
      <c r="I117" s="127">
        <v>13465</v>
      </c>
      <c r="J117" s="127">
        <v>0</v>
      </c>
      <c r="K117" s="127"/>
      <c r="L117" s="127"/>
      <c r="M117" s="127"/>
      <c r="N117" s="127"/>
      <c r="O117" s="127"/>
      <c r="Q117" s="140">
        <f t="shared" si="33"/>
        <v>0</v>
      </c>
      <c r="R117" s="140">
        <f t="shared" si="34"/>
        <v>0</v>
      </c>
      <c r="S117" s="140">
        <f t="shared" si="35"/>
        <v>0</v>
      </c>
      <c r="T117" s="140">
        <f t="shared" si="36"/>
        <v>0</v>
      </c>
      <c r="U117" s="140">
        <f t="shared" si="37"/>
        <v>0</v>
      </c>
      <c r="W117" s="140">
        <f t="shared" si="38"/>
        <v>11276.800000000001</v>
      </c>
      <c r="X117" s="140">
        <f t="shared" si="39"/>
        <v>3526.2000000000003</v>
      </c>
      <c r="Y117" s="140">
        <f t="shared" si="40"/>
        <v>5680.7000000000007</v>
      </c>
      <c r="Z117" s="140">
        <f t="shared" si="41"/>
        <v>1346.5</v>
      </c>
      <c r="AA117" s="140">
        <f t="shared" si="42"/>
        <v>0</v>
      </c>
      <c r="AC117" s="143">
        <f t="shared" si="31"/>
        <v>11276.800000000001</v>
      </c>
      <c r="AD117" s="143">
        <f t="shared" si="31"/>
        <v>3526.2000000000003</v>
      </c>
      <c r="AE117" s="143">
        <f t="shared" si="31"/>
        <v>5680.7000000000007</v>
      </c>
      <c r="AF117" s="143">
        <f t="shared" si="31"/>
        <v>1346.5</v>
      </c>
      <c r="AG117" s="143">
        <f t="shared" si="31"/>
        <v>0</v>
      </c>
      <c r="AI117" s="140">
        <f t="shared" si="43"/>
        <v>0</v>
      </c>
      <c r="AJ117" s="140">
        <f t="shared" si="44"/>
        <v>0</v>
      </c>
      <c r="AK117" s="140">
        <f t="shared" si="45"/>
        <v>0</v>
      </c>
      <c r="AL117" s="140">
        <f t="shared" si="46"/>
        <v>0</v>
      </c>
      <c r="AM117" s="140">
        <f t="shared" si="47"/>
        <v>0</v>
      </c>
      <c r="AO117" s="140">
        <f t="shared" si="48"/>
        <v>11276.800000000001</v>
      </c>
      <c r="AP117" s="140">
        <f t="shared" si="49"/>
        <v>3526.2000000000003</v>
      </c>
      <c r="AQ117" s="140">
        <f t="shared" si="50"/>
        <v>5680.7000000000007</v>
      </c>
      <c r="AR117" s="140">
        <f t="shared" si="51"/>
        <v>1346.5</v>
      </c>
      <c r="AS117" s="140">
        <f t="shared" si="52"/>
        <v>0</v>
      </c>
      <c r="AU117" s="143">
        <f t="shared" si="32"/>
        <v>11276.800000000001</v>
      </c>
      <c r="AV117" s="143">
        <f t="shared" si="32"/>
        <v>3526.2000000000003</v>
      </c>
      <c r="AW117" s="143">
        <f t="shared" si="32"/>
        <v>5680.7000000000007</v>
      </c>
      <c r="AX117" s="143">
        <f t="shared" si="32"/>
        <v>1346.5</v>
      </c>
      <c r="AY117" s="143">
        <f t="shared" si="32"/>
        <v>0</v>
      </c>
    </row>
    <row r="118" spans="2:51">
      <c r="B118" t="s">
        <v>809</v>
      </c>
      <c r="C118" t="s">
        <v>85</v>
      </c>
      <c r="D118" s="120">
        <v>0.1</v>
      </c>
      <c r="E118" s="120">
        <v>0.1</v>
      </c>
      <c r="F118" s="127">
        <v>1812</v>
      </c>
      <c r="G118" s="127">
        <v>566</v>
      </c>
      <c r="H118" s="127">
        <v>913</v>
      </c>
      <c r="I118" s="127">
        <v>216</v>
      </c>
      <c r="J118" s="127">
        <v>0</v>
      </c>
      <c r="K118" s="127"/>
      <c r="L118" s="127"/>
      <c r="M118" s="127"/>
      <c r="N118" s="127"/>
      <c r="O118" s="127"/>
      <c r="Q118" s="140">
        <f t="shared" si="33"/>
        <v>0</v>
      </c>
      <c r="R118" s="140">
        <f t="shared" si="34"/>
        <v>0</v>
      </c>
      <c r="S118" s="140">
        <f t="shared" si="35"/>
        <v>0</v>
      </c>
      <c r="T118" s="140">
        <f t="shared" si="36"/>
        <v>0</v>
      </c>
      <c r="U118" s="140">
        <f t="shared" si="37"/>
        <v>0</v>
      </c>
      <c r="W118" s="140">
        <f t="shared" si="38"/>
        <v>181.20000000000002</v>
      </c>
      <c r="X118" s="140">
        <f t="shared" si="39"/>
        <v>56.6</v>
      </c>
      <c r="Y118" s="140">
        <f t="shared" si="40"/>
        <v>91.300000000000011</v>
      </c>
      <c r="Z118" s="140">
        <f t="shared" si="41"/>
        <v>21.6</v>
      </c>
      <c r="AA118" s="140">
        <f t="shared" si="42"/>
        <v>0</v>
      </c>
      <c r="AC118" s="143">
        <f t="shared" si="31"/>
        <v>181.20000000000002</v>
      </c>
      <c r="AD118" s="143">
        <f t="shared" si="31"/>
        <v>56.6</v>
      </c>
      <c r="AE118" s="143">
        <f t="shared" si="31"/>
        <v>91.300000000000011</v>
      </c>
      <c r="AF118" s="143">
        <f t="shared" si="31"/>
        <v>21.6</v>
      </c>
      <c r="AG118" s="143">
        <f t="shared" si="31"/>
        <v>0</v>
      </c>
      <c r="AI118" s="140">
        <f t="shared" si="43"/>
        <v>0</v>
      </c>
      <c r="AJ118" s="140">
        <f t="shared" si="44"/>
        <v>0</v>
      </c>
      <c r="AK118" s="140">
        <f t="shared" si="45"/>
        <v>0</v>
      </c>
      <c r="AL118" s="140">
        <f t="shared" si="46"/>
        <v>0</v>
      </c>
      <c r="AM118" s="140">
        <f t="shared" si="47"/>
        <v>0</v>
      </c>
      <c r="AO118" s="140">
        <f t="shared" si="48"/>
        <v>181.20000000000002</v>
      </c>
      <c r="AP118" s="140">
        <f t="shared" si="49"/>
        <v>56.6</v>
      </c>
      <c r="AQ118" s="140">
        <f t="shared" si="50"/>
        <v>91.300000000000011</v>
      </c>
      <c r="AR118" s="140">
        <f t="shared" si="51"/>
        <v>21.6</v>
      </c>
      <c r="AS118" s="140">
        <f t="shared" si="52"/>
        <v>0</v>
      </c>
      <c r="AU118" s="143">
        <f t="shared" si="32"/>
        <v>181.20000000000002</v>
      </c>
      <c r="AV118" s="143">
        <f t="shared" si="32"/>
        <v>56.6</v>
      </c>
      <c r="AW118" s="143">
        <f t="shared" si="32"/>
        <v>91.300000000000011</v>
      </c>
      <c r="AX118" s="143">
        <f t="shared" si="32"/>
        <v>21.6</v>
      </c>
      <c r="AY118" s="143">
        <f t="shared" si="32"/>
        <v>0</v>
      </c>
    </row>
    <row r="119" spans="2:51">
      <c r="B119" t="s">
        <v>809</v>
      </c>
      <c r="C119" t="s">
        <v>87</v>
      </c>
      <c r="D119" s="120">
        <v>2.1700000000000001E-2</v>
      </c>
      <c r="E119" s="120">
        <v>2.4500000000000001E-2</v>
      </c>
      <c r="F119" s="127">
        <v>0</v>
      </c>
      <c r="G119" s="127">
        <v>0</v>
      </c>
      <c r="H119" s="127">
        <v>6067300</v>
      </c>
      <c r="I119" s="127">
        <v>1743434</v>
      </c>
      <c r="J119" s="127">
        <v>0</v>
      </c>
      <c r="K119" s="127"/>
      <c r="L119" s="127"/>
      <c r="M119" s="127"/>
      <c r="N119" s="127"/>
      <c r="O119" s="127"/>
      <c r="Q119" s="140">
        <f t="shared" si="33"/>
        <v>0</v>
      </c>
      <c r="R119" s="140">
        <f t="shared" si="34"/>
        <v>0</v>
      </c>
      <c r="S119" s="140">
        <f t="shared" si="35"/>
        <v>0</v>
      </c>
      <c r="T119" s="140">
        <f t="shared" si="36"/>
        <v>0</v>
      </c>
      <c r="U119" s="140">
        <f t="shared" si="37"/>
        <v>0</v>
      </c>
      <c r="W119" s="140">
        <f t="shared" si="38"/>
        <v>0</v>
      </c>
      <c r="X119" s="140">
        <f t="shared" si="39"/>
        <v>0</v>
      </c>
      <c r="Y119" s="140">
        <f t="shared" si="40"/>
        <v>131660.41</v>
      </c>
      <c r="Z119" s="140">
        <f t="shared" si="41"/>
        <v>37832.517800000001</v>
      </c>
      <c r="AA119" s="140">
        <f t="shared" si="42"/>
        <v>0</v>
      </c>
      <c r="AC119" s="143">
        <f t="shared" si="31"/>
        <v>0</v>
      </c>
      <c r="AD119" s="143">
        <f t="shared" si="31"/>
        <v>0</v>
      </c>
      <c r="AE119" s="143">
        <f t="shared" si="31"/>
        <v>131660.41</v>
      </c>
      <c r="AF119" s="143">
        <f t="shared" si="31"/>
        <v>37832.517800000001</v>
      </c>
      <c r="AG119" s="143">
        <f t="shared" si="31"/>
        <v>0</v>
      </c>
      <c r="AI119" s="140">
        <f t="shared" si="43"/>
        <v>0</v>
      </c>
      <c r="AJ119" s="140">
        <f t="shared" si="44"/>
        <v>0</v>
      </c>
      <c r="AK119" s="140">
        <f t="shared" si="45"/>
        <v>0</v>
      </c>
      <c r="AL119" s="140">
        <f t="shared" si="46"/>
        <v>0</v>
      </c>
      <c r="AM119" s="140">
        <f t="shared" si="47"/>
        <v>0</v>
      </c>
      <c r="AO119" s="140">
        <f t="shared" si="48"/>
        <v>0</v>
      </c>
      <c r="AP119" s="140">
        <f t="shared" si="49"/>
        <v>0</v>
      </c>
      <c r="AQ119" s="140">
        <f t="shared" si="50"/>
        <v>148648.85</v>
      </c>
      <c r="AR119" s="140">
        <f t="shared" si="51"/>
        <v>42714.133000000002</v>
      </c>
      <c r="AS119" s="140">
        <f t="shared" si="52"/>
        <v>0</v>
      </c>
      <c r="AU119" s="143">
        <f t="shared" si="32"/>
        <v>0</v>
      </c>
      <c r="AV119" s="143">
        <f t="shared" si="32"/>
        <v>0</v>
      </c>
      <c r="AW119" s="143">
        <f t="shared" si="32"/>
        <v>148648.85</v>
      </c>
      <c r="AX119" s="143">
        <f t="shared" si="32"/>
        <v>42714.133000000002</v>
      </c>
      <c r="AY119" s="143">
        <f t="shared" si="32"/>
        <v>0</v>
      </c>
    </row>
    <row r="120" spans="2:51">
      <c r="B120" t="s">
        <v>809</v>
      </c>
      <c r="C120" t="s">
        <v>88</v>
      </c>
      <c r="D120" s="120">
        <v>6.6699999999999995E-2</v>
      </c>
      <c r="E120" s="120">
        <v>6.6699999999999995E-2</v>
      </c>
      <c r="F120" s="127">
        <v>0</v>
      </c>
      <c r="G120" s="127">
        <v>0</v>
      </c>
      <c r="H120" s="127">
        <v>7675</v>
      </c>
      <c r="I120" s="127">
        <v>2205</v>
      </c>
      <c r="J120" s="127">
        <v>0</v>
      </c>
      <c r="K120" s="127"/>
      <c r="L120" s="127"/>
      <c r="M120" s="127"/>
      <c r="N120" s="127"/>
      <c r="O120" s="127"/>
      <c r="Q120" s="140">
        <f t="shared" si="33"/>
        <v>0</v>
      </c>
      <c r="R120" s="140">
        <f t="shared" si="34"/>
        <v>0</v>
      </c>
      <c r="S120" s="140">
        <f t="shared" si="35"/>
        <v>0</v>
      </c>
      <c r="T120" s="140">
        <f t="shared" si="36"/>
        <v>0</v>
      </c>
      <c r="U120" s="140">
        <f t="shared" si="37"/>
        <v>0</v>
      </c>
      <c r="W120" s="140">
        <f t="shared" si="38"/>
        <v>0</v>
      </c>
      <c r="X120" s="140">
        <f t="shared" si="39"/>
        <v>0</v>
      </c>
      <c r="Y120" s="140">
        <f t="shared" si="40"/>
        <v>511.92249999999996</v>
      </c>
      <c r="Z120" s="140">
        <f t="shared" si="41"/>
        <v>147.0735</v>
      </c>
      <c r="AA120" s="140">
        <f t="shared" si="42"/>
        <v>0</v>
      </c>
      <c r="AC120" s="143">
        <f t="shared" si="31"/>
        <v>0</v>
      </c>
      <c r="AD120" s="143">
        <f t="shared" si="31"/>
        <v>0</v>
      </c>
      <c r="AE120" s="143">
        <f t="shared" si="31"/>
        <v>511.92249999999996</v>
      </c>
      <c r="AF120" s="143">
        <f t="shared" si="31"/>
        <v>147.0735</v>
      </c>
      <c r="AG120" s="143">
        <f t="shared" si="31"/>
        <v>0</v>
      </c>
      <c r="AI120" s="140">
        <f t="shared" si="43"/>
        <v>0</v>
      </c>
      <c r="AJ120" s="140">
        <f t="shared" si="44"/>
        <v>0</v>
      </c>
      <c r="AK120" s="140">
        <f t="shared" si="45"/>
        <v>0</v>
      </c>
      <c r="AL120" s="140">
        <f t="shared" si="46"/>
        <v>0</v>
      </c>
      <c r="AM120" s="140">
        <f t="shared" si="47"/>
        <v>0</v>
      </c>
      <c r="AO120" s="140">
        <f t="shared" si="48"/>
        <v>0</v>
      </c>
      <c r="AP120" s="140">
        <f t="shared" si="49"/>
        <v>0</v>
      </c>
      <c r="AQ120" s="140">
        <f t="shared" si="50"/>
        <v>511.92249999999996</v>
      </c>
      <c r="AR120" s="140">
        <f t="shared" si="51"/>
        <v>147.0735</v>
      </c>
      <c r="AS120" s="140">
        <f t="shared" si="52"/>
        <v>0</v>
      </c>
      <c r="AU120" s="143">
        <f t="shared" si="32"/>
        <v>0</v>
      </c>
      <c r="AV120" s="143">
        <f t="shared" si="32"/>
        <v>0</v>
      </c>
      <c r="AW120" s="143">
        <f t="shared" si="32"/>
        <v>511.92249999999996</v>
      </c>
      <c r="AX120" s="143">
        <f t="shared" si="32"/>
        <v>147.0735</v>
      </c>
      <c r="AY120" s="143">
        <f t="shared" si="32"/>
        <v>0</v>
      </c>
    </row>
    <row r="121" spans="2:51">
      <c r="B121" t="s">
        <v>809</v>
      </c>
      <c r="C121" t="s">
        <v>89</v>
      </c>
      <c r="D121" s="120">
        <v>0.2</v>
      </c>
      <c r="E121" s="120">
        <v>0.2</v>
      </c>
      <c r="F121" s="127">
        <v>0</v>
      </c>
      <c r="G121" s="127">
        <v>0</v>
      </c>
      <c r="H121" s="127">
        <v>0</v>
      </c>
      <c r="I121" s="127">
        <v>0</v>
      </c>
      <c r="J121" s="127">
        <v>0</v>
      </c>
      <c r="K121" s="127"/>
      <c r="L121" s="127"/>
      <c r="M121" s="127"/>
      <c r="N121" s="127"/>
      <c r="O121" s="127"/>
      <c r="Q121" s="140">
        <f t="shared" si="33"/>
        <v>0</v>
      </c>
      <c r="R121" s="140">
        <f t="shared" si="34"/>
        <v>0</v>
      </c>
      <c r="S121" s="140">
        <f t="shared" si="35"/>
        <v>0</v>
      </c>
      <c r="T121" s="140">
        <f t="shared" si="36"/>
        <v>0</v>
      </c>
      <c r="U121" s="140">
        <f t="shared" si="37"/>
        <v>0</v>
      </c>
      <c r="W121" s="140">
        <f t="shared" si="38"/>
        <v>0</v>
      </c>
      <c r="X121" s="140">
        <f t="shared" si="39"/>
        <v>0</v>
      </c>
      <c r="Y121" s="140">
        <f t="shared" si="40"/>
        <v>0</v>
      </c>
      <c r="Z121" s="140">
        <f t="shared" si="41"/>
        <v>0</v>
      </c>
      <c r="AA121" s="140">
        <f t="shared" si="42"/>
        <v>0</v>
      </c>
      <c r="AC121" s="143">
        <f t="shared" ref="AC121:AG171" si="53">SUM(Q121,W121)</f>
        <v>0</v>
      </c>
      <c r="AD121" s="143">
        <f t="shared" si="53"/>
        <v>0</v>
      </c>
      <c r="AE121" s="143">
        <f t="shared" si="53"/>
        <v>0</v>
      </c>
      <c r="AF121" s="143">
        <f t="shared" si="53"/>
        <v>0</v>
      </c>
      <c r="AG121" s="143">
        <f t="shared" si="53"/>
        <v>0</v>
      </c>
      <c r="AI121" s="140">
        <f t="shared" si="43"/>
        <v>0</v>
      </c>
      <c r="AJ121" s="140">
        <f t="shared" si="44"/>
        <v>0</v>
      </c>
      <c r="AK121" s="140">
        <f t="shared" si="45"/>
        <v>0</v>
      </c>
      <c r="AL121" s="140">
        <f t="shared" si="46"/>
        <v>0</v>
      </c>
      <c r="AM121" s="140">
        <f t="shared" si="47"/>
        <v>0</v>
      </c>
      <c r="AO121" s="140">
        <f t="shared" si="48"/>
        <v>0</v>
      </c>
      <c r="AP121" s="140">
        <f t="shared" si="49"/>
        <v>0</v>
      </c>
      <c r="AQ121" s="140">
        <f t="shared" si="50"/>
        <v>0</v>
      </c>
      <c r="AR121" s="140">
        <f t="shared" si="51"/>
        <v>0</v>
      </c>
      <c r="AS121" s="140">
        <f t="shared" si="52"/>
        <v>0</v>
      </c>
      <c r="AU121" s="143">
        <f t="shared" ref="AU121:AY171" si="54">SUM(AI121,AO121)</f>
        <v>0</v>
      </c>
      <c r="AV121" s="143">
        <f t="shared" si="54"/>
        <v>0</v>
      </c>
      <c r="AW121" s="143">
        <f t="shared" si="54"/>
        <v>0</v>
      </c>
      <c r="AX121" s="143">
        <f t="shared" si="54"/>
        <v>0</v>
      </c>
      <c r="AY121" s="143">
        <f t="shared" si="54"/>
        <v>0</v>
      </c>
    </row>
    <row r="122" spans="2:51">
      <c r="B122" t="s">
        <v>809</v>
      </c>
      <c r="C122" t="s">
        <v>96</v>
      </c>
      <c r="D122" s="120">
        <v>0.04</v>
      </c>
      <c r="E122" s="120">
        <v>0.04</v>
      </c>
      <c r="F122" s="127">
        <v>0</v>
      </c>
      <c r="G122" s="127">
        <v>0</v>
      </c>
      <c r="H122" s="127">
        <v>195273</v>
      </c>
      <c r="I122" s="127">
        <v>56111</v>
      </c>
      <c r="J122" s="127">
        <v>0</v>
      </c>
      <c r="K122" s="127"/>
      <c r="L122" s="127"/>
      <c r="M122" s="127"/>
      <c r="N122" s="127"/>
      <c r="O122" s="127"/>
      <c r="Q122" s="140">
        <f t="shared" si="33"/>
        <v>0</v>
      </c>
      <c r="R122" s="140">
        <f t="shared" si="34"/>
        <v>0</v>
      </c>
      <c r="S122" s="140">
        <f t="shared" si="35"/>
        <v>0</v>
      </c>
      <c r="T122" s="140">
        <f t="shared" si="36"/>
        <v>0</v>
      </c>
      <c r="U122" s="140">
        <f t="shared" si="37"/>
        <v>0</v>
      </c>
      <c r="W122" s="140">
        <f t="shared" si="38"/>
        <v>0</v>
      </c>
      <c r="X122" s="140">
        <f t="shared" si="39"/>
        <v>0</v>
      </c>
      <c r="Y122" s="140">
        <f t="shared" si="40"/>
        <v>7810.92</v>
      </c>
      <c r="Z122" s="140">
        <f t="shared" si="41"/>
        <v>2244.44</v>
      </c>
      <c r="AA122" s="140">
        <f t="shared" si="42"/>
        <v>0</v>
      </c>
      <c r="AC122" s="143">
        <f t="shared" si="53"/>
        <v>0</v>
      </c>
      <c r="AD122" s="143">
        <f t="shared" si="53"/>
        <v>0</v>
      </c>
      <c r="AE122" s="143">
        <f t="shared" si="53"/>
        <v>7810.92</v>
      </c>
      <c r="AF122" s="143">
        <f t="shared" si="53"/>
        <v>2244.44</v>
      </c>
      <c r="AG122" s="143">
        <f t="shared" si="53"/>
        <v>0</v>
      </c>
      <c r="AI122" s="140">
        <f t="shared" si="43"/>
        <v>0</v>
      </c>
      <c r="AJ122" s="140">
        <f t="shared" si="44"/>
        <v>0</v>
      </c>
      <c r="AK122" s="140">
        <f t="shared" si="45"/>
        <v>0</v>
      </c>
      <c r="AL122" s="140">
        <f t="shared" si="46"/>
        <v>0</v>
      </c>
      <c r="AM122" s="140">
        <f t="shared" si="47"/>
        <v>0</v>
      </c>
      <c r="AO122" s="140">
        <f t="shared" si="48"/>
        <v>0</v>
      </c>
      <c r="AP122" s="140">
        <f t="shared" si="49"/>
        <v>0</v>
      </c>
      <c r="AQ122" s="140">
        <f t="shared" si="50"/>
        <v>7810.92</v>
      </c>
      <c r="AR122" s="140">
        <f t="shared" si="51"/>
        <v>2244.44</v>
      </c>
      <c r="AS122" s="140">
        <f t="shared" si="52"/>
        <v>0</v>
      </c>
      <c r="AU122" s="143">
        <f t="shared" si="54"/>
        <v>0</v>
      </c>
      <c r="AV122" s="143">
        <f t="shared" si="54"/>
        <v>0</v>
      </c>
      <c r="AW122" s="143">
        <f t="shared" si="54"/>
        <v>7810.92</v>
      </c>
      <c r="AX122" s="143">
        <f t="shared" si="54"/>
        <v>2244.44</v>
      </c>
      <c r="AY122" s="143">
        <f t="shared" si="54"/>
        <v>0</v>
      </c>
    </row>
    <row r="123" spans="2:51">
      <c r="B123" t="s">
        <v>809</v>
      </c>
      <c r="C123" t="s">
        <v>97</v>
      </c>
      <c r="D123" s="120">
        <v>0.05</v>
      </c>
      <c r="E123" s="120">
        <v>0.05</v>
      </c>
      <c r="F123" s="127">
        <v>0</v>
      </c>
      <c r="G123" s="127">
        <v>0</v>
      </c>
      <c r="H123" s="127">
        <v>761352</v>
      </c>
      <c r="I123" s="127">
        <v>218774</v>
      </c>
      <c r="J123" s="127">
        <v>0</v>
      </c>
      <c r="K123" s="127"/>
      <c r="L123" s="127"/>
      <c r="M123" s="127"/>
      <c r="N123" s="127"/>
      <c r="O123" s="127"/>
      <c r="Q123" s="140">
        <f t="shared" si="33"/>
        <v>0</v>
      </c>
      <c r="R123" s="140">
        <f t="shared" si="34"/>
        <v>0</v>
      </c>
      <c r="S123" s="140">
        <f t="shared" si="35"/>
        <v>0</v>
      </c>
      <c r="T123" s="140">
        <f t="shared" si="36"/>
        <v>0</v>
      </c>
      <c r="U123" s="140">
        <f t="shared" si="37"/>
        <v>0</v>
      </c>
      <c r="W123" s="140">
        <f t="shared" si="38"/>
        <v>0</v>
      </c>
      <c r="X123" s="140">
        <f t="shared" si="39"/>
        <v>0</v>
      </c>
      <c r="Y123" s="140">
        <f t="shared" si="40"/>
        <v>38067.599999999999</v>
      </c>
      <c r="Z123" s="140">
        <f t="shared" si="41"/>
        <v>10938.7</v>
      </c>
      <c r="AA123" s="140">
        <f t="shared" si="42"/>
        <v>0</v>
      </c>
      <c r="AC123" s="143">
        <f t="shared" si="53"/>
        <v>0</v>
      </c>
      <c r="AD123" s="143">
        <f t="shared" si="53"/>
        <v>0</v>
      </c>
      <c r="AE123" s="143">
        <f t="shared" si="53"/>
        <v>38067.599999999999</v>
      </c>
      <c r="AF123" s="143">
        <f t="shared" si="53"/>
        <v>10938.7</v>
      </c>
      <c r="AG123" s="143">
        <f t="shared" si="53"/>
        <v>0</v>
      </c>
      <c r="AI123" s="140">
        <f t="shared" si="43"/>
        <v>0</v>
      </c>
      <c r="AJ123" s="140">
        <f t="shared" si="44"/>
        <v>0</v>
      </c>
      <c r="AK123" s="140">
        <f t="shared" si="45"/>
        <v>0</v>
      </c>
      <c r="AL123" s="140">
        <f t="shared" si="46"/>
        <v>0</v>
      </c>
      <c r="AM123" s="140">
        <f t="shared" si="47"/>
        <v>0</v>
      </c>
      <c r="AO123" s="140">
        <f t="shared" si="48"/>
        <v>0</v>
      </c>
      <c r="AP123" s="140">
        <f t="shared" si="49"/>
        <v>0</v>
      </c>
      <c r="AQ123" s="140">
        <f t="shared" si="50"/>
        <v>38067.599999999999</v>
      </c>
      <c r="AR123" s="140">
        <f t="shared" si="51"/>
        <v>10938.7</v>
      </c>
      <c r="AS123" s="140">
        <f t="shared" si="52"/>
        <v>0</v>
      </c>
      <c r="AU123" s="143">
        <f t="shared" si="54"/>
        <v>0</v>
      </c>
      <c r="AV123" s="143">
        <f t="shared" si="54"/>
        <v>0</v>
      </c>
      <c r="AW123" s="143">
        <f t="shared" si="54"/>
        <v>38067.599999999999</v>
      </c>
      <c r="AX123" s="143">
        <f t="shared" si="54"/>
        <v>10938.7</v>
      </c>
      <c r="AY123" s="143">
        <f t="shared" si="54"/>
        <v>0</v>
      </c>
    </row>
    <row r="124" spans="2:51">
      <c r="B124" t="s">
        <v>809</v>
      </c>
      <c r="C124" t="s">
        <v>98</v>
      </c>
      <c r="D124" s="120">
        <v>6.6699999999999995E-2</v>
      </c>
      <c r="E124" s="120">
        <v>6.6699999999999995E-2</v>
      </c>
      <c r="F124" s="127">
        <v>0</v>
      </c>
      <c r="G124" s="127">
        <v>0</v>
      </c>
      <c r="H124" s="127">
        <v>0</v>
      </c>
      <c r="I124" s="127">
        <v>0</v>
      </c>
      <c r="J124" s="127">
        <v>0</v>
      </c>
      <c r="K124" s="127"/>
      <c r="L124" s="127"/>
      <c r="M124" s="127"/>
      <c r="N124" s="127"/>
      <c r="O124" s="127"/>
      <c r="Q124" s="140">
        <f t="shared" si="33"/>
        <v>0</v>
      </c>
      <c r="R124" s="140">
        <f t="shared" si="34"/>
        <v>0</v>
      </c>
      <c r="S124" s="140">
        <f t="shared" si="35"/>
        <v>0</v>
      </c>
      <c r="T124" s="140">
        <f t="shared" si="36"/>
        <v>0</v>
      </c>
      <c r="U124" s="140">
        <f t="shared" si="37"/>
        <v>0</v>
      </c>
      <c r="W124" s="140">
        <f t="shared" si="38"/>
        <v>0</v>
      </c>
      <c r="X124" s="140">
        <f t="shared" si="39"/>
        <v>0</v>
      </c>
      <c r="Y124" s="140">
        <f t="shared" si="40"/>
        <v>0</v>
      </c>
      <c r="Z124" s="140">
        <f t="shared" si="41"/>
        <v>0</v>
      </c>
      <c r="AA124" s="140">
        <f t="shared" si="42"/>
        <v>0</v>
      </c>
      <c r="AC124" s="143">
        <f t="shared" si="53"/>
        <v>0</v>
      </c>
      <c r="AD124" s="143">
        <f t="shared" si="53"/>
        <v>0</v>
      </c>
      <c r="AE124" s="143">
        <f t="shared" si="53"/>
        <v>0</v>
      </c>
      <c r="AF124" s="143">
        <f t="shared" si="53"/>
        <v>0</v>
      </c>
      <c r="AG124" s="143">
        <f t="shared" si="53"/>
        <v>0</v>
      </c>
      <c r="AI124" s="140">
        <f t="shared" si="43"/>
        <v>0</v>
      </c>
      <c r="AJ124" s="140">
        <f t="shared" si="44"/>
        <v>0</v>
      </c>
      <c r="AK124" s="140">
        <f t="shared" si="45"/>
        <v>0</v>
      </c>
      <c r="AL124" s="140">
        <f t="shared" si="46"/>
        <v>0</v>
      </c>
      <c r="AM124" s="140">
        <f t="shared" si="47"/>
        <v>0</v>
      </c>
      <c r="AO124" s="140">
        <f t="shared" si="48"/>
        <v>0</v>
      </c>
      <c r="AP124" s="140">
        <f t="shared" si="49"/>
        <v>0</v>
      </c>
      <c r="AQ124" s="140">
        <f t="shared" si="50"/>
        <v>0</v>
      </c>
      <c r="AR124" s="140">
        <f t="shared" si="51"/>
        <v>0</v>
      </c>
      <c r="AS124" s="140">
        <f t="shared" si="52"/>
        <v>0</v>
      </c>
      <c r="AU124" s="143">
        <f t="shared" si="54"/>
        <v>0</v>
      </c>
      <c r="AV124" s="143">
        <f t="shared" si="54"/>
        <v>0</v>
      </c>
      <c r="AW124" s="143">
        <f t="shared" si="54"/>
        <v>0</v>
      </c>
      <c r="AX124" s="143">
        <f t="shared" si="54"/>
        <v>0</v>
      </c>
      <c r="AY124" s="143">
        <f t="shared" si="54"/>
        <v>0</v>
      </c>
    </row>
    <row r="125" spans="2:51">
      <c r="B125" t="s">
        <v>809</v>
      </c>
      <c r="C125" t="s">
        <v>100</v>
      </c>
      <c r="D125" s="120">
        <v>6.6699999999999995E-2</v>
      </c>
      <c r="E125" s="120">
        <v>6.6699999999999995E-2</v>
      </c>
      <c r="F125" s="127">
        <v>0</v>
      </c>
      <c r="G125" s="127">
        <v>0</v>
      </c>
      <c r="H125" s="127">
        <v>2883413</v>
      </c>
      <c r="I125" s="127">
        <v>828547</v>
      </c>
      <c r="J125" s="127">
        <v>0</v>
      </c>
      <c r="K125" s="127"/>
      <c r="L125" s="127"/>
      <c r="M125" s="127"/>
      <c r="N125" s="127"/>
      <c r="O125" s="127"/>
      <c r="Q125" s="140">
        <f t="shared" si="33"/>
        <v>0</v>
      </c>
      <c r="R125" s="140">
        <f t="shared" si="34"/>
        <v>0</v>
      </c>
      <c r="S125" s="140">
        <f t="shared" si="35"/>
        <v>0</v>
      </c>
      <c r="T125" s="140">
        <f t="shared" si="36"/>
        <v>0</v>
      </c>
      <c r="U125" s="140">
        <f t="shared" si="37"/>
        <v>0</v>
      </c>
      <c r="W125" s="140">
        <f t="shared" si="38"/>
        <v>0</v>
      </c>
      <c r="X125" s="140">
        <f t="shared" si="39"/>
        <v>0</v>
      </c>
      <c r="Y125" s="140">
        <f t="shared" si="40"/>
        <v>192323.64709999997</v>
      </c>
      <c r="Z125" s="140">
        <f t="shared" si="41"/>
        <v>55264.084899999994</v>
      </c>
      <c r="AA125" s="140">
        <f t="shared" si="42"/>
        <v>0</v>
      </c>
      <c r="AC125" s="143">
        <f t="shared" si="53"/>
        <v>0</v>
      </c>
      <c r="AD125" s="143">
        <f t="shared" si="53"/>
        <v>0</v>
      </c>
      <c r="AE125" s="143">
        <f t="shared" si="53"/>
        <v>192323.64709999997</v>
      </c>
      <c r="AF125" s="143">
        <f t="shared" si="53"/>
        <v>55264.084899999994</v>
      </c>
      <c r="AG125" s="143">
        <f t="shared" si="53"/>
        <v>0</v>
      </c>
      <c r="AI125" s="140">
        <f t="shared" si="43"/>
        <v>0</v>
      </c>
      <c r="AJ125" s="140">
        <f t="shared" si="44"/>
        <v>0</v>
      </c>
      <c r="AK125" s="140">
        <f t="shared" si="45"/>
        <v>0</v>
      </c>
      <c r="AL125" s="140">
        <f t="shared" si="46"/>
        <v>0</v>
      </c>
      <c r="AM125" s="140">
        <f t="shared" si="47"/>
        <v>0</v>
      </c>
      <c r="AO125" s="140">
        <f t="shared" si="48"/>
        <v>0</v>
      </c>
      <c r="AP125" s="140">
        <f t="shared" si="49"/>
        <v>0</v>
      </c>
      <c r="AQ125" s="140">
        <f t="shared" si="50"/>
        <v>192323.64709999997</v>
      </c>
      <c r="AR125" s="140">
        <f t="shared" si="51"/>
        <v>55264.084899999994</v>
      </c>
      <c r="AS125" s="140">
        <f t="shared" si="52"/>
        <v>0</v>
      </c>
      <c r="AU125" s="143">
        <f t="shared" si="54"/>
        <v>0</v>
      </c>
      <c r="AV125" s="143">
        <f t="shared" si="54"/>
        <v>0</v>
      </c>
      <c r="AW125" s="143">
        <f t="shared" si="54"/>
        <v>192323.64709999997</v>
      </c>
      <c r="AX125" s="143">
        <f t="shared" si="54"/>
        <v>55264.084899999994</v>
      </c>
      <c r="AY125" s="143">
        <f t="shared" si="54"/>
        <v>0</v>
      </c>
    </row>
    <row r="126" spans="2:51">
      <c r="B126" t="s">
        <v>809</v>
      </c>
      <c r="C126" t="s">
        <v>101</v>
      </c>
      <c r="D126" s="120">
        <v>0.1</v>
      </c>
      <c r="E126" s="120">
        <v>0.1</v>
      </c>
      <c r="F126" s="127">
        <v>0</v>
      </c>
      <c r="G126" s="127">
        <v>0</v>
      </c>
      <c r="H126" s="127">
        <v>0</v>
      </c>
      <c r="I126" s="127">
        <v>0</v>
      </c>
      <c r="J126" s="127">
        <v>0</v>
      </c>
      <c r="K126" s="127"/>
      <c r="L126" s="127"/>
      <c r="M126" s="127"/>
      <c r="N126" s="127"/>
      <c r="O126" s="127"/>
      <c r="Q126" s="140">
        <f t="shared" si="33"/>
        <v>0</v>
      </c>
      <c r="R126" s="140">
        <f t="shared" si="34"/>
        <v>0</v>
      </c>
      <c r="S126" s="140">
        <f t="shared" si="35"/>
        <v>0</v>
      </c>
      <c r="T126" s="140">
        <f t="shared" si="36"/>
        <v>0</v>
      </c>
      <c r="U126" s="140">
        <f t="shared" si="37"/>
        <v>0</v>
      </c>
      <c r="W126" s="140">
        <f t="shared" si="38"/>
        <v>0</v>
      </c>
      <c r="X126" s="140">
        <f t="shared" si="39"/>
        <v>0</v>
      </c>
      <c r="Y126" s="140">
        <f t="shared" si="40"/>
        <v>0</v>
      </c>
      <c r="Z126" s="140">
        <f t="shared" si="41"/>
        <v>0</v>
      </c>
      <c r="AA126" s="140">
        <f t="shared" si="42"/>
        <v>0</v>
      </c>
      <c r="AC126" s="143">
        <f t="shared" si="53"/>
        <v>0</v>
      </c>
      <c r="AD126" s="143">
        <f t="shared" si="53"/>
        <v>0</v>
      </c>
      <c r="AE126" s="143">
        <f t="shared" si="53"/>
        <v>0</v>
      </c>
      <c r="AF126" s="143">
        <f t="shared" si="53"/>
        <v>0</v>
      </c>
      <c r="AG126" s="143">
        <f t="shared" si="53"/>
        <v>0</v>
      </c>
      <c r="AI126" s="140">
        <f t="shared" si="43"/>
        <v>0</v>
      </c>
      <c r="AJ126" s="140">
        <f t="shared" si="44"/>
        <v>0</v>
      </c>
      <c r="AK126" s="140">
        <f t="shared" si="45"/>
        <v>0</v>
      </c>
      <c r="AL126" s="140">
        <f t="shared" si="46"/>
        <v>0</v>
      </c>
      <c r="AM126" s="140">
        <f t="shared" si="47"/>
        <v>0</v>
      </c>
      <c r="AO126" s="140">
        <f t="shared" si="48"/>
        <v>0</v>
      </c>
      <c r="AP126" s="140">
        <f t="shared" si="49"/>
        <v>0</v>
      </c>
      <c r="AQ126" s="140">
        <f t="shared" si="50"/>
        <v>0</v>
      </c>
      <c r="AR126" s="140">
        <f t="shared" si="51"/>
        <v>0</v>
      </c>
      <c r="AS126" s="140">
        <f t="shared" si="52"/>
        <v>0</v>
      </c>
      <c r="AU126" s="143">
        <f t="shared" si="54"/>
        <v>0</v>
      </c>
      <c r="AV126" s="143">
        <f t="shared" si="54"/>
        <v>0</v>
      </c>
      <c r="AW126" s="143">
        <f t="shared" si="54"/>
        <v>0</v>
      </c>
      <c r="AX126" s="143">
        <f t="shared" si="54"/>
        <v>0</v>
      </c>
      <c r="AY126" s="143">
        <f t="shared" si="54"/>
        <v>0</v>
      </c>
    </row>
    <row r="127" spans="2:51">
      <c r="B127" t="s">
        <v>809</v>
      </c>
      <c r="C127" t="s">
        <v>102</v>
      </c>
      <c r="D127" s="120">
        <v>0.1</v>
      </c>
      <c r="E127" s="120">
        <v>0.1</v>
      </c>
      <c r="F127" s="127">
        <v>0</v>
      </c>
      <c r="G127" s="127">
        <v>0</v>
      </c>
      <c r="H127" s="127">
        <v>6660</v>
      </c>
      <c r="I127" s="127">
        <v>1914</v>
      </c>
      <c r="J127" s="127">
        <v>0</v>
      </c>
      <c r="K127" s="127"/>
      <c r="L127" s="127"/>
      <c r="M127" s="127"/>
      <c r="N127" s="127"/>
      <c r="O127" s="127"/>
      <c r="Q127" s="140">
        <f t="shared" si="33"/>
        <v>0</v>
      </c>
      <c r="R127" s="140">
        <f t="shared" si="34"/>
        <v>0</v>
      </c>
      <c r="S127" s="140">
        <f t="shared" si="35"/>
        <v>0</v>
      </c>
      <c r="T127" s="140">
        <f t="shared" si="36"/>
        <v>0</v>
      </c>
      <c r="U127" s="140">
        <f t="shared" si="37"/>
        <v>0</v>
      </c>
      <c r="W127" s="140">
        <f t="shared" si="38"/>
        <v>0</v>
      </c>
      <c r="X127" s="140">
        <f t="shared" si="39"/>
        <v>0</v>
      </c>
      <c r="Y127" s="140">
        <f t="shared" si="40"/>
        <v>666</v>
      </c>
      <c r="Z127" s="140">
        <f t="shared" si="41"/>
        <v>191.4</v>
      </c>
      <c r="AA127" s="140">
        <f t="shared" si="42"/>
        <v>0</v>
      </c>
      <c r="AC127" s="143">
        <f t="shared" si="53"/>
        <v>0</v>
      </c>
      <c r="AD127" s="143">
        <f t="shared" si="53"/>
        <v>0</v>
      </c>
      <c r="AE127" s="143">
        <f t="shared" si="53"/>
        <v>666</v>
      </c>
      <c r="AF127" s="143">
        <f t="shared" si="53"/>
        <v>191.4</v>
      </c>
      <c r="AG127" s="143">
        <f t="shared" si="53"/>
        <v>0</v>
      </c>
      <c r="AI127" s="140">
        <f t="shared" si="43"/>
        <v>0</v>
      </c>
      <c r="AJ127" s="140">
        <f t="shared" si="44"/>
        <v>0</v>
      </c>
      <c r="AK127" s="140">
        <f t="shared" si="45"/>
        <v>0</v>
      </c>
      <c r="AL127" s="140">
        <f t="shared" si="46"/>
        <v>0</v>
      </c>
      <c r="AM127" s="140">
        <f t="shared" si="47"/>
        <v>0</v>
      </c>
      <c r="AO127" s="140">
        <f t="shared" si="48"/>
        <v>0</v>
      </c>
      <c r="AP127" s="140">
        <f t="shared" si="49"/>
        <v>0</v>
      </c>
      <c r="AQ127" s="140">
        <f t="shared" si="50"/>
        <v>666</v>
      </c>
      <c r="AR127" s="140">
        <f t="shared" si="51"/>
        <v>191.4</v>
      </c>
      <c r="AS127" s="140">
        <f t="shared" si="52"/>
        <v>0</v>
      </c>
      <c r="AU127" s="143">
        <f t="shared" si="54"/>
        <v>0</v>
      </c>
      <c r="AV127" s="143">
        <f t="shared" si="54"/>
        <v>0</v>
      </c>
      <c r="AW127" s="143">
        <f t="shared" si="54"/>
        <v>666</v>
      </c>
      <c r="AX127" s="143">
        <f t="shared" si="54"/>
        <v>191.4</v>
      </c>
      <c r="AY127" s="143">
        <f t="shared" si="54"/>
        <v>0</v>
      </c>
    </row>
    <row r="128" spans="2:51">
      <c r="B128" t="s">
        <v>809</v>
      </c>
      <c r="C128" t="s">
        <v>106</v>
      </c>
      <c r="D128" s="120">
        <v>2.1700000000000001E-2</v>
      </c>
      <c r="E128" s="120">
        <v>2.4500000000000001E-2</v>
      </c>
      <c r="F128" s="127">
        <v>9467005</v>
      </c>
      <c r="G128" s="127">
        <v>2720336</v>
      </c>
      <c r="H128" s="127">
        <v>0</v>
      </c>
      <c r="I128" s="127">
        <v>0</v>
      </c>
      <c r="J128" s="127">
        <v>0</v>
      </c>
      <c r="K128" s="127"/>
      <c r="L128" s="127"/>
      <c r="M128" s="127"/>
      <c r="N128" s="127"/>
      <c r="O128" s="127"/>
      <c r="Q128" s="140">
        <f t="shared" si="33"/>
        <v>0</v>
      </c>
      <c r="R128" s="140">
        <f t="shared" si="34"/>
        <v>0</v>
      </c>
      <c r="S128" s="140">
        <f t="shared" si="35"/>
        <v>0</v>
      </c>
      <c r="T128" s="140">
        <f t="shared" si="36"/>
        <v>0</v>
      </c>
      <c r="U128" s="140">
        <f t="shared" si="37"/>
        <v>0</v>
      </c>
      <c r="W128" s="140">
        <f t="shared" si="38"/>
        <v>205434.0085</v>
      </c>
      <c r="X128" s="140">
        <f t="shared" si="39"/>
        <v>59031.2912</v>
      </c>
      <c r="Y128" s="140">
        <f t="shared" si="40"/>
        <v>0</v>
      </c>
      <c r="Z128" s="140">
        <f t="shared" si="41"/>
        <v>0</v>
      </c>
      <c r="AA128" s="140">
        <f t="shared" si="42"/>
        <v>0</v>
      </c>
      <c r="AC128" s="143">
        <f t="shared" si="53"/>
        <v>205434.0085</v>
      </c>
      <c r="AD128" s="143">
        <f t="shared" si="53"/>
        <v>59031.2912</v>
      </c>
      <c r="AE128" s="143">
        <f t="shared" si="53"/>
        <v>0</v>
      </c>
      <c r="AF128" s="143">
        <f t="shared" si="53"/>
        <v>0</v>
      </c>
      <c r="AG128" s="143">
        <f t="shared" si="53"/>
        <v>0</v>
      </c>
      <c r="AI128" s="140">
        <f t="shared" si="43"/>
        <v>0</v>
      </c>
      <c r="AJ128" s="140">
        <f t="shared" si="44"/>
        <v>0</v>
      </c>
      <c r="AK128" s="140">
        <f t="shared" si="45"/>
        <v>0</v>
      </c>
      <c r="AL128" s="140">
        <f t="shared" si="46"/>
        <v>0</v>
      </c>
      <c r="AM128" s="140">
        <f t="shared" si="47"/>
        <v>0</v>
      </c>
      <c r="AO128" s="140">
        <f t="shared" si="48"/>
        <v>231941.6225</v>
      </c>
      <c r="AP128" s="140">
        <f t="shared" si="49"/>
        <v>66648.232000000004</v>
      </c>
      <c r="AQ128" s="140">
        <f t="shared" si="50"/>
        <v>0</v>
      </c>
      <c r="AR128" s="140">
        <f t="shared" si="51"/>
        <v>0</v>
      </c>
      <c r="AS128" s="140">
        <f t="shared" si="52"/>
        <v>0</v>
      </c>
      <c r="AU128" s="143">
        <f t="shared" si="54"/>
        <v>231941.6225</v>
      </c>
      <c r="AV128" s="143">
        <f t="shared" si="54"/>
        <v>66648.232000000004</v>
      </c>
      <c r="AW128" s="143">
        <f t="shared" si="54"/>
        <v>0</v>
      </c>
      <c r="AX128" s="143">
        <f t="shared" si="54"/>
        <v>0</v>
      </c>
      <c r="AY128" s="143">
        <f t="shared" si="54"/>
        <v>0</v>
      </c>
    </row>
    <row r="129" spans="2:51">
      <c r="B129" t="s">
        <v>809</v>
      </c>
      <c r="C129" t="s">
        <v>107</v>
      </c>
      <c r="D129" s="120">
        <v>6.6699999999999995E-2</v>
      </c>
      <c r="E129" s="120">
        <v>6.6699999999999995E-2</v>
      </c>
      <c r="F129" s="127">
        <v>4362</v>
      </c>
      <c r="G129" s="127">
        <v>1254</v>
      </c>
      <c r="H129" s="127">
        <v>0</v>
      </c>
      <c r="I129" s="127">
        <v>0</v>
      </c>
      <c r="J129" s="127">
        <v>0</v>
      </c>
      <c r="K129" s="127"/>
      <c r="L129" s="127"/>
      <c r="M129" s="127"/>
      <c r="N129" s="127"/>
      <c r="O129" s="127"/>
      <c r="Q129" s="140">
        <f t="shared" si="33"/>
        <v>0</v>
      </c>
      <c r="R129" s="140">
        <f t="shared" si="34"/>
        <v>0</v>
      </c>
      <c r="S129" s="140">
        <f t="shared" si="35"/>
        <v>0</v>
      </c>
      <c r="T129" s="140">
        <f t="shared" si="36"/>
        <v>0</v>
      </c>
      <c r="U129" s="140">
        <f t="shared" si="37"/>
        <v>0</v>
      </c>
      <c r="W129" s="140">
        <f t="shared" si="38"/>
        <v>290.94540000000001</v>
      </c>
      <c r="X129" s="140">
        <f t="shared" si="39"/>
        <v>83.641799999999989</v>
      </c>
      <c r="Y129" s="140">
        <f t="shared" si="40"/>
        <v>0</v>
      </c>
      <c r="Z129" s="140">
        <f t="shared" si="41"/>
        <v>0</v>
      </c>
      <c r="AA129" s="140">
        <f t="shared" si="42"/>
        <v>0</v>
      </c>
      <c r="AC129" s="143">
        <f t="shared" si="53"/>
        <v>290.94540000000001</v>
      </c>
      <c r="AD129" s="143">
        <f t="shared" si="53"/>
        <v>83.641799999999989</v>
      </c>
      <c r="AE129" s="143">
        <f t="shared" si="53"/>
        <v>0</v>
      </c>
      <c r="AF129" s="143">
        <f t="shared" si="53"/>
        <v>0</v>
      </c>
      <c r="AG129" s="143">
        <f t="shared" si="53"/>
        <v>0</v>
      </c>
      <c r="AI129" s="140">
        <f t="shared" si="43"/>
        <v>0</v>
      </c>
      <c r="AJ129" s="140">
        <f t="shared" si="44"/>
        <v>0</v>
      </c>
      <c r="AK129" s="140">
        <f t="shared" si="45"/>
        <v>0</v>
      </c>
      <c r="AL129" s="140">
        <f t="shared" si="46"/>
        <v>0</v>
      </c>
      <c r="AM129" s="140">
        <f t="shared" si="47"/>
        <v>0</v>
      </c>
      <c r="AO129" s="140">
        <f t="shared" si="48"/>
        <v>290.94540000000001</v>
      </c>
      <c r="AP129" s="140">
        <f t="shared" si="49"/>
        <v>83.641799999999989</v>
      </c>
      <c r="AQ129" s="140">
        <f t="shared" si="50"/>
        <v>0</v>
      </c>
      <c r="AR129" s="140">
        <f t="shared" si="51"/>
        <v>0</v>
      </c>
      <c r="AS129" s="140">
        <f t="shared" si="52"/>
        <v>0</v>
      </c>
      <c r="AU129" s="143">
        <f t="shared" si="54"/>
        <v>290.94540000000001</v>
      </c>
      <c r="AV129" s="143">
        <f t="shared" si="54"/>
        <v>83.641799999999989</v>
      </c>
      <c r="AW129" s="143">
        <f t="shared" si="54"/>
        <v>0</v>
      </c>
      <c r="AX129" s="143">
        <f t="shared" si="54"/>
        <v>0</v>
      </c>
      <c r="AY129" s="143">
        <f t="shared" si="54"/>
        <v>0</v>
      </c>
    </row>
    <row r="130" spans="2:51">
      <c r="B130" t="s">
        <v>809</v>
      </c>
      <c r="C130" t="s">
        <v>108</v>
      </c>
      <c r="D130" s="120">
        <v>0.2</v>
      </c>
      <c r="E130" s="120">
        <v>0.2</v>
      </c>
      <c r="F130" s="127">
        <v>750192</v>
      </c>
      <c r="G130" s="127">
        <v>215567</v>
      </c>
      <c r="H130" s="127">
        <v>0</v>
      </c>
      <c r="I130" s="127">
        <v>0</v>
      </c>
      <c r="J130" s="127">
        <v>0</v>
      </c>
      <c r="K130" s="127"/>
      <c r="L130" s="127"/>
      <c r="M130" s="127"/>
      <c r="N130" s="127"/>
      <c r="O130" s="127"/>
      <c r="Q130" s="140">
        <f t="shared" si="33"/>
        <v>0</v>
      </c>
      <c r="R130" s="140">
        <f t="shared" si="34"/>
        <v>0</v>
      </c>
      <c r="S130" s="140">
        <f t="shared" si="35"/>
        <v>0</v>
      </c>
      <c r="T130" s="140">
        <f t="shared" si="36"/>
        <v>0</v>
      </c>
      <c r="U130" s="140">
        <f t="shared" si="37"/>
        <v>0</v>
      </c>
      <c r="W130" s="140">
        <f t="shared" si="38"/>
        <v>150038.39999999999</v>
      </c>
      <c r="X130" s="140">
        <f t="shared" si="39"/>
        <v>43113.4</v>
      </c>
      <c r="Y130" s="140">
        <f t="shared" si="40"/>
        <v>0</v>
      </c>
      <c r="Z130" s="140">
        <f t="shared" si="41"/>
        <v>0</v>
      </c>
      <c r="AA130" s="140">
        <f t="shared" si="42"/>
        <v>0</v>
      </c>
      <c r="AC130" s="143">
        <f t="shared" si="53"/>
        <v>150038.39999999999</v>
      </c>
      <c r="AD130" s="143">
        <f t="shared" si="53"/>
        <v>43113.4</v>
      </c>
      <c r="AE130" s="143">
        <f t="shared" si="53"/>
        <v>0</v>
      </c>
      <c r="AF130" s="143">
        <f t="shared" si="53"/>
        <v>0</v>
      </c>
      <c r="AG130" s="143">
        <f t="shared" si="53"/>
        <v>0</v>
      </c>
      <c r="AI130" s="140">
        <f t="shared" si="43"/>
        <v>0</v>
      </c>
      <c r="AJ130" s="140">
        <f t="shared" si="44"/>
        <v>0</v>
      </c>
      <c r="AK130" s="140">
        <f t="shared" si="45"/>
        <v>0</v>
      </c>
      <c r="AL130" s="140">
        <f t="shared" si="46"/>
        <v>0</v>
      </c>
      <c r="AM130" s="140">
        <f t="shared" si="47"/>
        <v>0</v>
      </c>
      <c r="AO130" s="140">
        <f t="shared" si="48"/>
        <v>150038.39999999999</v>
      </c>
      <c r="AP130" s="140">
        <f t="shared" si="49"/>
        <v>43113.4</v>
      </c>
      <c r="AQ130" s="140">
        <f t="shared" si="50"/>
        <v>0</v>
      </c>
      <c r="AR130" s="140">
        <f t="shared" si="51"/>
        <v>0</v>
      </c>
      <c r="AS130" s="140">
        <f t="shared" si="52"/>
        <v>0</v>
      </c>
      <c r="AU130" s="143">
        <f t="shared" si="54"/>
        <v>150038.39999999999</v>
      </c>
      <c r="AV130" s="143">
        <f t="shared" si="54"/>
        <v>43113.4</v>
      </c>
      <c r="AW130" s="143">
        <f t="shared" si="54"/>
        <v>0</v>
      </c>
      <c r="AX130" s="143">
        <f t="shared" si="54"/>
        <v>0</v>
      </c>
      <c r="AY130" s="143">
        <f t="shared" si="54"/>
        <v>0</v>
      </c>
    </row>
    <row r="131" spans="2:51">
      <c r="B131" t="s">
        <v>809</v>
      </c>
      <c r="C131" t="s">
        <v>109</v>
      </c>
      <c r="D131" s="120">
        <v>0.2</v>
      </c>
      <c r="E131" s="120">
        <v>0.2</v>
      </c>
      <c r="F131" s="127">
        <v>3778077</v>
      </c>
      <c r="G131" s="127">
        <v>1085627</v>
      </c>
      <c r="H131" s="127">
        <v>0</v>
      </c>
      <c r="I131" s="127">
        <v>0</v>
      </c>
      <c r="J131" s="127">
        <v>0</v>
      </c>
      <c r="K131" s="127"/>
      <c r="L131" s="127"/>
      <c r="M131" s="127"/>
      <c r="N131" s="127"/>
      <c r="O131" s="127"/>
      <c r="Q131" s="140">
        <f t="shared" si="33"/>
        <v>0</v>
      </c>
      <c r="R131" s="140">
        <f t="shared" si="34"/>
        <v>0</v>
      </c>
      <c r="S131" s="140">
        <f t="shared" si="35"/>
        <v>0</v>
      </c>
      <c r="T131" s="140">
        <f t="shared" si="36"/>
        <v>0</v>
      </c>
      <c r="U131" s="140">
        <f t="shared" si="37"/>
        <v>0</v>
      </c>
      <c r="W131" s="140">
        <f t="shared" si="38"/>
        <v>755615.4</v>
      </c>
      <c r="X131" s="140">
        <f t="shared" si="39"/>
        <v>217125.40000000002</v>
      </c>
      <c r="Y131" s="140">
        <f t="shared" si="40"/>
        <v>0</v>
      </c>
      <c r="Z131" s="140">
        <f t="shared" si="41"/>
        <v>0</v>
      </c>
      <c r="AA131" s="140">
        <f t="shared" si="42"/>
        <v>0</v>
      </c>
      <c r="AC131" s="143">
        <f t="shared" si="53"/>
        <v>755615.4</v>
      </c>
      <c r="AD131" s="143">
        <f t="shared" si="53"/>
        <v>217125.40000000002</v>
      </c>
      <c r="AE131" s="143">
        <f t="shared" si="53"/>
        <v>0</v>
      </c>
      <c r="AF131" s="143">
        <f t="shared" si="53"/>
        <v>0</v>
      </c>
      <c r="AG131" s="143">
        <f t="shared" si="53"/>
        <v>0</v>
      </c>
      <c r="AI131" s="140">
        <f t="shared" si="43"/>
        <v>0</v>
      </c>
      <c r="AJ131" s="140">
        <f t="shared" si="44"/>
        <v>0</v>
      </c>
      <c r="AK131" s="140">
        <f t="shared" si="45"/>
        <v>0</v>
      </c>
      <c r="AL131" s="140">
        <f t="shared" si="46"/>
        <v>0</v>
      </c>
      <c r="AM131" s="140">
        <f t="shared" si="47"/>
        <v>0</v>
      </c>
      <c r="AO131" s="140">
        <f t="shared" si="48"/>
        <v>755615.4</v>
      </c>
      <c r="AP131" s="140">
        <f t="shared" si="49"/>
        <v>217125.40000000002</v>
      </c>
      <c r="AQ131" s="140">
        <f t="shared" si="50"/>
        <v>0</v>
      </c>
      <c r="AR131" s="140">
        <f t="shared" si="51"/>
        <v>0</v>
      </c>
      <c r="AS131" s="140">
        <f t="shared" si="52"/>
        <v>0</v>
      </c>
      <c r="AU131" s="143">
        <f t="shared" si="54"/>
        <v>755615.4</v>
      </c>
      <c r="AV131" s="143">
        <f t="shared" si="54"/>
        <v>217125.40000000002</v>
      </c>
      <c r="AW131" s="143">
        <f t="shared" si="54"/>
        <v>0</v>
      </c>
      <c r="AX131" s="143">
        <f t="shared" si="54"/>
        <v>0</v>
      </c>
      <c r="AY131" s="143">
        <f t="shared" si="54"/>
        <v>0</v>
      </c>
    </row>
    <row r="132" spans="2:51">
      <c r="B132" t="s">
        <v>809</v>
      </c>
      <c r="C132" t="s">
        <v>115</v>
      </c>
      <c r="D132" s="120">
        <v>0.04</v>
      </c>
      <c r="E132" s="120">
        <v>0.04</v>
      </c>
      <c r="F132" s="127">
        <v>345724</v>
      </c>
      <c r="G132" s="127">
        <v>99344</v>
      </c>
      <c r="H132" s="127">
        <v>0</v>
      </c>
      <c r="I132" s="127">
        <v>0</v>
      </c>
      <c r="J132" s="127">
        <v>0</v>
      </c>
      <c r="K132" s="127"/>
      <c r="L132" s="127"/>
      <c r="M132" s="127"/>
      <c r="N132" s="127"/>
      <c r="O132" s="127"/>
      <c r="Q132" s="140">
        <f t="shared" si="33"/>
        <v>0</v>
      </c>
      <c r="R132" s="140">
        <f t="shared" si="34"/>
        <v>0</v>
      </c>
      <c r="S132" s="140">
        <f t="shared" si="35"/>
        <v>0</v>
      </c>
      <c r="T132" s="140">
        <f t="shared" si="36"/>
        <v>0</v>
      </c>
      <c r="U132" s="140">
        <f t="shared" si="37"/>
        <v>0</v>
      </c>
      <c r="W132" s="140">
        <f t="shared" si="38"/>
        <v>13828.960000000001</v>
      </c>
      <c r="X132" s="140">
        <f t="shared" si="39"/>
        <v>3973.76</v>
      </c>
      <c r="Y132" s="140">
        <f t="shared" si="40"/>
        <v>0</v>
      </c>
      <c r="Z132" s="140">
        <f t="shared" si="41"/>
        <v>0</v>
      </c>
      <c r="AA132" s="140">
        <f t="shared" si="42"/>
        <v>0</v>
      </c>
      <c r="AC132" s="143">
        <f t="shared" si="53"/>
        <v>13828.960000000001</v>
      </c>
      <c r="AD132" s="143">
        <f t="shared" si="53"/>
        <v>3973.76</v>
      </c>
      <c r="AE132" s="143">
        <f t="shared" si="53"/>
        <v>0</v>
      </c>
      <c r="AF132" s="143">
        <f t="shared" si="53"/>
        <v>0</v>
      </c>
      <c r="AG132" s="143">
        <f t="shared" si="53"/>
        <v>0</v>
      </c>
      <c r="AI132" s="140">
        <f t="shared" si="43"/>
        <v>0</v>
      </c>
      <c r="AJ132" s="140">
        <f t="shared" si="44"/>
        <v>0</v>
      </c>
      <c r="AK132" s="140">
        <f t="shared" si="45"/>
        <v>0</v>
      </c>
      <c r="AL132" s="140">
        <f t="shared" si="46"/>
        <v>0</v>
      </c>
      <c r="AM132" s="140">
        <f t="shared" si="47"/>
        <v>0</v>
      </c>
      <c r="AO132" s="140">
        <f t="shared" si="48"/>
        <v>13828.960000000001</v>
      </c>
      <c r="AP132" s="140">
        <f t="shared" si="49"/>
        <v>3973.76</v>
      </c>
      <c r="AQ132" s="140">
        <f t="shared" si="50"/>
        <v>0</v>
      </c>
      <c r="AR132" s="140">
        <f t="shared" si="51"/>
        <v>0</v>
      </c>
      <c r="AS132" s="140">
        <f t="shared" si="52"/>
        <v>0</v>
      </c>
      <c r="AU132" s="143">
        <f t="shared" si="54"/>
        <v>13828.960000000001</v>
      </c>
      <c r="AV132" s="143">
        <f t="shared" si="54"/>
        <v>3973.76</v>
      </c>
      <c r="AW132" s="143">
        <f t="shared" si="54"/>
        <v>0</v>
      </c>
      <c r="AX132" s="143">
        <f t="shared" si="54"/>
        <v>0</v>
      </c>
      <c r="AY132" s="143">
        <f t="shared" si="54"/>
        <v>0</v>
      </c>
    </row>
    <row r="133" spans="2:51">
      <c r="B133" t="s">
        <v>809</v>
      </c>
      <c r="C133" t="s">
        <v>116</v>
      </c>
      <c r="D133" s="120">
        <v>0.05</v>
      </c>
      <c r="E133" s="120">
        <v>0.05</v>
      </c>
      <c r="F133" s="127">
        <v>20487</v>
      </c>
      <c r="G133" s="127">
        <v>5887</v>
      </c>
      <c r="H133" s="127">
        <v>0</v>
      </c>
      <c r="I133" s="127">
        <v>0</v>
      </c>
      <c r="J133" s="127">
        <v>0</v>
      </c>
      <c r="K133" s="127"/>
      <c r="L133" s="127"/>
      <c r="M133" s="127"/>
      <c r="N133" s="127"/>
      <c r="O133" s="127"/>
      <c r="Q133" s="140">
        <f t="shared" si="33"/>
        <v>0</v>
      </c>
      <c r="R133" s="140">
        <f t="shared" si="34"/>
        <v>0</v>
      </c>
      <c r="S133" s="140">
        <f t="shared" si="35"/>
        <v>0</v>
      </c>
      <c r="T133" s="140">
        <f t="shared" si="36"/>
        <v>0</v>
      </c>
      <c r="U133" s="140">
        <f t="shared" si="37"/>
        <v>0</v>
      </c>
      <c r="W133" s="140">
        <f t="shared" si="38"/>
        <v>1024.3500000000001</v>
      </c>
      <c r="X133" s="140">
        <f t="shared" si="39"/>
        <v>294.35000000000002</v>
      </c>
      <c r="Y133" s="140">
        <f t="shared" si="40"/>
        <v>0</v>
      </c>
      <c r="Z133" s="140">
        <f t="shared" si="41"/>
        <v>0</v>
      </c>
      <c r="AA133" s="140">
        <f t="shared" si="42"/>
        <v>0</v>
      </c>
      <c r="AC133" s="143">
        <f t="shared" si="53"/>
        <v>1024.3500000000001</v>
      </c>
      <c r="AD133" s="143">
        <f t="shared" si="53"/>
        <v>294.35000000000002</v>
      </c>
      <c r="AE133" s="143">
        <f t="shared" si="53"/>
        <v>0</v>
      </c>
      <c r="AF133" s="143">
        <f t="shared" si="53"/>
        <v>0</v>
      </c>
      <c r="AG133" s="143">
        <f t="shared" si="53"/>
        <v>0</v>
      </c>
      <c r="AI133" s="140">
        <f t="shared" si="43"/>
        <v>0</v>
      </c>
      <c r="AJ133" s="140">
        <f t="shared" si="44"/>
        <v>0</v>
      </c>
      <c r="AK133" s="140">
        <f t="shared" si="45"/>
        <v>0</v>
      </c>
      <c r="AL133" s="140">
        <f t="shared" si="46"/>
        <v>0</v>
      </c>
      <c r="AM133" s="140">
        <f t="shared" si="47"/>
        <v>0</v>
      </c>
      <c r="AO133" s="140">
        <f t="shared" si="48"/>
        <v>1024.3500000000001</v>
      </c>
      <c r="AP133" s="140">
        <f t="shared" si="49"/>
        <v>294.35000000000002</v>
      </c>
      <c r="AQ133" s="140">
        <f t="shared" si="50"/>
        <v>0</v>
      </c>
      <c r="AR133" s="140">
        <f t="shared" si="51"/>
        <v>0</v>
      </c>
      <c r="AS133" s="140">
        <f t="shared" si="52"/>
        <v>0</v>
      </c>
      <c r="AU133" s="143">
        <f t="shared" si="54"/>
        <v>1024.3500000000001</v>
      </c>
      <c r="AV133" s="143">
        <f t="shared" si="54"/>
        <v>294.35000000000002</v>
      </c>
      <c r="AW133" s="143">
        <f t="shared" si="54"/>
        <v>0</v>
      </c>
      <c r="AX133" s="143">
        <f t="shared" si="54"/>
        <v>0</v>
      </c>
      <c r="AY133" s="143">
        <f t="shared" si="54"/>
        <v>0</v>
      </c>
    </row>
    <row r="134" spans="2:51">
      <c r="B134" t="s">
        <v>809</v>
      </c>
      <c r="C134" t="s">
        <v>117</v>
      </c>
      <c r="D134" s="120">
        <v>6.6699999999999995E-2</v>
      </c>
      <c r="E134" s="120">
        <v>6.6699999999999995E-2</v>
      </c>
      <c r="F134" s="127">
        <v>0</v>
      </c>
      <c r="G134" s="127">
        <v>0</v>
      </c>
      <c r="H134" s="127">
        <v>0</v>
      </c>
      <c r="I134" s="127">
        <v>0</v>
      </c>
      <c r="J134" s="127">
        <v>0</v>
      </c>
      <c r="K134" s="127"/>
      <c r="L134" s="127"/>
      <c r="M134" s="127"/>
      <c r="N134" s="127"/>
      <c r="O134" s="127"/>
      <c r="Q134" s="140">
        <f t="shared" si="33"/>
        <v>0</v>
      </c>
      <c r="R134" s="140">
        <f t="shared" si="34"/>
        <v>0</v>
      </c>
      <c r="S134" s="140">
        <f t="shared" si="35"/>
        <v>0</v>
      </c>
      <c r="T134" s="140">
        <f t="shared" si="36"/>
        <v>0</v>
      </c>
      <c r="U134" s="140">
        <f t="shared" si="37"/>
        <v>0</v>
      </c>
      <c r="W134" s="140">
        <f t="shared" si="38"/>
        <v>0</v>
      </c>
      <c r="X134" s="140">
        <f t="shared" si="39"/>
        <v>0</v>
      </c>
      <c r="Y134" s="140">
        <f t="shared" si="40"/>
        <v>0</v>
      </c>
      <c r="Z134" s="140">
        <f t="shared" si="41"/>
        <v>0</v>
      </c>
      <c r="AA134" s="140">
        <f t="shared" si="42"/>
        <v>0</v>
      </c>
      <c r="AC134" s="143">
        <f t="shared" si="53"/>
        <v>0</v>
      </c>
      <c r="AD134" s="143">
        <f t="shared" si="53"/>
        <v>0</v>
      </c>
      <c r="AE134" s="143">
        <f t="shared" si="53"/>
        <v>0</v>
      </c>
      <c r="AF134" s="143">
        <f t="shared" si="53"/>
        <v>0</v>
      </c>
      <c r="AG134" s="143">
        <f t="shared" si="53"/>
        <v>0</v>
      </c>
      <c r="AI134" s="140">
        <f t="shared" si="43"/>
        <v>0</v>
      </c>
      <c r="AJ134" s="140">
        <f t="shared" si="44"/>
        <v>0</v>
      </c>
      <c r="AK134" s="140">
        <f t="shared" si="45"/>
        <v>0</v>
      </c>
      <c r="AL134" s="140">
        <f t="shared" si="46"/>
        <v>0</v>
      </c>
      <c r="AM134" s="140">
        <f t="shared" si="47"/>
        <v>0</v>
      </c>
      <c r="AO134" s="140">
        <f t="shared" si="48"/>
        <v>0</v>
      </c>
      <c r="AP134" s="140">
        <f t="shared" si="49"/>
        <v>0</v>
      </c>
      <c r="AQ134" s="140">
        <f t="shared" si="50"/>
        <v>0</v>
      </c>
      <c r="AR134" s="140">
        <f t="shared" si="51"/>
        <v>0</v>
      </c>
      <c r="AS134" s="140">
        <f t="shared" si="52"/>
        <v>0</v>
      </c>
      <c r="AU134" s="143">
        <f t="shared" si="54"/>
        <v>0</v>
      </c>
      <c r="AV134" s="143">
        <f t="shared" si="54"/>
        <v>0</v>
      </c>
      <c r="AW134" s="143">
        <f t="shared" si="54"/>
        <v>0</v>
      </c>
      <c r="AX134" s="143">
        <f t="shared" si="54"/>
        <v>0</v>
      </c>
      <c r="AY134" s="143">
        <f t="shared" si="54"/>
        <v>0</v>
      </c>
    </row>
    <row r="135" spans="2:51">
      <c r="B135" t="s">
        <v>809</v>
      </c>
      <c r="C135" t="s">
        <v>120</v>
      </c>
      <c r="D135" s="120">
        <v>6.6699999999999995E-2</v>
      </c>
      <c r="E135" s="120">
        <v>6.6699999999999995E-2</v>
      </c>
      <c r="F135" s="127">
        <v>4704535</v>
      </c>
      <c r="G135" s="127">
        <v>1351845</v>
      </c>
      <c r="H135" s="127">
        <v>0</v>
      </c>
      <c r="I135" s="127">
        <v>0</v>
      </c>
      <c r="J135" s="127">
        <v>0</v>
      </c>
      <c r="K135" s="127"/>
      <c r="L135" s="127"/>
      <c r="M135" s="127"/>
      <c r="N135" s="127"/>
      <c r="O135" s="127"/>
      <c r="Q135" s="140">
        <f t="shared" ref="Q135:Q198" si="55">$D135*K135</f>
        <v>0</v>
      </c>
      <c r="R135" s="140">
        <f t="shared" ref="R135:R198" si="56">$D135*L135</f>
        <v>0</v>
      </c>
      <c r="S135" s="140">
        <f t="shared" ref="S135:S198" si="57">$D135*M135</f>
        <v>0</v>
      </c>
      <c r="T135" s="140">
        <f t="shared" ref="T135:T198" si="58">$D135*N135</f>
        <v>0</v>
      </c>
      <c r="U135" s="140">
        <f t="shared" ref="U135:U198" si="59">$D135*O135</f>
        <v>0</v>
      </c>
      <c r="W135" s="140">
        <f t="shared" ref="W135:W198" si="60">$D135*F135</f>
        <v>313792.48449999996</v>
      </c>
      <c r="X135" s="140">
        <f t="shared" ref="X135:X198" si="61">$D135*G135</f>
        <v>90168.061499999996</v>
      </c>
      <c r="Y135" s="140">
        <f t="shared" ref="Y135:Y198" si="62">$D135*H135</f>
        <v>0</v>
      </c>
      <c r="Z135" s="140">
        <f t="shared" ref="Z135:Z198" si="63">$D135*I135</f>
        <v>0</v>
      </c>
      <c r="AA135" s="140">
        <f t="shared" ref="AA135:AA198" si="64">$D135*J135</f>
        <v>0</v>
      </c>
      <c r="AC135" s="143">
        <f t="shared" si="53"/>
        <v>313792.48449999996</v>
      </c>
      <c r="AD135" s="143">
        <f t="shared" si="53"/>
        <v>90168.061499999996</v>
      </c>
      <c r="AE135" s="143">
        <f t="shared" si="53"/>
        <v>0</v>
      </c>
      <c r="AF135" s="143">
        <f t="shared" si="53"/>
        <v>0</v>
      </c>
      <c r="AG135" s="143">
        <f t="shared" si="53"/>
        <v>0</v>
      </c>
      <c r="AI135" s="140">
        <f t="shared" ref="AI135:AI198" si="65">$E135*K135</f>
        <v>0</v>
      </c>
      <c r="AJ135" s="140">
        <f t="shared" ref="AJ135:AJ198" si="66">$E135*L135</f>
        <v>0</v>
      </c>
      <c r="AK135" s="140">
        <f t="shared" ref="AK135:AK198" si="67">$E135*M135</f>
        <v>0</v>
      </c>
      <c r="AL135" s="140">
        <f t="shared" ref="AL135:AL198" si="68">$E135*N135</f>
        <v>0</v>
      </c>
      <c r="AM135" s="140">
        <f t="shared" ref="AM135:AM198" si="69">$E135*O135</f>
        <v>0</v>
      </c>
      <c r="AO135" s="140">
        <f t="shared" ref="AO135:AO198" si="70">$E135*F135</f>
        <v>313792.48449999996</v>
      </c>
      <c r="AP135" s="140">
        <f t="shared" ref="AP135:AP198" si="71">$E135*G135</f>
        <v>90168.061499999996</v>
      </c>
      <c r="AQ135" s="140">
        <f t="shared" ref="AQ135:AQ198" si="72">$E135*H135</f>
        <v>0</v>
      </c>
      <c r="AR135" s="140">
        <f t="shared" ref="AR135:AR198" si="73">$E135*I135</f>
        <v>0</v>
      </c>
      <c r="AS135" s="140">
        <f t="shared" ref="AS135:AS198" si="74">$E135*J135</f>
        <v>0</v>
      </c>
      <c r="AU135" s="143">
        <f t="shared" si="54"/>
        <v>313792.48449999996</v>
      </c>
      <c r="AV135" s="143">
        <f t="shared" si="54"/>
        <v>90168.061499999996</v>
      </c>
      <c r="AW135" s="143">
        <f t="shared" si="54"/>
        <v>0</v>
      </c>
      <c r="AX135" s="143">
        <f t="shared" si="54"/>
        <v>0</v>
      </c>
      <c r="AY135" s="143">
        <f t="shared" si="54"/>
        <v>0</v>
      </c>
    </row>
    <row r="136" spans="2:51">
      <c r="B136" t="s">
        <v>809</v>
      </c>
      <c r="C136" t="s">
        <v>121</v>
      </c>
      <c r="D136" s="120">
        <v>6.6699999999999995E-2</v>
      </c>
      <c r="E136" s="120">
        <v>6.6699999999999995E-2</v>
      </c>
      <c r="F136" s="127">
        <v>5849626</v>
      </c>
      <c r="G136" s="127">
        <v>1680886</v>
      </c>
      <c r="H136" s="127">
        <v>0</v>
      </c>
      <c r="I136" s="127">
        <v>0</v>
      </c>
      <c r="J136" s="127">
        <v>0</v>
      </c>
      <c r="K136" s="127"/>
      <c r="L136" s="127"/>
      <c r="M136" s="127"/>
      <c r="N136" s="127"/>
      <c r="O136" s="127"/>
      <c r="Q136" s="140">
        <f t="shared" si="55"/>
        <v>0</v>
      </c>
      <c r="R136" s="140">
        <f t="shared" si="56"/>
        <v>0</v>
      </c>
      <c r="S136" s="140">
        <f t="shared" si="57"/>
        <v>0</v>
      </c>
      <c r="T136" s="140">
        <f t="shared" si="58"/>
        <v>0</v>
      </c>
      <c r="U136" s="140">
        <f t="shared" si="59"/>
        <v>0</v>
      </c>
      <c r="W136" s="140">
        <f t="shared" si="60"/>
        <v>390170.05419999996</v>
      </c>
      <c r="X136" s="140">
        <f t="shared" si="61"/>
        <v>112115.09619999999</v>
      </c>
      <c r="Y136" s="140">
        <f t="shared" si="62"/>
        <v>0</v>
      </c>
      <c r="Z136" s="140">
        <f t="shared" si="63"/>
        <v>0</v>
      </c>
      <c r="AA136" s="140">
        <f t="shared" si="64"/>
        <v>0</v>
      </c>
      <c r="AC136" s="143">
        <f t="shared" si="53"/>
        <v>390170.05419999996</v>
      </c>
      <c r="AD136" s="143">
        <f t="shared" si="53"/>
        <v>112115.09619999999</v>
      </c>
      <c r="AE136" s="143">
        <f t="shared" si="53"/>
        <v>0</v>
      </c>
      <c r="AF136" s="143">
        <f t="shared" si="53"/>
        <v>0</v>
      </c>
      <c r="AG136" s="143">
        <f t="shared" si="53"/>
        <v>0</v>
      </c>
      <c r="AI136" s="140">
        <f t="shared" si="65"/>
        <v>0</v>
      </c>
      <c r="AJ136" s="140">
        <f t="shared" si="66"/>
        <v>0</v>
      </c>
      <c r="AK136" s="140">
        <f t="shared" si="67"/>
        <v>0</v>
      </c>
      <c r="AL136" s="140">
        <f t="shared" si="68"/>
        <v>0</v>
      </c>
      <c r="AM136" s="140">
        <f t="shared" si="69"/>
        <v>0</v>
      </c>
      <c r="AO136" s="140">
        <f t="shared" si="70"/>
        <v>390170.05419999996</v>
      </c>
      <c r="AP136" s="140">
        <f t="shared" si="71"/>
        <v>112115.09619999999</v>
      </c>
      <c r="AQ136" s="140">
        <f t="shared" si="72"/>
        <v>0</v>
      </c>
      <c r="AR136" s="140">
        <f t="shared" si="73"/>
        <v>0</v>
      </c>
      <c r="AS136" s="140">
        <f t="shared" si="74"/>
        <v>0</v>
      </c>
      <c r="AU136" s="143">
        <f t="shared" si="54"/>
        <v>390170.05419999996</v>
      </c>
      <c r="AV136" s="143">
        <f t="shared" si="54"/>
        <v>112115.09619999999</v>
      </c>
      <c r="AW136" s="143">
        <f t="shared" si="54"/>
        <v>0</v>
      </c>
      <c r="AX136" s="143">
        <f t="shared" si="54"/>
        <v>0</v>
      </c>
      <c r="AY136" s="143">
        <f t="shared" si="54"/>
        <v>0</v>
      </c>
    </row>
    <row r="137" spans="2:51">
      <c r="B137" t="s">
        <v>809</v>
      </c>
      <c r="C137" t="s">
        <v>122</v>
      </c>
      <c r="D137" s="120">
        <v>0.1</v>
      </c>
      <c r="E137" s="120">
        <v>0.1</v>
      </c>
      <c r="F137" s="127">
        <v>0</v>
      </c>
      <c r="G137" s="127">
        <v>0</v>
      </c>
      <c r="H137" s="127">
        <v>0</v>
      </c>
      <c r="I137" s="127">
        <v>0</v>
      </c>
      <c r="J137" s="127">
        <v>0</v>
      </c>
      <c r="K137" s="127"/>
      <c r="L137" s="127"/>
      <c r="M137" s="127"/>
      <c r="N137" s="127"/>
      <c r="O137" s="127"/>
      <c r="Q137" s="140">
        <f t="shared" si="55"/>
        <v>0</v>
      </c>
      <c r="R137" s="140">
        <f t="shared" si="56"/>
        <v>0</v>
      </c>
      <c r="S137" s="140">
        <f t="shared" si="57"/>
        <v>0</v>
      </c>
      <c r="T137" s="140">
        <f t="shared" si="58"/>
        <v>0</v>
      </c>
      <c r="U137" s="140">
        <f t="shared" si="59"/>
        <v>0</v>
      </c>
      <c r="W137" s="140">
        <f t="shared" si="60"/>
        <v>0</v>
      </c>
      <c r="X137" s="140">
        <f t="shared" si="61"/>
        <v>0</v>
      </c>
      <c r="Y137" s="140">
        <f t="shared" si="62"/>
        <v>0</v>
      </c>
      <c r="Z137" s="140">
        <f t="shared" si="63"/>
        <v>0</v>
      </c>
      <c r="AA137" s="140">
        <f t="shared" si="64"/>
        <v>0</v>
      </c>
      <c r="AC137" s="143">
        <f t="shared" si="53"/>
        <v>0</v>
      </c>
      <c r="AD137" s="143">
        <f t="shared" si="53"/>
        <v>0</v>
      </c>
      <c r="AE137" s="143">
        <f t="shared" si="53"/>
        <v>0</v>
      </c>
      <c r="AF137" s="143">
        <f t="shared" si="53"/>
        <v>0</v>
      </c>
      <c r="AG137" s="143">
        <f t="shared" si="53"/>
        <v>0</v>
      </c>
      <c r="AI137" s="140">
        <f t="shared" si="65"/>
        <v>0</v>
      </c>
      <c r="AJ137" s="140">
        <f t="shared" si="66"/>
        <v>0</v>
      </c>
      <c r="AK137" s="140">
        <f t="shared" si="67"/>
        <v>0</v>
      </c>
      <c r="AL137" s="140">
        <f t="shared" si="68"/>
        <v>0</v>
      </c>
      <c r="AM137" s="140">
        <f t="shared" si="69"/>
        <v>0</v>
      </c>
      <c r="AO137" s="140">
        <f t="shared" si="70"/>
        <v>0</v>
      </c>
      <c r="AP137" s="140">
        <f t="shared" si="71"/>
        <v>0</v>
      </c>
      <c r="AQ137" s="140">
        <f t="shared" si="72"/>
        <v>0</v>
      </c>
      <c r="AR137" s="140">
        <f t="shared" si="73"/>
        <v>0</v>
      </c>
      <c r="AS137" s="140">
        <f t="shared" si="74"/>
        <v>0</v>
      </c>
      <c r="AU137" s="143">
        <f t="shared" si="54"/>
        <v>0</v>
      </c>
      <c r="AV137" s="143">
        <f t="shared" si="54"/>
        <v>0</v>
      </c>
      <c r="AW137" s="143">
        <f t="shared" si="54"/>
        <v>0</v>
      </c>
      <c r="AX137" s="143">
        <f t="shared" si="54"/>
        <v>0</v>
      </c>
      <c r="AY137" s="143">
        <f t="shared" si="54"/>
        <v>0</v>
      </c>
    </row>
    <row r="138" spans="2:51">
      <c r="B138" t="s">
        <v>809</v>
      </c>
      <c r="C138" t="s">
        <v>123</v>
      </c>
      <c r="D138" s="120">
        <v>0.1</v>
      </c>
      <c r="E138" s="120">
        <v>0.1</v>
      </c>
      <c r="F138" s="127">
        <v>0</v>
      </c>
      <c r="G138" s="127">
        <v>0</v>
      </c>
      <c r="H138" s="127">
        <v>0</v>
      </c>
      <c r="I138" s="127">
        <v>0</v>
      </c>
      <c r="J138" s="127">
        <v>0</v>
      </c>
      <c r="K138" s="127"/>
      <c r="L138" s="127"/>
      <c r="M138" s="127"/>
      <c r="N138" s="127"/>
      <c r="O138" s="127"/>
      <c r="Q138" s="140">
        <f t="shared" si="55"/>
        <v>0</v>
      </c>
      <c r="R138" s="140">
        <f t="shared" si="56"/>
        <v>0</v>
      </c>
      <c r="S138" s="140">
        <f t="shared" si="57"/>
        <v>0</v>
      </c>
      <c r="T138" s="140">
        <f t="shared" si="58"/>
        <v>0</v>
      </c>
      <c r="U138" s="140">
        <f t="shared" si="59"/>
        <v>0</v>
      </c>
      <c r="W138" s="140">
        <f t="shared" si="60"/>
        <v>0</v>
      </c>
      <c r="X138" s="140">
        <f t="shared" si="61"/>
        <v>0</v>
      </c>
      <c r="Y138" s="140">
        <f t="shared" si="62"/>
        <v>0</v>
      </c>
      <c r="Z138" s="140">
        <f t="shared" si="63"/>
        <v>0</v>
      </c>
      <c r="AA138" s="140">
        <f t="shared" si="64"/>
        <v>0</v>
      </c>
      <c r="AC138" s="143">
        <f t="shared" si="53"/>
        <v>0</v>
      </c>
      <c r="AD138" s="143">
        <f t="shared" si="53"/>
        <v>0</v>
      </c>
      <c r="AE138" s="143">
        <f t="shared" si="53"/>
        <v>0</v>
      </c>
      <c r="AF138" s="143">
        <f t="shared" si="53"/>
        <v>0</v>
      </c>
      <c r="AG138" s="143">
        <f t="shared" si="53"/>
        <v>0</v>
      </c>
      <c r="AI138" s="140">
        <f t="shared" si="65"/>
        <v>0</v>
      </c>
      <c r="AJ138" s="140">
        <f t="shared" si="66"/>
        <v>0</v>
      </c>
      <c r="AK138" s="140">
        <f t="shared" si="67"/>
        <v>0</v>
      </c>
      <c r="AL138" s="140">
        <f t="shared" si="68"/>
        <v>0</v>
      </c>
      <c r="AM138" s="140">
        <f t="shared" si="69"/>
        <v>0</v>
      </c>
      <c r="AO138" s="140">
        <f t="shared" si="70"/>
        <v>0</v>
      </c>
      <c r="AP138" s="140">
        <f t="shared" si="71"/>
        <v>0</v>
      </c>
      <c r="AQ138" s="140">
        <f t="shared" si="72"/>
        <v>0</v>
      </c>
      <c r="AR138" s="140">
        <f t="shared" si="73"/>
        <v>0</v>
      </c>
      <c r="AS138" s="140">
        <f t="shared" si="74"/>
        <v>0</v>
      </c>
      <c r="AU138" s="143">
        <f t="shared" si="54"/>
        <v>0</v>
      </c>
      <c r="AV138" s="143">
        <f t="shared" si="54"/>
        <v>0</v>
      </c>
      <c r="AW138" s="143">
        <f t="shared" si="54"/>
        <v>0</v>
      </c>
      <c r="AX138" s="143">
        <f t="shared" si="54"/>
        <v>0</v>
      </c>
      <c r="AY138" s="143">
        <f t="shared" si="54"/>
        <v>0</v>
      </c>
    </row>
    <row r="139" spans="2:51">
      <c r="B139" t="s">
        <v>809</v>
      </c>
      <c r="C139" t="s">
        <v>179</v>
      </c>
      <c r="D139" s="120">
        <v>1.9E-2</v>
      </c>
      <c r="E139" s="120">
        <v>2.06E-2</v>
      </c>
      <c r="F139" s="127">
        <v>4495654</v>
      </c>
      <c r="G139" s="127">
        <v>0</v>
      </c>
      <c r="H139" s="127">
        <v>2264626</v>
      </c>
      <c r="I139" s="127">
        <v>0</v>
      </c>
      <c r="J139" s="127">
        <v>0</v>
      </c>
      <c r="K139" s="127"/>
      <c r="L139" s="127"/>
      <c r="M139" s="127"/>
      <c r="N139" s="127"/>
      <c r="O139" s="127"/>
      <c r="Q139" s="140">
        <f t="shared" si="55"/>
        <v>0</v>
      </c>
      <c r="R139" s="140">
        <f t="shared" si="56"/>
        <v>0</v>
      </c>
      <c r="S139" s="140">
        <f t="shared" si="57"/>
        <v>0</v>
      </c>
      <c r="T139" s="140">
        <f t="shared" si="58"/>
        <v>0</v>
      </c>
      <c r="U139" s="140">
        <f t="shared" si="59"/>
        <v>0</v>
      </c>
      <c r="W139" s="140">
        <f t="shared" si="60"/>
        <v>85417.425999999992</v>
      </c>
      <c r="X139" s="140">
        <f t="shared" si="61"/>
        <v>0</v>
      </c>
      <c r="Y139" s="140">
        <f t="shared" si="62"/>
        <v>43027.894</v>
      </c>
      <c r="Z139" s="140">
        <f t="shared" si="63"/>
        <v>0</v>
      </c>
      <c r="AA139" s="140">
        <f t="shared" si="64"/>
        <v>0</v>
      </c>
      <c r="AC139" s="143">
        <f t="shared" si="53"/>
        <v>85417.425999999992</v>
      </c>
      <c r="AD139" s="143">
        <f t="shared" si="53"/>
        <v>0</v>
      </c>
      <c r="AE139" s="143">
        <f t="shared" si="53"/>
        <v>43027.894</v>
      </c>
      <c r="AF139" s="143">
        <f t="shared" si="53"/>
        <v>0</v>
      </c>
      <c r="AG139" s="143">
        <f t="shared" si="53"/>
        <v>0</v>
      </c>
      <c r="AI139" s="140">
        <f t="shared" si="65"/>
        <v>0</v>
      </c>
      <c r="AJ139" s="140">
        <f t="shared" si="66"/>
        <v>0</v>
      </c>
      <c r="AK139" s="140">
        <f t="shared" si="67"/>
        <v>0</v>
      </c>
      <c r="AL139" s="140">
        <f t="shared" si="68"/>
        <v>0</v>
      </c>
      <c r="AM139" s="140">
        <f t="shared" si="69"/>
        <v>0</v>
      </c>
      <c r="AO139" s="140">
        <f t="shared" si="70"/>
        <v>92610.472399999999</v>
      </c>
      <c r="AP139" s="140">
        <f t="shared" si="71"/>
        <v>0</v>
      </c>
      <c r="AQ139" s="140">
        <f t="shared" si="72"/>
        <v>46651.295599999998</v>
      </c>
      <c r="AR139" s="140">
        <f t="shared" si="73"/>
        <v>0</v>
      </c>
      <c r="AS139" s="140">
        <f t="shared" si="74"/>
        <v>0</v>
      </c>
      <c r="AU139" s="143">
        <f t="shared" si="54"/>
        <v>92610.472399999999</v>
      </c>
      <c r="AV139" s="143">
        <f t="shared" si="54"/>
        <v>0</v>
      </c>
      <c r="AW139" s="143">
        <f t="shared" si="54"/>
        <v>46651.295599999998</v>
      </c>
      <c r="AX139" s="143">
        <f t="shared" si="54"/>
        <v>0</v>
      </c>
      <c r="AY139" s="143">
        <f t="shared" si="54"/>
        <v>0</v>
      </c>
    </row>
    <row r="140" spans="2:51">
      <c r="B140" t="s">
        <v>809</v>
      </c>
      <c r="C140" t="s">
        <v>180</v>
      </c>
      <c r="D140" s="120">
        <v>0.2</v>
      </c>
      <c r="E140" s="120">
        <v>0.2</v>
      </c>
      <c r="F140" s="127">
        <v>1569017</v>
      </c>
      <c r="G140" s="127">
        <v>0</v>
      </c>
      <c r="H140" s="127">
        <v>790372</v>
      </c>
      <c r="I140" s="127">
        <v>0</v>
      </c>
      <c r="J140" s="127">
        <v>0</v>
      </c>
      <c r="K140" s="127"/>
      <c r="L140" s="127"/>
      <c r="M140" s="127"/>
      <c r="N140" s="127"/>
      <c r="O140" s="127"/>
      <c r="Q140" s="140">
        <f t="shared" si="55"/>
        <v>0</v>
      </c>
      <c r="R140" s="140">
        <f t="shared" si="56"/>
        <v>0</v>
      </c>
      <c r="S140" s="140">
        <f t="shared" si="57"/>
        <v>0</v>
      </c>
      <c r="T140" s="140">
        <f t="shared" si="58"/>
        <v>0</v>
      </c>
      <c r="U140" s="140">
        <f t="shared" si="59"/>
        <v>0</v>
      </c>
      <c r="W140" s="140">
        <f t="shared" si="60"/>
        <v>313803.40000000002</v>
      </c>
      <c r="X140" s="140">
        <f t="shared" si="61"/>
        <v>0</v>
      </c>
      <c r="Y140" s="140">
        <f t="shared" si="62"/>
        <v>158074.40000000002</v>
      </c>
      <c r="Z140" s="140">
        <f t="shared" si="63"/>
        <v>0</v>
      </c>
      <c r="AA140" s="140">
        <f t="shared" si="64"/>
        <v>0</v>
      </c>
      <c r="AC140" s="143">
        <f t="shared" si="53"/>
        <v>313803.40000000002</v>
      </c>
      <c r="AD140" s="143">
        <f t="shared" si="53"/>
        <v>0</v>
      </c>
      <c r="AE140" s="143">
        <f t="shared" si="53"/>
        <v>158074.40000000002</v>
      </c>
      <c r="AF140" s="143">
        <f t="shared" si="53"/>
        <v>0</v>
      </c>
      <c r="AG140" s="143">
        <f t="shared" si="53"/>
        <v>0</v>
      </c>
      <c r="AI140" s="140">
        <f t="shared" si="65"/>
        <v>0</v>
      </c>
      <c r="AJ140" s="140">
        <f t="shared" si="66"/>
        <v>0</v>
      </c>
      <c r="AK140" s="140">
        <f t="shared" si="67"/>
        <v>0</v>
      </c>
      <c r="AL140" s="140">
        <f t="shared" si="68"/>
        <v>0</v>
      </c>
      <c r="AM140" s="140">
        <f t="shared" si="69"/>
        <v>0</v>
      </c>
      <c r="AO140" s="140">
        <f t="shared" si="70"/>
        <v>313803.40000000002</v>
      </c>
      <c r="AP140" s="140">
        <f t="shared" si="71"/>
        <v>0</v>
      </c>
      <c r="AQ140" s="140">
        <f t="shared" si="72"/>
        <v>158074.40000000002</v>
      </c>
      <c r="AR140" s="140">
        <f t="shared" si="73"/>
        <v>0</v>
      </c>
      <c r="AS140" s="140">
        <f t="shared" si="74"/>
        <v>0</v>
      </c>
      <c r="AU140" s="143">
        <f t="shared" si="54"/>
        <v>313803.40000000002</v>
      </c>
      <c r="AV140" s="143">
        <f t="shared" si="54"/>
        <v>0</v>
      </c>
      <c r="AW140" s="143">
        <f t="shared" si="54"/>
        <v>158074.40000000002</v>
      </c>
      <c r="AX140" s="143">
        <f t="shared" si="54"/>
        <v>0</v>
      </c>
      <c r="AY140" s="143">
        <f t="shared" si="54"/>
        <v>0</v>
      </c>
    </row>
    <row r="141" spans="2:51">
      <c r="B141" t="s">
        <v>809</v>
      </c>
      <c r="C141" t="s">
        <v>181</v>
      </c>
      <c r="D141" s="120">
        <v>0.2</v>
      </c>
      <c r="E141" s="120">
        <v>0.2</v>
      </c>
      <c r="F141" s="127">
        <v>1075345</v>
      </c>
      <c r="G141" s="127">
        <v>0</v>
      </c>
      <c r="H141" s="127">
        <v>541691</v>
      </c>
      <c r="I141" s="127">
        <v>0</v>
      </c>
      <c r="J141" s="127">
        <v>0</v>
      </c>
      <c r="K141" s="127"/>
      <c r="L141" s="127"/>
      <c r="M141" s="127"/>
      <c r="N141" s="127"/>
      <c r="O141" s="127"/>
      <c r="Q141" s="140">
        <f t="shared" si="55"/>
        <v>0</v>
      </c>
      <c r="R141" s="140">
        <f t="shared" si="56"/>
        <v>0</v>
      </c>
      <c r="S141" s="140">
        <f t="shared" si="57"/>
        <v>0</v>
      </c>
      <c r="T141" s="140">
        <f t="shared" si="58"/>
        <v>0</v>
      </c>
      <c r="U141" s="140">
        <f t="shared" si="59"/>
        <v>0</v>
      </c>
      <c r="W141" s="140">
        <f t="shared" si="60"/>
        <v>215069</v>
      </c>
      <c r="X141" s="140">
        <f t="shared" si="61"/>
        <v>0</v>
      </c>
      <c r="Y141" s="140">
        <f t="shared" si="62"/>
        <v>108338.20000000001</v>
      </c>
      <c r="Z141" s="140">
        <f t="shared" si="63"/>
        <v>0</v>
      </c>
      <c r="AA141" s="140">
        <f t="shared" si="64"/>
        <v>0</v>
      </c>
      <c r="AC141" s="143">
        <f t="shared" si="53"/>
        <v>215069</v>
      </c>
      <c r="AD141" s="143">
        <f t="shared" si="53"/>
        <v>0</v>
      </c>
      <c r="AE141" s="143">
        <f t="shared" si="53"/>
        <v>108338.20000000001</v>
      </c>
      <c r="AF141" s="143">
        <f t="shared" si="53"/>
        <v>0</v>
      </c>
      <c r="AG141" s="143">
        <f t="shared" si="53"/>
        <v>0</v>
      </c>
      <c r="AI141" s="140">
        <f t="shared" si="65"/>
        <v>0</v>
      </c>
      <c r="AJ141" s="140">
        <f t="shared" si="66"/>
        <v>0</v>
      </c>
      <c r="AK141" s="140">
        <f t="shared" si="67"/>
        <v>0</v>
      </c>
      <c r="AL141" s="140">
        <f t="shared" si="68"/>
        <v>0</v>
      </c>
      <c r="AM141" s="140">
        <f t="shared" si="69"/>
        <v>0</v>
      </c>
      <c r="AO141" s="140">
        <f t="shared" si="70"/>
        <v>215069</v>
      </c>
      <c r="AP141" s="140">
        <f t="shared" si="71"/>
        <v>0</v>
      </c>
      <c r="AQ141" s="140">
        <f t="shared" si="72"/>
        <v>108338.20000000001</v>
      </c>
      <c r="AR141" s="140">
        <f t="shared" si="73"/>
        <v>0</v>
      </c>
      <c r="AS141" s="140">
        <f t="shared" si="74"/>
        <v>0</v>
      </c>
      <c r="AU141" s="143">
        <f t="shared" si="54"/>
        <v>215069</v>
      </c>
      <c r="AV141" s="143">
        <f t="shared" si="54"/>
        <v>0</v>
      </c>
      <c r="AW141" s="143">
        <f t="shared" si="54"/>
        <v>108338.20000000001</v>
      </c>
      <c r="AX141" s="143">
        <f t="shared" si="54"/>
        <v>0</v>
      </c>
      <c r="AY141" s="143">
        <f t="shared" si="54"/>
        <v>0</v>
      </c>
    </row>
    <row r="142" spans="2:51">
      <c r="B142" t="s">
        <v>809</v>
      </c>
      <c r="C142" t="s">
        <v>199</v>
      </c>
      <c r="D142" s="120">
        <v>0.04</v>
      </c>
      <c r="E142" s="120">
        <v>0.04</v>
      </c>
      <c r="F142" s="127">
        <v>275259</v>
      </c>
      <c r="G142" s="127">
        <v>0</v>
      </c>
      <c r="H142" s="127">
        <v>138658</v>
      </c>
      <c r="I142" s="127">
        <v>0</v>
      </c>
      <c r="J142" s="127">
        <v>0</v>
      </c>
      <c r="K142" s="127"/>
      <c r="L142" s="127"/>
      <c r="M142" s="127"/>
      <c r="N142" s="127"/>
      <c r="O142" s="127"/>
      <c r="Q142" s="140">
        <f t="shared" si="55"/>
        <v>0</v>
      </c>
      <c r="R142" s="140">
        <f t="shared" si="56"/>
        <v>0</v>
      </c>
      <c r="S142" s="140">
        <f t="shared" si="57"/>
        <v>0</v>
      </c>
      <c r="T142" s="140">
        <f t="shared" si="58"/>
        <v>0</v>
      </c>
      <c r="U142" s="140">
        <f t="shared" si="59"/>
        <v>0</v>
      </c>
      <c r="W142" s="140">
        <f t="shared" si="60"/>
        <v>11010.36</v>
      </c>
      <c r="X142" s="140">
        <f t="shared" si="61"/>
        <v>0</v>
      </c>
      <c r="Y142" s="140">
        <f t="shared" si="62"/>
        <v>5546.32</v>
      </c>
      <c r="Z142" s="140">
        <f t="shared" si="63"/>
        <v>0</v>
      </c>
      <c r="AA142" s="140">
        <f t="shared" si="64"/>
        <v>0</v>
      </c>
      <c r="AC142" s="143">
        <f t="shared" si="53"/>
        <v>11010.36</v>
      </c>
      <c r="AD142" s="143">
        <f t="shared" si="53"/>
        <v>0</v>
      </c>
      <c r="AE142" s="143">
        <f t="shared" si="53"/>
        <v>5546.32</v>
      </c>
      <c r="AF142" s="143">
        <f t="shared" si="53"/>
        <v>0</v>
      </c>
      <c r="AG142" s="143">
        <f t="shared" si="53"/>
        <v>0</v>
      </c>
      <c r="AI142" s="140">
        <f t="shared" si="65"/>
        <v>0</v>
      </c>
      <c r="AJ142" s="140">
        <f t="shared" si="66"/>
        <v>0</v>
      </c>
      <c r="AK142" s="140">
        <f t="shared" si="67"/>
        <v>0</v>
      </c>
      <c r="AL142" s="140">
        <f t="shared" si="68"/>
        <v>0</v>
      </c>
      <c r="AM142" s="140">
        <f t="shared" si="69"/>
        <v>0</v>
      </c>
      <c r="AO142" s="140">
        <f t="shared" si="70"/>
        <v>11010.36</v>
      </c>
      <c r="AP142" s="140">
        <f t="shared" si="71"/>
        <v>0</v>
      </c>
      <c r="AQ142" s="140">
        <f t="shared" si="72"/>
        <v>5546.32</v>
      </c>
      <c r="AR142" s="140">
        <f t="shared" si="73"/>
        <v>0</v>
      </c>
      <c r="AS142" s="140">
        <f t="shared" si="74"/>
        <v>0</v>
      </c>
      <c r="AU142" s="143">
        <f t="shared" si="54"/>
        <v>11010.36</v>
      </c>
      <c r="AV142" s="143">
        <f t="shared" si="54"/>
        <v>0</v>
      </c>
      <c r="AW142" s="143">
        <f t="shared" si="54"/>
        <v>5546.32</v>
      </c>
      <c r="AX142" s="143">
        <f t="shared" si="54"/>
        <v>0</v>
      </c>
      <c r="AY142" s="143">
        <f t="shared" si="54"/>
        <v>0</v>
      </c>
    </row>
    <row r="143" spans="2:51">
      <c r="B143" t="s">
        <v>809</v>
      </c>
      <c r="C143" t="s">
        <v>200</v>
      </c>
      <c r="D143" s="120">
        <v>0.05</v>
      </c>
      <c r="E143" s="120">
        <v>0.05</v>
      </c>
      <c r="F143" s="127">
        <v>3953613</v>
      </c>
      <c r="G143" s="127">
        <v>0</v>
      </c>
      <c r="H143" s="127">
        <v>1991580</v>
      </c>
      <c r="I143" s="127">
        <v>0</v>
      </c>
      <c r="J143" s="127">
        <v>0</v>
      </c>
      <c r="K143" s="127"/>
      <c r="L143" s="127"/>
      <c r="M143" s="127"/>
      <c r="N143" s="127"/>
      <c r="O143" s="127"/>
      <c r="Q143" s="140">
        <f t="shared" si="55"/>
        <v>0</v>
      </c>
      <c r="R143" s="140">
        <f t="shared" si="56"/>
        <v>0</v>
      </c>
      <c r="S143" s="140">
        <f t="shared" si="57"/>
        <v>0</v>
      </c>
      <c r="T143" s="140">
        <f t="shared" si="58"/>
        <v>0</v>
      </c>
      <c r="U143" s="140">
        <f t="shared" si="59"/>
        <v>0</v>
      </c>
      <c r="W143" s="140">
        <f t="shared" si="60"/>
        <v>197680.65000000002</v>
      </c>
      <c r="X143" s="140">
        <f t="shared" si="61"/>
        <v>0</v>
      </c>
      <c r="Y143" s="140">
        <f t="shared" si="62"/>
        <v>99579</v>
      </c>
      <c r="Z143" s="140">
        <f t="shared" si="63"/>
        <v>0</v>
      </c>
      <c r="AA143" s="140">
        <f t="shared" si="64"/>
        <v>0</v>
      </c>
      <c r="AC143" s="143">
        <f t="shared" si="53"/>
        <v>197680.65000000002</v>
      </c>
      <c r="AD143" s="143">
        <f t="shared" si="53"/>
        <v>0</v>
      </c>
      <c r="AE143" s="143">
        <f t="shared" si="53"/>
        <v>99579</v>
      </c>
      <c r="AF143" s="143">
        <f t="shared" si="53"/>
        <v>0</v>
      </c>
      <c r="AG143" s="143">
        <f t="shared" si="53"/>
        <v>0</v>
      </c>
      <c r="AI143" s="140">
        <f t="shared" si="65"/>
        <v>0</v>
      </c>
      <c r="AJ143" s="140">
        <f t="shared" si="66"/>
        <v>0</v>
      </c>
      <c r="AK143" s="140">
        <f t="shared" si="67"/>
        <v>0</v>
      </c>
      <c r="AL143" s="140">
        <f t="shared" si="68"/>
        <v>0</v>
      </c>
      <c r="AM143" s="140">
        <f t="shared" si="69"/>
        <v>0</v>
      </c>
      <c r="AO143" s="140">
        <f t="shared" si="70"/>
        <v>197680.65000000002</v>
      </c>
      <c r="AP143" s="140">
        <f t="shared" si="71"/>
        <v>0</v>
      </c>
      <c r="AQ143" s="140">
        <f t="shared" si="72"/>
        <v>99579</v>
      </c>
      <c r="AR143" s="140">
        <f t="shared" si="73"/>
        <v>0</v>
      </c>
      <c r="AS143" s="140">
        <f t="shared" si="74"/>
        <v>0</v>
      </c>
      <c r="AU143" s="143">
        <f t="shared" si="54"/>
        <v>197680.65000000002</v>
      </c>
      <c r="AV143" s="143">
        <f t="shared" si="54"/>
        <v>0</v>
      </c>
      <c r="AW143" s="143">
        <f t="shared" si="54"/>
        <v>99579</v>
      </c>
      <c r="AX143" s="143">
        <f t="shared" si="54"/>
        <v>0</v>
      </c>
      <c r="AY143" s="143">
        <f t="shared" si="54"/>
        <v>0</v>
      </c>
    </row>
    <row r="144" spans="2:51">
      <c r="B144" t="s">
        <v>809</v>
      </c>
      <c r="C144" t="s">
        <v>201</v>
      </c>
      <c r="D144" s="120">
        <v>0.10539999999999999</v>
      </c>
      <c r="E144" s="120">
        <v>9.5100000000000004E-2</v>
      </c>
      <c r="F144" s="127">
        <v>77959</v>
      </c>
      <c r="G144" s="127">
        <v>0</v>
      </c>
      <c r="H144" s="127">
        <v>39271</v>
      </c>
      <c r="I144" s="127">
        <v>0</v>
      </c>
      <c r="J144" s="127">
        <v>0</v>
      </c>
      <c r="K144" s="127"/>
      <c r="L144" s="127"/>
      <c r="M144" s="127"/>
      <c r="N144" s="127"/>
      <c r="O144" s="127"/>
      <c r="Q144" s="140">
        <f t="shared" si="55"/>
        <v>0</v>
      </c>
      <c r="R144" s="140">
        <f t="shared" si="56"/>
        <v>0</v>
      </c>
      <c r="S144" s="140">
        <f t="shared" si="57"/>
        <v>0</v>
      </c>
      <c r="T144" s="140">
        <f t="shared" si="58"/>
        <v>0</v>
      </c>
      <c r="U144" s="140">
        <f t="shared" si="59"/>
        <v>0</v>
      </c>
      <c r="W144" s="140">
        <f t="shared" si="60"/>
        <v>8216.8786</v>
      </c>
      <c r="X144" s="140">
        <f t="shared" si="61"/>
        <v>0</v>
      </c>
      <c r="Y144" s="140">
        <f t="shared" si="62"/>
        <v>4139.1633999999995</v>
      </c>
      <c r="Z144" s="140">
        <f t="shared" si="63"/>
        <v>0</v>
      </c>
      <c r="AA144" s="140">
        <f t="shared" si="64"/>
        <v>0</v>
      </c>
      <c r="AC144" s="143">
        <f t="shared" si="53"/>
        <v>8216.8786</v>
      </c>
      <c r="AD144" s="143">
        <f t="shared" si="53"/>
        <v>0</v>
      </c>
      <c r="AE144" s="143">
        <f t="shared" si="53"/>
        <v>4139.1633999999995</v>
      </c>
      <c r="AF144" s="143">
        <f t="shared" si="53"/>
        <v>0</v>
      </c>
      <c r="AG144" s="143">
        <f t="shared" si="53"/>
        <v>0</v>
      </c>
      <c r="AI144" s="140">
        <f t="shared" si="65"/>
        <v>0</v>
      </c>
      <c r="AJ144" s="140">
        <f t="shared" si="66"/>
        <v>0</v>
      </c>
      <c r="AK144" s="140">
        <f t="shared" si="67"/>
        <v>0</v>
      </c>
      <c r="AL144" s="140">
        <f t="shared" si="68"/>
        <v>0</v>
      </c>
      <c r="AM144" s="140">
        <f t="shared" si="69"/>
        <v>0</v>
      </c>
      <c r="AO144" s="140">
        <f t="shared" si="70"/>
        <v>7413.9009000000005</v>
      </c>
      <c r="AP144" s="140">
        <f t="shared" si="71"/>
        <v>0</v>
      </c>
      <c r="AQ144" s="140">
        <f t="shared" si="72"/>
        <v>3734.6721000000002</v>
      </c>
      <c r="AR144" s="140">
        <f t="shared" si="73"/>
        <v>0</v>
      </c>
      <c r="AS144" s="140">
        <f t="shared" si="74"/>
        <v>0</v>
      </c>
      <c r="AU144" s="143">
        <f t="shared" si="54"/>
        <v>7413.9009000000005</v>
      </c>
      <c r="AV144" s="143">
        <f t="shared" si="54"/>
        <v>0</v>
      </c>
      <c r="AW144" s="143">
        <f t="shared" si="54"/>
        <v>3734.6721000000002</v>
      </c>
      <c r="AX144" s="143">
        <f t="shared" si="54"/>
        <v>0</v>
      </c>
      <c r="AY144" s="143">
        <f t="shared" si="54"/>
        <v>0</v>
      </c>
    </row>
    <row r="145" spans="2:51">
      <c r="B145" t="s">
        <v>809</v>
      </c>
      <c r="C145" t="s">
        <v>202</v>
      </c>
      <c r="D145" s="120">
        <v>6.6699999999999995E-2</v>
      </c>
      <c r="E145" s="120">
        <v>6.6699999999999995E-2</v>
      </c>
      <c r="F145" s="127">
        <v>1816849</v>
      </c>
      <c r="G145" s="127">
        <v>0</v>
      </c>
      <c r="H145" s="127">
        <v>915214</v>
      </c>
      <c r="I145" s="127">
        <v>0</v>
      </c>
      <c r="J145" s="127">
        <v>0</v>
      </c>
      <c r="K145" s="127"/>
      <c r="L145" s="127"/>
      <c r="M145" s="127"/>
      <c r="N145" s="127"/>
      <c r="O145" s="127"/>
      <c r="Q145" s="140">
        <f t="shared" si="55"/>
        <v>0</v>
      </c>
      <c r="R145" s="140">
        <f t="shared" si="56"/>
        <v>0</v>
      </c>
      <c r="S145" s="140">
        <f t="shared" si="57"/>
        <v>0</v>
      </c>
      <c r="T145" s="140">
        <f t="shared" si="58"/>
        <v>0</v>
      </c>
      <c r="U145" s="140">
        <f t="shared" si="59"/>
        <v>0</v>
      </c>
      <c r="W145" s="140">
        <f t="shared" si="60"/>
        <v>121183.82829999999</v>
      </c>
      <c r="X145" s="140">
        <f t="shared" si="61"/>
        <v>0</v>
      </c>
      <c r="Y145" s="140">
        <f t="shared" si="62"/>
        <v>61044.773799999995</v>
      </c>
      <c r="Z145" s="140">
        <f t="shared" si="63"/>
        <v>0</v>
      </c>
      <c r="AA145" s="140">
        <f t="shared" si="64"/>
        <v>0</v>
      </c>
      <c r="AC145" s="143">
        <f t="shared" si="53"/>
        <v>121183.82829999999</v>
      </c>
      <c r="AD145" s="143">
        <f t="shared" si="53"/>
        <v>0</v>
      </c>
      <c r="AE145" s="143">
        <f t="shared" si="53"/>
        <v>61044.773799999995</v>
      </c>
      <c r="AF145" s="143">
        <f t="shared" si="53"/>
        <v>0</v>
      </c>
      <c r="AG145" s="143">
        <f t="shared" si="53"/>
        <v>0</v>
      </c>
      <c r="AI145" s="140">
        <f t="shared" si="65"/>
        <v>0</v>
      </c>
      <c r="AJ145" s="140">
        <f t="shared" si="66"/>
        <v>0</v>
      </c>
      <c r="AK145" s="140">
        <f t="shared" si="67"/>
        <v>0</v>
      </c>
      <c r="AL145" s="140">
        <f t="shared" si="68"/>
        <v>0</v>
      </c>
      <c r="AM145" s="140">
        <f t="shared" si="69"/>
        <v>0</v>
      </c>
      <c r="AO145" s="140">
        <f t="shared" si="70"/>
        <v>121183.82829999999</v>
      </c>
      <c r="AP145" s="140">
        <f t="shared" si="71"/>
        <v>0</v>
      </c>
      <c r="AQ145" s="140">
        <f t="shared" si="72"/>
        <v>61044.773799999995</v>
      </c>
      <c r="AR145" s="140">
        <f t="shared" si="73"/>
        <v>0</v>
      </c>
      <c r="AS145" s="140">
        <f t="shared" si="74"/>
        <v>0</v>
      </c>
      <c r="AU145" s="143">
        <f t="shared" si="54"/>
        <v>121183.82829999999</v>
      </c>
      <c r="AV145" s="143">
        <f t="shared" si="54"/>
        <v>0</v>
      </c>
      <c r="AW145" s="143">
        <f t="shared" si="54"/>
        <v>61044.773799999995</v>
      </c>
      <c r="AX145" s="143">
        <f t="shared" si="54"/>
        <v>0</v>
      </c>
      <c r="AY145" s="143">
        <f t="shared" si="54"/>
        <v>0</v>
      </c>
    </row>
    <row r="146" spans="2:51">
      <c r="B146" t="s">
        <v>809</v>
      </c>
      <c r="C146" t="s">
        <v>210</v>
      </c>
      <c r="D146" s="120">
        <v>6.6699999999999995E-2</v>
      </c>
      <c r="E146" s="120">
        <v>6.6699999999999995E-2</v>
      </c>
      <c r="F146" s="127">
        <v>18873836</v>
      </c>
      <c r="G146" s="127">
        <v>0</v>
      </c>
      <c r="H146" s="127">
        <v>9507445</v>
      </c>
      <c r="I146" s="127">
        <v>0</v>
      </c>
      <c r="J146" s="127">
        <v>0</v>
      </c>
      <c r="K146" s="127"/>
      <c r="L146" s="127"/>
      <c r="M146" s="127"/>
      <c r="N146" s="127"/>
      <c r="O146" s="127"/>
      <c r="Q146" s="140">
        <f t="shared" si="55"/>
        <v>0</v>
      </c>
      <c r="R146" s="140">
        <f t="shared" si="56"/>
        <v>0</v>
      </c>
      <c r="S146" s="140">
        <f t="shared" si="57"/>
        <v>0</v>
      </c>
      <c r="T146" s="140">
        <f t="shared" si="58"/>
        <v>0</v>
      </c>
      <c r="U146" s="140">
        <f t="shared" si="59"/>
        <v>0</v>
      </c>
      <c r="W146" s="140">
        <f t="shared" si="60"/>
        <v>1258884.8611999999</v>
      </c>
      <c r="X146" s="140">
        <f t="shared" si="61"/>
        <v>0</v>
      </c>
      <c r="Y146" s="140">
        <f t="shared" si="62"/>
        <v>634146.58149999997</v>
      </c>
      <c r="Z146" s="140">
        <f t="shared" si="63"/>
        <v>0</v>
      </c>
      <c r="AA146" s="140">
        <f t="shared" si="64"/>
        <v>0</v>
      </c>
      <c r="AC146" s="143">
        <f t="shared" si="53"/>
        <v>1258884.8611999999</v>
      </c>
      <c r="AD146" s="143">
        <f t="shared" si="53"/>
        <v>0</v>
      </c>
      <c r="AE146" s="143">
        <f t="shared" si="53"/>
        <v>634146.58149999997</v>
      </c>
      <c r="AF146" s="143">
        <f t="shared" si="53"/>
        <v>0</v>
      </c>
      <c r="AG146" s="143">
        <f t="shared" si="53"/>
        <v>0</v>
      </c>
      <c r="AI146" s="140">
        <f t="shared" si="65"/>
        <v>0</v>
      </c>
      <c r="AJ146" s="140">
        <f t="shared" si="66"/>
        <v>0</v>
      </c>
      <c r="AK146" s="140">
        <f t="shared" si="67"/>
        <v>0</v>
      </c>
      <c r="AL146" s="140">
        <f t="shared" si="68"/>
        <v>0</v>
      </c>
      <c r="AM146" s="140">
        <f t="shared" si="69"/>
        <v>0</v>
      </c>
      <c r="AO146" s="140">
        <f t="shared" si="70"/>
        <v>1258884.8611999999</v>
      </c>
      <c r="AP146" s="140">
        <f t="shared" si="71"/>
        <v>0</v>
      </c>
      <c r="AQ146" s="140">
        <f t="shared" si="72"/>
        <v>634146.58149999997</v>
      </c>
      <c r="AR146" s="140">
        <f t="shared" si="73"/>
        <v>0</v>
      </c>
      <c r="AS146" s="140">
        <f t="shared" si="74"/>
        <v>0</v>
      </c>
      <c r="AU146" s="143">
        <f t="shared" si="54"/>
        <v>1258884.8611999999</v>
      </c>
      <c r="AV146" s="143">
        <f t="shared" si="54"/>
        <v>0</v>
      </c>
      <c r="AW146" s="143">
        <f t="shared" si="54"/>
        <v>634146.58149999997</v>
      </c>
      <c r="AX146" s="143">
        <f t="shared" si="54"/>
        <v>0</v>
      </c>
      <c r="AY146" s="143">
        <f t="shared" si="54"/>
        <v>0</v>
      </c>
    </row>
    <row r="147" spans="2:51">
      <c r="B147" t="s">
        <v>809</v>
      </c>
      <c r="C147" t="s">
        <v>211</v>
      </c>
      <c r="D147" s="120">
        <v>6.6699999999999995E-2</v>
      </c>
      <c r="E147" s="120">
        <v>6.6699999999999995E-2</v>
      </c>
      <c r="F147" s="127">
        <v>1250894</v>
      </c>
      <c r="G147" s="127">
        <v>0</v>
      </c>
      <c r="H147" s="127">
        <v>630122</v>
      </c>
      <c r="I147" s="127">
        <v>0</v>
      </c>
      <c r="J147" s="127">
        <v>0</v>
      </c>
      <c r="K147" s="127"/>
      <c r="L147" s="127"/>
      <c r="M147" s="127"/>
      <c r="N147" s="127"/>
      <c r="O147" s="127"/>
      <c r="Q147" s="140">
        <f t="shared" si="55"/>
        <v>0</v>
      </c>
      <c r="R147" s="140">
        <f t="shared" si="56"/>
        <v>0</v>
      </c>
      <c r="S147" s="140">
        <f t="shared" si="57"/>
        <v>0</v>
      </c>
      <c r="T147" s="140">
        <f t="shared" si="58"/>
        <v>0</v>
      </c>
      <c r="U147" s="140">
        <f t="shared" si="59"/>
        <v>0</v>
      </c>
      <c r="W147" s="140">
        <f t="shared" si="60"/>
        <v>83434.629799999995</v>
      </c>
      <c r="X147" s="140">
        <f t="shared" si="61"/>
        <v>0</v>
      </c>
      <c r="Y147" s="140">
        <f t="shared" si="62"/>
        <v>42029.1374</v>
      </c>
      <c r="Z147" s="140">
        <f t="shared" si="63"/>
        <v>0</v>
      </c>
      <c r="AA147" s="140">
        <f t="shared" si="64"/>
        <v>0</v>
      </c>
      <c r="AC147" s="143">
        <f t="shared" si="53"/>
        <v>83434.629799999995</v>
      </c>
      <c r="AD147" s="143">
        <f t="shared" si="53"/>
        <v>0</v>
      </c>
      <c r="AE147" s="143">
        <f t="shared" si="53"/>
        <v>42029.1374</v>
      </c>
      <c r="AF147" s="143">
        <f t="shared" si="53"/>
        <v>0</v>
      </c>
      <c r="AG147" s="143">
        <f t="shared" si="53"/>
        <v>0</v>
      </c>
      <c r="AI147" s="140">
        <f t="shared" si="65"/>
        <v>0</v>
      </c>
      <c r="AJ147" s="140">
        <f t="shared" si="66"/>
        <v>0</v>
      </c>
      <c r="AK147" s="140">
        <f t="shared" si="67"/>
        <v>0</v>
      </c>
      <c r="AL147" s="140">
        <f t="shared" si="68"/>
        <v>0</v>
      </c>
      <c r="AM147" s="140">
        <f t="shared" si="69"/>
        <v>0</v>
      </c>
      <c r="AO147" s="140">
        <f t="shared" si="70"/>
        <v>83434.629799999995</v>
      </c>
      <c r="AP147" s="140">
        <f t="shared" si="71"/>
        <v>0</v>
      </c>
      <c r="AQ147" s="140">
        <f t="shared" si="72"/>
        <v>42029.1374</v>
      </c>
      <c r="AR147" s="140">
        <f t="shared" si="73"/>
        <v>0</v>
      </c>
      <c r="AS147" s="140">
        <f t="shared" si="74"/>
        <v>0</v>
      </c>
      <c r="AU147" s="143">
        <f t="shared" si="54"/>
        <v>83434.629799999995</v>
      </c>
      <c r="AV147" s="143">
        <f t="shared" si="54"/>
        <v>0</v>
      </c>
      <c r="AW147" s="143">
        <f t="shared" si="54"/>
        <v>42029.1374</v>
      </c>
      <c r="AX147" s="143">
        <f t="shared" si="54"/>
        <v>0</v>
      </c>
      <c r="AY147" s="143">
        <f t="shared" si="54"/>
        <v>0</v>
      </c>
    </row>
    <row r="148" spans="2:51">
      <c r="B148" t="s">
        <v>809</v>
      </c>
      <c r="C148" t="s">
        <v>212</v>
      </c>
      <c r="D148" s="120">
        <v>0.1</v>
      </c>
      <c r="E148" s="120">
        <v>0.1</v>
      </c>
      <c r="F148" s="127">
        <v>187335</v>
      </c>
      <c r="G148" s="127">
        <v>0</v>
      </c>
      <c r="H148" s="127">
        <v>94368</v>
      </c>
      <c r="I148" s="127">
        <v>0</v>
      </c>
      <c r="J148" s="127">
        <v>0</v>
      </c>
      <c r="K148" s="127"/>
      <c r="L148" s="127"/>
      <c r="M148" s="127"/>
      <c r="N148" s="127"/>
      <c r="O148" s="127"/>
      <c r="Q148" s="140">
        <f t="shared" si="55"/>
        <v>0</v>
      </c>
      <c r="R148" s="140">
        <f t="shared" si="56"/>
        <v>0</v>
      </c>
      <c r="S148" s="140">
        <f t="shared" si="57"/>
        <v>0</v>
      </c>
      <c r="T148" s="140">
        <f t="shared" si="58"/>
        <v>0</v>
      </c>
      <c r="U148" s="140">
        <f t="shared" si="59"/>
        <v>0</v>
      </c>
      <c r="W148" s="140">
        <f t="shared" si="60"/>
        <v>18733.5</v>
      </c>
      <c r="X148" s="140">
        <f t="shared" si="61"/>
        <v>0</v>
      </c>
      <c r="Y148" s="140">
        <f t="shared" si="62"/>
        <v>9436.8000000000011</v>
      </c>
      <c r="Z148" s="140">
        <f t="shared" si="63"/>
        <v>0</v>
      </c>
      <c r="AA148" s="140">
        <f t="shared" si="64"/>
        <v>0</v>
      </c>
      <c r="AC148" s="143">
        <f t="shared" si="53"/>
        <v>18733.5</v>
      </c>
      <c r="AD148" s="143">
        <f t="shared" si="53"/>
        <v>0</v>
      </c>
      <c r="AE148" s="143">
        <f t="shared" si="53"/>
        <v>9436.8000000000011</v>
      </c>
      <c r="AF148" s="143">
        <f t="shared" si="53"/>
        <v>0</v>
      </c>
      <c r="AG148" s="143">
        <f t="shared" si="53"/>
        <v>0</v>
      </c>
      <c r="AI148" s="140">
        <f t="shared" si="65"/>
        <v>0</v>
      </c>
      <c r="AJ148" s="140">
        <f t="shared" si="66"/>
        <v>0</v>
      </c>
      <c r="AK148" s="140">
        <f t="shared" si="67"/>
        <v>0</v>
      </c>
      <c r="AL148" s="140">
        <f t="shared" si="68"/>
        <v>0</v>
      </c>
      <c r="AM148" s="140">
        <f t="shared" si="69"/>
        <v>0</v>
      </c>
      <c r="AO148" s="140">
        <f t="shared" si="70"/>
        <v>18733.5</v>
      </c>
      <c r="AP148" s="140">
        <f t="shared" si="71"/>
        <v>0</v>
      </c>
      <c r="AQ148" s="140">
        <f t="shared" si="72"/>
        <v>9436.8000000000011</v>
      </c>
      <c r="AR148" s="140">
        <f t="shared" si="73"/>
        <v>0</v>
      </c>
      <c r="AS148" s="140">
        <f t="shared" si="74"/>
        <v>0</v>
      </c>
      <c r="AU148" s="143">
        <f t="shared" si="54"/>
        <v>18733.5</v>
      </c>
      <c r="AV148" s="143">
        <f t="shared" si="54"/>
        <v>0</v>
      </c>
      <c r="AW148" s="143">
        <f t="shared" si="54"/>
        <v>9436.8000000000011</v>
      </c>
      <c r="AX148" s="143">
        <f t="shared" si="54"/>
        <v>0</v>
      </c>
      <c r="AY148" s="143">
        <f t="shared" si="54"/>
        <v>0</v>
      </c>
    </row>
    <row r="149" spans="2:51">
      <c r="B149" t="s">
        <v>809</v>
      </c>
      <c r="C149" t="s">
        <v>301</v>
      </c>
      <c r="D149" s="120">
        <v>1.9E-2</v>
      </c>
      <c r="E149" s="120">
        <v>2.06E-2</v>
      </c>
      <c r="F149" s="127"/>
      <c r="G149" s="127"/>
      <c r="H149" s="127"/>
      <c r="I149" s="127"/>
      <c r="J149" s="127"/>
      <c r="K149" s="127">
        <v>0</v>
      </c>
      <c r="L149" s="127">
        <v>0</v>
      </c>
      <c r="M149" s="127">
        <v>2809781</v>
      </c>
      <c r="N149" s="127">
        <v>0</v>
      </c>
      <c r="O149" s="127">
        <v>0</v>
      </c>
      <c r="Q149" s="140">
        <f t="shared" si="55"/>
        <v>0</v>
      </c>
      <c r="R149" s="140">
        <f t="shared" si="56"/>
        <v>0</v>
      </c>
      <c r="S149" s="140">
        <f t="shared" si="57"/>
        <v>53385.839</v>
      </c>
      <c r="T149" s="140">
        <f t="shared" si="58"/>
        <v>0</v>
      </c>
      <c r="U149" s="140">
        <f t="shared" si="59"/>
        <v>0</v>
      </c>
      <c r="W149" s="140">
        <f t="shared" si="60"/>
        <v>0</v>
      </c>
      <c r="X149" s="140">
        <f t="shared" si="61"/>
        <v>0</v>
      </c>
      <c r="Y149" s="140">
        <f t="shared" si="62"/>
        <v>0</v>
      </c>
      <c r="Z149" s="140">
        <f t="shared" si="63"/>
        <v>0</v>
      </c>
      <c r="AA149" s="140">
        <f t="shared" si="64"/>
        <v>0</v>
      </c>
      <c r="AC149" s="143">
        <f t="shared" si="53"/>
        <v>0</v>
      </c>
      <c r="AD149" s="143">
        <f t="shared" si="53"/>
        <v>0</v>
      </c>
      <c r="AE149" s="143">
        <f t="shared" si="53"/>
        <v>53385.839</v>
      </c>
      <c r="AF149" s="143">
        <f t="shared" si="53"/>
        <v>0</v>
      </c>
      <c r="AG149" s="143">
        <f t="shared" si="53"/>
        <v>0</v>
      </c>
      <c r="AI149" s="140">
        <f t="shared" si="65"/>
        <v>0</v>
      </c>
      <c r="AJ149" s="140">
        <f t="shared" si="66"/>
        <v>0</v>
      </c>
      <c r="AK149" s="140">
        <f t="shared" si="67"/>
        <v>57881.488600000004</v>
      </c>
      <c r="AL149" s="140">
        <f t="shared" si="68"/>
        <v>0</v>
      </c>
      <c r="AM149" s="140">
        <f t="shared" si="69"/>
        <v>0</v>
      </c>
      <c r="AO149" s="140">
        <f t="shared" si="70"/>
        <v>0</v>
      </c>
      <c r="AP149" s="140">
        <f t="shared" si="71"/>
        <v>0</v>
      </c>
      <c r="AQ149" s="140">
        <f t="shared" si="72"/>
        <v>0</v>
      </c>
      <c r="AR149" s="140">
        <f t="shared" si="73"/>
        <v>0</v>
      </c>
      <c r="AS149" s="140">
        <f t="shared" si="74"/>
        <v>0</v>
      </c>
      <c r="AU149" s="143">
        <f t="shared" si="54"/>
        <v>0</v>
      </c>
      <c r="AV149" s="143">
        <f t="shared" si="54"/>
        <v>0</v>
      </c>
      <c r="AW149" s="143">
        <f t="shared" si="54"/>
        <v>57881.488600000004</v>
      </c>
      <c r="AX149" s="143">
        <f t="shared" si="54"/>
        <v>0</v>
      </c>
      <c r="AY149" s="143">
        <f t="shared" si="54"/>
        <v>0</v>
      </c>
    </row>
    <row r="150" spans="2:51">
      <c r="B150" t="s">
        <v>809</v>
      </c>
      <c r="C150" t="s">
        <v>302</v>
      </c>
      <c r="D150" s="120">
        <v>6.6699999999999995E-2</v>
      </c>
      <c r="E150" s="120">
        <v>6.6699999999999995E-2</v>
      </c>
      <c r="F150" s="127"/>
      <c r="G150" s="127"/>
      <c r="H150" s="127"/>
      <c r="I150" s="127"/>
      <c r="J150" s="127"/>
      <c r="K150" s="127">
        <v>0</v>
      </c>
      <c r="L150" s="127">
        <v>0</v>
      </c>
      <c r="M150" s="127">
        <v>7798</v>
      </c>
      <c r="N150" s="127">
        <v>0</v>
      </c>
      <c r="O150" s="127">
        <v>0</v>
      </c>
      <c r="Q150" s="140">
        <f t="shared" si="55"/>
        <v>0</v>
      </c>
      <c r="R150" s="140">
        <f t="shared" si="56"/>
        <v>0</v>
      </c>
      <c r="S150" s="140">
        <f t="shared" si="57"/>
        <v>520.12659999999994</v>
      </c>
      <c r="T150" s="140">
        <f t="shared" si="58"/>
        <v>0</v>
      </c>
      <c r="U150" s="140">
        <f t="shared" si="59"/>
        <v>0</v>
      </c>
      <c r="W150" s="140">
        <f t="shared" si="60"/>
        <v>0</v>
      </c>
      <c r="X150" s="140">
        <f t="shared" si="61"/>
        <v>0</v>
      </c>
      <c r="Y150" s="140">
        <f t="shared" si="62"/>
        <v>0</v>
      </c>
      <c r="Z150" s="140">
        <f t="shared" si="63"/>
        <v>0</v>
      </c>
      <c r="AA150" s="140">
        <f t="shared" si="64"/>
        <v>0</v>
      </c>
      <c r="AC150" s="143">
        <f t="shared" si="53"/>
        <v>0</v>
      </c>
      <c r="AD150" s="143">
        <f t="shared" si="53"/>
        <v>0</v>
      </c>
      <c r="AE150" s="143">
        <f t="shared" si="53"/>
        <v>520.12659999999994</v>
      </c>
      <c r="AF150" s="143">
        <f t="shared" si="53"/>
        <v>0</v>
      </c>
      <c r="AG150" s="143">
        <f t="shared" si="53"/>
        <v>0</v>
      </c>
      <c r="AI150" s="140">
        <f t="shared" si="65"/>
        <v>0</v>
      </c>
      <c r="AJ150" s="140">
        <f t="shared" si="66"/>
        <v>0</v>
      </c>
      <c r="AK150" s="140">
        <f t="shared" si="67"/>
        <v>520.12659999999994</v>
      </c>
      <c r="AL150" s="140">
        <f t="shared" si="68"/>
        <v>0</v>
      </c>
      <c r="AM150" s="140">
        <f t="shared" si="69"/>
        <v>0</v>
      </c>
      <c r="AO150" s="140">
        <f t="shared" si="70"/>
        <v>0</v>
      </c>
      <c r="AP150" s="140">
        <f t="shared" si="71"/>
        <v>0</v>
      </c>
      <c r="AQ150" s="140">
        <f t="shared" si="72"/>
        <v>0</v>
      </c>
      <c r="AR150" s="140">
        <f t="shared" si="73"/>
        <v>0</v>
      </c>
      <c r="AS150" s="140">
        <f t="shared" si="74"/>
        <v>0</v>
      </c>
      <c r="AU150" s="143">
        <f t="shared" si="54"/>
        <v>0</v>
      </c>
      <c r="AV150" s="143">
        <f t="shared" si="54"/>
        <v>0</v>
      </c>
      <c r="AW150" s="143">
        <f t="shared" si="54"/>
        <v>520.12659999999994</v>
      </c>
      <c r="AX150" s="143">
        <f t="shared" si="54"/>
        <v>0</v>
      </c>
      <c r="AY150" s="143">
        <f t="shared" si="54"/>
        <v>0</v>
      </c>
    </row>
    <row r="151" spans="2:51">
      <c r="B151" t="s">
        <v>809</v>
      </c>
      <c r="C151" t="s">
        <v>314</v>
      </c>
      <c r="D151" s="120">
        <v>0.04</v>
      </c>
      <c r="E151" s="120">
        <v>0.04</v>
      </c>
      <c r="F151" s="127"/>
      <c r="G151" s="127"/>
      <c r="H151" s="127"/>
      <c r="I151" s="127"/>
      <c r="J151" s="127"/>
      <c r="K151" s="127">
        <v>0</v>
      </c>
      <c r="L151" s="127">
        <v>0</v>
      </c>
      <c r="M151" s="127">
        <v>0</v>
      </c>
      <c r="N151" s="127">
        <v>0</v>
      </c>
      <c r="O151" s="127">
        <v>0</v>
      </c>
      <c r="Q151" s="140">
        <f t="shared" si="55"/>
        <v>0</v>
      </c>
      <c r="R151" s="140">
        <f t="shared" si="56"/>
        <v>0</v>
      </c>
      <c r="S151" s="140">
        <f t="shared" si="57"/>
        <v>0</v>
      </c>
      <c r="T151" s="140">
        <f t="shared" si="58"/>
        <v>0</v>
      </c>
      <c r="U151" s="140">
        <f t="shared" si="59"/>
        <v>0</v>
      </c>
      <c r="W151" s="140">
        <f t="shared" si="60"/>
        <v>0</v>
      </c>
      <c r="X151" s="140">
        <f t="shared" si="61"/>
        <v>0</v>
      </c>
      <c r="Y151" s="140">
        <f t="shared" si="62"/>
        <v>0</v>
      </c>
      <c r="Z151" s="140">
        <f t="shared" si="63"/>
        <v>0</v>
      </c>
      <c r="AA151" s="140">
        <f t="shared" si="64"/>
        <v>0</v>
      </c>
      <c r="AC151" s="143">
        <f t="shared" si="53"/>
        <v>0</v>
      </c>
      <c r="AD151" s="143">
        <f t="shared" si="53"/>
        <v>0</v>
      </c>
      <c r="AE151" s="143">
        <f t="shared" si="53"/>
        <v>0</v>
      </c>
      <c r="AF151" s="143">
        <f t="shared" si="53"/>
        <v>0</v>
      </c>
      <c r="AG151" s="143">
        <f t="shared" si="53"/>
        <v>0</v>
      </c>
      <c r="AI151" s="140">
        <f t="shared" si="65"/>
        <v>0</v>
      </c>
      <c r="AJ151" s="140">
        <f t="shared" si="66"/>
        <v>0</v>
      </c>
      <c r="AK151" s="140">
        <f t="shared" si="67"/>
        <v>0</v>
      </c>
      <c r="AL151" s="140">
        <f t="shared" si="68"/>
        <v>0</v>
      </c>
      <c r="AM151" s="140">
        <f t="shared" si="69"/>
        <v>0</v>
      </c>
      <c r="AO151" s="140">
        <f t="shared" si="70"/>
        <v>0</v>
      </c>
      <c r="AP151" s="140">
        <f t="shared" si="71"/>
        <v>0</v>
      </c>
      <c r="AQ151" s="140">
        <f t="shared" si="72"/>
        <v>0</v>
      </c>
      <c r="AR151" s="140">
        <f t="shared" si="73"/>
        <v>0</v>
      </c>
      <c r="AS151" s="140">
        <f t="shared" si="74"/>
        <v>0</v>
      </c>
      <c r="AU151" s="143">
        <f t="shared" si="54"/>
        <v>0</v>
      </c>
      <c r="AV151" s="143">
        <f t="shared" si="54"/>
        <v>0</v>
      </c>
      <c r="AW151" s="143">
        <f t="shared" si="54"/>
        <v>0</v>
      </c>
      <c r="AX151" s="143">
        <f t="shared" si="54"/>
        <v>0</v>
      </c>
      <c r="AY151" s="143">
        <f t="shared" si="54"/>
        <v>0</v>
      </c>
    </row>
    <row r="152" spans="2:51">
      <c r="B152" t="s">
        <v>809</v>
      </c>
      <c r="C152" t="s">
        <v>315</v>
      </c>
      <c r="D152" s="120">
        <v>0.05</v>
      </c>
      <c r="E152" s="120">
        <v>0.05</v>
      </c>
      <c r="F152" s="127"/>
      <c r="G152" s="127"/>
      <c r="H152" s="127"/>
      <c r="I152" s="127"/>
      <c r="J152" s="127"/>
      <c r="K152" s="127">
        <v>0</v>
      </c>
      <c r="L152" s="127">
        <v>0</v>
      </c>
      <c r="M152" s="127">
        <v>310018</v>
      </c>
      <c r="N152" s="127">
        <v>0</v>
      </c>
      <c r="O152" s="127">
        <v>0</v>
      </c>
      <c r="Q152" s="140">
        <f t="shared" si="55"/>
        <v>0</v>
      </c>
      <c r="R152" s="140">
        <f t="shared" si="56"/>
        <v>0</v>
      </c>
      <c r="S152" s="140">
        <f t="shared" si="57"/>
        <v>15500.900000000001</v>
      </c>
      <c r="T152" s="140">
        <f t="shared" si="58"/>
        <v>0</v>
      </c>
      <c r="U152" s="140">
        <f t="shared" si="59"/>
        <v>0</v>
      </c>
      <c r="W152" s="140">
        <f t="shared" si="60"/>
        <v>0</v>
      </c>
      <c r="X152" s="140">
        <f t="shared" si="61"/>
        <v>0</v>
      </c>
      <c r="Y152" s="140">
        <f t="shared" si="62"/>
        <v>0</v>
      </c>
      <c r="Z152" s="140">
        <f t="shared" si="63"/>
        <v>0</v>
      </c>
      <c r="AA152" s="140">
        <f t="shared" si="64"/>
        <v>0</v>
      </c>
      <c r="AC152" s="143">
        <f t="shared" si="53"/>
        <v>0</v>
      </c>
      <c r="AD152" s="143">
        <f t="shared" si="53"/>
        <v>0</v>
      </c>
      <c r="AE152" s="143">
        <f t="shared" si="53"/>
        <v>15500.900000000001</v>
      </c>
      <c r="AF152" s="143">
        <f t="shared" si="53"/>
        <v>0</v>
      </c>
      <c r="AG152" s="143">
        <f t="shared" si="53"/>
        <v>0</v>
      </c>
      <c r="AI152" s="140">
        <f t="shared" si="65"/>
        <v>0</v>
      </c>
      <c r="AJ152" s="140">
        <f t="shared" si="66"/>
        <v>0</v>
      </c>
      <c r="AK152" s="140">
        <f t="shared" si="67"/>
        <v>15500.900000000001</v>
      </c>
      <c r="AL152" s="140">
        <f t="shared" si="68"/>
        <v>0</v>
      </c>
      <c r="AM152" s="140">
        <f t="shared" si="69"/>
        <v>0</v>
      </c>
      <c r="AO152" s="140">
        <f t="shared" si="70"/>
        <v>0</v>
      </c>
      <c r="AP152" s="140">
        <f t="shared" si="71"/>
        <v>0</v>
      </c>
      <c r="AQ152" s="140">
        <f t="shared" si="72"/>
        <v>0</v>
      </c>
      <c r="AR152" s="140">
        <f t="shared" si="73"/>
        <v>0</v>
      </c>
      <c r="AS152" s="140">
        <f t="shared" si="74"/>
        <v>0</v>
      </c>
      <c r="AU152" s="143">
        <f t="shared" si="54"/>
        <v>0</v>
      </c>
      <c r="AV152" s="143">
        <f t="shared" si="54"/>
        <v>0</v>
      </c>
      <c r="AW152" s="143">
        <f t="shared" si="54"/>
        <v>15500.900000000001</v>
      </c>
      <c r="AX152" s="143">
        <f t="shared" si="54"/>
        <v>0</v>
      </c>
      <c r="AY152" s="143">
        <f t="shared" si="54"/>
        <v>0</v>
      </c>
    </row>
    <row r="153" spans="2:51">
      <c r="B153" t="s">
        <v>809</v>
      </c>
      <c r="C153" t="s">
        <v>316</v>
      </c>
      <c r="D153" s="120">
        <v>6.6699999999999995E-2</v>
      </c>
      <c r="E153" s="120">
        <v>6.6699999999999995E-2</v>
      </c>
      <c r="F153" s="127"/>
      <c r="G153" s="127"/>
      <c r="H153" s="127"/>
      <c r="I153" s="127"/>
      <c r="J153" s="127"/>
      <c r="K153" s="127">
        <v>0</v>
      </c>
      <c r="L153" s="127">
        <v>0</v>
      </c>
      <c r="M153" s="127">
        <v>15791</v>
      </c>
      <c r="N153" s="127">
        <v>0</v>
      </c>
      <c r="O153" s="127">
        <v>0</v>
      </c>
      <c r="Q153" s="140">
        <f t="shared" si="55"/>
        <v>0</v>
      </c>
      <c r="R153" s="140">
        <f t="shared" si="56"/>
        <v>0</v>
      </c>
      <c r="S153" s="140">
        <f t="shared" si="57"/>
        <v>1053.2596999999998</v>
      </c>
      <c r="T153" s="140">
        <f t="shared" si="58"/>
        <v>0</v>
      </c>
      <c r="U153" s="140">
        <f t="shared" si="59"/>
        <v>0</v>
      </c>
      <c r="W153" s="140">
        <f t="shared" si="60"/>
        <v>0</v>
      </c>
      <c r="X153" s="140">
        <f t="shared" si="61"/>
        <v>0</v>
      </c>
      <c r="Y153" s="140">
        <f t="shared" si="62"/>
        <v>0</v>
      </c>
      <c r="Z153" s="140">
        <f t="shared" si="63"/>
        <v>0</v>
      </c>
      <c r="AA153" s="140">
        <f t="shared" si="64"/>
        <v>0</v>
      </c>
      <c r="AC153" s="143">
        <f t="shared" si="53"/>
        <v>0</v>
      </c>
      <c r="AD153" s="143">
        <f t="shared" si="53"/>
        <v>0</v>
      </c>
      <c r="AE153" s="143">
        <f t="shared" si="53"/>
        <v>1053.2596999999998</v>
      </c>
      <c r="AF153" s="143">
        <f t="shared" si="53"/>
        <v>0</v>
      </c>
      <c r="AG153" s="143">
        <f t="shared" si="53"/>
        <v>0</v>
      </c>
      <c r="AI153" s="140">
        <f t="shared" si="65"/>
        <v>0</v>
      </c>
      <c r="AJ153" s="140">
        <f t="shared" si="66"/>
        <v>0</v>
      </c>
      <c r="AK153" s="140">
        <f t="shared" si="67"/>
        <v>1053.2596999999998</v>
      </c>
      <c r="AL153" s="140">
        <f t="shared" si="68"/>
        <v>0</v>
      </c>
      <c r="AM153" s="140">
        <f t="shared" si="69"/>
        <v>0</v>
      </c>
      <c r="AO153" s="140">
        <f t="shared" si="70"/>
        <v>0</v>
      </c>
      <c r="AP153" s="140">
        <f t="shared" si="71"/>
        <v>0</v>
      </c>
      <c r="AQ153" s="140">
        <f t="shared" si="72"/>
        <v>0</v>
      </c>
      <c r="AR153" s="140">
        <f t="shared" si="73"/>
        <v>0</v>
      </c>
      <c r="AS153" s="140">
        <f t="shared" si="74"/>
        <v>0</v>
      </c>
      <c r="AU153" s="143">
        <f t="shared" si="54"/>
        <v>0</v>
      </c>
      <c r="AV153" s="143">
        <f t="shared" si="54"/>
        <v>0</v>
      </c>
      <c r="AW153" s="143">
        <f t="shared" si="54"/>
        <v>1053.2596999999998</v>
      </c>
      <c r="AX153" s="143">
        <f t="shared" si="54"/>
        <v>0</v>
      </c>
      <c r="AY153" s="143">
        <f t="shared" si="54"/>
        <v>0</v>
      </c>
    </row>
    <row r="154" spans="2:51">
      <c r="B154" t="s">
        <v>809</v>
      </c>
      <c r="C154" t="s">
        <v>325</v>
      </c>
      <c r="D154" s="120">
        <v>6.6699999999999995E-2</v>
      </c>
      <c r="E154" s="120">
        <v>6.6699999999999995E-2</v>
      </c>
      <c r="F154" s="127"/>
      <c r="G154" s="127"/>
      <c r="H154" s="127"/>
      <c r="I154" s="127"/>
      <c r="J154" s="127"/>
      <c r="K154" s="127">
        <v>0</v>
      </c>
      <c r="L154" s="127">
        <v>0</v>
      </c>
      <c r="M154" s="127">
        <v>5416737</v>
      </c>
      <c r="N154" s="127">
        <v>0</v>
      </c>
      <c r="O154" s="127">
        <v>0</v>
      </c>
      <c r="Q154" s="140">
        <f t="shared" si="55"/>
        <v>0</v>
      </c>
      <c r="R154" s="140">
        <f t="shared" si="56"/>
        <v>0</v>
      </c>
      <c r="S154" s="140">
        <f t="shared" si="57"/>
        <v>361296.3579</v>
      </c>
      <c r="T154" s="140">
        <f t="shared" si="58"/>
        <v>0</v>
      </c>
      <c r="U154" s="140">
        <f t="shared" si="59"/>
        <v>0</v>
      </c>
      <c r="W154" s="140">
        <f t="shared" si="60"/>
        <v>0</v>
      </c>
      <c r="X154" s="140">
        <f t="shared" si="61"/>
        <v>0</v>
      </c>
      <c r="Y154" s="140">
        <f t="shared" si="62"/>
        <v>0</v>
      </c>
      <c r="Z154" s="140">
        <f t="shared" si="63"/>
        <v>0</v>
      </c>
      <c r="AA154" s="140">
        <f t="shared" si="64"/>
        <v>0</v>
      </c>
      <c r="AC154" s="143">
        <f t="shared" si="53"/>
        <v>0</v>
      </c>
      <c r="AD154" s="143">
        <f t="shared" si="53"/>
        <v>0</v>
      </c>
      <c r="AE154" s="143">
        <f t="shared" si="53"/>
        <v>361296.3579</v>
      </c>
      <c r="AF154" s="143">
        <f t="shared" si="53"/>
        <v>0</v>
      </c>
      <c r="AG154" s="143">
        <f t="shared" si="53"/>
        <v>0</v>
      </c>
      <c r="AI154" s="140">
        <f t="shared" si="65"/>
        <v>0</v>
      </c>
      <c r="AJ154" s="140">
        <f t="shared" si="66"/>
        <v>0</v>
      </c>
      <c r="AK154" s="140">
        <f t="shared" si="67"/>
        <v>361296.3579</v>
      </c>
      <c r="AL154" s="140">
        <f t="shared" si="68"/>
        <v>0</v>
      </c>
      <c r="AM154" s="140">
        <f t="shared" si="69"/>
        <v>0</v>
      </c>
      <c r="AO154" s="140">
        <f t="shared" si="70"/>
        <v>0</v>
      </c>
      <c r="AP154" s="140">
        <f t="shared" si="71"/>
        <v>0</v>
      </c>
      <c r="AQ154" s="140">
        <f t="shared" si="72"/>
        <v>0</v>
      </c>
      <c r="AR154" s="140">
        <f t="shared" si="73"/>
        <v>0</v>
      </c>
      <c r="AS154" s="140">
        <f t="shared" si="74"/>
        <v>0</v>
      </c>
      <c r="AU154" s="143">
        <f t="shared" si="54"/>
        <v>0</v>
      </c>
      <c r="AV154" s="143">
        <f t="shared" si="54"/>
        <v>0</v>
      </c>
      <c r="AW154" s="143">
        <f t="shared" si="54"/>
        <v>361296.3579</v>
      </c>
      <c r="AX154" s="143">
        <f t="shared" si="54"/>
        <v>0</v>
      </c>
      <c r="AY154" s="143">
        <f t="shared" si="54"/>
        <v>0</v>
      </c>
    </row>
    <row r="155" spans="2:51">
      <c r="B155" t="s">
        <v>809</v>
      </c>
      <c r="C155" t="s">
        <v>326</v>
      </c>
      <c r="D155" s="120">
        <v>6.6699999999999995E-2</v>
      </c>
      <c r="E155" s="120">
        <v>6.6699999999999995E-2</v>
      </c>
      <c r="F155" s="127"/>
      <c r="G155" s="127"/>
      <c r="H155" s="127"/>
      <c r="I155" s="127"/>
      <c r="J155" s="127"/>
      <c r="K155" s="127">
        <v>0</v>
      </c>
      <c r="L155" s="127">
        <v>0</v>
      </c>
      <c r="M155" s="127">
        <v>338132</v>
      </c>
      <c r="N155" s="127">
        <v>0</v>
      </c>
      <c r="O155" s="127">
        <v>0</v>
      </c>
      <c r="Q155" s="140">
        <f t="shared" si="55"/>
        <v>0</v>
      </c>
      <c r="R155" s="140">
        <f t="shared" si="56"/>
        <v>0</v>
      </c>
      <c r="S155" s="140">
        <f t="shared" si="57"/>
        <v>22553.404399999999</v>
      </c>
      <c r="T155" s="140">
        <f t="shared" si="58"/>
        <v>0</v>
      </c>
      <c r="U155" s="140">
        <f t="shared" si="59"/>
        <v>0</v>
      </c>
      <c r="W155" s="140">
        <f t="shared" si="60"/>
        <v>0</v>
      </c>
      <c r="X155" s="140">
        <f t="shared" si="61"/>
        <v>0</v>
      </c>
      <c r="Y155" s="140">
        <f t="shared" si="62"/>
        <v>0</v>
      </c>
      <c r="Z155" s="140">
        <f t="shared" si="63"/>
        <v>0</v>
      </c>
      <c r="AA155" s="140">
        <f t="shared" si="64"/>
        <v>0</v>
      </c>
      <c r="AC155" s="143">
        <f t="shared" si="53"/>
        <v>0</v>
      </c>
      <c r="AD155" s="143">
        <f t="shared" si="53"/>
        <v>0</v>
      </c>
      <c r="AE155" s="143">
        <f t="shared" si="53"/>
        <v>22553.404399999999</v>
      </c>
      <c r="AF155" s="143">
        <f t="shared" si="53"/>
        <v>0</v>
      </c>
      <c r="AG155" s="143">
        <f t="shared" si="53"/>
        <v>0</v>
      </c>
      <c r="AI155" s="140">
        <f t="shared" si="65"/>
        <v>0</v>
      </c>
      <c r="AJ155" s="140">
        <f t="shared" si="66"/>
        <v>0</v>
      </c>
      <c r="AK155" s="140">
        <f t="shared" si="67"/>
        <v>22553.404399999999</v>
      </c>
      <c r="AL155" s="140">
        <f t="shared" si="68"/>
        <v>0</v>
      </c>
      <c r="AM155" s="140">
        <f t="shared" si="69"/>
        <v>0</v>
      </c>
      <c r="AO155" s="140">
        <f t="shared" si="70"/>
        <v>0</v>
      </c>
      <c r="AP155" s="140">
        <f t="shared" si="71"/>
        <v>0</v>
      </c>
      <c r="AQ155" s="140">
        <f t="shared" si="72"/>
        <v>0</v>
      </c>
      <c r="AR155" s="140">
        <f t="shared" si="73"/>
        <v>0</v>
      </c>
      <c r="AS155" s="140">
        <f t="shared" si="74"/>
        <v>0</v>
      </c>
      <c r="AU155" s="143">
        <f t="shared" si="54"/>
        <v>0</v>
      </c>
      <c r="AV155" s="143">
        <f t="shared" si="54"/>
        <v>0</v>
      </c>
      <c r="AW155" s="143">
        <f t="shared" si="54"/>
        <v>22553.404399999999</v>
      </c>
      <c r="AX155" s="143">
        <f t="shared" si="54"/>
        <v>0</v>
      </c>
      <c r="AY155" s="143">
        <f t="shared" si="54"/>
        <v>0</v>
      </c>
    </row>
    <row r="156" spans="2:51">
      <c r="B156" t="s">
        <v>809</v>
      </c>
      <c r="C156" t="s">
        <v>327</v>
      </c>
      <c r="D156" s="120">
        <v>6.6699999999999995E-2</v>
      </c>
      <c r="E156" s="120">
        <v>6.6699999999999995E-2</v>
      </c>
      <c r="F156" s="127"/>
      <c r="G156" s="127"/>
      <c r="H156" s="127"/>
      <c r="I156" s="127"/>
      <c r="J156" s="127"/>
      <c r="K156" s="127">
        <v>0</v>
      </c>
      <c r="L156" s="127">
        <v>0</v>
      </c>
      <c r="M156" s="127">
        <v>320994</v>
      </c>
      <c r="N156" s="127">
        <v>0</v>
      </c>
      <c r="O156" s="127">
        <v>0</v>
      </c>
      <c r="Q156" s="140">
        <f t="shared" si="55"/>
        <v>0</v>
      </c>
      <c r="R156" s="140">
        <f t="shared" si="56"/>
        <v>0</v>
      </c>
      <c r="S156" s="140">
        <f t="shared" si="57"/>
        <v>21410.299799999997</v>
      </c>
      <c r="T156" s="140">
        <f t="shared" si="58"/>
        <v>0</v>
      </c>
      <c r="U156" s="140">
        <f t="shared" si="59"/>
        <v>0</v>
      </c>
      <c r="W156" s="140">
        <f t="shared" si="60"/>
        <v>0</v>
      </c>
      <c r="X156" s="140">
        <f t="shared" si="61"/>
        <v>0</v>
      </c>
      <c r="Y156" s="140">
        <f t="shared" si="62"/>
        <v>0</v>
      </c>
      <c r="Z156" s="140">
        <f t="shared" si="63"/>
        <v>0</v>
      </c>
      <c r="AA156" s="140">
        <f t="shared" si="64"/>
        <v>0</v>
      </c>
      <c r="AC156" s="143">
        <f t="shared" si="53"/>
        <v>0</v>
      </c>
      <c r="AD156" s="143">
        <f t="shared" si="53"/>
        <v>0</v>
      </c>
      <c r="AE156" s="143">
        <f t="shared" si="53"/>
        <v>21410.299799999997</v>
      </c>
      <c r="AF156" s="143">
        <f t="shared" si="53"/>
        <v>0</v>
      </c>
      <c r="AG156" s="143">
        <f t="shared" si="53"/>
        <v>0</v>
      </c>
      <c r="AI156" s="140">
        <f t="shared" si="65"/>
        <v>0</v>
      </c>
      <c r="AJ156" s="140">
        <f t="shared" si="66"/>
        <v>0</v>
      </c>
      <c r="AK156" s="140">
        <f t="shared" si="67"/>
        <v>21410.299799999997</v>
      </c>
      <c r="AL156" s="140">
        <f t="shared" si="68"/>
        <v>0</v>
      </c>
      <c r="AM156" s="140">
        <f t="shared" si="69"/>
        <v>0</v>
      </c>
      <c r="AO156" s="140">
        <f t="shared" si="70"/>
        <v>0</v>
      </c>
      <c r="AP156" s="140">
        <f t="shared" si="71"/>
        <v>0</v>
      </c>
      <c r="AQ156" s="140">
        <f t="shared" si="72"/>
        <v>0</v>
      </c>
      <c r="AR156" s="140">
        <f t="shared" si="73"/>
        <v>0</v>
      </c>
      <c r="AS156" s="140">
        <f t="shared" si="74"/>
        <v>0</v>
      </c>
      <c r="AU156" s="143">
        <f t="shared" si="54"/>
        <v>0</v>
      </c>
      <c r="AV156" s="143">
        <f t="shared" si="54"/>
        <v>0</v>
      </c>
      <c r="AW156" s="143">
        <f t="shared" si="54"/>
        <v>21410.299799999997</v>
      </c>
      <c r="AX156" s="143">
        <f t="shared" si="54"/>
        <v>0</v>
      </c>
      <c r="AY156" s="143">
        <f t="shared" si="54"/>
        <v>0</v>
      </c>
    </row>
    <row r="157" spans="2:51">
      <c r="B157" t="s">
        <v>809</v>
      </c>
      <c r="C157" t="s">
        <v>328</v>
      </c>
      <c r="D157" s="120">
        <v>0.1</v>
      </c>
      <c r="E157" s="120">
        <v>0.1</v>
      </c>
      <c r="F157" s="127"/>
      <c r="G157" s="127"/>
      <c r="H157" s="127"/>
      <c r="I157" s="127"/>
      <c r="J157" s="127"/>
      <c r="K157" s="127">
        <v>0</v>
      </c>
      <c r="L157" s="127">
        <v>0</v>
      </c>
      <c r="M157" s="127">
        <v>6846</v>
      </c>
      <c r="N157" s="127">
        <v>0</v>
      </c>
      <c r="O157" s="127">
        <v>0</v>
      </c>
      <c r="Q157" s="140">
        <f t="shared" si="55"/>
        <v>0</v>
      </c>
      <c r="R157" s="140">
        <f t="shared" si="56"/>
        <v>0</v>
      </c>
      <c r="S157" s="140">
        <f t="shared" si="57"/>
        <v>684.6</v>
      </c>
      <c r="T157" s="140">
        <f t="shared" si="58"/>
        <v>0</v>
      </c>
      <c r="U157" s="140">
        <f t="shared" si="59"/>
        <v>0</v>
      </c>
      <c r="W157" s="140">
        <f t="shared" si="60"/>
        <v>0</v>
      </c>
      <c r="X157" s="140">
        <f t="shared" si="61"/>
        <v>0</v>
      </c>
      <c r="Y157" s="140">
        <f t="shared" si="62"/>
        <v>0</v>
      </c>
      <c r="Z157" s="140">
        <f t="shared" si="63"/>
        <v>0</v>
      </c>
      <c r="AA157" s="140">
        <f t="shared" si="64"/>
        <v>0</v>
      </c>
      <c r="AC157" s="143">
        <f t="shared" si="53"/>
        <v>0</v>
      </c>
      <c r="AD157" s="143">
        <f t="shared" si="53"/>
        <v>0</v>
      </c>
      <c r="AE157" s="143">
        <f t="shared" si="53"/>
        <v>684.6</v>
      </c>
      <c r="AF157" s="143">
        <f t="shared" si="53"/>
        <v>0</v>
      </c>
      <c r="AG157" s="143">
        <f t="shared" si="53"/>
        <v>0</v>
      </c>
      <c r="AI157" s="140">
        <f t="shared" si="65"/>
        <v>0</v>
      </c>
      <c r="AJ157" s="140">
        <f t="shared" si="66"/>
        <v>0</v>
      </c>
      <c r="AK157" s="140">
        <f t="shared" si="67"/>
        <v>684.6</v>
      </c>
      <c r="AL157" s="140">
        <f t="shared" si="68"/>
        <v>0</v>
      </c>
      <c r="AM157" s="140">
        <f t="shared" si="69"/>
        <v>0</v>
      </c>
      <c r="AO157" s="140">
        <f t="shared" si="70"/>
        <v>0</v>
      </c>
      <c r="AP157" s="140">
        <f t="shared" si="71"/>
        <v>0</v>
      </c>
      <c r="AQ157" s="140">
        <f t="shared" si="72"/>
        <v>0</v>
      </c>
      <c r="AR157" s="140">
        <f t="shared" si="73"/>
        <v>0</v>
      </c>
      <c r="AS157" s="140">
        <f t="shared" si="74"/>
        <v>0</v>
      </c>
      <c r="AU157" s="143">
        <f t="shared" si="54"/>
        <v>0</v>
      </c>
      <c r="AV157" s="143">
        <f t="shared" si="54"/>
        <v>0</v>
      </c>
      <c r="AW157" s="143">
        <f t="shared" si="54"/>
        <v>684.6</v>
      </c>
      <c r="AX157" s="143">
        <f t="shared" si="54"/>
        <v>0</v>
      </c>
      <c r="AY157" s="143">
        <f t="shared" si="54"/>
        <v>0</v>
      </c>
    </row>
    <row r="158" spans="2:51">
      <c r="B158" t="s">
        <v>809</v>
      </c>
      <c r="C158" t="s">
        <v>395</v>
      </c>
      <c r="D158" s="120">
        <v>6.6699999999999995E-2</v>
      </c>
      <c r="E158" s="120">
        <v>6.6699999999999995E-2</v>
      </c>
      <c r="F158" s="127"/>
      <c r="G158" s="127"/>
      <c r="H158" s="127"/>
      <c r="I158" s="127"/>
      <c r="J158" s="127"/>
      <c r="K158" s="127">
        <v>0</v>
      </c>
      <c r="L158" s="127">
        <v>0</v>
      </c>
      <c r="M158" s="127">
        <v>395119</v>
      </c>
      <c r="N158" s="127">
        <v>0</v>
      </c>
      <c r="O158" s="127">
        <v>0</v>
      </c>
      <c r="Q158" s="140">
        <f t="shared" si="55"/>
        <v>0</v>
      </c>
      <c r="R158" s="140">
        <f t="shared" si="56"/>
        <v>0</v>
      </c>
      <c r="S158" s="140">
        <f t="shared" si="57"/>
        <v>26354.437299999998</v>
      </c>
      <c r="T158" s="140">
        <f t="shared" si="58"/>
        <v>0</v>
      </c>
      <c r="U158" s="140">
        <f t="shared" si="59"/>
        <v>0</v>
      </c>
      <c r="W158" s="140">
        <f t="shared" si="60"/>
        <v>0</v>
      </c>
      <c r="X158" s="140">
        <f t="shared" si="61"/>
        <v>0</v>
      </c>
      <c r="Y158" s="140">
        <f t="shared" si="62"/>
        <v>0</v>
      </c>
      <c r="Z158" s="140">
        <f t="shared" si="63"/>
        <v>0</v>
      </c>
      <c r="AA158" s="140">
        <f t="shared" si="64"/>
        <v>0</v>
      </c>
      <c r="AC158" s="143">
        <f t="shared" si="53"/>
        <v>0</v>
      </c>
      <c r="AD158" s="143">
        <f t="shared" si="53"/>
        <v>0</v>
      </c>
      <c r="AE158" s="143">
        <f t="shared" si="53"/>
        <v>26354.437299999998</v>
      </c>
      <c r="AF158" s="143">
        <f t="shared" si="53"/>
        <v>0</v>
      </c>
      <c r="AG158" s="143">
        <f t="shared" si="53"/>
        <v>0</v>
      </c>
      <c r="AI158" s="140">
        <f t="shared" si="65"/>
        <v>0</v>
      </c>
      <c r="AJ158" s="140">
        <f t="shared" si="66"/>
        <v>0</v>
      </c>
      <c r="AK158" s="140">
        <f t="shared" si="67"/>
        <v>26354.437299999998</v>
      </c>
      <c r="AL158" s="140">
        <f t="shared" si="68"/>
        <v>0</v>
      </c>
      <c r="AM158" s="140">
        <f t="shared" si="69"/>
        <v>0</v>
      </c>
      <c r="AO158" s="140">
        <f t="shared" si="70"/>
        <v>0</v>
      </c>
      <c r="AP158" s="140">
        <f t="shared" si="71"/>
        <v>0</v>
      </c>
      <c r="AQ158" s="140">
        <f t="shared" si="72"/>
        <v>0</v>
      </c>
      <c r="AR158" s="140">
        <f t="shared" si="73"/>
        <v>0</v>
      </c>
      <c r="AS158" s="140">
        <f t="shared" si="74"/>
        <v>0</v>
      </c>
      <c r="AU158" s="143">
        <f t="shared" si="54"/>
        <v>0</v>
      </c>
      <c r="AV158" s="143">
        <f t="shared" si="54"/>
        <v>0</v>
      </c>
      <c r="AW158" s="143">
        <f t="shared" si="54"/>
        <v>26354.437299999998</v>
      </c>
      <c r="AX158" s="143">
        <f t="shared" si="54"/>
        <v>0</v>
      </c>
      <c r="AY158" s="143">
        <f t="shared" si="54"/>
        <v>0</v>
      </c>
    </row>
    <row r="159" spans="2:51">
      <c r="B159" t="s">
        <v>809</v>
      </c>
      <c r="C159" t="s">
        <v>396</v>
      </c>
      <c r="D159" s="120">
        <v>6.6699999999999995E-2</v>
      </c>
      <c r="E159" s="120">
        <v>6.6699999999999995E-2</v>
      </c>
      <c r="F159" s="127"/>
      <c r="G159" s="127"/>
      <c r="H159" s="127"/>
      <c r="I159" s="127"/>
      <c r="J159" s="127"/>
      <c r="K159" s="127">
        <v>0</v>
      </c>
      <c r="L159" s="127">
        <v>0</v>
      </c>
      <c r="M159" s="127">
        <v>257789</v>
      </c>
      <c r="N159" s="127">
        <v>0</v>
      </c>
      <c r="O159" s="127">
        <v>0</v>
      </c>
      <c r="Q159" s="140">
        <f t="shared" si="55"/>
        <v>0</v>
      </c>
      <c r="R159" s="140">
        <f t="shared" si="56"/>
        <v>0</v>
      </c>
      <c r="S159" s="140">
        <f t="shared" si="57"/>
        <v>17194.526299999998</v>
      </c>
      <c r="T159" s="140">
        <f t="shared" si="58"/>
        <v>0</v>
      </c>
      <c r="U159" s="140">
        <f t="shared" si="59"/>
        <v>0</v>
      </c>
      <c r="W159" s="140">
        <f t="shared" si="60"/>
        <v>0</v>
      </c>
      <c r="X159" s="140">
        <f t="shared" si="61"/>
        <v>0</v>
      </c>
      <c r="Y159" s="140">
        <f t="shared" si="62"/>
        <v>0</v>
      </c>
      <c r="Z159" s="140">
        <f t="shared" si="63"/>
        <v>0</v>
      </c>
      <c r="AA159" s="140">
        <f t="shared" si="64"/>
        <v>0</v>
      </c>
      <c r="AC159" s="143">
        <f t="shared" si="53"/>
        <v>0</v>
      </c>
      <c r="AD159" s="143">
        <f t="shared" si="53"/>
        <v>0</v>
      </c>
      <c r="AE159" s="143">
        <f t="shared" si="53"/>
        <v>17194.526299999998</v>
      </c>
      <c r="AF159" s="143">
        <f t="shared" si="53"/>
        <v>0</v>
      </c>
      <c r="AG159" s="143">
        <f t="shared" si="53"/>
        <v>0</v>
      </c>
      <c r="AI159" s="140">
        <f t="shared" si="65"/>
        <v>0</v>
      </c>
      <c r="AJ159" s="140">
        <f t="shared" si="66"/>
        <v>0</v>
      </c>
      <c r="AK159" s="140">
        <f t="shared" si="67"/>
        <v>17194.526299999998</v>
      </c>
      <c r="AL159" s="140">
        <f t="shared" si="68"/>
        <v>0</v>
      </c>
      <c r="AM159" s="140">
        <f t="shared" si="69"/>
        <v>0</v>
      </c>
      <c r="AO159" s="140">
        <f t="shared" si="70"/>
        <v>0</v>
      </c>
      <c r="AP159" s="140">
        <f t="shared" si="71"/>
        <v>0</v>
      </c>
      <c r="AQ159" s="140">
        <f t="shared" si="72"/>
        <v>0</v>
      </c>
      <c r="AR159" s="140">
        <f t="shared" si="73"/>
        <v>0</v>
      </c>
      <c r="AS159" s="140">
        <f t="shared" si="74"/>
        <v>0</v>
      </c>
      <c r="AU159" s="143">
        <f t="shared" si="54"/>
        <v>0</v>
      </c>
      <c r="AV159" s="143">
        <f t="shared" si="54"/>
        <v>0</v>
      </c>
      <c r="AW159" s="143">
        <f t="shared" si="54"/>
        <v>17194.526299999998</v>
      </c>
      <c r="AX159" s="143">
        <f t="shared" si="54"/>
        <v>0</v>
      </c>
      <c r="AY159" s="143">
        <f t="shared" si="54"/>
        <v>0</v>
      </c>
    </row>
    <row r="160" spans="2:51">
      <c r="B160" t="s">
        <v>809</v>
      </c>
      <c r="C160" t="s">
        <v>510</v>
      </c>
      <c r="D160" s="120">
        <v>1.9E-2</v>
      </c>
      <c r="E160" s="120">
        <v>2.06E-2</v>
      </c>
      <c r="F160" s="127"/>
      <c r="G160" s="127"/>
      <c r="H160" s="127"/>
      <c r="I160" s="127"/>
      <c r="J160" s="127"/>
      <c r="K160" s="127">
        <v>8301724</v>
      </c>
      <c r="L160" s="127">
        <v>0</v>
      </c>
      <c r="M160" s="127">
        <v>0</v>
      </c>
      <c r="N160" s="127">
        <v>0</v>
      </c>
      <c r="O160" s="127">
        <v>0</v>
      </c>
      <c r="Q160" s="140">
        <f t="shared" si="55"/>
        <v>157732.75599999999</v>
      </c>
      <c r="R160" s="140">
        <f t="shared" si="56"/>
        <v>0</v>
      </c>
      <c r="S160" s="140">
        <f t="shared" si="57"/>
        <v>0</v>
      </c>
      <c r="T160" s="140">
        <f t="shared" si="58"/>
        <v>0</v>
      </c>
      <c r="U160" s="140">
        <f t="shared" si="59"/>
        <v>0</v>
      </c>
      <c r="W160" s="140">
        <f t="shared" si="60"/>
        <v>0</v>
      </c>
      <c r="X160" s="140">
        <f t="shared" si="61"/>
        <v>0</v>
      </c>
      <c r="Y160" s="140">
        <f t="shared" si="62"/>
        <v>0</v>
      </c>
      <c r="Z160" s="140">
        <f t="shared" si="63"/>
        <v>0</v>
      </c>
      <c r="AA160" s="140">
        <f t="shared" si="64"/>
        <v>0</v>
      </c>
      <c r="AC160" s="143">
        <f t="shared" si="53"/>
        <v>157732.75599999999</v>
      </c>
      <c r="AD160" s="143">
        <f t="shared" si="53"/>
        <v>0</v>
      </c>
      <c r="AE160" s="143">
        <f t="shared" si="53"/>
        <v>0</v>
      </c>
      <c r="AF160" s="143">
        <f t="shared" si="53"/>
        <v>0</v>
      </c>
      <c r="AG160" s="143">
        <f t="shared" si="53"/>
        <v>0</v>
      </c>
      <c r="AI160" s="140">
        <f t="shared" si="65"/>
        <v>171015.51440000001</v>
      </c>
      <c r="AJ160" s="140">
        <f t="shared" si="66"/>
        <v>0</v>
      </c>
      <c r="AK160" s="140">
        <f t="shared" si="67"/>
        <v>0</v>
      </c>
      <c r="AL160" s="140">
        <f t="shared" si="68"/>
        <v>0</v>
      </c>
      <c r="AM160" s="140">
        <f t="shared" si="69"/>
        <v>0</v>
      </c>
      <c r="AO160" s="140">
        <f t="shared" si="70"/>
        <v>0</v>
      </c>
      <c r="AP160" s="140">
        <f t="shared" si="71"/>
        <v>0</v>
      </c>
      <c r="AQ160" s="140">
        <f t="shared" si="72"/>
        <v>0</v>
      </c>
      <c r="AR160" s="140">
        <f t="shared" si="73"/>
        <v>0</v>
      </c>
      <c r="AS160" s="140">
        <f t="shared" si="74"/>
        <v>0</v>
      </c>
      <c r="AU160" s="143">
        <f t="shared" si="54"/>
        <v>171015.51440000001</v>
      </c>
      <c r="AV160" s="143">
        <f t="shared" si="54"/>
        <v>0</v>
      </c>
      <c r="AW160" s="143">
        <f t="shared" si="54"/>
        <v>0</v>
      </c>
      <c r="AX160" s="143">
        <f t="shared" si="54"/>
        <v>0</v>
      </c>
      <c r="AY160" s="143">
        <f t="shared" si="54"/>
        <v>0</v>
      </c>
    </row>
    <row r="161" spans="2:51">
      <c r="B161" t="s">
        <v>809</v>
      </c>
      <c r="C161" t="s">
        <v>511</v>
      </c>
      <c r="D161" s="120">
        <v>6.6699999999999995E-2</v>
      </c>
      <c r="E161" s="120">
        <v>6.6699999999999995E-2</v>
      </c>
      <c r="F161" s="127"/>
      <c r="G161" s="127"/>
      <c r="H161" s="127"/>
      <c r="I161" s="127"/>
      <c r="J161" s="127"/>
      <c r="K161" s="127">
        <v>25241</v>
      </c>
      <c r="L161" s="127">
        <v>0</v>
      </c>
      <c r="M161" s="127">
        <v>0</v>
      </c>
      <c r="N161" s="127">
        <v>0</v>
      </c>
      <c r="O161" s="127">
        <v>0</v>
      </c>
      <c r="Q161" s="140">
        <f t="shared" si="55"/>
        <v>1683.5746999999999</v>
      </c>
      <c r="R161" s="140">
        <f t="shared" si="56"/>
        <v>0</v>
      </c>
      <c r="S161" s="140">
        <f t="shared" si="57"/>
        <v>0</v>
      </c>
      <c r="T161" s="140">
        <f t="shared" si="58"/>
        <v>0</v>
      </c>
      <c r="U161" s="140">
        <f t="shared" si="59"/>
        <v>0</v>
      </c>
      <c r="W161" s="140">
        <f t="shared" si="60"/>
        <v>0</v>
      </c>
      <c r="X161" s="140">
        <f t="shared" si="61"/>
        <v>0</v>
      </c>
      <c r="Y161" s="140">
        <f t="shared" si="62"/>
        <v>0</v>
      </c>
      <c r="Z161" s="140">
        <f t="shared" si="63"/>
        <v>0</v>
      </c>
      <c r="AA161" s="140">
        <f t="shared" si="64"/>
        <v>0</v>
      </c>
      <c r="AC161" s="143">
        <f t="shared" si="53"/>
        <v>1683.5746999999999</v>
      </c>
      <c r="AD161" s="143">
        <f t="shared" si="53"/>
        <v>0</v>
      </c>
      <c r="AE161" s="143">
        <f t="shared" si="53"/>
        <v>0</v>
      </c>
      <c r="AF161" s="143">
        <f t="shared" si="53"/>
        <v>0</v>
      </c>
      <c r="AG161" s="143">
        <f t="shared" si="53"/>
        <v>0</v>
      </c>
      <c r="AI161" s="140">
        <f t="shared" si="65"/>
        <v>1683.5746999999999</v>
      </c>
      <c r="AJ161" s="140">
        <f t="shared" si="66"/>
        <v>0</v>
      </c>
      <c r="AK161" s="140">
        <f t="shared" si="67"/>
        <v>0</v>
      </c>
      <c r="AL161" s="140">
        <f t="shared" si="68"/>
        <v>0</v>
      </c>
      <c r="AM161" s="140">
        <f t="shared" si="69"/>
        <v>0</v>
      </c>
      <c r="AO161" s="140">
        <f t="shared" si="70"/>
        <v>0</v>
      </c>
      <c r="AP161" s="140">
        <f t="shared" si="71"/>
        <v>0</v>
      </c>
      <c r="AQ161" s="140">
        <f t="shared" si="72"/>
        <v>0</v>
      </c>
      <c r="AR161" s="140">
        <f t="shared" si="73"/>
        <v>0</v>
      </c>
      <c r="AS161" s="140">
        <f t="shared" si="74"/>
        <v>0</v>
      </c>
      <c r="AU161" s="143">
        <f t="shared" si="54"/>
        <v>1683.5746999999999</v>
      </c>
      <c r="AV161" s="143">
        <f t="shared" si="54"/>
        <v>0</v>
      </c>
      <c r="AW161" s="143">
        <f t="shared" si="54"/>
        <v>0</v>
      </c>
      <c r="AX161" s="143">
        <f t="shared" si="54"/>
        <v>0</v>
      </c>
      <c r="AY161" s="143">
        <f t="shared" si="54"/>
        <v>0</v>
      </c>
    </row>
    <row r="162" spans="2:51">
      <c r="B162" t="s">
        <v>809</v>
      </c>
      <c r="C162" t="s">
        <v>512</v>
      </c>
      <c r="D162" s="120">
        <v>0.2</v>
      </c>
      <c r="E162" s="120">
        <v>0.2</v>
      </c>
      <c r="F162" s="127"/>
      <c r="G162" s="127"/>
      <c r="H162" s="127"/>
      <c r="I162" s="127"/>
      <c r="J162" s="127"/>
      <c r="K162" s="127">
        <v>19338</v>
      </c>
      <c r="L162" s="127">
        <v>0</v>
      </c>
      <c r="M162" s="127">
        <v>0</v>
      </c>
      <c r="N162" s="127">
        <v>0</v>
      </c>
      <c r="O162" s="127">
        <v>0</v>
      </c>
      <c r="Q162" s="140">
        <f t="shared" si="55"/>
        <v>3867.6000000000004</v>
      </c>
      <c r="R162" s="140">
        <f t="shared" si="56"/>
        <v>0</v>
      </c>
      <c r="S162" s="140">
        <f t="shared" si="57"/>
        <v>0</v>
      </c>
      <c r="T162" s="140">
        <f t="shared" si="58"/>
        <v>0</v>
      </c>
      <c r="U162" s="140">
        <f t="shared" si="59"/>
        <v>0</v>
      </c>
      <c r="W162" s="140">
        <f t="shared" si="60"/>
        <v>0</v>
      </c>
      <c r="X162" s="140">
        <f t="shared" si="61"/>
        <v>0</v>
      </c>
      <c r="Y162" s="140">
        <f t="shared" si="62"/>
        <v>0</v>
      </c>
      <c r="Z162" s="140">
        <f t="shared" si="63"/>
        <v>0</v>
      </c>
      <c r="AA162" s="140">
        <f t="shared" si="64"/>
        <v>0</v>
      </c>
      <c r="AC162" s="143">
        <f t="shared" si="53"/>
        <v>3867.6000000000004</v>
      </c>
      <c r="AD162" s="143">
        <f t="shared" si="53"/>
        <v>0</v>
      </c>
      <c r="AE162" s="143">
        <f t="shared" si="53"/>
        <v>0</v>
      </c>
      <c r="AF162" s="143">
        <f t="shared" si="53"/>
        <v>0</v>
      </c>
      <c r="AG162" s="143">
        <f t="shared" si="53"/>
        <v>0</v>
      </c>
      <c r="AI162" s="140">
        <f t="shared" si="65"/>
        <v>3867.6000000000004</v>
      </c>
      <c r="AJ162" s="140">
        <f t="shared" si="66"/>
        <v>0</v>
      </c>
      <c r="AK162" s="140">
        <f t="shared" si="67"/>
        <v>0</v>
      </c>
      <c r="AL162" s="140">
        <f t="shared" si="68"/>
        <v>0</v>
      </c>
      <c r="AM162" s="140">
        <f t="shared" si="69"/>
        <v>0</v>
      </c>
      <c r="AO162" s="140">
        <f t="shared" si="70"/>
        <v>0</v>
      </c>
      <c r="AP162" s="140">
        <f t="shared" si="71"/>
        <v>0</v>
      </c>
      <c r="AQ162" s="140">
        <f t="shared" si="72"/>
        <v>0</v>
      </c>
      <c r="AR162" s="140">
        <f t="shared" si="73"/>
        <v>0</v>
      </c>
      <c r="AS162" s="140">
        <f t="shared" si="74"/>
        <v>0</v>
      </c>
      <c r="AU162" s="143">
        <f t="shared" si="54"/>
        <v>3867.6000000000004</v>
      </c>
      <c r="AV162" s="143">
        <f t="shared" si="54"/>
        <v>0</v>
      </c>
      <c r="AW162" s="143">
        <f t="shared" si="54"/>
        <v>0</v>
      </c>
      <c r="AX162" s="143">
        <f t="shared" si="54"/>
        <v>0</v>
      </c>
      <c r="AY162" s="143">
        <f t="shared" si="54"/>
        <v>0</v>
      </c>
    </row>
    <row r="163" spans="2:51">
      <c r="B163" t="s">
        <v>809</v>
      </c>
      <c r="C163" t="s">
        <v>513</v>
      </c>
      <c r="D163" s="120">
        <v>0.2</v>
      </c>
      <c r="E163" s="120">
        <v>0.2</v>
      </c>
      <c r="F163" s="127"/>
      <c r="G163" s="127"/>
      <c r="H163" s="127"/>
      <c r="I163" s="127"/>
      <c r="J163" s="127"/>
      <c r="K163" s="127">
        <v>326249</v>
      </c>
      <c r="L163" s="127">
        <v>0</v>
      </c>
      <c r="M163" s="127">
        <v>0</v>
      </c>
      <c r="N163" s="127">
        <v>0</v>
      </c>
      <c r="O163" s="127">
        <v>0</v>
      </c>
      <c r="Q163" s="140">
        <f t="shared" si="55"/>
        <v>65249.8</v>
      </c>
      <c r="R163" s="140">
        <f t="shared" si="56"/>
        <v>0</v>
      </c>
      <c r="S163" s="140">
        <f t="shared" si="57"/>
        <v>0</v>
      </c>
      <c r="T163" s="140">
        <f t="shared" si="58"/>
        <v>0</v>
      </c>
      <c r="U163" s="140">
        <f t="shared" si="59"/>
        <v>0</v>
      </c>
      <c r="W163" s="140">
        <f t="shared" si="60"/>
        <v>0</v>
      </c>
      <c r="X163" s="140">
        <f t="shared" si="61"/>
        <v>0</v>
      </c>
      <c r="Y163" s="140">
        <f t="shared" si="62"/>
        <v>0</v>
      </c>
      <c r="Z163" s="140">
        <f t="shared" si="63"/>
        <v>0</v>
      </c>
      <c r="AA163" s="140">
        <f t="shared" si="64"/>
        <v>0</v>
      </c>
      <c r="AC163" s="143">
        <f t="shared" si="53"/>
        <v>65249.8</v>
      </c>
      <c r="AD163" s="143">
        <f t="shared" si="53"/>
        <v>0</v>
      </c>
      <c r="AE163" s="143">
        <f t="shared" si="53"/>
        <v>0</v>
      </c>
      <c r="AF163" s="143">
        <f t="shared" si="53"/>
        <v>0</v>
      </c>
      <c r="AG163" s="143">
        <f t="shared" si="53"/>
        <v>0</v>
      </c>
      <c r="AI163" s="140">
        <f t="shared" si="65"/>
        <v>65249.8</v>
      </c>
      <c r="AJ163" s="140">
        <f t="shared" si="66"/>
        <v>0</v>
      </c>
      <c r="AK163" s="140">
        <f t="shared" si="67"/>
        <v>0</v>
      </c>
      <c r="AL163" s="140">
        <f t="shared" si="68"/>
        <v>0</v>
      </c>
      <c r="AM163" s="140">
        <f t="shared" si="69"/>
        <v>0</v>
      </c>
      <c r="AO163" s="140">
        <f t="shared" si="70"/>
        <v>0</v>
      </c>
      <c r="AP163" s="140">
        <f t="shared" si="71"/>
        <v>0</v>
      </c>
      <c r="AQ163" s="140">
        <f t="shared" si="72"/>
        <v>0</v>
      </c>
      <c r="AR163" s="140">
        <f t="shared" si="73"/>
        <v>0</v>
      </c>
      <c r="AS163" s="140">
        <f t="shared" si="74"/>
        <v>0</v>
      </c>
      <c r="AU163" s="143">
        <f t="shared" si="54"/>
        <v>65249.8</v>
      </c>
      <c r="AV163" s="143">
        <f t="shared" si="54"/>
        <v>0</v>
      </c>
      <c r="AW163" s="143">
        <f t="shared" si="54"/>
        <v>0</v>
      </c>
      <c r="AX163" s="143">
        <f t="shared" si="54"/>
        <v>0</v>
      </c>
      <c r="AY163" s="143">
        <f t="shared" si="54"/>
        <v>0</v>
      </c>
    </row>
    <row r="164" spans="2:51">
      <c r="B164" t="s">
        <v>809</v>
      </c>
      <c r="C164" t="s">
        <v>526</v>
      </c>
      <c r="D164" s="120">
        <v>0.04</v>
      </c>
      <c r="E164" s="120">
        <v>0.04</v>
      </c>
      <c r="F164" s="127"/>
      <c r="G164" s="127"/>
      <c r="H164" s="127"/>
      <c r="I164" s="127"/>
      <c r="J164" s="127"/>
      <c r="K164" s="127">
        <v>58866</v>
      </c>
      <c r="L164" s="127">
        <v>0</v>
      </c>
      <c r="M164" s="127">
        <v>0</v>
      </c>
      <c r="N164" s="127">
        <v>0</v>
      </c>
      <c r="O164" s="127">
        <v>0</v>
      </c>
      <c r="Q164" s="140">
        <f t="shared" si="55"/>
        <v>2354.64</v>
      </c>
      <c r="R164" s="140">
        <f t="shared" si="56"/>
        <v>0</v>
      </c>
      <c r="S164" s="140">
        <f t="shared" si="57"/>
        <v>0</v>
      </c>
      <c r="T164" s="140">
        <f t="shared" si="58"/>
        <v>0</v>
      </c>
      <c r="U164" s="140">
        <f t="shared" si="59"/>
        <v>0</v>
      </c>
      <c r="W164" s="140">
        <f t="shared" si="60"/>
        <v>0</v>
      </c>
      <c r="X164" s="140">
        <f t="shared" si="61"/>
        <v>0</v>
      </c>
      <c r="Y164" s="140">
        <f t="shared" si="62"/>
        <v>0</v>
      </c>
      <c r="Z164" s="140">
        <f t="shared" si="63"/>
        <v>0</v>
      </c>
      <c r="AA164" s="140">
        <f t="shared" si="64"/>
        <v>0</v>
      </c>
      <c r="AC164" s="143">
        <f t="shared" si="53"/>
        <v>2354.64</v>
      </c>
      <c r="AD164" s="143">
        <f t="shared" si="53"/>
        <v>0</v>
      </c>
      <c r="AE164" s="143">
        <f t="shared" si="53"/>
        <v>0</v>
      </c>
      <c r="AF164" s="143">
        <f t="shared" si="53"/>
        <v>0</v>
      </c>
      <c r="AG164" s="143">
        <f t="shared" si="53"/>
        <v>0</v>
      </c>
      <c r="AI164" s="140">
        <f t="shared" si="65"/>
        <v>2354.64</v>
      </c>
      <c r="AJ164" s="140">
        <f t="shared" si="66"/>
        <v>0</v>
      </c>
      <c r="AK164" s="140">
        <f t="shared" si="67"/>
        <v>0</v>
      </c>
      <c r="AL164" s="140">
        <f t="shared" si="68"/>
        <v>0</v>
      </c>
      <c r="AM164" s="140">
        <f t="shared" si="69"/>
        <v>0</v>
      </c>
      <c r="AO164" s="140">
        <f t="shared" si="70"/>
        <v>0</v>
      </c>
      <c r="AP164" s="140">
        <f t="shared" si="71"/>
        <v>0</v>
      </c>
      <c r="AQ164" s="140">
        <f t="shared" si="72"/>
        <v>0</v>
      </c>
      <c r="AR164" s="140">
        <f t="shared" si="73"/>
        <v>0</v>
      </c>
      <c r="AS164" s="140">
        <f t="shared" si="74"/>
        <v>0</v>
      </c>
      <c r="AU164" s="143">
        <f t="shared" si="54"/>
        <v>2354.64</v>
      </c>
      <c r="AV164" s="143">
        <f t="shared" si="54"/>
        <v>0</v>
      </c>
      <c r="AW164" s="143">
        <f t="shared" si="54"/>
        <v>0</v>
      </c>
      <c r="AX164" s="143">
        <f t="shared" si="54"/>
        <v>0</v>
      </c>
      <c r="AY164" s="143">
        <f t="shared" si="54"/>
        <v>0</v>
      </c>
    </row>
    <row r="165" spans="2:51">
      <c r="B165" t="s">
        <v>809</v>
      </c>
      <c r="C165" t="s">
        <v>527</v>
      </c>
      <c r="D165" s="120">
        <v>0.05</v>
      </c>
      <c r="E165" s="120">
        <v>0.05</v>
      </c>
      <c r="F165" s="127"/>
      <c r="G165" s="127"/>
      <c r="H165" s="127"/>
      <c r="I165" s="127"/>
      <c r="J165" s="127"/>
      <c r="K165" s="127">
        <v>1141065</v>
      </c>
      <c r="L165" s="127">
        <v>0</v>
      </c>
      <c r="M165" s="127">
        <v>0</v>
      </c>
      <c r="N165" s="127">
        <v>0</v>
      </c>
      <c r="O165" s="127">
        <v>0</v>
      </c>
      <c r="Q165" s="140">
        <f t="shared" si="55"/>
        <v>57053.25</v>
      </c>
      <c r="R165" s="140">
        <f t="shared" si="56"/>
        <v>0</v>
      </c>
      <c r="S165" s="140">
        <f t="shared" si="57"/>
        <v>0</v>
      </c>
      <c r="T165" s="140">
        <f t="shared" si="58"/>
        <v>0</v>
      </c>
      <c r="U165" s="140">
        <f t="shared" si="59"/>
        <v>0</v>
      </c>
      <c r="W165" s="140">
        <f t="shared" si="60"/>
        <v>0</v>
      </c>
      <c r="X165" s="140">
        <f t="shared" si="61"/>
        <v>0</v>
      </c>
      <c r="Y165" s="140">
        <f t="shared" si="62"/>
        <v>0</v>
      </c>
      <c r="Z165" s="140">
        <f t="shared" si="63"/>
        <v>0</v>
      </c>
      <c r="AA165" s="140">
        <f t="shared" si="64"/>
        <v>0</v>
      </c>
      <c r="AC165" s="143">
        <f t="shared" si="53"/>
        <v>57053.25</v>
      </c>
      <c r="AD165" s="143">
        <f t="shared" si="53"/>
        <v>0</v>
      </c>
      <c r="AE165" s="143">
        <f t="shared" si="53"/>
        <v>0</v>
      </c>
      <c r="AF165" s="143">
        <f t="shared" si="53"/>
        <v>0</v>
      </c>
      <c r="AG165" s="143">
        <f t="shared" si="53"/>
        <v>0</v>
      </c>
      <c r="AI165" s="140">
        <f t="shared" si="65"/>
        <v>57053.25</v>
      </c>
      <c r="AJ165" s="140">
        <f t="shared" si="66"/>
        <v>0</v>
      </c>
      <c r="AK165" s="140">
        <f t="shared" si="67"/>
        <v>0</v>
      </c>
      <c r="AL165" s="140">
        <f t="shared" si="68"/>
        <v>0</v>
      </c>
      <c r="AM165" s="140">
        <f t="shared" si="69"/>
        <v>0</v>
      </c>
      <c r="AO165" s="140">
        <f t="shared" si="70"/>
        <v>0</v>
      </c>
      <c r="AP165" s="140">
        <f t="shared" si="71"/>
        <v>0</v>
      </c>
      <c r="AQ165" s="140">
        <f t="shared" si="72"/>
        <v>0</v>
      </c>
      <c r="AR165" s="140">
        <f t="shared" si="73"/>
        <v>0</v>
      </c>
      <c r="AS165" s="140">
        <f t="shared" si="74"/>
        <v>0</v>
      </c>
      <c r="AU165" s="143">
        <f t="shared" si="54"/>
        <v>57053.25</v>
      </c>
      <c r="AV165" s="143">
        <f t="shared" si="54"/>
        <v>0</v>
      </c>
      <c r="AW165" s="143">
        <f t="shared" si="54"/>
        <v>0</v>
      </c>
      <c r="AX165" s="143">
        <f t="shared" si="54"/>
        <v>0</v>
      </c>
      <c r="AY165" s="143">
        <f t="shared" si="54"/>
        <v>0</v>
      </c>
    </row>
    <row r="166" spans="2:51">
      <c r="B166" t="s">
        <v>809</v>
      </c>
      <c r="C166" t="s">
        <v>528</v>
      </c>
      <c r="D166" s="120">
        <v>6.6699999999999995E-2</v>
      </c>
      <c r="E166" s="120">
        <v>6.6699999999999995E-2</v>
      </c>
      <c r="F166" s="127"/>
      <c r="G166" s="127"/>
      <c r="H166" s="127"/>
      <c r="I166" s="127"/>
      <c r="J166" s="127"/>
      <c r="K166" s="127">
        <v>153647</v>
      </c>
      <c r="L166" s="127">
        <v>0</v>
      </c>
      <c r="M166" s="127">
        <v>0</v>
      </c>
      <c r="N166" s="127">
        <v>0</v>
      </c>
      <c r="O166" s="127">
        <v>0</v>
      </c>
      <c r="Q166" s="140">
        <f t="shared" si="55"/>
        <v>10248.2549</v>
      </c>
      <c r="R166" s="140">
        <f t="shared" si="56"/>
        <v>0</v>
      </c>
      <c r="S166" s="140">
        <f t="shared" si="57"/>
        <v>0</v>
      </c>
      <c r="T166" s="140">
        <f t="shared" si="58"/>
        <v>0</v>
      </c>
      <c r="U166" s="140">
        <f t="shared" si="59"/>
        <v>0</v>
      </c>
      <c r="W166" s="140">
        <f t="shared" si="60"/>
        <v>0</v>
      </c>
      <c r="X166" s="140">
        <f t="shared" si="61"/>
        <v>0</v>
      </c>
      <c r="Y166" s="140">
        <f t="shared" si="62"/>
        <v>0</v>
      </c>
      <c r="Z166" s="140">
        <f t="shared" si="63"/>
        <v>0</v>
      </c>
      <c r="AA166" s="140">
        <f t="shared" si="64"/>
        <v>0</v>
      </c>
      <c r="AC166" s="143">
        <f t="shared" si="53"/>
        <v>10248.2549</v>
      </c>
      <c r="AD166" s="143">
        <f t="shared" si="53"/>
        <v>0</v>
      </c>
      <c r="AE166" s="143">
        <f t="shared" si="53"/>
        <v>0</v>
      </c>
      <c r="AF166" s="143">
        <f t="shared" si="53"/>
        <v>0</v>
      </c>
      <c r="AG166" s="143">
        <f t="shared" si="53"/>
        <v>0</v>
      </c>
      <c r="AI166" s="140">
        <f t="shared" si="65"/>
        <v>10248.2549</v>
      </c>
      <c r="AJ166" s="140">
        <f t="shared" si="66"/>
        <v>0</v>
      </c>
      <c r="AK166" s="140">
        <f t="shared" si="67"/>
        <v>0</v>
      </c>
      <c r="AL166" s="140">
        <f t="shared" si="68"/>
        <v>0</v>
      </c>
      <c r="AM166" s="140">
        <f t="shared" si="69"/>
        <v>0</v>
      </c>
      <c r="AO166" s="140">
        <f t="shared" si="70"/>
        <v>0</v>
      </c>
      <c r="AP166" s="140">
        <f t="shared" si="71"/>
        <v>0</v>
      </c>
      <c r="AQ166" s="140">
        <f t="shared" si="72"/>
        <v>0</v>
      </c>
      <c r="AR166" s="140">
        <f t="shared" si="73"/>
        <v>0</v>
      </c>
      <c r="AS166" s="140">
        <f t="shared" si="74"/>
        <v>0</v>
      </c>
      <c r="AU166" s="143">
        <f t="shared" si="54"/>
        <v>10248.2549</v>
      </c>
      <c r="AV166" s="143">
        <f t="shared" si="54"/>
        <v>0</v>
      </c>
      <c r="AW166" s="143">
        <f t="shared" si="54"/>
        <v>0</v>
      </c>
      <c r="AX166" s="143">
        <f t="shared" si="54"/>
        <v>0</v>
      </c>
      <c r="AY166" s="143">
        <f t="shared" si="54"/>
        <v>0</v>
      </c>
    </row>
    <row r="167" spans="2:51">
      <c r="B167" t="s">
        <v>809</v>
      </c>
      <c r="C167" t="s">
        <v>529</v>
      </c>
      <c r="D167" s="120">
        <v>0.1429</v>
      </c>
      <c r="E167" s="120">
        <v>0.1429</v>
      </c>
      <c r="F167" s="127"/>
      <c r="G167" s="127"/>
      <c r="H167" s="127"/>
      <c r="I167" s="127"/>
      <c r="J167" s="127"/>
      <c r="K167" s="127">
        <v>253883</v>
      </c>
      <c r="L167" s="127">
        <v>0</v>
      </c>
      <c r="M167" s="127">
        <v>0</v>
      </c>
      <c r="N167" s="127">
        <v>0</v>
      </c>
      <c r="O167" s="127">
        <v>0</v>
      </c>
      <c r="Q167" s="140">
        <f t="shared" si="55"/>
        <v>36279.880700000002</v>
      </c>
      <c r="R167" s="140">
        <f t="shared" si="56"/>
        <v>0</v>
      </c>
      <c r="S167" s="140">
        <f t="shared" si="57"/>
        <v>0</v>
      </c>
      <c r="T167" s="140">
        <f t="shared" si="58"/>
        <v>0</v>
      </c>
      <c r="U167" s="140">
        <f t="shared" si="59"/>
        <v>0</v>
      </c>
      <c r="W167" s="140">
        <f t="shared" si="60"/>
        <v>0</v>
      </c>
      <c r="X167" s="140">
        <f t="shared" si="61"/>
        <v>0</v>
      </c>
      <c r="Y167" s="140">
        <f t="shared" si="62"/>
        <v>0</v>
      </c>
      <c r="Z167" s="140">
        <f t="shared" si="63"/>
        <v>0</v>
      </c>
      <c r="AA167" s="140">
        <f t="shared" si="64"/>
        <v>0</v>
      </c>
      <c r="AC167" s="143">
        <f t="shared" si="53"/>
        <v>36279.880700000002</v>
      </c>
      <c r="AD167" s="143">
        <f t="shared" si="53"/>
        <v>0</v>
      </c>
      <c r="AE167" s="143">
        <f t="shared" si="53"/>
        <v>0</v>
      </c>
      <c r="AF167" s="143">
        <f t="shared" si="53"/>
        <v>0</v>
      </c>
      <c r="AG167" s="143">
        <f t="shared" si="53"/>
        <v>0</v>
      </c>
      <c r="AI167" s="140">
        <f t="shared" si="65"/>
        <v>36279.880700000002</v>
      </c>
      <c r="AJ167" s="140">
        <f t="shared" si="66"/>
        <v>0</v>
      </c>
      <c r="AK167" s="140">
        <f t="shared" si="67"/>
        <v>0</v>
      </c>
      <c r="AL167" s="140">
        <f t="shared" si="68"/>
        <v>0</v>
      </c>
      <c r="AM167" s="140">
        <f t="shared" si="69"/>
        <v>0</v>
      </c>
      <c r="AO167" s="140">
        <f t="shared" si="70"/>
        <v>0</v>
      </c>
      <c r="AP167" s="140">
        <f t="shared" si="71"/>
        <v>0</v>
      </c>
      <c r="AQ167" s="140">
        <f t="shared" si="72"/>
        <v>0</v>
      </c>
      <c r="AR167" s="140">
        <f t="shared" si="73"/>
        <v>0</v>
      </c>
      <c r="AS167" s="140">
        <f t="shared" si="74"/>
        <v>0</v>
      </c>
      <c r="AU167" s="143">
        <f t="shared" si="54"/>
        <v>36279.880700000002</v>
      </c>
      <c r="AV167" s="143">
        <f t="shared" si="54"/>
        <v>0</v>
      </c>
      <c r="AW167" s="143">
        <f t="shared" si="54"/>
        <v>0</v>
      </c>
      <c r="AX167" s="143">
        <f t="shared" si="54"/>
        <v>0</v>
      </c>
      <c r="AY167" s="143">
        <f t="shared" si="54"/>
        <v>0</v>
      </c>
    </row>
    <row r="168" spans="2:51">
      <c r="B168" t="s">
        <v>809</v>
      </c>
      <c r="C168" t="s">
        <v>539</v>
      </c>
      <c r="D168" s="120">
        <v>6.6699999999999995E-2</v>
      </c>
      <c r="E168" s="120">
        <v>6.6699999999999995E-2</v>
      </c>
      <c r="F168" s="127"/>
      <c r="G168" s="127"/>
      <c r="H168" s="127"/>
      <c r="I168" s="127"/>
      <c r="J168" s="127"/>
      <c r="K168" s="127">
        <v>11910131</v>
      </c>
      <c r="L168" s="127">
        <v>0</v>
      </c>
      <c r="M168" s="127">
        <v>0</v>
      </c>
      <c r="N168" s="127">
        <v>0</v>
      </c>
      <c r="O168" s="127">
        <v>0</v>
      </c>
      <c r="Q168" s="140">
        <f t="shared" si="55"/>
        <v>794405.73769999994</v>
      </c>
      <c r="R168" s="140">
        <f t="shared" si="56"/>
        <v>0</v>
      </c>
      <c r="S168" s="140">
        <f t="shared" si="57"/>
        <v>0</v>
      </c>
      <c r="T168" s="140">
        <f t="shared" si="58"/>
        <v>0</v>
      </c>
      <c r="U168" s="140">
        <f t="shared" si="59"/>
        <v>0</v>
      </c>
      <c r="W168" s="140">
        <f t="shared" si="60"/>
        <v>0</v>
      </c>
      <c r="X168" s="140">
        <f t="shared" si="61"/>
        <v>0</v>
      </c>
      <c r="Y168" s="140">
        <f t="shared" si="62"/>
        <v>0</v>
      </c>
      <c r="Z168" s="140">
        <f t="shared" si="63"/>
        <v>0</v>
      </c>
      <c r="AA168" s="140">
        <f t="shared" si="64"/>
        <v>0</v>
      </c>
      <c r="AC168" s="143">
        <f t="shared" si="53"/>
        <v>794405.73769999994</v>
      </c>
      <c r="AD168" s="143">
        <f t="shared" si="53"/>
        <v>0</v>
      </c>
      <c r="AE168" s="143">
        <f t="shared" si="53"/>
        <v>0</v>
      </c>
      <c r="AF168" s="143">
        <f t="shared" si="53"/>
        <v>0</v>
      </c>
      <c r="AG168" s="143">
        <f t="shared" si="53"/>
        <v>0</v>
      </c>
      <c r="AI168" s="140">
        <f t="shared" si="65"/>
        <v>794405.73769999994</v>
      </c>
      <c r="AJ168" s="140">
        <f t="shared" si="66"/>
        <v>0</v>
      </c>
      <c r="AK168" s="140">
        <f t="shared" si="67"/>
        <v>0</v>
      </c>
      <c r="AL168" s="140">
        <f t="shared" si="68"/>
        <v>0</v>
      </c>
      <c r="AM168" s="140">
        <f t="shared" si="69"/>
        <v>0</v>
      </c>
      <c r="AO168" s="140">
        <f t="shared" si="70"/>
        <v>0</v>
      </c>
      <c r="AP168" s="140">
        <f t="shared" si="71"/>
        <v>0</v>
      </c>
      <c r="AQ168" s="140">
        <f t="shared" si="72"/>
        <v>0</v>
      </c>
      <c r="AR168" s="140">
        <f t="shared" si="73"/>
        <v>0</v>
      </c>
      <c r="AS168" s="140">
        <f t="shared" si="74"/>
        <v>0</v>
      </c>
      <c r="AU168" s="143">
        <f t="shared" si="54"/>
        <v>794405.73769999994</v>
      </c>
      <c r="AV168" s="143">
        <f t="shared" si="54"/>
        <v>0</v>
      </c>
      <c r="AW168" s="143">
        <f t="shared" si="54"/>
        <v>0</v>
      </c>
      <c r="AX168" s="143">
        <f t="shared" si="54"/>
        <v>0</v>
      </c>
      <c r="AY168" s="143">
        <f t="shared" si="54"/>
        <v>0</v>
      </c>
    </row>
    <row r="169" spans="2:51">
      <c r="B169" t="s">
        <v>809</v>
      </c>
      <c r="C169" t="s">
        <v>540</v>
      </c>
      <c r="D169" s="120">
        <v>6.6699999999999995E-2</v>
      </c>
      <c r="E169" s="120">
        <v>6.6699999999999995E-2</v>
      </c>
      <c r="F169" s="127"/>
      <c r="G169" s="127"/>
      <c r="H169" s="127"/>
      <c r="I169" s="127"/>
      <c r="J169" s="127"/>
      <c r="K169" s="127">
        <v>1061383</v>
      </c>
      <c r="L169" s="127">
        <v>0</v>
      </c>
      <c r="M169" s="127">
        <v>0</v>
      </c>
      <c r="N169" s="127">
        <v>0</v>
      </c>
      <c r="O169" s="127">
        <v>0</v>
      </c>
      <c r="Q169" s="140">
        <f t="shared" si="55"/>
        <v>70794.246099999989</v>
      </c>
      <c r="R169" s="140">
        <f t="shared" si="56"/>
        <v>0</v>
      </c>
      <c r="S169" s="140">
        <f t="shared" si="57"/>
        <v>0</v>
      </c>
      <c r="T169" s="140">
        <f t="shared" si="58"/>
        <v>0</v>
      </c>
      <c r="U169" s="140">
        <f t="shared" si="59"/>
        <v>0</v>
      </c>
      <c r="W169" s="140">
        <f t="shared" si="60"/>
        <v>0</v>
      </c>
      <c r="X169" s="140">
        <f t="shared" si="61"/>
        <v>0</v>
      </c>
      <c r="Y169" s="140">
        <f t="shared" si="62"/>
        <v>0</v>
      </c>
      <c r="Z169" s="140">
        <f t="shared" si="63"/>
        <v>0</v>
      </c>
      <c r="AA169" s="140">
        <f t="shared" si="64"/>
        <v>0</v>
      </c>
      <c r="AC169" s="143">
        <f t="shared" si="53"/>
        <v>70794.246099999989</v>
      </c>
      <c r="AD169" s="143">
        <f t="shared" si="53"/>
        <v>0</v>
      </c>
      <c r="AE169" s="143">
        <f t="shared" si="53"/>
        <v>0</v>
      </c>
      <c r="AF169" s="143">
        <f t="shared" si="53"/>
        <v>0</v>
      </c>
      <c r="AG169" s="143">
        <f t="shared" si="53"/>
        <v>0</v>
      </c>
      <c r="AI169" s="140">
        <f t="shared" si="65"/>
        <v>70794.246099999989</v>
      </c>
      <c r="AJ169" s="140">
        <f t="shared" si="66"/>
        <v>0</v>
      </c>
      <c r="AK169" s="140">
        <f t="shared" si="67"/>
        <v>0</v>
      </c>
      <c r="AL169" s="140">
        <f t="shared" si="68"/>
        <v>0</v>
      </c>
      <c r="AM169" s="140">
        <f t="shared" si="69"/>
        <v>0</v>
      </c>
      <c r="AO169" s="140">
        <f t="shared" si="70"/>
        <v>0</v>
      </c>
      <c r="AP169" s="140">
        <f t="shared" si="71"/>
        <v>0</v>
      </c>
      <c r="AQ169" s="140">
        <f t="shared" si="72"/>
        <v>0</v>
      </c>
      <c r="AR169" s="140">
        <f t="shared" si="73"/>
        <v>0</v>
      </c>
      <c r="AS169" s="140">
        <f t="shared" si="74"/>
        <v>0</v>
      </c>
      <c r="AU169" s="143">
        <f t="shared" si="54"/>
        <v>70794.246099999989</v>
      </c>
      <c r="AV169" s="143">
        <f t="shared" si="54"/>
        <v>0</v>
      </c>
      <c r="AW169" s="143">
        <f t="shared" si="54"/>
        <v>0</v>
      </c>
      <c r="AX169" s="143">
        <f t="shared" si="54"/>
        <v>0</v>
      </c>
      <c r="AY169" s="143">
        <f t="shared" si="54"/>
        <v>0</v>
      </c>
    </row>
    <row r="170" spans="2:51">
      <c r="B170" t="s">
        <v>809</v>
      </c>
      <c r="C170" t="s">
        <v>541</v>
      </c>
      <c r="D170" s="120">
        <v>6.6699999999999995E-2</v>
      </c>
      <c r="E170" s="120">
        <v>6.6699999999999995E-2</v>
      </c>
      <c r="F170" s="127"/>
      <c r="G170" s="127"/>
      <c r="H170" s="127"/>
      <c r="I170" s="127"/>
      <c r="J170" s="127"/>
      <c r="K170" s="127">
        <v>242970</v>
      </c>
      <c r="L170" s="127">
        <v>0</v>
      </c>
      <c r="M170" s="127">
        <v>0</v>
      </c>
      <c r="N170" s="127">
        <v>0</v>
      </c>
      <c r="O170" s="127">
        <v>0</v>
      </c>
      <c r="Q170" s="140">
        <f t="shared" si="55"/>
        <v>16206.098999999998</v>
      </c>
      <c r="R170" s="140">
        <f t="shared" si="56"/>
        <v>0</v>
      </c>
      <c r="S170" s="140">
        <f t="shared" si="57"/>
        <v>0</v>
      </c>
      <c r="T170" s="140">
        <f t="shared" si="58"/>
        <v>0</v>
      </c>
      <c r="U170" s="140">
        <f t="shared" si="59"/>
        <v>0</v>
      </c>
      <c r="W170" s="140">
        <f t="shared" si="60"/>
        <v>0</v>
      </c>
      <c r="X170" s="140">
        <f t="shared" si="61"/>
        <v>0</v>
      </c>
      <c r="Y170" s="140">
        <f t="shared" si="62"/>
        <v>0</v>
      </c>
      <c r="Z170" s="140">
        <f t="shared" si="63"/>
        <v>0</v>
      </c>
      <c r="AA170" s="140">
        <f t="shared" si="64"/>
        <v>0</v>
      </c>
      <c r="AC170" s="143">
        <f t="shared" si="53"/>
        <v>16206.098999999998</v>
      </c>
      <c r="AD170" s="143">
        <f t="shared" si="53"/>
        <v>0</v>
      </c>
      <c r="AE170" s="143">
        <f t="shared" si="53"/>
        <v>0</v>
      </c>
      <c r="AF170" s="143">
        <f t="shared" si="53"/>
        <v>0</v>
      </c>
      <c r="AG170" s="143">
        <f t="shared" si="53"/>
        <v>0</v>
      </c>
      <c r="AI170" s="140">
        <f t="shared" si="65"/>
        <v>16206.098999999998</v>
      </c>
      <c r="AJ170" s="140">
        <f t="shared" si="66"/>
        <v>0</v>
      </c>
      <c r="AK170" s="140">
        <f t="shared" si="67"/>
        <v>0</v>
      </c>
      <c r="AL170" s="140">
        <f t="shared" si="68"/>
        <v>0</v>
      </c>
      <c r="AM170" s="140">
        <f t="shared" si="69"/>
        <v>0</v>
      </c>
      <c r="AO170" s="140">
        <f t="shared" si="70"/>
        <v>0</v>
      </c>
      <c r="AP170" s="140">
        <f t="shared" si="71"/>
        <v>0</v>
      </c>
      <c r="AQ170" s="140">
        <f t="shared" si="72"/>
        <v>0</v>
      </c>
      <c r="AR170" s="140">
        <f t="shared" si="73"/>
        <v>0</v>
      </c>
      <c r="AS170" s="140">
        <f t="shared" si="74"/>
        <v>0</v>
      </c>
      <c r="AU170" s="143">
        <f t="shared" si="54"/>
        <v>16206.098999999998</v>
      </c>
      <c r="AV170" s="143">
        <f t="shared" si="54"/>
        <v>0</v>
      </c>
      <c r="AW170" s="143">
        <f t="shared" si="54"/>
        <v>0</v>
      </c>
      <c r="AX170" s="143">
        <f t="shared" si="54"/>
        <v>0</v>
      </c>
      <c r="AY170" s="143">
        <f t="shared" si="54"/>
        <v>0</v>
      </c>
    </row>
    <row r="171" spans="2:51">
      <c r="B171" t="s">
        <v>809</v>
      </c>
      <c r="C171" t="s">
        <v>544</v>
      </c>
      <c r="D171" s="120">
        <v>6.6699999999999995E-2</v>
      </c>
      <c r="E171" s="120">
        <v>6.6699999999999995E-2</v>
      </c>
      <c r="F171" s="127">
        <v>0</v>
      </c>
      <c r="G171" s="127">
        <v>0</v>
      </c>
      <c r="H171" s="127">
        <v>0</v>
      </c>
      <c r="I171" s="127">
        <v>0</v>
      </c>
      <c r="J171" s="127">
        <v>0</v>
      </c>
      <c r="K171" s="127"/>
      <c r="L171" s="127"/>
      <c r="M171" s="127"/>
      <c r="N171" s="127"/>
      <c r="O171" s="127"/>
      <c r="Q171" s="140">
        <f t="shared" si="55"/>
        <v>0</v>
      </c>
      <c r="R171" s="140">
        <f t="shared" si="56"/>
        <v>0</v>
      </c>
      <c r="S171" s="140">
        <f t="shared" si="57"/>
        <v>0</v>
      </c>
      <c r="T171" s="140">
        <f t="shared" si="58"/>
        <v>0</v>
      </c>
      <c r="U171" s="140">
        <f t="shared" si="59"/>
        <v>0</v>
      </c>
      <c r="W171" s="140">
        <f t="shared" si="60"/>
        <v>0</v>
      </c>
      <c r="X171" s="140">
        <f t="shared" si="61"/>
        <v>0</v>
      </c>
      <c r="Y171" s="140">
        <f t="shared" si="62"/>
        <v>0</v>
      </c>
      <c r="Z171" s="140">
        <f t="shared" si="63"/>
        <v>0</v>
      </c>
      <c r="AA171" s="140">
        <f t="shared" si="64"/>
        <v>0</v>
      </c>
      <c r="AC171" s="143">
        <f t="shared" si="53"/>
        <v>0</v>
      </c>
      <c r="AD171" s="143">
        <f t="shared" si="53"/>
        <v>0</v>
      </c>
      <c r="AE171" s="143">
        <f t="shared" si="53"/>
        <v>0</v>
      </c>
      <c r="AF171" s="143">
        <f t="shared" si="53"/>
        <v>0</v>
      </c>
      <c r="AG171" s="143">
        <f t="shared" si="53"/>
        <v>0</v>
      </c>
      <c r="AI171" s="140">
        <f t="shared" si="65"/>
        <v>0</v>
      </c>
      <c r="AJ171" s="140">
        <f t="shared" si="66"/>
        <v>0</v>
      </c>
      <c r="AK171" s="140">
        <f t="shared" si="67"/>
        <v>0</v>
      </c>
      <c r="AL171" s="140">
        <f t="shared" si="68"/>
        <v>0</v>
      </c>
      <c r="AM171" s="140">
        <f t="shared" si="69"/>
        <v>0</v>
      </c>
      <c r="AO171" s="140">
        <f t="shared" si="70"/>
        <v>0</v>
      </c>
      <c r="AP171" s="140">
        <f t="shared" si="71"/>
        <v>0</v>
      </c>
      <c r="AQ171" s="140">
        <f t="shared" si="72"/>
        <v>0</v>
      </c>
      <c r="AR171" s="140">
        <f t="shared" si="73"/>
        <v>0</v>
      </c>
      <c r="AS171" s="140">
        <f t="shared" si="74"/>
        <v>0</v>
      </c>
      <c r="AU171" s="143">
        <f t="shared" si="54"/>
        <v>0</v>
      </c>
      <c r="AV171" s="143">
        <f t="shared" si="54"/>
        <v>0</v>
      </c>
      <c r="AW171" s="143">
        <f t="shared" si="54"/>
        <v>0</v>
      </c>
      <c r="AX171" s="143">
        <f t="shared" si="54"/>
        <v>0</v>
      </c>
      <c r="AY171" s="143">
        <f t="shared" si="54"/>
        <v>0</v>
      </c>
    </row>
    <row r="172" spans="2:51">
      <c r="B172" t="s">
        <v>809</v>
      </c>
      <c r="C172" t="s">
        <v>545</v>
      </c>
      <c r="D172" s="120">
        <v>0.2</v>
      </c>
      <c r="E172" s="120">
        <v>0.2</v>
      </c>
      <c r="F172" s="127">
        <v>0</v>
      </c>
      <c r="G172" s="127">
        <v>165811</v>
      </c>
      <c r="H172" s="127">
        <v>0</v>
      </c>
      <c r="I172" s="127">
        <v>63315</v>
      </c>
      <c r="J172" s="127">
        <v>104216</v>
      </c>
      <c r="K172" s="127"/>
      <c r="L172" s="127"/>
      <c r="M172" s="127"/>
      <c r="N172" s="127"/>
      <c r="O172" s="127"/>
      <c r="Q172" s="140">
        <f t="shared" si="55"/>
        <v>0</v>
      </c>
      <c r="R172" s="140">
        <f t="shared" si="56"/>
        <v>0</v>
      </c>
      <c r="S172" s="140">
        <f t="shared" si="57"/>
        <v>0</v>
      </c>
      <c r="T172" s="140">
        <f t="shared" si="58"/>
        <v>0</v>
      </c>
      <c r="U172" s="140">
        <f t="shared" si="59"/>
        <v>0</v>
      </c>
      <c r="W172" s="140">
        <f t="shared" si="60"/>
        <v>0</v>
      </c>
      <c r="X172" s="140">
        <f t="shared" si="61"/>
        <v>33162.200000000004</v>
      </c>
      <c r="Y172" s="140">
        <f t="shared" si="62"/>
        <v>0</v>
      </c>
      <c r="Z172" s="140">
        <f t="shared" si="63"/>
        <v>12663</v>
      </c>
      <c r="AA172" s="140">
        <f t="shared" si="64"/>
        <v>20843.2</v>
      </c>
      <c r="AC172" s="143">
        <f t="shared" ref="AC172:AG222" si="75">SUM(Q172,W172)</f>
        <v>0</v>
      </c>
      <c r="AD172" s="143">
        <f t="shared" si="75"/>
        <v>33162.200000000004</v>
      </c>
      <c r="AE172" s="143">
        <f t="shared" si="75"/>
        <v>0</v>
      </c>
      <c r="AF172" s="143">
        <f t="shared" si="75"/>
        <v>12663</v>
      </c>
      <c r="AG172" s="143">
        <f t="shared" si="75"/>
        <v>20843.2</v>
      </c>
      <c r="AI172" s="140">
        <f t="shared" si="65"/>
        <v>0</v>
      </c>
      <c r="AJ172" s="140">
        <f t="shared" si="66"/>
        <v>0</v>
      </c>
      <c r="AK172" s="140">
        <f t="shared" si="67"/>
        <v>0</v>
      </c>
      <c r="AL172" s="140">
        <f t="shared" si="68"/>
        <v>0</v>
      </c>
      <c r="AM172" s="140">
        <f t="shared" si="69"/>
        <v>0</v>
      </c>
      <c r="AO172" s="140">
        <f t="shared" si="70"/>
        <v>0</v>
      </c>
      <c r="AP172" s="140">
        <f t="shared" si="71"/>
        <v>33162.200000000004</v>
      </c>
      <c r="AQ172" s="140">
        <f t="shared" si="72"/>
        <v>0</v>
      </c>
      <c r="AR172" s="140">
        <f t="shared" si="73"/>
        <v>12663</v>
      </c>
      <c r="AS172" s="140">
        <f t="shared" si="74"/>
        <v>20843.2</v>
      </c>
      <c r="AU172" s="143">
        <f t="shared" ref="AU172:AY222" si="76">SUM(AI172,AO172)</f>
        <v>0</v>
      </c>
      <c r="AV172" s="143">
        <f t="shared" si="76"/>
        <v>33162.200000000004</v>
      </c>
      <c r="AW172" s="143">
        <f t="shared" si="76"/>
        <v>0</v>
      </c>
      <c r="AX172" s="143">
        <f t="shared" si="76"/>
        <v>12663</v>
      </c>
      <c r="AY172" s="143">
        <f t="shared" si="76"/>
        <v>20843.2</v>
      </c>
    </row>
    <row r="173" spans="2:51">
      <c r="B173" t="s">
        <v>809</v>
      </c>
      <c r="C173" t="s">
        <v>548</v>
      </c>
      <c r="D173" s="120">
        <v>0.05</v>
      </c>
      <c r="E173" s="120">
        <v>0.05</v>
      </c>
      <c r="F173" s="127">
        <v>0</v>
      </c>
      <c r="G173" s="127">
        <v>2820965</v>
      </c>
      <c r="H173" s="127">
        <v>0</v>
      </c>
      <c r="I173" s="127">
        <v>1077186</v>
      </c>
      <c r="J173" s="127">
        <v>1773042</v>
      </c>
      <c r="K173" s="127"/>
      <c r="L173" s="127"/>
      <c r="M173" s="127"/>
      <c r="N173" s="127"/>
      <c r="O173" s="127"/>
      <c r="Q173" s="140">
        <f t="shared" si="55"/>
        <v>0</v>
      </c>
      <c r="R173" s="140">
        <f t="shared" si="56"/>
        <v>0</v>
      </c>
      <c r="S173" s="140">
        <f t="shared" si="57"/>
        <v>0</v>
      </c>
      <c r="T173" s="140">
        <f t="shared" si="58"/>
        <v>0</v>
      </c>
      <c r="U173" s="140">
        <f t="shared" si="59"/>
        <v>0</v>
      </c>
      <c r="W173" s="140">
        <f t="shared" si="60"/>
        <v>0</v>
      </c>
      <c r="X173" s="140">
        <f t="shared" si="61"/>
        <v>141048.25</v>
      </c>
      <c r="Y173" s="140">
        <f t="shared" si="62"/>
        <v>0</v>
      </c>
      <c r="Z173" s="140">
        <f t="shared" si="63"/>
        <v>53859.3</v>
      </c>
      <c r="AA173" s="140">
        <f t="shared" si="64"/>
        <v>88652.1</v>
      </c>
      <c r="AC173" s="143">
        <f t="shared" si="75"/>
        <v>0</v>
      </c>
      <c r="AD173" s="143">
        <f t="shared" si="75"/>
        <v>141048.25</v>
      </c>
      <c r="AE173" s="143">
        <f t="shared" si="75"/>
        <v>0</v>
      </c>
      <c r="AF173" s="143">
        <f t="shared" si="75"/>
        <v>53859.3</v>
      </c>
      <c r="AG173" s="143">
        <f t="shared" si="75"/>
        <v>88652.1</v>
      </c>
      <c r="AI173" s="140">
        <f t="shared" si="65"/>
        <v>0</v>
      </c>
      <c r="AJ173" s="140">
        <f t="shared" si="66"/>
        <v>0</v>
      </c>
      <c r="AK173" s="140">
        <f t="shared" si="67"/>
        <v>0</v>
      </c>
      <c r="AL173" s="140">
        <f t="shared" si="68"/>
        <v>0</v>
      </c>
      <c r="AM173" s="140">
        <f t="shared" si="69"/>
        <v>0</v>
      </c>
      <c r="AO173" s="140">
        <f t="shared" si="70"/>
        <v>0</v>
      </c>
      <c r="AP173" s="140">
        <f t="shared" si="71"/>
        <v>141048.25</v>
      </c>
      <c r="AQ173" s="140">
        <f t="shared" si="72"/>
        <v>0</v>
      </c>
      <c r="AR173" s="140">
        <f t="shared" si="73"/>
        <v>53859.3</v>
      </c>
      <c r="AS173" s="140">
        <f t="shared" si="74"/>
        <v>88652.1</v>
      </c>
      <c r="AU173" s="143">
        <f t="shared" si="76"/>
        <v>0</v>
      </c>
      <c r="AV173" s="143">
        <f t="shared" si="76"/>
        <v>141048.25</v>
      </c>
      <c r="AW173" s="143">
        <f t="shared" si="76"/>
        <v>0</v>
      </c>
      <c r="AX173" s="143">
        <f t="shared" si="76"/>
        <v>53859.3</v>
      </c>
      <c r="AY173" s="143">
        <f t="shared" si="76"/>
        <v>88652.1</v>
      </c>
    </row>
    <row r="174" spans="2:51">
      <c r="B174" t="s">
        <v>809</v>
      </c>
      <c r="C174" t="s">
        <v>549</v>
      </c>
      <c r="D174" s="120">
        <v>6.6699999999999995E-2</v>
      </c>
      <c r="E174" s="120">
        <v>6.6699999999999995E-2</v>
      </c>
      <c r="F174" s="127">
        <v>0</v>
      </c>
      <c r="G174" s="127">
        <v>116006</v>
      </c>
      <c r="H174" s="127">
        <v>0</v>
      </c>
      <c r="I174" s="127">
        <v>44297</v>
      </c>
      <c r="J174" s="127">
        <v>72913</v>
      </c>
      <c r="K174" s="127"/>
      <c r="L174" s="127"/>
      <c r="M174" s="127"/>
      <c r="N174" s="127"/>
      <c r="O174" s="127"/>
      <c r="Q174" s="140">
        <f t="shared" si="55"/>
        <v>0</v>
      </c>
      <c r="R174" s="140">
        <f t="shared" si="56"/>
        <v>0</v>
      </c>
      <c r="S174" s="140">
        <f t="shared" si="57"/>
        <v>0</v>
      </c>
      <c r="T174" s="140">
        <f t="shared" si="58"/>
        <v>0</v>
      </c>
      <c r="U174" s="140">
        <f t="shared" si="59"/>
        <v>0</v>
      </c>
      <c r="W174" s="140">
        <f t="shared" si="60"/>
        <v>0</v>
      </c>
      <c r="X174" s="140">
        <f t="shared" si="61"/>
        <v>7737.6001999999999</v>
      </c>
      <c r="Y174" s="140">
        <f t="shared" si="62"/>
        <v>0</v>
      </c>
      <c r="Z174" s="140">
        <f t="shared" si="63"/>
        <v>2954.6098999999999</v>
      </c>
      <c r="AA174" s="140">
        <f t="shared" si="64"/>
        <v>4863.2970999999998</v>
      </c>
      <c r="AC174" s="143">
        <f t="shared" si="75"/>
        <v>0</v>
      </c>
      <c r="AD174" s="143">
        <f t="shared" si="75"/>
        <v>7737.6001999999999</v>
      </c>
      <c r="AE174" s="143">
        <f t="shared" si="75"/>
        <v>0</v>
      </c>
      <c r="AF174" s="143">
        <f t="shared" si="75"/>
        <v>2954.6098999999999</v>
      </c>
      <c r="AG174" s="143">
        <f t="shared" si="75"/>
        <v>4863.2970999999998</v>
      </c>
      <c r="AI174" s="140">
        <f t="shared" si="65"/>
        <v>0</v>
      </c>
      <c r="AJ174" s="140">
        <f t="shared" si="66"/>
        <v>0</v>
      </c>
      <c r="AK174" s="140">
        <f t="shared" si="67"/>
        <v>0</v>
      </c>
      <c r="AL174" s="140">
        <f t="shared" si="68"/>
        <v>0</v>
      </c>
      <c r="AM174" s="140">
        <f t="shared" si="69"/>
        <v>0</v>
      </c>
      <c r="AO174" s="140">
        <f t="shared" si="70"/>
        <v>0</v>
      </c>
      <c r="AP174" s="140">
        <f t="shared" si="71"/>
        <v>7737.6001999999999</v>
      </c>
      <c r="AQ174" s="140">
        <f t="shared" si="72"/>
        <v>0</v>
      </c>
      <c r="AR174" s="140">
        <f t="shared" si="73"/>
        <v>2954.6098999999999</v>
      </c>
      <c r="AS174" s="140">
        <f t="shared" si="74"/>
        <v>4863.2970999999998</v>
      </c>
      <c r="AU174" s="143">
        <f t="shared" si="76"/>
        <v>0</v>
      </c>
      <c r="AV174" s="143">
        <f t="shared" si="76"/>
        <v>7737.6001999999999</v>
      </c>
      <c r="AW174" s="143">
        <f t="shared" si="76"/>
        <v>0</v>
      </c>
      <c r="AX174" s="143">
        <f t="shared" si="76"/>
        <v>2954.6098999999999</v>
      </c>
      <c r="AY174" s="143">
        <f t="shared" si="76"/>
        <v>4863.2970999999998</v>
      </c>
    </row>
    <row r="175" spans="2:51">
      <c r="B175" t="s">
        <v>809</v>
      </c>
      <c r="C175" t="s">
        <v>550</v>
      </c>
      <c r="D175" s="120">
        <v>6.6699999999999995E-2</v>
      </c>
      <c r="E175" s="120">
        <v>6.6699999999999995E-2</v>
      </c>
      <c r="F175" s="127">
        <v>0</v>
      </c>
      <c r="G175" s="127">
        <v>140730</v>
      </c>
      <c r="H175" s="127">
        <v>0</v>
      </c>
      <c r="I175" s="127">
        <v>53738</v>
      </c>
      <c r="J175" s="127">
        <v>88452</v>
      </c>
      <c r="K175" s="127"/>
      <c r="L175" s="127"/>
      <c r="M175" s="127"/>
      <c r="N175" s="127"/>
      <c r="O175" s="127"/>
      <c r="Q175" s="140">
        <f t="shared" si="55"/>
        <v>0</v>
      </c>
      <c r="R175" s="140">
        <f t="shared" si="56"/>
        <v>0</v>
      </c>
      <c r="S175" s="140">
        <f t="shared" si="57"/>
        <v>0</v>
      </c>
      <c r="T175" s="140">
        <f t="shared" si="58"/>
        <v>0</v>
      </c>
      <c r="U175" s="140">
        <f t="shared" si="59"/>
        <v>0</v>
      </c>
      <c r="W175" s="140">
        <f t="shared" si="60"/>
        <v>0</v>
      </c>
      <c r="X175" s="140">
        <f t="shared" si="61"/>
        <v>9386.6909999999989</v>
      </c>
      <c r="Y175" s="140">
        <f t="shared" si="62"/>
        <v>0</v>
      </c>
      <c r="Z175" s="140">
        <f t="shared" si="63"/>
        <v>3584.3245999999999</v>
      </c>
      <c r="AA175" s="140">
        <f t="shared" si="64"/>
        <v>5899.7483999999995</v>
      </c>
      <c r="AC175" s="143">
        <f t="shared" si="75"/>
        <v>0</v>
      </c>
      <c r="AD175" s="143">
        <f t="shared" si="75"/>
        <v>9386.6909999999989</v>
      </c>
      <c r="AE175" s="143">
        <f t="shared" si="75"/>
        <v>0</v>
      </c>
      <c r="AF175" s="143">
        <f t="shared" si="75"/>
        <v>3584.3245999999999</v>
      </c>
      <c r="AG175" s="143">
        <f t="shared" si="75"/>
        <v>5899.7483999999995</v>
      </c>
      <c r="AI175" s="140">
        <f t="shared" si="65"/>
        <v>0</v>
      </c>
      <c r="AJ175" s="140">
        <f t="shared" si="66"/>
        <v>0</v>
      </c>
      <c r="AK175" s="140">
        <f t="shared" si="67"/>
        <v>0</v>
      </c>
      <c r="AL175" s="140">
        <f t="shared" si="68"/>
        <v>0</v>
      </c>
      <c r="AM175" s="140">
        <f t="shared" si="69"/>
        <v>0</v>
      </c>
      <c r="AO175" s="140">
        <f t="shared" si="70"/>
        <v>0</v>
      </c>
      <c r="AP175" s="140">
        <f t="shared" si="71"/>
        <v>9386.6909999999989</v>
      </c>
      <c r="AQ175" s="140">
        <f t="shared" si="72"/>
        <v>0</v>
      </c>
      <c r="AR175" s="140">
        <f t="shared" si="73"/>
        <v>3584.3245999999999</v>
      </c>
      <c r="AS175" s="140">
        <f t="shared" si="74"/>
        <v>5899.7483999999995</v>
      </c>
      <c r="AU175" s="143">
        <f t="shared" si="76"/>
        <v>0</v>
      </c>
      <c r="AV175" s="143">
        <f t="shared" si="76"/>
        <v>9386.6909999999989</v>
      </c>
      <c r="AW175" s="143">
        <f t="shared" si="76"/>
        <v>0</v>
      </c>
      <c r="AX175" s="143">
        <f t="shared" si="76"/>
        <v>3584.3245999999999</v>
      </c>
      <c r="AY175" s="143">
        <f t="shared" si="76"/>
        <v>5899.7483999999995</v>
      </c>
    </row>
    <row r="176" spans="2:51">
      <c r="B176" t="s">
        <v>809</v>
      </c>
      <c r="C176" t="s">
        <v>570</v>
      </c>
      <c r="D176" s="120">
        <v>0.2</v>
      </c>
      <c r="E176" s="120">
        <v>0.2</v>
      </c>
      <c r="F176" s="127">
        <v>0</v>
      </c>
      <c r="G176" s="127">
        <v>0</v>
      </c>
      <c r="H176" s="127">
        <v>0</v>
      </c>
      <c r="I176" s="127">
        <v>0</v>
      </c>
      <c r="J176" s="127">
        <v>0</v>
      </c>
      <c r="K176" s="127"/>
      <c r="L176" s="127"/>
      <c r="M176" s="127"/>
      <c r="N176" s="127"/>
      <c r="O176" s="127"/>
      <c r="Q176" s="140">
        <f t="shared" si="55"/>
        <v>0</v>
      </c>
      <c r="R176" s="140">
        <f t="shared" si="56"/>
        <v>0</v>
      </c>
      <c r="S176" s="140">
        <f t="shared" si="57"/>
        <v>0</v>
      </c>
      <c r="T176" s="140">
        <f t="shared" si="58"/>
        <v>0</v>
      </c>
      <c r="U176" s="140">
        <f t="shared" si="59"/>
        <v>0</v>
      </c>
      <c r="W176" s="140">
        <f t="shared" si="60"/>
        <v>0</v>
      </c>
      <c r="X176" s="140">
        <f t="shared" si="61"/>
        <v>0</v>
      </c>
      <c r="Y176" s="140">
        <f t="shared" si="62"/>
        <v>0</v>
      </c>
      <c r="Z176" s="140">
        <f t="shared" si="63"/>
        <v>0</v>
      </c>
      <c r="AA176" s="140">
        <f t="shared" si="64"/>
        <v>0</v>
      </c>
      <c r="AC176" s="143">
        <f t="shared" si="75"/>
        <v>0</v>
      </c>
      <c r="AD176" s="143">
        <f t="shared" si="75"/>
        <v>0</v>
      </c>
      <c r="AE176" s="143">
        <f t="shared" si="75"/>
        <v>0</v>
      </c>
      <c r="AF176" s="143">
        <f t="shared" si="75"/>
        <v>0</v>
      </c>
      <c r="AG176" s="143">
        <f t="shared" si="75"/>
        <v>0</v>
      </c>
      <c r="AI176" s="140">
        <f t="shared" si="65"/>
        <v>0</v>
      </c>
      <c r="AJ176" s="140">
        <f t="shared" si="66"/>
        <v>0</v>
      </c>
      <c r="AK176" s="140">
        <f t="shared" si="67"/>
        <v>0</v>
      </c>
      <c r="AL176" s="140">
        <f t="shared" si="68"/>
        <v>0</v>
      </c>
      <c r="AM176" s="140">
        <f t="shared" si="69"/>
        <v>0</v>
      </c>
      <c r="AO176" s="140">
        <f t="shared" si="70"/>
        <v>0</v>
      </c>
      <c r="AP176" s="140">
        <f t="shared" si="71"/>
        <v>0</v>
      </c>
      <c r="AQ176" s="140">
        <f t="shared" si="72"/>
        <v>0</v>
      </c>
      <c r="AR176" s="140">
        <f t="shared" si="73"/>
        <v>0</v>
      </c>
      <c r="AS176" s="140">
        <f t="shared" si="74"/>
        <v>0</v>
      </c>
      <c r="AU176" s="143">
        <f t="shared" si="76"/>
        <v>0</v>
      </c>
      <c r="AV176" s="143">
        <f t="shared" si="76"/>
        <v>0</v>
      </c>
      <c r="AW176" s="143">
        <f t="shared" si="76"/>
        <v>0</v>
      </c>
      <c r="AX176" s="143">
        <f t="shared" si="76"/>
        <v>0</v>
      </c>
      <c r="AY176" s="143">
        <f t="shared" si="76"/>
        <v>0</v>
      </c>
    </row>
    <row r="177" spans="2:51">
      <c r="B177" t="s">
        <v>809</v>
      </c>
      <c r="C177" t="s">
        <v>581</v>
      </c>
      <c r="D177" s="120">
        <v>0.05</v>
      </c>
      <c r="E177" s="120">
        <v>0.05</v>
      </c>
      <c r="F177" s="127">
        <v>0</v>
      </c>
      <c r="G177" s="127">
        <v>363032</v>
      </c>
      <c r="H177" s="127">
        <v>0</v>
      </c>
      <c r="I177" s="127">
        <v>138622</v>
      </c>
      <c r="J177" s="127">
        <v>0</v>
      </c>
      <c r="K177" s="127"/>
      <c r="L177" s="127"/>
      <c r="M177" s="127"/>
      <c r="N177" s="127"/>
      <c r="O177" s="127"/>
      <c r="Q177" s="140">
        <f t="shared" si="55"/>
        <v>0</v>
      </c>
      <c r="R177" s="140">
        <f t="shared" si="56"/>
        <v>0</v>
      </c>
      <c r="S177" s="140">
        <f t="shared" si="57"/>
        <v>0</v>
      </c>
      <c r="T177" s="140">
        <f t="shared" si="58"/>
        <v>0</v>
      </c>
      <c r="U177" s="140">
        <f t="shared" si="59"/>
        <v>0</v>
      </c>
      <c r="W177" s="140">
        <f t="shared" si="60"/>
        <v>0</v>
      </c>
      <c r="X177" s="140">
        <f t="shared" si="61"/>
        <v>18151.600000000002</v>
      </c>
      <c r="Y177" s="140">
        <f t="shared" si="62"/>
        <v>0</v>
      </c>
      <c r="Z177" s="140">
        <f t="shared" si="63"/>
        <v>6931.1</v>
      </c>
      <c r="AA177" s="140">
        <f t="shared" si="64"/>
        <v>0</v>
      </c>
      <c r="AC177" s="143">
        <f t="shared" si="75"/>
        <v>0</v>
      </c>
      <c r="AD177" s="143">
        <f t="shared" si="75"/>
        <v>18151.600000000002</v>
      </c>
      <c r="AE177" s="143">
        <f t="shared" si="75"/>
        <v>0</v>
      </c>
      <c r="AF177" s="143">
        <f t="shared" si="75"/>
        <v>6931.1</v>
      </c>
      <c r="AG177" s="143">
        <f t="shared" si="75"/>
        <v>0</v>
      </c>
      <c r="AI177" s="140">
        <f t="shared" si="65"/>
        <v>0</v>
      </c>
      <c r="AJ177" s="140">
        <f t="shared" si="66"/>
        <v>0</v>
      </c>
      <c r="AK177" s="140">
        <f t="shared" si="67"/>
        <v>0</v>
      </c>
      <c r="AL177" s="140">
        <f t="shared" si="68"/>
        <v>0</v>
      </c>
      <c r="AM177" s="140">
        <f t="shared" si="69"/>
        <v>0</v>
      </c>
      <c r="AO177" s="140">
        <f t="shared" si="70"/>
        <v>0</v>
      </c>
      <c r="AP177" s="140">
        <f t="shared" si="71"/>
        <v>18151.600000000002</v>
      </c>
      <c r="AQ177" s="140">
        <f t="shared" si="72"/>
        <v>0</v>
      </c>
      <c r="AR177" s="140">
        <f t="shared" si="73"/>
        <v>6931.1</v>
      </c>
      <c r="AS177" s="140">
        <f t="shared" si="74"/>
        <v>0</v>
      </c>
      <c r="AU177" s="143">
        <f t="shared" si="76"/>
        <v>0</v>
      </c>
      <c r="AV177" s="143">
        <f t="shared" si="76"/>
        <v>18151.600000000002</v>
      </c>
      <c r="AW177" s="143">
        <f t="shared" si="76"/>
        <v>0</v>
      </c>
      <c r="AX177" s="143">
        <f t="shared" si="76"/>
        <v>6931.1</v>
      </c>
      <c r="AY177" s="143">
        <f t="shared" si="76"/>
        <v>0</v>
      </c>
    </row>
    <row r="178" spans="2:51">
      <c r="B178" t="s">
        <v>809</v>
      </c>
      <c r="C178" t="s">
        <v>582</v>
      </c>
      <c r="D178" s="120">
        <v>6.6699999999999995E-2</v>
      </c>
      <c r="E178" s="120">
        <v>6.6699999999999995E-2</v>
      </c>
      <c r="F178" s="127">
        <v>0</v>
      </c>
      <c r="G178" s="127">
        <v>68689</v>
      </c>
      <c r="H178" s="127">
        <v>0</v>
      </c>
      <c r="I178" s="127">
        <v>26228</v>
      </c>
      <c r="J178" s="127">
        <v>0</v>
      </c>
      <c r="K178" s="127"/>
      <c r="L178" s="127"/>
      <c r="M178" s="127"/>
      <c r="N178" s="127"/>
      <c r="O178" s="127"/>
      <c r="Q178" s="140">
        <f t="shared" si="55"/>
        <v>0</v>
      </c>
      <c r="R178" s="140">
        <f t="shared" si="56"/>
        <v>0</v>
      </c>
      <c r="S178" s="140">
        <f t="shared" si="57"/>
        <v>0</v>
      </c>
      <c r="T178" s="140">
        <f t="shared" si="58"/>
        <v>0</v>
      </c>
      <c r="U178" s="140">
        <f t="shared" si="59"/>
        <v>0</v>
      </c>
      <c r="W178" s="140">
        <f t="shared" si="60"/>
        <v>0</v>
      </c>
      <c r="X178" s="140">
        <f t="shared" si="61"/>
        <v>4581.5562999999993</v>
      </c>
      <c r="Y178" s="140">
        <f t="shared" si="62"/>
        <v>0</v>
      </c>
      <c r="Z178" s="140">
        <f t="shared" si="63"/>
        <v>1749.4075999999998</v>
      </c>
      <c r="AA178" s="140">
        <f t="shared" si="64"/>
        <v>0</v>
      </c>
      <c r="AC178" s="143">
        <f t="shared" si="75"/>
        <v>0</v>
      </c>
      <c r="AD178" s="143">
        <f t="shared" si="75"/>
        <v>4581.5562999999993</v>
      </c>
      <c r="AE178" s="143">
        <f t="shared" si="75"/>
        <v>0</v>
      </c>
      <c r="AF178" s="143">
        <f t="shared" si="75"/>
        <v>1749.4075999999998</v>
      </c>
      <c r="AG178" s="143">
        <f t="shared" si="75"/>
        <v>0</v>
      </c>
      <c r="AI178" s="140">
        <f t="shared" si="65"/>
        <v>0</v>
      </c>
      <c r="AJ178" s="140">
        <f t="shared" si="66"/>
        <v>0</v>
      </c>
      <c r="AK178" s="140">
        <f t="shared" si="67"/>
        <v>0</v>
      </c>
      <c r="AL178" s="140">
        <f t="shared" si="68"/>
        <v>0</v>
      </c>
      <c r="AM178" s="140">
        <f t="shared" si="69"/>
        <v>0</v>
      </c>
      <c r="AO178" s="140">
        <f t="shared" si="70"/>
        <v>0</v>
      </c>
      <c r="AP178" s="140">
        <f t="shared" si="71"/>
        <v>4581.5562999999993</v>
      </c>
      <c r="AQ178" s="140">
        <f t="shared" si="72"/>
        <v>0</v>
      </c>
      <c r="AR178" s="140">
        <f t="shared" si="73"/>
        <v>1749.4075999999998</v>
      </c>
      <c r="AS178" s="140">
        <f t="shared" si="74"/>
        <v>0</v>
      </c>
      <c r="AU178" s="143">
        <f t="shared" si="76"/>
        <v>0</v>
      </c>
      <c r="AV178" s="143">
        <f t="shared" si="76"/>
        <v>4581.5562999999993</v>
      </c>
      <c r="AW178" s="143">
        <f t="shared" si="76"/>
        <v>0</v>
      </c>
      <c r="AX178" s="143">
        <f t="shared" si="76"/>
        <v>1749.4075999999998</v>
      </c>
      <c r="AY178" s="143">
        <f t="shared" si="76"/>
        <v>0</v>
      </c>
    </row>
    <row r="179" spans="2:51">
      <c r="B179" t="s">
        <v>809</v>
      </c>
      <c r="C179" t="s">
        <v>586</v>
      </c>
      <c r="D179" s="120">
        <v>6.6699999999999995E-2</v>
      </c>
      <c r="E179" s="120">
        <v>6.6699999999999995E-2</v>
      </c>
      <c r="F179" s="127">
        <v>0</v>
      </c>
      <c r="G179" s="127">
        <v>1414</v>
      </c>
      <c r="H179" s="127">
        <v>0</v>
      </c>
      <c r="I179" s="127">
        <v>540</v>
      </c>
      <c r="J179" s="127">
        <v>0</v>
      </c>
      <c r="K179" s="127"/>
      <c r="L179" s="127"/>
      <c r="M179" s="127"/>
      <c r="N179" s="127"/>
      <c r="O179" s="127"/>
      <c r="Q179" s="140">
        <f t="shared" si="55"/>
        <v>0</v>
      </c>
      <c r="R179" s="140">
        <f t="shared" si="56"/>
        <v>0</v>
      </c>
      <c r="S179" s="140">
        <f t="shared" si="57"/>
        <v>0</v>
      </c>
      <c r="T179" s="140">
        <f t="shared" si="58"/>
        <v>0</v>
      </c>
      <c r="U179" s="140">
        <f t="shared" si="59"/>
        <v>0</v>
      </c>
      <c r="W179" s="140">
        <f t="shared" si="60"/>
        <v>0</v>
      </c>
      <c r="X179" s="140">
        <f t="shared" si="61"/>
        <v>94.313800000000001</v>
      </c>
      <c r="Y179" s="140">
        <f t="shared" si="62"/>
        <v>0</v>
      </c>
      <c r="Z179" s="140">
        <f t="shared" si="63"/>
        <v>36.018000000000001</v>
      </c>
      <c r="AA179" s="140">
        <f t="shared" si="64"/>
        <v>0</v>
      </c>
      <c r="AC179" s="143">
        <f t="shared" si="75"/>
        <v>0</v>
      </c>
      <c r="AD179" s="143">
        <f t="shared" si="75"/>
        <v>94.313800000000001</v>
      </c>
      <c r="AE179" s="143">
        <f t="shared" si="75"/>
        <v>0</v>
      </c>
      <c r="AF179" s="143">
        <f t="shared" si="75"/>
        <v>36.018000000000001</v>
      </c>
      <c r="AG179" s="143">
        <f t="shared" si="75"/>
        <v>0</v>
      </c>
      <c r="AI179" s="140">
        <f t="shared" si="65"/>
        <v>0</v>
      </c>
      <c r="AJ179" s="140">
        <f t="shared" si="66"/>
        <v>0</v>
      </c>
      <c r="AK179" s="140">
        <f t="shared" si="67"/>
        <v>0</v>
      </c>
      <c r="AL179" s="140">
        <f t="shared" si="68"/>
        <v>0</v>
      </c>
      <c r="AM179" s="140">
        <f t="shared" si="69"/>
        <v>0</v>
      </c>
      <c r="AO179" s="140">
        <f t="shared" si="70"/>
        <v>0</v>
      </c>
      <c r="AP179" s="140">
        <f t="shared" si="71"/>
        <v>94.313800000000001</v>
      </c>
      <c r="AQ179" s="140">
        <f t="shared" si="72"/>
        <v>0</v>
      </c>
      <c r="AR179" s="140">
        <f t="shared" si="73"/>
        <v>36.018000000000001</v>
      </c>
      <c r="AS179" s="140">
        <f t="shared" si="74"/>
        <v>0</v>
      </c>
      <c r="AU179" s="143">
        <f t="shared" si="76"/>
        <v>0</v>
      </c>
      <c r="AV179" s="143">
        <f t="shared" si="76"/>
        <v>94.313800000000001</v>
      </c>
      <c r="AW179" s="143">
        <f t="shared" si="76"/>
        <v>0</v>
      </c>
      <c r="AX179" s="143">
        <f t="shared" si="76"/>
        <v>36.018000000000001</v>
      </c>
      <c r="AY179" s="143">
        <f t="shared" si="76"/>
        <v>0</v>
      </c>
    </row>
    <row r="180" spans="2:51">
      <c r="B180" t="s">
        <v>809</v>
      </c>
      <c r="C180" t="s">
        <v>587</v>
      </c>
      <c r="D180" s="120">
        <v>6.6699999999999995E-2</v>
      </c>
      <c r="E180" s="120">
        <v>6.6699999999999995E-2</v>
      </c>
      <c r="F180" s="127">
        <v>0</v>
      </c>
      <c r="G180" s="127">
        <v>0</v>
      </c>
      <c r="H180" s="127">
        <v>0</v>
      </c>
      <c r="I180" s="127">
        <v>0</v>
      </c>
      <c r="J180" s="127">
        <v>0</v>
      </c>
      <c r="K180" s="127"/>
      <c r="L180" s="127"/>
      <c r="M180" s="127"/>
      <c r="N180" s="127"/>
      <c r="O180" s="127"/>
      <c r="Q180" s="140">
        <f t="shared" si="55"/>
        <v>0</v>
      </c>
      <c r="R180" s="140">
        <f t="shared" si="56"/>
        <v>0</v>
      </c>
      <c r="S180" s="140">
        <f t="shared" si="57"/>
        <v>0</v>
      </c>
      <c r="T180" s="140">
        <f t="shared" si="58"/>
        <v>0</v>
      </c>
      <c r="U180" s="140">
        <f t="shared" si="59"/>
        <v>0</v>
      </c>
      <c r="W180" s="140">
        <f t="shared" si="60"/>
        <v>0</v>
      </c>
      <c r="X180" s="140">
        <f t="shared" si="61"/>
        <v>0</v>
      </c>
      <c r="Y180" s="140">
        <f t="shared" si="62"/>
        <v>0</v>
      </c>
      <c r="Z180" s="140">
        <f t="shared" si="63"/>
        <v>0</v>
      </c>
      <c r="AA180" s="140">
        <f t="shared" si="64"/>
        <v>0</v>
      </c>
      <c r="AC180" s="143">
        <f t="shared" si="75"/>
        <v>0</v>
      </c>
      <c r="AD180" s="143">
        <f t="shared" si="75"/>
        <v>0</v>
      </c>
      <c r="AE180" s="143">
        <f t="shared" si="75"/>
        <v>0</v>
      </c>
      <c r="AF180" s="143">
        <f t="shared" si="75"/>
        <v>0</v>
      </c>
      <c r="AG180" s="143">
        <f t="shared" si="75"/>
        <v>0</v>
      </c>
      <c r="AI180" s="140">
        <f t="shared" si="65"/>
        <v>0</v>
      </c>
      <c r="AJ180" s="140">
        <f t="shared" si="66"/>
        <v>0</v>
      </c>
      <c r="AK180" s="140">
        <f t="shared" si="67"/>
        <v>0</v>
      </c>
      <c r="AL180" s="140">
        <f t="shared" si="68"/>
        <v>0</v>
      </c>
      <c r="AM180" s="140">
        <f t="shared" si="69"/>
        <v>0</v>
      </c>
      <c r="AO180" s="140">
        <f t="shared" si="70"/>
        <v>0</v>
      </c>
      <c r="AP180" s="140">
        <f t="shared" si="71"/>
        <v>0</v>
      </c>
      <c r="AQ180" s="140">
        <f t="shared" si="72"/>
        <v>0</v>
      </c>
      <c r="AR180" s="140">
        <f t="shared" si="73"/>
        <v>0</v>
      </c>
      <c r="AS180" s="140">
        <f t="shared" si="74"/>
        <v>0</v>
      </c>
      <c r="AU180" s="143">
        <f t="shared" si="76"/>
        <v>0</v>
      </c>
      <c r="AV180" s="143">
        <f t="shared" si="76"/>
        <v>0</v>
      </c>
      <c r="AW180" s="143">
        <f t="shared" si="76"/>
        <v>0</v>
      </c>
      <c r="AX180" s="143">
        <f t="shared" si="76"/>
        <v>0</v>
      </c>
      <c r="AY180" s="143">
        <f t="shared" si="76"/>
        <v>0</v>
      </c>
    </row>
    <row r="181" spans="2:51">
      <c r="B181" t="s">
        <v>809</v>
      </c>
      <c r="C181" t="s">
        <v>588</v>
      </c>
      <c r="D181" s="120">
        <v>0.10390000000000001</v>
      </c>
      <c r="E181" s="120">
        <v>0.10390000000000001</v>
      </c>
      <c r="F181" s="127">
        <v>0</v>
      </c>
      <c r="G181" s="127">
        <v>0</v>
      </c>
      <c r="H181" s="127">
        <v>0</v>
      </c>
      <c r="I181" s="127">
        <v>0</v>
      </c>
      <c r="J181" s="127">
        <v>0</v>
      </c>
      <c r="K181" s="127"/>
      <c r="L181" s="127"/>
      <c r="M181" s="127"/>
      <c r="N181" s="127"/>
      <c r="O181" s="127"/>
      <c r="Q181" s="140">
        <f t="shared" si="55"/>
        <v>0</v>
      </c>
      <c r="R181" s="140">
        <f t="shared" si="56"/>
        <v>0</v>
      </c>
      <c r="S181" s="140">
        <f t="shared" si="57"/>
        <v>0</v>
      </c>
      <c r="T181" s="140">
        <f t="shared" si="58"/>
        <v>0</v>
      </c>
      <c r="U181" s="140">
        <f t="shared" si="59"/>
        <v>0</v>
      </c>
      <c r="W181" s="140">
        <f t="shared" si="60"/>
        <v>0</v>
      </c>
      <c r="X181" s="140">
        <f t="shared" si="61"/>
        <v>0</v>
      </c>
      <c r="Y181" s="140">
        <f t="shared" si="62"/>
        <v>0</v>
      </c>
      <c r="Z181" s="140">
        <f t="shared" si="63"/>
        <v>0</v>
      </c>
      <c r="AA181" s="140">
        <f t="shared" si="64"/>
        <v>0</v>
      </c>
      <c r="AC181" s="143">
        <f t="shared" si="75"/>
        <v>0</v>
      </c>
      <c r="AD181" s="143">
        <f t="shared" si="75"/>
        <v>0</v>
      </c>
      <c r="AE181" s="143">
        <f t="shared" si="75"/>
        <v>0</v>
      </c>
      <c r="AF181" s="143">
        <f t="shared" si="75"/>
        <v>0</v>
      </c>
      <c r="AG181" s="143">
        <f t="shared" si="75"/>
        <v>0</v>
      </c>
      <c r="AI181" s="140">
        <f t="shared" si="65"/>
        <v>0</v>
      </c>
      <c r="AJ181" s="140">
        <f t="shared" si="66"/>
        <v>0</v>
      </c>
      <c r="AK181" s="140">
        <f t="shared" si="67"/>
        <v>0</v>
      </c>
      <c r="AL181" s="140">
        <f t="shared" si="68"/>
        <v>0</v>
      </c>
      <c r="AM181" s="140">
        <f t="shared" si="69"/>
        <v>0</v>
      </c>
      <c r="AO181" s="140">
        <f t="shared" si="70"/>
        <v>0</v>
      </c>
      <c r="AP181" s="140">
        <f t="shared" si="71"/>
        <v>0</v>
      </c>
      <c r="AQ181" s="140">
        <f t="shared" si="72"/>
        <v>0</v>
      </c>
      <c r="AR181" s="140">
        <f t="shared" si="73"/>
        <v>0</v>
      </c>
      <c r="AS181" s="140">
        <f t="shared" si="74"/>
        <v>0</v>
      </c>
      <c r="AU181" s="143">
        <f t="shared" si="76"/>
        <v>0</v>
      </c>
      <c r="AV181" s="143">
        <f t="shared" si="76"/>
        <v>0</v>
      </c>
      <c r="AW181" s="143">
        <f t="shared" si="76"/>
        <v>0</v>
      </c>
      <c r="AX181" s="143">
        <f t="shared" si="76"/>
        <v>0</v>
      </c>
      <c r="AY181" s="143">
        <f t="shared" si="76"/>
        <v>0</v>
      </c>
    </row>
    <row r="182" spans="2:51">
      <c r="B182" t="s">
        <v>809</v>
      </c>
      <c r="C182" t="s">
        <v>608</v>
      </c>
      <c r="D182" s="120">
        <v>0.05</v>
      </c>
      <c r="E182" s="120">
        <v>0.05</v>
      </c>
      <c r="F182" s="127"/>
      <c r="G182" s="127"/>
      <c r="H182" s="127"/>
      <c r="I182" s="127"/>
      <c r="J182" s="127"/>
      <c r="K182" s="127">
        <v>0</v>
      </c>
      <c r="L182" s="127">
        <v>0</v>
      </c>
      <c r="M182" s="127">
        <v>0</v>
      </c>
      <c r="N182" s="127">
        <v>366770</v>
      </c>
      <c r="O182" s="127">
        <v>0</v>
      </c>
      <c r="Q182" s="140">
        <f t="shared" si="55"/>
        <v>0</v>
      </c>
      <c r="R182" s="140">
        <f t="shared" si="56"/>
        <v>0</v>
      </c>
      <c r="S182" s="140">
        <f t="shared" si="57"/>
        <v>0</v>
      </c>
      <c r="T182" s="140">
        <f t="shared" si="58"/>
        <v>18338.5</v>
      </c>
      <c r="U182" s="140">
        <f t="shared" si="59"/>
        <v>0</v>
      </c>
      <c r="W182" s="140">
        <f t="shared" si="60"/>
        <v>0</v>
      </c>
      <c r="X182" s="140">
        <f t="shared" si="61"/>
        <v>0</v>
      </c>
      <c r="Y182" s="140">
        <f t="shared" si="62"/>
        <v>0</v>
      </c>
      <c r="Z182" s="140">
        <f t="shared" si="63"/>
        <v>0</v>
      </c>
      <c r="AA182" s="140">
        <f t="shared" si="64"/>
        <v>0</v>
      </c>
      <c r="AC182" s="143">
        <f t="shared" si="75"/>
        <v>0</v>
      </c>
      <c r="AD182" s="143">
        <f t="shared" si="75"/>
        <v>0</v>
      </c>
      <c r="AE182" s="143">
        <f t="shared" si="75"/>
        <v>0</v>
      </c>
      <c r="AF182" s="143">
        <f t="shared" si="75"/>
        <v>18338.5</v>
      </c>
      <c r="AG182" s="143">
        <f t="shared" si="75"/>
        <v>0</v>
      </c>
      <c r="AI182" s="140">
        <f t="shared" si="65"/>
        <v>0</v>
      </c>
      <c r="AJ182" s="140">
        <f t="shared" si="66"/>
        <v>0</v>
      </c>
      <c r="AK182" s="140">
        <f t="shared" si="67"/>
        <v>0</v>
      </c>
      <c r="AL182" s="140">
        <f t="shared" si="68"/>
        <v>18338.5</v>
      </c>
      <c r="AM182" s="140">
        <f t="shared" si="69"/>
        <v>0</v>
      </c>
      <c r="AO182" s="140">
        <f t="shared" si="70"/>
        <v>0</v>
      </c>
      <c r="AP182" s="140">
        <f t="shared" si="71"/>
        <v>0</v>
      </c>
      <c r="AQ182" s="140">
        <f t="shared" si="72"/>
        <v>0</v>
      </c>
      <c r="AR182" s="140">
        <f t="shared" si="73"/>
        <v>0</v>
      </c>
      <c r="AS182" s="140">
        <f t="shared" si="74"/>
        <v>0</v>
      </c>
      <c r="AU182" s="143">
        <f t="shared" si="76"/>
        <v>0</v>
      </c>
      <c r="AV182" s="143">
        <f t="shared" si="76"/>
        <v>0</v>
      </c>
      <c r="AW182" s="143">
        <f t="shared" si="76"/>
        <v>0</v>
      </c>
      <c r="AX182" s="143">
        <f t="shared" si="76"/>
        <v>18338.5</v>
      </c>
      <c r="AY182" s="143">
        <f t="shared" si="76"/>
        <v>0</v>
      </c>
    </row>
    <row r="183" spans="2:51">
      <c r="B183" t="s">
        <v>809</v>
      </c>
      <c r="C183" t="s">
        <v>609</v>
      </c>
      <c r="D183" s="120">
        <v>6.6699999999999995E-2</v>
      </c>
      <c r="E183" s="120">
        <v>6.6699999999999995E-2</v>
      </c>
      <c r="F183" s="127"/>
      <c r="G183" s="127"/>
      <c r="H183" s="127"/>
      <c r="I183" s="127"/>
      <c r="J183" s="127"/>
      <c r="K183" s="127">
        <v>0</v>
      </c>
      <c r="L183" s="127">
        <v>0</v>
      </c>
      <c r="M183" s="127">
        <v>0</v>
      </c>
      <c r="N183" s="127">
        <v>0</v>
      </c>
      <c r="O183" s="127">
        <v>0</v>
      </c>
      <c r="Q183" s="140">
        <f t="shared" si="55"/>
        <v>0</v>
      </c>
      <c r="R183" s="140">
        <f t="shared" si="56"/>
        <v>0</v>
      </c>
      <c r="S183" s="140">
        <f t="shared" si="57"/>
        <v>0</v>
      </c>
      <c r="T183" s="140">
        <f t="shared" si="58"/>
        <v>0</v>
      </c>
      <c r="U183" s="140">
        <f t="shared" si="59"/>
        <v>0</v>
      </c>
      <c r="W183" s="140">
        <f t="shared" si="60"/>
        <v>0</v>
      </c>
      <c r="X183" s="140">
        <f t="shared" si="61"/>
        <v>0</v>
      </c>
      <c r="Y183" s="140">
        <f t="shared" si="62"/>
        <v>0</v>
      </c>
      <c r="Z183" s="140">
        <f t="shared" si="63"/>
        <v>0</v>
      </c>
      <c r="AA183" s="140">
        <f t="shared" si="64"/>
        <v>0</v>
      </c>
      <c r="AC183" s="143">
        <f t="shared" si="75"/>
        <v>0</v>
      </c>
      <c r="AD183" s="143">
        <f t="shared" si="75"/>
        <v>0</v>
      </c>
      <c r="AE183" s="143">
        <f t="shared" si="75"/>
        <v>0</v>
      </c>
      <c r="AF183" s="143">
        <f t="shared" si="75"/>
        <v>0</v>
      </c>
      <c r="AG183" s="143">
        <f t="shared" si="75"/>
        <v>0</v>
      </c>
      <c r="AI183" s="140">
        <f t="shared" si="65"/>
        <v>0</v>
      </c>
      <c r="AJ183" s="140">
        <f t="shared" si="66"/>
        <v>0</v>
      </c>
      <c r="AK183" s="140">
        <f t="shared" si="67"/>
        <v>0</v>
      </c>
      <c r="AL183" s="140">
        <f t="shared" si="68"/>
        <v>0</v>
      </c>
      <c r="AM183" s="140">
        <f t="shared" si="69"/>
        <v>0</v>
      </c>
      <c r="AO183" s="140">
        <f t="shared" si="70"/>
        <v>0</v>
      </c>
      <c r="AP183" s="140">
        <f t="shared" si="71"/>
        <v>0</v>
      </c>
      <c r="AQ183" s="140">
        <f t="shared" si="72"/>
        <v>0</v>
      </c>
      <c r="AR183" s="140">
        <f t="shared" si="73"/>
        <v>0</v>
      </c>
      <c r="AS183" s="140">
        <f t="shared" si="74"/>
        <v>0</v>
      </c>
      <c r="AU183" s="143">
        <f t="shared" si="76"/>
        <v>0</v>
      </c>
      <c r="AV183" s="143">
        <f t="shared" si="76"/>
        <v>0</v>
      </c>
      <c r="AW183" s="143">
        <f t="shared" si="76"/>
        <v>0</v>
      </c>
      <c r="AX183" s="143">
        <f t="shared" si="76"/>
        <v>0</v>
      </c>
      <c r="AY183" s="143">
        <f t="shared" si="76"/>
        <v>0</v>
      </c>
    </row>
    <row r="184" spans="2:51">
      <c r="B184" t="s">
        <v>809</v>
      </c>
      <c r="C184" t="s">
        <v>613</v>
      </c>
      <c r="D184" s="120">
        <v>6.6699999999999995E-2</v>
      </c>
      <c r="E184" s="120">
        <v>6.6699999999999995E-2</v>
      </c>
      <c r="F184" s="127"/>
      <c r="G184" s="127"/>
      <c r="H184" s="127"/>
      <c r="I184" s="127"/>
      <c r="J184" s="127"/>
      <c r="K184" s="127">
        <v>0</v>
      </c>
      <c r="L184" s="127">
        <v>0</v>
      </c>
      <c r="M184" s="127">
        <v>0</v>
      </c>
      <c r="N184" s="127">
        <v>295260</v>
      </c>
      <c r="O184" s="127">
        <v>0</v>
      </c>
      <c r="Q184" s="140">
        <f t="shared" si="55"/>
        <v>0</v>
      </c>
      <c r="R184" s="140">
        <f t="shared" si="56"/>
        <v>0</v>
      </c>
      <c r="S184" s="140">
        <f t="shared" si="57"/>
        <v>0</v>
      </c>
      <c r="T184" s="140">
        <f t="shared" si="58"/>
        <v>19693.841999999997</v>
      </c>
      <c r="U184" s="140">
        <f t="shared" si="59"/>
        <v>0</v>
      </c>
      <c r="W184" s="140">
        <f t="shared" si="60"/>
        <v>0</v>
      </c>
      <c r="X184" s="140">
        <f t="shared" si="61"/>
        <v>0</v>
      </c>
      <c r="Y184" s="140">
        <f t="shared" si="62"/>
        <v>0</v>
      </c>
      <c r="Z184" s="140">
        <f t="shared" si="63"/>
        <v>0</v>
      </c>
      <c r="AA184" s="140">
        <f t="shared" si="64"/>
        <v>0</v>
      </c>
      <c r="AC184" s="143">
        <f t="shared" si="75"/>
        <v>0</v>
      </c>
      <c r="AD184" s="143">
        <f t="shared" si="75"/>
        <v>0</v>
      </c>
      <c r="AE184" s="143">
        <f t="shared" si="75"/>
        <v>0</v>
      </c>
      <c r="AF184" s="143">
        <f t="shared" si="75"/>
        <v>19693.841999999997</v>
      </c>
      <c r="AG184" s="143">
        <f t="shared" si="75"/>
        <v>0</v>
      </c>
      <c r="AI184" s="140">
        <f t="shared" si="65"/>
        <v>0</v>
      </c>
      <c r="AJ184" s="140">
        <f t="shared" si="66"/>
        <v>0</v>
      </c>
      <c r="AK184" s="140">
        <f t="shared" si="67"/>
        <v>0</v>
      </c>
      <c r="AL184" s="140">
        <f t="shared" si="68"/>
        <v>19693.841999999997</v>
      </c>
      <c r="AM184" s="140">
        <f t="shared" si="69"/>
        <v>0</v>
      </c>
      <c r="AO184" s="140">
        <f t="shared" si="70"/>
        <v>0</v>
      </c>
      <c r="AP184" s="140">
        <f t="shared" si="71"/>
        <v>0</v>
      </c>
      <c r="AQ184" s="140">
        <f t="shared" si="72"/>
        <v>0</v>
      </c>
      <c r="AR184" s="140">
        <f t="shared" si="73"/>
        <v>0</v>
      </c>
      <c r="AS184" s="140">
        <f t="shared" si="74"/>
        <v>0</v>
      </c>
      <c r="AU184" s="143">
        <f t="shared" si="76"/>
        <v>0</v>
      </c>
      <c r="AV184" s="143">
        <f t="shared" si="76"/>
        <v>0</v>
      </c>
      <c r="AW184" s="143">
        <f t="shared" si="76"/>
        <v>0</v>
      </c>
      <c r="AX184" s="143">
        <f t="shared" si="76"/>
        <v>19693.841999999997</v>
      </c>
      <c r="AY184" s="143">
        <f t="shared" si="76"/>
        <v>0</v>
      </c>
    </row>
    <row r="185" spans="2:51">
      <c r="B185" t="s">
        <v>809</v>
      </c>
      <c r="C185" t="s">
        <v>641</v>
      </c>
      <c r="D185" s="120">
        <v>2.4500000000000001E-2</v>
      </c>
      <c r="E185" s="120">
        <v>3.3700000000000001E-2</v>
      </c>
      <c r="F185" s="127"/>
      <c r="G185" s="127"/>
      <c r="H185" s="127"/>
      <c r="I185" s="127"/>
      <c r="J185" s="127"/>
      <c r="K185" s="127">
        <v>0</v>
      </c>
      <c r="L185" s="127">
        <v>0</v>
      </c>
      <c r="M185" s="127">
        <v>0</v>
      </c>
      <c r="N185" s="127">
        <v>0</v>
      </c>
      <c r="O185" s="127">
        <v>4111074</v>
      </c>
      <c r="Q185" s="140">
        <f t="shared" si="55"/>
        <v>0</v>
      </c>
      <c r="R185" s="140">
        <f t="shared" si="56"/>
        <v>0</v>
      </c>
      <c r="S185" s="140">
        <f t="shared" si="57"/>
        <v>0</v>
      </c>
      <c r="T185" s="140">
        <f t="shared" si="58"/>
        <v>0</v>
      </c>
      <c r="U185" s="140">
        <f t="shared" si="59"/>
        <v>100721.31300000001</v>
      </c>
      <c r="W185" s="140">
        <f t="shared" si="60"/>
        <v>0</v>
      </c>
      <c r="X185" s="140">
        <f t="shared" si="61"/>
        <v>0</v>
      </c>
      <c r="Y185" s="140">
        <f t="shared" si="62"/>
        <v>0</v>
      </c>
      <c r="Z185" s="140">
        <f t="shared" si="63"/>
        <v>0</v>
      </c>
      <c r="AA185" s="140">
        <f t="shared" si="64"/>
        <v>0</v>
      </c>
      <c r="AC185" s="143">
        <f t="shared" si="75"/>
        <v>0</v>
      </c>
      <c r="AD185" s="143">
        <f t="shared" si="75"/>
        <v>0</v>
      </c>
      <c r="AE185" s="143">
        <f t="shared" si="75"/>
        <v>0</v>
      </c>
      <c r="AF185" s="143">
        <f t="shared" si="75"/>
        <v>0</v>
      </c>
      <c r="AG185" s="143">
        <f t="shared" si="75"/>
        <v>100721.31300000001</v>
      </c>
      <c r="AI185" s="140">
        <f t="shared" si="65"/>
        <v>0</v>
      </c>
      <c r="AJ185" s="140">
        <f t="shared" si="66"/>
        <v>0</v>
      </c>
      <c r="AK185" s="140">
        <f t="shared" si="67"/>
        <v>0</v>
      </c>
      <c r="AL185" s="140">
        <f t="shared" si="68"/>
        <v>0</v>
      </c>
      <c r="AM185" s="140">
        <f t="shared" si="69"/>
        <v>138543.19380000001</v>
      </c>
      <c r="AO185" s="140">
        <f t="shared" si="70"/>
        <v>0</v>
      </c>
      <c r="AP185" s="140">
        <f t="shared" si="71"/>
        <v>0</v>
      </c>
      <c r="AQ185" s="140">
        <f t="shared" si="72"/>
        <v>0</v>
      </c>
      <c r="AR185" s="140">
        <f t="shared" si="73"/>
        <v>0</v>
      </c>
      <c r="AS185" s="140">
        <f t="shared" si="74"/>
        <v>0</v>
      </c>
      <c r="AU185" s="143">
        <f t="shared" si="76"/>
        <v>0</v>
      </c>
      <c r="AV185" s="143">
        <f t="shared" si="76"/>
        <v>0</v>
      </c>
      <c r="AW185" s="143">
        <f t="shared" si="76"/>
        <v>0</v>
      </c>
      <c r="AX185" s="143">
        <f t="shared" si="76"/>
        <v>0</v>
      </c>
      <c r="AY185" s="143">
        <f t="shared" si="76"/>
        <v>138543.19380000001</v>
      </c>
    </row>
    <row r="186" spans="2:51">
      <c r="B186" t="s">
        <v>809</v>
      </c>
      <c r="C186" t="s">
        <v>642</v>
      </c>
      <c r="D186" s="120">
        <v>0.2</v>
      </c>
      <c r="E186" s="120">
        <v>0.2</v>
      </c>
      <c r="F186" s="127"/>
      <c r="G186" s="127"/>
      <c r="H186" s="127"/>
      <c r="I186" s="127"/>
      <c r="J186" s="127"/>
      <c r="K186" s="127">
        <v>0</v>
      </c>
      <c r="L186" s="127">
        <v>0</v>
      </c>
      <c r="M186" s="127">
        <v>0</v>
      </c>
      <c r="N186" s="127">
        <v>0</v>
      </c>
      <c r="O186" s="127">
        <v>12223</v>
      </c>
      <c r="Q186" s="140">
        <f t="shared" si="55"/>
        <v>0</v>
      </c>
      <c r="R186" s="140">
        <f t="shared" si="56"/>
        <v>0</v>
      </c>
      <c r="S186" s="140">
        <f t="shared" si="57"/>
        <v>0</v>
      </c>
      <c r="T186" s="140">
        <f t="shared" si="58"/>
        <v>0</v>
      </c>
      <c r="U186" s="140">
        <f t="shared" si="59"/>
        <v>2444.6</v>
      </c>
      <c r="W186" s="140">
        <f t="shared" si="60"/>
        <v>0</v>
      </c>
      <c r="X186" s="140">
        <f t="shared" si="61"/>
        <v>0</v>
      </c>
      <c r="Y186" s="140">
        <f t="shared" si="62"/>
        <v>0</v>
      </c>
      <c r="Z186" s="140">
        <f t="shared" si="63"/>
        <v>0</v>
      </c>
      <c r="AA186" s="140">
        <f t="shared" si="64"/>
        <v>0</v>
      </c>
      <c r="AC186" s="143">
        <f t="shared" si="75"/>
        <v>0</v>
      </c>
      <c r="AD186" s="143">
        <f t="shared" si="75"/>
        <v>0</v>
      </c>
      <c r="AE186" s="143">
        <f t="shared" si="75"/>
        <v>0</v>
      </c>
      <c r="AF186" s="143">
        <f t="shared" si="75"/>
        <v>0</v>
      </c>
      <c r="AG186" s="143">
        <f t="shared" si="75"/>
        <v>2444.6</v>
      </c>
      <c r="AI186" s="140">
        <f t="shared" si="65"/>
        <v>0</v>
      </c>
      <c r="AJ186" s="140">
        <f t="shared" si="66"/>
        <v>0</v>
      </c>
      <c r="AK186" s="140">
        <f t="shared" si="67"/>
        <v>0</v>
      </c>
      <c r="AL186" s="140">
        <f t="shared" si="68"/>
        <v>0</v>
      </c>
      <c r="AM186" s="140">
        <f t="shared" si="69"/>
        <v>2444.6</v>
      </c>
      <c r="AO186" s="140">
        <f t="shared" si="70"/>
        <v>0</v>
      </c>
      <c r="AP186" s="140">
        <f t="shared" si="71"/>
        <v>0</v>
      </c>
      <c r="AQ186" s="140">
        <f t="shared" si="72"/>
        <v>0</v>
      </c>
      <c r="AR186" s="140">
        <f t="shared" si="73"/>
        <v>0</v>
      </c>
      <c r="AS186" s="140">
        <f t="shared" si="74"/>
        <v>0</v>
      </c>
      <c r="AU186" s="143">
        <f t="shared" si="76"/>
        <v>0</v>
      </c>
      <c r="AV186" s="143">
        <f t="shared" si="76"/>
        <v>0</v>
      </c>
      <c r="AW186" s="143">
        <f t="shared" si="76"/>
        <v>0</v>
      </c>
      <c r="AX186" s="143">
        <f t="shared" si="76"/>
        <v>0</v>
      </c>
      <c r="AY186" s="143">
        <f t="shared" si="76"/>
        <v>2444.6</v>
      </c>
    </row>
    <row r="187" spans="2:51">
      <c r="B187" t="s">
        <v>809</v>
      </c>
      <c r="C187" t="s">
        <v>653</v>
      </c>
      <c r="D187" s="120">
        <v>0.04</v>
      </c>
      <c r="E187" s="120">
        <v>0.04</v>
      </c>
      <c r="F187" s="127"/>
      <c r="G187" s="127"/>
      <c r="H187" s="127"/>
      <c r="I187" s="127"/>
      <c r="J187" s="127"/>
      <c r="K187" s="127">
        <v>0</v>
      </c>
      <c r="L187" s="127">
        <v>0</v>
      </c>
      <c r="M187" s="127">
        <v>0</v>
      </c>
      <c r="N187" s="127">
        <v>0</v>
      </c>
      <c r="O187" s="127">
        <v>20792</v>
      </c>
      <c r="Q187" s="140">
        <f t="shared" si="55"/>
        <v>0</v>
      </c>
      <c r="R187" s="140">
        <f t="shared" si="56"/>
        <v>0</v>
      </c>
      <c r="S187" s="140">
        <f t="shared" si="57"/>
        <v>0</v>
      </c>
      <c r="T187" s="140">
        <f t="shared" si="58"/>
        <v>0</v>
      </c>
      <c r="U187" s="140">
        <f t="shared" si="59"/>
        <v>831.68000000000006</v>
      </c>
      <c r="W187" s="140">
        <f t="shared" si="60"/>
        <v>0</v>
      </c>
      <c r="X187" s="140">
        <f t="shared" si="61"/>
        <v>0</v>
      </c>
      <c r="Y187" s="140">
        <f t="shared" si="62"/>
        <v>0</v>
      </c>
      <c r="Z187" s="140">
        <f t="shared" si="63"/>
        <v>0</v>
      </c>
      <c r="AA187" s="140">
        <f t="shared" si="64"/>
        <v>0</v>
      </c>
      <c r="AC187" s="143">
        <f t="shared" si="75"/>
        <v>0</v>
      </c>
      <c r="AD187" s="143">
        <f t="shared" si="75"/>
        <v>0</v>
      </c>
      <c r="AE187" s="143">
        <f t="shared" si="75"/>
        <v>0</v>
      </c>
      <c r="AF187" s="143">
        <f t="shared" si="75"/>
        <v>0</v>
      </c>
      <c r="AG187" s="143">
        <f t="shared" si="75"/>
        <v>831.68000000000006</v>
      </c>
      <c r="AI187" s="140">
        <f t="shared" si="65"/>
        <v>0</v>
      </c>
      <c r="AJ187" s="140">
        <f t="shared" si="66"/>
        <v>0</v>
      </c>
      <c r="AK187" s="140">
        <f t="shared" si="67"/>
        <v>0</v>
      </c>
      <c r="AL187" s="140">
        <f t="shared" si="68"/>
        <v>0</v>
      </c>
      <c r="AM187" s="140">
        <f t="shared" si="69"/>
        <v>831.68000000000006</v>
      </c>
      <c r="AO187" s="140">
        <f t="shared" si="70"/>
        <v>0</v>
      </c>
      <c r="AP187" s="140">
        <f t="shared" si="71"/>
        <v>0</v>
      </c>
      <c r="AQ187" s="140">
        <f t="shared" si="72"/>
        <v>0</v>
      </c>
      <c r="AR187" s="140">
        <f t="shared" si="73"/>
        <v>0</v>
      </c>
      <c r="AS187" s="140">
        <f t="shared" si="74"/>
        <v>0</v>
      </c>
      <c r="AU187" s="143">
        <f t="shared" si="76"/>
        <v>0</v>
      </c>
      <c r="AV187" s="143">
        <f t="shared" si="76"/>
        <v>0</v>
      </c>
      <c r="AW187" s="143">
        <f t="shared" si="76"/>
        <v>0</v>
      </c>
      <c r="AX187" s="143">
        <f t="shared" si="76"/>
        <v>0</v>
      </c>
      <c r="AY187" s="143">
        <f t="shared" si="76"/>
        <v>831.68000000000006</v>
      </c>
    </row>
    <row r="188" spans="2:51">
      <c r="B188" t="s">
        <v>809</v>
      </c>
      <c r="C188" t="s">
        <v>654</v>
      </c>
      <c r="D188" s="120">
        <v>0.05</v>
      </c>
      <c r="E188" s="120">
        <v>0.05</v>
      </c>
      <c r="F188" s="127"/>
      <c r="G188" s="127"/>
      <c r="H188" s="127"/>
      <c r="I188" s="127"/>
      <c r="J188" s="127"/>
      <c r="K188" s="127">
        <v>0</v>
      </c>
      <c r="L188" s="127">
        <v>0</v>
      </c>
      <c r="M188" s="127">
        <v>0</v>
      </c>
      <c r="N188" s="127">
        <v>0</v>
      </c>
      <c r="O188" s="127">
        <v>962772</v>
      </c>
      <c r="Q188" s="140">
        <f t="shared" si="55"/>
        <v>0</v>
      </c>
      <c r="R188" s="140">
        <f t="shared" si="56"/>
        <v>0</v>
      </c>
      <c r="S188" s="140">
        <f t="shared" si="57"/>
        <v>0</v>
      </c>
      <c r="T188" s="140">
        <f t="shared" si="58"/>
        <v>0</v>
      </c>
      <c r="U188" s="140">
        <f t="shared" si="59"/>
        <v>48138.600000000006</v>
      </c>
      <c r="W188" s="140">
        <f t="shared" si="60"/>
        <v>0</v>
      </c>
      <c r="X188" s="140">
        <f t="shared" si="61"/>
        <v>0</v>
      </c>
      <c r="Y188" s="140">
        <f t="shared" si="62"/>
        <v>0</v>
      </c>
      <c r="Z188" s="140">
        <f t="shared" si="63"/>
        <v>0</v>
      </c>
      <c r="AA188" s="140">
        <f t="shared" si="64"/>
        <v>0</v>
      </c>
      <c r="AC188" s="143">
        <f t="shared" si="75"/>
        <v>0</v>
      </c>
      <c r="AD188" s="143">
        <f t="shared" si="75"/>
        <v>0</v>
      </c>
      <c r="AE188" s="143">
        <f t="shared" si="75"/>
        <v>0</v>
      </c>
      <c r="AF188" s="143">
        <f t="shared" si="75"/>
        <v>0</v>
      </c>
      <c r="AG188" s="143">
        <f t="shared" si="75"/>
        <v>48138.600000000006</v>
      </c>
      <c r="AI188" s="140">
        <f t="shared" si="65"/>
        <v>0</v>
      </c>
      <c r="AJ188" s="140">
        <f t="shared" si="66"/>
        <v>0</v>
      </c>
      <c r="AK188" s="140">
        <f t="shared" si="67"/>
        <v>0</v>
      </c>
      <c r="AL188" s="140">
        <f t="shared" si="68"/>
        <v>0</v>
      </c>
      <c r="AM188" s="140">
        <f t="shared" si="69"/>
        <v>48138.600000000006</v>
      </c>
      <c r="AO188" s="140">
        <f t="shared" si="70"/>
        <v>0</v>
      </c>
      <c r="AP188" s="140">
        <f t="shared" si="71"/>
        <v>0</v>
      </c>
      <c r="AQ188" s="140">
        <f t="shared" si="72"/>
        <v>0</v>
      </c>
      <c r="AR188" s="140">
        <f t="shared" si="73"/>
        <v>0</v>
      </c>
      <c r="AS188" s="140">
        <f t="shared" si="74"/>
        <v>0</v>
      </c>
      <c r="AU188" s="143">
        <f t="shared" si="76"/>
        <v>0</v>
      </c>
      <c r="AV188" s="143">
        <f t="shared" si="76"/>
        <v>0</v>
      </c>
      <c r="AW188" s="143">
        <f t="shared" si="76"/>
        <v>0</v>
      </c>
      <c r="AX188" s="143">
        <f t="shared" si="76"/>
        <v>0</v>
      </c>
      <c r="AY188" s="143">
        <f t="shared" si="76"/>
        <v>48138.600000000006</v>
      </c>
    </row>
    <row r="189" spans="2:51">
      <c r="B189" t="s">
        <v>809</v>
      </c>
      <c r="C189" t="s">
        <v>655</v>
      </c>
      <c r="D189" s="120">
        <v>6.6699999999999995E-2</v>
      </c>
      <c r="E189" s="120">
        <v>6.6699999999999995E-2</v>
      </c>
      <c r="F189" s="127"/>
      <c r="G189" s="127"/>
      <c r="H189" s="127"/>
      <c r="I189" s="127"/>
      <c r="J189" s="127"/>
      <c r="K189" s="127">
        <v>0</v>
      </c>
      <c r="L189" s="127">
        <v>0</v>
      </c>
      <c r="M189" s="127">
        <v>0</v>
      </c>
      <c r="N189" s="127">
        <v>0</v>
      </c>
      <c r="O189" s="127">
        <v>18586</v>
      </c>
      <c r="Q189" s="140">
        <f t="shared" si="55"/>
        <v>0</v>
      </c>
      <c r="R189" s="140">
        <f t="shared" si="56"/>
        <v>0</v>
      </c>
      <c r="S189" s="140">
        <f t="shared" si="57"/>
        <v>0</v>
      </c>
      <c r="T189" s="140">
        <f t="shared" si="58"/>
        <v>0</v>
      </c>
      <c r="U189" s="140">
        <f t="shared" si="59"/>
        <v>1239.6861999999999</v>
      </c>
      <c r="W189" s="140">
        <f t="shared" si="60"/>
        <v>0</v>
      </c>
      <c r="X189" s="140">
        <f t="shared" si="61"/>
        <v>0</v>
      </c>
      <c r="Y189" s="140">
        <f t="shared" si="62"/>
        <v>0</v>
      </c>
      <c r="Z189" s="140">
        <f t="shared" si="63"/>
        <v>0</v>
      </c>
      <c r="AA189" s="140">
        <f t="shared" si="64"/>
        <v>0</v>
      </c>
      <c r="AC189" s="143">
        <f t="shared" si="75"/>
        <v>0</v>
      </c>
      <c r="AD189" s="143">
        <f t="shared" si="75"/>
        <v>0</v>
      </c>
      <c r="AE189" s="143">
        <f t="shared" si="75"/>
        <v>0</v>
      </c>
      <c r="AF189" s="143">
        <f t="shared" si="75"/>
        <v>0</v>
      </c>
      <c r="AG189" s="143">
        <f t="shared" si="75"/>
        <v>1239.6861999999999</v>
      </c>
      <c r="AI189" s="140">
        <f t="shared" si="65"/>
        <v>0</v>
      </c>
      <c r="AJ189" s="140">
        <f t="shared" si="66"/>
        <v>0</v>
      </c>
      <c r="AK189" s="140">
        <f t="shared" si="67"/>
        <v>0</v>
      </c>
      <c r="AL189" s="140">
        <f t="shared" si="68"/>
        <v>0</v>
      </c>
      <c r="AM189" s="140">
        <f t="shared" si="69"/>
        <v>1239.6861999999999</v>
      </c>
      <c r="AO189" s="140">
        <f t="shared" si="70"/>
        <v>0</v>
      </c>
      <c r="AP189" s="140">
        <f t="shared" si="71"/>
        <v>0</v>
      </c>
      <c r="AQ189" s="140">
        <f t="shared" si="72"/>
        <v>0</v>
      </c>
      <c r="AR189" s="140">
        <f t="shared" si="73"/>
        <v>0</v>
      </c>
      <c r="AS189" s="140">
        <f t="shared" si="74"/>
        <v>0</v>
      </c>
      <c r="AU189" s="143">
        <f t="shared" si="76"/>
        <v>0</v>
      </c>
      <c r="AV189" s="143">
        <f t="shared" si="76"/>
        <v>0</v>
      </c>
      <c r="AW189" s="143">
        <f t="shared" si="76"/>
        <v>0</v>
      </c>
      <c r="AX189" s="143">
        <f t="shared" si="76"/>
        <v>0</v>
      </c>
      <c r="AY189" s="143">
        <f t="shared" si="76"/>
        <v>1239.6861999999999</v>
      </c>
    </row>
    <row r="190" spans="2:51">
      <c r="B190" t="s">
        <v>809</v>
      </c>
      <c r="C190" t="s">
        <v>657</v>
      </c>
      <c r="D190" s="120">
        <v>6.6699999999999995E-2</v>
      </c>
      <c r="E190" s="120">
        <v>6.6699999999999995E-2</v>
      </c>
      <c r="F190" s="127"/>
      <c r="G190" s="127"/>
      <c r="H190" s="127"/>
      <c r="I190" s="127"/>
      <c r="J190" s="127"/>
      <c r="K190" s="127">
        <v>0</v>
      </c>
      <c r="L190" s="127">
        <v>0</v>
      </c>
      <c r="M190" s="127">
        <v>0</v>
      </c>
      <c r="N190" s="127">
        <v>0</v>
      </c>
      <c r="O190" s="127">
        <v>766397</v>
      </c>
      <c r="Q190" s="140">
        <f t="shared" si="55"/>
        <v>0</v>
      </c>
      <c r="R190" s="140">
        <f t="shared" si="56"/>
        <v>0</v>
      </c>
      <c r="S190" s="140">
        <f t="shared" si="57"/>
        <v>0</v>
      </c>
      <c r="T190" s="140">
        <f t="shared" si="58"/>
        <v>0</v>
      </c>
      <c r="U190" s="140">
        <f t="shared" si="59"/>
        <v>51118.679899999996</v>
      </c>
      <c r="W190" s="140">
        <f t="shared" si="60"/>
        <v>0</v>
      </c>
      <c r="X190" s="140">
        <f t="shared" si="61"/>
        <v>0</v>
      </c>
      <c r="Y190" s="140">
        <f t="shared" si="62"/>
        <v>0</v>
      </c>
      <c r="Z190" s="140">
        <f t="shared" si="63"/>
        <v>0</v>
      </c>
      <c r="AA190" s="140">
        <f t="shared" si="64"/>
        <v>0</v>
      </c>
      <c r="AC190" s="143">
        <f t="shared" si="75"/>
        <v>0</v>
      </c>
      <c r="AD190" s="143">
        <f t="shared" si="75"/>
        <v>0</v>
      </c>
      <c r="AE190" s="143">
        <f t="shared" si="75"/>
        <v>0</v>
      </c>
      <c r="AF190" s="143">
        <f t="shared" si="75"/>
        <v>0</v>
      </c>
      <c r="AG190" s="143">
        <f t="shared" si="75"/>
        <v>51118.679899999996</v>
      </c>
      <c r="AI190" s="140">
        <f t="shared" si="65"/>
        <v>0</v>
      </c>
      <c r="AJ190" s="140">
        <f t="shared" si="66"/>
        <v>0</v>
      </c>
      <c r="AK190" s="140">
        <f t="shared" si="67"/>
        <v>0</v>
      </c>
      <c r="AL190" s="140">
        <f t="shared" si="68"/>
        <v>0</v>
      </c>
      <c r="AM190" s="140">
        <f t="shared" si="69"/>
        <v>51118.679899999996</v>
      </c>
      <c r="AO190" s="140">
        <f t="shared" si="70"/>
        <v>0</v>
      </c>
      <c r="AP190" s="140">
        <f t="shared" si="71"/>
        <v>0</v>
      </c>
      <c r="AQ190" s="140">
        <f t="shared" si="72"/>
        <v>0</v>
      </c>
      <c r="AR190" s="140">
        <f t="shared" si="73"/>
        <v>0</v>
      </c>
      <c r="AS190" s="140">
        <f t="shared" si="74"/>
        <v>0</v>
      </c>
      <c r="AU190" s="143">
        <f t="shared" si="76"/>
        <v>0</v>
      </c>
      <c r="AV190" s="143">
        <f t="shared" si="76"/>
        <v>0</v>
      </c>
      <c r="AW190" s="143">
        <f t="shared" si="76"/>
        <v>0</v>
      </c>
      <c r="AX190" s="143">
        <f t="shared" si="76"/>
        <v>0</v>
      </c>
      <c r="AY190" s="143">
        <f t="shared" si="76"/>
        <v>51118.679899999996</v>
      </c>
    </row>
    <row r="191" spans="2:51">
      <c r="B191" t="s">
        <v>809</v>
      </c>
      <c r="C191" t="s">
        <v>658</v>
      </c>
      <c r="D191" s="120">
        <v>0.63849999999999996</v>
      </c>
      <c r="E191" s="120">
        <v>6.6699999999999995E-2</v>
      </c>
      <c r="F191" s="127"/>
      <c r="G191" s="127"/>
      <c r="H191" s="127"/>
      <c r="I191" s="127"/>
      <c r="J191" s="127"/>
      <c r="K191" s="127">
        <v>0</v>
      </c>
      <c r="L191" s="127">
        <v>0</v>
      </c>
      <c r="M191" s="127">
        <v>0</v>
      </c>
      <c r="N191" s="127">
        <v>0</v>
      </c>
      <c r="O191" s="127">
        <v>0</v>
      </c>
      <c r="Q191" s="140">
        <f t="shared" si="55"/>
        <v>0</v>
      </c>
      <c r="R191" s="140">
        <f t="shared" si="56"/>
        <v>0</v>
      </c>
      <c r="S191" s="140">
        <f t="shared" si="57"/>
        <v>0</v>
      </c>
      <c r="T191" s="140">
        <f t="shared" si="58"/>
        <v>0</v>
      </c>
      <c r="U191" s="140">
        <f t="shared" si="59"/>
        <v>0</v>
      </c>
      <c r="W191" s="140">
        <f t="shared" si="60"/>
        <v>0</v>
      </c>
      <c r="X191" s="140">
        <f t="shared" si="61"/>
        <v>0</v>
      </c>
      <c r="Y191" s="140">
        <f t="shared" si="62"/>
        <v>0</v>
      </c>
      <c r="Z191" s="140">
        <f t="shared" si="63"/>
        <v>0</v>
      </c>
      <c r="AA191" s="140">
        <f t="shared" si="64"/>
        <v>0</v>
      </c>
      <c r="AC191" s="143">
        <f t="shared" si="75"/>
        <v>0</v>
      </c>
      <c r="AD191" s="143">
        <f t="shared" si="75"/>
        <v>0</v>
      </c>
      <c r="AE191" s="143">
        <f t="shared" si="75"/>
        <v>0</v>
      </c>
      <c r="AF191" s="143">
        <f t="shared" si="75"/>
        <v>0</v>
      </c>
      <c r="AG191" s="143">
        <f t="shared" si="75"/>
        <v>0</v>
      </c>
      <c r="AI191" s="140">
        <f t="shared" si="65"/>
        <v>0</v>
      </c>
      <c r="AJ191" s="140">
        <f t="shared" si="66"/>
        <v>0</v>
      </c>
      <c r="AK191" s="140">
        <f t="shared" si="67"/>
        <v>0</v>
      </c>
      <c r="AL191" s="140">
        <f t="shared" si="68"/>
        <v>0</v>
      </c>
      <c r="AM191" s="140">
        <f t="shared" si="69"/>
        <v>0</v>
      </c>
      <c r="AO191" s="140">
        <f t="shared" si="70"/>
        <v>0</v>
      </c>
      <c r="AP191" s="140">
        <f t="shared" si="71"/>
        <v>0</v>
      </c>
      <c r="AQ191" s="140">
        <f t="shared" si="72"/>
        <v>0</v>
      </c>
      <c r="AR191" s="140">
        <f t="shared" si="73"/>
        <v>0</v>
      </c>
      <c r="AS191" s="140">
        <f t="shared" si="74"/>
        <v>0</v>
      </c>
      <c r="AU191" s="143">
        <f t="shared" si="76"/>
        <v>0</v>
      </c>
      <c r="AV191" s="143">
        <f t="shared" si="76"/>
        <v>0</v>
      </c>
      <c r="AW191" s="143">
        <f t="shared" si="76"/>
        <v>0</v>
      </c>
      <c r="AX191" s="143">
        <f t="shared" si="76"/>
        <v>0</v>
      </c>
      <c r="AY191" s="143">
        <f t="shared" si="76"/>
        <v>0</v>
      </c>
    </row>
    <row r="192" spans="2:51">
      <c r="B192" t="s">
        <v>809</v>
      </c>
      <c r="C192" t="s">
        <v>659</v>
      </c>
      <c r="D192" s="120">
        <v>0.1</v>
      </c>
      <c r="E192" s="120">
        <v>0.1</v>
      </c>
      <c r="F192" s="127"/>
      <c r="G192" s="127"/>
      <c r="H192" s="127"/>
      <c r="I192" s="127"/>
      <c r="J192" s="127"/>
      <c r="K192" s="127">
        <v>0</v>
      </c>
      <c r="L192" s="127">
        <v>0</v>
      </c>
      <c r="M192" s="127">
        <v>0</v>
      </c>
      <c r="N192" s="127">
        <v>0</v>
      </c>
      <c r="O192" s="127">
        <v>9100</v>
      </c>
      <c r="Q192" s="140">
        <f t="shared" si="55"/>
        <v>0</v>
      </c>
      <c r="R192" s="140">
        <f t="shared" si="56"/>
        <v>0</v>
      </c>
      <c r="S192" s="140">
        <f t="shared" si="57"/>
        <v>0</v>
      </c>
      <c r="T192" s="140">
        <f t="shared" si="58"/>
        <v>0</v>
      </c>
      <c r="U192" s="140">
        <f t="shared" si="59"/>
        <v>910</v>
      </c>
      <c r="W192" s="140">
        <f t="shared" si="60"/>
        <v>0</v>
      </c>
      <c r="X192" s="140">
        <f t="shared" si="61"/>
        <v>0</v>
      </c>
      <c r="Y192" s="140">
        <f t="shared" si="62"/>
        <v>0</v>
      </c>
      <c r="Z192" s="140">
        <f t="shared" si="63"/>
        <v>0</v>
      </c>
      <c r="AA192" s="140">
        <f t="shared" si="64"/>
        <v>0</v>
      </c>
      <c r="AC192" s="143">
        <f t="shared" si="75"/>
        <v>0</v>
      </c>
      <c r="AD192" s="143">
        <f t="shared" si="75"/>
        <v>0</v>
      </c>
      <c r="AE192" s="143">
        <f t="shared" si="75"/>
        <v>0</v>
      </c>
      <c r="AF192" s="143">
        <f t="shared" si="75"/>
        <v>0</v>
      </c>
      <c r="AG192" s="143">
        <f t="shared" si="75"/>
        <v>910</v>
      </c>
      <c r="AI192" s="140">
        <f t="shared" si="65"/>
        <v>0</v>
      </c>
      <c r="AJ192" s="140">
        <f t="shared" si="66"/>
        <v>0</v>
      </c>
      <c r="AK192" s="140">
        <f t="shared" si="67"/>
        <v>0</v>
      </c>
      <c r="AL192" s="140">
        <f t="shared" si="68"/>
        <v>0</v>
      </c>
      <c r="AM192" s="140">
        <f t="shared" si="69"/>
        <v>910</v>
      </c>
      <c r="AO192" s="140">
        <f t="shared" si="70"/>
        <v>0</v>
      </c>
      <c r="AP192" s="140">
        <f t="shared" si="71"/>
        <v>0</v>
      </c>
      <c r="AQ192" s="140">
        <f t="shared" si="72"/>
        <v>0</v>
      </c>
      <c r="AR192" s="140">
        <f t="shared" si="73"/>
        <v>0</v>
      </c>
      <c r="AS192" s="140">
        <f t="shared" si="74"/>
        <v>0</v>
      </c>
      <c r="AU192" s="143">
        <f t="shared" si="76"/>
        <v>0</v>
      </c>
      <c r="AV192" s="143">
        <f t="shared" si="76"/>
        <v>0</v>
      </c>
      <c r="AW192" s="143">
        <f t="shared" si="76"/>
        <v>0</v>
      </c>
      <c r="AX192" s="143">
        <f t="shared" si="76"/>
        <v>0</v>
      </c>
      <c r="AY192" s="143">
        <f t="shared" si="76"/>
        <v>910</v>
      </c>
    </row>
    <row r="193" spans="2:51">
      <c r="B193" t="s">
        <v>809</v>
      </c>
      <c r="C193" t="s">
        <v>672</v>
      </c>
      <c r="D193" s="120">
        <v>2.01E-2</v>
      </c>
      <c r="E193" s="120">
        <v>2.01E-2</v>
      </c>
      <c r="F193" s="127"/>
      <c r="G193" s="127"/>
      <c r="H193" s="127"/>
      <c r="I193" s="127"/>
      <c r="J193" s="127"/>
      <c r="K193" s="127">
        <v>0</v>
      </c>
      <c r="L193" s="127">
        <v>2368</v>
      </c>
      <c r="M193" s="127">
        <v>0</v>
      </c>
      <c r="N193" s="127">
        <v>0</v>
      </c>
      <c r="O193" s="127">
        <v>0</v>
      </c>
      <c r="Q193" s="140">
        <f t="shared" si="55"/>
        <v>0</v>
      </c>
      <c r="R193" s="140">
        <f t="shared" si="56"/>
        <v>47.596800000000002</v>
      </c>
      <c r="S193" s="140">
        <f t="shared" si="57"/>
        <v>0</v>
      </c>
      <c r="T193" s="140">
        <f t="shared" si="58"/>
        <v>0</v>
      </c>
      <c r="U193" s="140">
        <f t="shared" si="59"/>
        <v>0</v>
      </c>
      <c r="W193" s="140">
        <f t="shared" si="60"/>
        <v>0</v>
      </c>
      <c r="X193" s="140">
        <f t="shared" si="61"/>
        <v>0</v>
      </c>
      <c r="Y193" s="140">
        <f t="shared" si="62"/>
        <v>0</v>
      </c>
      <c r="Z193" s="140">
        <f t="shared" si="63"/>
        <v>0</v>
      </c>
      <c r="AA193" s="140">
        <f t="shared" si="64"/>
        <v>0</v>
      </c>
      <c r="AC193" s="143">
        <f t="shared" si="75"/>
        <v>0</v>
      </c>
      <c r="AD193" s="143">
        <f t="shared" si="75"/>
        <v>47.596800000000002</v>
      </c>
      <c r="AE193" s="143">
        <f t="shared" si="75"/>
        <v>0</v>
      </c>
      <c r="AF193" s="143">
        <f t="shared" si="75"/>
        <v>0</v>
      </c>
      <c r="AG193" s="143">
        <f t="shared" si="75"/>
        <v>0</v>
      </c>
      <c r="AI193" s="140">
        <f t="shared" si="65"/>
        <v>0</v>
      </c>
      <c r="AJ193" s="140">
        <f t="shared" si="66"/>
        <v>47.596800000000002</v>
      </c>
      <c r="AK193" s="140">
        <f t="shared" si="67"/>
        <v>0</v>
      </c>
      <c r="AL193" s="140">
        <f t="shared" si="68"/>
        <v>0</v>
      </c>
      <c r="AM193" s="140">
        <f t="shared" si="69"/>
        <v>0</v>
      </c>
      <c r="AO193" s="140">
        <f t="shared" si="70"/>
        <v>0</v>
      </c>
      <c r="AP193" s="140">
        <f t="shared" si="71"/>
        <v>0</v>
      </c>
      <c r="AQ193" s="140">
        <f t="shared" si="72"/>
        <v>0</v>
      </c>
      <c r="AR193" s="140">
        <f t="shared" si="73"/>
        <v>0</v>
      </c>
      <c r="AS193" s="140">
        <f t="shared" si="74"/>
        <v>0</v>
      </c>
      <c r="AU193" s="143">
        <f t="shared" si="76"/>
        <v>0</v>
      </c>
      <c r="AV193" s="143">
        <f t="shared" si="76"/>
        <v>47.596800000000002</v>
      </c>
      <c r="AW193" s="143">
        <f t="shared" si="76"/>
        <v>0</v>
      </c>
      <c r="AX193" s="143">
        <f t="shared" si="76"/>
        <v>0</v>
      </c>
      <c r="AY193" s="143">
        <f t="shared" si="76"/>
        <v>0</v>
      </c>
    </row>
    <row r="194" spans="2:51">
      <c r="B194" t="s">
        <v>809</v>
      </c>
      <c r="C194" t="s">
        <v>673</v>
      </c>
      <c r="D194" s="120">
        <v>3.5900000000000001E-2</v>
      </c>
      <c r="E194" s="120">
        <v>3.5400000000000001E-2</v>
      </c>
      <c r="F194" s="127"/>
      <c r="G194" s="127"/>
      <c r="H194" s="127"/>
      <c r="I194" s="127"/>
      <c r="J194" s="127"/>
      <c r="K194" s="127">
        <v>0</v>
      </c>
      <c r="L194" s="127">
        <v>25396991</v>
      </c>
      <c r="M194" s="127">
        <v>0</v>
      </c>
      <c r="N194" s="127">
        <v>0</v>
      </c>
      <c r="O194" s="127">
        <v>0</v>
      </c>
      <c r="Q194" s="140">
        <f t="shared" si="55"/>
        <v>0</v>
      </c>
      <c r="R194" s="140">
        <f t="shared" si="56"/>
        <v>911751.97690000001</v>
      </c>
      <c r="S194" s="140">
        <f t="shared" si="57"/>
        <v>0</v>
      </c>
      <c r="T194" s="140">
        <f t="shared" si="58"/>
        <v>0</v>
      </c>
      <c r="U194" s="140">
        <f t="shared" si="59"/>
        <v>0</v>
      </c>
      <c r="W194" s="140">
        <f t="shared" si="60"/>
        <v>0</v>
      </c>
      <c r="X194" s="140">
        <f t="shared" si="61"/>
        <v>0</v>
      </c>
      <c r="Y194" s="140">
        <f t="shared" si="62"/>
        <v>0</v>
      </c>
      <c r="Z194" s="140">
        <f t="shared" si="63"/>
        <v>0</v>
      </c>
      <c r="AA194" s="140">
        <f t="shared" si="64"/>
        <v>0</v>
      </c>
      <c r="AC194" s="143">
        <f t="shared" si="75"/>
        <v>0</v>
      </c>
      <c r="AD194" s="143">
        <f t="shared" si="75"/>
        <v>911751.97690000001</v>
      </c>
      <c r="AE194" s="143">
        <f t="shared" si="75"/>
        <v>0</v>
      </c>
      <c r="AF194" s="143">
        <f t="shared" si="75"/>
        <v>0</v>
      </c>
      <c r="AG194" s="143">
        <f t="shared" si="75"/>
        <v>0</v>
      </c>
      <c r="AI194" s="140">
        <f t="shared" si="65"/>
        <v>0</v>
      </c>
      <c r="AJ194" s="140">
        <f t="shared" si="66"/>
        <v>899053.48140000005</v>
      </c>
      <c r="AK194" s="140">
        <f t="shared" si="67"/>
        <v>0</v>
      </c>
      <c r="AL194" s="140">
        <f t="shared" si="68"/>
        <v>0</v>
      </c>
      <c r="AM194" s="140">
        <f t="shared" si="69"/>
        <v>0</v>
      </c>
      <c r="AO194" s="140">
        <f t="shared" si="70"/>
        <v>0</v>
      </c>
      <c r="AP194" s="140">
        <f t="shared" si="71"/>
        <v>0</v>
      </c>
      <c r="AQ194" s="140">
        <f t="shared" si="72"/>
        <v>0</v>
      </c>
      <c r="AR194" s="140">
        <f t="shared" si="73"/>
        <v>0</v>
      </c>
      <c r="AS194" s="140">
        <f t="shared" si="74"/>
        <v>0</v>
      </c>
      <c r="AU194" s="143">
        <f t="shared" si="76"/>
        <v>0</v>
      </c>
      <c r="AV194" s="143">
        <f t="shared" si="76"/>
        <v>899053.48140000005</v>
      </c>
      <c r="AW194" s="143">
        <f t="shared" si="76"/>
        <v>0</v>
      </c>
      <c r="AX194" s="143">
        <f t="shared" si="76"/>
        <v>0</v>
      </c>
      <c r="AY194" s="143">
        <f t="shared" si="76"/>
        <v>0</v>
      </c>
    </row>
    <row r="195" spans="2:51">
      <c r="B195" t="s">
        <v>809</v>
      </c>
      <c r="C195" t="s">
        <v>674</v>
      </c>
      <c r="D195" s="120">
        <v>0.2</v>
      </c>
      <c r="E195" s="120">
        <v>0.2</v>
      </c>
      <c r="F195" s="127"/>
      <c r="G195" s="127"/>
      <c r="H195" s="127"/>
      <c r="I195" s="127"/>
      <c r="J195" s="127"/>
      <c r="K195" s="127">
        <v>0</v>
      </c>
      <c r="L195" s="127">
        <v>143320</v>
      </c>
      <c r="M195" s="127">
        <v>0</v>
      </c>
      <c r="N195" s="127">
        <v>0</v>
      </c>
      <c r="O195" s="127">
        <v>0</v>
      </c>
      <c r="Q195" s="140">
        <f t="shared" si="55"/>
        <v>0</v>
      </c>
      <c r="R195" s="140">
        <f t="shared" si="56"/>
        <v>28664</v>
      </c>
      <c r="S195" s="140">
        <f t="shared" si="57"/>
        <v>0</v>
      </c>
      <c r="T195" s="140">
        <f t="shared" si="58"/>
        <v>0</v>
      </c>
      <c r="U195" s="140">
        <f t="shared" si="59"/>
        <v>0</v>
      </c>
      <c r="W195" s="140">
        <f t="shared" si="60"/>
        <v>0</v>
      </c>
      <c r="X195" s="140">
        <f t="shared" si="61"/>
        <v>0</v>
      </c>
      <c r="Y195" s="140">
        <f t="shared" si="62"/>
        <v>0</v>
      </c>
      <c r="Z195" s="140">
        <f t="shared" si="63"/>
        <v>0</v>
      </c>
      <c r="AA195" s="140">
        <f t="shared" si="64"/>
        <v>0</v>
      </c>
      <c r="AC195" s="143">
        <f t="shared" si="75"/>
        <v>0</v>
      </c>
      <c r="AD195" s="143">
        <f t="shared" si="75"/>
        <v>28664</v>
      </c>
      <c r="AE195" s="143">
        <f t="shared" si="75"/>
        <v>0</v>
      </c>
      <c r="AF195" s="143">
        <f t="shared" si="75"/>
        <v>0</v>
      </c>
      <c r="AG195" s="143">
        <f t="shared" si="75"/>
        <v>0</v>
      </c>
      <c r="AI195" s="140">
        <f t="shared" si="65"/>
        <v>0</v>
      </c>
      <c r="AJ195" s="140">
        <f t="shared" si="66"/>
        <v>28664</v>
      </c>
      <c r="AK195" s="140">
        <f t="shared" si="67"/>
        <v>0</v>
      </c>
      <c r="AL195" s="140">
        <f t="shared" si="68"/>
        <v>0</v>
      </c>
      <c r="AM195" s="140">
        <f t="shared" si="69"/>
        <v>0</v>
      </c>
      <c r="AO195" s="140">
        <f t="shared" si="70"/>
        <v>0</v>
      </c>
      <c r="AP195" s="140">
        <f t="shared" si="71"/>
        <v>0</v>
      </c>
      <c r="AQ195" s="140">
        <f t="shared" si="72"/>
        <v>0</v>
      </c>
      <c r="AR195" s="140">
        <f t="shared" si="73"/>
        <v>0</v>
      </c>
      <c r="AS195" s="140">
        <f t="shared" si="74"/>
        <v>0</v>
      </c>
      <c r="AU195" s="143">
        <f t="shared" si="76"/>
        <v>0</v>
      </c>
      <c r="AV195" s="143">
        <f t="shared" si="76"/>
        <v>28664</v>
      </c>
      <c r="AW195" s="143">
        <f t="shared" si="76"/>
        <v>0</v>
      </c>
      <c r="AX195" s="143">
        <f t="shared" si="76"/>
        <v>0</v>
      </c>
      <c r="AY195" s="143">
        <f t="shared" si="76"/>
        <v>0</v>
      </c>
    </row>
    <row r="196" spans="2:51">
      <c r="B196" t="s">
        <v>809</v>
      </c>
      <c r="C196" t="s">
        <v>688</v>
      </c>
      <c r="D196" s="120">
        <v>0.04</v>
      </c>
      <c r="E196" s="120">
        <v>0.04</v>
      </c>
      <c r="F196" s="127"/>
      <c r="G196" s="127"/>
      <c r="H196" s="127"/>
      <c r="I196" s="127"/>
      <c r="J196" s="127"/>
      <c r="K196" s="127">
        <v>0</v>
      </c>
      <c r="L196" s="127">
        <v>222353</v>
      </c>
      <c r="M196" s="127">
        <v>0</v>
      </c>
      <c r="N196" s="127">
        <v>0</v>
      </c>
      <c r="O196" s="127">
        <v>0</v>
      </c>
      <c r="Q196" s="140">
        <f t="shared" si="55"/>
        <v>0</v>
      </c>
      <c r="R196" s="140">
        <f t="shared" si="56"/>
        <v>8894.1200000000008</v>
      </c>
      <c r="S196" s="140">
        <f t="shared" si="57"/>
        <v>0</v>
      </c>
      <c r="T196" s="140">
        <f t="shared" si="58"/>
        <v>0</v>
      </c>
      <c r="U196" s="140">
        <f t="shared" si="59"/>
        <v>0</v>
      </c>
      <c r="W196" s="140">
        <f t="shared" si="60"/>
        <v>0</v>
      </c>
      <c r="X196" s="140">
        <f t="shared" si="61"/>
        <v>0</v>
      </c>
      <c r="Y196" s="140">
        <f t="shared" si="62"/>
        <v>0</v>
      </c>
      <c r="Z196" s="140">
        <f t="shared" si="63"/>
        <v>0</v>
      </c>
      <c r="AA196" s="140">
        <f t="shared" si="64"/>
        <v>0</v>
      </c>
      <c r="AC196" s="143">
        <f t="shared" si="75"/>
        <v>0</v>
      </c>
      <c r="AD196" s="143">
        <f t="shared" si="75"/>
        <v>8894.1200000000008</v>
      </c>
      <c r="AE196" s="143">
        <f t="shared" si="75"/>
        <v>0</v>
      </c>
      <c r="AF196" s="143">
        <f t="shared" si="75"/>
        <v>0</v>
      </c>
      <c r="AG196" s="143">
        <f t="shared" si="75"/>
        <v>0</v>
      </c>
      <c r="AI196" s="140">
        <f t="shared" si="65"/>
        <v>0</v>
      </c>
      <c r="AJ196" s="140">
        <f t="shared" si="66"/>
        <v>8894.1200000000008</v>
      </c>
      <c r="AK196" s="140">
        <f t="shared" si="67"/>
        <v>0</v>
      </c>
      <c r="AL196" s="140">
        <f t="shared" si="68"/>
        <v>0</v>
      </c>
      <c r="AM196" s="140">
        <f t="shared" si="69"/>
        <v>0</v>
      </c>
      <c r="AO196" s="140">
        <f t="shared" si="70"/>
        <v>0</v>
      </c>
      <c r="AP196" s="140">
        <f t="shared" si="71"/>
        <v>0</v>
      </c>
      <c r="AQ196" s="140">
        <f t="shared" si="72"/>
        <v>0</v>
      </c>
      <c r="AR196" s="140">
        <f t="shared" si="73"/>
        <v>0</v>
      </c>
      <c r="AS196" s="140">
        <f t="shared" si="74"/>
        <v>0</v>
      </c>
      <c r="AU196" s="143">
        <f t="shared" si="76"/>
        <v>0</v>
      </c>
      <c r="AV196" s="143">
        <f t="shared" si="76"/>
        <v>8894.1200000000008</v>
      </c>
      <c r="AW196" s="143">
        <f t="shared" si="76"/>
        <v>0</v>
      </c>
      <c r="AX196" s="143">
        <f t="shared" si="76"/>
        <v>0</v>
      </c>
      <c r="AY196" s="143">
        <f t="shared" si="76"/>
        <v>0</v>
      </c>
    </row>
    <row r="197" spans="2:51">
      <c r="B197" t="s">
        <v>809</v>
      </c>
      <c r="C197" t="s">
        <v>689</v>
      </c>
      <c r="D197" s="120">
        <v>0.05</v>
      </c>
      <c r="E197" s="120">
        <v>0.05</v>
      </c>
      <c r="F197" s="127"/>
      <c r="G197" s="127"/>
      <c r="H197" s="127"/>
      <c r="I197" s="127"/>
      <c r="J197" s="127"/>
      <c r="K197" s="127">
        <v>0</v>
      </c>
      <c r="L197" s="127">
        <v>2546141</v>
      </c>
      <c r="M197" s="127">
        <v>0</v>
      </c>
      <c r="N197" s="127">
        <v>0</v>
      </c>
      <c r="O197" s="127">
        <v>0</v>
      </c>
      <c r="Q197" s="140">
        <f t="shared" si="55"/>
        <v>0</v>
      </c>
      <c r="R197" s="140">
        <f t="shared" si="56"/>
        <v>127307.05</v>
      </c>
      <c r="S197" s="140">
        <f t="shared" si="57"/>
        <v>0</v>
      </c>
      <c r="T197" s="140">
        <f t="shared" si="58"/>
        <v>0</v>
      </c>
      <c r="U197" s="140">
        <f t="shared" si="59"/>
        <v>0</v>
      </c>
      <c r="W197" s="140">
        <f t="shared" si="60"/>
        <v>0</v>
      </c>
      <c r="X197" s="140">
        <f t="shared" si="61"/>
        <v>0</v>
      </c>
      <c r="Y197" s="140">
        <f t="shared" si="62"/>
        <v>0</v>
      </c>
      <c r="Z197" s="140">
        <f t="shared" si="63"/>
        <v>0</v>
      </c>
      <c r="AA197" s="140">
        <f t="shared" si="64"/>
        <v>0</v>
      </c>
      <c r="AC197" s="143">
        <f t="shared" si="75"/>
        <v>0</v>
      </c>
      <c r="AD197" s="143">
        <f t="shared" si="75"/>
        <v>127307.05</v>
      </c>
      <c r="AE197" s="143">
        <f t="shared" si="75"/>
        <v>0</v>
      </c>
      <c r="AF197" s="143">
        <f t="shared" si="75"/>
        <v>0</v>
      </c>
      <c r="AG197" s="143">
        <f t="shared" si="75"/>
        <v>0</v>
      </c>
      <c r="AI197" s="140">
        <f t="shared" si="65"/>
        <v>0</v>
      </c>
      <c r="AJ197" s="140">
        <f t="shared" si="66"/>
        <v>127307.05</v>
      </c>
      <c r="AK197" s="140">
        <f t="shared" si="67"/>
        <v>0</v>
      </c>
      <c r="AL197" s="140">
        <f t="shared" si="68"/>
        <v>0</v>
      </c>
      <c r="AM197" s="140">
        <f t="shared" si="69"/>
        <v>0</v>
      </c>
      <c r="AO197" s="140">
        <f t="shared" si="70"/>
        <v>0</v>
      </c>
      <c r="AP197" s="140">
        <f t="shared" si="71"/>
        <v>0</v>
      </c>
      <c r="AQ197" s="140">
        <f t="shared" si="72"/>
        <v>0</v>
      </c>
      <c r="AR197" s="140">
        <f t="shared" si="73"/>
        <v>0</v>
      </c>
      <c r="AS197" s="140">
        <f t="shared" si="74"/>
        <v>0</v>
      </c>
      <c r="AU197" s="143">
        <f t="shared" si="76"/>
        <v>0</v>
      </c>
      <c r="AV197" s="143">
        <f t="shared" si="76"/>
        <v>127307.05</v>
      </c>
      <c r="AW197" s="143">
        <f t="shared" si="76"/>
        <v>0</v>
      </c>
      <c r="AX197" s="143">
        <f t="shared" si="76"/>
        <v>0</v>
      </c>
      <c r="AY197" s="143">
        <f t="shared" si="76"/>
        <v>0</v>
      </c>
    </row>
    <row r="198" spans="2:51">
      <c r="B198" t="s">
        <v>809</v>
      </c>
      <c r="C198" t="s">
        <v>690</v>
      </c>
      <c r="D198" s="120">
        <v>6.6699999999999995E-2</v>
      </c>
      <c r="E198" s="120">
        <v>6.6699999999999995E-2</v>
      </c>
      <c r="F198" s="127"/>
      <c r="G198" s="127"/>
      <c r="H198" s="127"/>
      <c r="I198" s="127"/>
      <c r="J198" s="127"/>
      <c r="K198" s="127">
        <v>0</v>
      </c>
      <c r="L198" s="127">
        <v>65412</v>
      </c>
      <c r="M198" s="127">
        <v>0</v>
      </c>
      <c r="N198" s="127">
        <v>0</v>
      </c>
      <c r="O198" s="127">
        <v>0</v>
      </c>
      <c r="Q198" s="140">
        <f t="shared" si="55"/>
        <v>0</v>
      </c>
      <c r="R198" s="140">
        <f t="shared" si="56"/>
        <v>4362.9803999999995</v>
      </c>
      <c r="S198" s="140">
        <f t="shared" si="57"/>
        <v>0</v>
      </c>
      <c r="T198" s="140">
        <f t="shared" si="58"/>
        <v>0</v>
      </c>
      <c r="U198" s="140">
        <f t="shared" si="59"/>
        <v>0</v>
      </c>
      <c r="W198" s="140">
        <f t="shared" si="60"/>
        <v>0</v>
      </c>
      <c r="X198" s="140">
        <f t="shared" si="61"/>
        <v>0</v>
      </c>
      <c r="Y198" s="140">
        <f t="shared" si="62"/>
        <v>0</v>
      </c>
      <c r="Z198" s="140">
        <f t="shared" si="63"/>
        <v>0</v>
      </c>
      <c r="AA198" s="140">
        <f t="shared" si="64"/>
        <v>0</v>
      </c>
      <c r="AC198" s="143">
        <f t="shared" si="75"/>
        <v>0</v>
      </c>
      <c r="AD198" s="143">
        <f t="shared" si="75"/>
        <v>4362.9803999999995</v>
      </c>
      <c r="AE198" s="143">
        <f t="shared" si="75"/>
        <v>0</v>
      </c>
      <c r="AF198" s="143">
        <f t="shared" si="75"/>
        <v>0</v>
      </c>
      <c r="AG198" s="143">
        <f t="shared" si="75"/>
        <v>0</v>
      </c>
      <c r="AI198" s="140">
        <f t="shared" si="65"/>
        <v>0</v>
      </c>
      <c r="AJ198" s="140">
        <f t="shared" si="66"/>
        <v>4362.9803999999995</v>
      </c>
      <c r="AK198" s="140">
        <f t="shared" si="67"/>
        <v>0</v>
      </c>
      <c r="AL198" s="140">
        <f t="shared" si="68"/>
        <v>0</v>
      </c>
      <c r="AM198" s="140">
        <f t="shared" si="69"/>
        <v>0</v>
      </c>
      <c r="AO198" s="140">
        <f t="shared" si="70"/>
        <v>0</v>
      </c>
      <c r="AP198" s="140">
        <f t="shared" si="71"/>
        <v>0</v>
      </c>
      <c r="AQ198" s="140">
        <f t="shared" si="72"/>
        <v>0</v>
      </c>
      <c r="AR198" s="140">
        <f t="shared" si="73"/>
        <v>0</v>
      </c>
      <c r="AS198" s="140">
        <f t="shared" si="74"/>
        <v>0</v>
      </c>
      <c r="AU198" s="143">
        <f t="shared" si="76"/>
        <v>0</v>
      </c>
      <c r="AV198" s="143">
        <f t="shared" si="76"/>
        <v>4362.9803999999995</v>
      </c>
      <c r="AW198" s="143">
        <f t="shared" si="76"/>
        <v>0</v>
      </c>
      <c r="AX198" s="143">
        <f t="shared" si="76"/>
        <v>0</v>
      </c>
      <c r="AY198" s="143">
        <f t="shared" si="76"/>
        <v>0</v>
      </c>
    </row>
    <row r="199" spans="2:51">
      <c r="B199" t="s">
        <v>809</v>
      </c>
      <c r="C199" t="s">
        <v>691</v>
      </c>
      <c r="D199" s="120">
        <v>6.6699999999999995E-2</v>
      </c>
      <c r="E199" s="120">
        <v>6.6699999999999995E-2</v>
      </c>
      <c r="F199" s="127"/>
      <c r="G199" s="127"/>
      <c r="H199" s="127"/>
      <c r="I199" s="127"/>
      <c r="J199" s="127"/>
      <c r="K199" s="127">
        <v>0</v>
      </c>
      <c r="L199" s="127">
        <v>40841</v>
      </c>
      <c r="M199" s="127">
        <v>0</v>
      </c>
      <c r="N199" s="127">
        <v>0</v>
      </c>
      <c r="O199" s="127">
        <v>0</v>
      </c>
      <c r="Q199" s="140">
        <f t="shared" ref="Q199:Q262" si="77">$D199*K199</f>
        <v>0</v>
      </c>
      <c r="R199" s="140">
        <f t="shared" ref="R199:R262" si="78">$D199*L199</f>
        <v>2724.0946999999996</v>
      </c>
      <c r="S199" s="140">
        <f t="shared" ref="S199:S262" si="79">$D199*M199</f>
        <v>0</v>
      </c>
      <c r="T199" s="140">
        <f t="shared" ref="T199:T262" si="80">$D199*N199</f>
        <v>0</v>
      </c>
      <c r="U199" s="140">
        <f t="shared" ref="U199:U262" si="81">$D199*O199</f>
        <v>0</v>
      </c>
      <c r="W199" s="140">
        <f t="shared" ref="W199:W262" si="82">$D199*F199</f>
        <v>0</v>
      </c>
      <c r="X199" s="140">
        <f t="shared" ref="X199:X262" si="83">$D199*G199</f>
        <v>0</v>
      </c>
      <c r="Y199" s="140">
        <f t="shared" ref="Y199:Y262" si="84">$D199*H199</f>
        <v>0</v>
      </c>
      <c r="Z199" s="140">
        <f t="shared" ref="Z199:Z262" si="85">$D199*I199</f>
        <v>0</v>
      </c>
      <c r="AA199" s="140">
        <f t="shared" ref="AA199:AA262" si="86">$D199*J199</f>
        <v>0</v>
      </c>
      <c r="AC199" s="143">
        <f t="shared" si="75"/>
        <v>0</v>
      </c>
      <c r="AD199" s="143">
        <f t="shared" si="75"/>
        <v>2724.0946999999996</v>
      </c>
      <c r="AE199" s="143">
        <f t="shared" si="75"/>
        <v>0</v>
      </c>
      <c r="AF199" s="143">
        <f t="shared" si="75"/>
        <v>0</v>
      </c>
      <c r="AG199" s="143">
        <f t="shared" si="75"/>
        <v>0</v>
      </c>
      <c r="AI199" s="140">
        <f t="shared" ref="AI199:AI262" si="87">$E199*K199</f>
        <v>0</v>
      </c>
      <c r="AJ199" s="140">
        <f t="shared" ref="AJ199:AJ262" si="88">$E199*L199</f>
        <v>2724.0946999999996</v>
      </c>
      <c r="AK199" s="140">
        <f t="shared" ref="AK199:AK262" si="89">$E199*M199</f>
        <v>0</v>
      </c>
      <c r="AL199" s="140">
        <f t="shared" ref="AL199:AL262" si="90">$E199*N199</f>
        <v>0</v>
      </c>
      <c r="AM199" s="140">
        <f t="shared" ref="AM199:AM262" si="91">$E199*O199</f>
        <v>0</v>
      </c>
      <c r="AO199" s="140">
        <f t="shared" ref="AO199:AO262" si="92">$E199*F199</f>
        <v>0</v>
      </c>
      <c r="AP199" s="140">
        <f t="shared" ref="AP199:AP262" si="93">$E199*G199</f>
        <v>0</v>
      </c>
      <c r="AQ199" s="140">
        <f t="shared" ref="AQ199:AQ262" si="94">$E199*H199</f>
        <v>0</v>
      </c>
      <c r="AR199" s="140">
        <f t="shared" ref="AR199:AR262" si="95">$E199*I199</f>
        <v>0</v>
      </c>
      <c r="AS199" s="140">
        <f t="shared" ref="AS199:AS262" si="96">$E199*J199</f>
        <v>0</v>
      </c>
      <c r="AU199" s="143">
        <f t="shared" si="76"/>
        <v>0</v>
      </c>
      <c r="AV199" s="143">
        <f t="shared" si="76"/>
        <v>2724.0946999999996</v>
      </c>
      <c r="AW199" s="143">
        <f t="shared" si="76"/>
        <v>0</v>
      </c>
      <c r="AX199" s="143">
        <f t="shared" si="76"/>
        <v>0</v>
      </c>
      <c r="AY199" s="143">
        <f t="shared" si="76"/>
        <v>0</v>
      </c>
    </row>
    <row r="200" spans="2:51">
      <c r="B200" t="s">
        <v>809</v>
      </c>
      <c r="C200" t="s">
        <v>695</v>
      </c>
      <c r="D200" s="120">
        <v>6.6699999999999995E-2</v>
      </c>
      <c r="E200" s="120">
        <v>6.6699999999999995E-2</v>
      </c>
      <c r="F200" s="127"/>
      <c r="G200" s="127"/>
      <c r="H200" s="127"/>
      <c r="I200" s="127"/>
      <c r="J200" s="127"/>
      <c r="K200" s="127">
        <v>0</v>
      </c>
      <c r="L200" s="127">
        <v>586930</v>
      </c>
      <c r="M200" s="127">
        <v>0</v>
      </c>
      <c r="N200" s="127">
        <v>0</v>
      </c>
      <c r="O200" s="127">
        <v>0</v>
      </c>
      <c r="Q200" s="140">
        <f t="shared" si="77"/>
        <v>0</v>
      </c>
      <c r="R200" s="140">
        <f t="shared" si="78"/>
        <v>39148.231</v>
      </c>
      <c r="S200" s="140">
        <f t="shared" si="79"/>
        <v>0</v>
      </c>
      <c r="T200" s="140">
        <f t="shared" si="80"/>
        <v>0</v>
      </c>
      <c r="U200" s="140">
        <f t="shared" si="81"/>
        <v>0</v>
      </c>
      <c r="W200" s="140">
        <f t="shared" si="82"/>
        <v>0</v>
      </c>
      <c r="X200" s="140">
        <f t="shared" si="83"/>
        <v>0</v>
      </c>
      <c r="Y200" s="140">
        <f t="shared" si="84"/>
        <v>0</v>
      </c>
      <c r="Z200" s="140">
        <f t="shared" si="85"/>
        <v>0</v>
      </c>
      <c r="AA200" s="140">
        <f t="shared" si="86"/>
        <v>0</v>
      </c>
      <c r="AC200" s="143">
        <f t="shared" si="75"/>
        <v>0</v>
      </c>
      <c r="AD200" s="143">
        <f t="shared" si="75"/>
        <v>39148.231</v>
      </c>
      <c r="AE200" s="143">
        <f t="shared" si="75"/>
        <v>0</v>
      </c>
      <c r="AF200" s="143">
        <f t="shared" si="75"/>
        <v>0</v>
      </c>
      <c r="AG200" s="143">
        <f t="shared" si="75"/>
        <v>0</v>
      </c>
      <c r="AI200" s="140">
        <f t="shared" si="87"/>
        <v>0</v>
      </c>
      <c r="AJ200" s="140">
        <f t="shared" si="88"/>
        <v>39148.231</v>
      </c>
      <c r="AK200" s="140">
        <f t="shared" si="89"/>
        <v>0</v>
      </c>
      <c r="AL200" s="140">
        <f t="shared" si="90"/>
        <v>0</v>
      </c>
      <c r="AM200" s="140">
        <f t="shared" si="91"/>
        <v>0</v>
      </c>
      <c r="AO200" s="140">
        <f t="shared" si="92"/>
        <v>0</v>
      </c>
      <c r="AP200" s="140">
        <f t="shared" si="93"/>
        <v>0</v>
      </c>
      <c r="AQ200" s="140">
        <f t="shared" si="94"/>
        <v>0</v>
      </c>
      <c r="AR200" s="140">
        <f t="shared" si="95"/>
        <v>0</v>
      </c>
      <c r="AS200" s="140">
        <f t="shared" si="96"/>
        <v>0</v>
      </c>
      <c r="AU200" s="143">
        <f t="shared" si="76"/>
        <v>0</v>
      </c>
      <c r="AV200" s="143">
        <f t="shared" si="76"/>
        <v>39148.231</v>
      </c>
      <c r="AW200" s="143">
        <f t="shared" si="76"/>
        <v>0</v>
      </c>
      <c r="AX200" s="143">
        <f t="shared" si="76"/>
        <v>0</v>
      </c>
      <c r="AY200" s="143">
        <f t="shared" si="76"/>
        <v>0</v>
      </c>
    </row>
    <row r="201" spans="2:51">
      <c r="B201" t="s">
        <v>809</v>
      </c>
      <c r="C201" t="s">
        <v>696</v>
      </c>
      <c r="D201" s="120">
        <v>6.6699999999999995E-2</v>
      </c>
      <c r="E201" s="120">
        <v>6.6699999999999995E-2</v>
      </c>
      <c r="F201" s="127"/>
      <c r="G201" s="127"/>
      <c r="H201" s="127"/>
      <c r="I201" s="127"/>
      <c r="J201" s="127"/>
      <c r="K201" s="127">
        <v>0</v>
      </c>
      <c r="L201" s="127">
        <v>19942</v>
      </c>
      <c r="M201" s="127">
        <v>0</v>
      </c>
      <c r="N201" s="127">
        <v>0</v>
      </c>
      <c r="O201" s="127">
        <v>0</v>
      </c>
      <c r="Q201" s="140">
        <f t="shared" si="77"/>
        <v>0</v>
      </c>
      <c r="R201" s="140">
        <f t="shared" si="78"/>
        <v>1330.1314</v>
      </c>
      <c r="S201" s="140">
        <f t="shared" si="79"/>
        <v>0</v>
      </c>
      <c r="T201" s="140">
        <f t="shared" si="80"/>
        <v>0</v>
      </c>
      <c r="U201" s="140">
        <f t="shared" si="81"/>
        <v>0</v>
      </c>
      <c r="W201" s="140">
        <f t="shared" si="82"/>
        <v>0</v>
      </c>
      <c r="X201" s="140">
        <f t="shared" si="83"/>
        <v>0</v>
      </c>
      <c r="Y201" s="140">
        <f t="shared" si="84"/>
        <v>0</v>
      </c>
      <c r="Z201" s="140">
        <f t="shared" si="85"/>
        <v>0</v>
      </c>
      <c r="AA201" s="140">
        <f t="shared" si="86"/>
        <v>0</v>
      </c>
      <c r="AC201" s="143">
        <f t="shared" si="75"/>
        <v>0</v>
      </c>
      <c r="AD201" s="143">
        <f t="shared" si="75"/>
        <v>1330.1314</v>
      </c>
      <c r="AE201" s="143">
        <f t="shared" si="75"/>
        <v>0</v>
      </c>
      <c r="AF201" s="143">
        <f t="shared" si="75"/>
        <v>0</v>
      </c>
      <c r="AG201" s="143">
        <f t="shared" si="75"/>
        <v>0</v>
      </c>
      <c r="AI201" s="140">
        <f t="shared" si="87"/>
        <v>0</v>
      </c>
      <c r="AJ201" s="140">
        <f t="shared" si="88"/>
        <v>1330.1314</v>
      </c>
      <c r="AK201" s="140">
        <f t="shared" si="89"/>
        <v>0</v>
      </c>
      <c r="AL201" s="140">
        <f t="shared" si="90"/>
        <v>0</v>
      </c>
      <c r="AM201" s="140">
        <f t="shared" si="91"/>
        <v>0</v>
      </c>
      <c r="AO201" s="140">
        <f t="shared" si="92"/>
        <v>0</v>
      </c>
      <c r="AP201" s="140">
        <f t="shared" si="93"/>
        <v>0</v>
      </c>
      <c r="AQ201" s="140">
        <f t="shared" si="94"/>
        <v>0</v>
      </c>
      <c r="AR201" s="140">
        <f t="shared" si="95"/>
        <v>0</v>
      </c>
      <c r="AS201" s="140">
        <f t="shared" si="96"/>
        <v>0</v>
      </c>
      <c r="AU201" s="143">
        <f t="shared" si="76"/>
        <v>0</v>
      </c>
      <c r="AV201" s="143">
        <f t="shared" si="76"/>
        <v>1330.1314</v>
      </c>
      <c r="AW201" s="143">
        <f t="shared" si="76"/>
        <v>0</v>
      </c>
      <c r="AX201" s="143">
        <f t="shared" si="76"/>
        <v>0</v>
      </c>
      <c r="AY201" s="143">
        <f t="shared" si="76"/>
        <v>0</v>
      </c>
    </row>
    <row r="202" spans="2:51">
      <c r="B202" t="s">
        <v>1155</v>
      </c>
      <c r="F202" s="127">
        <v>216729176</v>
      </c>
      <c r="G202" s="127">
        <v>60117891</v>
      </c>
      <c r="H202" s="127">
        <v>106542536</v>
      </c>
      <c r="I202" s="127">
        <v>23074183</v>
      </c>
      <c r="J202" s="127">
        <v>30735049</v>
      </c>
      <c r="K202" s="127">
        <v>23494497</v>
      </c>
      <c r="L202" s="127">
        <v>29024298</v>
      </c>
      <c r="M202" s="127">
        <v>9879005</v>
      </c>
      <c r="N202" s="127">
        <v>662030</v>
      </c>
      <c r="O202" s="127">
        <v>5900944</v>
      </c>
      <c r="Q202" s="140">
        <f t="shared" si="77"/>
        <v>0</v>
      </c>
      <c r="R202" s="140">
        <f t="shared" si="78"/>
        <v>0</v>
      </c>
      <c r="S202" s="140">
        <f t="shared" si="79"/>
        <v>0</v>
      </c>
      <c r="T202" s="140">
        <f t="shared" si="80"/>
        <v>0</v>
      </c>
      <c r="U202" s="140">
        <f t="shared" si="81"/>
        <v>0</v>
      </c>
      <c r="W202" s="140">
        <f t="shared" si="82"/>
        <v>0</v>
      </c>
      <c r="X202" s="140">
        <f t="shared" si="83"/>
        <v>0</v>
      </c>
      <c r="Y202" s="140">
        <f t="shared" si="84"/>
        <v>0</v>
      </c>
      <c r="Z202" s="140">
        <f t="shared" si="85"/>
        <v>0</v>
      </c>
      <c r="AA202" s="140">
        <f t="shared" si="86"/>
        <v>0</v>
      </c>
      <c r="AC202" s="143">
        <f t="shared" si="75"/>
        <v>0</v>
      </c>
      <c r="AD202" s="143">
        <f t="shared" si="75"/>
        <v>0</v>
      </c>
      <c r="AE202" s="143">
        <f t="shared" si="75"/>
        <v>0</v>
      </c>
      <c r="AF202" s="143">
        <f t="shared" si="75"/>
        <v>0</v>
      </c>
      <c r="AG202" s="143">
        <f t="shared" si="75"/>
        <v>0</v>
      </c>
      <c r="AI202" s="140">
        <f t="shared" si="87"/>
        <v>0</v>
      </c>
      <c r="AJ202" s="140">
        <f t="shared" si="88"/>
        <v>0</v>
      </c>
      <c r="AK202" s="140">
        <f t="shared" si="89"/>
        <v>0</v>
      </c>
      <c r="AL202" s="140">
        <f t="shared" si="90"/>
        <v>0</v>
      </c>
      <c r="AM202" s="140">
        <f t="shared" si="91"/>
        <v>0</v>
      </c>
      <c r="AO202" s="140">
        <f t="shared" si="92"/>
        <v>0</v>
      </c>
      <c r="AP202" s="140">
        <f t="shared" si="93"/>
        <v>0</v>
      </c>
      <c r="AQ202" s="140">
        <f t="shared" si="94"/>
        <v>0</v>
      </c>
      <c r="AR202" s="140">
        <f t="shared" si="95"/>
        <v>0</v>
      </c>
      <c r="AS202" s="140">
        <f t="shared" si="96"/>
        <v>0</v>
      </c>
      <c r="AU202" s="143">
        <f t="shared" si="76"/>
        <v>0</v>
      </c>
      <c r="AV202" s="143">
        <f t="shared" si="76"/>
        <v>0</v>
      </c>
      <c r="AW202" s="143">
        <f t="shared" si="76"/>
        <v>0</v>
      </c>
      <c r="AX202" s="143">
        <f t="shared" si="76"/>
        <v>0</v>
      </c>
      <c r="AY202" s="143">
        <f t="shared" si="76"/>
        <v>0</v>
      </c>
    </row>
    <row r="203" spans="2:51">
      <c r="B203" t="s">
        <v>995</v>
      </c>
      <c r="C203" t="s">
        <v>22</v>
      </c>
      <c r="D203" s="120">
        <v>6.6666669999999997E-2</v>
      </c>
      <c r="E203" s="120">
        <v>6.6666669999999997E-2</v>
      </c>
      <c r="F203" s="127">
        <v>2926947</v>
      </c>
      <c r="G203" s="127">
        <v>911336</v>
      </c>
      <c r="H203" s="127">
        <v>1474400</v>
      </c>
      <c r="I203" s="127">
        <v>348024</v>
      </c>
      <c r="J203" s="127">
        <v>565118</v>
      </c>
      <c r="K203" s="127"/>
      <c r="L203" s="127"/>
      <c r="M203" s="127"/>
      <c r="N203" s="127"/>
      <c r="O203" s="127"/>
      <c r="Q203" s="140">
        <f t="shared" si="77"/>
        <v>0</v>
      </c>
      <c r="R203" s="140">
        <f t="shared" si="78"/>
        <v>0</v>
      </c>
      <c r="S203" s="140">
        <f t="shared" si="79"/>
        <v>0</v>
      </c>
      <c r="T203" s="140">
        <f t="shared" si="80"/>
        <v>0</v>
      </c>
      <c r="U203" s="140">
        <f t="shared" si="81"/>
        <v>0</v>
      </c>
      <c r="W203" s="140">
        <f t="shared" si="82"/>
        <v>195129.80975648999</v>
      </c>
      <c r="X203" s="140">
        <f t="shared" si="83"/>
        <v>60755.736371119994</v>
      </c>
      <c r="Y203" s="140">
        <f t="shared" si="84"/>
        <v>98293.338248</v>
      </c>
      <c r="Z203" s="140">
        <f t="shared" si="85"/>
        <v>23201.601160079997</v>
      </c>
      <c r="AA203" s="140">
        <f t="shared" si="86"/>
        <v>37674.535217060002</v>
      </c>
      <c r="AC203" s="143">
        <f t="shared" si="75"/>
        <v>195129.80975648999</v>
      </c>
      <c r="AD203" s="143">
        <f t="shared" si="75"/>
        <v>60755.736371119994</v>
      </c>
      <c r="AE203" s="143">
        <f t="shared" si="75"/>
        <v>98293.338248</v>
      </c>
      <c r="AF203" s="143">
        <f t="shared" si="75"/>
        <v>23201.601160079997</v>
      </c>
      <c r="AG203" s="143">
        <f t="shared" si="75"/>
        <v>37674.535217060002</v>
      </c>
      <c r="AI203" s="140">
        <f t="shared" si="87"/>
        <v>0</v>
      </c>
      <c r="AJ203" s="140">
        <f t="shared" si="88"/>
        <v>0</v>
      </c>
      <c r="AK203" s="140">
        <f t="shared" si="89"/>
        <v>0</v>
      </c>
      <c r="AL203" s="140">
        <f t="shared" si="90"/>
        <v>0</v>
      </c>
      <c r="AM203" s="140">
        <f t="shared" si="91"/>
        <v>0</v>
      </c>
      <c r="AO203" s="140">
        <f t="shared" si="92"/>
        <v>195129.80975648999</v>
      </c>
      <c r="AP203" s="140">
        <f t="shared" si="93"/>
        <v>60755.736371119994</v>
      </c>
      <c r="AQ203" s="140">
        <f t="shared" si="94"/>
        <v>98293.338248</v>
      </c>
      <c r="AR203" s="140">
        <f t="shared" si="95"/>
        <v>23201.601160079997</v>
      </c>
      <c r="AS203" s="140">
        <f t="shared" si="96"/>
        <v>37674.535217060002</v>
      </c>
      <c r="AU203" s="143">
        <f t="shared" si="76"/>
        <v>195129.80975648999</v>
      </c>
      <c r="AV203" s="143">
        <f t="shared" si="76"/>
        <v>60755.736371119994</v>
      </c>
      <c r="AW203" s="143">
        <f t="shared" si="76"/>
        <v>98293.338248</v>
      </c>
      <c r="AX203" s="143">
        <f t="shared" si="76"/>
        <v>23201.601160079997</v>
      </c>
      <c r="AY203" s="143">
        <f t="shared" si="76"/>
        <v>37674.535217060002</v>
      </c>
    </row>
    <row r="204" spans="2:51">
      <c r="B204" t="s">
        <v>995</v>
      </c>
      <c r="C204" t="s">
        <v>23</v>
      </c>
      <c r="D204" s="120">
        <v>0.2</v>
      </c>
      <c r="E204" s="120">
        <v>0.2</v>
      </c>
      <c r="F204" s="127">
        <v>71482648</v>
      </c>
      <c r="G204" s="127">
        <v>22256887</v>
      </c>
      <c r="H204" s="127">
        <v>36008170</v>
      </c>
      <c r="I204" s="127">
        <v>8499522</v>
      </c>
      <c r="J204" s="127">
        <v>13801459</v>
      </c>
      <c r="K204" s="127"/>
      <c r="L204" s="127"/>
      <c r="M204" s="127"/>
      <c r="N204" s="127"/>
      <c r="O204" s="127"/>
      <c r="Q204" s="140">
        <f t="shared" si="77"/>
        <v>0</v>
      </c>
      <c r="R204" s="140">
        <f t="shared" si="78"/>
        <v>0</v>
      </c>
      <c r="S204" s="140">
        <f t="shared" si="79"/>
        <v>0</v>
      </c>
      <c r="T204" s="140">
        <f t="shared" si="80"/>
        <v>0</v>
      </c>
      <c r="U204" s="140">
        <f t="shared" si="81"/>
        <v>0</v>
      </c>
      <c r="W204" s="140">
        <f t="shared" si="82"/>
        <v>14296529.600000001</v>
      </c>
      <c r="X204" s="140">
        <f t="shared" si="83"/>
        <v>4451377.4000000004</v>
      </c>
      <c r="Y204" s="140">
        <f t="shared" si="84"/>
        <v>7201634</v>
      </c>
      <c r="Z204" s="140">
        <f t="shared" si="85"/>
        <v>1699904.4000000001</v>
      </c>
      <c r="AA204" s="140">
        <f t="shared" si="86"/>
        <v>2760291.8000000003</v>
      </c>
      <c r="AC204" s="143">
        <f t="shared" si="75"/>
        <v>14296529.600000001</v>
      </c>
      <c r="AD204" s="143">
        <f t="shared" si="75"/>
        <v>4451377.4000000004</v>
      </c>
      <c r="AE204" s="143">
        <f t="shared" si="75"/>
        <v>7201634</v>
      </c>
      <c r="AF204" s="143">
        <f t="shared" si="75"/>
        <v>1699904.4000000001</v>
      </c>
      <c r="AG204" s="143">
        <f t="shared" si="75"/>
        <v>2760291.8000000003</v>
      </c>
      <c r="AI204" s="140">
        <f t="shared" si="87"/>
        <v>0</v>
      </c>
      <c r="AJ204" s="140">
        <f t="shared" si="88"/>
        <v>0</v>
      </c>
      <c r="AK204" s="140">
        <f t="shared" si="89"/>
        <v>0</v>
      </c>
      <c r="AL204" s="140">
        <f t="shared" si="90"/>
        <v>0</v>
      </c>
      <c r="AM204" s="140">
        <f t="shared" si="91"/>
        <v>0</v>
      </c>
      <c r="AO204" s="140">
        <f t="shared" si="92"/>
        <v>14296529.600000001</v>
      </c>
      <c r="AP204" s="140">
        <f t="shared" si="93"/>
        <v>4451377.4000000004</v>
      </c>
      <c r="AQ204" s="140">
        <f t="shared" si="94"/>
        <v>7201634</v>
      </c>
      <c r="AR204" s="140">
        <f t="shared" si="95"/>
        <v>1699904.4000000001</v>
      </c>
      <c r="AS204" s="140">
        <f t="shared" si="96"/>
        <v>2760291.8000000003</v>
      </c>
      <c r="AU204" s="143">
        <f t="shared" si="76"/>
        <v>14296529.600000001</v>
      </c>
      <c r="AV204" s="143">
        <f t="shared" si="76"/>
        <v>4451377.4000000004</v>
      </c>
      <c r="AW204" s="143">
        <f t="shared" si="76"/>
        <v>7201634</v>
      </c>
      <c r="AX204" s="143">
        <f t="shared" si="76"/>
        <v>1699904.4000000001</v>
      </c>
      <c r="AY204" s="143">
        <f t="shared" si="76"/>
        <v>2760291.8000000003</v>
      </c>
    </row>
    <row r="205" spans="2:51">
      <c r="B205" t="s">
        <v>995</v>
      </c>
      <c r="C205" t="s">
        <v>24</v>
      </c>
      <c r="D205" s="120">
        <v>1</v>
      </c>
      <c r="E205" s="120">
        <v>1</v>
      </c>
      <c r="F205" s="127">
        <v>0</v>
      </c>
      <c r="G205" s="127">
        <v>0</v>
      </c>
      <c r="H205" s="127">
        <v>0</v>
      </c>
      <c r="I205" s="127">
        <v>0</v>
      </c>
      <c r="J205" s="127">
        <v>0</v>
      </c>
      <c r="K205" s="127"/>
      <c r="L205" s="127"/>
      <c r="M205" s="127"/>
      <c r="N205" s="127"/>
      <c r="O205" s="127"/>
      <c r="Q205" s="140">
        <f t="shared" si="77"/>
        <v>0</v>
      </c>
      <c r="R205" s="140">
        <f t="shared" si="78"/>
        <v>0</v>
      </c>
      <c r="S205" s="140">
        <f t="shared" si="79"/>
        <v>0</v>
      </c>
      <c r="T205" s="140">
        <f t="shared" si="80"/>
        <v>0</v>
      </c>
      <c r="U205" s="140">
        <f t="shared" si="81"/>
        <v>0</v>
      </c>
      <c r="W205" s="140">
        <f t="shared" si="82"/>
        <v>0</v>
      </c>
      <c r="X205" s="140">
        <f t="shared" si="83"/>
        <v>0</v>
      </c>
      <c r="Y205" s="140">
        <f t="shared" si="84"/>
        <v>0</v>
      </c>
      <c r="Z205" s="140">
        <f t="shared" si="85"/>
        <v>0</v>
      </c>
      <c r="AA205" s="140">
        <f t="shared" si="86"/>
        <v>0</v>
      </c>
      <c r="AC205" s="143">
        <f t="shared" si="75"/>
        <v>0</v>
      </c>
      <c r="AD205" s="143">
        <f t="shared" si="75"/>
        <v>0</v>
      </c>
      <c r="AE205" s="143">
        <f t="shared" si="75"/>
        <v>0</v>
      </c>
      <c r="AF205" s="143">
        <f t="shared" si="75"/>
        <v>0</v>
      </c>
      <c r="AG205" s="143">
        <f t="shared" si="75"/>
        <v>0</v>
      </c>
      <c r="AI205" s="140">
        <f t="shared" si="87"/>
        <v>0</v>
      </c>
      <c r="AJ205" s="140">
        <f t="shared" si="88"/>
        <v>0</v>
      </c>
      <c r="AK205" s="140">
        <f t="shared" si="89"/>
        <v>0</v>
      </c>
      <c r="AL205" s="140">
        <f t="shared" si="90"/>
        <v>0</v>
      </c>
      <c r="AM205" s="140">
        <f t="shared" si="91"/>
        <v>0</v>
      </c>
      <c r="AO205" s="140">
        <f t="shared" si="92"/>
        <v>0</v>
      </c>
      <c r="AP205" s="140">
        <f t="shared" si="93"/>
        <v>0</v>
      </c>
      <c r="AQ205" s="140">
        <f t="shared" si="94"/>
        <v>0</v>
      </c>
      <c r="AR205" s="140">
        <f t="shared" si="95"/>
        <v>0</v>
      </c>
      <c r="AS205" s="140">
        <f t="shared" si="96"/>
        <v>0</v>
      </c>
      <c r="AU205" s="143">
        <f t="shared" si="76"/>
        <v>0</v>
      </c>
      <c r="AV205" s="143">
        <f t="shared" si="76"/>
        <v>0</v>
      </c>
      <c r="AW205" s="143">
        <f t="shared" si="76"/>
        <v>0</v>
      </c>
      <c r="AX205" s="143">
        <f t="shared" si="76"/>
        <v>0</v>
      </c>
      <c r="AY205" s="143">
        <f t="shared" si="76"/>
        <v>0</v>
      </c>
    </row>
    <row r="206" spans="2:51">
      <c r="B206" t="s">
        <v>995</v>
      </c>
      <c r="C206" t="s">
        <v>25</v>
      </c>
      <c r="D206" s="120">
        <v>0.5</v>
      </c>
      <c r="E206" s="120">
        <v>0.5</v>
      </c>
      <c r="F206" s="127">
        <v>151359</v>
      </c>
      <c r="G206" s="127">
        <v>47127</v>
      </c>
      <c r="H206" s="127">
        <v>76244</v>
      </c>
      <c r="I206" s="127">
        <v>17997</v>
      </c>
      <c r="J206" s="127">
        <v>29223</v>
      </c>
      <c r="K206" s="127"/>
      <c r="L206" s="127"/>
      <c r="M206" s="127"/>
      <c r="N206" s="127"/>
      <c r="O206" s="127"/>
      <c r="Q206" s="140">
        <f t="shared" si="77"/>
        <v>0</v>
      </c>
      <c r="R206" s="140">
        <f t="shared" si="78"/>
        <v>0</v>
      </c>
      <c r="S206" s="140">
        <f t="shared" si="79"/>
        <v>0</v>
      </c>
      <c r="T206" s="140">
        <f t="shared" si="80"/>
        <v>0</v>
      </c>
      <c r="U206" s="140">
        <f t="shared" si="81"/>
        <v>0</v>
      </c>
      <c r="W206" s="140">
        <f t="shared" si="82"/>
        <v>75679.5</v>
      </c>
      <c r="X206" s="140">
        <f t="shared" si="83"/>
        <v>23563.5</v>
      </c>
      <c r="Y206" s="140">
        <f t="shared" si="84"/>
        <v>38122</v>
      </c>
      <c r="Z206" s="140">
        <f t="shared" si="85"/>
        <v>8998.5</v>
      </c>
      <c r="AA206" s="140">
        <f t="shared" si="86"/>
        <v>14611.5</v>
      </c>
      <c r="AC206" s="143">
        <f t="shared" si="75"/>
        <v>75679.5</v>
      </c>
      <c r="AD206" s="143">
        <f t="shared" si="75"/>
        <v>23563.5</v>
      </c>
      <c r="AE206" s="143">
        <f t="shared" si="75"/>
        <v>38122</v>
      </c>
      <c r="AF206" s="143">
        <f t="shared" si="75"/>
        <v>8998.5</v>
      </c>
      <c r="AG206" s="143">
        <f t="shared" si="75"/>
        <v>14611.5</v>
      </c>
      <c r="AI206" s="140">
        <f t="shared" si="87"/>
        <v>0</v>
      </c>
      <c r="AJ206" s="140">
        <f t="shared" si="88"/>
        <v>0</v>
      </c>
      <c r="AK206" s="140">
        <f t="shared" si="89"/>
        <v>0</v>
      </c>
      <c r="AL206" s="140">
        <f t="shared" si="90"/>
        <v>0</v>
      </c>
      <c r="AM206" s="140">
        <f t="shared" si="91"/>
        <v>0</v>
      </c>
      <c r="AO206" s="140">
        <f t="shared" si="92"/>
        <v>75679.5</v>
      </c>
      <c r="AP206" s="140">
        <f t="shared" si="93"/>
        <v>23563.5</v>
      </c>
      <c r="AQ206" s="140">
        <f t="shared" si="94"/>
        <v>38122</v>
      </c>
      <c r="AR206" s="140">
        <f t="shared" si="95"/>
        <v>8998.5</v>
      </c>
      <c r="AS206" s="140">
        <f t="shared" si="96"/>
        <v>14611.5</v>
      </c>
      <c r="AU206" s="143">
        <f t="shared" si="76"/>
        <v>75679.5</v>
      </c>
      <c r="AV206" s="143">
        <f t="shared" si="76"/>
        <v>23563.5</v>
      </c>
      <c r="AW206" s="143">
        <f t="shared" si="76"/>
        <v>38122</v>
      </c>
      <c r="AX206" s="143">
        <f t="shared" si="76"/>
        <v>8998.5</v>
      </c>
      <c r="AY206" s="143">
        <f t="shared" si="76"/>
        <v>14611.5</v>
      </c>
    </row>
    <row r="207" spans="2:51">
      <c r="B207" t="s">
        <v>995</v>
      </c>
      <c r="C207" t="s">
        <v>26</v>
      </c>
      <c r="D207" s="120">
        <v>0.33333333333333337</v>
      </c>
      <c r="E207" s="120">
        <v>0.33333333333333337</v>
      </c>
      <c r="F207" s="127">
        <v>3493030</v>
      </c>
      <c r="G207" s="127">
        <v>1087592</v>
      </c>
      <c r="H207" s="127">
        <v>1759555</v>
      </c>
      <c r="I207" s="127">
        <v>415333</v>
      </c>
      <c r="J207" s="127">
        <v>674414</v>
      </c>
      <c r="K207" s="127"/>
      <c r="L207" s="127"/>
      <c r="M207" s="127"/>
      <c r="N207" s="127"/>
      <c r="O207" s="127"/>
      <c r="Q207" s="140">
        <f t="shared" si="77"/>
        <v>0</v>
      </c>
      <c r="R207" s="140">
        <f t="shared" si="78"/>
        <v>0</v>
      </c>
      <c r="S207" s="140">
        <f t="shared" si="79"/>
        <v>0</v>
      </c>
      <c r="T207" s="140">
        <f t="shared" si="80"/>
        <v>0</v>
      </c>
      <c r="U207" s="140">
        <f t="shared" si="81"/>
        <v>0</v>
      </c>
      <c r="W207" s="140">
        <f t="shared" si="82"/>
        <v>1164343.3333333335</v>
      </c>
      <c r="X207" s="140">
        <f t="shared" si="83"/>
        <v>362530.66666666669</v>
      </c>
      <c r="Y207" s="140">
        <f t="shared" si="84"/>
        <v>586518.33333333337</v>
      </c>
      <c r="Z207" s="140">
        <f t="shared" si="85"/>
        <v>138444.33333333334</v>
      </c>
      <c r="AA207" s="140">
        <f t="shared" si="86"/>
        <v>224804.66666666669</v>
      </c>
      <c r="AC207" s="143">
        <f t="shared" si="75"/>
        <v>1164343.3333333335</v>
      </c>
      <c r="AD207" s="143">
        <f t="shared" si="75"/>
        <v>362530.66666666669</v>
      </c>
      <c r="AE207" s="143">
        <f t="shared" si="75"/>
        <v>586518.33333333337</v>
      </c>
      <c r="AF207" s="143">
        <f t="shared" si="75"/>
        <v>138444.33333333334</v>
      </c>
      <c r="AG207" s="143">
        <f t="shared" si="75"/>
        <v>224804.66666666669</v>
      </c>
      <c r="AI207" s="140">
        <f t="shared" si="87"/>
        <v>0</v>
      </c>
      <c r="AJ207" s="140">
        <f t="shared" si="88"/>
        <v>0</v>
      </c>
      <c r="AK207" s="140">
        <f t="shared" si="89"/>
        <v>0</v>
      </c>
      <c r="AL207" s="140">
        <f t="shared" si="90"/>
        <v>0</v>
      </c>
      <c r="AM207" s="140">
        <f t="shared" si="91"/>
        <v>0</v>
      </c>
      <c r="AO207" s="140">
        <f t="shared" si="92"/>
        <v>1164343.3333333335</v>
      </c>
      <c r="AP207" s="140">
        <f t="shared" si="93"/>
        <v>362530.66666666669</v>
      </c>
      <c r="AQ207" s="140">
        <f t="shared" si="94"/>
        <v>586518.33333333337</v>
      </c>
      <c r="AR207" s="140">
        <f t="shared" si="95"/>
        <v>138444.33333333334</v>
      </c>
      <c r="AS207" s="140">
        <f t="shared" si="96"/>
        <v>224804.66666666669</v>
      </c>
      <c r="AU207" s="143">
        <f t="shared" si="76"/>
        <v>1164343.3333333335</v>
      </c>
      <c r="AV207" s="143">
        <f t="shared" si="76"/>
        <v>362530.66666666669</v>
      </c>
      <c r="AW207" s="143">
        <f t="shared" si="76"/>
        <v>586518.33333333337</v>
      </c>
      <c r="AX207" s="143">
        <f t="shared" si="76"/>
        <v>138444.33333333334</v>
      </c>
      <c r="AY207" s="143">
        <f t="shared" si="76"/>
        <v>224804.66666666669</v>
      </c>
    </row>
    <row r="208" spans="2:51">
      <c r="B208" t="s">
        <v>995</v>
      </c>
      <c r="C208" t="s">
        <v>28</v>
      </c>
      <c r="D208" s="120">
        <v>6.6666666666666666E-2</v>
      </c>
      <c r="E208" s="120">
        <v>6.6666666666666666E-2</v>
      </c>
      <c r="F208" s="127">
        <v>47403774</v>
      </c>
      <c r="G208" s="127">
        <v>14759672</v>
      </c>
      <c r="H208" s="127">
        <v>23878846</v>
      </c>
      <c r="I208" s="127">
        <v>5636464</v>
      </c>
      <c r="J208" s="127">
        <v>9152448</v>
      </c>
      <c r="K208" s="127"/>
      <c r="L208" s="127"/>
      <c r="M208" s="127"/>
      <c r="N208" s="127"/>
      <c r="O208" s="127"/>
      <c r="Q208" s="140">
        <f t="shared" si="77"/>
        <v>0</v>
      </c>
      <c r="R208" s="140">
        <f t="shared" si="78"/>
        <v>0</v>
      </c>
      <c r="S208" s="140">
        <f t="shared" si="79"/>
        <v>0</v>
      </c>
      <c r="T208" s="140">
        <f t="shared" si="80"/>
        <v>0</v>
      </c>
      <c r="U208" s="140">
        <f t="shared" si="81"/>
        <v>0</v>
      </c>
      <c r="W208" s="140">
        <f t="shared" si="82"/>
        <v>3160251.6</v>
      </c>
      <c r="X208" s="140">
        <f t="shared" si="83"/>
        <v>983978.1333333333</v>
      </c>
      <c r="Y208" s="140">
        <f t="shared" si="84"/>
        <v>1591923.0666666667</v>
      </c>
      <c r="Z208" s="140">
        <f t="shared" si="85"/>
        <v>375764.26666666666</v>
      </c>
      <c r="AA208" s="140">
        <f t="shared" si="86"/>
        <v>610163.19999999995</v>
      </c>
      <c r="AC208" s="143">
        <f t="shared" si="75"/>
        <v>3160251.6</v>
      </c>
      <c r="AD208" s="143">
        <f t="shared" si="75"/>
        <v>983978.1333333333</v>
      </c>
      <c r="AE208" s="143">
        <f t="shared" si="75"/>
        <v>1591923.0666666667</v>
      </c>
      <c r="AF208" s="143">
        <f t="shared" si="75"/>
        <v>375764.26666666666</v>
      </c>
      <c r="AG208" s="143">
        <f t="shared" si="75"/>
        <v>610163.19999999995</v>
      </c>
      <c r="AI208" s="140">
        <f t="shared" si="87"/>
        <v>0</v>
      </c>
      <c r="AJ208" s="140">
        <f t="shared" si="88"/>
        <v>0</v>
      </c>
      <c r="AK208" s="140">
        <f t="shared" si="89"/>
        <v>0</v>
      </c>
      <c r="AL208" s="140">
        <f t="shared" si="90"/>
        <v>0</v>
      </c>
      <c r="AM208" s="140">
        <f t="shared" si="91"/>
        <v>0</v>
      </c>
      <c r="AO208" s="140">
        <f t="shared" si="92"/>
        <v>3160251.6</v>
      </c>
      <c r="AP208" s="140">
        <f t="shared" si="93"/>
        <v>983978.1333333333</v>
      </c>
      <c r="AQ208" s="140">
        <f t="shared" si="94"/>
        <v>1591923.0666666667</v>
      </c>
      <c r="AR208" s="140">
        <f t="shared" si="95"/>
        <v>375764.26666666666</v>
      </c>
      <c r="AS208" s="140">
        <f t="shared" si="96"/>
        <v>610163.19999999995</v>
      </c>
      <c r="AU208" s="143">
        <f t="shared" si="76"/>
        <v>3160251.6</v>
      </c>
      <c r="AV208" s="143">
        <f t="shared" si="76"/>
        <v>983978.1333333333</v>
      </c>
      <c r="AW208" s="143">
        <f t="shared" si="76"/>
        <v>1591923.0666666667</v>
      </c>
      <c r="AX208" s="143">
        <f t="shared" si="76"/>
        <v>375764.26666666666</v>
      </c>
      <c r="AY208" s="143">
        <f t="shared" si="76"/>
        <v>610163.19999999995</v>
      </c>
    </row>
    <row r="209" spans="2:51">
      <c r="B209" t="s">
        <v>995</v>
      </c>
      <c r="C209" t="s">
        <v>29</v>
      </c>
      <c r="D209" s="120">
        <v>0.08</v>
      </c>
      <c r="E209" s="120">
        <v>0.08</v>
      </c>
      <c r="F209" s="127">
        <v>14258812</v>
      </c>
      <c r="G209" s="127">
        <v>4439634</v>
      </c>
      <c r="H209" s="127">
        <v>7182634</v>
      </c>
      <c r="I209" s="127">
        <v>1695420</v>
      </c>
      <c r="J209" s="127">
        <v>2753010</v>
      </c>
      <c r="K209" s="127"/>
      <c r="L209" s="127"/>
      <c r="M209" s="127"/>
      <c r="N209" s="127"/>
      <c r="O209" s="127"/>
      <c r="Q209" s="140">
        <f t="shared" si="77"/>
        <v>0</v>
      </c>
      <c r="R209" s="140">
        <f t="shared" si="78"/>
        <v>0</v>
      </c>
      <c r="S209" s="140">
        <f t="shared" si="79"/>
        <v>0</v>
      </c>
      <c r="T209" s="140">
        <f t="shared" si="80"/>
        <v>0</v>
      </c>
      <c r="U209" s="140">
        <f t="shared" si="81"/>
        <v>0</v>
      </c>
      <c r="W209" s="140">
        <f t="shared" si="82"/>
        <v>1140704.96</v>
      </c>
      <c r="X209" s="140">
        <f t="shared" si="83"/>
        <v>355170.72000000003</v>
      </c>
      <c r="Y209" s="140">
        <f t="shared" si="84"/>
        <v>574610.72</v>
      </c>
      <c r="Z209" s="140">
        <f t="shared" si="85"/>
        <v>135633.60000000001</v>
      </c>
      <c r="AA209" s="140">
        <f t="shared" si="86"/>
        <v>220240.80000000002</v>
      </c>
      <c r="AC209" s="143">
        <f t="shared" si="75"/>
        <v>1140704.96</v>
      </c>
      <c r="AD209" s="143">
        <f t="shared" si="75"/>
        <v>355170.72000000003</v>
      </c>
      <c r="AE209" s="143">
        <f t="shared" si="75"/>
        <v>574610.72</v>
      </c>
      <c r="AF209" s="143">
        <f t="shared" si="75"/>
        <v>135633.60000000001</v>
      </c>
      <c r="AG209" s="143">
        <f t="shared" si="75"/>
        <v>220240.80000000002</v>
      </c>
      <c r="AI209" s="140">
        <f t="shared" si="87"/>
        <v>0</v>
      </c>
      <c r="AJ209" s="140">
        <f t="shared" si="88"/>
        <v>0</v>
      </c>
      <c r="AK209" s="140">
        <f t="shared" si="89"/>
        <v>0</v>
      </c>
      <c r="AL209" s="140">
        <f t="shared" si="90"/>
        <v>0</v>
      </c>
      <c r="AM209" s="140">
        <f t="shared" si="91"/>
        <v>0</v>
      </c>
      <c r="AO209" s="140">
        <f t="shared" si="92"/>
        <v>1140704.96</v>
      </c>
      <c r="AP209" s="140">
        <f t="shared" si="93"/>
        <v>355170.72000000003</v>
      </c>
      <c r="AQ209" s="140">
        <f t="shared" si="94"/>
        <v>574610.72</v>
      </c>
      <c r="AR209" s="140">
        <f t="shared" si="95"/>
        <v>135633.60000000001</v>
      </c>
      <c r="AS209" s="140">
        <f t="shared" si="96"/>
        <v>220240.80000000002</v>
      </c>
      <c r="AU209" s="143">
        <f t="shared" si="76"/>
        <v>1140704.96</v>
      </c>
      <c r="AV209" s="143">
        <f t="shared" si="76"/>
        <v>355170.72000000003</v>
      </c>
      <c r="AW209" s="143">
        <f t="shared" si="76"/>
        <v>574610.72</v>
      </c>
      <c r="AX209" s="143">
        <f t="shared" si="76"/>
        <v>135633.60000000001</v>
      </c>
      <c r="AY209" s="143">
        <f t="shared" si="76"/>
        <v>220240.80000000002</v>
      </c>
    </row>
    <row r="210" spans="2:51">
      <c r="B210" t="s">
        <v>995</v>
      </c>
      <c r="C210" t="s">
        <v>30</v>
      </c>
      <c r="D210" s="120">
        <v>0.2</v>
      </c>
      <c r="E210" s="120">
        <v>0.2</v>
      </c>
      <c r="F210" s="127">
        <v>1029971</v>
      </c>
      <c r="G210" s="127">
        <v>320693</v>
      </c>
      <c r="H210" s="127">
        <v>518830</v>
      </c>
      <c r="I210" s="127">
        <v>122467</v>
      </c>
      <c r="J210" s="127">
        <v>198861</v>
      </c>
      <c r="K210" s="127"/>
      <c r="L210" s="127"/>
      <c r="M210" s="127"/>
      <c r="N210" s="127"/>
      <c r="O210" s="127"/>
      <c r="Q210" s="140">
        <f t="shared" si="77"/>
        <v>0</v>
      </c>
      <c r="R210" s="140">
        <f t="shared" si="78"/>
        <v>0</v>
      </c>
      <c r="S210" s="140">
        <f t="shared" si="79"/>
        <v>0</v>
      </c>
      <c r="T210" s="140">
        <f t="shared" si="80"/>
        <v>0</v>
      </c>
      <c r="U210" s="140">
        <f t="shared" si="81"/>
        <v>0</v>
      </c>
      <c r="W210" s="140">
        <f t="shared" si="82"/>
        <v>205994.2</v>
      </c>
      <c r="X210" s="140">
        <f t="shared" si="83"/>
        <v>64138.600000000006</v>
      </c>
      <c r="Y210" s="140">
        <f t="shared" si="84"/>
        <v>103766</v>
      </c>
      <c r="Z210" s="140">
        <f t="shared" si="85"/>
        <v>24493.4</v>
      </c>
      <c r="AA210" s="140">
        <f t="shared" si="86"/>
        <v>39772.200000000004</v>
      </c>
      <c r="AC210" s="143">
        <f t="shared" si="75"/>
        <v>205994.2</v>
      </c>
      <c r="AD210" s="143">
        <f t="shared" si="75"/>
        <v>64138.600000000006</v>
      </c>
      <c r="AE210" s="143">
        <f t="shared" si="75"/>
        <v>103766</v>
      </c>
      <c r="AF210" s="143">
        <f t="shared" si="75"/>
        <v>24493.4</v>
      </c>
      <c r="AG210" s="143">
        <f t="shared" si="75"/>
        <v>39772.200000000004</v>
      </c>
      <c r="AI210" s="140">
        <f t="shared" si="87"/>
        <v>0</v>
      </c>
      <c r="AJ210" s="140">
        <f t="shared" si="88"/>
        <v>0</v>
      </c>
      <c r="AK210" s="140">
        <f t="shared" si="89"/>
        <v>0</v>
      </c>
      <c r="AL210" s="140">
        <f t="shared" si="90"/>
        <v>0</v>
      </c>
      <c r="AM210" s="140">
        <f t="shared" si="91"/>
        <v>0</v>
      </c>
      <c r="AO210" s="140">
        <f t="shared" si="92"/>
        <v>205994.2</v>
      </c>
      <c r="AP210" s="140">
        <f t="shared" si="93"/>
        <v>64138.600000000006</v>
      </c>
      <c r="AQ210" s="140">
        <f t="shared" si="94"/>
        <v>103766</v>
      </c>
      <c r="AR210" s="140">
        <f t="shared" si="95"/>
        <v>24493.4</v>
      </c>
      <c r="AS210" s="140">
        <f t="shared" si="96"/>
        <v>39772.200000000004</v>
      </c>
      <c r="AU210" s="143">
        <f t="shared" si="76"/>
        <v>205994.2</v>
      </c>
      <c r="AV210" s="143">
        <f t="shared" si="76"/>
        <v>64138.600000000006</v>
      </c>
      <c r="AW210" s="143">
        <f t="shared" si="76"/>
        <v>103766</v>
      </c>
      <c r="AX210" s="143">
        <f t="shared" si="76"/>
        <v>24493.4</v>
      </c>
      <c r="AY210" s="143">
        <f t="shared" si="76"/>
        <v>39772.200000000004</v>
      </c>
    </row>
    <row r="211" spans="2:51">
      <c r="B211" t="s">
        <v>995</v>
      </c>
      <c r="C211" t="s">
        <v>31</v>
      </c>
      <c r="D211" s="120">
        <v>0.5</v>
      </c>
      <c r="E211" s="120">
        <v>0.5</v>
      </c>
      <c r="F211" s="127">
        <v>31544</v>
      </c>
      <c r="G211" s="127">
        <v>9821</v>
      </c>
      <c r="H211" s="127">
        <v>15890</v>
      </c>
      <c r="I211" s="127">
        <v>3751</v>
      </c>
      <c r="J211" s="127">
        <v>6090</v>
      </c>
      <c r="K211" s="127"/>
      <c r="L211" s="127"/>
      <c r="M211" s="127"/>
      <c r="N211" s="127"/>
      <c r="O211" s="127"/>
      <c r="Q211" s="140">
        <f t="shared" si="77"/>
        <v>0</v>
      </c>
      <c r="R211" s="140">
        <f t="shared" si="78"/>
        <v>0</v>
      </c>
      <c r="S211" s="140">
        <f t="shared" si="79"/>
        <v>0</v>
      </c>
      <c r="T211" s="140">
        <f t="shared" si="80"/>
        <v>0</v>
      </c>
      <c r="U211" s="140">
        <f t="shared" si="81"/>
        <v>0</v>
      </c>
      <c r="W211" s="140">
        <f t="shared" si="82"/>
        <v>15772</v>
      </c>
      <c r="X211" s="140">
        <f t="shared" si="83"/>
        <v>4910.5</v>
      </c>
      <c r="Y211" s="140">
        <f t="shared" si="84"/>
        <v>7945</v>
      </c>
      <c r="Z211" s="140">
        <f t="shared" si="85"/>
        <v>1875.5</v>
      </c>
      <c r="AA211" s="140">
        <f t="shared" si="86"/>
        <v>3045</v>
      </c>
      <c r="AC211" s="143">
        <f t="shared" si="75"/>
        <v>15772</v>
      </c>
      <c r="AD211" s="143">
        <f t="shared" si="75"/>
        <v>4910.5</v>
      </c>
      <c r="AE211" s="143">
        <f t="shared" si="75"/>
        <v>7945</v>
      </c>
      <c r="AF211" s="143">
        <f t="shared" si="75"/>
        <v>1875.5</v>
      </c>
      <c r="AG211" s="143">
        <f t="shared" si="75"/>
        <v>3045</v>
      </c>
      <c r="AI211" s="140">
        <f t="shared" si="87"/>
        <v>0</v>
      </c>
      <c r="AJ211" s="140">
        <f t="shared" si="88"/>
        <v>0</v>
      </c>
      <c r="AK211" s="140">
        <f t="shared" si="89"/>
        <v>0</v>
      </c>
      <c r="AL211" s="140">
        <f t="shared" si="90"/>
        <v>0</v>
      </c>
      <c r="AM211" s="140">
        <f t="shared" si="91"/>
        <v>0</v>
      </c>
      <c r="AO211" s="140">
        <f t="shared" si="92"/>
        <v>15772</v>
      </c>
      <c r="AP211" s="140">
        <f t="shared" si="93"/>
        <v>4910.5</v>
      </c>
      <c r="AQ211" s="140">
        <f t="shared" si="94"/>
        <v>7945</v>
      </c>
      <c r="AR211" s="140">
        <f t="shared" si="95"/>
        <v>1875.5</v>
      </c>
      <c r="AS211" s="140">
        <f t="shared" si="96"/>
        <v>3045</v>
      </c>
      <c r="AU211" s="143">
        <f t="shared" si="76"/>
        <v>15772</v>
      </c>
      <c r="AV211" s="143">
        <f t="shared" si="76"/>
        <v>4910.5</v>
      </c>
      <c r="AW211" s="143">
        <f t="shared" si="76"/>
        <v>7945</v>
      </c>
      <c r="AX211" s="143">
        <f t="shared" si="76"/>
        <v>1875.5</v>
      </c>
      <c r="AY211" s="143">
        <f t="shared" si="76"/>
        <v>3045</v>
      </c>
    </row>
    <row r="212" spans="2:51">
      <c r="B212" t="s">
        <v>995</v>
      </c>
      <c r="C212" t="s">
        <v>32</v>
      </c>
      <c r="D212" s="120">
        <v>0.33333333333333331</v>
      </c>
      <c r="E212" s="120">
        <v>0.33333333333333331</v>
      </c>
      <c r="F212" s="127">
        <v>280002</v>
      </c>
      <c r="G212" s="127">
        <v>87182</v>
      </c>
      <c r="H212" s="127">
        <v>141046</v>
      </c>
      <c r="I212" s="127">
        <v>33293</v>
      </c>
      <c r="J212" s="127">
        <v>54061</v>
      </c>
      <c r="K212" s="127"/>
      <c r="L212" s="127"/>
      <c r="M212" s="127"/>
      <c r="N212" s="127"/>
      <c r="O212" s="127"/>
      <c r="Q212" s="140">
        <f t="shared" si="77"/>
        <v>0</v>
      </c>
      <c r="R212" s="140">
        <f t="shared" si="78"/>
        <v>0</v>
      </c>
      <c r="S212" s="140">
        <f t="shared" si="79"/>
        <v>0</v>
      </c>
      <c r="T212" s="140">
        <f t="shared" si="80"/>
        <v>0</v>
      </c>
      <c r="U212" s="140">
        <f t="shared" si="81"/>
        <v>0</v>
      </c>
      <c r="W212" s="140">
        <f t="shared" si="82"/>
        <v>93334</v>
      </c>
      <c r="X212" s="140">
        <f t="shared" si="83"/>
        <v>29060.666666666664</v>
      </c>
      <c r="Y212" s="140">
        <f t="shared" si="84"/>
        <v>47015.333333333328</v>
      </c>
      <c r="Z212" s="140">
        <f t="shared" si="85"/>
        <v>11097.666666666666</v>
      </c>
      <c r="AA212" s="140">
        <f t="shared" si="86"/>
        <v>18020.333333333332</v>
      </c>
      <c r="AC212" s="143">
        <f t="shared" si="75"/>
        <v>93334</v>
      </c>
      <c r="AD212" s="143">
        <f t="shared" si="75"/>
        <v>29060.666666666664</v>
      </c>
      <c r="AE212" s="143">
        <f t="shared" si="75"/>
        <v>47015.333333333328</v>
      </c>
      <c r="AF212" s="143">
        <f t="shared" si="75"/>
        <v>11097.666666666666</v>
      </c>
      <c r="AG212" s="143">
        <f t="shared" si="75"/>
        <v>18020.333333333332</v>
      </c>
      <c r="AI212" s="140">
        <f t="shared" si="87"/>
        <v>0</v>
      </c>
      <c r="AJ212" s="140">
        <f t="shared" si="88"/>
        <v>0</v>
      </c>
      <c r="AK212" s="140">
        <f t="shared" si="89"/>
        <v>0</v>
      </c>
      <c r="AL212" s="140">
        <f t="shared" si="90"/>
        <v>0</v>
      </c>
      <c r="AM212" s="140">
        <f t="shared" si="91"/>
        <v>0</v>
      </c>
      <c r="AO212" s="140">
        <f t="shared" si="92"/>
        <v>93334</v>
      </c>
      <c r="AP212" s="140">
        <f t="shared" si="93"/>
        <v>29060.666666666664</v>
      </c>
      <c r="AQ212" s="140">
        <f t="shared" si="94"/>
        <v>47015.333333333328</v>
      </c>
      <c r="AR212" s="140">
        <f t="shared" si="95"/>
        <v>11097.666666666666</v>
      </c>
      <c r="AS212" s="140">
        <f t="shared" si="96"/>
        <v>18020.333333333332</v>
      </c>
      <c r="AU212" s="143">
        <f t="shared" si="76"/>
        <v>93334</v>
      </c>
      <c r="AV212" s="143">
        <f t="shared" si="76"/>
        <v>29060.666666666664</v>
      </c>
      <c r="AW212" s="143">
        <f t="shared" si="76"/>
        <v>47015.333333333328</v>
      </c>
      <c r="AX212" s="143">
        <f t="shared" si="76"/>
        <v>11097.666666666666</v>
      </c>
      <c r="AY212" s="143">
        <f t="shared" si="76"/>
        <v>18020.333333333332</v>
      </c>
    </row>
    <row r="213" spans="2:51">
      <c r="B213" t="s">
        <v>995</v>
      </c>
      <c r="C213" t="s">
        <v>33</v>
      </c>
      <c r="D213" s="120">
        <v>0.2</v>
      </c>
      <c r="E213" s="120">
        <v>0.2</v>
      </c>
      <c r="F213" s="127">
        <v>3081449</v>
      </c>
      <c r="G213" s="127">
        <v>959442</v>
      </c>
      <c r="H213" s="127">
        <v>1552227</v>
      </c>
      <c r="I213" s="127">
        <v>366394</v>
      </c>
      <c r="J213" s="127">
        <v>594948</v>
      </c>
      <c r="K213" s="127"/>
      <c r="L213" s="127"/>
      <c r="M213" s="127"/>
      <c r="N213" s="127"/>
      <c r="O213" s="127"/>
      <c r="Q213" s="140">
        <f t="shared" si="77"/>
        <v>0</v>
      </c>
      <c r="R213" s="140">
        <f t="shared" si="78"/>
        <v>0</v>
      </c>
      <c r="S213" s="140">
        <f t="shared" si="79"/>
        <v>0</v>
      </c>
      <c r="T213" s="140">
        <f t="shared" si="80"/>
        <v>0</v>
      </c>
      <c r="U213" s="140">
        <f t="shared" si="81"/>
        <v>0</v>
      </c>
      <c r="W213" s="140">
        <f t="shared" si="82"/>
        <v>616289.80000000005</v>
      </c>
      <c r="X213" s="140">
        <f t="shared" si="83"/>
        <v>191888.40000000002</v>
      </c>
      <c r="Y213" s="140">
        <f t="shared" si="84"/>
        <v>310445.40000000002</v>
      </c>
      <c r="Z213" s="140">
        <f t="shared" si="85"/>
        <v>73278.8</v>
      </c>
      <c r="AA213" s="140">
        <f t="shared" si="86"/>
        <v>118989.6</v>
      </c>
      <c r="AC213" s="143">
        <f t="shared" si="75"/>
        <v>616289.80000000005</v>
      </c>
      <c r="AD213" s="143">
        <f t="shared" si="75"/>
        <v>191888.40000000002</v>
      </c>
      <c r="AE213" s="143">
        <f t="shared" si="75"/>
        <v>310445.40000000002</v>
      </c>
      <c r="AF213" s="143">
        <f t="shared" si="75"/>
        <v>73278.8</v>
      </c>
      <c r="AG213" s="143">
        <f t="shared" si="75"/>
        <v>118989.6</v>
      </c>
      <c r="AI213" s="140">
        <f t="shared" si="87"/>
        <v>0</v>
      </c>
      <c r="AJ213" s="140">
        <f t="shared" si="88"/>
        <v>0</v>
      </c>
      <c r="AK213" s="140">
        <f t="shared" si="89"/>
        <v>0</v>
      </c>
      <c r="AL213" s="140">
        <f t="shared" si="90"/>
        <v>0</v>
      </c>
      <c r="AM213" s="140">
        <f t="shared" si="91"/>
        <v>0</v>
      </c>
      <c r="AO213" s="140">
        <f t="shared" si="92"/>
        <v>616289.80000000005</v>
      </c>
      <c r="AP213" s="140">
        <f t="shared" si="93"/>
        <v>191888.40000000002</v>
      </c>
      <c r="AQ213" s="140">
        <f t="shared" si="94"/>
        <v>310445.40000000002</v>
      </c>
      <c r="AR213" s="140">
        <f t="shared" si="95"/>
        <v>73278.8</v>
      </c>
      <c r="AS213" s="140">
        <f t="shared" si="96"/>
        <v>118989.6</v>
      </c>
      <c r="AU213" s="143">
        <f t="shared" si="76"/>
        <v>616289.80000000005</v>
      </c>
      <c r="AV213" s="143">
        <f t="shared" si="76"/>
        <v>191888.40000000002</v>
      </c>
      <c r="AW213" s="143">
        <f t="shared" si="76"/>
        <v>310445.40000000002</v>
      </c>
      <c r="AX213" s="143">
        <f t="shared" si="76"/>
        <v>73278.8</v>
      </c>
      <c r="AY213" s="143">
        <f t="shared" si="76"/>
        <v>118989.6</v>
      </c>
    </row>
    <row r="214" spans="2:51">
      <c r="B214" t="s">
        <v>995</v>
      </c>
      <c r="C214" t="s">
        <v>60</v>
      </c>
      <c r="D214" s="120">
        <v>1.8181820000000001E-2</v>
      </c>
      <c r="E214" s="120">
        <v>1.8181820000000001E-2</v>
      </c>
      <c r="F214" s="127">
        <v>100245</v>
      </c>
      <c r="G214" s="127">
        <v>31346</v>
      </c>
      <c r="H214" s="127">
        <v>50498</v>
      </c>
      <c r="I214" s="127">
        <v>11969</v>
      </c>
      <c r="J214" s="127">
        <v>0</v>
      </c>
      <c r="K214" s="127"/>
      <c r="L214" s="127"/>
      <c r="M214" s="127"/>
      <c r="N214" s="127"/>
      <c r="O214" s="127"/>
      <c r="Q214" s="140">
        <f t="shared" si="77"/>
        <v>0</v>
      </c>
      <c r="R214" s="140">
        <f t="shared" si="78"/>
        <v>0</v>
      </c>
      <c r="S214" s="140">
        <f t="shared" si="79"/>
        <v>0</v>
      </c>
      <c r="T214" s="140">
        <f t="shared" si="80"/>
        <v>0</v>
      </c>
      <c r="U214" s="140">
        <f t="shared" si="81"/>
        <v>0</v>
      </c>
      <c r="W214" s="140">
        <f t="shared" si="82"/>
        <v>1822.6365459000001</v>
      </c>
      <c r="X214" s="140">
        <f t="shared" si="83"/>
        <v>569.92732971999999</v>
      </c>
      <c r="Y214" s="140">
        <f t="shared" si="84"/>
        <v>918.14554636000003</v>
      </c>
      <c r="Z214" s="140">
        <f t="shared" si="85"/>
        <v>217.61820358000003</v>
      </c>
      <c r="AA214" s="140">
        <f t="shared" si="86"/>
        <v>0</v>
      </c>
      <c r="AC214" s="143">
        <f t="shared" si="75"/>
        <v>1822.6365459000001</v>
      </c>
      <c r="AD214" s="143">
        <f t="shared" si="75"/>
        <v>569.92732971999999</v>
      </c>
      <c r="AE214" s="143">
        <f t="shared" si="75"/>
        <v>918.14554636000003</v>
      </c>
      <c r="AF214" s="143">
        <f t="shared" si="75"/>
        <v>217.61820358000003</v>
      </c>
      <c r="AG214" s="143">
        <f t="shared" si="75"/>
        <v>0</v>
      </c>
      <c r="AI214" s="140">
        <f t="shared" si="87"/>
        <v>0</v>
      </c>
      <c r="AJ214" s="140">
        <f t="shared" si="88"/>
        <v>0</v>
      </c>
      <c r="AK214" s="140">
        <f t="shared" si="89"/>
        <v>0</v>
      </c>
      <c r="AL214" s="140">
        <f t="shared" si="90"/>
        <v>0</v>
      </c>
      <c r="AM214" s="140">
        <f t="shared" si="91"/>
        <v>0</v>
      </c>
      <c r="AO214" s="140">
        <f t="shared" si="92"/>
        <v>1822.6365459000001</v>
      </c>
      <c r="AP214" s="140">
        <f t="shared" si="93"/>
        <v>569.92732971999999</v>
      </c>
      <c r="AQ214" s="140">
        <f t="shared" si="94"/>
        <v>918.14554636000003</v>
      </c>
      <c r="AR214" s="140">
        <f t="shared" si="95"/>
        <v>217.61820358000003</v>
      </c>
      <c r="AS214" s="140">
        <f t="shared" si="96"/>
        <v>0</v>
      </c>
      <c r="AU214" s="143">
        <f t="shared" si="76"/>
        <v>1822.6365459000001</v>
      </c>
      <c r="AV214" s="143">
        <f t="shared" si="76"/>
        <v>569.92732971999999</v>
      </c>
      <c r="AW214" s="143">
        <f t="shared" si="76"/>
        <v>918.14554636000003</v>
      </c>
      <c r="AX214" s="143">
        <f t="shared" si="76"/>
        <v>217.61820358000003</v>
      </c>
      <c r="AY214" s="143">
        <f t="shared" si="76"/>
        <v>0</v>
      </c>
    </row>
    <row r="215" spans="2:51">
      <c r="B215" t="s">
        <v>995</v>
      </c>
      <c r="C215" t="s">
        <v>61</v>
      </c>
      <c r="D215" s="120">
        <v>0.2</v>
      </c>
      <c r="E215" s="120">
        <v>0.2</v>
      </c>
      <c r="F215" s="127">
        <v>352042</v>
      </c>
      <c r="G215" s="127">
        <v>110082</v>
      </c>
      <c r="H215" s="127">
        <v>177339</v>
      </c>
      <c r="I215" s="127">
        <v>42035</v>
      </c>
      <c r="J215" s="127">
        <v>0</v>
      </c>
      <c r="K215" s="127"/>
      <c r="L215" s="127"/>
      <c r="M215" s="127"/>
      <c r="N215" s="127"/>
      <c r="O215" s="127"/>
      <c r="Q215" s="140">
        <f t="shared" si="77"/>
        <v>0</v>
      </c>
      <c r="R215" s="140">
        <f t="shared" si="78"/>
        <v>0</v>
      </c>
      <c r="S215" s="140">
        <f t="shared" si="79"/>
        <v>0</v>
      </c>
      <c r="T215" s="140">
        <f t="shared" si="80"/>
        <v>0</v>
      </c>
      <c r="U215" s="140">
        <f t="shared" si="81"/>
        <v>0</v>
      </c>
      <c r="W215" s="140">
        <f t="shared" si="82"/>
        <v>70408.400000000009</v>
      </c>
      <c r="X215" s="140">
        <f t="shared" si="83"/>
        <v>22016.400000000001</v>
      </c>
      <c r="Y215" s="140">
        <f t="shared" si="84"/>
        <v>35467.800000000003</v>
      </c>
      <c r="Z215" s="140">
        <f t="shared" si="85"/>
        <v>8407</v>
      </c>
      <c r="AA215" s="140">
        <f t="shared" si="86"/>
        <v>0</v>
      </c>
      <c r="AC215" s="143">
        <f t="shared" si="75"/>
        <v>70408.400000000009</v>
      </c>
      <c r="AD215" s="143">
        <f t="shared" si="75"/>
        <v>22016.400000000001</v>
      </c>
      <c r="AE215" s="143">
        <f t="shared" si="75"/>
        <v>35467.800000000003</v>
      </c>
      <c r="AF215" s="143">
        <f t="shared" si="75"/>
        <v>8407</v>
      </c>
      <c r="AG215" s="143">
        <f t="shared" si="75"/>
        <v>0</v>
      </c>
      <c r="AI215" s="140">
        <f t="shared" si="87"/>
        <v>0</v>
      </c>
      <c r="AJ215" s="140">
        <f t="shared" si="88"/>
        <v>0</v>
      </c>
      <c r="AK215" s="140">
        <f t="shared" si="89"/>
        <v>0</v>
      </c>
      <c r="AL215" s="140">
        <f t="shared" si="90"/>
        <v>0</v>
      </c>
      <c r="AM215" s="140">
        <f t="shared" si="91"/>
        <v>0</v>
      </c>
      <c r="AO215" s="140">
        <f t="shared" si="92"/>
        <v>70408.400000000009</v>
      </c>
      <c r="AP215" s="140">
        <f t="shared" si="93"/>
        <v>22016.400000000001</v>
      </c>
      <c r="AQ215" s="140">
        <f t="shared" si="94"/>
        <v>35467.800000000003</v>
      </c>
      <c r="AR215" s="140">
        <f t="shared" si="95"/>
        <v>8407</v>
      </c>
      <c r="AS215" s="140">
        <f t="shared" si="96"/>
        <v>0</v>
      </c>
      <c r="AU215" s="143">
        <f t="shared" si="76"/>
        <v>70408.400000000009</v>
      </c>
      <c r="AV215" s="143">
        <f t="shared" si="76"/>
        <v>22016.400000000001</v>
      </c>
      <c r="AW215" s="143">
        <f t="shared" si="76"/>
        <v>35467.800000000003</v>
      </c>
      <c r="AX215" s="143">
        <f t="shared" si="76"/>
        <v>8407</v>
      </c>
      <c r="AY215" s="143">
        <f t="shared" si="76"/>
        <v>0</v>
      </c>
    </row>
    <row r="216" spans="2:51">
      <c r="B216" t="s">
        <v>995</v>
      </c>
      <c r="C216" t="s">
        <v>103</v>
      </c>
      <c r="D216" s="120">
        <v>0.2</v>
      </c>
      <c r="E216" s="120">
        <v>0.2</v>
      </c>
      <c r="F216" s="127">
        <v>130183</v>
      </c>
      <c r="G216" s="127">
        <v>37408</v>
      </c>
      <c r="H216" s="127">
        <v>0</v>
      </c>
      <c r="I216" s="127">
        <v>0</v>
      </c>
      <c r="J216" s="127">
        <v>0</v>
      </c>
      <c r="K216" s="127"/>
      <c r="L216" s="127"/>
      <c r="M216" s="127"/>
      <c r="N216" s="127"/>
      <c r="O216" s="127"/>
      <c r="Q216" s="140">
        <f t="shared" si="77"/>
        <v>0</v>
      </c>
      <c r="R216" s="140">
        <f t="shared" si="78"/>
        <v>0</v>
      </c>
      <c r="S216" s="140">
        <f t="shared" si="79"/>
        <v>0</v>
      </c>
      <c r="T216" s="140">
        <f t="shared" si="80"/>
        <v>0</v>
      </c>
      <c r="U216" s="140">
        <f t="shared" si="81"/>
        <v>0</v>
      </c>
      <c r="W216" s="140">
        <f t="shared" si="82"/>
        <v>26036.600000000002</v>
      </c>
      <c r="X216" s="140">
        <f t="shared" si="83"/>
        <v>7481.6</v>
      </c>
      <c r="Y216" s="140">
        <f t="shared" si="84"/>
        <v>0</v>
      </c>
      <c r="Z216" s="140">
        <f t="shared" si="85"/>
        <v>0</v>
      </c>
      <c r="AA216" s="140">
        <f t="shared" si="86"/>
        <v>0</v>
      </c>
      <c r="AC216" s="143">
        <f t="shared" si="75"/>
        <v>26036.600000000002</v>
      </c>
      <c r="AD216" s="143">
        <f t="shared" si="75"/>
        <v>7481.6</v>
      </c>
      <c r="AE216" s="143">
        <f t="shared" si="75"/>
        <v>0</v>
      </c>
      <c r="AF216" s="143">
        <f t="shared" si="75"/>
        <v>0</v>
      </c>
      <c r="AG216" s="143">
        <f t="shared" si="75"/>
        <v>0</v>
      </c>
      <c r="AI216" s="140">
        <f t="shared" si="87"/>
        <v>0</v>
      </c>
      <c r="AJ216" s="140">
        <f t="shared" si="88"/>
        <v>0</v>
      </c>
      <c r="AK216" s="140">
        <f t="shared" si="89"/>
        <v>0</v>
      </c>
      <c r="AL216" s="140">
        <f t="shared" si="90"/>
        <v>0</v>
      </c>
      <c r="AM216" s="140">
        <f t="shared" si="91"/>
        <v>0</v>
      </c>
      <c r="AO216" s="140">
        <f t="shared" si="92"/>
        <v>26036.600000000002</v>
      </c>
      <c r="AP216" s="140">
        <f t="shared" si="93"/>
        <v>7481.6</v>
      </c>
      <c r="AQ216" s="140">
        <f t="shared" si="94"/>
        <v>0</v>
      </c>
      <c r="AR216" s="140">
        <f t="shared" si="95"/>
        <v>0</v>
      </c>
      <c r="AS216" s="140">
        <f t="shared" si="96"/>
        <v>0</v>
      </c>
      <c r="AU216" s="143">
        <f t="shared" si="76"/>
        <v>26036.600000000002</v>
      </c>
      <c r="AV216" s="143">
        <f t="shared" si="76"/>
        <v>7481.6</v>
      </c>
      <c r="AW216" s="143">
        <f t="shared" si="76"/>
        <v>0</v>
      </c>
      <c r="AX216" s="143">
        <f t="shared" si="76"/>
        <v>0</v>
      </c>
      <c r="AY216" s="143">
        <f t="shared" si="76"/>
        <v>0</v>
      </c>
    </row>
    <row r="217" spans="2:51">
      <c r="B217" t="s">
        <v>995</v>
      </c>
      <c r="C217" t="s">
        <v>104</v>
      </c>
      <c r="D217" s="120">
        <v>0.2</v>
      </c>
      <c r="E217" s="120">
        <v>0.2</v>
      </c>
      <c r="F217" s="127">
        <v>14856938</v>
      </c>
      <c r="G217" s="127">
        <v>4269130</v>
      </c>
      <c r="H217" s="127">
        <v>0</v>
      </c>
      <c r="I217" s="127">
        <v>0</v>
      </c>
      <c r="J217" s="127">
        <v>0</v>
      </c>
      <c r="K217" s="127"/>
      <c r="L217" s="127"/>
      <c r="M217" s="127"/>
      <c r="N217" s="127"/>
      <c r="O217" s="127"/>
      <c r="Q217" s="140">
        <f t="shared" si="77"/>
        <v>0</v>
      </c>
      <c r="R217" s="140">
        <f t="shared" si="78"/>
        <v>0</v>
      </c>
      <c r="S217" s="140">
        <f t="shared" si="79"/>
        <v>0</v>
      </c>
      <c r="T217" s="140">
        <f t="shared" si="80"/>
        <v>0</v>
      </c>
      <c r="U217" s="140">
        <f t="shared" si="81"/>
        <v>0</v>
      </c>
      <c r="W217" s="140">
        <f t="shared" si="82"/>
        <v>2971387.6</v>
      </c>
      <c r="X217" s="140">
        <f t="shared" si="83"/>
        <v>853826</v>
      </c>
      <c r="Y217" s="140">
        <f t="shared" si="84"/>
        <v>0</v>
      </c>
      <c r="Z217" s="140">
        <f t="shared" si="85"/>
        <v>0</v>
      </c>
      <c r="AA217" s="140">
        <f t="shared" si="86"/>
        <v>0</v>
      </c>
      <c r="AC217" s="143">
        <f t="shared" si="75"/>
        <v>2971387.6</v>
      </c>
      <c r="AD217" s="143">
        <f t="shared" si="75"/>
        <v>853826</v>
      </c>
      <c r="AE217" s="143">
        <f t="shared" si="75"/>
        <v>0</v>
      </c>
      <c r="AF217" s="143">
        <f t="shared" si="75"/>
        <v>0</v>
      </c>
      <c r="AG217" s="143">
        <f t="shared" si="75"/>
        <v>0</v>
      </c>
      <c r="AI217" s="140">
        <f t="shared" si="87"/>
        <v>0</v>
      </c>
      <c r="AJ217" s="140">
        <f t="shared" si="88"/>
        <v>0</v>
      </c>
      <c r="AK217" s="140">
        <f t="shared" si="89"/>
        <v>0</v>
      </c>
      <c r="AL217" s="140">
        <f t="shared" si="90"/>
        <v>0</v>
      </c>
      <c r="AM217" s="140">
        <f t="shared" si="91"/>
        <v>0</v>
      </c>
      <c r="AO217" s="140">
        <f t="shared" si="92"/>
        <v>2971387.6</v>
      </c>
      <c r="AP217" s="140">
        <f t="shared" si="93"/>
        <v>853826</v>
      </c>
      <c r="AQ217" s="140">
        <f t="shared" si="94"/>
        <v>0</v>
      </c>
      <c r="AR217" s="140">
        <f t="shared" si="95"/>
        <v>0</v>
      </c>
      <c r="AS217" s="140">
        <f t="shared" si="96"/>
        <v>0</v>
      </c>
      <c r="AU217" s="143">
        <f t="shared" si="76"/>
        <v>2971387.6</v>
      </c>
      <c r="AV217" s="143">
        <f t="shared" si="76"/>
        <v>853826</v>
      </c>
      <c r="AW217" s="143">
        <f t="shared" si="76"/>
        <v>0</v>
      </c>
      <c r="AX217" s="143">
        <f t="shared" si="76"/>
        <v>0</v>
      </c>
      <c r="AY217" s="143">
        <f t="shared" si="76"/>
        <v>0</v>
      </c>
    </row>
    <row r="218" spans="2:51">
      <c r="B218" t="s">
        <v>995</v>
      </c>
      <c r="C218" t="s">
        <v>152</v>
      </c>
      <c r="D218" s="120">
        <v>2.1857919999999999E-2</v>
      </c>
      <c r="E218" s="120">
        <v>2.1857919999999999E-2</v>
      </c>
      <c r="F218" s="127">
        <v>28865453</v>
      </c>
      <c r="G218" s="127">
        <v>0</v>
      </c>
      <c r="H218" s="127">
        <v>15183765</v>
      </c>
      <c r="I218" s="127">
        <v>0</v>
      </c>
      <c r="J218" s="127">
        <v>0</v>
      </c>
      <c r="K218" s="127"/>
      <c r="L218" s="127"/>
      <c r="M218" s="127"/>
      <c r="N218" s="127"/>
      <c r="O218" s="127"/>
      <c r="Q218" s="140">
        <f t="shared" si="77"/>
        <v>0</v>
      </c>
      <c r="R218" s="140">
        <f t="shared" si="78"/>
        <v>0</v>
      </c>
      <c r="S218" s="140">
        <f t="shared" si="79"/>
        <v>0</v>
      </c>
      <c r="T218" s="140">
        <f t="shared" si="80"/>
        <v>0</v>
      </c>
      <c r="U218" s="140">
        <f t="shared" si="81"/>
        <v>0</v>
      </c>
      <c r="W218" s="140">
        <f t="shared" si="82"/>
        <v>630938.76243776002</v>
      </c>
      <c r="X218" s="140">
        <f t="shared" si="83"/>
        <v>0</v>
      </c>
      <c r="Y218" s="140">
        <f t="shared" si="84"/>
        <v>331885.52066879999</v>
      </c>
      <c r="Z218" s="140">
        <f t="shared" si="85"/>
        <v>0</v>
      </c>
      <c r="AA218" s="140">
        <f t="shared" si="86"/>
        <v>0</v>
      </c>
      <c r="AC218" s="143">
        <f t="shared" si="75"/>
        <v>630938.76243776002</v>
      </c>
      <c r="AD218" s="143">
        <f t="shared" si="75"/>
        <v>0</v>
      </c>
      <c r="AE218" s="143">
        <f t="shared" si="75"/>
        <v>331885.52066879999</v>
      </c>
      <c r="AF218" s="143">
        <f t="shared" si="75"/>
        <v>0</v>
      </c>
      <c r="AG218" s="143">
        <f t="shared" si="75"/>
        <v>0</v>
      </c>
      <c r="AI218" s="140">
        <f t="shared" si="87"/>
        <v>0</v>
      </c>
      <c r="AJ218" s="140">
        <f t="shared" si="88"/>
        <v>0</v>
      </c>
      <c r="AK218" s="140">
        <f t="shared" si="89"/>
        <v>0</v>
      </c>
      <c r="AL218" s="140">
        <f t="shared" si="90"/>
        <v>0</v>
      </c>
      <c r="AM218" s="140">
        <f t="shared" si="91"/>
        <v>0</v>
      </c>
      <c r="AO218" s="140">
        <f t="shared" si="92"/>
        <v>630938.76243776002</v>
      </c>
      <c r="AP218" s="140">
        <f t="shared" si="93"/>
        <v>0</v>
      </c>
      <c r="AQ218" s="140">
        <f t="shared" si="94"/>
        <v>331885.52066879999</v>
      </c>
      <c r="AR218" s="140">
        <f t="shared" si="95"/>
        <v>0</v>
      </c>
      <c r="AS218" s="140">
        <f t="shared" si="96"/>
        <v>0</v>
      </c>
      <c r="AU218" s="143">
        <f t="shared" si="76"/>
        <v>630938.76243776002</v>
      </c>
      <c r="AV218" s="143">
        <f t="shared" si="76"/>
        <v>0</v>
      </c>
      <c r="AW218" s="143">
        <f t="shared" si="76"/>
        <v>331885.52066879999</v>
      </c>
      <c r="AX218" s="143">
        <f t="shared" si="76"/>
        <v>0</v>
      </c>
      <c r="AY218" s="143">
        <f t="shared" si="76"/>
        <v>0</v>
      </c>
    </row>
    <row r="219" spans="2:51">
      <c r="B219" t="s">
        <v>995</v>
      </c>
      <c r="C219" t="s">
        <v>153</v>
      </c>
      <c r="D219" s="120">
        <v>1.8181820000000001E-2</v>
      </c>
      <c r="E219" s="120">
        <v>1.8181820000000001E-2</v>
      </c>
      <c r="F219" s="127">
        <v>4781135</v>
      </c>
      <c r="G219" s="127">
        <v>0</v>
      </c>
      <c r="H219" s="127">
        <v>2514966</v>
      </c>
      <c r="I219" s="127">
        <v>0</v>
      </c>
      <c r="J219" s="127">
        <v>0</v>
      </c>
      <c r="K219" s="127"/>
      <c r="L219" s="127"/>
      <c r="M219" s="127"/>
      <c r="N219" s="127"/>
      <c r="O219" s="127"/>
      <c r="Q219" s="140">
        <f t="shared" si="77"/>
        <v>0</v>
      </c>
      <c r="R219" s="140">
        <f t="shared" si="78"/>
        <v>0</v>
      </c>
      <c r="S219" s="140">
        <f t="shared" si="79"/>
        <v>0</v>
      </c>
      <c r="T219" s="140">
        <f t="shared" si="80"/>
        <v>0</v>
      </c>
      <c r="U219" s="140">
        <f t="shared" si="81"/>
        <v>0</v>
      </c>
      <c r="W219" s="140">
        <f t="shared" si="82"/>
        <v>86929.735965700005</v>
      </c>
      <c r="X219" s="140">
        <f t="shared" si="83"/>
        <v>0</v>
      </c>
      <c r="Y219" s="140">
        <f t="shared" si="84"/>
        <v>45726.659118120006</v>
      </c>
      <c r="Z219" s="140">
        <f t="shared" si="85"/>
        <v>0</v>
      </c>
      <c r="AA219" s="140">
        <f t="shared" si="86"/>
        <v>0</v>
      </c>
      <c r="AC219" s="143">
        <f t="shared" si="75"/>
        <v>86929.735965700005</v>
      </c>
      <c r="AD219" s="143">
        <f t="shared" si="75"/>
        <v>0</v>
      </c>
      <c r="AE219" s="143">
        <f t="shared" si="75"/>
        <v>45726.659118120006</v>
      </c>
      <c r="AF219" s="143">
        <f t="shared" si="75"/>
        <v>0</v>
      </c>
      <c r="AG219" s="143">
        <f t="shared" si="75"/>
        <v>0</v>
      </c>
      <c r="AI219" s="140">
        <f t="shared" si="87"/>
        <v>0</v>
      </c>
      <c r="AJ219" s="140">
        <f t="shared" si="88"/>
        <v>0</v>
      </c>
      <c r="AK219" s="140">
        <f t="shared" si="89"/>
        <v>0</v>
      </c>
      <c r="AL219" s="140">
        <f t="shared" si="90"/>
        <v>0</v>
      </c>
      <c r="AM219" s="140">
        <f t="shared" si="91"/>
        <v>0</v>
      </c>
      <c r="AO219" s="140">
        <f t="shared" si="92"/>
        <v>86929.735965700005</v>
      </c>
      <c r="AP219" s="140">
        <f t="shared" si="93"/>
        <v>0</v>
      </c>
      <c r="AQ219" s="140">
        <f t="shared" si="94"/>
        <v>45726.659118120006</v>
      </c>
      <c r="AR219" s="140">
        <f t="shared" si="95"/>
        <v>0</v>
      </c>
      <c r="AS219" s="140">
        <f t="shared" si="96"/>
        <v>0</v>
      </c>
      <c r="AU219" s="143">
        <f t="shared" si="76"/>
        <v>86929.735965700005</v>
      </c>
      <c r="AV219" s="143">
        <f t="shared" si="76"/>
        <v>0</v>
      </c>
      <c r="AW219" s="143">
        <f t="shared" si="76"/>
        <v>45726.659118120006</v>
      </c>
      <c r="AX219" s="143">
        <f t="shared" si="76"/>
        <v>0</v>
      </c>
      <c r="AY219" s="143">
        <f t="shared" si="76"/>
        <v>0</v>
      </c>
    </row>
    <row r="220" spans="2:51">
      <c r="B220" t="s">
        <v>995</v>
      </c>
      <c r="C220" t="s">
        <v>154</v>
      </c>
      <c r="D220" s="120">
        <v>0.2</v>
      </c>
      <c r="E220" s="120">
        <v>0.2</v>
      </c>
      <c r="F220" s="127">
        <v>14273549</v>
      </c>
      <c r="G220" s="127">
        <v>0</v>
      </c>
      <c r="H220" s="127">
        <v>7190111</v>
      </c>
      <c r="I220" s="127">
        <v>0</v>
      </c>
      <c r="J220" s="127">
        <v>0</v>
      </c>
      <c r="K220" s="127"/>
      <c r="L220" s="127"/>
      <c r="M220" s="127"/>
      <c r="N220" s="127"/>
      <c r="O220" s="127"/>
      <c r="Q220" s="140">
        <f t="shared" si="77"/>
        <v>0</v>
      </c>
      <c r="R220" s="140">
        <f t="shared" si="78"/>
        <v>0</v>
      </c>
      <c r="S220" s="140">
        <f t="shared" si="79"/>
        <v>0</v>
      </c>
      <c r="T220" s="140">
        <f t="shared" si="80"/>
        <v>0</v>
      </c>
      <c r="U220" s="140">
        <f t="shared" si="81"/>
        <v>0</v>
      </c>
      <c r="W220" s="140">
        <f t="shared" si="82"/>
        <v>2854709.8000000003</v>
      </c>
      <c r="X220" s="140">
        <f t="shared" si="83"/>
        <v>0</v>
      </c>
      <c r="Y220" s="140">
        <f t="shared" si="84"/>
        <v>1438022.2000000002</v>
      </c>
      <c r="Z220" s="140">
        <f t="shared" si="85"/>
        <v>0</v>
      </c>
      <c r="AA220" s="140">
        <f t="shared" si="86"/>
        <v>0</v>
      </c>
      <c r="AC220" s="143">
        <f t="shared" si="75"/>
        <v>2854709.8000000003</v>
      </c>
      <c r="AD220" s="143">
        <f t="shared" si="75"/>
        <v>0</v>
      </c>
      <c r="AE220" s="143">
        <f t="shared" si="75"/>
        <v>1438022.2000000002</v>
      </c>
      <c r="AF220" s="143">
        <f t="shared" si="75"/>
        <v>0</v>
      </c>
      <c r="AG220" s="143">
        <f t="shared" si="75"/>
        <v>0</v>
      </c>
      <c r="AI220" s="140">
        <f t="shared" si="87"/>
        <v>0</v>
      </c>
      <c r="AJ220" s="140">
        <f t="shared" si="88"/>
        <v>0</v>
      </c>
      <c r="AK220" s="140">
        <f t="shared" si="89"/>
        <v>0</v>
      </c>
      <c r="AL220" s="140">
        <f t="shared" si="90"/>
        <v>0</v>
      </c>
      <c r="AM220" s="140">
        <f t="shared" si="91"/>
        <v>0</v>
      </c>
      <c r="AO220" s="140">
        <f t="shared" si="92"/>
        <v>2854709.8000000003</v>
      </c>
      <c r="AP220" s="140">
        <f t="shared" si="93"/>
        <v>0</v>
      </c>
      <c r="AQ220" s="140">
        <f t="shared" si="94"/>
        <v>1438022.2000000002</v>
      </c>
      <c r="AR220" s="140">
        <f t="shared" si="95"/>
        <v>0</v>
      </c>
      <c r="AS220" s="140">
        <f t="shared" si="96"/>
        <v>0</v>
      </c>
      <c r="AU220" s="143">
        <f t="shared" si="76"/>
        <v>2854709.8000000003</v>
      </c>
      <c r="AV220" s="143">
        <f t="shared" si="76"/>
        <v>0</v>
      </c>
      <c r="AW220" s="143">
        <f t="shared" si="76"/>
        <v>1438022.2000000002</v>
      </c>
      <c r="AX220" s="143">
        <f t="shared" si="76"/>
        <v>0</v>
      </c>
      <c r="AY220" s="143">
        <f t="shared" si="76"/>
        <v>0</v>
      </c>
    </row>
    <row r="221" spans="2:51">
      <c r="B221" t="s">
        <v>995</v>
      </c>
      <c r="C221" t="s">
        <v>156</v>
      </c>
      <c r="D221" s="120">
        <v>0.2</v>
      </c>
      <c r="E221" s="120">
        <v>0.2</v>
      </c>
      <c r="F221" s="127">
        <v>1111820</v>
      </c>
      <c r="G221" s="127">
        <v>0</v>
      </c>
      <c r="H221" s="127">
        <v>560065</v>
      </c>
      <c r="I221" s="127">
        <v>0</v>
      </c>
      <c r="J221" s="127">
        <v>0</v>
      </c>
      <c r="K221" s="127"/>
      <c r="L221" s="127"/>
      <c r="M221" s="127"/>
      <c r="N221" s="127"/>
      <c r="O221" s="127"/>
      <c r="Q221" s="140">
        <f t="shared" si="77"/>
        <v>0</v>
      </c>
      <c r="R221" s="140">
        <f t="shared" si="78"/>
        <v>0</v>
      </c>
      <c r="S221" s="140">
        <f t="shared" si="79"/>
        <v>0</v>
      </c>
      <c r="T221" s="140">
        <f t="shared" si="80"/>
        <v>0</v>
      </c>
      <c r="U221" s="140">
        <f t="shared" si="81"/>
        <v>0</v>
      </c>
      <c r="W221" s="140">
        <f t="shared" si="82"/>
        <v>222364</v>
      </c>
      <c r="X221" s="140">
        <f t="shared" si="83"/>
        <v>0</v>
      </c>
      <c r="Y221" s="140">
        <f t="shared" si="84"/>
        <v>112013</v>
      </c>
      <c r="Z221" s="140">
        <f t="shared" si="85"/>
        <v>0</v>
      </c>
      <c r="AA221" s="140">
        <f t="shared" si="86"/>
        <v>0</v>
      </c>
      <c r="AC221" s="143">
        <f t="shared" si="75"/>
        <v>222364</v>
      </c>
      <c r="AD221" s="143">
        <f t="shared" si="75"/>
        <v>0</v>
      </c>
      <c r="AE221" s="143">
        <f t="shared" si="75"/>
        <v>112013</v>
      </c>
      <c r="AF221" s="143">
        <f t="shared" si="75"/>
        <v>0</v>
      </c>
      <c r="AG221" s="143">
        <f t="shared" si="75"/>
        <v>0</v>
      </c>
      <c r="AI221" s="140">
        <f t="shared" si="87"/>
        <v>0</v>
      </c>
      <c r="AJ221" s="140">
        <f t="shared" si="88"/>
        <v>0</v>
      </c>
      <c r="AK221" s="140">
        <f t="shared" si="89"/>
        <v>0</v>
      </c>
      <c r="AL221" s="140">
        <f t="shared" si="90"/>
        <v>0</v>
      </c>
      <c r="AM221" s="140">
        <f t="shared" si="91"/>
        <v>0</v>
      </c>
      <c r="AO221" s="140">
        <f t="shared" si="92"/>
        <v>222364</v>
      </c>
      <c r="AP221" s="140">
        <f t="shared" si="93"/>
        <v>0</v>
      </c>
      <c r="AQ221" s="140">
        <f t="shared" si="94"/>
        <v>112013</v>
      </c>
      <c r="AR221" s="140">
        <f t="shared" si="95"/>
        <v>0</v>
      </c>
      <c r="AS221" s="140">
        <f t="shared" si="96"/>
        <v>0</v>
      </c>
      <c r="AU221" s="143">
        <f t="shared" si="76"/>
        <v>222364</v>
      </c>
      <c r="AV221" s="143">
        <f t="shared" si="76"/>
        <v>0</v>
      </c>
      <c r="AW221" s="143">
        <f t="shared" si="76"/>
        <v>112013</v>
      </c>
      <c r="AX221" s="143">
        <f t="shared" si="76"/>
        <v>0</v>
      </c>
      <c r="AY221" s="143">
        <f t="shared" si="76"/>
        <v>0</v>
      </c>
    </row>
    <row r="222" spans="2:51">
      <c r="B222" t="s">
        <v>995</v>
      </c>
      <c r="C222" t="s">
        <v>157</v>
      </c>
      <c r="D222" s="120">
        <v>0.33333333333333331</v>
      </c>
      <c r="E222" s="120">
        <v>0.33333333333333331</v>
      </c>
      <c r="F222" s="127">
        <v>64530</v>
      </c>
      <c r="G222" s="127">
        <v>0</v>
      </c>
      <c r="H222" s="127">
        <v>32506</v>
      </c>
      <c r="I222" s="127">
        <v>0</v>
      </c>
      <c r="J222" s="127">
        <v>0</v>
      </c>
      <c r="K222" s="127"/>
      <c r="L222" s="127"/>
      <c r="M222" s="127"/>
      <c r="N222" s="127"/>
      <c r="O222" s="127"/>
      <c r="Q222" s="140">
        <f t="shared" si="77"/>
        <v>0</v>
      </c>
      <c r="R222" s="140">
        <f t="shared" si="78"/>
        <v>0</v>
      </c>
      <c r="S222" s="140">
        <f t="shared" si="79"/>
        <v>0</v>
      </c>
      <c r="T222" s="140">
        <f t="shared" si="80"/>
        <v>0</v>
      </c>
      <c r="U222" s="140">
        <f t="shared" si="81"/>
        <v>0</v>
      </c>
      <c r="W222" s="140">
        <f t="shared" si="82"/>
        <v>21510</v>
      </c>
      <c r="X222" s="140">
        <f t="shared" si="83"/>
        <v>0</v>
      </c>
      <c r="Y222" s="140">
        <f t="shared" si="84"/>
        <v>10835.333333333332</v>
      </c>
      <c r="Z222" s="140">
        <f t="shared" si="85"/>
        <v>0</v>
      </c>
      <c r="AA222" s="140">
        <f t="shared" si="86"/>
        <v>0</v>
      </c>
      <c r="AC222" s="143">
        <f t="shared" si="75"/>
        <v>21510</v>
      </c>
      <c r="AD222" s="143">
        <f t="shared" si="75"/>
        <v>0</v>
      </c>
      <c r="AE222" s="143">
        <f t="shared" si="75"/>
        <v>10835.333333333332</v>
      </c>
      <c r="AF222" s="143">
        <f t="shared" si="75"/>
        <v>0</v>
      </c>
      <c r="AG222" s="143">
        <f t="shared" si="75"/>
        <v>0</v>
      </c>
      <c r="AI222" s="140">
        <f t="shared" si="87"/>
        <v>0</v>
      </c>
      <c r="AJ222" s="140">
        <f t="shared" si="88"/>
        <v>0</v>
      </c>
      <c r="AK222" s="140">
        <f t="shared" si="89"/>
        <v>0</v>
      </c>
      <c r="AL222" s="140">
        <f t="shared" si="90"/>
        <v>0</v>
      </c>
      <c r="AM222" s="140">
        <f t="shared" si="91"/>
        <v>0</v>
      </c>
      <c r="AO222" s="140">
        <f t="shared" si="92"/>
        <v>21510</v>
      </c>
      <c r="AP222" s="140">
        <f t="shared" si="93"/>
        <v>0</v>
      </c>
      <c r="AQ222" s="140">
        <f t="shared" si="94"/>
        <v>10835.333333333332</v>
      </c>
      <c r="AR222" s="140">
        <f t="shared" si="95"/>
        <v>0</v>
      </c>
      <c r="AS222" s="140">
        <f t="shared" si="96"/>
        <v>0</v>
      </c>
      <c r="AU222" s="143">
        <f t="shared" si="76"/>
        <v>21510</v>
      </c>
      <c r="AV222" s="143">
        <f t="shared" si="76"/>
        <v>0</v>
      </c>
      <c r="AW222" s="143">
        <f t="shared" si="76"/>
        <v>10835.333333333332</v>
      </c>
      <c r="AX222" s="143">
        <f t="shared" si="76"/>
        <v>0</v>
      </c>
      <c r="AY222" s="143">
        <f t="shared" si="76"/>
        <v>0</v>
      </c>
    </row>
    <row r="223" spans="2:51">
      <c r="B223" t="s">
        <v>995</v>
      </c>
      <c r="C223" t="s">
        <v>158</v>
      </c>
      <c r="D223" s="120">
        <v>3.2000000000000001E-2</v>
      </c>
      <c r="E223" s="120">
        <v>3.2000000000000001E-2</v>
      </c>
      <c r="F223" s="127">
        <v>2259221</v>
      </c>
      <c r="G223" s="127">
        <v>0</v>
      </c>
      <c r="H223" s="127">
        <v>1188392</v>
      </c>
      <c r="I223" s="127">
        <v>0</v>
      </c>
      <c r="J223" s="127">
        <v>0</v>
      </c>
      <c r="K223" s="127"/>
      <c r="L223" s="127"/>
      <c r="M223" s="127"/>
      <c r="N223" s="127"/>
      <c r="O223" s="127"/>
      <c r="Q223" s="140">
        <f t="shared" si="77"/>
        <v>0</v>
      </c>
      <c r="R223" s="140">
        <f t="shared" si="78"/>
        <v>0</v>
      </c>
      <c r="S223" s="140">
        <f t="shared" si="79"/>
        <v>0</v>
      </c>
      <c r="T223" s="140">
        <f t="shared" si="80"/>
        <v>0</v>
      </c>
      <c r="U223" s="140">
        <f t="shared" si="81"/>
        <v>0</v>
      </c>
      <c r="W223" s="140">
        <f t="shared" si="82"/>
        <v>72295.072</v>
      </c>
      <c r="X223" s="140">
        <f t="shared" si="83"/>
        <v>0</v>
      </c>
      <c r="Y223" s="140">
        <f t="shared" si="84"/>
        <v>38028.544000000002</v>
      </c>
      <c r="Z223" s="140">
        <f t="shared" si="85"/>
        <v>0</v>
      </c>
      <c r="AA223" s="140">
        <f t="shared" si="86"/>
        <v>0</v>
      </c>
      <c r="AC223" s="143">
        <f t="shared" ref="AC223:AG273" si="97">SUM(Q223,W223)</f>
        <v>72295.072</v>
      </c>
      <c r="AD223" s="143">
        <f t="shared" si="97"/>
        <v>0</v>
      </c>
      <c r="AE223" s="143">
        <f t="shared" si="97"/>
        <v>38028.544000000002</v>
      </c>
      <c r="AF223" s="143">
        <f t="shared" si="97"/>
        <v>0</v>
      </c>
      <c r="AG223" s="143">
        <f t="shared" si="97"/>
        <v>0</v>
      </c>
      <c r="AI223" s="140">
        <f t="shared" si="87"/>
        <v>0</v>
      </c>
      <c r="AJ223" s="140">
        <f t="shared" si="88"/>
        <v>0</v>
      </c>
      <c r="AK223" s="140">
        <f t="shared" si="89"/>
        <v>0</v>
      </c>
      <c r="AL223" s="140">
        <f t="shared" si="90"/>
        <v>0</v>
      </c>
      <c r="AM223" s="140">
        <f t="shared" si="91"/>
        <v>0</v>
      </c>
      <c r="AO223" s="140">
        <f t="shared" si="92"/>
        <v>72295.072</v>
      </c>
      <c r="AP223" s="140">
        <f t="shared" si="93"/>
        <v>0</v>
      </c>
      <c r="AQ223" s="140">
        <f t="shared" si="94"/>
        <v>38028.544000000002</v>
      </c>
      <c r="AR223" s="140">
        <f t="shared" si="95"/>
        <v>0</v>
      </c>
      <c r="AS223" s="140">
        <f t="shared" si="96"/>
        <v>0</v>
      </c>
      <c r="AU223" s="143">
        <f t="shared" ref="AU223:AY273" si="98">SUM(AI223,AO223)</f>
        <v>72295.072</v>
      </c>
      <c r="AV223" s="143">
        <f t="shared" si="98"/>
        <v>0</v>
      </c>
      <c r="AW223" s="143">
        <f t="shared" si="98"/>
        <v>38028.544000000002</v>
      </c>
      <c r="AX223" s="143">
        <f t="shared" si="98"/>
        <v>0</v>
      </c>
      <c r="AY223" s="143">
        <f t="shared" si="98"/>
        <v>0</v>
      </c>
    </row>
    <row r="224" spans="2:51">
      <c r="B224" t="s">
        <v>995</v>
      </c>
      <c r="C224" t="s">
        <v>159</v>
      </c>
      <c r="D224" s="120">
        <v>0.02</v>
      </c>
      <c r="E224" s="120">
        <v>0.02</v>
      </c>
      <c r="F224" s="127">
        <v>674068</v>
      </c>
      <c r="G224" s="127">
        <v>0</v>
      </c>
      <c r="H224" s="127">
        <v>354572</v>
      </c>
      <c r="I224" s="127">
        <v>0</v>
      </c>
      <c r="J224" s="127">
        <v>0</v>
      </c>
      <c r="K224" s="127"/>
      <c r="L224" s="127"/>
      <c r="M224" s="127"/>
      <c r="N224" s="127"/>
      <c r="O224" s="127"/>
      <c r="Q224" s="140">
        <f t="shared" si="77"/>
        <v>0</v>
      </c>
      <c r="R224" s="140">
        <f t="shared" si="78"/>
        <v>0</v>
      </c>
      <c r="S224" s="140">
        <f t="shared" si="79"/>
        <v>0</v>
      </c>
      <c r="T224" s="140">
        <f t="shared" si="80"/>
        <v>0</v>
      </c>
      <c r="U224" s="140">
        <f t="shared" si="81"/>
        <v>0</v>
      </c>
      <c r="W224" s="140">
        <f t="shared" si="82"/>
        <v>13481.36</v>
      </c>
      <c r="X224" s="140">
        <f t="shared" si="83"/>
        <v>0</v>
      </c>
      <c r="Y224" s="140">
        <f t="shared" si="84"/>
        <v>7091.4400000000005</v>
      </c>
      <c r="Z224" s="140">
        <f t="shared" si="85"/>
        <v>0</v>
      </c>
      <c r="AA224" s="140">
        <f t="shared" si="86"/>
        <v>0</v>
      </c>
      <c r="AC224" s="143">
        <f t="shared" si="97"/>
        <v>13481.36</v>
      </c>
      <c r="AD224" s="143">
        <f t="shared" si="97"/>
        <v>0</v>
      </c>
      <c r="AE224" s="143">
        <f t="shared" si="97"/>
        <v>7091.4400000000005</v>
      </c>
      <c r="AF224" s="143">
        <f t="shared" si="97"/>
        <v>0</v>
      </c>
      <c r="AG224" s="143">
        <f t="shared" si="97"/>
        <v>0</v>
      </c>
      <c r="AI224" s="140">
        <f t="shared" si="87"/>
        <v>0</v>
      </c>
      <c r="AJ224" s="140">
        <f t="shared" si="88"/>
        <v>0</v>
      </c>
      <c r="AK224" s="140">
        <f t="shared" si="89"/>
        <v>0</v>
      </c>
      <c r="AL224" s="140">
        <f t="shared" si="90"/>
        <v>0</v>
      </c>
      <c r="AM224" s="140">
        <f t="shared" si="91"/>
        <v>0</v>
      </c>
      <c r="AO224" s="140">
        <f t="shared" si="92"/>
        <v>13481.36</v>
      </c>
      <c r="AP224" s="140">
        <f t="shared" si="93"/>
        <v>0</v>
      </c>
      <c r="AQ224" s="140">
        <f t="shared" si="94"/>
        <v>7091.4400000000005</v>
      </c>
      <c r="AR224" s="140">
        <f t="shared" si="95"/>
        <v>0</v>
      </c>
      <c r="AS224" s="140">
        <f t="shared" si="96"/>
        <v>0</v>
      </c>
      <c r="AU224" s="143">
        <f t="shared" si="98"/>
        <v>13481.36</v>
      </c>
      <c r="AV224" s="143">
        <f t="shared" si="98"/>
        <v>0</v>
      </c>
      <c r="AW224" s="143">
        <f t="shared" si="98"/>
        <v>7091.4400000000005</v>
      </c>
      <c r="AX224" s="143">
        <f t="shared" si="98"/>
        <v>0</v>
      </c>
      <c r="AY224" s="143">
        <f t="shared" si="98"/>
        <v>0</v>
      </c>
    </row>
    <row r="225" spans="2:51">
      <c r="B225" t="s">
        <v>995</v>
      </c>
      <c r="C225" t="s">
        <v>476</v>
      </c>
      <c r="D225" s="120">
        <v>0.04</v>
      </c>
      <c r="E225" s="120">
        <v>0.04</v>
      </c>
      <c r="F225" s="127"/>
      <c r="G225" s="127"/>
      <c r="H225" s="127"/>
      <c r="I225" s="127"/>
      <c r="J225" s="127"/>
      <c r="K225" s="127">
        <v>3134371</v>
      </c>
      <c r="L225" s="127">
        <v>0</v>
      </c>
      <c r="M225" s="127">
        <v>0</v>
      </c>
      <c r="N225" s="127">
        <v>0</v>
      </c>
      <c r="O225" s="127">
        <v>0</v>
      </c>
      <c r="Q225" s="140">
        <f t="shared" si="77"/>
        <v>125374.84</v>
      </c>
      <c r="R225" s="140">
        <f t="shared" si="78"/>
        <v>0</v>
      </c>
      <c r="S225" s="140">
        <f t="shared" si="79"/>
        <v>0</v>
      </c>
      <c r="T225" s="140">
        <f t="shared" si="80"/>
        <v>0</v>
      </c>
      <c r="U225" s="140">
        <f t="shared" si="81"/>
        <v>0</v>
      </c>
      <c r="W225" s="140">
        <f t="shared" si="82"/>
        <v>0</v>
      </c>
      <c r="X225" s="140">
        <f t="shared" si="83"/>
        <v>0</v>
      </c>
      <c r="Y225" s="140">
        <f t="shared" si="84"/>
        <v>0</v>
      </c>
      <c r="Z225" s="140">
        <f t="shared" si="85"/>
        <v>0</v>
      </c>
      <c r="AA225" s="140">
        <f t="shared" si="86"/>
        <v>0</v>
      </c>
      <c r="AC225" s="143">
        <f t="shared" si="97"/>
        <v>125374.84</v>
      </c>
      <c r="AD225" s="143">
        <f t="shared" si="97"/>
        <v>0</v>
      </c>
      <c r="AE225" s="143">
        <f t="shared" si="97"/>
        <v>0</v>
      </c>
      <c r="AF225" s="143">
        <f t="shared" si="97"/>
        <v>0</v>
      </c>
      <c r="AG225" s="143">
        <f t="shared" si="97"/>
        <v>0</v>
      </c>
      <c r="AI225" s="140">
        <f t="shared" si="87"/>
        <v>125374.84</v>
      </c>
      <c r="AJ225" s="140">
        <f t="shared" si="88"/>
        <v>0</v>
      </c>
      <c r="AK225" s="140">
        <f t="shared" si="89"/>
        <v>0</v>
      </c>
      <c r="AL225" s="140">
        <f t="shared" si="90"/>
        <v>0</v>
      </c>
      <c r="AM225" s="140">
        <f t="shared" si="91"/>
        <v>0</v>
      </c>
      <c r="AO225" s="140">
        <f t="shared" si="92"/>
        <v>0</v>
      </c>
      <c r="AP225" s="140">
        <f t="shared" si="93"/>
        <v>0</v>
      </c>
      <c r="AQ225" s="140">
        <f t="shared" si="94"/>
        <v>0</v>
      </c>
      <c r="AR225" s="140">
        <f t="shared" si="95"/>
        <v>0</v>
      </c>
      <c r="AS225" s="140">
        <f t="shared" si="96"/>
        <v>0</v>
      </c>
      <c r="AU225" s="143">
        <f t="shared" si="98"/>
        <v>125374.84</v>
      </c>
      <c r="AV225" s="143">
        <f t="shared" si="98"/>
        <v>0</v>
      </c>
      <c r="AW225" s="143">
        <f t="shared" si="98"/>
        <v>0</v>
      </c>
      <c r="AX225" s="143">
        <f t="shared" si="98"/>
        <v>0</v>
      </c>
      <c r="AY225" s="143">
        <f t="shared" si="98"/>
        <v>0</v>
      </c>
    </row>
    <row r="226" spans="2:51">
      <c r="B226" t="s">
        <v>995</v>
      </c>
      <c r="C226" t="s">
        <v>477</v>
      </c>
      <c r="D226" s="120">
        <v>1.8181820000000001E-2</v>
      </c>
      <c r="E226" s="120">
        <v>1.8181820000000001E-2</v>
      </c>
      <c r="F226" s="127"/>
      <c r="G226" s="127"/>
      <c r="H226" s="127"/>
      <c r="I226" s="127"/>
      <c r="J226" s="127"/>
      <c r="K226" s="127">
        <v>319716</v>
      </c>
      <c r="L226" s="127">
        <v>0</v>
      </c>
      <c r="M226" s="127">
        <v>0</v>
      </c>
      <c r="N226" s="127">
        <v>0</v>
      </c>
      <c r="O226" s="127">
        <v>0</v>
      </c>
      <c r="Q226" s="140">
        <f t="shared" si="77"/>
        <v>5813.0187631200006</v>
      </c>
      <c r="R226" s="140">
        <f t="shared" si="78"/>
        <v>0</v>
      </c>
      <c r="S226" s="140">
        <f t="shared" si="79"/>
        <v>0</v>
      </c>
      <c r="T226" s="140">
        <f t="shared" si="80"/>
        <v>0</v>
      </c>
      <c r="U226" s="140">
        <f t="shared" si="81"/>
        <v>0</v>
      </c>
      <c r="W226" s="140">
        <f t="shared" si="82"/>
        <v>0</v>
      </c>
      <c r="X226" s="140">
        <f t="shared" si="83"/>
        <v>0</v>
      </c>
      <c r="Y226" s="140">
        <f t="shared" si="84"/>
        <v>0</v>
      </c>
      <c r="Z226" s="140">
        <f t="shared" si="85"/>
        <v>0</v>
      </c>
      <c r="AA226" s="140">
        <f t="shared" si="86"/>
        <v>0</v>
      </c>
      <c r="AC226" s="143">
        <f t="shared" si="97"/>
        <v>5813.0187631200006</v>
      </c>
      <c r="AD226" s="143">
        <f t="shared" si="97"/>
        <v>0</v>
      </c>
      <c r="AE226" s="143">
        <f t="shared" si="97"/>
        <v>0</v>
      </c>
      <c r="AF226" s="143">
        <f t="shared" si="97"/>
        <v>0</v>
      </c>
      <c r="AG226" s="143">
        <f t="shared" si="97"/>
        <v>0</v>
      </c>
      <c r="AI226" s="140">
        <f t="shared" si="87"/>
        <v>5813.0187631200006</v>
      </c>
      <c r="AJ226" s="140">
        <f t="shared" si="88"/>
        <v>0</v>
      </c>
      <c r="AK226" s="140">
        <f t="shared" si="89"/>
        <v>0</v>
      </c>
      <c r="AL226" s="140">
        <f t="shared" si="90"/>
        <v>0</v>
      </c>
      <c r="AM226" s="140">
        <f t="shared" si="91"/>
        <v>0</v>
      </c>
      <c r="AO226" s="140">
        <f t="shared" si="92"/>
        <v>0</v>
      </c>
      <c r="AP226" s="140">
        <f t="shared" si="93"/>
        <v>0</v>
      </c>
      <c r="AQ226" s="140">
        <f t="shared" si="94"/>
        <v>0</v>
      </c>
      <c r="AR226" s="140">
        <f t="shared" si="95"/>
        <v>0</v>
      </c>
      <c r="AS226" s="140">
        <f t="shared" si="96"/>
        <v>0</v>
      </c>
      <c r="AU226" s="143">
        <f t="shared" si="98"/>
        <v>5813.0187631200006</v>
      </c>
      <c r="AV226" s="143">
        <f t="shared" si="98"/>
        <v>0</v>
      </c>
      <c r="AW226" s="143">
        <f t="shared" si="98"/>
        <v>0</v>
      </c>
      <c r="AX226" s="143">
        <f t="shared" si="98"/>
        <v>0</v>
      </c>
      <c r="AY226" s="143">
        <f t="shared" si="98"/>
        <v>0</v>
      </c>
    </row>
    <row r="227" spans="2:51">
      <c r="B227" t="s">
        <v>995</v>
      </c>
      <c r="C227" t="s">
        <v>478</v>
      </c>
      <c r="D227" s="120">
        <v>0.2</v>
      </c>
      <c r="E227" s="120">
        <v>0.2</v>
      </c>
      <c r="F227" s="127"/>
      <c r="G227" s="127"/>
      <c r="H227" s="127"/>
      <c r="I227" s="127"/>
      <c r="J227" s="127"/>
      <c r="K227" s="127">
        <v>2503304</v>
      </c>
      <c r="L227" s="127">
        <v>0</v>
      </c>
      <c r="M227" s="127">
        <v>0</v>
      </c>
      <c r="N227" s="127">
        <v>0</v>
      </c>
      <c r="O227" s="127">
        <v>0</v>
      </c>
      <c r="Q227" s="140">
        <f t="shared" si="77"/>
        <v>500660.80000000005</v>
      </c>
      <c r="R227" s="140">
        <f t="shared" si="78"/>
        <v>0</v>
      </c>
      <c r="S227" s="140">
        <f t="shared" si="79"/>
        <v>0</v>
      </c>
      <c r="T227" s="140">
        <f t="shared" si="80"/>
        <v>0</v>
      </c>
      <c r="U227" s="140">
        <f t="shared" si="81"/>
        <v>0</v>
      </c>
      <c r="W227" s="140">
        <f t="shared" si="82"/>
        <v>0</v>
      </c>
      <c r="X227" s="140">
        <f t="shared" si="83"/>
        <v>0</v>
      </c>
      <c r="Y227" s="140">
        <f t="shared" si="84"/>
        <v>0</v>
      </c>
      <c r="Z227" s="140">
        <f t="shared" si="85"/>
        <v>0</v>
      </c>
      <c r="AA227" s="140">
        <f t="shared" si="86"/>
        <v>0</v>
      </c>
      <c r="AC227" s="143">
        <f t="shared" si="97"/>
        <v>500660.80000000005</v>
      </c>
      <c r="AD227" s="143">
        <f t="shared" si="97"/>
        <v>0</v>
      </c>
      <c r="AE227" s="143">
        <f t="shared" si="97"/>
        <v>0</v>
      </c>
      <c r="AF227" s="143">
        <f t="shared" si="97"/>
        <v>0</v>
      </c>
      <c r="AG227" s="143">
        <f t="shared" si="97"/>
        <v>0</v>
      </c>
      <c r="AI227" s="140">
        <f t="shared" si="87"/>
        <v>500660.80000000005</v>
      </c>
      <c r="AJ227" s="140">
        <f t="shared" si="88"/>
        <v>0</v>
      </c>
      <c r="AK227" s="140">
        <f t="shared" si="89"/>
        <v>0</v>
      </c>
      <c r="AL227" s="140">
        <f t="shared" si="90"/>
        <v>0</v>
      </c>
      <c r="AM227" s="140">
        <f t="shared" si="91"/>
        <v>0</v>
      </c>
      <c r="AO227" s="140">
        <f t="shared" si="92"/>
        <v>0</v>
      </c>
      <c r="AP227" s="140">
        <f t="shared" si="93"/>
        <v>0</v>
      </c>
      <c r="AQ227" s="140">
        <f t="shared" si="94"/>
        <v>0</v>
      </c>
      <c r="AR227" s="140">
        <f t="shared" si="95"/>
        <v>0</v>
      </c>
      <c r="AS227" s="140">
        <f t="shared" si="96"/>
        <v>0</v>
      </c>
      <c r="AU227" s="143">
        <f t="shared" si="98"/>
        <v>500660.80000000005</v>
      </c>
      <c r="AV227" s="143">
        <f t="shared" si="98"/>
        <v>0</v>
      </c>
      <c r="AW227" s="143">
        <f t="shared" si="98"/>
        <v>0</v>
      </c>
      <c r="AX227" s="143">
        <f t="shared" si="98"/>
        <v>0</v>
      </c>
      <c r="AY227" s="143">
        <f t="shared" si="98"/>
        <v>0</v>
      </c>
    </row>
    <row r="228" spans="2:51">
      <c r="B228" t="s">
        <v>995</v>
      </c>
      <c r="C228" t="s">
        <v>479</v>
      </c>
      <c r="D228" s="120">
        <v>0.2</v>
      </c>
      <c r="E228" s="120">
        <v>0.2</v>
      </c>
      <c r="F228" s="127"/>
      <c r="G228" s="127"/>
      <c r="H228" s="127"/>
      <c r="I228" s="127"/>
      <c r="J228" s="127"/>
      <c r="K228" s="127">
        <v>1828870</v>
      </c>
      <c r="L228" s="127">
        <v>0</v>
      </c>
      <c r="M228" s="127">
        <v>0</v>
      </c>
      <c r="N228" s="127">
        <v>0</v>
      </c>
      <c r="O228" s="127">
        <v>0</v>
      </c>
      <c r="Q228" s="140">
        <f t="shared" si="77"/>
        <v>365774</v>
      </c>
      <c r="R228" s="140">
        <f t="shared" si="78"/>
        <v>0</v>
      </c>
      <c r="S228" s="140">
        <f t="shared" si="79"/>
        <v>0</v>
      </c>
      <c r="T228" s="140">
        <f t="shared" si="80"/>
        <v>0</v>
      </c>
      <c r="U228" s="140">
        <f t="shared" si="81"/>
        <v>0</v>
      </c>
      <c r="W228" s="140">
        <f t="shared" si="82"/>
        <v>0</v>
      </c>
      <c r="X228" s="140">
        <f t="shared" si="83"/>
        <v>0</v>
      </c>
      <c r="Y228" s="140">
        <f t="shared" si="84"/>
        <v>0</v>
      </c>
      <c r="Z228" s="140">
        <f t="shared" si="85"/>
        <v>0</v>
      </c>
      <c r="AA228" s="140">
        <f t="shared" si="86"/>
        <v>0</v>
      </c>
      <c r="AC228" s="143">
        <f t="shared" si="97"/>
        <v>365774</v>
      </c>
      <c r="AD228" s="143">
        <f t="shared" si="97"/>
        <v>0</v>
      </c>
      <c r="AE228" s="143">
        <f t="shared" si="97"/>
        <v>0</v>
      </c>
      <c r="AF228" s="143">
        <f t="shared" si="97"/>
        <v>0</v>
      </c>
      <c r="AG228" s="143">
        <f t="shared" si="97"/>
        <v>0</v>
      </c>
      <c r="AI228" s="140">
        <f t="shared" si="87"/>
        <v>365774</v>
      </c>
      <c r="AJ228" s="140">
        <f t="shared" si="88"/>
        <v>0</v>
      </c>
      <c r="AK228" s="140">
        <f t="shared" si="89"/>
        <v>0</v>
      </c>
      <c r="AL228" s="140">
        <f t="shared" si="90"/>
        <v>0</v>
      </c>
      <c r="AM228" s="140">
        <f t="shared" si="91"/>
        <v>0</v>
      </c>
      <c r="AO228" s="140">
        <f t="shared" si="92"/>
        <v>0</v>
      </c>
      <c r="AP228" s="140">
        <f t="shared" si="93"/>
        <v>0</v>
      </c>
      <c r="AQ228" s="140">
        <f t="shared" si="94"/>
        <v>0</v>
      </c>
      <c r="AR228" s="140">
        <f t="shared" si="95"/>
        <v>0</v>
      </c>
      <c r="AS228" s="140">
        <f t="shared" si="96"/>
        <v>0</v>
      </c>
      <c r="AU228" s="143">
        <f t="shared" si="98"/>
        <v>365774</v>
      </c>
      <c r="AV228" s="143">
        <f t="shared" si="98"/>
        <v>0</v>
      </c>
      <c r="AW228" s="143">
        <f t="shared" si="98"/>
        <v>0</v>
      </c>
      <c r="AX228" s="143">
        <f t="shared" si="98"/>
        <v>0</v>
      </c>
      <c r="AY228" s="143">
        <f t="shared" si="98"/>
        <v>0</v>
      </c>
    </row>
    <row r="229" spans="2:51">
      <c r="B229" t="s">
        <v>995</v>
      </c>
      <c r="C229" t="s">
        <v>542</v>
      </c>
      <c r="D229" s="120">
        <v>0.2</v>
      </c>
      <c r="E229" s="120">
        <v>0.2</v>
      </c>
      <c r="F229" s="127">
        <v>0</v>
      </c>
      <c r="G229" s="127">
        <v>223936</v>
      </c>
      <c r="H229" s="127">
        <v>0</v>
      </c>
      <c r="I229" s="127">
        <v>85510</v>
      </c>
      <c r="J229" s="127">
        <v>140749</v>
      </c>
      <c r="K229" s="127"/>
      <c r="L229" s="127"/>
      <c r="M229" s="127"/>
      <c r="N229" s="127"/>
      <c r="O229" s="127"/>
      <c r="Q229" s="140">
        <f t="shared" si="77"/>
        <v>0</v>
      </c>
      <c r="R229" s="140">
        <f t="shared" si="78"/>
        <v>0</v>
      </c>
      <c r="S229" s="140">
        <f t="shared" si="79"/>
        <v>0</v>
      </c>
      <c r="T229" s="140">
        <f t="shared" si="80"/>
        <v>0</v>
      </c>
      <c r="U229" s="140">
        <f t="shared" si="81"/>
        <v>0</v>
      </c>
      <c r="W229" s="140">
        <f t="shared" si="82"/>
        <v>0</v>
      </c>
      <c r="X229" s="140">
        <f t="shared" si="83"/>
        <v>44787.200000000004</v>
      </c>
      <c r="Y229" s="140">
        <f t="shared" si="84"/>
        <v>0</v>
      </c>
      <c r="Z229" s="140">
        <f t="shared" si="85"/>
        <v>17102</v>
      </c>
      <c r="AA229" s="140">
        <f t="shared" si="86"/>
        <v>28149.800000000003</v>
      </c>
      <c r="AC229" s="143">
        <f t="shared" si="97"/>
        <v>0</v>
      </c>
      <c r="AD229" s="143">
        <f t="shared" si="97"/>
        <v>44787.200000000004</v>
      </c>
      <c r="AE229" s="143">
        <f t="shared" si="97"/>
        <v>0</v>
      </c>
      <c r="AF229" s="143">
        <f t="shared" si="97"/>
        <v>17102</v>
      </c>
      <c r="AG229" s="143">
        <f t="shared" si="97"/>
        <v>28149.800000000003</v>
      </c>
      <c r="AI229" s="140">
        <f t="shared" si="87"/>
        <v>0</v>
      </c>
      <c r="AJ229" s="140">
        <f t="shared" si="88"/>
        <v>0</v>
      </c>
      <c r="AK229" s="140">
        <f t="shared" si="89"/>
        <v>0</v>
      </c>
      <c r="AL229" s="140">
        <f t="shared" si="90"/>
        <v>0</v>
      </c>
      <c r="AM229" s="140">
        <f t="shared" si="91"/>
        <v>0</v>
      </c>
      <c r="AO229" s="140">
        <f t="shared" si="92"/>
        <v>0</v>
      </c>
      <c r="AP229" s="140">
        <f t="shared" si="93"/>
        <v>44787.200000000004</v>
      </c>
      <c r="AQ229" s="140">
        <f t="shared" si="94"/>
        <v>0</v>
      </c>
      <c r="AR229" s="140">
        <f t="shared" si="95"/>
        <v>17102</v>
      </c>
      <c r="AS229" s="140">
        <f t="shared" si="96"/>
        <v>28149.800000000003</v>
      </c>
      <c r="AU229" s="143">
        <f t="shared" si="98"/>
        <v>0</v>
      </c>
      <c r="AV229" s="143">
        <f t="shared" si="98"/>
        <v>44787.200000000004</v>
      </c>
      <c r="AW229" s="143">
        <f t="shared" si="98"/>
        <v>0</v>
      </c>
      <c r="AX229" s="143">
        <f t="shared" si="98"/>
        <v>17102</v>
      </c>
      <c r="AY229" s="143">
        <f t="shared" si="98"/>
        <v>28149.800000000003</v>
      </c>
    </row>
    <row r="230" spans="2:51">
      <c r="B230" t="s">
        <v>995</v>
      </c>
      <c r="C230" t="s">
        <v>590</v>
      </c>
      <c r="D230" s="120">
        <v>1.8181820000000001E-2</v>
      </c>
      <c r="E230" s="120">
        <v>1.8181820000000001E-2</v>
      </c>
      <c r="F230" s="127"/>
      <c r="G230" s="127"/>
      <c r="H230" s="127"/>
      <c r="I230" s="127"/>
      <c r="J230" s="127"/>
      <c r="K230" s="127">
        <v>0</v>
      </c>
      <c r="L230" s="127">
        <v>0</v>
      </c>
      <c r="M230" s="127">
        <v>0</v>
      </c>
      <c r="N230" s="127">
        <v>779605</v>
      </c>
      <c r="O230" s="127">
        <v>0</v>
      </c>
      <c r="Q230" s="140">
        <f t="shared" si="77"/>
        <v>0</v>
      </c>
      <c r="R230" s="140">
        <f t="shared" si="78"/>
        <v>0</v>
      </c>
      <c r="S230" s="140">
        <f t="shared" si="79"/>
        <v>0</v>
      </c>
      <c r="T230" s="140">
        <f t="shared" si="80"/>
        <v>14174.6377811</v>
      </c>
      <c r="U230" s="140">
        <f t="shared" si="81"/>
        <v>0</v>
      </c>
      <c r="W230" s="140">
        <f t="shared" si="82"/>
        <v>0</v>
      </c>
      <c r="X230" s="140">
        <f t="shared" si="83"/>
        <v>0</v>
      </c>
      <c r="Y230" s="140">
        <f t="shared" si="84"/>
        <v>0</v>
      </c>
      <c r="Z230" s="140">
        <f t="shared" si="85"/>
        <v>0</v>
      </c>
      <c r="AA230" s="140">
        <f t="shared" si="86"/>
        <v>0</v>
      </c>
      <c r="AC230" s="143">
        <f t="shared" si="97"/>
        <v>0</v>
      </c>
      <c r="AD230" s="143">
        <f t="shared" si="97"/>
        <v>0</v>
      </c>
      <c r="AE230" s="143">
        <f t="shared" si="97"/>
        <v>0</v>
      </c>
      <c r="AF230" s="143">
        <f t="shared" si="97"/>
        <v>14174.6377811</v>
      </c>
      <c r="AG230" s="143">
        <f t="shared" si="97"/>
        <v>0</v>
      </c>
      <c r="AI230" s="140">
        <f t="shared" si="87"/>
        <v>0</v>
      </c>
      <c r="AJ230" s="140">
        <f t="shared" si="88"/>
        <v>0</v>
      </c>
      <c r="AK230" s="140">
        <f t="shared" si="89"/>
        <v>0</v>
      </c>
      <c r="AL230" s="140">
        <f t="shared" si="90"/>
        <v>14174.6377811</v>
      </c>
      <c r="AM230" s="140">
        <f t="shared" si="91"/>
        <v>0</v>
      </c>
      <c r="AO230" s="140">
        <f t="shared" si="92"/>
        <v>0</v>
      </c>
      <c r="AP230" s="140">
        <f t="shared" si="93"/>
        <v>0</v>
      </c>
      <c r="AQ230" s="140">
        <f t="shared" si="94"/>
        <v>0</v>
      </c>
      <c r="AR230" s="140">
        <f t="shared" si="95"/>
        <v>0</v>
      </c>
      <c r="AS230" s="140">
        <f t="shared" si="96"/>
        <v>0</v>
      </c>
      <c r="AU230" s="143">
        <f t="shared" si="98"/>
        <v>0</v>
      </c>
      <c r="AV230" s="143">
        <f t="shared" si="98"/>
        <v>0</v>
      </c>
      <c r="AW230" s="143">
        <f t="shared" si="98"/>
        <v>0</v>
      </c>
      <c r="AX230" s="143">
        <f t="shared" si="98"/>
        <v>14174.6377811</v>
      </c>
      <c r="AY230" s="143">
        <f t="shared" si="98"/>
        <v>0</v>
      </c>
    </row>
    <row r="231" spans="2:51">
      <c r="B231" t="s">
        <v>995</v>
      </c>
      <c r="C231" t="s">
        <v>614</v>
      </c>
      <c r="D231" s="120">
        <v>1.8181820000000001E-2</v>
      </c>
      <c r="E231" s="120">
        <v>1.8181820000000001E-2</v>
      </c>
      <c r="F231" s="127"/>
      <c r="G231" s="127"/>
      <c r="H231" s="127"/>
      <c r="I231" s="127"/>
      <c r="J231" s="127"/>
      <c r="K231" s="127">
        <v>0</v>
      </c>
      <c r="L231" s="127">
        <v>0</v>
      </c>
      <c r="M231" s="127">
        <v>0</v>
      </c>
      <c r="N231" s="127">
        <v>0</v>
      </c>
      <c r="O231" s="127">
        <v>426123</v>
      </c>
      <c r="Q231" s="140">
        <f t="shared" si="77"/>
        <v>0</v>
      </c>
      <c r="R231" s="140">
        <f t="shared" si="78"/>
        <v>0</v>
      </c>
      <c r="S231" s="140">
        <f t="shared" si="79"/>
        <v>0</v>
      </c>
      <c r="T231" s="140">
        <f t="shared" si="80"/>
        <v>0</v>
      </c>
      <c r="U231" s="140">
        <f t="shared" si="81"/>
        <v>7747.6916838600009</v>
      </c>
      <c r="W231" s="140">
        <f t="shared" si="82"/>
        <v>0</v>
      </c>
      <c r="X231" s="140">
        <f t="shared" si="83"/>
        <v>0</v>
      </c>
      <c r="Y231" s="140">
        <f t="shared" si="84"/>
        <v>0</v>
      </c>
      <c r="Z231" s="140">
        <f t="shared" si="85"/>
        <v>0</v>
      </c>
      <c r="AA231" s="140">
        <f t="shared" si="86"/>
        <v>0</v>
      </c>
      <c r="AC231" s="143">
        <f t="shared" si="97"/>
        <v>0</v>
      </c>
      <c r="AD231" s="143">
        <f t="shared" si="97"/>
        <v>0</v>
      </c>
      <c r="AE231" s="143">
        <f t="shared" si="97"/>
        <v>0</v>
      </c>
      <c r="AF231" s="143">
        <f t="shared" si="97"/>
        <v>0</v>
      </c>
      <c r="AG231" s="143">
        <f t="shared" si="97"/>
        <v>7747.6916838600009</v>
      </c>
      <c r="AI231" s="140">
        <f t="shared" si="87"/>
        <v>0</v>
      </c>
      <c r="AJ231" s="140">
        <f t="shared" si="88"/>
        <v>0</v>
      </c>
      <c r="AK231" s="140">
        <f t="shared" si="89"/>
        <v>0</v>
      </c>
      <c r="AL231" s="140">
        <f t="shared" si="90"/>
        <v>0</v>
      </c>
      <c r="AM231" s="140">
        <f t="shared" si="91"/>
        <v>7747.6916838600009</v>
      </c>
      <c r="AO231" s="140">
        <f t="shared" si="92"/>
        <v>0</v>
      </c>
      <c r="AP231" s="140">
        <f t="shared" si="93"/>
        <v>0</v>
      </c>
      <c r="AQ231" s="140">
        <f t="shared" si="94"/>
        <v>0</v>
      </c>
      <c r="AR231" s="140">
        <f t="shared" si="95"/>
        <v>0</v>
      </c>
      <c r="AS231" s="140">
        <f t="shared" si="96"/>
        <v>0</v>
      </c>
      <c r="AU231" s="143">
        <f t="shared" si="98"/>
        <v>0</v>
      </c>
      <c r="AV231" s="143">
        <f t="shared" si="98"/>
        <v>0</v>
      </c>
      <c r="AW231" s="143">
        <f t="shared" si="98"/>
        <v>0</v>
      </c>
      <c r="AX231" s="143">
        <f t="shared" si="98"/>
        <v>0</v>
      </c>
      <c r="AY231" s="143">
        <f t="shared" si="98"/>
        <v>7747.6916838600009</v>
      </c>
    </row>
    <row r="232" spans="2:51">
      <c r="B232" t="s">
        <v>995</v>
      </c>
      <c r="C232" t="s">
        <v>660</v>
      </c>
      <c r="D232" s="120">
        <v>1.8181820000000001E-2</v>
      </c>
      <c r="E232" s="120">
        <v>1.8181820000000001E-2</v>
      </c>
      <c r="F232" s="127"/>
      <c r="G232" s="127"/>
      <c r="H232" s="127"/>
      <c r="I232" s="127"/>
      <c r="J232" s="127"/>
      <c r="K232" s="127">
        <v>0</v>
      </c>
      <c r="L232" s="127">
        <v>1022594</v>
      </c>
      <c r="M232" s="127">
        <v>0</v>
      </c>
      <c r="N232" s="127">
        <v>0</v>
      </c>
      <c r="O232" s="127">
        <v>0</v>
      </c>
      <c r="Q232" s="140">
        <f t="shared" si="77"/>
        <v>0</v>
      </c>
      <c r="R232" s="140">
        <f t="shared" si="78"/>
        <v>18592.620041080001</v>
      </c>
      <c r="S232" s="140">
        <f t="shared" si="79"/>
        <v>0</v>
      </c>
      <c r="T232" s="140">
        <f t="shared" si="80"/>
        <v>0</v>
      </c>
      <c r="U232" s="140">
        <f t="shared" si="81"/>
        <v>0</v>
      </c>
      <c r="W232" s="140">
        <f t="shared" si="82"/>
        <v>0</v>
      </c>
      <c r="X232" s="140">
        <f t="shared" si="83"/>
        <v>0</v>
      </c>
      <c r="Y232" s="140">
        <f t="shared" si="84"/>
        <v>0</v>
      </c>
      <c r="Z232" s="140">
        <f t="shared" si="85"/>
        <v>0</v>
      </c>
      <c r="AA232" s="140">
        <f t="shared" si="86"/>
        <v>0</v>
      </c>
      <c r="AC232" s="143">
        <f t="shared" si="97"/>
        <v>0</v>
      </c>
      <c r="AD232" s="143">
        <f t="shared" si="97"/>
        <v>18592.620041080001</v>
      </c>
      <c r="AE232" s="143">
        <f t="shared" si="97"/>
        <v>0</v>
      </c>
      <c r="AF232" s="143">
        <f t="shared" si="97"/>
        <v>0</v>
      </c>
      <c r="AG232" s="143">
        <f t="shared" si="97"/>
        <v>0</v>
      </c>
      <c r="AI232" s="140">
        <f t="shared" si="87"/>
        <v>0</v>
      </c>
      <c r="AJ232" s="140">
        <f t="shared" si="88"/>
        <v>18592.620041080001</v>
      </c>
      <c r="AK232" s="140">
        <f t="shared" si="89"/>
        <v>0</v>
      </c>
      <c r="AL232" s="140">
        <f t="shared" si="90"/>
        <v>0</v>
      </c>
      <c r="AM232" s="140">
        <f t="shared" si="91"/>
        <v>0</v>
      </c>
      <c r="AO232" s="140">
        <f t="shared" si="92"/>
        <v>0</v>
      </c>
      <c r="AP232" s="140">
        <f t="shared" si="93"/>
        <v>0</v>
      </c>
      <c r="AQ232" s="140">
        <f t="shared" si="94"/>
        <v>0</v>
      </c>
      <c r="AR232" s="140">
        <f t="shared" si="95"/>
        <v>0</v>
      </c>
      <c r="AS232" s="140">
        <f t="shared" si="96"/>
        <v>0</v>
      </c>
      <c r="AU232" s="143">
        <f t="shared" si="98"/>
        <v>0</v>
      </c>
      <c r="AV232" s="143">
        <f t="shared" si="98"/>
        <v>18592.620041080001</v>
      </c>
      <c r="AW232" s="143">
        <f t="shared" si="98"/>
        <v>0</v>
      </c>
      <c r="AX232" s="143">
        <f t="shared" si="98"/>
        <v>0</v>
      </c>
      <c r="AY232" s="143">
        <f t="shared" si="98"/>
        <v>0</v>
      </c>
    </row>
    <row r="233" spans="2:51">
      <c r="B233" t="s">
        <v>1156</v>
      </c>
      <c r="F233" s="127">
        <v>211608720</v>
      </c>
      <c r="G233" s="127">
        <v>49551288</v>
      </c>
      <c r="H233" s="127">
        <v>99860056</v>
      </c>
      <c r="I233" s="127">
        <v>17278179</v>
      </c>
      <c r="J233" s="127">
        <v>27970381</v>
      </c>
      <c r="K233" s="127">
        <v>7786261</v>
      </c>
      <c r="L233" s="127">
        <v>1022594</v>
      </c>
      <c r="M233" s="127">
        <v>0</v>
      </c>
      <c r="N233" s="127">
        <v>779605</v>
      </c>
      <c r="O233" s="127">
        <v>426123</v>
      </c>
      <c r="P233" s="133"/>
      <c r="Q233" s="140">
        <f t="shared" si="77"/>
        <v>0</v>
      </c>
      <c r="R233" s="140">
        <f t="shared" si="78"/>
        <v>0</v>
      </c>
      <c r="S233" s="140">
        <f t="shared" si="79"/>
        <v>0</v>
      </c>
      <c r="T233" s="140">
        <f t="shared" si="80"/>
        <v>0</v>
      </c>
      <c r="U233" s="140">
        <f t="shared" si="81"/>
        <v>0</v>
      </c>
      <c r="W233" s="140">
        <f t="shared" si="82"/>
        <v>0</v>
      </c>
      <c r="X233" s="140">
        <f t="shared" si="83"/>
        <v>0</v>
      </c>
      <c r="Y233" s="140">
        <f t="shared" si="84"/>
        <v>0</v>
      </c>
      <c r="Z233" s="140">
        <f t="shared" si="85"/>
        <v>0</v>
      </c>
      <c r="AA233" s="140">
        <f t="shared" si="86"/>
        <v>0</v>
      </c>
      <c r="AC233" s="143">
        <f t="shared" si="97"/>
        <v>0</v>
      </c>
      <c r="AD233" s="143">
        <f t="shared" si="97"/>
        <v>0</v>
      </c>
      <c r="AE233" s="143">
        <f t="shared" si="97"/>
        <v>0</v>
      </c>
      <c r="AF233" s="143">
        <f t="shared" si="97"/>
        <v>0</v>
      </c>
      <c r="AG233" s="143">
        <f t="shared" si="97"/>
        <v>0</v>
      </c>
      <c r="AI233" s="140">
        <f t="shared" si="87"/>
        <v>0</v>
      </c>
      <c r="AJ233" s="140">
        <f t="shared" si="88"/>
        <v>0</v>
      </c>
      <c r="AK233" s="140">
        <f t="shared" si="89"/>
        <v>0</v>
      </c>
      <c r="AL233" s="140">
        <f t="shared" si="90"/>
        <v>0</v>
      </c>
      <c r="AM233" s="140">
        <f t="shared" si="91"/>
        <v>0</v>
      </c>
      <c r="AO233" s="140">
        <f t="shared" si="92"/>
        <v>0</v>
      </c>
      <c r="AP233" s="140">
        <f t="shared" si="93"/>
        <v>0</v>
      </c>
      <c r="AQ233" s="140">
        <f t="shared" si="94"/>
        <v>0</v>
      </c>
      <c r="AR233" s="140">
        <f t="shared" si="95"/>
        <v>0</v>
      </c>
      <c r="AS233" s="140">
        <f t="shared" si="96"/>
        <v>0</v>
      </c>
      <c r="AU233" s="143">
        <f t="shared" si="98"/>
        <v>0</v>
      </c>
      <c r="AV233" s="143">
        <f t="shared" si="98"/>
        <v>0</v>
      </c>
      <c r="AW233" s="143">
        <f t="shared" si="98"/>
        <v>0</v>
      </c>
      <c r="AX233" s="143">
        <f t="shared" si="98"/>
        <v>0</v>
      </c>
      <c r="AY233" s="143">
        <f t="shared" si="98"/>
        <v>0</v>
      </c>
    </row>
    <row r="234" spans="2:51">
      <c r="B234" t="s">
        <v>873</v>
      </c>
      <c r="C234" s="133" t="s">
        <v>161</v>
      </c>
      <c r="D234" s="120">
        <v>2.0899999999999998E-2</v>
      </c>
      <c r="E234" s="120">
        <v>1.5700000000000002E-2</v>
      </c>
      <c r="F234" s="127">
        <v>10351</v>
      </c>
      <c r="G234" s="127">
        <v>0</v>
      </c>
      <c r="H234" s="127">
        <v>5445</v>
      </c>
      <c r="I234" s="127">
        <v>0</v>
      </c>
      <c r="J234" s="127">
        <v>0</v>
      </c>
      <c r="K234" s="127"/>
      <c r="L234" s="127"/>
      <c r="M234" s="127"/>
      <c r="N234" s="127"/>
      <c r="O234" s="127"/>
      <c r="P234" s="133"/>
      <c r="Q234" s="140">
        <f t="shared" si="77"/>
        <v>0</v>
      </c>
      <c r="R234" s="140">
        <f t="shared" si="78"/>
        <v>0</v>
      </c>
      <c r="S234" s="140">
        <f t="shared" si="79"/>
        <v>0</v>
      </c>
      <c r="T234" s="140">
        <f t="shared" si="80"/>
        <v>0</v>
      </c>
      <c r="U234" s="140">
        <f t="shared" si="81"/>
        <v>0</v>
      </c>
      <c r="W234" s="140">
        <f t="shared" si="82"/>
        <v>216.33589999999998</v>
      </c>
      <c r="X234" s="140">
        <f t="shared" si="83"/>
        <v>0</v>
      </c>
      <c r="Y234" s="140">
        <f t="shared" si="84"/>
        <v>113.80049999999999</v>
      </c>
      <c r="Z234" s="140">
        <f t="shared" si="85"/>
        <v>0</v>
      </c>
      <c r="AA234" s="140">
        <f t="shared" si="86"/>
        <v>0</v>
      </c>
      <c r="AC234" s="143">
        <f t="shared" si="97"/>
        <v>216.33589999999998</v>
      </c>
      <c r="AD234" s="143">
        <f t="shared" si="97"/>
        <v>0</v>
      </c>
      <c r="AE234" s="143">
        <f t="shared" si="97"/>
        <v>113.80049999999999</v>
      </c>
      <c r="AF234" s="143">
        <f t="shared" si="97"/>
        <v>0</v>
      </c>
      <c r="AG234" s="143">
        <f t="shared" si="97"/>
        <v>0</v>
      </c>
      <c r="AI234" s="140">
        <f t="shared" si="87"/>
        <v>0</v>
      </c>
      <c r="AJ234" s="140">
        <f t="shared" si="88"/>
        <v>0</v>
      </c>
      <c r="AK234" s="140">
        <f t="shared" si="89"/>
        <v>0</v>
      </c>
      <c r="AL234" s="140">
        <f t="shared" si="90"/>
        <v>0</v>
      </c>
      <c r="AM234" s="140">
        <f t="shared" si="91"/>
        <v>0</v>
      </c>
      <c r="AO234" s="140">
        <f t="shared" si="92"/>
        <v>162.51070000000001</v>
      </c>
      <c r="AP234" s="140">
        <f t="shared" si="93"/>
        <v>0</v>
      </c>
      <c r="AQ234" s="140">
        <f t="shared" si="94"/>
        <v>85.486500000000007</v>
      </c>
      <c r="AR234" s="140">
        <f t="shared" si="95"/>
        <v>0</v>
      </c>
      <c r="AS234" s="140">
        <f t="shared" si="96"/>
        <v>0</v>
      </c>
      <c r="AU234" s="143">
        <f t="shared" si="98"/>
        <v>162.51070000000001</v>
      </c>
      <c r="AV234" s="143">
        <f t="shared" si="98"/>
        <v>0</v>
      </c>
      <c r="AW234" s="143">
        <f t="shared" si="98"/>
        <v>85.486500000000007</v>
      </c>
      <c r="AX234" s="143">
        <f t="shared" si="98"/>
        <v>0</v>
      </c>
      <c r="AY234" s="143">
        <f t="shared" si="98"/>
        <v>0</v>
      </c>
    </row>
    <row r="235" spans="2:51">
      <c r="B235" t="s">
        <v>873</v>
      </c>
      <c r="C235" s="133" t="s">
        <v>162</v>
      </c>
      <c r="D235" s="120">
        <v>3.1100000000000003E-2</v>
      </c>
      <c r="E235" s="120">
        <v>3.1100000000000003E-2</v>
      </c>
      <c r="F235" s="127">
        <v>183952</v>
      </c>
      <c r="G235" s="127">
        <v>0</v>
      </c>
      <c r="H235" s="127">
        <v>96762</v>
      </c>
      <c r="I235" s="127">
        <v>0</v>
      </c>
      <c r="J235" s="127">
        <v>0</v>
      </c>
      <c r="K235" s="127"/>
      <c r="L235" s="127"/>
      <c r="M235" s="127"/>
      <c r="N235" s="127"/>
      <c r="O235" s="127"/>
      <c r="Q235" s="140">
        <f t="shared" si="77"/>
        <v>0</v>
      </c>
      <c r="R235" s="140">
        <f t="shared" si="78"/>
        <v>0</v>
      </c>
      <c r="S235" s="140">
        <f t="shared" si="79"/>
        <v>0</v>
      </c>
      <c r="T235" s="140">
        <f t="shared" si="80"/>
        <v>0</v>
      </c>
      <c r="U235" s="140">
        <f t="shared" si="81"/>
        <v>0</v>
      </c>
      <c r="W235" s="140">
        <f t="shared" si="82"/>
        <v>5720.9072000000006</v>
      </c>
      <c r="X235" s="140">
        <f t="shared" si="83"/>
        <v>0</v>
      </c>
      <c r="Y235" s="140">
        <f t="shared" si="84"/>
        <v>3009.2982000000002</v>
      </c>
      <c r="Z235" s="140">
        <f t="shared" si="85"/>
        <v>0</v>
      </c>
      <c r="AA235" s="140">
        <f t="shared" si="86"/>
        <v>0</v>
      </c>
      <c r="AC235" s="143">
        <f t="shared" si="97"/>
        <v>5720.9072000000006</v>
      </c>
      <c r="AD235" s="143">
        <f t="shared" si="97"/>
        <v>0</v>
      </c>
      <c r="AE235" s="143">
        <f t="shared" si="97"/>
        <v>3009.2982000000002</v>
      </c>
      <c r="AF235" s="143">
        <f t="shared" si="97"/>
        <v>0</v>
      </c>
      <c r="AG235" s="143">
        <f t="shared" si="97"/>
        <v>0</v>
      </c>
      <c r="AI235" s="140">
        <f t="shared" si="87"/>
        <v>0</v>
      </c>
      <c r="AJ235" s="140">
        <f t="shared" si="88"/>
        <v>0</v>
      </c>
      <c r="AK235" s="140">
        <f t="shared" si="89"/>
        <v>0</v>
      </c>
      <c r="AL235" s="140">
        <f t="shared" si="90"/>
        <v>0</v>
      </c>
      <c r="AM235" s="140">
        <f t="shared" si="91"/>
        <v>0</v>
      </c>
      <c r="AO235" s="140">
        <f t="shared" si="92"/>
        <v>5720.9072000000006</v>
      </c>
      <c r="AP235" s="140">
        <f t="shared" si="93"/>
        <v>0</v>
      </c>
      <c r="AQ235" s="140">
        <f t="shared" si="94"/>
        <v>3009.2982000000002</v>
      </c>
      <c r="AR235" s="140">
        <f t="shared" si="95"/>
        <v>0</v>
      </c>
      <c r="AS235" s="140">
        <f t="shared" si="96"/>
        <v>0</v>
      </c>
      <c r="AU235" s="143">
        <f t="shared" si="98"/>
        <v>5720.9072000000006</v>
      </c>
      <c r="AV235" s="143">
        <f t="shared" si="98"/>
        <v>0</v>
      </c>
      <c r="AW235" s="143">
        <f t="shared" si="98"/>
        <v>3009.2982000000002</v>
      </c>
      <c r="AX235" s="143">
        <f t="shared" si="98"/>
        <v>0</v>
      </c>
      <c r="AY235" s="143">
        <f t="shared" si="98"/>
        <v>0</v>
      </c>
    </row>
    <row r="236" spans="2:51">
      <c r="B236" t="s">
        <v>873</v>
      </c>
      <c r="C236" t="s">
        <v>239</v>
      </c>
      <c r="D236" s="120">
        <v>1.9E-2</v>
      </c>
      <c r="E236" s="120">
        <v>1.8500000000000003E-2</v>
      </c>
      <c r="F236" s="127">
        <v>4445055</v>
      </c>
      <c r="G236" s="127">
        <v>0</v>
      </c>
      <c r="H236" s="127">
        <v>2338182</v>
      </c>
      <c r="I236" s="127">
        <v>0</v>
      </c>
      <c r="J236" s="127">
        <v>0</v>
      </c>
      <c r="K236" s="127"/>
      <c r="L236" s="127"/>
      <c r="M236" s="127"/>
      <c r="N236" s="127"/>
      <c r="O236" s="127"/>
      <c r="Q236" s="140">
        <f t="shared" si="77"/>
        <v>0</v>
      </c>
      <c r="R236" s="140">
        <f t="shared" si="78"/>
        <v>0</v>
      </c>
      <c r="S236" s="140">
        <f t="shared" si="79"/>
        <v>0</v>
      </c>
      <c r="T236" s="140">
        <f t="shared" si="80"/>
        <v>0</v>
      </c>
      <c r="U236" s="140">
        <f t="shared" si="81"/>
        <v>0</v>
      </c>
      <c r="W236" s="140">
        <f t="shared" si="82"/>
        <v>84456.044999999998</v>
      </c>
      <c r="X236" s="140">
        <f t="shared" si="83"/>
        <v>0</v>
      </c>
      <c r="Y236" s="140">
        <f t="shared" si="84"/>
        <v>44425.457999999999</v>
      </c>
      <c r="Z236" s="140">
        <f t="shared" si="85"/>
        <v>0</v>
      </c>
      <c r="AA236" s="140">
        <f t="shared" si="86"/>
        <v>0</v>
      </c>
      <c r="AC236" s="143">
        <f t="shared" si="97"/>
        <v>84456.044999999998</v>
      </c>
      <c r="AD236" s="143">
        <f t="shared" si="97"/>
        <v>0</v>
      </c>
      <c r="AE236" s="143">
        <f t="shared" si="97"/>
        <v>44425.457999999999</v>
      </c>
      <c r="AF236" s="143">
        <f t="shared" si="97"/>
        <v>0</v>
      </c>
      <c r="AG236" s="143">
        <f t="shared" si="97"/>
        <v>0</v>
      </c>
      <c r="AI236" s="140">
        <f t="shared" si="87"/>
        <v>0</v>
      </c>
      <c r="AJ236" s="140">
        <f t="shared" si="88"/>
        <v>0</v>
      </c>
      <c r="AK236" s="140">
        <f t="shared" si="89"/>
        <v>0</v>
      </c>
      <c r="AL236" s="140">
        <f t="shared" si="90"/>
        <v>0</v>
      </c>
      <c r="AM236" s="140">
        <f t="shared" si="91"/>
        <v>0</v>
      </c>
      <c r="AO236" s="140">
        <f t="shared" si="92"/>
        <v>82233.517500000016</v>
      </c>
      <c r="AP236" s="140">
        <f t="shared" si="93"/>
        <v>0</v>
      </c>
      <c r="AQ236" s="140">
        <f t="shared" si="94"/>
        <v>43256.367000000006</v>
      </c>
      <c r="AR236" s="140">
        <f t="shared" si="95"/>
        <v>0</v>
      </c>
      <c r="AS236" s="140">
        <f t="shared" si="96"/>
        <v>0</v>
      </c>
      <c r="AU236" s="143">
        <f t="shared" si="98"/>
        <v>82233.517500000016</v>
      </c>
      <c r="AV236" s="143">
        <f t="shared" si="98"/>
        <v>0</v>
      </c>
      <c r="AW236" s="143">
        <f t="shared" si="98"/>
        <v>43256.367000000006</v>
      </c>
      <c r="AX236" s="143">
        <f t="shared" si="98"/>
        <v>0</v>
      </c>
      <c r="AY236" s="143">
        <f t="shared" si="98"/>
        <v>0</v>
      </c>
    </row>
    <row r="237" spans="2:51">
      <c r="B237" t="s">
        <v>873</v>
      </c>
      <c r="C237" t="s">
        <v>240</v>
      </c>
      <c r="D237" s="120">
        <v>1.4999999999999999E-2</v>
      </c>
      <c r="E237" s="120">
        <v>1.4999999999999999E-2</v>
      </c>
      <c r="F237" s="127">
        <v>158604</v>
      </c>
      <c r="G237" s="127">
        <v>0</v>
      </c>
      <c r="H237" s="127">
        <v>83429</v>
      </c>
      <c r="I237" s="127">
        <v>0</v>
      </c>
      <c r="J237" s="127">
        <v>0</v>
      </c>
      <c r="K237" s="127"/>
      <c r="L237" s="127"/>
      <c r="M237" s="127"/>
      <c r="N237" s="127"/>
      <c r="O237" s="127"/>
      <c r="Q237" s="140">
        <f t="shared" si="77"/>
        <v>0</v>
      </c>
      <c r="R237" s="140">
        <f t="shared" si="78"/>
        <v>0</v>
      </c>
      <c r="S237" s="140">
        <f t="shared" si="79"/>
        <v>0</v>
      </c>
      <c r="T237" s="140">
        <f t="shared" si="80"/>
        <v>0</v>
      </c>
      <c r="U237" s="140">
        <f t="shared" si="81"/>
        <v>0</v>
      </c>
      <c r="W237" s="140">
        <f t="shared" si="82"/>
        <v>2379.06</v>
      </c>
      <c r="X237" s="140">
        <f t="shared" si="83"/>
        <v>0</v>
      </c>
      <c r="Y237" s="140">
        <f t="shared" si="84"/>
        <v>1251.4349999999999</v>
      </c>
      <c r="Z237" s="140">
        <f t="shared" si="85"/>
        <v>0</v>
      </c>
      <c r="AA237" s="140">
        <f t="shared" si="86"/>
        <v>0</v>
      </c>
      <c r="AC237" s="143">
        <f t="shared" si="97"/>
        <v>2379.06</v>
      </c>
      <c r="AD237" s="143">
        <f t="shared" si="97"/>
        <v>0</v>
      </c>
      <c r="AE237" s="143">
        <f t="shared" si="97"/>
        <v>1251.4349999999999</v>
      </c>
      <c r="AF237" s="143">
        <f t="shared" si="97"/>
        <v>0</v>
      </c>
      <c r="AG237" s="143">
        <f t="shared" si="97"/>
        <v>0</v>
      </c>
      <c r="AI237" s="140">
        <f t="shared" si="87"/>
        <v>0</v>
      </c>
      <c r="AJ237" s="140">
        <f t="shared" si="88"/>
        <v>0</v>
      </c>
      <c r="AK237" s="140">
        <f t="shared" si="89"/>
        <v>0</v>
      </c>
      <c r="AL237" s="140">
        <f t="shared" si="90"/>
        <v>0</v>
      </c>
      <c r="AM237" s="140">
        <f t="shared" si="91"/>
        <v>0</v>
      </c>
      <c r="AO237" s="140">
        <f t="shared" si="92"/>
        <v>2379.06</v>
      </c>
      <c r="AP237" s="140">
        <f t="shared" si="93"/>
        <v>0</v>
      </c>
      <c r="AQ237" s="140">
        <f t="shared" si="94"/>
        <v>1251.4349999999999</v>
      </c>
      <c r="AR237" s="140">
        <f t="shared" si="95"/>
        <v>0</v>
      </c>
      <c r="AS237" s="140">
        <f t="shared" si="96"/>
        <v>0</v>
      </c>
      <c r="AU237" s="143">
        <f t="shared" si="98"/>
        <v>2379.06</v>
      </c>
      <c r="AV237" s="143">
        <f t="shared" si="98"/>
        <v>0</v>
      </c>
      <c r="AW237" s="143">
        <f t="shared" si="98"/>
        <v>1251.4349999999999</v>
      </c>
      <c r="AX237" s="143">
        <f t="shared" si="98"/>
        <v>0</v>
      </c>
      <c r="AY237" s="143">
        <f t="shared" si="98"/>
        <v>0</v>
      </c>
    </row>
    <row r="238" spans="2:51">
      <c r="B238" t="s">
        <v>873</v>
      </c>
      <c r="C238" t="s">
        <v>241</v>
      </c>
      <c r="D238" s="120">
        <v>3.15E-2</v>
      </c>
      <c r="E238" s="120">
        <v>2.07E-2</v>
      </c>
      <c r="F238" s="127">
        <v>239790</v>
      </c>
      <c r="G238" s="127">
        <v>0</v>
      </c>
      <c r="H238" s="127">
        <v>126134</v>
      </c>
      <c r="I238" s="127">
        <v>0</v>
      </c>
      <c r="J238" s="127">
        <v>0</v>
      </c>
      <c r="K238" s="127"/>
      <c r="L238" s="127"/>
      <c r="M238" s="127"/>
      <c r="N238" s="127"/>
      <c r="O238" s="127"/>
      <c r="Q238" s="140">
        <f t="shared" si="77"/>
        <v>0</v>
      </c>
      <c r="R238" s="140">
        <f t="shared" si="78"/>
        <v>0</v>
      </c>
      <c r="S238" s="140">
        <f t="shared" si="79"/>
        <v>0</v>
      </c>
      <c r="T238" s="140">
        <f t="shared" si="80"/>
        <v>0</v>
      </c>
      <c r="U238" s="140">
        <f t="shared" si="81"/>
        <v>0</v>
      </c>
      <c r="W238" s="140">
        <f t="shared" si="82"/>
        <v>7553.3850000000002</v>
      </c>
      <c r="X238" s="140">
        <f t="shared" si="83"/>
        <v>0</v>
      </c>
      <c r="Y238" s="140">
        <f t="shared" si="84"/>
        <v>3973.221</v>
      </c>
      <c r="Z238" s="140">
        <f t="shared" si="85"/>
        <v>0</v>
      </c>
      <c r="AA238" s="140">
        <f t="shared" si="86"/>
        <v>0</v>
      </c>
      <c r="AC238" s="143">
        <f t="shared" si="97"/>
        <v>7553.3850000000002</v>
      </c>
      <c r="AD238" s="143">
        <f t="shared" si="97"/>
        <v>0</v>
      </c>
      <c r="AE238" s="143">
        <f t="shared" si="97"/>
        <v>3973.221</v>
      </c>
      <c r="AF238" s="143">
        <f t="shared" si="97"/>
        <v>0</v>
      </c>
      <c r="AG238" s="143">
        <f t="shared" si="97"/>
        <v>0</v>
      </c>
      <c r="AI238" s="140">
        <f t="shared" si="87"/>
        <v>0</v>
      </c>
      <c r="AJ238" s="140">
        <f t="shared" si="88"/>
        <v>0</v>
      </c>
      <c r="AK238" s="140">
        <f t="shared" si="89"/>
        <v>0</v>
      </c>
      <c r="AL238" s="140">
        <f t="shared" si="90"/>
        <v>0</v>
      </c>
      <c r="AM238" s="140">
        <f t="shared" si="91"/>
        <v>0</v>
      </c>
      <c r="AO238" s="140">
        <f t="shared" si="92"/>
        <v>4963.6530000000002</v>
      </c>
      <c r="AP238" s="140">
        <f t="shared" si="93"/>
        <v>0</v>
      </c>
      <c r="AQ238" s="140">
        <f t="shared" si="94"/>
        <v>2610.9737999999998</v>
      </c>
      <c r="AR238" s="140">
        <f t="shared" si="95"/>
        <v>0</v>
      </c>
      <c r="AS238" s="140">
        <f t="shared" si="96"/>
        <v>0</v>
      </c>
      <c r="AU238" s="143">
        <f t="shared" si="98"/>
        <v>4963.6530000000002</v>
      </c>
      <c r="AV238" s="143">
        <f t="shared" si="98"/>
        <v>0</v>
      </c>
      <c r="AW238" s="143">
        <f t="shared" si="98"/>
        <v>2610.9737999999998</v>
      </c>
      <c r="AX238" s="143">
        <f t="shared" si="98"/>
        <v>0</v>
      </c>
      <c r="AY238" s="143">
        <f t="shared" si="98"/>
        <v>0</v>
      </c>
    </row>
    <row r="239" spans="2:51">
      <c r="B239" t="s">
        <v>873</v>
      </c>
      <c r="C239" t="s">
        <v>242</v>
      </c>
      <c r="D239" s="120">
        <v>1.66E-2</v>
      </c>
      <c r="E239" s="120">
        <v>1.77E-2</v>
      </c>
      <c r="F239" s="127">
        <v>1305494</v>
      </c>
      <c r="G239" s="127">
        <v>0</v>
      </c>
      <c r="H239" s="127">
        <v>686714</v>
      </c>
      <c r="I239" s="127">
        <v>0</v>
      </c>
      <c r="J239" s="127">
        <v>0</v>
      </c>
      <c r="K239" s="127"/>
      <c r="L239" s="127"/>
      <c r="M239" s="127"/>
      <c r="N239" s="127"/>
      <c r="O239" s="127"/>
      <c r="Q239" s="140">
        <f t="shared" si="77"/>
        <v>0</v>
      </c>
      <c r="R239" s="140">
        <f t="shared" si="78"/>
        <v>0</v>
      </c>
      <c r="S239" s="140">
        <f t="shared" si="79"/>
        <v>0</v>
      </c>
      <c r="T239" s="140">
        <f t="shared" si="80"/>
        <v>0</v>
      </c>
      <c r="U239" s="140">
        <f t="shared" si="81"/>
        <v>0</v>
      </c>
      <c r="W239" s="140">
        <f t="shared" si="82"/>
        <v>21671.200400000002</v>
      </c>
      <c r="X239" s="140">
        <f t="shared" si="83"/>
        <v>0</v>
      </c>
      <c r="Y239" s="140">
        <f t="shared" si="84"/>
        <v>11399.4524</v>
      </c>
      <c r="Z239" s="140">
        <f t="shared" si="85"/>
        <v>0</v>
      </c>
      <c r="AA239" s="140">
        <f t="shared" si="86"/>
        <v>0</v>
      </c>
      <c r="AC239" s="143">
        <f t="shared" si="97"/>
        <v>21671.200400000002</v>
      </c>
      <c r="AD239" s="143">
        <f t="shared" si="97"/>
        <v>0</v>
      </c>
      <c r="AE239" s="143">
        <f t="shared" si="97"/>
        <v>11399.4524</v>
      </c>
      <c r="AF239" s="143">
        <f t="shared" si="97"/>
        <v>0</v>
      </c>
      <c r="AG239" s="143">
        <f t="shared" si="97"/>
        <v>0</v>
      </c>
      <c r="AI239" s="140">
        <f t="shared" si="87"/>
        <v>0</v>
      </c>
      <c r="AJ239" s="140">
        <f t="shared" si="88"/>
        <v>0</v>
      </c>
      <c r="AK239" s="140">
        <f t="shared" si="89"/>
        <v>0</v>
      </c>
      <c r="AL239" s="140">
        <f t="shared" si="90"/>
        <v>0</v>
      </c>
      <c r="AM239" s="140">
        <f t="shared" si="91"/>
        <v>0</v>
      </c>
      <c r="AO239" s="140">
        <f t="shared" si="92"/>
        <v>23107.2438</v>
      </c>
      <c r="AP239" s="140">
        <f t="shared" si="93"/>
        <v>0</v>
      </c>
      <c r="AQ239" s="140">
        <f t="shared" si="94"/>
        <v>12154.837800000001</v>
      </c>
      <c r="AR239" s="140">
        <f t="shared" si="95"/>
        <v>0</v>
      </c>
      <c r="AS239" s="140">
        <f t="shared" si="96"/>
        <v>0</v>
      </c>
      <c r="AU239" s="143">
        <f t="shared" si="98"/>
        <v>23107.2438</v>
      </c>
      <c r="AV239" s="143">
        <f t="shared" si="98"/>
        <v>0</v>
      </c>
      <c r="AW239" s="143">
        <f t="shared" si="98"/>
        <v>12154.837800000001</v>
      </c>
      <c r="AX239" s="143">
        <f t="shared" si="98"/>
        <v>0</v>
      </c>
      <c r="AY239" s="143">
        <f t="shared" si="98"/>
        <v>0</v>
      </c>
    </row>
    <row r="240" spans="2:51">
      <c r="B240" t="s">
        <v>873</v>
      </c>
      <c r="C240" t="s">
        <v>243</v>
      </c>
      <c r="D240" s="120">
        <v>1.47E-2</v>
      </c>
      <c r="E240" s="120">
        <v>1.9099999999999999E-2</v>
      </c>
      <c r="F240" s="127">
        <v>15356869</v>
      </c>
      <c r="G240" s="127">
        <v>0</v>
      </c>
      <c r="H240" s="127">
        <v>8077999</v>
      </c>
      <c r="I240" s="127">
        <v>0</v>
      </c>
      <c r="J240" s="127">
        <v>0</v>
      </c>
      <c r="K240" s="127"/>
      <c r="L240" s="127"/>
      <c r="M240" s="127"/>
      <c r="N240" s="127"/>
      <c r="O240" s="127"/>
      <c r="Q240" s="140">
        <f t="shared" si="77"/>
        <v>0</v>
      </c>
      <c r="R240" s="140">
        <f t="shared" si="78"/>
        <v>0</v>
      </c>
      <c r="S240" s="140">
        <f t="shared" si="79"/>
        <v>0</v>
      </c>
      <c r="T240" s="140">
        <f t="shared" si="80"/>
        <v>0</v>
      </c>
      <c r="U240" s="140">
        <f t="shared" si="81"/>
        <v>0</v>
      </c>
      <c r="W240" s="140">
        <f t="shared" si="82"/>
        <v>225745.9743</v>
      </c>
      <c r="X240" s="140">
        <f t="shared" si="83"/>
        <v>0</v>
      </c>
      <c r="Y240" s="140">
        <f t="shared" si="84"/>
        <v>118746.58529999999</v>
      </c>
      <c r="Z240" s="140">
        <f t="shared" si="85"/>
        <v>0</v>
      </c>
      <c r="AA240" s="140">
        <f t="shared" si="86"/>
        <v>0</v>
      </c>
      <c r="AC240" s="143">
        <f t="shared" si="97"/>
        <v>225745.9743</v>
      </c>
      <c r="AD240" s="143">
        <f t="shared" si="97"/>
        <v>0</v>
      </c>
      <c r="AE240" s="143">
        <f t="shared" si="97"/>
        <v>118746.58529999999</v>
      </c>
      <c r="AF240" s="143">
        <f t="shared" si="97"/>
        <v>0</v>
      </c>
      <c r="AG240" s="143">
        <f t="shared" si="97"/>
        <v>0</v>
      </c>
      <c r="AI240" s="140">
        <f t="shared" si="87"/>
        <v>0</v>
      </c>
      <c r="AJ240" s="140">
        <f t="shared" si="88"/>
        <v>0</v>
      </c>
      <c r="AK240" s="140">
        <f t="shared" si="89"/>
        <v>0</v>
      </c>
      <c r="AL240" s="140">
        <f t="shared" si="90"/>
        <v>0</v>
      </c>
      <c r="AM240" s="140">
        <f t="shared" si="91"/>
        <v>0</v>
      </c>
      <c r="AO240" s="140">
        <f t="shared" si="92"/>
        <v>293316.19789999997</v>
      </c>
      <c r="AP240" s="140">
        <f t="shared" si="93"/>
        <v>0</v>
      </c>
      <c r="AQ240" s="140">
        <f t="shared" si="94"/>
        <v>154289.78089999998</v>
      </c>
      <c r="AR240" s="140">
        <f t="shared" si="95"/>
        <v>0</v>
      </c>
      <c r="AS240" s="140">
        <f t="shared" si="96"/>
        <v>0</v>
      </c>
      <c r="AU240" s="143">
        <f t="shared" si="98"/>
        <v>293316.19789999997</v>
      </c>
      <c r="AV240" s="143">
        <f t="shared" si="98"/>
        <v>0</v>
      </c>
      <c r="AW240" s="143">
        <f t="shared" si="98"/>
        <v>154289.78089999998</v>
      </c>
      <c r="AX240" s="143">
        <f t="shared" si="98"/>
        <v>0</v>
      </c>
      <c r="AY240" s="143">
        <f t="shared" si="98"/>
        <v>0</v>
      </c>
    </row>
    <row r="241" spans="2:51">
      <c r="B241" t="s">
        <v>873</v>
      </c>
      <c r="C241" t="s">
        <v>244</v>
      </c>
      <c r="D241" s="120">
        <v>2.01E-2</v>
      </c>
      <c r="E241" s="120">
        <v>1.95E-2</v>
      </c>
      <c r="F241" s="127">
        <v>20740</v>
      </c>
      <c r="G241" s="127">
        <v>0</v>
      </c>
      <c r="H241" s="127">
        <v>10910</v>
      </c>
      <c r="I241" s="127">
        <v>0</v>
      </c>
      <c r="J241" s="127">
        <v>0</v>
      </c>
      <c r="K241" s="127"/>
      <c r="L241" s="127"/>
      <c r="M241" s="127"/>
      <c r="N241" s="127"/>
      <c r="O241" s="127"/>
      <c r="Q241" s="140">
        <f t="shared" si="77"/>
        <v>0</v>
      </c>
      <c r="R241" s="140">
        <f t="shared" si="78"/>
        <v>0</v>
      </c>
      <c r="S241" s="140">
        <f t="shared" si="79"/>
        <v>0</v>
      </c>
      <c r="T241" s="140">
        <f t="shared" si="80"/>
        <v>0</v>
      </c>
      <c r="U241" s="140">
        <f t="shared" si="81"/>
        <v>0</v>
      </c>
      <c r="W241" s="140">
        <f t="shared" si="82"/>
        <v>416.87400000000002</v>
      </c>
      <c r="X241" s="140">
        <f t="shared" si="83"/>
        <v>0</v>
      </c>
      <c r="Y241" s="140">
        <f t="shared" si="84"/>
        <v>219.291</v>
      </c>
      <c r="Z241" s="140">
        <f t="shared" si="85"/>
        <v>0</v>
      </c>
      <c r="AA241" s="140">
        <f t="shared" si="86"/>
        <v>0</v>
      </c>
      <c r="AC241" s="143">
        <f t="shared" si="97"/>
        <v>416.87400000000002</v>
      </c>
      <c r="AD241" s="143">
        <f t="shared" si="97"/>
        <v>0</v>
      </c>
      <c r="AE241" s="143">
        <f t="shared" si="97"/>
        <v>219.291</v>
      </c>
      <c r="AF241" s="143">
        <f t="shared" si="97"/>
        <v>0</v>
      </c>
      <c r="AG241" s="143">
        <f t="shared" si="97"/>
        <v>0</v>
      </c>
      <c r="AI241" s="140">
        <f t="shared" si="87"/>
        <v>0</v>
      </c>
      <c r="AJ241" s="140">
        <f t="shared" si="88"/>
        <v>0</v>
      </c>
      <c r="AK241" s="140">
        <f t="shared" si="89"/>
        <v>0</v>
      </c>
      <c r="AL241" s="140">
        <f t="shared" si="90"/>
        <v>0</v>
      </c>
      <c r="AM241" s="140">
        <f t="shared" si="91"/>
        <v>0</v>
      </c>
      <c r="AO241" s="140">
        <f t="shared" si="92"/>
        <v>404.43</v>
      </c>
      <c r="AP241" s="140">
        <f t="shared" si="93"/>
        <v>0</v>
      </c>
      <c r="AQ241" s="140">
        <f t="shared" si="94"/>
        <v>212.745</v>
      </c>
      <c r="AR241" s="140">
        <f t="shared" si="95"/>
        <v>0</v>
      </c>
      <c r="AS241" s="140">
        <f t="shared" si="96"/>
        <v>0</v>
      </c>
      <c r="AU241" s="143">
        <f t="shared" si="98"/>
        <v>404.43</v>
      </c>
      <c r="AV241" s="143">
        <f t="shared" si="98"/>
        <v>0</v>
      </c>
      <c r="AW241" s="143">
        <f t="shared" si="98"/>
        <v>212.745</v>
      </c>
      <c r="AX241" s="143">
        <f t="shared" si="98"/>
        <v>0</v>
      </c>
      <c r="AY241" s="143">
        <f t="shared" si="98"/>
        <v>0</v>
      </c>
    </row>
    <row r="242" spans="2:51">
      <c r="B242" t="s">
        <v>873</v>
      </c>
      <c r="C242" t="s">
        <v>245</v>
      </c>
      <c r="D242" s="120">
        <v>2.12E-2</v>
      </c>
      <c r="E242" s="120">
        <v>2.29E-2</v>
      </c>
      <c r="F242" s="127">
        <v>1542604</v>
      </c>
      <c r="G242" s="127">
        <v>0</v>
      </c>
      <c r="H242" s="127">
        <v>811438</v>
      </c>
      <c r="I242" s="127">
        <v>0</v>
      </c>
      <c r="J242" s="127">
        <v>0</v>
      </c>
      <c r="K242" s="127"/>
      <c r="L242" s="127"/>
      <c r="M242" s="127"/>
      <c r="N242" s="127"/>
      <c r="O242" s="127"/>
      <c r="Q242" s="140">
        <f t="shared" si="77"/>
        <v>0</v>
      </c>
      <c r="R242" s="140">
        <f t="shared" si="78"/>
        <v>0</v>
      </c>
      <c r="S242" s="140">
        <f t="shared" si="79"/>
        <v>0</v>
      </c>
      <c r="T242" s="140">
        <f t="shared" si="80"/>
        <v>0</v>
      </c>
      <c r="U242" s="140">
        <f t="shared" si="81"/>
        <v>0</v>
      </c>
      <c r="W242" s="140">
        <f t="shared" si="82"/>
        <v>32703.2048</v>
      </c>
      <c r="X242" s="140">
        <f t="shared" si="83"/>
        <v>0</v>
      </c>
      <c r="Y242" s="140">
        <f t="shared" si="84"/>
        <v>17202.4856</v>
      </c>
      <c r="Z242" s="140">
        <f t="shared" si="85"/>
        <v>0</v>
      </c>
      <c r="AA242" s="140">
        <f t="shared" si="86"/>
        <v>0</v>
      </c>
      <c r="AC242" s="143">
        <f t="shared" si="97"/>
        <v>32703.2048</v>
      </c>
      <c r="AD242" s="143">
        <f t="shared" si="97"/>
        <v>0</v>
      </c>
      <c r="AE242" s="143">
        <f t="shared" si="97"/>
        <v>17202.4856</v>
      </c>
      <c r="AF242" s="143">
        <f t="shared" si="97"/>
        <v>0</v>
      </c>
      <c r="AG242" s="143">
        <f t="shared" si="97"/>
        <v>0</v>
      </c>
      <c r="AI242" s="140">
        <f t="shared" si="87"/>
        <v>0</v>
      </c>
      <c r="AJ242" s="140">
        <f t="shared" si="88"/>
        <v>0</v>
      </c>
      <c r="AK242" s="140">
        <f t="shared" si="89"/>
        <v>0</v>
      </c>
      <c r="AL242" s="140">
        <f t="shared" si="90"/>
        <v>0</v>
      </c>
      <c r="AM242" s="140">
        <f t="shared" si="91"/>
        <v>0</v>
      </c>
      <c r="AO242" s="140">
        <f t="shared" si="92"/>
        <v>35325.631600000001</v>
      </c>
      <c r="AP242" s="140">
        <f t="shared" si="93"/>
        <v>0</v>
      </c>
      <c r="AQ242" s="140">
        <f t="shared" si="94"/>
        <v>18581.930199999999</v>
      </c>
      <c r="AR242" s="140">
        <f t="shared" si="95"/>
        <v>0</v>
      </c>
      <c r="AS242" s="140">
        <f t="shared" si="96"/>
        <v>0</v>
      </c>
      <c r="AU242" s="143">
        <f t="shared" si="98"/>
        <v>35325.631600000001</v>
      </c>
      <c r="AV242" s="143">
        <f t="shared" si="98"/>
        <v>0</v>
      </c>
      <c r="AW242" s="143">
        <f t="shared" si="98"/>
        <v>18581.930199999999</v>
      </c>
      <c r="AX242" s="143">
        <f t="shared" si="98"/>
        <v>0</v>
      </c>
      <c r="AY242" s="143">
        <f t="shared" si="98"/>
        <v>0</v>
      </c>
    </row>
    <row r="243" spans="2:51">
      <c r="B243" t="s">
        <v>873</v>
      </c>
      <c r="C243" t="s">
        <v>246</v>
      </c>
      <c r="D243" s="120">
        <v>1.3100000000000001E-2</v>
      </c>
      <c r="E243" s="120">
        <v>1.6899999999999998E-2</v>
      </c>
      <c r="F243" s="127">
        <v>24843</v>
      </c>
      <c r="G243" s="127">
        <v>0</v>
      </c>
      <c r="H243" s="127">
        <v>13068</v>
      </c>
      <c r="I243" s="127">
        <v>0</v>
      </c>
      <c r="J243" s="127">
        <v>0</v>
      </c>
      <c r="K243" s="127"/>
      <c r="L243" s="127"/>
      <c r="M243" s="127"/>
      <c r="N243" s="127"/>
      <c r="O243" s="127"/>
      <c r="Q243" s="140">
        <f t="shared" si="77"/>
        <v>0</v>
      </c>
      <c r="R243" s="140">
        <f t="shared" si="78"/>
        <v>0</v>
      </c>
      <c r="S243" s="140">
        <f t="shared" si="79"/>
        <v>0</v>
      </c>
      <c r="T243" s="140">
        <f t="shared" si="80"/>
        <v>0</v>
      </c>
      <c r="U243" s="140">
        <f t="shared" si="81"/>
        <v>0</v>
      </c>
      <c r="W243" s="140">
        <f t="shared" si="82"/>
        <v>325.44330000000002</v>
      </c>
      <c r="X243" s="140">
        <f t="shared" si="83"/>
        <v>0</v>
      </c>
      <c r="Y243" s="140">
        <f t="shared" si="84"/>
        <v>171.1908</v>
      </c>
      <c r="Z243" s="140">
        <f t="shared" si="85"/>
        <v>0</v>
      </c>
      <c r="AA243" s="140">
        <f t="shared" si="86"/>
        <v>0</v>
      </c>
      <c r="AC243" s="143">
        <f t="shared" si="97"/>
        <v>325.44330000000002</v>
      </c>
      <c r="AD243" s="143">
        <f t="shared" si="97"/>
        <v>0</v>
      </c>
      <c r="AE243" s="143">
        <f t="shared" si="97"/>
        <v>171.1908</v>
      </c>
      <c r="AF243" s="143">
        <f t="shared" si="97"/>
        <v>0</v>
      </c>
      <c r="AG243" s="143">
        <f t="shared" si="97"/>
        <v>0</v>
      </c>
      <c r="AI243" s="140">
        <f t="shared" si="87"/>
        <v>0</v>
      </c>
      <c r="AJ243" s="140">
        <f t="shared" si="88"/>
        <v>0</v>
      </c>
      <c r="AK243" s="140">
        <f t="shared" si="89"/>
        <v>0</v>
      </c>
      <c r="AL243" s="140">
        <f t="shared" si="90"/>
        <v>0</v>
      </c>
      <c r="AM243" s="140">
        <f t="shared" si="91"/>
        <v>0</v>
      </c>
      <c r="AO243" s="140">
        <f t="shared" si="92"/>
        <v>419.84669999999994</v>
      </c>
      <c r="AP243" s="140">
        <f t="shared" si="93"/>
        <v>0</v>
      </c>
      <c r="AQ243" s="140">
        <f t="shared" si="94"/>
        <v>220.84919999999997</v>
      </c>
      <c r="AR243" s="140">
        <f t="shared" si="95"/>
        <v>0</v>
      </c>
      <c r="AS243" s="140">
        <f t="shared" si="96"/>
        <v>0</v>
      </c>
      <c r="AU243" s="143">
        <f t="shared" si="98"/>
        <v>419.84669999999994</v>
      </c>
      <c r="AV243" s="143">
        <f t="shared" si="98"/>
        <v>0</v>
      </c>
      <c r="AW243" s="143">
        <f t="shared" si="98"/>
        <v>220.84919999999997</v>
      </c>
      <c r="AX243" s="143">
        <f t="shared" si="98"/>
        <v>0</v>
      </c>
      <c r="AY243" s="143">
        <f t="shared" si="98"/>
        <v>0</v>
      </c>
    </row>
    <row r="244" spans="2:51">
      <c r="B244" t="s">
        <v>873</v>
      </c>
      <c r="C244" t="s">
        <v>247</v>
      </c>
      <c r="D244" s="120">
        <v>1.7299999999999999E-2</v>
      </c>
      <c r="E244" s="120">
        <v>1.7100000000000001E-2</v>
      </c>
      <c r="F244" s="127">
        <v>17588883</v>
      </c>
      <c r="G244" s="127">
        <v>0</v>
      </c>
      <c r="H244" s="127">
        <v>9252080</v>
      </c>
      <c r="I244" s="127">
        <v>0</v>
      </c>
      <c r="J244" s="127">
        <v>0</v>
      </c>
      <c r="K244" s="127"/>
      <c r="L244" s="127"/>
      <c r="M244" s="127"/>
      <c r="N244" s="127"/>
      <c r="O244" s="127"/>
      <c r="Q244" s="140">
        <f t="shared" si="77"/>
        <v>0</v>
      </c>
      <c r="R244" s="140">
        <f t="shared" si="78"/>
        <v>0</v>
      </c>
      <c r="S244" s="140">
        <f t="shared" si="79"/>
        <v>0</v>
      </c>
      <c r="T244" s="140">
        <f t="shared" si="80"/>
        <v>0</v>
      </c>
      <c r="U244" s="140">
        <f t="shared" si="81"/>
        <v>0</v>
      </c>
      <c r="W244" s="140">
        <f t="shared" si="82"/>
        <v>304287.67589999997</v>
      </c>
      <c r="X244" s="140">
        <f t="shared" si="83"/>
        <v>0</v>
      </c>
      <c r="Y244" s="140">
        <f t="shared" si="84"/>
        <v>160060.984</v>
      </c>
      <c r="Z244" s="140">
        <f t="shared" si="85"/>
        <v>0</v>
      </c>
      <c r="AA244" s="140">
        <f t="shared" si="86"/>
        <v>0</v>
      </c>
      <c r="AC244" s="143">
        <f t="shared" si="97"/>
        <v>304287.67589999997</v>
      </c>
      <c r="AD244" s="143">
        <f t="shared" si="97"/>
        <v>0</v>
      </c>
      <c r="AE244" s="143">
        <f t="shared" si="97"/>
        <v>160060.984</v>
      </c>
      <c r="AF244" s="143">
        <f t="shared" si="97"/>
        <v>0</v>
      </c>
      <c r="AG244" s="143">
        <f t="shared" si="97"/>
        <v>0</v>
      </c>
      <c r="AI244" s="140">
        <f t="shared" si="87"/>
        <v>0</v>
      </c>
      <c r="AJ244" s="140">
        <f t="shared" si="88"/>
        <v>0</v>
      </c>
      <c r="AK244" s="140">
        <f t="shared" si="89"/>
        <v>0</v>
      </c>
      <c r="AL244" s="140">
        <f t="shared" si="90"/>
        <v>0</v>
      </c>
      <c r="AM244" s="140">
        <f t="shared" si="91"/>
        <v>0</v>
      </c>
      <c r="AO244" s="140">
        <f t="shared" si="92"/>
        <v>300769.89929999999</v>
      </c>
      <c r="AP244" s="140">
        <f t="shared" si="93"/>
        <v>0</v>
      </c>
      <c r="AQ244" s="140">
        <f t="shared" si="94"/>
        <v>158210.568</v>
      </c>
      <c r="AR244" s="140">
        <f t="shared" si="95"/>
        <v>0</v>
      </c>
      <c r="AS244" s="140">
        <f t="shared" si="96"/>
        <v>0</v>
      </c>
      <c r="AU244" s="143">
        <f t="shared" si="98"/>
        <v>300769.89929999999</v>
      </c>
      <c r="AV244" s="143">
        <f t="shared" si="98"/>
        <v>0</v>
      </c>
      <c r="AW244" s="143">
        <f t="shared" si="98"/>
        <v>158210.568</v>
      </c>
      <c r="AX244" s="143">
        <f t="shared" si="98"/>
        <v>0</v>
      </c>
      <c r="AY244" s="143">
        <f t="shared" si="98"/>
        <v>0</v>
      </c>
    </row>
    <row r="245" spans="2:51">
      <c r="B245" t="s">
        <v>873</v>
      </c>
      <c r="C245" t="s">
        <v>248</v>
      </c>
      <c r="D245" s="120">
        <v>2.23E-2</v>
      </c>
      <c r="E245" s="120">
        <v>2.0499999999999997E-2</v>
      </c>
      <c r="F245" s="127">
        <v>10716456</v>
      </c>
      <c r="G245" s="127">
        <v>0</v>
      </c>
      <c r="H245" s="127">
        <v>5637055</v>
      </c>
      <c r="I245" s="127">
        <v>0</v>
      </c>
      <c r="J245" s="127">
        <v>0</v>
      </c>
      <c r="K245" s="127"/>
      <c r="L245" s="127"/>
      <c r="M245" s="127"/>
      <c r="N245" s="127"/>
      <c r="O245" s="127"/>
      <c r="Q245" s="140">
        <f t="shared" si="77"/>
        <v>0</v>
      </c>
      <c r="R245" s="140">
        <f t="shared" si="78"/>
        <v>0</v>
      </c>
      <c r="S245" s="140">
        <f t="shared" si="79"/>
        <v>0</v>
      </c>
      <c r="T245" s="140">
        <f t="shared" si="80"/>
        <v>0</v>
      </c>
      <c r="U245" s="140">
        <f t="shared" si="81"/>
        <v>0</v>
      </c>
      <c r="W245" s="140">
        <f t="shared" si="82"/>
        <v>238976.9688</v>
      </c>
      <c r="X245" s="140">
        <f t="shared" si="83"/>
        <v>0</v>
      </c>
      <c r="Y245" s="140">
        <f t="shared" si="84"/>
        <v>125706.3265</v>
      </c>
      <c r="Z245" s="140">
        <f t="shared" si="85"/>
        <v>0</v>
      </c>
      <c r="AA245" s="140">
        <f t="shared" si="86"/>
        <v>0</v>
      </c>
      <c r="AC245" s="143">
        <f t="shared" si="97"/>
        <v>238976.9688</v>
      </c>
      <c r="AD245" s="143">
        <f t="shared" si="97"/>
        <v>0</v>
      </c>
      <c r="AE245" s="143">
        <f t="shared" si="97"/>
        <v>125706.3265</v>
      </c>
      <c r="AF245" s="143">
        <f t="shared" si="97"/>
        <v>0</v>
      </c>
      <c r="AG245" s="143">
        <f t="shared" si="97"/>
        <v>0</v>
      </c>
      <c r="AI245" s="140">
        <f t="shared" si="87"/>
        <v>0</v>
      </c>
      <c r="AJ245" s="140">
        <f t="shared" si="88"/>
        <v>0</v>
      </c>
      <c r="AK245" s="140">
        <f t="shared" si="89"/>
        <v>0</v>
      </c>
      <c r="AL245" s="140">
        <f t="shared" si="90"/>
        <v>0</v>
      </c>
      <c r="AM245" s="140">
        <f t="shared" si="91"/>
        <v>0</v>
      </c>
      <c r="AO245" s="140">
        <f t="shared" si="92"/>
        <v>219687.34799999997</v>
      </c>
      <c r="AP245" s="140">
        <f t="shared" si="93"/>
        <v>0</v>
      </c>
      <c r="AQ245" s="140">
        <f t="shared" si="94"/>
        <v>115559.62749999999</v>
      </c>
      <c r="AR245" s="140">
        <f t="shared" si="95"/>
        <v>0</v>
      </c>
      <c r="AS245" s="140">
        <f t="shared" si="96"/>
        <v>0</v>
      </c>
      <c r="AU245" s="143">
        <f t="shared" si="98"/>
        <v>219687.34799999997</v>
      </c>
      <c r="AV245" s="143">
        <f t="shared" si="98"/>
        <v>0</v>
      </c>
      <c r="AW245" s="143">
        <f t="shared" si="98"/>
        <v>115559.62749999999</v>
      </c>
      <c r="AX245" s="143">
        <f t="shared" si="98"/>
        <v>0</v>
      </c>
      <c r="AY245" s="143">
        <f t="shared" si="98"/>
        <v>0</v>
      </c>
    </row>
    <row r="246" spans="2:51">
      <c r="B246" t="s">
        <v>873</v>
      </c>
      <c r="C246" t="s">
        <v>249</v>
      </c>
      <c r="D246" s="120">
        <v>2.2499999999999999E-2</v>
      </c>
      <c r="E246" s="120">
        <v>2.1400000000000002E-2</v>
      </c>
      <c r="F246" s="127">
        <v>979451</v>
      </c>
      <c r="G246" s="127">
        <v>0</v>
      </c>
      <c r="H246" s="127">
        <v>515210</v>
      </c>
      <c r="I246" s="127">
        <v>0</v>
      </c>
      <c r="J246" s="127">
        <v>0</v>
      </c>
      <c r="K246" s="127"/>
      <c r="L246" s="127"/>
      <c r="M246" s="127"/>
      <c r="N246" s="127"/>
      <c r="O246" s="127"/>
      <c r="Q246" s="140">
        <f t="shared" si="77"/>
        <v>0</v>
      </c>
      <c r="R246" s="140">
        <f t="shared" si="78"/>
        <v>0</v>
      </c>
      <c r="S246" s="140">
        <f t="shared" si="79"/>
        <v>0</v>
      </c>
      <c r="T246" s="140">
        <f t="shared" si="80"/>
        <v>0</v>
      </c>
      <c r="U246" s="140">
        <f t="shared" si="81"/>
        <v>0</v>
      </c>
      <c r="W246" s="140">
        <f t="shared" si="82"/>
        <v>22037.647499999999</v>
      </c>
      <c r="X246" s="140">
        <f t="shared" si="83"/>
        <v>0</v>
      </c>
      <c r="Y246" s="140">
        <f t="shared" si="84"/>
        <v>11592.225</v>
      </c>
      <c r="Z246" s="140">
        <f t="shared" si="85"/>
        <v>0</v>
      </c>
      <c r="AA246" s="140">
        <f t="shared" si="86"/>
        <v>0</v>
      </c>
      <c r="AC246" s="143">
        <f t="shared" si="97"/>
        <v>22037.647499999999</v>
      </c>
      <c r="AD246" s="143">
        <f t="shared" si="97"/>
        <v>0</v>
      </c>
      <c r="AE246" s="143">
        <f t="shared" si="97"/>
        <v>11592.225</v>
      </c>
      <c r="AF246" s="143">
        <f t="shared" si="97"/>
        <v>0</v>
      </c>
      <c r="AG246" s="143">
        <f t="shared" si="97"/>
        <v>0</v>
      </c>
      <c r="AI246" s="140">
        <f t="shared" si="87"/>
        <v>0</v>
      </c>
      <c r="AJ246" s="140">
        <f t="shared" si="88"/>
        <v>0</v>
      </c>
      <c r="AK246" s="140">
        <f t="shared" si="89"/>
        <v>0</v>
      </c>
      <c r="AL246" s="140">
        <f t="shared" si="90"/>
        <v>0</v>
      </c>
      <c r="AM246" s="140">
        <f t="shared" si="91"/>
        <v>0</v>
      </c>
      <c r="AO246" s="140">
        <f t="shared" si="92"/>
        <v>20960.251400000001</v>
      </c>
      <c r="AP246" s="140">
        <f t="shared" si="93"/>
        <v>0</v>
      </c>
      <c r="AQ246" s="140">
        <f t="shared" si="94"/>
        <v>11025.494000000001</v>
      </c>
      <c r="AR246" s="140">
        <f t="shared" si="95"/>
        <v>0</v>
      </c>
      <c r="AS246" s="140">
        <f t="shared" si="96"/>
        <v>0</v>
      </c>
      <c r="AU246" s="143">
        <f t="shared" si="98"/>
        <v>20960.251400000001</v>
      </c>
      <c r="AV246" s="143">
        <f t="shared" si="98"/>
        <v>0</v>
      </c>
      <c r="AW246" s="143">
        <f t="shared" si="98"/>
        <v>11025.494000000001</v>
      </c>
      <c r="AX246" s="143">
        <f t="shared" si="98"/>
        <v>0</v>
      </c>
      <c r="AY246" s="143">
        <f t="shared" si="98"/>
        <v>0</v>
      </c>
    </row>
    <row r="247" spans="2:51">
      <c r="B247" t="s">
        <v>873</v>
      </c>
      <c r="C247" t="s">
        <v>250</v>
      </c>
      <c r="D247" s="120">
        <v>1.9E-2</v>
      </c>
      <c r="E247" s="120">
        <v>1.5600000000000001E-2</v>
      </c>
      <c r="F247" s="127">
        <v>67214</v>
      </c>
      <c r="G247" s="127">
        <v>0</v>
      </c>
      <c r="H247" s="127">
        <v>35356</v>
      </c>
      <c r="I247" s="127">
        <v>0</v>
      </c>
      <c r="J247" s="127">
        <v>0</v>
      </c>
      <c r="K247" s="127"/>
      <c r="L247" s="127"/>
      <c r="M247" s="127"/>
      <c r="N247" s="127"/>
      <c r="O247" s="127"/>
      <c r="Q247" s="140">
        <f t="shared" si="77"/>
        <v>0</v>
      </c>
      <c r="R247" s="140">
        <f t="shared" si="78"/>
        <v>0</v>
      </c>
      <c r="S247" s="140">
        <f t="shared" si="79"/>
        <v>0</v>
      </c>
      <c r="T247" s="140">
        <f t="shared" si="80"/>
        <v>0</v>
      </c>
      <c r="U247" s="140">
        <f t="shared" si="81"/>
        <v>0</v>
      </c>
      <c r="W247" s="140">
        <f t="shared" si="82"/>
        <v>1277.066</v>
      </c>
      <c r="X247" s="140">
        <f t="shared" si="83"/>
        <v>0</v>
      </c>
      <c r="Y247" s="140">
        <f t="shared" si="84"/>
        <v>671.76400000000001</v>
      </c>
      <c r="Z247" s="140">
        <f t="shared" si="85"/>
        <v>0</v>
      </c>
      <c r="AA247" s="140">
        <f t="shared" si="86"/>
        <v>0</v>
      </c>
      <c r="AC247" s="143">
        <f t="shared" si="97"/>
        <v>1277.066</v>
      </c>
      <c r="AD247" s="143">
        <f t="shared" si="97"/>
        <v>0</v>
      </c>
      <c r="AE247" s="143">
        <f t="shared" si="97"/>
        <v>671.76400000000001</v>
      </c>
      <c r="AF247" s="143">
        <f t="shared" si="97"/>
        <v>0</v>
      </c>
      <c r="AG247" s="143">
        <f t="shared" si="97"/>
        <v>0</v>
      </c>
      <c r="AI247" s="140">
        <f t="shared" si="87"/>
        <v>0</v>
      </c>
      <c r="AJ247" s="140">
        <f t="shared" si="88"/>
        <v>0</v>
      </c>
      <c r="AK247" s="140">
        <f t="shared" si="89"/>
        <v>0</v>
      </c>
      <c r="AL247" s="140">
        <f t="shared" si="90"/>
        <v>0</v>
      </c>
      <c r="AM247" s="140">
        <f t="shared" si="91"/>
        <v>0</v>
      </c>
      <c r="AO247" s="140">
        <f t="shared" si="92"/>
        <v>1048.5384000000001</v>
      </c>
      <c r="AP247" s="140">
        <f t="shared" si="93"/>
        <v>0</v>
      </c>
      <c r="AQ247" s="140">
        <f t="shared" si="94"/>
        <v>551.55360000000007</v>
      </c>
      <c r="AR247" s="140">
        <f t="shared" si="95"/>
        <v>0</v>
      </c>
      <c r="AS247" s="140">
        <f t="shared" si="96"/>
        <v>0</v>
      </c>
      <c r="AU247" s="143">
        <f t="shared" si="98"/>
        <v>1048.5384000000001</v>
      </c>
      <c r="AV247" s="143">
        <f t="shared" si="98"/>
        <v>0</v>
      </c>
      <c r="AW247" s="143">
        <f t="shared" si="98"/>
        <v>551.55360000000007</v>
      </c>
      <c r="AX247" s="143">
        <f t="shared" si="98"/>
        <v>0</v>
      </c>
      <c r="AY247" s="143">
        <f t="shared" si="98"/>
        <v>0</v>
      </c>
    </row>
    <row r="248" spans="2:51">
      <c r="B248" t="s">
        <v>873</v>
      </c>
      <c r="C248" t="s">
        <v>251</v>
      </c>
      <c r="D248" s="120">
        <v>2.5899999999999999E-2</v>
      </c>
      <c r="E248" s="120">
        <v>2.3399999999999997E-2</v>
      </c>
      <c r="F248" s="127">
        <v>30713887</v>
      </c>
      <c r="G248" s="127">
        <v>0</v>
      </c>
      <c r="H248" s="127">
        <v>16156076</v>
      </c>
      <c r="I248" s="127">
        <v>0</v>
      </c>
      <c r="J248" s="127">
        <v>0</v>
      </c>
      <c r="K248" s="127"/>
      <c r="L248" s="127"/>
      <c r="M248" s="127"/>
      <c r="N248" s="127"/>
      <c r="O248" s="127"/>
      <c r="Q248" s="140">
        <f t="shared" si="77"/>
        <v>0</v>
      </c>
      <c r="R248" s="140">
        <f t="shared" si="78"/>
        <v>0</v>
      </c>
      <c r="S248" s="140">
        <f t="shared" si="79"/>
        <v>0</v>
      </c>
      <c r="T248" s="140">
        <f t="shared" si="80"/>
        <v>0</v>
      </c>
      <c r="U248" s="140">
        <f t="shared" si="81"/>
        <v>0</v>
      </c>
      <c r="W248" s="140">
        <f t="shared" si="82"/>
        <v>795489.67330000002</v>
      </c>
      <c r="X248" s="140">
        <f t="shared" si="83"/>
        <v>0</v>
      </c>
      <c r="Y248" s="140">
        <f t="shared" si="84"/>
        <v>418442.36839999998</v>
      </c>
      <c r="Z248" s="140">
        <f t="shared" si="85"/>
        <v>0</v>
      </c>
      <c r="AA248" s="140">
        <f t="shared" si="86"/>
        <v>0</v>
      </c>
      <c r="AC248" s="143">
        <f t="shared" si="97"/>
        <v>795489.67330000002</v>
      </c>
      <c r="AD248" s="143">
        <f t="shared" si="97"/>
        <v>0</v>
      </c>
      <c r="AE248" s="143">
        <f t="shared" si="97"/>
        <v>418442.36839999998</v>
      </c>
      <c r="AF248" s="143">
        <f t="shared" si="97"/>
        <v>0</v>
      </c>
      <c r="AG248" s="143">
        <f t="shared" si="97"/>
        <v>0</v>
      </c>
      <c r="AI248" s="140">
        <f t="shared" si="87"/>
        <v>0</v>
      </c>
      <c r="AJ248" s="140">
        <f t="shared" si="88"/>
        <v>0</v>
      </c>
      <c r="AK248" s="140">
        <f t="shared" si="89"/>
        <v>0</v>
      </c>
      <c r="AL248" s="140">
        <f t="shared" si="90"/>
        <v>0</v>
      </c>
      <c r="AM248" s="140">
        <f t="shared" si="91"/>
        <v>0</v>
      </c>
      <c r="AO248" s="140">
        <f t="shared" si="92"/>
        <v>718704.95579999988</v>
      </c>
      <c r="AP248" s="140">
        <f t="shared" si="93"/>
        <v>0</v>
      </c>
      <c r="AQ248" s="140">
        <f t="shared" si="94"/>
        <v>378052.17839999998</v>
      </c>
      <c r="AR248" s="140">
        <f t="shared" si="95"/>
        <v>0</v>
      </c>
      <c r="AS248" s="140">
        <f t="shared" si="96"/>
        <v>0</v>
      </c>
      <c r="AU248" s="143">
        <f t="shared" si="98"/>
        <v>718704.95579999988</v>
      </c>
      <c r="AV248" s="143">
        <f t="shared" si="98"/>
        <v>0</v>
      </c>
      <c r="AW248" s="143">
        <f t="shared" si="98"/>
        <v>378052.17839999998</v>
      </c>
      <c r="AX248" s="143">
        <f t="shared" si="98"/>
        <v>0</v>
      </c>
      <c r="AY248" s="143">
        <f t="shared" si="98"/>
        <v>0</v>
      </c>
    </row>
    <row r="249" spans="2:51">
      <c r="B249" t="s">
        <v>873</v>
      </c>
      <c r="C249" t="s">
        <v>252</v>
      </c>
      <c r="D249" s="120">
        <v>2.0999999999999998E-2</v>
      </c>
      <c r="E249" s="120">
        <v>2.7099999999999999E-2</v>
      </c>
      <c r="F249" s="127">
        <v>11390621</v>
      </c>
      <c r="G249" s="127">
        <v>0</v>
      </c>
      <c r="H249" s="127">
        <v>5991679</v>
      </c>
      <c r="I249" s="127">
        <v>0</v>
      </c>
      <c r="J249" s="127">
        <v>0</v>
      </c>
      <c r="K249" s="127"/>
      <c r="L249" s="127"/>
      <c r="M249" s="127"/>
      <c r="N249" s="127"/>
      <c r="O249" s="127"/>
      <c r="Q249" s="140">
        <f t="shared" si="77"/>
        <v>0</v>
      </c>
      <c r="R249" s="140">
        <f t="shared" si="78"/>
        <v>0</v>
      </c>
      <c r="S249" s="140">
        <f t="shared" si="79"/>
        <v>0</v>
      </c>
      <c r="T249" s="140">
        <f t="shared" si="80"/>
        <v>0</v>
      </c>
      <c r="U249" s="140">
        <f t="shared" si="81"/>
        <v>0</v>
      </c>
      <c r="W249" s="140">
        <f t="shared" si="82"/>
        <v>239203.04099999997</v>
      </c>
      <c r="X249" s="140">
        <f t="shared" si="83"/>
        <v>0</v>
      </c>
      <c r="Y249" s="140">
        <f t="shared" si="84"/>
        <v>125825.25899999999</v>
      </c>
      <c r="Z249" s="140">
        <f t="shared" si="85"/>
        <v>0</v>
      </c>
      <c r="AA249" s="140">
        <f t="shared" si="86"/>
        <v>0</v>
      </c>
      <c r="AC249" s="143">
        <f t="shared" si="97"/>
        <v>239203.04099999997</v>
      </c>
      <c r="AD249" s="143">
        <f t="shared" si="97"/>
        <v>0</v>
      </c>
      <c r="AE249" s="143">
        <f t="shared" si="97"/>
        <v>125825.25899999999</v>
      </c>
      <c r="AF249" s="143">
        <f t="shared" si="97"/>
        <v>0</v>
      </c>
      <c r="AG249" s="143">
        <f t="shared" si="97"/>
        <v>0</v>
      </c>
      <c r="AI249" s="140">
        <f t="shared" si="87"/>
        <v>0</v>
      </c>
      <c r="AJ249" s="140">
        <f t="shared" si="88"/>
        <v>0</v>
      </c>
      <c r="AK249" s="140">
        <f t="shared" si="89"/>
        <v>0</v>
      </c>
      <c r="AL249" s="140">
        <f t="shared" si="90"/>
        <v>0</v>
      </c>
      <c r="AM249" s="140">
        <f t="shared" si="91"/>
        <v>0</v>
      </c>
      <c r="AO249" s="140">
        <f t="shared" si="92"/>
        <v>308685.82909999997</v>
      </c>
      <c r="AP249" s="140">
        <f t="shared" si="93"/>
        <v>0</v>
      </c>
      <c r="AQ249" s="140">
        <f t="shared" si="94"/>
        <v>162374.50089999998</v>
      </c>
      <c r="AR249" s="140">
        <f t="shared" si="95"/>
        <v>0</v>
      </c>
      <c r="AS249" s="140">
        <f t="shared" si="96"/>
        <v>0</v>
      </c>
      <c r="AU249" s="143">
        <f t="shared" si="98"/>
        <v>308685.82909999997</v>
      </c>
      <c r="AV249" s="143">
        <f t="shared" si="98"/>
        <v>0</v>
      </c>
      <c r="AW249" s="143">
        <f t="shared" si="98"/>
        <v>162374.50089999998</v>
      </c>
      <c r="AX249" s="143">
        <f t="shared" si="98"/>
        <v>0</v>
      </c>
      <c r="AY249" s="143">
        <f t="shared" si="98"/>
        <v>0</v>
      </c>
    </row>
    <row r="250" spans="2:51">
      <c r="B250" t="s">
        <v>873</v>
      </c>
      <c r="C250" t="s">
        <v>253</v>
      </c>
      <c r="D250" s="120">
        <v>1.4199999999999999E-2</v>
      </c>
      <c r="E250" s="120">
        <v>1.6E-2</v>
      </c>
      <c r="F250" s="127">
        <v>3486219</v>
      </c>
      <c r="G250" s="127">
        <v>0</v>
      </c>
      <c r="H250" s="127">
        <v>1833816</v>
      </c>
      <c r="I250" s="127">
        <v>0</v>
      </c>
      <c r="J250" s="127">
        <v>0</v>
      </c>
      <c r="K250" s="127"/>
      <c r="L250" s="127"/>
      <c r="M250" s="127"/>
      <c r="N250" s="127"/>
      <c r="O250" s="127"/>
      <c r="Q250" s="140">
        <f t="shared" si="77"/>
        <v>0</v>
      </c>
      <c r="R250" s="140">
        <f t="shared" si="78"/>
        <v>0</v>
      </c>
      <c r="S250" s="140">
        <f t="shared" si="79"/>
        <v>0</v>
      </c>
      <c r="T250" s="140">
        <f t="shared" si="80"/>
        <v>0</v>
      </c>
      <c r="U250" s="140">
        <f t="shared" si="81"/>
        <v>0</v>
      </c>
      <c r="W250" s="140">
        <f t="shared" si="82"/>
        <v>49504.309799999995</v>
      </c>
      <c r="X250" s="140">
        <f t="shared" si="83"/>
        <v>0</v>
      </c>
      <c r="Y250" s="140">
        <f t="shared" si="84"/>
        <v>26040.187199999997</v>
      </c>
      <c r="Z250" s="140">
        <f t="shared" si="85"/>
        <v>0</v>
      </c>
      <c r="AA250" s="140">
        <f t="shared" si="86"/>
        <v>0</v>
      </c>
      <c r="AC250" s="143">
        <f t="shared" si="97"/>
        <v>49504.309799999995</v>
      </c>
      <c r="AD250" s="143">
        <f t="shared" si="97"/>
        <v>0</v>
      </c>
      <c r="AE250" s="143">
        <f t="shared" si="97"/>
        <v>26040.187199999997</v>
      </c>
      <c r="AF250" s="143">
        <f t="shared" si="97"/>
        <v>0</v>
      </c>
      <c r="AG250" s="143">
        <f t="shared" si="97"/>
        <v>0</v>
      </c>
      <c r="AI250" s="140">
        <f t="shared" si="87"/>
        <v>0</v>
      </c>
      <c r="AJ250" s="140">
        <f t="shared" si="88"/>
        <v>0</v>
      </c>
      <c r="AK250" s="140">
        <f t="shared" si="89"/>
        <v>0</v>
      </c>
      <c r="AL250" s="140">
        <f t="shared" si="90"/>
        <v>0</v>
      </c>
      <c r="AM250" s="140">
        <f t="shared" si="91"/>
        <v>0</v>
      </c>
      <c r="AO250" s="140">
        <f t="shared" si="92"/>
        <v>55779.504000000001</v>
      </c>
      <c r="AP250" s="140">
        <f t="shared" si="93"/>
        <v>0</v>
      </c>
      <c r="AQ250" s="140">
        <f t="shared" si="94"/>
        <v>29341.056</v>
      </c>
      <c r="AR250" s="140">
        <f t="shared" si="95"/>
        <v>0</v>
      </c>
      <c r="AS250" s="140">
        <f t="shared" si="96"/>
        <v>0</v>
      </c>
      <c r="AU250" s="143">
        <f t="shared" si="98"/>
        <v>55779.504000000001</v>
      </c>
      <c r="AV250" s="143">
        <f t="shared" si="98"/>
        <v>0</v>
      </c>
      <c r="AW250" s="143">
        <f t="shared" si="98"/>
        <v>29341.056</v>
      </c>
      <c r="AX250" s="143">
        <f t="shared" si="98"/>
        <v>0</v>
      </c>
      <c r="AY250" s="143">
        <f t="shared" si="98"/>
        <v>0</v>
      </c>
    </row>
    <row r="251" spans="2:51">
      <c r="B251" t="s">
        <v>873</v>
      </c>
      <c r="C251" t="s">
        <v>254</v>
      </c>
      <c r="D251" s="120">
        <v>1.35E-2</v>
      </c>
      <c r="E251" s="120">
        <v>1.2E-2</v>
      </c>
      <c r="F251" s="127">
        <v>76956</v>
      </c>
      <c r="G251" s="127">
        <v>0</v>
      </c>
      <c r="H251" s="127">
        <v>40480</v>
      </c>
      <c r="I251" s="127">
        <v>0</v>
      </c>
      <c r="J251" s="127">
        <v>0</v>
      </c>
      <c r="K251" s="127"/>
      <c r="L251" s="127"/>
      <c r="M251" s="127"/>
      <c r="N251" s="127"/>
      <c r="O251" s="127"/>
      <c r="Q251" s="140">
        <f t="shared" si="77"/>
        <v>0</v>
      </c>
      <c r="R251" s="140">
        <f t="shared" si="78"/>
        <v>0</v>
      </c>
      <c r="S251" s="140">
        <f t="shared" si="79"/>
        <v>0</v>
      </c>
      <c r="T251" s="140">
        <f t="shared" si="80"/>
        <v>0</v>
      </c>
      <c r="U251" s="140">
        <f t="shared" si="81"/>
        <v>0</v>
      </c>
      <c r="W251" s="140">
        <f t="shared" si="82"/>
        <v>1038.9059999999999</v>
      </c>
      <c r="X251" s="140">
        <f t="shared" si="83"/>
        <v>0</v>
      </c>
      <c r="Y251" s="140">
        <f t="shared" si="84"/>
        <v>546.48</v>
      </c>
      <c r="Z251" s="140">
        <f t="shared" si="85"/>
        <v>0</v>
      </c>
      <c r="AA251" s="140">
        <f t="shared" si="86"/>
        <v>0</v>
      </c>
      <c r="AC251" s="143">
        <f t="shared" si="97"/>
        <v>1038.9059999999999</v>
      </c>
      <c r="AD251" s="143">
        <f t="shared" si="97"/>
        <v>0</v>
      </c>
      <c r="AE251" s="143">
        <f t="shared" si="97"/>
        <v>546.48</v>
      </c>
      <c r="AF251" s="143">
        <f t="shared" si="97"/>
        <v>0</v>
      </c>
      <c r="AG251" s="143">
        <f t="shared" si="97"/>
        <v>0</v>
      </c>
      <c r="AI251" s="140">
        <f t="shared" si="87"/>
        <v>0</v>
      </c>
      <c r="AJ251" s="140">
        <f t="shared" si="88"/>
        <v>0</v>
      </c>
      <c r="AK251" s="140">
        <f t="shared" si="89"/>
        <v>0</v>
      </c>
      <c r="AL251" s="140">
        <f t="shared" si="90"/>
        <v>0</v>
      </c>
      <c r="AM251" s="140">
        <f t="shared" si="91"/>
        <v>0</v>
      </c>
      <c r="AO251" s="140">
        <f t="shared" si="92"/>
        <v>923.47199999999998</v>
      </c>
      <c r="AP251" s="140">
        <f t="shared" si="93"/>
        <v>0</v>
      </c>
      <c r="AQ251" s="140">
        <f t="shared" si="94"/>
        <v>485.76</v>
      </c>
      <c r="AR251" s="140">
        <f t="shared" si="95"/>
        <v>0</v>
      </c>
      <c r="AS251" s="140">
        <f t="shared" si="96"/>
        <v>0</v>
      </c>
      <c r="AU251" s="143">
        <f t="shared" si="98"/>
        <v>923.47199999999998</v>
      </c>
      <c r="AV251" s="143">
        <f t="shared" si="98"/>
        <v>0</v>
      </c>
      <c r="AW251" s="143">
        <f t="shared" si="98"/>
        <v>485.76</v>
      </c>
      <c r="AX251" s="143">
        <f t="shared" si="98"/>
        <v>0</v>
      </c>
      <c r="AY251" s="143">
        <f t="shared" si="98"/>
        <v>0</v>
      </c>
    </row>
    <row r="252" spans="2:51">
      <c r="B252" t="s">
        <v>873</v>
      </c>
      <c r="C252" t="s">
        <v>255</v>
      </c>
      <c r="D252" s="120">
        <v>2.4899999999999999E-2</v>
      </c>
      <c r="E252" s="120">
        <v>2.3700000000000002E-2</v>
      </c>
      <c r="F252" s="127">
        <v>161668</v>
      </c>
      <c r="G252" s="127">
        <v>0</v>
      </c>
      <c r="H252" s="127">
        <v>85040</v>
      </c>
      <c r="I252" s="127">
        <v>0</v>
      </c>
      <c r="J252" s="127">
        <v>0</v>
      </c>
      <c r="K252" s="127"/>
      <c r="L252" s="127"/>
      <c r="M252" s="127"/>
      <c r="N252" s="127"/>
      <c r="O252" s="127"/>
      <c r="Q252" s="140">
        <f t="shared" si="77"/>
        <v>0</v>
      </c>
      <c r="R252" s="140">
        <f t="shared" si="78"/>
        <v>0</v>
      </c>
      <c r="S252" s="140">
        <f t="shared" si="79"/>
        <v>0</v>
      </c>
      <c r="T252" s="140">
        <f t="shared" si="80"/>
        <v>0</v>
      </c>
      <c r="U252" s="140">
        <f t="shared" si="81"/>
        <v>0</v>
      </c>
      <c r="W252" s="140">
        <f t="shared" si="82"/>
        <v>4025.5331999999999</v>
      </c>
      <c r="X252" s="140">
        <f t="shared" si="83"/>
        <v>0</v>
      </c>
      <c r="Y252" s="140">
        <f t="shared" si="84"/>
        <v>2117.4960000000001</v>
      </c>
      <c r="Z252" s="140">
        <f t="shared" si="85"/>
        <v>0</v>
      </c>
      <c r="AA252" s="140">
        <f t="shared" si="86"/>
        <v>0</v>
      </c>
      <c r="AC252" s="143">
        <f t="shared" si="97"/>
        <v>4025.5331999999999</v>
      </c>
      <c r="AD252" s="143">
        <f t="shared" si="97"/>
        <v>0</v>
      </c>
      <c r="AE252" s="143">
        <f t="shared" si="97"/>
        <v>2117.4960000000001</v>
      </c>
      <c r="AF252" s="143">
        <f t="shared" si="97"/>
        <v>0</v>
      </c>
      <c r="AG252" s="143">
        <f t="shared" si="97"/>
        <v>0</v>
      </c>
      <c r="AI252" s="140">
        <f t="shared" si="87"/>
        <v>0</v>
      </c>
      <c r="AJ252" s="140">
        <f t="shared" si="88"/>
        <v>0</v>
      </c>
      <c r="AK252" s="140">
        <f t="shared" si="89"/>
        <v>0</v>
      </c>
      <c r="AL252" s="140">
        <f t="shared" si="90"/>
        <v>0</v>
      </c>
      <c r="AM252" s="140">
        <f t="shared" si="91"/>
        <v>0</v>
      </c>
      <c r="AO252" s="140">
        <f t="shared" si="92"/>
        <v>3831.5316000000003</v>
      </c>
      <c r="AP252" s="140">
        <f t="shared" si="93"/>
        <v>0</v>
      </c>
      <c r="AQ252" s="140">
        <f t="shared" si="94"/>
        <v>2015.4480000000001</v>
      </c>
      <c r="AR252" s="140">
        <f t="shared" si="95"/>
        <v>0</v>
      </c>
      <c r="AS252" s="140">
        <f t="shared" si="96"/>
        <v>0</v>
      </c>
      <c r="AU252" s="143">
        <f t="shared" si="98"/>
        <v>3831.5316000000003</v>
      </c>
      <c r="AV252" s="143">
        <f t="shared" si="98"/>
        <v>0</v>
      </c>
      <c r="AW252" s="143">
        <f t="shared" si="98"/>
        <v>2015.4480000000001</v>
      </c>
      <c r="AX252" s="143">
        <f t="shared" si="98"/>
        <v>0</v>
      </c>
      <c r="AY252" s="143">
        <f t="shared" si="98"/>
        <v>0</v>
      </c>
    </row>
    <row r="253" spans="2:51">
      <c r="B253" t="s">
        <v>873</v>
      </c>
      <c r="C253" t="s">
        <v>256</v>
      </c>
      <c r="D253" s="120">
        <v>2.3100000000000002E-2</v>
      </c>
      <c r="E253" s="120">
        <v>1.44E-2</v>
      </c>
      <c r="F253" s="127">
        <v>32312</v>
      </c>
      <c r="G253" s="127">
        <v>0</v>
      </c>
      <c r="H253" s="127">
        <v>16997</v>
      </c>
      <c r="I253" s="127">
        <v>0</v>
      </c>
      <c r="J253" s="127">
        <v>0</v>
      </c>
      <c r="K253" s="127"/>
      <c r="L253" s="127"/>
      <c r="M253" s="127"/>
      <c r="N253" s="127"/>
      <c r="O253" s="127"/>
      <c r="Q253" s="140">
        <f t="shared" si="77"/>
        <v>0</v>
      </c>
      <c r="R253" s="140">
        <f t="shared" si="78"/>
        <v>0</v>
      </c>
      <c r="S253" s="140">
        <f t="shared" si="79"/>
        <v>0</v>
      </c>
      <c r="T253" s="140">
        <f t="shared" si="80"/>
        <v>0</v>
      </c>
      <c r="U253" s="140">
        <f t="shared" si="81"/>
        <v>0</v>
      </c>
      <c r="W253" s="140">
        <f t="shared" si="82"/>
        <v>746.4072000000001</v>
      </c>
      <c r="X253" s="140">
        <f t="shared" si="83"/>
        <v>0</v>
      </c>
      <c r="Y253" s="140">
        <f t="shared" si="84"/>
        <v>392.63070000000005</v>
      </c>
      <c r="Z253" s="140">
        <f t="shared" si="85"/>
        <v>0</v>
      </c>
      <c r="AA253" s="140">
        <f t="shared" si="86"/>
        <v>0</v>
      </c>
      <c r="AC253" s="143">
        <f t="shared" si="97"/>
        <v>746.4072000000001</v>
      </c>
      <c r="AD253" s="143">
        <f t="shared" si="97"/>
        <v>0</v>
      </c>
      <c r="AE253" s="143">
        <f t="shared" si="97"/>
        <v>392.63070000000005</v>
      </c>
      <c r="AF253" s="143">
        <f t="shared" si="97"/>
        <v>0</v>
      </c>
      <c r="AG253" s="143">
        <f t="shared" si="97"/>
        <v>0</v>
      </c>
      <c r="AI253" s="140">
        <f t="shared" si="87"/>
        <v>0</v>
      </c>
      <c r="AJ253" s="140">
        <f t="shared" si="88"/>
        <v>0</v>
      </c>
      <c r="AK253" s="140">
        <f t="shared" si="89"/>
        <v>0</v>
      </c>
      <c r="AL253" s="140">
        <f t="shared" si="90"/>
        <v>0</v>
      </c>
      <c r="AM253" s="140">
        <f t="shared" si="91"/>
        <v>0</v>
      </c>
      <c r="AO253" s="140">
        <f t="shared" si="92"/>
        <v>465.2928</v>
      </c>
      <c r="AP253" s="140">
        <f t="shared" si="93"/>
        <v>0</v>
      </c>
      <c r="AQ253" s="140">
        <f t="shared" si="94"/>
        <v>244.7568</v>
      </c>
      <c r="AR253" s="140">
        <f t="shared" si="95"/>
        <v>0</v>
      </c>
      <c r="AS253" s="140">
        <f t="shared" si="96"/>
        <v>0</v>
      </c>
      <c r="AU253" s="143">
        <f t="shared" si="98"/>
        <v>465.2928</v>
      </c>
      <c r="AV253" s="143">
        <f t="shared" si="98"/>
        <v>0</v>
      </c>
      <c r="AW253" s="143">
        <f t="shared" si="98"/>
        <v>244.7568</v>
      </c>
      <c r="AX253" s="143">
        <f t="shared" si="98"/>
        <v>0</v>
      </c>
      <c r="AY253" s="143">
        <f t="shared" si="98"/>
        <v>0</v>
      </c>
    </row>
    <row r="254" spans="2:51">
      <c r="B254" t="s">
        <v>873</v>
      </c>
      <c r="C254" t="s">
        <v>257</v>
      </c>
      <c r="D254" s="120">
        <v>0.02</v>
      </c>
      <c r="E254" s="120">
        <v>1.2699999999999999E-2</v>
      </c>
      <c r="F254" s="127">
        <v>1095015</v>
      </c>
      <c r="G254" s="127">
        <v>0</v>
      </c>
      <c r="H254" s="127">
        <v>575998</v>
      </c>
      <c r="I254" s="127">
        <v>0</v>
      </c>
      <c r="J254" s="127">
        <v>0</v>
      </c>
      <c r="K254" s="127"/>
      <c r="L254" s="127"/>
      <c r="M254" s="127"/>
      <c r="N254" s="127"/>
      <c r="O254" s="127"/>
      <c r="Q254" s="140">
        <f t="shared" si="77"/>
        <v>0</v>
      </c>
      <c r="R254" s="140">
        <f t="shared" si="78"/>
        <v>0</v>
      </c>
      <c r="S254" s="140">
        <f t="shared" si="79"/>
        <v>0</v>
      </c>
      <c r="T254" s="140">
        <f t="shared" si="80"/>
        <v>0</v>
      </c>
      <c r="U254" s="140">
        <f t="shared" si="81"/>
        <v>0</v>
      </c>
      <c r="W254" s="140">
        <f t="shared" si="82"/>
        <v>21900.3</v>
      </c>
      <c r="X254" s="140">
        <f t="shared" si="83"/>
        <v>0</v>
      </c>
      <c r="Y254" s="140">
        <f t="shared" si="84"/>
        <v>11519.960000000001</v>
      </c>
      <c r="Z254" s="140">
        <f t="shared" si="85"/>
        <v>0</v>
      </c>
      <c r="AA254" s="140">
        <f t="shared" si="86"/>
        <v>0</v>
      </c>
      <c r="AC254" s="143">
        <f t="shared" si="97"/>
        <v>21900.3</v>
      </c>
      <c r="AD254" s="143">
        <f t="shared" si="97"/>
        <v>0</v>
      </c>
      <c r="AE254" s="143">
        <f t="shared" si="97"/>
        <v>11519.960000000001</v>
      </c>
      <c r="AF254" s="143">
        <f t="shared" si="97"/>
        <v>0</v>
      </c>
      <c r="AG254" s="143">
        <f t="shared" si="97"/>
        <v>0</v>
      </c>
      <c r="AI254" s="140">
        <f t="shared" si="87"/>
        <v>0</v>
      </c>
      <c r="AJ254" s="140">
        <f t="shared" si="88"/>
        <v>0</v>
      </c>
      <c r="AK254" s="140">
        <f t="shared" si="89"/>
        <v>0</v>
      </c>
      <c r="AL254" s="140">
        <f t="shared" si="90"/>
        <v>0</v>
      </c>
      <c r="AM254" s="140">
        <f t="shared" si="91"/>
        <v>0</v>
      </c>
      <c r="AO254" s="140">
        <f t="shared" si="92"/>
        <v>13906.690499999999</v>
      </c>
      <c r="AP254" s="140">
        <f t="shared" si="93"/>
        <v>0</v>
      </c>
      <c r="AQ254" s="140">
        <f t="shared" si="94"/>
        <v>7315.1745999999994</v>
      </c>
      <c r="AR254" s="140">
        <f t="shared" si="95"/>
        <v>0</v>
      </c>
      <c r="AS254" s="140">
        <f t="shared" si="96"/>
        <v>0</v>
      </c>
      <c r="AU254" s="143">
        <f t="shared" si="98"/>
        <v>13906.690499999999</v>
      </c>
      <c r="AV254" s="143">
        <f t="shared" si="98"/>
        <v>0</v>
      </c>
      <c r="AW254" s="143">
        <f t="shared" si="98"/>
        <v>7315.1745999999994</v>
      </c>
      <c r="AX254" s="143">
        <f t="shared" si="98"/>
        <v>0</v>
      </c>
      <c r="AY254" s="143">
        <f t="shared" si="98"/>
        <v>0</v>
      </c>
    </row>
    <row r="255" spans="2:51">
      <c r="B255" t="s">
        <v>873</v>
      </c>
      <c r="C255" t="s">
        <v>347</v>
      </c>
      <c r="D255" s="120">
        <v>1.9900000000000001E-2</v>
      </c>
      <c r="E255" s="120">
        <v>1.9900000000000001E-2</v>
      </c>
      <c r="F255" s="127">
        <v>2752260</v>
      </c>
      <c r="G255" s="127">
        <v>0</v>
      </c>
      <c r="H255" s="127">
        <v>1447740</v>
      </c>
      <c r="I255" s="127">
        <v>0</v>
      </c>
      <c r="J255" s="127">
        <v>0</v>
      </c>
      <c r="K255" s="127"/>
      <c r="L255" s="127"/>
      <c r="M255" s="127"/>
      <c r="N255" s="127"/>
      <c r="O255" s="127"/>
      <c r="Q255" s="140">
        <f t="shared" si="77"/>
        <v>0</v>
      </c>
      <c r="R255" s="140">
        <f t="shared" si="78"/>
        <v>0</v>
      </c>
      <c r="S255" s="140">
        <f t="shared" si="79"/>
        <v>0</v>
      </c>
      <c r="T255" s="140">
        <f t="shared" si="80"/>
        <v>0</v>
      </c>
      <c r="U255" s="140">
        <f t="shared" si="81"/>
        <v>0</v>
      </c>
      <c r="W255" s="140">
        <f t="shared" si="82"/>
        <v>54769.974000000002</v>
      </c>
      <c r="X255" s="140">
        <f t="shared" si="83"/>
        <v>0</v>
      </c>
      <c r="Y255" s="140">
        <f t="shared" si="84"/>
        <v>28810.026000000002</v>
      </c>
      <c r="Z255" s="140">
        <f t="shared" si="85"/>
        <v>0</v>
      </c>
      <c r="AA255" s="140">
        <f t="shared" si="86"/>
        <v>0</v>
      </c>
      <c r="AC255" s="143">
        <f t="shared" si="97"/>
        <v>54769.974000000002</v>
      </c>
      <c r="AD255" s="143">
        <f t="shared" si="97"/>
        <v>0</v>
      </c>
      <c r="AE255" s="143">
        <f t="shared" si="97"/>
        <v>28810.026000000002</v>
      </c>
      <c r="AF255" s="143">
        <f t="shared" si="97"/>
        <v>0</v>
      </c>
      <c r="AG255" s="143">
        <f t="shared" si="97"/>
        <v>0</v>
      </c>
      <c r="AI255" s="140">
        <f t="shared" si="87"/>
        <v>0</v>
      </c>
      <c r="AJ255" s="140">
        <f t="shared" si="88"/>
        <v>0</v>
      </c>
      <c r="AK255" s="140">
        <f t="shared" si="89"/>
        <v>0</v>
      </c>
      <c r="AL255" s="140">
        <f t="shared" si="90"/>
        <v>0</v>
      </c>
      <c r="AM255" s="140">
        <f t="shared" si="91"/>
        <v>0</v>
      </c>
      <c r="AO255" s="140">
        <f t="shared" si="92"/>
        <v>54769.974000000002</v>
      </c>
      <c r="AP255" s="140">
        <f t="shared" si="93"/>
        <v>0</v>
      </c>
      <c r="AQ255" s="140">
        <f t="shared" si="94"/>
        <v>28810.026000000002</v>
      </c>
      <c r="AR255" s="140">
        <f t="shared" si="95"/>
        <v>0</v>
      </c>
      <c r="AS255" s="140">
        <f t="shared" si="96"/>
        <v>0</v>
      </c>
      <c r="AU255" s="143">
        <f t="shared" si="98"/>
        <v>54769.974000000002</v>
      </c>
      <c r="AV255" s="143">
        <f t="shared" si="98"/>
        <v>0</v>
      </c>
      <c r="AW255" s="143">
        <f t="shared" si="98"/>
        <v>28810.026000000002</v>
      </c>
      <c r="AX255" s="143">
        <f t="shared" si="98"/>
        <v>0</v>
      </c>
      <c r="AY255" s="143">
        <f t="shared" si="98"/>
        <v>0</v>
      </c>
    </row>
    <row r="256" spans="2:51">
      <c r="B256" t="s">
        <v>873</v>
      </c>
      <c r="C256" t="s">
        <v>349</v>
      </c>
      <c r="D256" s="120">
        <v>1.66E-2</v>
      </c>
      <c r="E256" s="120">
        <v>1.2500000000000001E-2</v>
      </c>
      <c r="F256" s="127">
        <v>8934</v>
      </c>
      <c r="G256" s="127">
        <v>0</v>
      </c>
      <c r="H256" s="127">
        <v>4700</v>
      </c>
      <c r="I256" s="127">
        <v>0</v>
      </c>
      <c r="J256" s="127">
        <v>0</v>
      </c>
      <c r="K256" s="127"/>
      <c r="L256" s="127"/>
      <c r="M256" s="127"/>
      <c r="N256" s="127"/>
      <c r="O256" s="127"/>
      <c r="Q256" s="140">
        <f t="shared" si="77"/>
        <v>0</v>
      </c>
      <c r="R256" s="140">
        <f t="shared" si="78"/>
        <v>0</v>
      </c>
      <c r="S256" s="140">
        <f t="shared" si="79"/>
        <v>0</v>
      </c>
      <c r="T256" s="140">
        <f t="shared" si="80"/>
        <v>0</v>
      </c>
      <c r="U256" s="140">
        <f t="shared" si="81"/>
        <v>0</v>
      </c>
      <c r="W256" s="140">
        <f t="shared" si="82"/>
        <v>148.30440000000002</v>
      </c>
      <c r="X256" s="140">
        <f t="shared" si="83"/>
        <v>0</v>
      </c>
      <c r="Y256" s="140">
        <f t="shared" si="84"/>
        <v>78.02</v>
      </c>
      <c r="Z256" s="140">
        <f t="shared" si="85"/>
        <v>0</v>
      </c>
      <c r="AA256" s="140">
        <f t="shared" si="86"/>
        <v>0</v>
      </c>
      <c r="AC256" s="143">
        <f t="shared" si="97"/>
        <v>148.30440000000002</v>
      </c>
      <c r="AD256" s="143">
        <f t="shared" si="97"/>
        <v>0</v>
      </c>
      <c r="AE256" s="143">
        <f t="shared" si="97"/>
        <v>78.02</v>
      </c>
      <c r="AF256" s="143">
        <f t="shared" si="97"/>
        <v>0</v>
      </c>
      <c r="AG256" s="143">
        <f t="shared" si="97"/>
        <v>0</v>
      </c>
      <c r="AI256" s="140">
        <f t="shared" si="87"/>
        <v>0</v>
      </c>
      <c r="AJ256" s="140">
        <f t="shared" si="88"/>
        <v>0</v>
      </c>
      <c r="AK256" s="140">
        <f t="shared" si="89"/>
        <v>0</v>
      </c>
      <c r="AL256" s="140">
        <f t="shared" si="90"/>
        <v>0</v>
      </c>
      <c r="AM256" s="140">
        <f t="shared" si="91"/>
        <v>0</v>
      </c>
      <c r="AO256" s="140">
        <f t="shared" si="92"/>
        <v>111.67500000000001</v>
      </c>
      <c r="AP256" s="140">
        <f t="shared" si="93"/>
        <v>0</v>
      </c>
      <c r="AQ256" s="140">
        <f t="shared" si="94"/>
        <v>58.75</v>
      </c>
      <c r="AR256" s="140">
        <f t="shared" si="95"/>
        <v>0</v>
      </c>
      <c r="AS256" s="140">
        <f t="shared" si="96"/>
        <v>0</v>
      </c>
      <c r="AU256" s="143">
        <f t="shared" si="98"/>
        <v>111.67500000000001</v>
      </c>
      <c r="AV256" s="143">
        <f t="shared" si="98"/>
        <v>0</v>
      </c>
      <c r="AW256" s="143">
        <f t="shared" si="98"/>
        <v>58.75</v>
      </c>
      <c r="AX256" s="143">
        <f t="shared" si="98"/>
        <v>0</v>
      </c>
      <c r="AY256" s="143">
        <f t="shared" si="98"/>
        <v>0</v>
      </c>
    </row>
    <row r="257" spans="2:51">
      <c r="B257" t="s">
        <v>873</v>
      </c>
      <c r="C257" t="s">
        <v>350</v>
      </c>
      <c r="D257" s="120">
        <v>2.8E-3</v>
      </c>
      <c r="E257" s="120">
        <v>0</v>
      </c>
      <c r="F257" s="127">
        <v>2377</v>
      </c>
      <c r="G257" s="127">
        <v>0</v>
      </c>
      <c r="H257" s="127">
        <v>1250</v>
      </c>
      <c r="I257" s="127">
        <v>0</v>
      </c>
      <c r="J257" s="127">
        <v>0</v>
      </c>
      <c r="K257" s="127"/>
      <c r="L257" s="127"/>
      <c r="M257" s="127"/>
      <c r="N257" s="127"/>
      <c r="O257" s="127"/>
      <c r="Q257" s="140">
        <f t="shared" si="77"/>
        <v>0</v>
      </c>
      <c r="R257" s="140">
        <f t="shared" si="78"/>
        <v>0</v>
      </c>
      <c r="S257" s="140">
        <f t="shared" si="79"/>
        <v>0</v>
      </c>
      <c r="T257" s="140">
        <f t="shared" si="80"/>
        <v>0</v>
      </c>
      <c r="U257" s="140">
        <f t="shared" si="81"/>
        <v>0</v>
      </c>
      <c r="W257" s="140">
        <f t="shared" si="82"/>
        <v>6.6555999999999997</v>
      </c>
      <c r="X257" s="140">
        <f t="shared" si="83"/>
        <v>0</v>
      </c>
      <c r="Y257" s="140">
        <f t="shared" si="84"/>
        <v>3.5</v>
      </c>
      <c r="Z257" s="140">
        <f t="shared" si="85"/>
        <v>0</v>
      </c>
      <c r="AA257" s="140">
        <f t="shared" si="86"/>
        <v>0</v>
      </c>
      <c r="AC257" s="143">
        <f t="shared" si="97"/>
        <v>6.6555999999999997</v>
      </c>
      <c r="AD257" s="143">
        <f t="shared" si="97"/>
        <v>0</v>
      </c>
      <c r="AE257" s="143">
        <f t="shared" si="97"/>
        <v>3.5</v>
      </c>
      <c r="AF257" s="143">
        <f t="shared" si="97"/>
        <v>0</v>
      </c>
      <c r="AG257" s="143">
        <f t="shared" si="97"/>
        <v>0</v>
      </c>
      <c r="AI257" s="140">
        <f t="shared" si="87"/>
        <v>0</v>
      </c>
      <c r="AJ257" s="140">
        <f t="shared" si="88"/>
        <v>0</v>
      </c>
      <c r="AK257" s="140">
        <f t="shared" si="89"/>
        <v>0</v>
      </c>
      <c r="AL257" s="140">
        <f t="shared" si="90"/>
        <v>0</v>
      </c>
      <c r="AM257" s="140">
        <f t="shared" si="91"/>
        <v>0</v>
      </c>
      <c r="AO257" s="140">
        <f t="shared" si="92"/>
        <v>0</v>
      </c>
      <c r="AP257" s="140">
        <f t="shared" si="93"/>
        <v>0</v>
      </c>
      <c r="AQ257" s="140">
        <f t="shared" si="94"/>
        <v>0</v>
      </c>
      <c r="AR257" s="140">
        <f t="shared" si="95"/>
        <v>0</v>
      </c>
      <c r="AS257" s="140">
        <f t="shared" si="96"/>
        <v>0</v>
      </c>
      <c r="AU257" s="143">
        <f t="shared" si="98"/>
        <v>0</v>
      </c>
      <c r="AV257" s="143">
        <f t="shared" si="98"/>
        <v>0</v>
      </c>
      <c r="AW257" s="143">
        <f t="shared" si="98"/>
        <v>0</v>
      </c>
      <c r="AX257" s="143">
        <f t="shared" si="98"/>
        <v>0</v>
      </c>
      <c r="AY257" s="143">
        <f t="shared" si="98"/>
        <v>0</v>
      </c>
    </row>
    <row r="258" spans="2:51">
      <c r="B258" t="s">
        <v>873</v>
      </c>
      <c r="C258" t="s">
        <v>351</v>
      </c>
      <c r="D258" s="120">
        <v>1.8700000000000001E-2</v>
      </c>
      <c r="E258" s="120">
        <v>2.3199999999999998E-2</v>
      </c>
      <c r="F258" s="127">
        <v>3585755</v>
      </c>
      <c r="G258" s="127">
        <v>0</v>
      </c>
      <c r="H258" s="127">
        <v>1886174</v>
      </c>
      <c r="I258" s="127">
        <v>0</v>
      </c>
      <c r="J258" s="127">
        <v>0</v>
      </c>
      <c r="K258" s="127"/>
      <c r="L258" s="127"/>
      <c r="M258" s="127"/>
      <c r="N258" s="127"/>
      <c r="O258" s="127"/>
      <c r="Q258" s="140">
        <f t="shared" si="77"/>
        <v>0</v>
      </c>
      <c r="R258" s="140">
        <f t="shared" si="78"/>
        <v>0</v>
      </c>
      <c r="S258" s="140">
        <f t="shared" si="79"/>
        <v>0</v>
      </c>
      <c r="T258" s="140">
        <f t="shared" si="80"/>
        <v>0</v>
      </c>
      <c r="U258" s="140">
        <f t="shared" si="81"/>
        <v>0</v>
      </c>
      <c r="W258" s="140">
        <f t="shared" si="82"/>
        <v>67053.618500000011</v>
      </c>
      <c r="X258" s="140">
        <f t="shared" si="83"/>
        <v>0</v>
      </c>
      <c r="Y258" s="140">
        <f t="shared" si="84"/>
        <v>35271.453800000003</v>
      </c>
      <c r="Z258" s="140">
        <f t="shared" si="85"/>
        <v>0</v>
      </c>
      <c r="AA258" s="140">
        <f t="shared" si="86"/>
        <v>0</v>
      </c>
      <c r="AC258" s="143">
        <f t="shared" si="97"/>
        <v>67053.618500000011</v>
      </c>
      <c r="AD258" s="143">
        <f t="shared" si="97"/>
        <v>0</v>
      </c>
      <c r="AE258" s="143">
        <f t="shared" si="97"/>
        <v>35271.453800000003</v>
      </c>
      <c r="AF258" s="143">
        <f t="shared" si="97"/>
        <v>0</v>
      </c>
      <c r="AG258" s="143">
        <f t="shared" si="97"/>
        <v>0</v>
      </c>
      <c r="AI258" s="140">
        <f t="shared" si="87"/>
        <v>0</v>
      </c>
      <c r="AJ258" s="140">
        <f t="shared" si="88"/>
        <v>0</v>
      </c>
      <c r="AK258" s="140">
        <f t="shared" si="89"/>
        <v>0</v>
      </c>
      <c r="AL258" s="140">
        <f t="shared" si="90"/>
        <v>0</v>
      </c>
      <c r="AM258" s="140">
        <f t="shared" si="91"/>
        <v>0</v>
      </c>
      <c r="AO258" s="140">
        <f t="shared" si="92"/>
        <v>83189.515999999989</v>
      </c>
      <c r="AP258" s="140">
        <f t="shared" si="93"/>
        <v>0</v>
      </c>
      <c r="AQ258" s="140">
        <f t="shared" si="94"/>
        <v>43759.236799999999</v>
      </c>
      <c r="AR258" s="140">
        <f t="shared" si="95"/>
        <v>0</v>
      </c>
      <c r="AS258" s="140">
        <f t="shared" si="96"/>
        <v>0</v>
      </c>
      <c r="AU258" s="143">
        <f t="shared" si="98"/>
        <v>83189.515999999989</v>
      </c>
      <c r="AV258" s="143">
        <f t="shared" si="98"/>
        <v>0</v>
      </c>
      <c r="AW258" s="143">
        <f t="shared" si="98"/>
        <v>43759.236799999999</v>
      </c>
      <c r="AX258" s="143">
        <f t="shared" si="98"/>
        <v>0</v>
      </c>
      <c r="AY258" s="143">
        <f t="shared" si="98"/>
        <v>0</v>
      </c>
    </row>
    <row r="259" spans="2:51">
      <c r="B259" t="s">
        <v>873</v>
      </c>
      <c r="C259" t="s">
        <v>352</v>
      </c>
      <c r="D259" s="120">
        <v>1.17E-2</v>
      </c>
      <c r="E259" s="120">
        <v>1.49E-2</v>
      </c>
      <c r="F259" s="127">
        <v>4180521</v>
      </c>
      <c r="G259" s="127">
        <v>0</v>
      </c>
      <c r="H259" s="127">
        <v>2199032</v>
      </c>
      <c r="I259" s="127">
        <v>0</v>
      </c>
      <c r="J259" s="127">
        <v>0</v>
      </c>
      <c r="K259" s="127"/>
      <c r="L259" s="127"/>
      <c r="M259" s="127"/>
      <c r="N259" s="127"/>
      <c r="O259" s="127"/>
      <c r="Q259" s="140">
        <f t="shared" si="77"/>
        <v>0</v>
      </c>
      <c r="R259" s="140">
        <f t="shared" si="78"/>
        <v>0</v>
      </c>
      <c r="S259" s="140">
        <f t="shared" si="79"/>
        <v>0</v>
      </c>
      <c r="T259" s="140">
        <f t="shared" si="80"/>
        <v>0</v>
      </c>
      <c r="U259" s="140">
        <f t="shared" si="81"/>
        <v>0</v>
      </c>
      <c r="W259" s="140">
        <f t="shared" si="82"/>
        <v>48912.095699999998</v>
      </c>
      <c r="X259" s="140">
        <f t="shared" si="83"/>
        <v>0</v>
      </c>
      <c r="Y259" s="140">
        <f t="shared" si="84"/>
        <v>25728.6744</v>
      </c>
      <c r="Z259" s="140">
        <f t="shared" si="85"/>
        <v>0</v>
      </c>
      <c r="AA259" s="140">
        <f t="shared" si="86"/>
        <v>0</v>
      </c>
      <c r="AC259" s="143">
        <f t="shared" si="97"/>
        <v>48912.095699999998</v>
      </c>
      <c r="AD259" s="143">
        <f t="shared" si="97"/>
        <v>0</v>
      </c>
      <c r="AE259" s="143">
        <f t="shared" si="97"/>
        <v>25728.6744</v>
      </c>
      <c r="AF259" s="143">
        <f t="shared" si="97"/>
        <v>0</v>
      </c>
      <c r="AG259" s="143">
        <f t="shared" si="97"/>
        <v>0</v>
      </c>
      <c r="AI259" s="140">
        <f t="shared" si="87"/>
        <v>0</v>
      </c>
      <c r="AJ259" s="140">
        <f t="shared" si="88"/>
        <v>0</v>
      </c>
      <c r="AK259" s="140">
        <f t="shared" si="89"/>
        <v>0</v>
      </c>
      <c r="AL259" s="140">
        <f t="shared" si="90"/>
        <v>0</v>
      </c>
      <c r="AM259" s="140">
        <f t="shared" si="91"/>
        <v>0</v>
      </c>
      <c r="AO259" s="140">
        <f t="shared" si="92"/>
        <v>62289.762900000002</v>
      </c>
      <c r="AP259" s="140">
        <f t="shared" si="93"/>
        <v>0</v>
      </c>
      <c r="AQ259" s="140">
        <f t="shared" si="94"/>
        <v>32765.576799999999</v>
      </c>
      <c r="AR259" s="140">
        <f t="shared" si="95"/>
        <v>0</v>
      </c>
      <c r="AS259" s="140">
        <f t="shared" si="96"/>
        <v>0</v>
      </c>
      <c r="AU259" s="143">
        <f t="shared" si="98"/>
        <v>62289.762900000002</v>
      </c>
      <c r="AV259" s="143">
        <f t="shared" si="98"/>
        <v>0</v>
      </c>
      <c r="AW259" s="143">
        <f t="shared" si="98"/>
        <v>32765.576799999999</v>
      </c>
      <c r="AX259" s="143">
        <f t="shared" si="98"/>
        <v>0</v>
      </c>
      <c r="AY259" s="143">
        <f t="shared" si="98"/>
        <v>0</v>
      </c>
    </row>
    <row r="260" spans="2:51">
      <c r="B260" t="s">
        <v>873</v>
      </c>
      <c r="C260" t="s">
        <v>353</v>
      </c>
      <c r="D260" s="120">
        <v>1.4E-2</v>
      </c>
      <c r="E260" s="120">
        <v>1.1599999999999999E-2</v>
      </c>
      <c r="F260" s="127">
        <v>9414</v>
      </c>
      <c r="G260" s="127">
        <v>0</v>
      </c>
      <c r="H260" s="127">
        <v>4952</v>
      </c>
      <c r="I260" s="127">
        <v>0</v>
      </c>
      <c r="J260" s="127">
        <v>0</v>
      </c>
      <c r="K260" s="127"/>
      <c r="L260" s="127"/>
      <c r="M260" s="127"/>
      <c r="N260" s="127"/>
      <c r="O260" s="127"/>
      <c r="Q260" s="140">
        <f t="shared" si="77"/>
        <v>0</v>
      </c>
      <c r="R260" s="140">
        <f t="shared" si="78"/>
        <v>0</v>
      </c>
      <c r="S260" s="140">
        <f t="shared" si="79"/>
        <v>0</v>
      </c>
      <c r="T260" s="140">
        <f t="shared" si="80"/>
        <v>0</v>
      </c>
      <c r="U260" s="140">
        <f t="shared" si="81"/>
        <v>0</v>
      </c>
      <c r="W260" s="140">
        <f t="shared" si="82"/>
        <v>131.79599999999999</v>
      </c>
      <c r="X260" s="140">
        <f t="shared" si="83"/>
        <v>0</v>
      </c>
      <c r="Y260" s="140">
        <f t="shared" si="84"/>
        <v>69.328000000000003</v>
      </c>
      <c r="Z260" s="140">
        <f t="shared" si="85"/>
        <v>0</v>
      </c>
      <c r="AA260" s="140">
        <f t="shared" si="86"/>
        <v>0</v>
      </c>
      <c r="AC260" s="143">
        <f t="shared" si="97"/>
        <v>131.79599999999999</v>
      </c>
      <c r="AD260" s="143">
        <f t="shared" si="97"/>
        <v>0</v>
      </c>
      <c r="AE260" s="143">
        <f t="shared" si="97"/>
        <v>69.328000000000003</v>
      </c>
      <c r="AF260" s="143">
        <f t="shared" si="97"/>
        <v>0</v>
      </c>
      <c r="AG260" s="143">
        <f t="shared" si="97"/>
        <v>0</v>
      </c>
      <c r="AI260" s="140">
        <f t="shared" si="87"/>
        <v>0</v>
      </c>
      <c r="AJ260" s="140">
        <f t="shared" si="88"/>
        <v>0</v>
      </c>
      <c r="AK260" s="140">
        <f t="shared" si="89"/>
        <v>0</v>
      </c>
      <c r="AL260" s="140">
        <f t="shared" si="90"/>
        <v>0</v>
      </c>
      <c r="AM260" s="140">
        <f t="shared" si="91"/>
        <v>0</v>
      </c>
      <c r="AO260" s="140">
        <f t="shared" si="92"/>
        <v>109.2024</v>
      </c>
      <c r="AP260" s="140">
        <f t="shared" si="93"/>
        <v>0</v>
      </c>
      <c r="AQ260" s="140">
        <f t="shared" si="94"/>
        <v>57.443199999999997</v>
      </c>
      <c r="AR260" s="140">
        <f t="shared" si="95"/>
        <v>0</v>
      </c>
      <c r="AS260" s="140">
        <f t="shared" si="96"/>
        <v>0</v>
      </c>
      <c r="AU260" s="143">
        <f t="shared" si="98"/>
        <v>109.2024</v>
      </c>
      <c r="AV260" s="143">
        <f t="shared" si="98"/>
        <v>0</v>
      </c>
      <c r="AW260" s="143">
        <f t="shared" si="98"/>
        <v>57.443199999999997</v>
      </c>
      <c r="AX260" s="143">
        <f t="shared" si="98"/>
        <v>0</v>
      </c>
      <c r="AY260" s="143">
        <f t="shared" si="98"/>
        <v>0</v>
      </c>
    </row>
    <row r="261" spans="2:51">
      <c r="B261" t="s">
        <v>873</v>
      </c>
      <c r="C261" t="s">
        <v>354</v>
      </c>
      <c r="D261" s="120">
        <v>2.2099999999999998E-2</v>
      </c>
      <c r="E261" s="120">
        <v>2.5399999999999999E-2</v>
      </c>
      <c r="F261" s="127">
        <v>25688113</v>
      </c>
      <c r="G261" s="127">
        <v>0</v>
      </c>
      <c r="H261" s="127">
        <v>13512426</v>
      </c>
      <c r="I261" s="127">
        <v>0</v>
      </c>
      <c r="J261" s="127">
        <v>0</v>
      </c>
      <c r="K261" s="127"/>
      <c r="L261" s="127"/>
      <c r="M261" s="127"/>
      <c r="N261" s="127"/>
      <c r="O261" s="127"/>
      <c r="Q261" s="140">
        <f t="shared" si="77"/>
        <v>0</v>
      </c>
      <c r="R261" s="140">
        <f t="shared" si="78"/>
        <v>0</v>
      </c>
      <c r="S261" s="140">
        <f t="shared" si="79"/>
        <v>0</v>
      </c>
      <c r="T261" s="140">
        <f t="shared" si="80"/>
        <v>0</v>
      </c>
      <c r="U261" s="140">
        <f t="shared" si="81"/>
        <v>0</v>
      </c>
      <c r="W261" s="140">
        <f t="shared" si="82"/>
        <v>567707.29729999998</v>
      </c>
      <c r="X261" s="140">
        <f t="shared" si="83"/>
        <v>0</v>
      </c>
      <c r="Y261" s="140">
        <f t="shared" si="84"/>
        <v>298624.61459999997</v>
      </c>
      <c r="Z261" s="140">
        <f t="shared" si="85"/>
        <v>0</v>
      </c>
      <c r="AA261" s="140">
        <f t="shared" si="86"/>
        <v>0</v>
      </c>
      <c r="AC261" s="143">
        <f t="shared" si="97"/>
        <v>567707.29729999998</v>
      </c>
      <c r="AD261" s="143">
        <f t="shared" si="97"/>
        <v>0</v>
      </c>
      <c r="AE261" s="143">
        <f t="shared" si="97"/>
        <v>298624.61459999997</v>
      </c>
      <c r="AF261" s="143">
        <f t="shared" si="97"/>
        <v>0</v>
      </c>
      <c r="AG261" s="143">
        <f t="shared" si="97"/>
        <v>0</v>
      </c>
      <c r="AI261" s="140">
        <f t="shared" si="87"/>
        <v>0</v>
      </c>
      <c r="AJ261" s="140">
        <f t="shared" si="88"/>
        <v>0</v>
      </c>
      <c r="AK261" s="140">
        <f t="shared" si="89"/>
        <v>0</v>
      </c>
      <c r="AL261" s="140">
        <f t="shared" si="90"/>
        <v>0</v>
      </c>
      <c r="AM261" s="140">
        <f t="shared" si="91"/>
        <v>0</v>
      </c>
      <c r="AO261" s="140">
        <f t="shared" si="92"/>
        <v>652478.07019999996</v>
      </c>
      <c r="AP261" s="140">
        <f t="shared" si="93"/>
        <v>0</v>
      </c>
      <c r="AQ261" s="140">
        <f t="shared" si="94"/>
        <v>343215.62040000001</v>
      </c>
      <c r="AR261" s="140">
        <f t="shared" si="95"/>
        <v>0</v>
      </c>
      <c r="AS261" s="140">
        <f t="shared" si="96"/>
        <v>0</v>
      </c>
      <c r="AU261" s="143">
        <f t="shared" si="98"/>
        <v>652478.07019999996</v>
      </c>
      <c r="AV261" s="143">
        <f t="shared" si="98"/>
        <v>0</v>
      </c>
      <c r="AW261" s="143">
        <f t="shared" si="98"/>
        <v>343215.62040000001</v>
      </c>
      <c r="AX261" s="143">
        <f t="shared" si="98"/>
        <v>0</v>
      </c>
      <c r="AY261" s="143">
        <f t="shared" si="98"/>
        <v>0</v>
      </c>
    </row>
    <row r="262" spans="2:51">
      <c r="B262" t="s">
        <v>873</v>
      </c>
      <c r="C262" t="s">
        <v>355</v>
      </c>
      <c r="D262" s="120">
        <v>2.7199999999999998E-2</v>
      </c>
      <c r="E262" s="120">
        <v>2.9900000000000003E-2</v>
      </c>
      <c r="F262" s="127">
        <v>9150523</v>
      </c>
      <c r="G262" s="127">
        <v>0</v>
      </c>
      <c r="H262" s="127">
        <v>4813346</v>
      </c>
      <c r="I262" s="127">
        <v>0</v>
      </c>
      <c r="J262" s="127">
        <v>0</v>
      </c>
      <c r="K262" s="127"/>
      <c r="L262" s="127"/>
      <c r="M262" s="127"/>
      <c r="N262" s="127"/>
      <c r="O262" s="127"/>
      <c r="Q262" s="140">
        <f t="shared" si="77"/>
        <v>0</v>
      </c>
      <c r="R262" s="140">
        <f t="shared" si="78"/>
        <v>0</v>
      </c>
      <c r="S262" s="140">
        <f t="shared" si="79"/>
        <v>0</v>
      </c>
      <c r="T262" s="140">
        <f t="shared" si="80"/>
        <v>0</v>
      </c>
      <c r="U262" s="140">
        <f t="shared" si="81"/>
        <v>0</v>
      </c>
      <c r="W262" s="140">
        <f t="shared" si="82"/>
        <v>248894.22559999998</v>
      </c>
      <c r="X262" s="140">
        <f t="shared" si="83"/>
        <v>0</v>
      </c>
      <c r="Y262" s="140">
        <f t="shared" si="84"/>
        <v>130923.01119999999</v>
      </c>
      <c r="Z262" s="140">
        <f t="shared" si="85"/>
        <v>0</v>
      </c>
      <c r="AA262" s="140">
        <f t="shared" si="86"/>
        <v>0</v>
      </c>
      <c r="AC262" s="143">
        <f t="shared" si="97"/>
        <v>248894.22559999998</v>
      </c>
      <c r="AD262" s="143">
        <f t="shared" si="97"/>
        <v>0</v>
      </c>
      <c r="AE262" s="143">
        <f t="shared" si="97"/>
        <v>130923.01119999999</v>
      </c>
      <c r="AF262" s="143">
        <f t="shared" si="97"/>
        <v>0</v>
      </c>
      <c r="AG262" s="143">
        <f t="shared" si="97"/>
        <v>0</v>
      </c>
      <c r="AI262" s="140">
        <f t="shared" si="87"/>
        <v>0</v>
      </c>
      <c r="AJ262" s="140">
        <f t="shared" si="88"/>
        <v>0</v>
      </c>
      <c r="AK262" s="140">
        <f t="shared" si="89"/>
        <v>0</v>
      </c>
      <c r="AL262" s="140">
        <f t="shared" si="90"/>
        <v>0</v>
      </c>
      <c r="AM262" s="140">
        <f t="shared" si="91"/>
        <v>0</v>
      </c>
      <c r="AO262" s="140">
        <f t="shared" si="92"/>
        <v>273600.63770000002</v>
      </c>
      <c r="AP262" s="140">
        <f t="shared" si="93"/>
        <v>0</v>
      </c>
      <c r="AQ262" s="140">
        <f t="shared" si="94"/>
        <v>143919.0454</v>
      </c>
      <c r="AR262" s="140">
        <f t="shared" si="95"/>
        <v>0</v>
      </c>
      <c r="AS262" s="140">
        <f t="shared" si="96"/>
        <v>0</v>
      </c>
      <c r="AU262" s="143">
        <f t="shared" si="98"/>
        <v>273600.63770000002</v>
      </c>
      <c r="AV262" s="143">
        <f t="shared" si="98"/>
        <v>0</v>
      </c>
      <c r="AW262" s="143">
        <f t="shared" si="98"/>
        <v>143919.0454</v>
      </c>
      <c r="AX262" s="143">
        <f t="shared" si="98"/>
        <v>0</v>
      </c>
      <c r="AY262" s="143">
        <f t="shared" si="98"/>
        <v>0</v>
      </c>
    </row>
    <row r="263" spans="2:51">
      <c r="B263" t="s">
        <v>873</v>
      </c>
      <c r="C263" t="s">
        <v>356</v>
      </c>
      <c r="D263" s="120">
        <v>1.8000000000000002E-2</v>
      </c>
      <c r="E263" s="120">
        <v>2.4E-2</v>
      </c>
      <c r="F263" s="127">
        <v>359726</v>
      </c>
      <c r="G263" s="127">
        <v>0</v>
      </c>
      <c r="H263" s="127">
        <v>189223</v>
      </c>
      <c r="I263" s="127">
        <v>0</v>
      </c>
      <c r="J263" s="127">
        <v>0</v>
      </c>
      <c r="K263" s="127"/>
      <c r="L263" s="127"/>
      <c r="M263" s="127"/>
      <c r="N263" s="127"/>
      <c r="O263" s="127"/>
      <c r="Q263" s="140">
        <f t="shared" ref="Q263:Q326" si="99">$D263*K263</f>
        <v>0</v>
      </c>
      <c r="R263" s="140">
        <f t="shared" ref="R263:R326" si="100">$D263*L263</f>
        <v>0</v>
      </c>
      <c r="S263" s="140">
        <f t="shared" ref="S263:S326" si="101">$D263*M263</f>
        <v>0</v>
      </c>
      <c r="T263" s="140">
        <f t="shared" ref="T263:T326" si="102">$D263*N263</f>
        <v>0</v>
      </c>
      <c r="U263" s="140">
        <f t="shared" ref="U263:U326" si="103">$D263*O263</f>
        <v>0</v>
      </c>
      <c r="W263" s="140">
        <f t="shared" ref="W263:W326" si="104">$D263*F263</f>
        <v>6475.0680000000011</v>
      </c>
      <c r="X263" s="140">
        <f t="shared" ref="X263:X326" si="105">$D263*G263</f>
        <v>0</v>
      </c>
      <c r="Y263" s="140">
        <f t="shared" ref="Y263:Y326" si="106">$D263*H263</f>
        <v>3406.0140000000006</v>
      </c>
      <c r="Z263" s="140">
        <f t="shared" ref="Z263:Z326" si="107">$D263*I263</f>
        <v>0</v>
      </c>
      <c r="AA263" s="140">
        <f t="shared" ref="AA263:AA326" si="108">$D263*J263</f>
        <v>0</v>
      </c>
      <c r="AC263" s="143">
        <f t="shared" si="97"/>
        <v>6475.0680000000011</v>
      </c>
      <c r="AD263" s="143">
        <f t="shared" si="97"/>
        <v>0</v>
      </c>
      <c r="AE263" s="143">
        <f t="shared" si="97"/>
        <v>3406.0140000000006</v>
      </c>
      <c r="AF263" s="143">
        <f t="shared" si="97"/>
        <v>0</v>
      </c>
      <c r="AG263" s="143">
        <f t="shared" si="97"/>
        <v>0</v>
      </c>
      <c r="AI263" s="140">
        <f t="shared" ref="AI263:AI326" si="109">$E263*K263</f>
        <v>0</v>
      </c>
      <c r="AJ263" s="140">
        <f t="shared" ref="AJ263:AJ326" si="110">$E263*L263</f>
        <v>0</v>
      </c>
      <c r="AK263" s="140">
        <f t="shared" ref="AK263:AK326" si="111">$E263*M263</f>
        <v>0</v>
      </c>
      <c r="AL263" s="140">
        <f t="shared" ref="AL263:AL326" si="112">$E263*N263</f>
        <v>0</v>
      </c>
      <c r="AM263" s="140">
        <f t="shared" ref="AM263:AM326" si="113">$E263*O263</f>
        <v>0</v>
      </c>
      <c r="AO263" s="140">
        <f t="shared" ref="AO263:AO326" si="114">$E263*F263</f>
        <v>8633.4240000000009</v>
      </c>
      <c r="AP263" s="140">
        <f t="shared" ref="AP263:AP326" si="115">$E263*G263</f>
        <v>0</v>
      </c>
      <c r="AQ263" s="140">
        <f t="shared" ref="AQ263:AQ326" si="116">$E263*H263</f>
        <v>4541.3519999999999</v>
      </c>
      <c r="AR263" s="140">
        <f t="shared" ref="AR263:AR326" si="117">$E263*I263</f>
        <v>0</v>
      </c>
      <c r="AS263" s="140">
        <f t="shared" ref="AS263:AS326" si="118">$E263*J263</f>
        <v>0</v>
      </c>
      <c r="AU263" s="143">
        <f t="shared" si="98"/>
        <v>8633.4240000000009</v>
      </c>
      <c r="AV263" s="143">
        <f t="shared" si="98"/>
        <v>0</v>
      </c>
      <c r="AW263" s="143">
        <f t="shared" si="98"/>
        <v>4541.3519999999999</v>
      </c>
      <c r="AX263" s="143">
        <f t="shared" si="98"/>
        <v>0</v>
      </c>
      <c r="AY263" s="143">
        <f t="shared" si="98"/>
        <v>0</v>
      </c>
    </row>
    <row r="264" spans="2:51">
      <c r="B264" t="s">
        <v>873</v>
      </c>
      <c r="C264" t="s">
        <v>360</v>
      </c>
      <c r="D264" s="120">
        <v>1.47E-2</v>
      </c>
      <c r="E264" s="120">
        <v>1.34E-2</v>
      </c>
      <c r="F264" s="127">
        <v>112108</v>
      </c>
      <c r="G264" s="127">
        <v>0</v>
      </c>
      <c r="H264" s="127">
        <v>58971</v>
      </c>
      <c r="I264" s="127">
        <v>0</v>
      </c>
      <c r="J264" s="127">
        <v>0</v>
      </c>
      <c r="K264" s="127"/>
      <c r="L264" s="127"/>
      <c r="M264" s="127"/>
      <c r="N264" s="127"/>
      <c r="O264" s="127"/>
      <c r="Q264" s="140">
        <f t="shared" si="99"/>
        <v>0</v>
      </c>
      <c r="R264" s="140">
        <f t="shared" si="100"/>
        <v>0</v>
      </c>
      <c r="S264" s="140">
        <f t="shared" si="101"/>
        <v>0</v>
      </c>
      <c r="T264" s="140">
        <f t="shared" si="102"/>
        <v>0</v>
      </c>
      <c r="U264" s="140">
        <f t="shared" si="103"/>
        <v>0</v>
      </c>
      <c r="W264" s="140">
        <f t="shared" si="104"/>
        <v>1647.9875999999999</v>
      </c>
      <c r="X264" s="140">
        <f t="shared" si="105"/>
        <v>0</v>
      </c>
      <c r="Y264" s="140">
        <f t="shared" si="106"/>
        <v>866.87369999999999</v>
      </c>
      <c r="Z264" s="140">
        <f t="shared" si="107"/>
        <v>0</v>
      </c>
      <c r="AA264" s="140">
        <f t="shared" si="108"/>
        <v>0</v>
      </c>
      <c r="AC264" s="143">
        <f t="shared" si="97"/>
        <v>1647.9875999999999</v>
      </c>
      <c r="AD264" s="143">
        <f t="shared" si="97"/>
        <v>0</v>
      </c>
      <c r="AE264" s="143">
        <f t="shared" si="97"/>
        <v>866.87369999999999</v>
      </c>
      <c r="AF264" s="143">
        <f t="shared" si="97"/>
        <v>0</v>
      </c>
      <c r="AG264" s="143">
        <f t="shared" si="97"/>
        <v>0</v>
      </c>
      <c r="AI264" s="140">
        <f t="shared" si="109"/>
        <v>0</v>
      </c>
      <c r="AJ264" s="140">
        <f t="shared" si="110"/>
        <v>0</v>
      </c>
      <c r="AK264" s="140">
        <f t="shared" si="111"/>
        <v>0</v>
      </c>
      <c r="AL264" s="140">
        <f t="shared" si="112"/>
        <v>0</v>
      </c>
      <c r="AM264" s="140">
        <f t="shared" si="113"/>
        <v>0</v>
      </c>
      <c r="AO264" s="140">
        <f t="shared" si="114"/>
        <v>1502.2472</v>
      </c>
      <c r="AP264" s="140">
        <f t="shared" si="115"/>
        <v>0</v>
      </c>
      <c r="AQ264" s="140">
        <f t="shared" si="116"/>
        <v>790.21140000000003</v>
      </c>
      <c r="AR264" s="140">
        <f t="shared" si="117"/>
        <v>0</v>
      </c>
      <c r="AS264" s="140">
        <f t="shared" si="118"/>
        <v>0</v>
      </c>
      <c r="AU264" s="143">
        <f t="shared" si="98"/>
        <v>1502.2472</v>
      </c>
      <c r="AV264" s="143">
        <f t="shared" si="98"/>
        <v>0</v>
      </c>
      <c r="AW264" s="143">
        <f t="shared" si="98"/>
        <v>790.21140000000003</v>
      </c>
      <c r="AX264" s="143">
        <f t="shared" si="98"/>
        <v>0</v>
      </c>
      <c r="AY264" s="143">
        <f t="shared" si="98"/>
        <v>0</v>
      </c>
    </row>
    <row r="265" spans="2:51">
      <c r="B265" t="s">
        <v>873</v>
      </c>
      <c r="C265" t="s">
        <v>361</v>
      </c>
      <c r="D265" s="120">
        <v>2.29E-2</v>
      </c>
      <c r="E265" s="120">
        <v>1.1999999999999999E-3</v>
      </c>
      <c r="F265" s="127">
        <v>161572</v>
      </c>
      <c r="G265" s="127">
        <v>0</v>
      </c>
      <c r="H265" s="127">
        <v>84990</v>
      </c>
      <c r="I265" s="127">
        <v>0</v>
      </c>
      <c r="J265" s="127">
        <v>0</v>
      </c>
      <c r="K265" s="127"/>
      <c r="L265" s="127"/>
      <c r="M265" s="127"/>
      <c r="N265" s="127"/>
      <c r="O265" s="127"/>
      <c r="Q265" s="140">
        <f t="shared" si="99"/>
        <v>0</v>
      </c>
      <c r="R265" s="140">
        <f t="shared" si="100"/>
        <v>0</v>
      </c>
      <c r="S265" s="140">
        <f t="shared" si="101"/>
        <v>0</v>
      </c>
      <c r="T265" s="140">
        <f t="shared" si="102"/>
        <v>0</v>
      </c>
      <c r="U265" s="140">
        <f t="shared" si="103"/>
        <v>0</v>
      </c>
      <c r="W265" s="140">
        <f t="shared" si="104"/>
        <v>3699.9987999999998</v>
      </c>
      <c r="X265" s="140">
        <f t="shared" si="105"/>
        <v>0</v>
      </c>
      <c r="Y265" s="140">
        <f t="shared" si="106"/>
        <v>1946.271</v>
      </c>
      <c r="Z265" s="140">
        <f t="shared" si="107"/>
        <v>0</v>
      </c>
      <c r="AA265" s="140">
        <f t="shared" si="108"/>
        <v>0</v>
      </c>
      <c r="AC265" s="143">
        <f t="shared" si="97"/>
        <v>3699.9987999999998</v>
      </c>
      <c r="AD265" s="143">
        <f t="shared" si="97"/>
        <v>0</v>
      </c>
      <c r="AE265" s="143">
        <f t="shared" si="97"/>
        <v>1946.271</v>
      </c>
      <c r="AF265" s="143">
        <f t="shared" si="97"/>
        <v>0</v>
      </c>
      <c r="AG265" s="143">
        <f t="shared" si="97"/>
        <v>0</v>
      </c>
      <c r="AI265" s="140">
        <f t="shared" si="109"/>
        <v>0</v>
      </c>
      <c r="AJ265" s="140">
        <f t="shared" si="110"/>
        <v>0</v>
      </c>
      <c r="AK265" s="140">
        <f t="shared" si="111"/>
        <v>0</v>
      </c>
      <c r="AL265" s="140">
        <f t="shared" si="112"/>
        <v>0</v>
      </c>
      <c r="AM265" s="140">
        <f t="shared" si="113"/>
        <v>0</v>
      </c>
      <c r="AO265" s="140">
        <f t="shared" si="114"/>
        <v>193.88639999999998</v>
      </c>
      <c r="AP265" s="140">
        <f t="shared" si="115"/>
        <v>0</v>
      </c>
      <c r="AQ265" s="140">
        <f t="shared" si="116"/>
        <v>101.98799999999999</v>
      </c>
      <c r="AR265" s="140">
        <f t="shared" si="117"/>
        <v>0</v>
      </c>
      <c r="AS265" s="140">
        <f t="shared" si="118"/>
        <v>0</v>
      </c>
      <c r="AU265" s="143">
        <f t="shared" si="98"/>
        <v>193.88639999999998</v>
      </c>
      <c r="AV265" s="143">
        <f t="shared" si="98"/>
        <v>0</v>
      </c>
      <c r="AW265" s="143">
        <f t="shared" si="98"/>
        <v>101.98799999999999</v>
      </c>
      <c r="AX265" s="143">
        <f t="shared" si="98"/>
        <v>0</v>
      </c>
      <c r="AY265" s="143">
        <f t="shared" si="98"/>
        <v>0</v>
      </c>
    </row>
    <row r="266" spans="2:51">
      <c r="B266" t="s">
        <v>873</v>
      </c>
      <c r="C266" t="s">
        <v>362</v>
      </c>
      <c r="D266" s="120">
        <v>1.9499999999999997E-2</v>
      </c>
      <c r="E266" s="120">
        <v>2.69E-2</v>
      </c>
      <c r="F266" s="127">
        <v>5036801</v>
      </c>
      <c r="G266" s="127">
        <v>0</v>
      </c>
      <c r="H266" s="127">
        <v>2649451</v>
      </c>
      <c r="I266" s="127">
        <v>0</v>
      </c>
      <c r="J266" s="127">
        <v>0</v>
      </c>
      <c r="K266" s="127"/>
      <c r="L266" s="127"/>
      <c r="M266" s="127"/>
      <c r="N266" s="127"/>
      <c r="O266" s="127"/>
      <c r="Q266" s="140">
        <f t="shared" si="99"/>
        <v>0</v>
      </c>
      <c r="R266" s="140">
        <f t="shared" si="100"/>
        <v>0</v>
      </c>
      <c r="S266" s="140">
        <f t="shared" si="101"/>
        <v>0</v>
      </c>
      <c r="T266" s="140">
        <f t="shared" si="102"/>
        <v>0</v>
      </c>
      <c r="U266" s="140">
        <f t="shared" si="103"/>
        <v>0</v>
      </c>
      <c r="W266" s="140">
        <f t="shared" si="104"/>
        <v>98217.619499999986</v>
      </c>
      <c r="X266" s="140">
        <f t="shared" si="105"/>
        <v>0</v>
      </c>
      <c r="Y266" s="140">
        <f t="shared" si="106"/>
        <v>51664.294499999989</v>
      </c>
      <c r="Z266" s="140">
        <f t="shared" si="107"/>
        <v>0</v>
      </c>
      <c r="AA266" s="140">
        <f t="shared" si="108"/>
        <v>0</v>
      </c>
      <c r="AC266" s="143">
        <f t="shared" si="97"/>
        <v>98217.619499999986</v>
      </c>
      <c r="AD266" s="143">
        <f t="shared" si="97"/>
        <v>0</v>
      </c>
      <c r="AE266" s="143">
        <f t="shared" si="97"/>
        <v>51664.294499999989</v>
      </c>
      <c r="AF266" s="143">
        <f t="shared" si="97"/>
        <v>0</v>
      </c>
      <c r="AG266" s="143">
        <f t="shared" si="97"/>
        <v>0</v>
      </c>
      <c r="AI266" s="140">
        <f t="shared" si="109"/>
        <v>0</v>
      </c>
      <c r="AJ266" s="140">
        <f t="shared" si="110"/>
        <v>0</v>
      </c>
      <c r="AK266" s="140">
        <f t="shared" si="111"/>
        <v>0</v>
      </c>
      <c r="AL266" s="140">
        <f t="shared" si="112"/>
        <v>0</v>
      </c>
      <c r="AM266" s="140">
        <f t="shared" si="113"/>
        <v>0</v>
      </c>
      <c r="AO266" s="140">
        <f t="shared" si="114"/>
        <v>135489.94690000001</v>
      </c>
      <c r="AP266" s="140">
        <f t="shared" si="115"/>
        <v>0</v>
      </c>
      <c r="AQ266" s="140">
        <f t="shared" si="116"/>
        <v>71270.231899999999</v>
      </c>
      <c r="AR266" s="140">
        <f t="shared" si="117"/>
        <v>0</v>
      </c>
      <c r="AS266" s="140">
        <f t="shared" si="118"/>
        <v>0</v>
      </c>
      <c r="AU266" s="143">
        <f t="shared" si="98"/>
        <v>135489.94690000001</v>
      </c>
      <c r="AV266" s="143">
        <f t="shared" si="98"/>
        <v>0</v>
      </c>
      <c r="AW266" s="143">
        <f t="shared" si="98"/>
        <v>71270.231899999999</v>
      </c>
      <c r="AX266" s="143">
        <f t="shared" si="98"/>
        <v>0</v>
      </c>
      <c r="AY266" s="143">
        <f t="shared" si="98"/>
        <v>0</v>
      </c>
    </row>
    <row r="267" spans="2:51">
      <c r="B267" t="s">
        <v>873</v>
      </c>
      <c r="C267" t="s">
        <v>363</v>
      </c>
      <c r="D267" s="120">
        <v>2.4000000000000002E-3</v>
      </c>
      <c r="E267" s="120">
        <v>3.0999999999999999E-3</v>
      </c>
      <c r="F267" s="127">
        <v>43498</v>
      </c>
      <c r="G267" s="127">
        <v>0</v>
      </c>
      <c r="H267" s="127">
        <v>22881</v>
      </c>
      <c r="I267" s="127">
        <v>0</v>
      </c>
      <c r="J267" s="127">
        <v>0</v>
      </c>
      <c r="K267" s="127"/>
      <c r="L267" s="127"/>
      <c r="M267" s="127"/>
      <c r="N267" s="127"/>
      <c r="O267" s="127"/>
      <c r="Q267" s="140">
        <f t="shared" si="99"/>
        <v>0</v>
      </c>
      <c r="R267" s="140">
        <f t="shared" si="100"/>
        <v>0</v>
      </c>
      <c r="S267" s="140">
        <f t="shared" si="101"/>
        <v>0</v>
      </c>
      <c r="T267" s="140">
        <f t="shared" si="102"/>
        <v>0</v>
      </c>
      <c r="U267" s="140">
        <f t="shared" si="103"/>
        <v>0</v>
      </c>
      <c r="W267" s="140">
        <f t="shared" si="104"/>
        <v>104.3952</v>
      </c>
      <c r="X267" s="140">
        <f t="shared" si="105"/>
        <v>0</v>
      </c>
      <c r="Y267" s="140">
        <f t="shared" si="106"/>
        <v>54.914400000000008</v>
      </c>
      <c r="Z267" s="140">
        <f t="shared" si="107"/>
        <v>0</v>
      </c>
      <c r="AA267" s="140">
        <f t="shared" si="108"/>
        <v>0</v>
      </c>
      <c r="AC267" s="143">
        <f t="shared" si="97"/>
        <v>104.3952</v>
      </c>
      <c r="AD267" s="143">
        <f t="shared" si="97"/>
        <v>0</v>
      </c>
      <c r="AE267" s="143">
        <f t="shared" si="97"/>
        <v>54.914400000000008</v>
      </c>
      <c r="AF267" s="143">
        <f t="shared" si="97"/>
        <v>0</v>
      </c>
      <c r="AG267" s="143">
        <f t="shared" si="97"/>
        <v>0</v>
      </c>
      <c r="AI267" s="140">
        <f t="shared" si="109"/>
        <v>0</v>
      </c>
      <c r="AJ267" s="140">
        <f t="shared" si="110"/>
        <v>0</v>
      </c>
      <c r="AK267" s="140">
        <f t="shared" si="111"/>
        <v>0</v>
      </c>
      <c r="AL267" s="140">
        <f t="shared" si="112"/>
        <v>0</v>
      </c>
      <c r="AM267" s="140">
        <f t="shared" si="113"/>
        <v>0</v>
      </c>
      <c r="AO267" s="140">
        <f t="shared" si="114"/>
        <v>134.84379999999999</v>
      </c>
      <c r="AP267" s="140">
        <f t="shared" si="115"/>
        <v>0</v>
      </c>
      <c r="AQ267" s="140">
        <f t="shared" si="116"/>
        <v>70.931100000000001</v>
      </c>
      <c r="AR267" s="140">
        <f t="shared" si="117"/>
        <v>0</v>
      </c>
      <c r="AS267" s="140">
        <f t="shared" si="118"/>
        <v>0</v>
      </c>
      <c r="AU267" s="143">
        <f t="shared" si="98"/>
        <v>134.84379999999999</v>
      </c>
      <c r="AV267" s="143">
        <f t="shared" si="98"/>
        <v>0</v>
      </c>
      <c r="AW267" s="143">
        <f t="shared" si="98"/>
        <v>70.931100000000001</v>
      </c>
      <c r="AX267" s="143">
        <f t="shared" si="98"/>
        <v>0</v>
      </c>
      <c r="AY267" s="143">
        <f t="shared" si="98"/>
        <v>0</v>
      </c>
    </row>
    <row r="268" spans="2:51">
      <c r="B268" t="s">
        <v>873</v>
      </c>
      <c r="C268" t="s">
        <v>364</v>
      </c>
      <c r="D268" s="120">
        <v>2.7199999999999998E-2</v>
      </c>
      <c r="E268" s="120">
        <v>2.69E-2</v>
      </c>
      <c r="F268" s="127">
        <v>1127563</v>
      </c>
      <c r="G268" s="127">
        <v>0</v>
      </c>
      <c r="H268" s="127">
        <v>593119</v>
      </c>
      <c r="I268" s="127">
        <v>0</v>
      </c>
      <c r="J268" s="127">
        <v>0</v>
      </c>
      <c r="K268" s="127"/>
      <c r="L268" s="127"/>
      <c r="M268" s="127"/>
      <c r="N268" s="127"/>
      <c r="O268" s="127"/>
      <c r="Q268" s="140">
        <f t="shared" si="99"/>
        <v>0</v>
      </c>
      <c r="R268" s="140">
        <f t="shared" si="100"/>
        <v>0</v>
      </c>
      <c r="S268" s="140">
        <f t="shared" si="101"/>
        <v>0</v>
      </c>
      <c r="T268" s="140">
        <f t="shared" si="102"/>
        <v>0</v>
      </c>
      <c r="U268" s="140">
        <f t="shared" si="103"/>
        <v>0</v>
      </c>
      <c r="W268" s="140">
        <f t="shared" si="104"/>
        <v>30669.713599999999</v>
      </c>
      <c r="X268" s="140">
        <f t="shared" si="105"/>
        <v>0</v>
      </c>
      <c r="Y268" s="140">
        <f t="shared" si="106"/>
        <v>16132.836799999999</v>
      </c>
      <c r="Z268" s="140">
        <f t="shared" si="107"/>
        <v>0</v>
      </c>
      <c r="AA268" s="140">
        <f t="shared" si="108"/>
        <v>0</v>
      </c>
      <c r="AC268" s="143">
        <f t="shared" si="97"/>
        <v>30669.713599999999</v>
      </c>
      <c r="AD268" s="143">
        <f t="shared" si="97"/>
        <v>0</v>
      </c>
      <c r="AE268" s="143">
        <f t="shared" si="97"/>
        <v>16132.836799999999</v>
      </c>
      <c r="AF268" s="143">
        <f t="shared" si="97"/>
        <v>0</v>
      </c>
      <c r="AG268" s="143">
        <f t="shared" si="97"/>
        <v>0</v>
      </c>
      <c r="AI268" s="140">
        <f t="shared" si="109"/>
        <v>0</v>
      </c>
      <c r="AJ268" s="140">
        <f t="shared" si="110"/>
        <v>0</v>
      </c>
      <c r="AK268" s="140">
        <f t="shared" si="111"/>
        <v>0</v>
      </c>
      <c r="AL268" s="140">
        <f t="shared" si="112"/>
        <v>0</v>
      </c>
      <c r="AM268" s="140">
        <f t="shared" si="113"/>
        <v>0</v>
      </c>
      <c r="AO268" s="140">
        <f t="shared" si="114"/>
        <v>30331.4447</v>
      </c>
      <c r="AP268" s="140">
        <f t="shared" si="115"/>
        <v>0</v>
      </c>
      <c r="AQ268" s="140">
        <f t="shared" si="116"/>
        <v>15954.901100000001</v>
      </c>
      <c r="AR268" s="140">
        <f t="shared" si="117"/>
        <v>0</v>
      </c>
      <c r="AS268" s="140">
        <f t="shared" si="118"/>
        <v>0</v>
      </c>
      <c r="AU268" s="143">
        <f t="shared" si="98"/>
        <v>30331.4447</v>
      </c>
      <c r="AV268" s="143">
        <f t="shared" si="98"/>
        <v>0</v>
      </c>
      <c r="AW268" s="143">
        <f t="shared" si="98"/>
        <v>15954.901100000001</v>
      </c>
      <c r="AX268" s="143">
        <f t="shared" si="98"/>
        <v>0</v>
      </c>
      <c r="AY268" s="143">
        <f t="shared" si="98"/>
        <v>0</v>
      </c>
    </row>
    <row r="269" spans="2:51">
      <c r="B269" t="s">
        <v>873</v>
      </c>
      <c r="C269" t="s">
        <v>365</v>
      </c>
      <c r="D269" s="120">
        <v>2.0499999999999997E-2</v>
      </c>
      <c r="E269" s="120">
        <v>1.95E-2</v>
      </c>
      <c r="F269" s="127">
        <v>24701452</v>
      </c>
      <c r="G269" s="127">
        <v>0</v>
      </c>
      <c r="H269" s="127">
        <v>12993423</v>
      </c>
      <c r="I269" s="127">
        <v>0</v>
      </c>
      <c r="J269" s="127">
        <v>0</v>
      </c>
      <c r="K269" s="127"/>
      <c r="L269" s="127"/>
      <c r="M269" s="127"/>
      <c r="N269" s="127"/>
      <c r="O269" s="127"/>
      <c r="Q269" s="140">
        <f t="shared" si="99"/>
        <v>0</v>
      </c>
      <c r="R269" s="140">
        <f t="shared" si="100"/>
        <v>0</v>
      </c>
      <c r="S269" s="140">
        <f t="shared" si="101"/>
        <v>0</v>
      </c>
      <c r="T269" s="140">
        <f t="shared" si="102"/>
        <v>0</v>
      </c>
      <c r="U269" s="140">
        <f t="shared" si="103"/>
        <v>0</v>
      </c>
      <c r="W269" s="140">
        <f t="shared" si="104"/>
        <v>506379.76599999995</v>
      </c>
      <c r="X269" s="140">
        <f t="shared" si="105"/>
        <v>0</v>
      </c>
      <c r="Y269" s="140">
        <f t="shared" si="106"/>
        <v>266365.17149999994</v>
      </c>
      <c r="Z269" s="140">
        <f t="shared" si="107"/>
        <v>0</v>
      </c>
      <c r="AA269" s="140">
        <f t="shared" si="108"/>
        <v>0</v>
      </c>
      <c r="AC269" s="143">
        <f t="shared" si="97"/>
        <v>506379.76599999995</v>
      </c>
      <c r="AD269" s="143">
        <f t="shared" si="97"/>
        <v>0</v>
      </c>
      <c r="AE269" s="143">
        <f t="shared" si="97"/>
        <v>266365.17149999994</v>
      </c>
      <c r="AF269" s="143">
        <f t="shared" si="97"/>
        <v>0</v>
      </c>
      <c r="AG269" s="143">
        <f t="shared" si="97"/>
        <v>0</v>
      </c>
      <c r="AI269" s="140">
        <f t="shared" si="109"/>
        <v>0</v>
      </c>
      <c r="AJ269" s="140">
        <f t="shared" si="110"/>
        <v>0</v>
      </c>
      <c r="AK269" s="140">
        <f t="shared" si="111"/>
        <v>0</v>
      </c>
      <c r="AL269" s="140">
        <f t="shared" si="112"/>
        <v>0</v>
      </c>
      <c r="AM269" s="140">
        <f t="shared" si="113"/>
        <v>0</v>
      </c>
      <c r="AO269" s="140">
        <f t="shared" si="114"/>
        <v>481678.31400000001</v>
      </c>
      <c r="AP269" s="140">
        <f t="shared" si="115"/>
        <v>0</v>
      </c>
      <c r="AQ269" s="140">
        <f t="shared" si="116"/>
        <v>253371.74849999999</v>
      </c>
      <c r="AR269" s="140">
        <f t="shared" si="117"/>
        <v>0</v>
      </c>
      <c r="AS269" s="140">
        <f t="shared" si="118"/>
        <v>0</v>
      </c>
      <c r="AU269" s="143">
        <f t="shared" si="98"/>
        <v>481678.31400000001</v>
      </c>
      <c r="AV269" s="143">
        <f t="shared" si="98"/>
        <v>0</v>
      </c>
      <c r="AW269" s="143">
        <f t="shared" si="98"/>
        <v>253371.74849999999</v>
      </c>
      <c r="AX269" s="143">
        <f t="shared" si="98"/>
        <v>0</v>
      </c>
      <c r="AY269" s="143">
        <f t="shared" si="98"/>
        <v>0</v>
      </c>
    </row>
    <row r="270" spans="2:51">
      <c r="B270" t="s">
        <v>873</v>
      </c>
      <c r="C270" t="s">
        <v>366</v>
      </c>
      <c r="D270" s="120">
        <v>2.8500000000000001E-2</v>
      </c>
      <c r="E270" s="120">
        <v>2.8900000000000002E-2</v>
      </c>
      <c r="F270" s="127">
        <v>54901</v>
      </c>
      <c r="G270" s="127">
        <v>0</v>
      </c>
      <c r="H270" s="127">
        <v>28879</v>
      </c>
      <c r="I270" s="127">
        <v>0</v>
      </c>
      <c r="J270" s="127">
        <v>0</v>
      </c>
      <c r="K270" s="127"/>
      <c r="L270" s="127"/>
      <c r="M270" s="127"/>
      <c r="N270" s="127"/>
      <c r="O270" s="127"/>
      <c r="Q270" s="140">
        <f t="shared" si="99"/>
        <v>0</v>
      </c>
      <c r="R270" s="140">
        <f t="shared" si="100"/>
        <v>0</v>
      </c>
      <c r="S270" s="140">
        <f t="shared" si="101"/>
        <v>0</v>
      </c>
      <c r="T270" s="140">
        <f t="shared" si="102"/>
        <v>0</v>
      </c>
      <c r="U270" s="140">
        <f t="shared" si="103"/>
        <v>0</v>
      </c>
      <c r="W270" s="140">
        <f t="shared" si="104"/>
        <v>1564.6785</v>
      </c>
      <c r="X270" s="140">
        <f t="shared" si="105"/>
        <v>0</v>
      </c>
      <c r="Y270" s="140">
        <f t="shared" si="106"/>
        <v>823.05150000000003</v>
      </c>
      <c r="Z270" s="140">
        <f t="shared" si="107"/>
        <v>0</v>
      </c>
      <c r="AA270" s="140">
        <f t="shared" si="108"/>
        <v>0</v>
      </c>
      <c r="AC270" s="143">
        <f t="shared" si="97"/>
        <v>1564.6785</v>
      </c>
      <c r="AD270" s="143">
        <f t="shared" si="97"/>
        <v>0</v>
      </c>
      <c r="AE270" s="143">
        <f t="shared" si="97"/>
        <v>823.05150000000003</v>
      </c>
      <c r="AF270" s="143">
        <f t="shared" si="97"/>
        <v>0</v>
      </c>
      <c r="AG270" s="143">
        <f t="shared" si="97"/>
        <v>0</v>
      </c>
      <c r="AI270" s="140">
        <f t="shared" si="109"/>
        <v>0</v>
      </c>
      <c r="AJ270" s="140">
        <f t="shared" si="110"/>
        <v>0</v>
      </c>
      <c r="AK270" s="140">
        <f t="shared" si="111"/>
        <v>0</v>
      </c>
      <c r="AL270" s="140">
        <f t="shared" si="112"/>
        <v>0</v>
      </c>
      <c r="AM270" s="140">
        <f t="shared" si="113"/>
        <v>0</v>
      </c>
      <c r="AO270" s="140">
        <f t="shared" si="114"/>
        <v>1586.6389000000001</v>
      </c>
      <c r="AP270" s="140">
        <f t="shared" si="115"/>
        <v>0</v>
      </c>
      <c r="AQ270" s="140">
        <f t="shared" si="116"/>
        <v>834.60310000000004</v>
      </c>
      <c r="AR270" s="140">
        <f t="shared" si="117"/>
        <v>0</v>
      </c>
      <c r="AS270" s="140">
        <f t="shared" si="118"/>
        <v>0</v>
      </c>
      <c r="AU270" s="143">
        <f t="shared" si="98"/>
        <v>1586.6389000000001</v>
      </c>
      <c r="AV270" s="143">
        <f t="shared" si="98"/>
        <v>0</v>
      </c>
      <c r="AW270" s="143">
        <f t="shared" si="98"/>
        <v>834.60310000000004</v>
      </c>
      <c r="AX270" s="143">
        <f t="shared" si="98"/>
        <v>0</v>
      </c>
      <c r="AY270" s="143">
        <f t="shared" si="98"/>
        <v>0</v>
      </c>
    </row>
    <row r="271" spans="2:51">
      <c r="B271" t="s">
        <v>873</v>
      </c>
      <c r="C271" t="s">
        <v>367</v>
      </c>
      <c r="D271" s="120">
        <v>6.4999999999999997E-3</v>
      </c>
      <c r="E271" s="120">
        <v>3.3E-3</v>
      </c>
      <c r="F271" s="127">
        <v>69226</v>
      </c>
      <c r="G271" s="127">
        <v>0</v>
      </c>
      <c r="H271" s="127">
        <v>36414</v>
      </c>
      <c r="I271" s="127">
        <v>0</v>
      </c>
      <c r="J271" s="127">
        <v>0</v>
      </c>
      <c r="K271" s="127"/>
      <c r="L271" s="127"/>
      <c r="M271" s="127"/>
      <c r="N271" s="127"/>
      <c r="O271" s="127"/>
      <c r="Q271" s="140">
        <f t="shared" si="99"/>
        <v>0</v>
      </c>
      <c r="R271" s="140">
        <f t="shared" si="100"/>
        <v>0</v>
      </c>
      <c r="S271" s="140">
        <f t="shared" si="101"/>
        <v>0</v>
      </c>
      <c r="T271" s="140">
        <f t="shared" si="102"/>
        <v>0</v>
      </c>
      <c r="U271" s="140">
        <f t="shared" si="103"/>
        <v>0</v>
      </c>
      <c r="W271" s="140">
        <f t="shared" si="104"/>
        <v>449.96899999999999</v>
      </c>
      <c r="X271" s="140">
        <f t="shared" si="105"/>
        <v>0</v>
      </c>
      <c r="Y271" s="140">
        <f t="shared" si="106"/>
        <v>236.691</v>
      </c>
      <c r="Z271" s="140">
        <f t="shared" si="107"/>
        <v>0</v>
      </c>
      <c r="AA271" s="140">
        <f t="shared" si="108"/>
        <v>0</v>
      </c>
      <c r="AC271" s="143">
        <f t="shared" si="97"/>
        <v>449.96899999999999</v>
      </c>
      <c r="AD271" s="143">
        <f t="shared" si="97"/>
        <v>0</v>
      </c>
      <c r="AE271" s="143">
        <f t="shared" si="97"/>
        <v>236.691</v>
      </c>
      <c r="AF271" s="143">
        <f t="shared" si="97"/>
        <v>0</v>
      </c>
      <c r="AG271" s="143">
        <f t="shared" si="97"/>
        <v>0</v>
      </c>
      <c r="AI271" s="140">
        <f t="shared" si="109"/>
        <v>0</v>
      </c>
      <c r="AJ271" s="140">
        <f t="shared" si="110"/>
        <v>0</v>
      </c>
      <c r="AK271" s="140">
        <f t="shared" si="111"/>
        <v>0</v>
      </c>
      <c r="AL271" s="140">
        <f t="shared" si="112"/>
        <v>0</v>
      </c>
      <c r="AM271" s="140">
        <f t="shared" si="113"/>
        <v>0</v>
      </c>
      <c r="AO271" s="140">
        <f t="shared" si="114"/>
        <v>228.44579999999999</v>
      </c>
      <c r="AP271" s="140">
        <f t="shared" si="115"/>
        <v>0</v>
      </c>
      <c r="AQ271" s="140">
        <f t="shared" si="116"/>
        <v>120.1662</v>
      </c>
      <c r="AR271" s="140">
        <f t="shared" si="117"/>
        <v>0</v>
      </c>
      <c r="AS271" s="140">
        <f t="shared" si="118"/>
        <v>0</v>
      </c>
      <c r="AU271" s="143">
        <f t="shared" si="98"/>
        <v>228.44579999999999</v>
      </c>
      <c r="AV271" s="143">
        <f t="shared" si="98"/>
        <v>0</v>
      </c>
      <c r="AW271" s="143">
        <f t="shared" si="98"/>
        <v>120.1662</v>
      </c>
      <c r="AX271" s="143">
        <f t="shared" si="98"/>
        <v>0</v>
      </c>
      <c r="AY271" s="143">
        <f t="shared" si="98"/>
        <v>0</v>
      </c>
    </row>
    <row r="272" spans="2:51">
      <c r="B272" t="s">
        <v>873</v>
      </c>
      <c r="C272" t="s">
        <v>368</v>
      </c>
      <c r="D272" s="120">
        <v>4.5000000000000005E-3</v>
      </c>
      <c r="E272" s="120">
        <v>2.5999999999999999E-3</v>
      </c>
      <c r="F272" s="127">
        <v>5724569</v>
      </c>
      <c r="G272" s="127">
        <v>0</v>
      </c>
      <c r="H272" s="127">
        <v>3011230</v>
      </c>
      <c r="I272" s="127">
        <v>0</v>
      </c>
      <c r="J272" s="127">
        <v>0</v>
      </c>
      <c r="K272" s="127"/>
      <c r="L272" s="127"/>
      <c r="M272" s="127"/>
      <c r="N272" s="127"/>
      <c r="O272" s="127"/>
      <c r="Q272" s="140">
        <f t="shared" si="99"/>
        <v>0</v>
      </c>
      <c r="R272" s="140">
        <f t="shared" si="100"/>
        <v>0</v>
      </c>
      <c r="S272" s="140">
        <f t="shared" si="101"/>
        <v>0</v>
      </c>
      <c r="T272" s="140">
        <f t="shared" si="102"/>
        <v>0</v>
      </c>
      <c r="U272" s="140">
        <f t="shared" si="103"/>
        <v>0</v>
      </c>
      <c r="W272" s="140">
        <f t="shared" si="104"/>
        <v>25760.560500000003</v>
      </c>
      <c r="X272" s="140">
        <f t="shared" si="105"/>
        <v>0</v>
      </c>
      <c r="Y272" s="140">
        <f t="shared" si="106"/>
        <v>13550.535000000002</v>
      </c>
      <c r="Z272" s="140">
        <f t="shared" si="107"/>
        <v>0</v>
      </c>
      <c r="AA272" s="140">
        <f t="shared" si="108"/>
        <v>0</v>
      </c>
      <c r="AC272" s="143">
        <f t="shared" si="97"/>
        <v>25760.560500000003</v>
      </c>
      <c r="AD272" s="143">
        <f t="shared" si="97"/>
        <v>0</v>
      </c>
      <c r="AE272" s="143">
        <f t="shared" si="97"/>
        <v>13550.535000000002</v>
      </c>
      <c r="AF272" s="143">
        <f t="shared" si="97"/>
        <v>0</v>
      </c>
      <c r="AG272" s="143">
        <f t="shared" si="97"/>
        <v>0</v>
      </c>
      <c r="AI272" s="140">
        <f t="shared" si="109"/>
        <v>0</v>
      </c>
      <c r="AJ272" s="140">
        <f t="shared" si="110"/>
        <v>0</v>
      </c>
      <c r="AK272" s="140">
        <f t="shared" si="111"/>
        <v>0</v>
      </c>
      <c r="AL272" s="140">
        <f t="shared" si="112"/>
        <v>0</v>
      </c>
      <c r="AM272" s="140">
        <f t="shared" si="113"/>
        <v>0</v>
      </c>
      <c r="AO272" s="140">
        <f t="shared" si="114"/>
        <v>14883.8794</v>
      </c>
      <c r="AP272" s="140">
        <f t="shared" si="115"/>
        <v>0</v>
      </c>
      <c r="AQ272" s="140">
        <f t="shared" si="116"/>
        <v>7829.1979999999994</v>
      </c>
      <c r="AR272" s="140">
        <f t="shared" si="117"/>
        <v>0</v>
      </c>
      <c r="AS272" s="140">
        <f t="shared" si="118"/>
        <v>0</v>
      </c>
      <c r="AU272" s="143">
        <f t="shared" si="98"/>
        <v>14883.8794</v>
      </c>
      <c r="AV272" s="143">
        <f t="shared" si="98"/>
        <v>0</v>
      </c>
      <c r="AW272" s="143">
        <f t="shared" si="98"/>
        <v>7829.1979999999994</v>
      </c>
      <c r="AX272" s="143">
        <f t="shared" si="98"/>
        <v>0</v>
      </c>
      <c r="AY272" s="143">
        <f t="shared" si="98"/>
        <v>0</v>
      </c>
    </row>
    <row r="273" spans="2:51">
      <c r="B273" t="s">
        <v>873</v>
      </c>
      <c r="C273" t="s">
        <v>369</v>
      </c>
      <c r="D273" s="120">
        <v>8.5000000000000006E-3</v>
      </c>
      <c r="E273" s="120">
        <v>1.6E-2</v>
      </c>
      <c r="F273" s="127">
        <v>2951498</v>
      </c>
      <c r="G273" s="127">
        <v>0</v>
      </c>
      <c r="H273" s="127">
        <v>1552543</v>
      </c>
      <c r="I273" s="127">
        <v>0</v>
      </c>
      <c r="J273" s="127">
        <v>0</v>
      </c>
      <c r="K273" s="127"/>
      <c r="L273" s="127"/>
      <c r="M273" s="127"/>
      <c r="N273" s="127"/>
      <c r="O273" s="127"/>
      <c r="Q273" s="140">
        <f t="shared" si="99"/>
        <v>0</v>
      </c>
      <c r="R273" s="140">
        <f t="shared" si="100"/>
        <v>0</v>
      </c>
      <c r="S273" s="140">
        <f t="shared" si="101"/>
        <v>0</v>
      </c>
      <c r="T273" s="140">
        <f t="shared" si="102"/>
        <v>0</v>
      </c>
      <c r="U273" s="140">
        <f t="shared" si="103"/>
        <v>0</v>
      </c>
      <c r="W273" s="140">
        <f t="shared" si="104"/>
        <v>25087.733</v>
      </c>
      <c r="X273" s="140">
        <f t="shared" si="105"/>
        <v>0</v>
      </c>
      <c r="Y273" s="140">
        <f t="shared" si="106"/>
        <v>13196.615500000002</v>
      </c>
      <c r="Z273" s="140">
        <f t="shared" si="107"/>
        <v>0</v>
      </c>
      <c r="AA273" s="140">
        <f t="shared" si="108"/>
        <v>0</v>
      </c>
      <c r="AC273" s="143">
        <f t="shared" si="97"/>
        <v>25087.733</v>
      </c>
      <c r="AD273" s="143">
        <f t="shared" si="97"/>
        <v>0</v>
      </c>
      <c r="AE273" s="143">
        <f t="shared" si="97"/>
        <v>13196.615500000002</v>
      </c>
      <c r="AF273" s="143">
        <f t="shared" si="97"/>
        <v>0</v>
      </c>
      <c r="AG273" s="143">
        <f t="shared" si="97"/>
        <v>0</v>
      </c>
      <c r="AI273" s="140">
        <f t="shared" si="109"/>
        <v>0</v>
      </c>
      <c r="AJ273" s="140">
        <f t="shared" si="110"/>
        <v>0</v>
      </c>
      <c r="AK273" s="140">
        <f t="shared" si="111"/>
        <v>0</v>
      </c>
      <c r="AL273" s="140">
        <f t="shared" si="112"/>
        <v>0</v>
      </c>
      <c r="AM273" s="140">
        <f t="shared" si="113"/>
        <v>0</v>
      </c>
      <c r="AO273" s="140">
        <f t="shared" si="114"/>
        <v>47223.968000000001</v>
      </c>
      <c r="AP273" s="140">
        <f t="shared" si="115"/>
        <v>0</v>
      </c>
      <c r="AQ273" s="140">
        <f t="shared" si="116"/>
        <v>24840.688000000002</v>
      </c>
      <c r="AR273" s="140">
        <f t="shared" si="117"/>
        <v>0</v>
      </c>
      <c r="AS273" s="140">
        <f t="shared" si="118"/>
        <v>0</v>
      </c>
      <c r="AU273" s="143">
        <f t="shared" si="98"/>
        <v>47223.968000000001</v>
      </c>
      <c r="AV273" s="143">
        <f t="shared" si="98"/>
        <v>0</v>
      </c>
      <c r="AW273" s="143">
        <f t="shared" si="98"/>
        <v>24840.688000000002</v>
      </c>
      <c r="AX273" s="143">
        <f t="shared" si="98"/>
        <v>0</v>
      </c>
      <c r="AY273" s="143">
        <f t="shared" si="98"/>
        <v>0</v>
      </c>
    </row>
    <row r="274" spans="2:51">
      <c r="B274" t="s">
        <v>873</v>
      </c>
      <c r="C274" t="s">
        <v>370</v>
      </c>
      <c r="D274" s="120">
        <v>1.6899999999999998E-2</v>
      </c>
      <c r="E274" s="120">
        <v>2.2000000000000002E-2</v>
      </c>
      <c r="F274" s="127">
        <v>531806</v>
      </c>
      <c r="G274" s="127">
        <v>0</v>
      </c>
      <c r="H274" s="127">
        <v>279740</v>
      </c>
      <c r="I274" s="127">
        <v>0</v>
      </c>
      <c r="J274" s="127">
        <v>0</v>
      </c>
      <c r="K274" s="127"/>
      <c r="L274" s="127"/>
      <c r="M274" s="127"/>
      <c r="N274" s="127"/>
      <c r="O274" s="127"/>
      <c r="Q274" s="140">
        <f t="shared" si="99"/>
        <v>0</v>
      </c>
      <c r="R274" s="140">
        <f t="shared" si="100"/>
        <v>0</v>
      </c>
      <c r="S274" s="140">
        <f t="shared" si="101"/>
        <v>0</v>
      </c>
      <c r="T274" s="140">
        <f t="shared" si="102"/>
        <v>0</v>
      </c>
      <c r="U274" s="140">
        <f t="shared" si="103"/>
        <v>0</v>
      </c>
      <c r="W274" s="140">
        <f t="shared" si="104"/>
        <v>8987.5213999999996</v>
      </c>
      <c r="X274" s="140">
        <f t="shared" si="105"/>
        <v>0</v>
      </c>
      <c r="Y274" s="140">
        <f t="shared" si="106"/>
        <v>4727.6059999999998</v>
      </c>
      <c r="Z274" s="140">
        <f t="shared" si="107"/>
        <v>0</v>
      </c>
      <c r="AA274" s="140">
        <f t="shared" si="108"/>
        <v>0</v>
      </c>
      <c r="AC274" s="143">
        <f t="shared" ref="AC274:AG324" si="119">SUM(Q274,W274)</f>
        <v>8987.5213999999996</v>
      </c>
      <c r="AD274" s="143">
        <f t="shared" si="119"/>
        <v>0</v>
      </c>
      <c r="AE274" s="143">
        <f t="shared" si="119"/>
        <v>4727.6059999999998</v>
      </c>
      <c r="AF274" s="143">
        <f t="shared" si="119"/>
        <v>0</v>
      </c>
      <c r="AG274" s="143">
        <f t="shared" si="119"/>
        <v>0</v>
      </c>
      <c r="AI274" s="140">
        <f t="shared" si="109"/>
        <v>0</v>
      </c>
      <c r="AJ274" s="140">
        <f t="shared" si="110"/>
        <v>0</v>
      </c>
      <c r="AK274" s="140">
        <f t="shared" si="111"/>
        <v>0</v>
      </c>
      <c r="AL274" s="140">
        <f t="shared" si="112"/>
        <v>0</v>
      </c>
      <c r="AM274" s="140">
        <f t="shared" si="113"/>
        <v>0</v>
      </c>
      <c r="AO274" s="140">
        <f t="shared" si="114"/>
        <v>11699.732000000002</v>
      </c>
      <c r="AP274" s="140">
        <f t="shared" si="115"/>
        <v>0</v>
      </c>
      <c r="AQ274" s="140">
        <f t="shared" si="116"/>
        <v>6154.2800000000007</v>
      </c>
      <c r="AR274" s="140">
        <f t="shared" si="117"/>
        <v>0</v>
      </c>
      <c r="AS274" s="140">
        <f t="shared" si="118"/>
        <v>0</v>
      </c>
      <c r="AU274" s="143">
        <f t="shared" ref="AU274:AY324" si="120">SUM(AI274,AO274)</f>
        <v>11699.732000000002</v>
      </c>
      <c r="AV274" s="143">
        <f t="shared" si="120"/>
        <v>0</v>
      </c>
      <c r="AW274" s="143">
        <f t="shared" si="120"/>
        <v>6154.2800000000007</v>
      </c>
      <c r="AX274" s="143">
        <f t="shared" si="120"/>
        <v>0</v>
      </c>
      <c r="AY274" s="143">
        <f t="shared" si="120"/>
        <v>0</v>
      </c>
    </row>
    <row r="275" spans="2:51">
      <c r="B275" t="s">
        <v>873</v>
      </c>
      <c r="C275" t="s">
        <v>371</v>
      </c>
      <c r="D275" s="120">
        <v>1.2200000000000001E-2</v>
      </c>
      <c r="E275" s="120">
        <v>3.1200000000000002E-2</v>
      </c>
      <c r="F275" s="127">
        <v>9562</v>
      </c>
      <c r="G275" s="127">
        <v>0</v>
      </c>
      <c r="H275" s="127">
        <v>5030</v>
      </c>
      <c r="I275" s="127">
        <v>0</v>
      </c>
      <c r="J275" s="127">
        <v>0</v>
      </c>
      <c r="K275" s="127"/>
      <c r="L275" s="127"/>
      <c r="M275" s="127"/>
      <c r="N275" s="127"/>
      <c r="O275" s="127"/>
      <c r="Q275" s="140">
        <f t="shared" si="99"/>
        <v>0</v>
      </c>
      <c r="R275" s="140">
        <f t="shared" si="100"/>
        <v>0</v>
      </c>
      <c r="S275" s="140">
        <f t="shared" si="101"/>
        <v>0</v>
      </c>
      <c r="T275" s="140">
        <f t="shared" si="102"/>
        <v>0</v>
      </c>
      <c r="U275" s="140">
        <f t="shared" si="103"/>
        <v>0</v>
      </c>
      <c r="W275" s="140">
        <f t="shared" si="104"/>
        <v>116.6564</v>
      </c>
      <c r="X275" s="140">
        <f t="shared" si="105"/>
        <v>0</v>
      </c>
      <c r="Y275" s="140">
        <f t="shared" si="106"/>
        <v>61.366000000000007</v>
      </c>
      <c r="Z275" s="140">
        <f t="shared" si="107"/>
        <v>0</v>
      </c>
      <c r="AA275" s="140">
        <f t="shared" si="108"/>
        <v>0</v>
      </c>
      <c r="AC275" s="143">
        <f t="shared" si="119"/>
        <v>116.6564</v>
      </c>
      <c r="AD275" s="143">
        <f t="shared" si="119"/>
        <v>0</v>
      </c>
      <c r="AE275" s="143">
        <f t="shared" si="119"/>
        <v>61.366000000000007</v>
      </c>
      <c r="AF275" s="143">
        <f t="shared" si="119"/>
        <v>0</v>
      </c>
      <c r="AG275" s="143">
        <f t="shared" si="119"/>
        <v>0</v>
      </c>
      <c r="AI275" s="140">
        <f t="shared" si="109"/>
        <v>0</v>
      </c>
      <c r="AJ275" s="140">
        <f t="shared" si="110"/>
        <v>0</v>
      </c>
      <c r="AK275" s="140">
        <f t="shared" si="111"/>
        <v>0</v>
      </c>
      <c r="AL275" s="140">
        <f t="shared" si="112"/>
        <v>0</v>
      </c>
      <c r="AM275" s="140">
        <f t="shared" si="113"/>
        <v>0</v>
      </c>
      <c r="AO275" s="140">
        <f t="shared" si="114"/>
        <v>298.33440000000002</v>
      </c>
      <c r="AP275" s="140">
        <f t="shared" si="115"/>
        <v>0</v>
      </c>
      <c r="AQ275" s="140">
        <f t="shared" si="116"/>
        <v>156.93600000000001</v>
      </c>
      <c r="AR275" s="140">
        <f t="shared" si="117"/>
        <v>0</v>
      </c>
      <c r="AS275" s="140">
        <f t="shared" si="118"/>
        <v>0</v>
      </c>
      <c r="AU275" s="143">
        <f t="shared" si="120"/>
        <v>298.33440000000002</v>
      </c>
      <c r="AV275" s="143">
        <f t="shared" si="120"/>
        <v>0</v>
      </c>
      <c r="AW275" s="143">
        <f t="shared" si="120"/>
        <v>156.93600000000001</v>
      </c>
      <c r="AX275" s="143">
        <f t="shared" si="120"/>
        <v>0</v>
      </c>
      <c r="AY275" s="143">
        <f t="shared" si="120"/>
        <v>0</v>
      </c>
    </row>
    <row r="276" spans="2:51">
      <c r="B276" t="s">
        <v>873</v>
      </c>
      <c r="C276" t="s">
        <v>372</v>
      </c>
      <c r="D276" s="120">
        <v>2.3100000000000002E-2</v>
      </c>
      <c r="E276" s="120">
        <v>3.1800000000000002E-2</v>
      </c>
      <c r="F276" s="127">
        <v>16839</v>
      </c>
      <c r="G276" s="127">
        <v>0</v>
      </c>
      <c r="H276" s="127">
        <v>8858</v>
      </c>
      <c r="I276" s="127">
        <v>0</v>
      </c>
      <c r="J276" s="127">
        <v>0</v>
      </c>
      <c r="K276" s="127"/>
      <c r="L276" s="127"/>
      <c r="M276" s="127"/>
      <c r="N276" s="127"/>
      <c r="O276" s="127"/>
      <c r="Q276" s="140">
        <f t="shared" si="99"/>
        <v>0</v>
      </c>
      <c r="R276" s="140">
        <f t="shared" si="100"/>
        <v>0</v>
      </c>
      <c r="S276" s="140">
        <f t="shared" si="101"/>
        <v>0</v>
      </c>
      <c r="T276" s="140">
        <f t="shared" si="102"/>
        <v>0</v>
      </c>
      <c r="U276" s="140">
        <f t="shared" si="103"/>
        <v>0</v>
      </c>
      <c r="W276" s="140">
        <f t="shared" si="104"/>
        <v>388.98090000000002</v>
      </c>
      <c r="X276" s="140">
        <f t="shared" si="105"/>
        <v>0</v>
      </c>
      <c r="Y276" s="140">
        <f t="shared" si="106"/>
        <v>204.61980000000003</v>
      </c>
      <c r="Z276" s="140">
        <f t="shared" si="107"/>
        <v>0</v>
      </c>
      <c r="AA276" s="140">
        <f t="shared" si="108"/>
        <v>0</v>
      </c>
      <c r="AC276" s="143">
        <f t="shared" si="119"/>
        <v>388.98090000000002</v>
      </c>
      <c r="AD276" s="143">
        <f t="shared" si="119"/>
        <v>0</v>
      </c>
      <c r="AE276" s="143">
        <f t="shared" si="119"/>
        <v>204.61980000000003</v>
      </c>
      <c r="AF276" s="143">
        <f t="shared" si="119"/>
        <v>0</v>
      </c>
      <c r="AG276" s="143">
        <f t="shared" si="119"/>
        <v>0</v>
      </c>
      <c r="AI276" s="140">
        <f t="shared" si="109"/>
        <v>0</v>
      </c>
      <c r="AJ276" s="140">
        <f t="shared" si="110"/>
        <v>0</v>
      </c>
      <c r="AK276" s="140">
        <f t="shared" si="111"/>
        <v>0</v>
      </c>
      <c r="AL276" s="140">
        <f t="shared" si="112"/>
        <v>0</v>
      </c>
      <c r="AM276" s="140">
        <f t="shared" si="113"/>
        <v>0</v>
      </c>
      <c r="AO276" s="140">
        <f t="shared" si="114"/>
        <v>535.48020000000008</v>
      </c>
      <c r="AP276" s="140">
        <f t="shared" si="115"/>
        <v>0</v>
      </c>
      <c r="AQ276" s="140">
        <f t="shared" si="116"/>
        <v>281.68440000000004</v>
      </c>
      <c r="AR276" s="140">
        <f t="shared" si="117"/>
        <v>0</v>
      </c>
      <c r="AS276" s="140">
        <f t="shared" si="118"/>
        <v>0</v>
      </c>
      <c r="AU276" s="143">
        <f t="shared" si="120"/>
        <v>535.48020000000008</v>
      </c>
      <c r="AV276" s="143">
        <f t="shared" si="120"/>
        <v>0</v>
      </c>
      <c r="AW276" s="143">
        <f t="shared" si="120"/>
        <v>281.68440000000004</v>
      </c>
      <c r="AX276" s="143">
        <f t="shared" si="120"/>
        <v>0</v>
      </c>
      <c r="AY276" s="143">
        <f t="shared" si="120"/>
        <v>0</v>
      </c>
    </row>
    <row r="277" spans="2:51">
      <c r="B277" t="s">
        <v>873</v>
      </c>
      <c r="C277" t="s">
        <v>373</v>
      </c>
      <c r="D277" s="120">
        <v>2.6199999999999998E-2</v>
      </c>
      <c r="E277" s="120">
        <v>2.6199999999999998E-2</v>
      </c>
      <c r="F277" s="127">
        <v>0</v>
      </c>
      <c r="G277" s="127">
        <v>0</v>
      </c>
      <c r="H277" s="127">
        <v>0</v>
      </c>
      <c r="I277" s="127">
        <v>0</v>
      </c>
      <c r="J277" s="127">
        <v>0</v>
      </c>
      <c r="K277" s="127"/>
      <c r="L277" s="127"/>
      <c r="M277" s="127"/>
      <c r="N277" s="127"/>
      <c r="O277" s="127"/>
      <c r="Q277" s="140">
        <f t="shared" si="99"/>
        <v>0</v>
      </c>
      <c r="R277" s="140">
        <f t="shared" si="100"/>
        <v>0</v>
      </c>
      <c r="S277" s="140">
        <f t="shared" si="101"/>
        <v>0</v>
      </c>
      <c r="T277" s="140">
        <f t="shared" si="102"/>
        <v>0</v>
      </c>
      <c r="U277" s="140">
        <f t="shared" si="103"/>
        <v>0</v>
      </c>
      <c r="W277" s="140">
        <f t="shared" si="104"/>
        <v>0</v>
      </c>
      <c r="X277" s="140">
        <f t="shared" si="105"/>
        <v>0</v>
      </c>
      <c r="Y277" s="140">
        <f t="shared" si="106"/>
        <v>0</v>
      </c>
      <c r="Z277" s="140">
        <f t="shared" si="107"/>
        <v>0</v>
      </c>
      <c r="AA277" s="140">
        <f t="shared" si="108"/>
        <v>0</v>
      </c>
      <c r="AC277" s="143">
        <f t="shared" si="119"/>
        <v>0</v>
      </c>
      <c r="AD277" s="143">
        <f t="shared" si="119"/>
        <v>0</v>
      </c>
      <c r="AE277" s="143">
        <f t="shared" si="119"/>
        <v>0</v>
      </c>
      <c r="AF277" s="143">
        <f t="shared" si="119"/>
        <v>0</v>
      </c>
      <c r="AG277" s="143">
        <f t="shared" si="119"/>
        <v>0</v>
      </c>
      <c r="AI277" s="140">
        <f t="shared" si="109"/>
        <v>0</v>
      </c>
      <c r="AJ277" s="140">
        <f t="shared" si="110"/>
        <v>0</v>
      </c>
      <c r="AK277" s="140">
        <f t="shared" si="111"/>
        <v>0</v>
      </c>
      <c r="AL277" s="140">
        <f t="shared" si="112"/>
        <v>0</v>
      </c>
      <c r="AM277" s="140">
        <f t="shared" si="113"/>
        <v>0</v>
      </c>
      <c r="AO277" s="140">
        <f t="shared" si="114"/>
        <v>0</v>
      </c>
      <c r="AP277" s="140">
        <f t="shared" si="115"/>
        <v>0</v>
      </c>
      <c r="AQ277" s="140">
        <f t="shared" si="116"/>
        <v>0</v>
      </c>
      <c r="AR277" s="140">
        <f t="shared" si="117"/>
        <v>0</v>
      </c>
      <c r="AS277" s="140">
        <f t="shared" si="118"/>
        <v>0</v>
      </c>
      <c r="AU277" s="143">
        <f t="shared" si="120"/>
        <v>0</v>
      </c>
      <c r="AV277" s="143">
        <f t="shared" si="120"/>
        <v>0</v>
      </c>
      <c r="AW277" s="143">
        <f t="shared" si="120"/>
        <v>0</v>
      </c>
      <c r="AX277" s="143">
        <f t="shared" si="120"/>
        <v>0</v>
      </c>
      <c r="AY277" s="143">
        <f t="shared" si="120"/>
        <v>0</v>
      </c>
    </row>
    <row r="278" spans="2:51">
      <c r="B278" t="s">
        <v>873</v>
      </c>
      <c r="C278" t="s">
        <v>375</v>
      </c>
      <c r="D278" s="120">
        <v>1.7899999999999999E-2</v>
      </c>
      <c r="E278" s="120">
        <v>1.83E-2</v>
      </c>
      <c r="F278" s="127">
        <v>5367357</v>
      </c>
      <c r="G278" s="127">
        <v>0</v>
      </c>
      <c r="H278" s="127">
        <v>2823330</v>
      </c>
      <c r="I278" s="127">
        <v>0</v>
      </c>
      <c r="J278" s="127">
        <v>0</v>
      </c>
      <c r="K278" s="127"/>
      <c r="L278" s="127"/>
      <c r="M278" s="127"/>
      <c r="N278" s="127"/>
      <c r="O278" s="127"/>
      <c r="Q278" s="140">
        <f t="shared" si="99"/>
        <v>0</v>
      </c>
      <c r="R278" s="140">
        <f t="shared" si="100"/>
        <v>0</v>
      </c>
      <c r="S278" s="140">
        <f t="shared" si="101"/>
        <v>0</v>
      </c>
      <c r="T278" s="140">
        <f t="shared" si="102"/>
        <v>0</v>
      </c>
      <c r="U278" s="140">
        <f t="shared" si="103"/>
        <v>0</v>
      </c>
      <c r="W278" s="140">
        <f t="shared" si="104"/>
        <v>96075.690300000002</v>
      </c>
      <c r="X278" s="140">
        <f t="shared" si="105"/>
        <v>0</v>
      </c>
      <c r="Y278" s="140">
        <f t="shared" si="106"/>
        <v>50537.606999999996</v>
      </c>
      <c r="Z278" s="140">
        <f t="shared" si="107"/>
        <v>0</v>
      </c>
      <c r="AA278" s="140">
        <f t="shared" si="108"/>
        <v>0</v>
      </c>
      <c r="AC278" s="143">
        <f t="shared" si="119"/>
        <v>96075.690300000002</v>
      </c>
      <c r="AD278" s="143">
        <f t="shared" si="119"/>
        <v>0</v>
      </c>
      <c r="AE278" s="143">
        <f t="shared" si="119"/>
        <v>50537.606999999996</v>
      </c>
      <c r="AF278" s="143">
        <f t="shared" si="119"/>
        <v>0</v>
      </c>
      <c r="AG278" s="143">
        <f t="shared" si="119"/>
        <v>0</v>
      </c>
      <c r="AI278" s="140">
        <f t="shared" si="109"/>
        <v>0</v>
      </c>
      <c r="AJ278" s="140">
        <f t="shared" si="110"/>
        <v>0</v>
      </c>
      <c r="AK278" s="140">
        <f t="shared" si="111"/>
        <v>0</v>
      </c>
      <c r="AL278" s="140">
        <f t="shared" si="112"/>
        <v>0</v>
      </c>
      <c r="AM278" s="140">
        <f t="shared" si="113"/>
        <v>0</v>
      </c>
      <c r="AO278" s="140">
        <f t="shared" si="114"/>
        <v>98222.633100000006</v>
      </c>
      <c r="AP278" s="140">
        <f t="shared" si="115"/>
        <v>0</v>
      </c>
      <c r="AQ278" s="140">
        <f t="shared" si="116"/>
        <v>51666.938999999998</v>
      </c>
      <c r="AR278" s="140">
        <f t="shared" si="117"/>
        <v>0</v>
      </c>
      <c r="AS278" s="140">
        <f t="shared" si="118"/>
        <v>0</v>
      </c>
      <c r="AU278" s="143">
        <f t="shared" si="120"/>
        <v>98222.633100000006</v>
      </c>
      <c r="AV278" s="143">
        <f t="shared" si="120"/>
        <v>0</v>
      </c>
      <c r="AW278" s="143">
        <f t="shared" si="120"/>
        <v>51666.938999999998</v>
      </c>
      <c r="AX278" s="143">
        <f t="shared" si="120"/>
        <v>0</v>
      </c>
      <c r="AY278" s="143">
        <f t="shared" si="120"/>
        <v>0</v>
      </c>
    </row>
    <row r="279" spans="2:51">
      <c r="B279" t="s">
        <v>873</v>
      </c>
      <c r="C279" t="s">
        <v>376</v>
      </c>
      <c r="D279" s="120">
        <v>2.92E-2</v>
      </c>
      <c r="E279" s="120">
        <v>2.92E-2</v>
      </c>
      <c r="F279" s="127">
        <v>0</v>
      </c>
      <c r="G279" s="127">
        <v>0</v>
      </c>
      <c r="H279" s="127">
        <v>0</v>
      </c>
      <c r="I279" s="127">
        <v>0</v>
      </c>
      <c r="J279" s="127">
        <v>0</v>
      </c>
      <c r="K279" s="127"/>
      <c r="L279" s="127"/>
      <c r="M279" s="127"/>
      <c r="N279" s="127"/>
      <c r="O279" s="127"/>
      <c r="Q279" s="140">
        <f t="shared" si="99"/>
        <v>0</v>
      </c>
      <c r="R279" s="140">
        <f t="shared" si="100"/>
        <v>0</v>
      </c>
      <c r="S279" s="140">
        <f t="shared" si="101"/>
        <v>0</v>
      </c>
      <c r="T279" s="140">
        <f t="shared" si="102"/>
        <v>0</v>
      </c>
      <c r="U279" s="140">
        <f t="shared" si="103"/>
        <v>0</v>
      </c>
      <c r="W279" s="140">
        <f t="shared" si="104"/>
        <v>0</v>
      </c>
      <c r="X279" s="140">
        <f t="shared" si="105"/>
        <v>0</v>
      </c>
      <c r="Y279" s="140">
        <f t="shared" si="106"/>
        <v>0</v>
      </c>
      <c r="Z279" s="140">
        <f t="shared" si="107"/>
        <v>0</v>
      </c>
      <c r="AA279" s="140">
        <f t="shared" si="108"/>
        <v>0</v>
      </c>
      <c r="AC279" s="143">
        <f t="shared" si="119"/>
        <v>0</v>
      </c>
      <c r="AD279" s="143">
        <f t="shared" si="119"/>
        <v>0</v>
      </c>
      <c r="AE279" s="143">
        <f t="shared" si="119"/>
        <v>0</v>
      </c>
      <c r="AF279" s="143">
        <f t="shared" si="119"/>
        <v>0</v>
      </c>
      <c r="AG279" s="143">
        <f t="shared" si="119"/>
        <v>0</v>
      </c>
      <c r="AI279" s="140">
        <f t="shared" si="109"/>
        <v>0</v>
      </c>
      <c r="AJ279" s="140">
        <f t="shared" si="110"/>
        <v>0</v>
      </c>
      <c r="AK279" s="140">
        <f t="shared" si="111"/>
        <v>0</v>
      </c>
      <c r="AL279" s="140">
        <f t="shared" si="112"/>
        <v>0</v>
      </c>
      <c r="AM279" s="140">
        <f t="shared" si="113"/>
        <v>0</v>
      </c>
      <c r="AO279" s="140">
        <f t="shared" si="114"/>
        <v>0</v>
      </c>
      <c r="AP279" s="140">
        <f t="shared" si="115"/>
        <v>0</v>
      </c>
      <c r="AQ279" s="140">
        <f t="shared" si="116"/>
        <v>0</v>
      </c>
      <c r="AR279" s="140">
        <f t="shared" si="117"/>
        <v>0</v>
      </c>
      <c r="AS279" s="140">
        <f t="shared" si="118"/>
        <v>0</v>
      </c>
      <c r="AU279" s="143">
        <f t="shared" si="120"/>
        <v>0</v>
      </c>
      <c r="AV279" s="143">
        <f t="shared" si="120"/>
        <v>0</v>
      </c>
      <c r="AW279" s="143">
        <f t="shared" si="120"/>
        <v>0</v>
      </c>
      <c r="AX279" s="143">
        <f t="shared" si="120"/>
        <v>0</v>
      </c>
      <c r="AY279" s="143">
        <f t="shared" si="120"/>
        <v>0</v>
      </c>
    </row>
    <row r="280" spans="2:51">
      <c r="B280" t="s">
        <v>873</v>
      </c>
      <c r="C280" t="s">
        <v>377</v>
      </c>
      <c r="D280" s="120">
        <v>2.47E-2</v>
      </c>
      <c r="E280" s="120">
        <v>2.3799999999999998E-2</v>
      </c>
      <c r="F280" s="127">
        <v>2645462</v>
      </c>
      <c r="G280" s="127">
        <v>0</v>
      </c>
      <c r="H280" s="127">
        <v>1391562</v>
      </c>
      <c r="I280" s="127">
        <v>0</v>
      </c>
      <c r="J280" s="127">
        <v>0</v>
      </c>
      <c r="K280" s="127"/>
      <c r="L280" s="127"/>
      <c r="M280" s="127"/>
      <c r="N280" s="127"/>
      <c r="O280" s="127"/>
      <c r="Q280" s="140">
        <f t="shared" si="99"/>
        <v>0</v>
      </c>
      <c r="R280" s="140">
        <f t="shared" si="100"/>
        <v>0</v>
      </c>
      <c r="S280" s="140">
        <f t="shared" si="101"/>
        <v>0</v>
      </c>
      <c r="T280" s="140">
        <f t="shared" si="102"/>
        <v>0</v>
      </c>
      <c r="U280" s="140">
        <f t="shared" si="103"/>
        <v>0</v>
      </c>
      <c r="W280" s="140">
        <f t="shared" si="104"/>
        <v>65342.911399999997</v>
      </c>
      <c r="X280" s="140">
        <f t="shared" si="105"/>
        <v>0</v>
      </c>
      <c r="Y280" s="140">
        <f t="shared" si="106"/>
        <v>34371.581400000003</v>
      </c>
      <c r="Z280" s="140">
        <f t="shared" si="107"/>
        <v>0</v>
      </c>
      <c r="AA280" s="140">
        <f t="shared" si="108"/>
        <v>0</v>
      </c>
      <c r="AC280" s="143">
        <f t="shared" si="119"/>
        <v>65342.911399999997</v>
      </c>
      <c r="AD280" s="143">
        <f t="shared" si="119"/>
        <v>0</v>
      </c>
      <c r="AE280" s="143">
        <f t="shared" si="119"/>
        <v>34371.581400000003</v>
      </c>
      <c r="AF280" s="143">
        <f t="shared" si="119"/>
        <v>0</v>
      </c>
      <c r="AG280" s="143">
        <f t="shared" si="119"/>
        <v>0</v>
      </c>
      <c r="AI280" s="140">
        <f t="shared" si="109"/>
        <v>0</v>
      </c>
      <c r="AJ280" s="140">
        <f t="shared" si="110"/>
        <v>0</v>
      </c>
      <c r="AK280" s="140">
        <f t="shared" si="111"/>
        <v>0</v>
      </c>
      <c r="AL280" s="140">
        <f t="shared" si="112"/>
        <v>0</v>
      </c>
      <c r="AM280" s="140">
        <f t="shared" si="113"/>
        <v>0</v>
      </c>
      <c r="AO280" s="140">
        <f t="shared" si="114"/>
        <v>62961.995599999995</v>
      </c>
      <c r="AP280" s="140">
        <f t="shared" si="115"/>
        <v>0</v>
      </c>
      <c r="AQ280" s="140">
        <f t="shared" si="116"/>
        <v>33119.175599999995</v>
      </c>
      <c r="AR280" s="140">
        <f t="shared" si="117"/>
        <v>0</v>
      </c>
      <c r="AS280" s="140">
        <f t="shared" si="118"/>
        <v>0</v>
      </c>
      <c r="AU280" s="143">
        <f t="shared" si="120"/>
        <v>62961.995599999995</v>
      </c>
      <c r="AV280" s="143">
        <f t="shared" si="120"/>
        <v>0</v>
      </c>
      <c r="AW280" s="143">
        <f t="shared" si="120"/>
        <v>33119.175599999995</v>
      </c>
      <c r="AX280" s="143">
        <f t="shared" si="120"/>
        <v>0</v>
      </c>
      <c r="AY280" s="143">
        <f t="shared" si="120"/>
        <v>0</v>
      </c>
    </row>
    <row r="281" spans="2:51">
      <c r="B281" t="s">
        <v>873</v>
      </c>
      <c r="C281" t="s">
        <v>378</v>
      </c>
      <c r="D281" s="120">
        <v>1.9100000000000002E-2</v>
      </c>
      <c r="E281" s="120">
        <v>1.9E-2</v>
      </c>
      <c r="F281" s="127">
        <v>6534664</v>
      </c>
      <c r="G281" s="127">
        <v>0</v>
      </c>
      <c r="H281" s="127">
        <v>3437355</v>
      </c>
      <c r="I281" s="127">
        <v>0</v>
      </c>
      <c r="J281" s="127">
        <v>0</v>
      </c>
      <c r="K281" s="127"/>
      <c r="L281" s="127"/>
      <c r="M281" s="127"/>
      <c r="N281" s="127"/>
      <c r="O281" s="127"/>
      <c r="Q281" s="140">
        <f t="shared" si="99"/>
        <v>0</v>
      </c>
      <c r="R281" s="140">
        <f t="shared" si="100"/>
        <v>0</v>
      </c>
      <c r="S281" s="140">
        <f t="shared" si="101"/>
        <v>0</v>
      </c>
      <c r="T281" s="140">
        <f t="shared" si="102"/>
        <v>0</v>
      </c>
      <c r="U281" s="140">
        <f t="shared" si="103"/>
        <v>0</v>
      </c>
      <c r="W281" s="140">
        <f t="shared" si="104"/>
        <v>124812.08240000001</v>
      </c>
      <c r="X281" s="140">
        <f t="shared" si="105"/>
        <v>0</v>
      </c>
      <c r="Y281" s="140">
        <f t="shared" si="106"/>
        <v>65653.480500000005</v>
      </c>
      <c r="Z281" s="140">
        <f t="shared" si="107"/>
        <v>0</v>
      </c>
      <c r="AA281" s="140">
        <f t="shared" si="108"/>
        <v>0</v>
      </c>
      <c r="AC281" s="143">
        <f t="shared" si="119"/>
        <v>124812.08240000001</v>
      </c>
      <c r="AD281" s="143">
        <f t="shared" si="119"/>
        <v>0</v>
      </c>
      <c r="AE281" s="143">
        <f t="shared" si="119"/>
        <v>65653.480500000005</v>
      </c>
      <c r="AF281" s="143">
        <f t="shared" si="119"/>
        <v>0</v>
      </c>
      <c r="AG281" s="143">
        <f t="shared" si="119"/>
        <v>0</v>
      </c>
      <c r="AI281" s="140">
        <f t="shared" si="109"/>
        <v>0</v>
      </c>
      <c r="AJ281" s="140">
        <f t="shared" si="110"/>
        <v>0</v>
      </c>
      <c r="AK281" s="140">
        <f t="shared" si="111"/>
        <v>0</v>
      </c>
      <c r="AL281" s="140">
        <f t="shared" si="112"/>
        <v>0</v>
      </c>
      <c r="AM281" s="140">
        <f t="shared" si="113"/>
        <v>0</v>
      </c>
      <c r="AO281" s="140">
        <f t="shared" si="114"/>
        <v>124158.61599999999</v>
      </c>
      <c r="AP281" s="140">
        <f t="shared" si="115"/>
        <v>0</v>
      </c>
      <c r="AQ281" s="140">
        <f t="shared" si="116"/>
        <v>65309.744999999995</v>
      </c>
      <c r="AR281" s="140">
        <f t="shared" si="117"/>
        <v>0</v>
      </c>
      <c r="AS281" s="140">
        <f t="shared" si="118"/>
        <v>0</v>
      </c>
      <c r="AU281" s="143">
        <f t="shared" si="120"/>
        <v>124158.61599999999</v>
      </c>
      <c r="AV281" s="143">
        <f t="shared" si="120"/>
        <v>0</v>
      </c>
      <c r="AW281" s="143">
        <f t="shared" si="120"/>
        <v>65309.744999999995</v>
      </c>
      <c r="AX281" s="143">
        <f t="shared" si="120"/>
        <v>0</v>
      </c>
      <c r="AY281" s="143">
        <f t="shared" si="120"/>
        <v>0</v>
      </c>
    </row>
    <row r="282" spans="2:51">
      <c r="B282" t="s">
        <v>873</v>
      </c>
      <c r="C282" t="s">
        <v>379</v>
      </c>
      <c r="D282" s="120">
        <v>2.2200000000000001E-2</v>
      </c>
      <c r="E282" s="120">
        <v>2.1299999999999999E-2</v>
      </c>
      <c r="F282" s="127">
        <v>7585078</v>
      </c>
      <c r="G282" s="127">
        <v>0</v>
      </c>
      <c r="H282" s="127">
        <v>3989892</v>
      </c>
      <c r="I282" s="127">
        <v>0</v>
      </c>
      <c r="J282" s="127">
        <v>0</v>
      </c>
      <c r="K282" s="127"/>
      <c r="L282" s="127"/>
      <c r="M282" s="127"/>
      <c r="N282" s="127"/>
      <c r="O282" s="127"/>
      <c r="Q282" s="140">
        <f t="shared" si="99"/>
        <v>0</v>
      </c>
      <c r="R282" s="140">
        <f t="shared" si="100"/>
        <v>0</v>
      </c>
      <c r="S282" s="140">
        <f t="shared" si="101"/>
        <v>0</v>
      </c>
      <c r="T282" s="140">
        <f t="shared" si="102"/>
        <v>0</v>
      </c>
      <c r="U282" s="140">
        <f t="shared" si="103"/>
        <v>0</v>
      </c>
      <c r="W282" s="140">
        <f t="shared" si="104"/>
        <v>168388.7316</v>
      </c>
      <c r="X282" s="140">
        <f t="shared" si="105"/>
        <v>0</v>
      </c>
      <c r="Y282" s="140">
        <f t="shared" si="106"/>
        <v>88575.602400000003</v>
      </c>
      <c r="Z282" s="140">
        <f t="shared" si="107"/>
        <v>0</v>
      </c>
      <c r="AA282" s="140">
        <f t="shared" si="108"/>
        <v>0</v>
      </c>
      <c r="AC282" s="143">
        <f t="shared" si="119"/>
        <v>168388.7316</v>
      </c>
      <c r="AD282" s="143">
        <f t="shared" si="119"/>
        <v>0</v>
      </c>
      <c r="AE282" s="143">
        <f t="shared" si="119"/>
        <v>88575.602400000003</v>
      </c>
      <c r="AF282" s="143">
        <f t="shared" si="119"/>
        <v>0</v>
      </c>
      <c r="AG282" s="143">
        <f t="shared" si="119"/>
        <v>0</v>
      </c>
      <c r="AI282" s="140">
        <f t="shared" si="109"/>
        <v>0</v>
      </c>
      <c r="AJ282" s="140">
        <f t="shared" si="110"/>
        <v>0</v>
      </c>
      <c r="AK282" s="140">
        <f t="shared" si="111"/>
        <v>0</v>
      </c>
      <c r="AL282" s="140">
        <f t="shared" si="112"/>
        <v>0</v>
      </c>
      <c r="AM282" s="140">
        <f t="shared" si="113"/>
        <v>0</v>
      </c>
      <c r="AO282" s="140">
        <f t="shared" si="114"/>
        <v>161562.16139999998</v>
      </c>
      <c r="AP282" s="140">
        <f t="shared" si="115"/>
        <v>0</v>
      </c>
      <c r="AQ282" s="140">
        <f t="shared" si="116"/>
        <v>84984.699599999993</v>
      </c>
      <c r="AR282" s="140">
        <f t="shared" si="117"/>
        <v>0</v>
      </c>
      <c r="AS282" s="140">
        <f t="shared" si="118"/>
        <v>0</v>
      </c>
      <c r="AU282" s="143">
        <f t="shared" si="120"/>
        <v>161562.16139999998</v>
      </c>
      <c r="AV282" s="143">
        <f t="shared" si="120"/>
        <v>0</v>
      </c>
      <c r="AW282" s="143">
        <f t="shared" si="120"/>
        <v>84984.699599999993</v>
      </c>
      <c r="AX282" s="143">
        <f t="shared" si="120"/>
        <v>0</v>
      </c>
      <c r="AY282" s="143">
        <f t="shared" si="120"/>
        <v>0</v>
      </c>
    </row>
    <row r="283" spans="2:51">
      <c r="B283" t="s">
        <v>873</v>
      </c>
      <c r="C283" t="s">
        <v>380</v>
      </c>
      <c r="D283" s="120">
        <v>3.6600000000000001E-2</v>
      </c>
      <c r="E283" s="120">
        <v>3.7400000000000003E-2</v>
      </c>
      <c r="F283" s="127">
        <v>1898838</v>
      </c>
      <c r="G283" s="127">
        <v>0</v>
      </c>
      <c r="H283" s="127">
        <v>998824</v>
      </c>
      <c r="I283" s="127">
        <v>0</v>
      </c>
      <c r="J283" s="127">
        <v>0</v>
      </c>
      <c r="K283" s="127"/>
      <c r="L283" s="127"/>
      <c r="M283" s="127"/>
      <c r="N283" s="127"/>
      <c r="O283" s="127"/>
      <c r="Q283" s="140">
        <f t="shared" si="99"/>
        <v>0</v>
      </c>
      <c r="R283" s="140">
        <f t="shared" si="100"/>
        <v>0</v>
      </c>
      <c r="S283" s="140">
        <f t="shared" si="101"/>
        <v>0</v>
      </c>
      <c r="T283" s="140">
        <f t="shared" si="102"/>
        <v>0</v>
      </c>
      <c r="U283" s="140">
        <f t="shared" si="103"/>
        <v>0</v>
      </c>
      <c r="W283" s="140">
        <f t="shared" si="104"/>
        <v>69497.470799999996</v>
      </c>
      <c r="X283" s="140">
        <f t="shared" si="105"/>
        <v>0</v>
      </c>
      <c r="Y283" s="140">
        <f t="shared" si="106"/>
        <v>36556.958400000003</v>
      </c>
      <c r="Z283" s="140">
        <f t="shared" si="107"/>
        <v>0</v>
      </c>
      <c r="AA283" s="140">
        <f t="shared" si="108"/>
        <v>0</v>
      </c>
      <c r="AC283" s="143">
        <f t="shared" si="119"/>
        <v>69497.470799999996</v>
      </c>
      <c r="AD283" s="143">
        <f t="shared" si="119"/>
        <v>0</v>
      </c>
      <c r="AE283" s="143">
        <f t="shared" si="119"/>
        <v>36556.958400000003</v>
      </c>
      <c r="AF283" s="143">
        <f t="shared" si="119"/>
        <v>0</v>
      </c>
      <c r="AG283" s="143">
        <f t="shared" si="119"/>
        <v>0</v>
      </c>
      <c r="AI283" s="140">
        <f t="shared" si="109"/>
        <v>0</v>
      </c>
      <c r="AJ283" s="140">
        <f t="shared" si="110"/>
        <v>0</v>
      </c>
      <c r="AK283" s="140">
        <f t="shared" si="111"/>
        <v>0</v>
      </c>
      <c r="AL283" s="140">
        <f t="shared" si="112"/>
        <v>0</v>
      </c>
      <c r="AM283" s="140">
        <f t="shared" si="113"/>
        <v>0</v>
      </c>
      <c r="AO283" s="140">
        <f t="shared" si="114"/>
        <v>71016.541200000007</v>
      </c>
      <c r="AP283" s="140">
        <f t="shared" si="115"/>
        <v>0</v>
      </c>
      <c r="AQ283" s="140">
        <f t="shared" si="116"/>
        <v>37356.017599999999</v>
      </c>
      <c r="AR283" s="140">
        <f t="shared" si="117"/>
        <v>0</v>
      </c>
      <c r="AS283" s="140">
        <f t="shared" si="118"/>
        <v>0</v>
      </c>
      <c r="AU283" s="143">
        <f t="shared" si="120"/>
        <v>71016.541200000007</v>
      </c>
      <c r="AV283" s="143">
        <f t="shared" si="120"/>
        <v>0</v>
      </c>
      <c r="AW283" s="143">
        <f t="shared" si="120"/>
        <v>37356.017599999999</v>
      </c>
      <c r="AX283" s="143">
        <f t="shared" si="120"/>
        <v>0</v>
      </c>
      <c r="AY283" s="143">
        <f t="shared" si="120"/>
        <v>0</v>
      </c>
    </row>
    <row r="284" spans="2:51">
      <c r="B284" t="s">
        <v>873</v>
      </c>
      <c r="C284" t="s">
        <v>381</v>
      </c>
      <c r="D284" s="120">
        <v>2.3E-2</v>
      </c>
      <c r="E284" s="120">
        <v>2.1600000000000001E-2</v>
      </c>
      <c r="F284" s="127">
        <v>21994</v>
      </c>
      <c r="G284" s="127">
        <v>0</v>
      </c>
      <c r="H284" s="127">
        <v>11569</v>
      </c>
      <c r="I284" s="127">
        <v>0</v>
      </c>
      <c r="J284" s="127">
        <v>0</v>
      </c>
      <c r="K284" s="127"/>
      <c r="L284" s="127"/>
      <c r="M284" s="127"/>
      <c r="N284" s="127"/>
      <c r="O284" s="127"/>
      <c r="Q284" s="140">
        <f t="shared" si="99"/>
        <v>0</v>
      </c>
      <c r="R284" s="140">
        <f t="shared" si="100"/>
        <v>0</v>
      </c>
      <c r="S284" s="140">
        <f t="shared" si="101"/>
        <v>0</v>
      </c>
      <c r="T284" s="140">
        <f t="shared" si="102"/>
        <v>0</v>
      </c>
      <c r="U284" s="140">
        <f t="shared" si="103"/>
        <v>0</v>
      </c>
      <c r="W284" s="140">
        <f t="shared" si="104"/>
        <v>505.86199999999997</v>
      </c>
      <c r="X284" s="140">
        <f t="shared" si="105"/>
        <v>0</v>
      </c>
      <c r="Y284" s="140">
        <f t="shared" si="106"/>
        <v>266.08699999999999</v>
      </c>
      <c r="Z284" s="140">
        <f t="shared" si="107"/>
        <v>0</v>
      </c>
      <c r="AA284" s="140">
        <f t="shared" si="108"/>
        <v>0</v>
      </c>
      <c r="AC284" s="143">
        <f t="shared" si="119"/>
        <v>505.86199999999997</v>
      </c>
      <c r="AD284" s="143">
        <f t="shared" si="119"/>
        <v>0</v>
      </c>
      <c r="AE284" s="143">
        <f t="shared" si="119"/>
        <v>266.08699999999999</v>
      </c>
      <c r="AF284" s="143">
        <f t="shared" si="119"/>
        <v>0</v>
      </c>
      <c r="AG284" s="143">
        <f t="shared" si="119"/>
        <v>0</v>
      </c>
      <c r="AI284" s="140">
        <f t="shared" si="109"/>
        <v>0</v>
      </c>
      <c r="AJ284" s="140">
        <f t="shared" si="110"/>
        <v>0</v>
      </c>
      <c r="AK284" s="140">
        <f t="shared" si="111"/>
        <v>0</v>
      </c>
      <c r="AL284" s="140">
        <f t="shared" si="112"/>
        <v>0</v>
      </c>
      <c r="AM284" s="140">
        <f t="shared" si="113"/>
        <v>0</v>
      </c>
      <c r="AO284" s="140">
        <f t="shared" si="114"/>
        <v>475.07040000000001</v>
      </c>
      <c r="AP284" s="140">
        <f t="shared" si="115"/>
        <v>0</v>
      </c>
      <c r="AQ284" s="140">
        <f t="shared" si="116"/>
        <v>249.8904</v>
      </c>
      <c r="AR284" s="140">
        <f t="shared" si="117"/>
        <v>0</v>
      </c>
      <c r="AS284" s="140">
        <f t="shared" si="118"/>
        <v>0</v>
      </c>
      <c r="AU284" s="143">
        <f t="shared" si="120"/>
        <v>475.07040000000001</v>
      </c>
      <c r="AV284" s="143">
        <f t="shared" si="120"/>
        <v>0</v>
      </c>
      <c r="AW284" s="143">
        <f t="shared" si="120"/>
        <v>249.8904</v>
      </c>
      <c r="AX284" s="143">
        <f t="shared" si="120"/>
        <v>0</v>
      </c>
      <c r="AY284" s="143">
        <f t="shared" si="120"/>
        <v>0</v>
      </c>
    </row>
    <row r="285" spans="2:51">
      <c r="B285" t="s">
        <v>873</v>
      </c>
      <c r="C285" t="s">
        <v>382</v>
      </c>
      <c r="D285" s="120">
        <v>2.8900000000000002E-2</v>
      </c>
      <c r="E285" s="120">
        <v>2.5099999999999997E-2</v>
      </c>
      <c r="F285" s="127">
        <v>33059</v>
      </c>
      <c r="G285" s="127">
        <v>0</v>
      </c>
      <c r="H285" s="127">
        <v>17390</v>
      </c>
      <c r="I285" s="127">
        <v>0</v>
      </c>
      <c r="J285" s="127">
        <v>0</v>
      </c>
      <c r="K285" s="127"/>
      <c r="L285" s="127"/>
      <c r="M285" s="127"/>
      <c r="N285" s="127"/>
      <c r="O285" s="127"/>
      <c r="Q285" s="140">
        <f t="shared" si="99"/>
        <v>0</v>
      </c>
      <c r="R285" s="140">
        <f t="shared" si="100"/>
        <v>0</v>
      </c>
      <c r="S285" s="140">
        <f t="shared" si="101"/>
        <v>0</v>
      </c>
      <c r="T285" s="140">
        <f t="shared" si="102"/>
        <v>0</v>
      </c>
      <c r="U285" s="140">
        <f t="shared" si="103"/>
        <v>0</v>
      </c>
      <c r="W285" s="140">
        <f t="shared" si="104"/>
        <v>955.40510000000006</v>
      </c>
      <c r="X285" s="140">
        <f t="shared" si="105"/>
        <v>0</v>
      </c>
      <c r="Y285" s="140">
        <f t="shared" si="106"/>
        <v>502.57100000000003</v>
      </c>
      <c r="Z285" s="140">
        <f t="shared" si="107"/>
        <v>0</v>
      </c>
      <c r="AA285" s="140">
        <f t="shared" si="108"/>
        <v>0</v>
      </c>
      <c r="AC285" s="143">
        <f t="shared" si="119"/>
        <v>955.40510000000006</v>
      </c>
      <c r="AD285" s="143">
        <f t="shared" si="119"/>
        <v>0</v>
      </c>
      <c r="AE285" s="143">
        <f t="shared" si="119"/>
        <v>502.57100000000003</v>
      </c>
      <c r="AF285" s="143">
        <f t="shared" si="119"/>
        <v>0</v>
      </c>
      <c r="AG285" s="143">
        <f t="shared" si="119"/>
        <v>0</v>
      </c>
      <c r="AI285" s="140">
        <f t="shared" si="109"/>
        <v>0</v>
      </c>
      <c r="AJ285" s="140">
        <f t="shared" si="110"/>
        <v>0</v>
      </c>
      <c r="AK285" s="140">
        <f t="shared" si="111"/>
        <v>0</v>
      </c>
      <c r="AL285" s="140">
        <f t="shared" si="112"/>
        <v>0</v>
      </c>
      <c r="AM285" s="140">
        <f t="shared" si="113"/>
        <v>0</v>
      </c>
      <c r="AO285" s="140">
        <f t="shared" si="114"/>
        <v>829.78089999999986</v>
      </c>
      <c r="AP285" s="140">
        <f t="shared" si="115"/>
        <v>0</v>
      </c>
      <c r="AQ285" s="140">
        <f t="shared" si="116"/>
        <v>436.48899999999998</v>
      </c>
      <c r="AR285" s="140">
        <f t="shared" si="117"/>
        <v>0</v>
      </c>
      <c r="AS285" s="140">
        <f t="shared" si="118"/>
        <v>0</v>
      </c>
      <c r="AU285" s="143">
        <f t="shared" si="120"/>
        <v>829.78089999999986</v>
      </c>
      <c r="AV285" s="143">
        <f t="shared" si="120"/>
        <v>0</v>
      </c>
      <c r="AW285" s="143">
        <f t="shared" si="120"/>
        <v>436.48899999999998</v>
      </c>
      <c r="AX285" s="143">
        <f t="shared" si="120"/>
        <v>0</v>
      </c>
      <c r="AY285" s="143">
        <f t="shared" si="120"/>
        <v>0</v>
      </c>
    </row>
    <row r="286" spans="2:51">
      <c r="B286" t="s">
        <v>873</v>
      </c>
      <c r="C286" t="s">
        <v>405</v>
      </c>
      <c r="D286" s="120">
        <v>6.7999999999999996E-3</v>
      </c>
      <c r="E286" s="120">
        <v>5.7999999999999996E-3</v>
      </c>
      <c r="F286" s="127">
        <v>6512</v>
      </c>
      <c r="G286" s="127">
        <v>0</v>
      </c>
      <c r="H286" s="127">
        <v>3425</v>
      </c>
      <c r="I286" s="127">
        <v>0</v>
      </c>
      <c r="J286" s="127">
        <v>0</v>
      </c>
      <c r="K286" s="127"/>
      <c r="L286" s="127"/>
      <c r="M286" s="127"/>
      <c r="N286" s="127"/>
      <c r="O286" s="127"/>
      <c r="Q286" s="140">
        <f t="shared" si="99"/>
        <v>0</v>
      </c>
      <c r="R286" s="140">
        <f t="shared" si="100"/>
        <v>0</v>
      </c>
      <c r="S286" s="140">
        <f t="shared" si="101"/>
        <v>0</v>
      </c>
      <c r="T286" s="140">
        <f t="shared" si="102"/>
        <v>0</v>
      </c>
      <c r="U286" s="140">
        <f t="shared" si="103"/>
        <v>0</v>
      </c>
      <c r="W286" s="140">
        <f t="shared" si="104"/>
        <v>44.281599999999997</v>
      </c>
      <c r="X286" s="140">
        <f t="shared" si="105"/>
        <v>0</v>
      </c>
      <c r="Y286" s="140">
        <f t="shared" si="106"/>
        <v>23.29</v>
      </c>
      <c r="Z286" s="140">
        <f t="shared" si="107"/>
        <v>0</v>
      </c>
      <c r="AA286" s="140">
        <f t="shared" si="108"/>
        <v>0</v>
      </c>
      <c r="AC286" s="143">
        <f t="shared" si="119"/>
        <v>44.281599999999997</v>
      </c>
      <c r="AD286" s="143">
        <f t="shared" si="119"/>
        <v>0</v>
      </c>
      <c r="AE286" s="143">
        <f t="shared" si="119"/>
        <v>23.29</v>
      </c>
      <c r="AF286" s="143">
        <f t="shared" si="119"/>
        <v>0</v>
      </c>
      <c r="AG286" s="143">
        <f t="shared" si="119"/>
        <v>0</v>
      </c>
      <c r="AI286" s="140">
        <f t="shared" si="109"/>
        <v>0</v>
      </c>
      <c r="AJ286" s="140">
        <f t="shared" si="110"/>
        <v>0</v>
      </c>
      <c r="AK286" s="140">
        <f t="shared" si="111"/>
        <v>0</v>
      </c>
      <c r="AL286" s="140">
        <f t="shared" si="112"/>
        <v>0</v>
      </c>
      <c r="AM286" s="140">
        <f t="shared" si="113"/>
        <v>0</v>
      </c>
      <c r="AO286" s="140">
        <f t="shared" si="114"/>
        <v>37.769599999999997</v>
      </c>
      <c r="AP286" s="140">
        <f t="shared" si="115"/>
        <v>0</v>
      </c>
      <c r="AQ286" s="140">
        <f t="shared" si="116"/>
        <v>19.864999999999998</v>
      </c>
      <c r="AR286" s="140">
        <f t="shared" si="117"/>
        <v>0</v>
      </c>
      <c r="AS286" s="140">
        <f t="shared" si="118"/>
        <v>0</v>
      </c>
      <c r="AU286" s="143">
        <f t="shared" si="120"/>
        <v>37.769599999999997</v>
      </c>
      <c r="AV286" s="143">
        <f t="shared" si="120"/>
        <v>0</v>
      </c>
      <c r="AW286" s="143">
        <f t="shared" si="120"/>
        <v>19.864999999999998</v>
      </c>
      <c r="AX286" s="143">
        <f t="shared" si="120"/>
        <v>0</v>
      </c>
      <c r="AY286" s="143">
        <f t="shared" si="120"/>
        <v>0</v>
      </c>
    </row>
    <row r="287" spans="2:51">
      <c r="B287" t="s">
        <v>873</v>
      </c>
      <c r="C287" t="s">
        <v>406</v>
      </c>
      <c r="D287" s="120">
        <v>1.0200000000000001E-2</v>
      </c>
      <c r="E287" s="120">
        <v>0</v>
      </c>
      <c r="F287" s="127">
        <v>642</v>
      </c>
      <c r="G287" s="127">
        <v>0</v>
      </c>
      <c r="H287" s="127">
        <v>338</v>
      </c>
      <c r="I287" s="127">
        <v>0</v>
      </c>
      <c r="J287" s="127">
        <v>0</v>
      </c>
      <c r="K287" s="127"/>
      <c r="L287" s="127"/>
      <c r="M287" s="127"/>
      <c r="N287" s="127"/>
      <c r="O287" s="127"/>
      <c r="Q287" s="140">
        <f t="shared" si="99"/>
        <v>0</v>
      </c>
      <c r="R287" s="140">
        <f t="shared" si="100"/>
        <v>0</v>
      </c>
      <c r="S287" s="140">
        <f t="shared" si="101"/>
        <v>0</v>
      </c>
      <c r="T287" s="140">
        <f t="shared" si="102"/>
        <v>0</v>
      </c>
      <c r="U287" s="140">
        <f t="shared" si="103"/>
        <v>0</v>
      </c>
      <c r="W287" s="140">
        <f t="shared" si="104"/>
        <v>6.5484000000000009</v>
      </c>
      <c r="X287" s="140">
        <f t="shared" si="105"/>
        <v>0</v>
      </c>
      <c r="Y287" s="140">
        <f t="shared" si="106"/>
        <v>3.4476000000000004</v>
      </c>
      <c r="Z287" s="140">
        <f t="shared" si="107"/>
        <v>0</v>
      </c>
      <c r="AA287" s="140">
        <f t="shared" si="108"/>
        <v>0</v>
      </c>
      <c r="AC287" s="143">
        <f t="shared" si="119"/>
        <v>6.5484000000000009</v>
      </c>
      <c r="AD287" s="143">
        <f t="shared" si="119"/>
        <v>0</v>
      </c>
      <c r="AE287" s="143">
        <f t="shared" si="119"/>
        <v>3.4476000000000004</v>
      </c>
      <c r="AF287" s="143">
        <f t="shared" si="119"/>
        <v>0</v>
      </c>
      <c r="AG287" s="143">
        <f t="shared" si="119"/>
        <v>0</v>
      </c>
      <c r="AI287" s="140">
        <f t="shared" si="109"/>
        <v>0</v>
      </c>
      <c r="AJ287" s="140">
        <f t="shared" si="110"/>
        <v>0</v>
      </c>
      <c r="AK287" s="140">
        <f t="shared" si="111"/>
        <v>0</v>
      </c>
      <c r="AL287" s="140">
        <f t="shared" si="112"/>
        <v>0</v>
      </c>
      <c r="AM287" s="140">
        <f t="shared" si="113"/>
        <v>0</v>
      </c>
      <c r="AO287" s="140">
        <f t="shared" si="114"/>
        <v>0</v>
      </c>
      <c r="AP287" s="140">
        <f t="shared" si="115"/>
        <v>0</v>
      </c>
      <c r="AQ287" s="140">
        <f t="shared" si="116"/>
        <v>0</v>
      </c>
      <c r="AR287" s="140">
        <f t="shared" si="117"/>
        <v>0</v>
      </c>
      <c r="AS287" s="140">
        <f t="shared" si="118"/>
        <v>0</v>
      </c>
      <c r="AU287" s="143">
        <f t="shared" si="120"/>
        <v>0</v>
      </c>
      <c r="AV287" s="143">
        <f t="shared" si="120"/>
        <v>0</v>
      </c>
      <c r="AW287" s="143">
        <f t="shared" si="120"/>
        <v>0</v>
      </c>
      <c r="AX287" s="143">
        <f t="shared" si="120"/>
        <v>0</v>
      </c>
      <c r="AY287" s="143">
        <f t="shared" si="120"/>
        <v>0</v>
      </c>
    </row>
    <row r="288" spans="2:51">
      <c r="B288" t="s">
        <v>873</v>
      </c>
      <c r="C288" t="s">
        <v>407</v>
      </c>
      <c r="D288" s="120">
        <v>2.3100000000000002E-2</v>
      </c>
      <c r="E288" s="120">
        <v>2.5099999999999997E-2</v>
      </c>
      <c r="F288" s="127">
        <v>13138149</v>
      </c>
      <c r="G288" s="127">
        <v>0</v>
      </c>
      <c r="H288" s="127">
        <v>6910911</v>
      </c>
      <c r="I288" s="127">
        <v>0</v>
      </c>
      <c r="J288" s="127">
        <v>0</v>
      </c>
      <c r="K288" s="127"/>
      <c r="L288" s="127"/>
      <c r="M288" s="127"/>
      <c r="N288" s="127"/>
      <c r="O288" s="127"/>
      <c r="Q288" s="140">
        <f t="shared" si="99"/>
        <v>0</v>
      </c>
      <c r="R288" s="140">
        <f t="shared" si="100"/>
        <v>0</v>
      </c>
      <c r="S288" s="140">
        <f t="shared" si="101"/>
        <v>0</v>
      </c>
      <c r="T288" s="140">
        <f t="shared" si="102"/>
        <v>0</v>
      </c>
      <c r="U288" s="140">
        <f t="shared" si="103"/>
        <v>0</v>
      </c>
      <c r="W288" s="140">
        <f t="shared" si="104"/>
        <v>303491.24190000002</v>
      </c>
      <c r="X288" s="140">
        <f t="shared" si="105"/>
        <v>0</v>
      </c>
      <c r="Y288" s="140">
        <f t="shared" si="106"/>
        <v>159642.04410000003</v>
      </c>
      <c r="Z288" s="140">
        <f t="shared" si="107"/>
        <v>0</v>
      </c>
      <c r="AA288" s="140">
        <f t="shared" si="108"/>
        <v>0</v>
      </c>
      <c r="AC288" s="143">
        <f t="shared" si="119"/>
        <v>303491.24190000002</v>
      </c>
      <c r="AD288" s="143">
        <f t="shared" si="119"/>
        <v>0</v>
      </c>
      <c r="AE288" s="143">
        <f t="shared" si="119"/>
        <v>159642.04410000003</v>
      </c>
      <c r="AF288" s="143">
        <f t="shared" si="119"/>
        <v>0</v>
      </c>
      <c r="AG288" s="143">
        <f t="shared" si="119"/>
        <v>0</v>
      </c>
      <c r="AI288" s="140">
        <f t="shared" si="109"/>
        <v>0</v>
      </c>
      <c r="AJ288" s="140">
        <f t="shared" si="110"/>
        <v>0</v>
      </c>
      <c r="AK288" s="140">
        <f t="shared" si="111"/>
        <v>0</v>
      </c>
      <c r="AL288" s="140">
        <f t="shared" si="112"/>
        <v>0</v>
      </c>
      <c r="AM288" s="140">
        <f t="shared" si="113"/>
        <v>0</v>
      </c>
      <c r="AO288" s="140">
        <f t="shared" si="114"/>
        <v>329767.53989999997</v>
      </c>
      <c r="AP288" s="140">
        <f t="shared" si="115"/>
        <v>0</v>
      </c>
      <c r="AQ288" s="140">
        <f t="shared" si="116"/>
        <v>173463.86609999998</v>
      </c>
      <c r="AR288" s="140">
        <f t="shared" si="117"/>
        <v>0</v>
      </c>
      <c r="AS288" s="140">
        <f t="shared" si="118"/>
        <v>0</v>
      </c>
      <c r="AU288" s="143">
        <f t="shared" si="120"/>
        <v>329767.53989999997</v>
      </c>
      <c r="AV288" s="143">
        <f t="shared" si="120"/>
        <v>0</v>
      </c>
      <c r="AW288" s="143">
        <f t="shared" si="120"/>
        <v>173463.86609999998</v>
      </c>
      <c r="AX288" s="143">
        <f t="shared" si="120"/>
        <v>0</v>
      </c>
      <c r="AY288" s="143">
        <f t="shared" si="120"/>
        <v>0</v>
      </c>
    </row>
    <row r="289" spans="2:51">
      <c r="B289" t="s">
        <v>873</v>
      </c>
      <c r="C289" t="s">
        <v>408</v>
      </c>
      <c r="D289" s="120">
        <v>2.5100000000000001E-2</v>
      </c>
      <c r="E289" s="120">
        <v>2.3399999999999997E-2</v>
      </c>
      <c r="F289" s="127">
        <v>242954</v>
      </c>
      <c r="G289" s="127">
        <v>0</v>
      </c>
      <c r="H289" s="127">
        <v>127798</v>
      </c>
      <c r="I289" s="127">
        <v>0</v>
      </c>
      <c r="J289" s="127">
        <v>0</v>
      </c>
      <c r="K289" s="127"/>
      <c r="L289" s="127"/>
      <c r="M289" s="127"/>
      <c r="N289" s="127"/>
      <c r="O289" s="127"/>
      <c r="Q289" s="140">
        <f t="shared" si="99"/>
        <v>0</v>
      </c>
      <c r="R289" s="140">
        <f t="shared" si="100"/>
        <v>0</v>
      </c>
      <c r="S289" s="140">
        <f t="shared" si="101"/>
        <v>0</v>
      </c>
      <c r="T289" s="140">
        <f t="shared" si="102"/>
        <v>0</v>
      </c>
      <c r="U289" s="140">
        <f t="shared" si="103"/>
        <v>0</v>
      </c>
      <c r="W289" s="140">
        <f t="shared" si="104"/>
        <v>6098.1454000000003</v>
      </c>
      <c r="X289" s="140">
        <f t="shared" si="105"/>
        <v>0</v>
      </c>
      <c r="Y289" s="140">
        <f t="shared" si="106"/>
        <v>3207.7298000000001</v>
      </c>
      <c r="Z289" s="140">
        <f t="shared" si="107"/>
        <v>0</v>
      </c>
      <c r="AA289" s="140">
        <f t="shared" si="108"/>
        <v>0</v>
      </c>
      <c r="AC289" s="143">
        <f t="shared" si="119"/>
        <v>6098.1454000000003</v>
      </c>
      <c r="AD289" s="143">
        <f t="shared" si="119"/>
        <v>0</v>
      </c>
      <c r="AE289" s="143">
        <f t="shared" si="119"/>
        <v>3207.7298000000001</v>
      </c>
      <c r="AF289" s="143">
        <f t="shared" si="119"/>
        <v>0</v>
      </c>
      <c r="AG289" s="143">
        <f t="shared" si="119"/>
        <v>0</v>
      </c>
      <c r="AI289" s="140">
        <f t="shared" si="109"/>
        <v>0</v>
      </c>
      <c r="AJ289" s="140">
        <f t="shared" si="110"/>
        <v>0</v>
      </c>
      <c r="AK289" s="140">
        <f t="shared" si="111"/>
        <v>0</v>
      </c>
      <c r="AL289" s="140">
        <f t="shared" si="112"/>
        <v>0</v>
      </c>
      <c r="AM289" s="140">
        <f t="shared" si="113"/>
        <v>0</v>
      </c>
      <c r="AO289" s="140">
        <f t="shared" si="114"/>
        <v>5685.123599999999</v>
      </c>
      <c r="AP289" s="140">
        <f t="shared" si="115"/>
        <v>0</v>
      </c>
      <c r="AQ289" s="140">
        <f t="shared" si="116"/>
        <v>2990.4731999999995</v>
      </c>
      <c r="AR289" s="140">
        <f t="shared" si="117"/>
        <v>0</v>
      </c>
      <c r="AS289" s="140">
        <f t="shared" si="118"/>
        <v>0</v>
      </c>
      <c r="AU289" s="143">
        <f t="shared" si="120"/>
        <v>5685.123599999999</v>
      </c>
      <c r="AV289" s="143">
        <f t="shared" si="120"/>
        <v>0</v>
      </c>
      <c r="AW289" s="143">
        <f t="shared" si="120"/>
        <v>2990.4731999999995</v>
      </c>
      <c r="AX289" s="143">
        <f t="shared" si="120"/>
        <v>0</v>
      </c>
      <c r="AY289" s="143">
        <f t="shared" si="120"/>
        <v>0</v>
      </c>
    </row>
    <row r="290" spans="2:51">
      <c r="B290" t="s">
        <v>873</v>
      </c>
      <c r="C290" t="s">
        <v>409</v>
      </c>
      <c r="D290" s="120">
        <v>2.35E-2</v>
      </c>
      <c r="E290" s="120">
        <v>2.8799999999999999E-2</v>
      </c>
      <c r="F290" s="127">
        <v>20178503</v>
      </c>
      <c r="G290" s="127">
        <v>0</v>
      </c>
      <c r="H290" s="127">
        <v>10614268</v>
      </c>
      <c r="I290" s="127">
        <v>0</v>
      </c>
      <c r="J290" s="127">
        <v>0</v>
      </c>
      <c r="K290" s="127"/>
      <c r="L290" s="127"/>
      <c r="M290" s="127"/>
      <c r="N290" s="127"/>
      <c r="O290" s="127"/>
      <c r="Q290" s="140">
        <f t="shared" si="99"/>
        <v>0</v>
      </c>
      <c r="R290" s="140">
        <f t="shared" si="100"/>
        <v>0</v>
      </c>
      <c r="S290" s="140">
        <f t="shared" si="101"/>
        <v>0</v>
      </c>
      <c r="T290" s="140">
        <f t="shared" si="102"/>
        <v>0</v>
      </c>
      <c r="U290" s="140">
        <f t="shared" si="103"/>
        <v>0</v>
      </c>
      <c r="W290" s="140">
        <f t="shared" si="104"/>
        <v>474194.82049999997</v>
      </c>
      <c r="X290" s="140">
        <f t="shared" si="105"/>
        <v>0</v>
      </c>
      <c r="Y290" s="140">
        <f t="shared" si="106"/>
        <v>249435.29800000001</v>
      </c>
      <c r="Z290" s="140">
        <f t="shared" si="107"/>
        <v>0</v>
      </c>
      <c r="AA290" s="140">
        <f t="shared" si="108"/>
        <v>0</v>
      </c>
      <c r="AC290" s="143">
        <f t="shared" si="119"/>
        <v>474194.82049999997</v>
      </c>
      <c r="AD290" s="143">
        <f t="shared" si="119"/>
        <v>0</v>
      </c>
      <c r="AE290" s="143">
        <f t="shared" si="119"/>
        <v>249435.29800000001</v>
      </c>
      <c r="AF290" s="143">
        <f t="shared" si="119"/>
        <v>0</v>
      </c>
      <c r="AG290" s="143">
        <f t="shared" si="119"/>
        <v>0</v>
      </c>
      <c r="AI290" s="140">
        <f t="shared" si="109"/>
        <v>0</v>
      </c>
      <c r="AJ290" s="140">
        <f t="shared" si="110"/>
        <v>0</v>
      </c>
      <c r="AK290" s="140">
        <f t="shared" si="111"/>
        <v>0</v>
      </c>
      <c r="AL290" s="140">
        <f t="shared" si="112"/>
        <v>0</v>
      </c>
      <c r="AM290" s="140">
        <f t="shared" si="113"/>
        <v>0</v>
      </c>
      <c r="AO290" s="140">
        <f t="shared" si="114"/>
        <v>581140.88639999996</v>
      </c>
      <c r="AP290" s="140">
        <f t="shared" si="115"/>
        <v>0</v>
      </c>
      <c r="AQ290" s="140">
        <f t="shared" si="116"/>
        <v>305690.91839999997</v>
      </c>
      <c r="AR290" s="140">
        <f t="shared" si="117"/>
        <v>0</v>
      </c>
      <c r="AS290" s="140">
        <f t="shared" si="118"/>
        <v>0</v>
      </c>
      <c r="AU290" s="143">
        <f t="shared" si="120"/>
        <v>581140.88639999996</v>
      </c>
      <c r="AV290" s="143">
        <f t="shared" si="120"/>
        <v>0</v>
      </c>
      <c r="AW290" s="143">
        <f t="shared" si="120"/>
        <v>305690.91839999997</v>
      </c>
      <c r="AX290" s="143">
        <f t="shared" si="120"/>
        <v>0</v>
      </c>
      <c r="AY290" s="143">
        <f t="shared" si="120"/>
        <v>0</v>
      </c>
    </row>
    <row r="291" spans="2:51">
      <c r="B291" t="s">
        <v>873</v>
      </c>
      <c r="C291" t="s">
        <v>410</v>
      </c>
      <c r="D291" s="120">
        <v>1.67E-2</v>
      </c>
      <c r="E291" s="120">
        <v>2.5399999999999999E-2</v>
      </c>
      <c r="F291" s="127">
        <v>54035</v>
      </c>
      <c r="G291" s="127">
        <v>0</v>
      </c>
      <c r="H291" s="127">
        <v>28423</v>
      </c>
      <c r="I291" s="127">
        <v>0</v>
      </c>
      <c r="J291" s="127">
        <v>0</v>
      </c>
      <c r="K291" s="127"/>
      <c r="L291" s="127"/>
      <c r="M291" s="127"/>
      <c r="N291" s="127"/>
      <c r="O291" s="127"/>
      <c r="Q291" s="140">
        <f t="shared" si="99"/>
        <v>0</v>
      </c>
      <c r="R291" s="140">
        <f t="shared" si="100"/>
        <v>0</v>
      </c>
      <c r="S291" s="140">
        <f t="shared" si="101"/>
        <v>0</v>
      </c>
      <c r="T291" s="140">
        <f t="shared" si="102"/>
        <v>0</v>
      </c>
      <c r="U291" s="140">
        <f t="shared" si="103"/>
        <v>0</v>
      </c>
      <c r="W291" s="140">
        <f t="shared" si="104"/>
        <v>902.3845</v>
      </c>
      <c r="X291" s="140">
        <f t="shared" si="105"/>
        <v>0</v>
      </c>
      <c r="Y291" s="140">
        <f t="shared" si="106"/>
        <v>474.66409999999996</v>
      </c>
      <c r="Z291" s="140">
        <f t="shared" si="107"/>
        <v>0</v>
      </c>
      <c r="AA291" s="140">
        <f t="shared" si="108"/>
        <v>0</v>
      </c>
      <c r="AC291" s="143">
        <f t="shared" si="119"/>
        <v>902.3845</v>
      </c>
      <c r="AD291" s="143">
        <f t="shared" si="119"/>
        <v>0</v>
      </c>
      <c r="AE291" s="143">
        <f t="shared" si="119"/>
        <v>474.66409999999996</v>
      </c>
      <c r="AF291" s="143">
        <f t="shared" si="119"/>
        <v>0</v>
      </c>
      <c r="AG291" s="143">
        <f t="shared" si="119"/>
        <v>0</v>
      </c>
      <c r="AI291" s="140">
        <f t="shared" si="109"/>
        <v>0</v>
      </c>
      <c r="AJ291" s="140">
        <f t="shared" si="110"/>
        <v>0</v>
      </c>
      <c r="AK291" s="140">
        <f t="shared" si="111"/>
        <v>0</v>
      </c>
      <c r="AL291" s="140">
        <f t="shared" si="112"/>
        <v>0</v>
      </c>
      <c r="AM291" s="140">
        <f t="shared" si="113"/>
        <v>0</v>
      </c>
      <c r="AO291" s="140">
        <f t="shared" si="114"/>
        <v>1372.489</v>
      </c>
      <c r="AP291" s="140">
        <f t="shared" si="115"/>
        <v>0</v>
      </c>
      <c r="AQ291" s="140">
        <f t="shared" si="116"/>
        <v>721.94420000000002</v>
      </c>
      <c r="AR291" s="140">
        <f t="shared" si="117"/>
        <v>0</v>
      </c>
      <c r="AS291" s="140">
        <f t="shared" si="118"/>
        <v>0</v>
      </c>
      <c r="AU291" s="143">
        <f t="shared" si="120"/>
        <v>1372.489</v>
      </c>
      <c r="AV291" s="143">
        <f t="shared" si="120"/>
        <v>0</v>
      </c>
      <c r="AW291" s="143">
        <f t="shared" si="120"/>
        <v>721.94420000000002</v>
      </c>
      <c r="AX291" s="143">
        <f t="shared" si="120"/>
        <v>0</v>
      </c>
      <c r="AY291" s="143">
        <f t="shared" si="120"/>
        <v>0</v>
      </c>
    </row>
    <row r="292" spans="2:51">
      <c r="B292" t="s">
        <v>873</v>
      </c>
      <c r="C292" t="s">
        <v>411</v>
      </c>
      <c r="D292" s="120">
        <v>2.52E-2</v>
      </c>
      <c r="E292" s="120">
        <v>2.53E-2</v>
      </c>
      <c r="F292" s="127">
        <v>7231</v>
      </c>
      <c r="G292" s="127">
        <v>0</v>
      </c>
      <c r="H292" s="127">
        <v>3803</v>
      </c>
      <c r="I292" s="127">
        <v>0</v>
      </c>
      <c r="J292" s="127">
        <v>0</v>
      </c>
      <c r="K292" s="127"/>
      <c r="L292" s="127"/>
      <c r="M292" s="127"/>
      <c r="N292" s="127"/>
      <c r="O292" s="127"/>
      <c r="Q292" s="140">
        <f t="shared" si="99"/>
        <v>0</v>
      </c>
      <c r="R292" s="140">
        <f t="shared" si="100"/>
        <v>0</v>
      </c>
      <c r="S292" s="140">
        <f t="shared" si="101"/>
        <v>0</v>
      </c>
      <c r="T292" s="140">
        <f t="shared" si="102"/>
        <v>0</v>
      </c>
      <c r="U292" s="140">
        <f t="shared" si="103"/>
        <v>0</v>
      </c>
      <c r="W292" s="140">
        <f t="shared" si="104"/>
        <v>182.22120000000001</v>
      </c>
      <c r="X292" s="140">
        <f t="shared" si="105"/>
        <v>0</v>
      </c>
      <c r="Y292" s="140">
        <f t="shared" si="106"/>
        <v>95.835599999999999</v>
      </c>
      <c r="Z292" s="140">
        <f t="shared" si="107"/>
        <v>0</v>
      </c>
      <c r="AA292" s="140">
        <f t="shared" si="108"/>
        <v>0</v>
      </c>
      <c r="AC292" s="143">
        <f t="shared" si="119"/>
        <v>182.22120000000001</v>
      </c>
      <c r="AD292" s="143">
        <f t="shared" si="119"/>
        <v>0</v>
      </c>
      <c r="AE292" s="143">
        <f t="shared" si="119"/>
        <v>95.835599999999999</v>
      </c>
      <c r="AF292" s="143">
        <f t="shared" si="119"/>
        <v>0</v>
      </c>
      <c r="AG292" s="143">
        <f t="shared" si="119"/>
        <v>0</v>
      </c>
      <c r="AI292" s="140">
        <f t="shared" si="109"/>
        <v>0</v>
      </c>
      <c r="AJ292" s="140">
        <f t="shared" si="110"/>
        <v>0</v>
      </c>
      <c r="AK292" s="140">
        <f t="shared" si="111"/>
        <v>0</v>
      </c>
      <c r="AL292" s="140">
        <f t="shared" si="112"/>
        <v>0</v>
      </c>
      <c r="AM292" s="140">
        <f t="shared" si="113"/>
        <v>0</v>
      </c>
      <c r="AO292" s="140">
        <f t="shared" si="114"/>
        <v>182.9443</v>
      </c>
      <c r="AP292" s="140">
        <f t="shared" si="115"/>
        <v>0</v>
      </c>
      <c r="AQ292" s="140">
        <f t="shared" si="116"/>
        <v>96.215900000000005</v>
      </c>
      <c r="AR292" s="140">
        <f t="shared" si="117"/>
        <v>0</v>
      </c>
      <c r="AS292" s="140">
        <f t="shared" si="118"/>
        <v>0</v>
      </c>
      <c r="AU292" s="143">
        <f t="shared" si="120"/>
        <v>182.9443</v>
      </c>
      <c r="AV292" s="143">
        <f t="shared" si="120"/>
        <v>0</v>
      </c>
      <c r="AW292" s="143">
        <f t="shared" si="120"/>
        <v>96.215900000000005</v>
      </c>
      <c r="AX292" s="143">
        <f t="shared" si="120"/>
        <v>0</v>
      </c>
      <c r="AY292" s="143">
        <f t="shared" si="120"/>
        <v>0</v>
      </c>
    </row>
    <row r="293" spans="2:51">
      <c r="B293" t="s">
        <v>873</v>
      </c>
      <c r="C293" t="s">
        <v>412</v>
      </c>
      <c r="D293" s="120">
        <v>1.84E-2</v>
      </c>
      <c r="E293" s="120">
        <v>3.4000000000000002E-2</v>
      </c>
      <c r="F293" s="127">
        <v>31043</v>
      </c>
      <c r="G293" s="127">
        <v>0</v>
      </c>
      <c r="H293" s="127">
        <v>16329</v>
      </c>
      <c r="I293" s="127">
        <v>0</v>
      </c>
      <c r="J293" s="127">
        <v>0</v>
      </c>
      <c r="K293" s="127"/>
      <c r="L293" s="127"/>
      <c r="M293" s="127"/>
      <c r="N293" s="127"/>
      <c r="O293" s="127"/>
      <c r="Q293" s="140">
        <f t="shared" si="99"/>
        <v>0</v>
      </c>
      <c r="R293" s="140">
        <f t="shared" si="100"/>
        <v>0</v>
      </c>
      <c r="S293" s="140">
        <f t="shared" si="101"/>
        <v>0</v>
      </c>
      <c r="T293" s="140">
        <f t="shared" si="102"/>
        <v>0</v>
      </c>
      <c r="U293" s="140">
        <f t="shared" si="103"/>
        <v>0</v>
      </c>
      <c r="W293" s="140">
        <f t="shared" si="104"/>
        <v>571.19119999999998</v>
      </c>
      <c r="X293" s="140">
        <f t="shared" si="105"/>
        <v>0</v>
      </c>
      <c r="Y293" s="140">
        <f t="shared" si="106"/>
        <v>300.45359999999999</v>
      </c>
      <c r="Z293" s="140">
        <f t="shared" si="107"/>
        <v>0</v>
      </c>
      <c r="AA293" s="140">
        <f t="shared" si="108"/>
        <v>0</v>
      </c>
      <c r="AC293" s="143">
        <f t="shared" si="119"/>
        <v>571.19119999999998</v>
      </c>
      <c r="AD293" s="143">
        <f t="shared" si="119"/>
        <v>0</v>
      </c>
      <c r="AE293" s="143">
        <f t="shared" si="119"/>
        <v>300.45359999999999</v>
      </c>
      <c r="AF293" s="143">
        <f t="shared" si="119"/>
        <v>0</v>
      </c>
      <c r="AG293" s="143">
        <f t="shared" si="119"/>
        <v>0</v>
      </c>
      <c r="AI293" s="140">
        <f t="shared" si="109"/>
        <v>0</v>
      </c>
      <c r="AJ293" s="140">
        <f t="shared" si="110"/>
        <v>0</v>
      </c>
      <c r="AK293" s="140">
        <f t="shared" si="111"/>
        <v>0</v>
      </c>
      <c r="AL293" s="140">
        <f t="shared" si="112"/>
        <v>0</v>
      </c>
      <c r="AM293" s="140">
        <f t="shared" si="113"/>
        <v>0</v>
      </c>
      <c r="AO293" s="140">
        <f t="shared" si="114"/>
        <v>1055.462</v>
      </c>
      <c r="AP293" s="140">
        <f t="shared" si="115"/>
        <v>0</v>
      </c>
      <c r="AQ293" s="140">
        <f t="shared" si="116"/>
        <v>555.18600000000004</v>
      </c>
      <c r="AR293" s="140">
        <f t="shared" si="117"/>
        <v>0</v>
      </c>
      <c r="AS293" s="140">
        <f t="shared" si="118"/>
        <v>0</v>
      </c>
      <c r="AU293" s="143">
        <f t="shared" si="120"/>
        <v>1055.462</v>
      </c>
      <c r="AV293" s="143">
        <f t="shared" si="120"/>
        <v>0</v>
      </c>
      <c r="AW293" s="143">
        <f t="shared" si="120"/>
        <v>555.18600000000004</v>
      </c>
      <c r="AX293" s="143">
        <f t="shared" si="120"/>
        <v>0</v>
      </c>
      <c r="AY293" s="143">
        <f t="shared" si="120"/>
        <v>0</v>
      </c>
    </row>
    <row r="294" spans="2:51">
      <c r="B294" t="s">
        <v>873</v>
      </c>
      <c r="C294" t="s">
        <v>413</v>
      </c>
      <c r="D294" s="120">
        <v>2.5799999999999997E-2</v>
      </c>
      <c r="E294" s="120">
        <v>3.1699999999999999E-2</v>
      </c>
      <c r="F294" s="127">
        <v>26955417</v>
      </c>
      <c r="G294" s="127">
        <v>0</v>
      </c>
      <c r="H294" s="127">
        <v>14179051</v>
      </c>
      <c r="I294" s="127">
        <v>0</v>
      </c>
      <c r="J294" s="127">
        <v>0</v>
      </c>
      <c r="K294" s="127"/>
      <c r="L294" s="127"/>
      <c r="M294" s="127"/>
      <c r="N294" s="127"/>
      <c r="O294" s="127"/>
      <c r="Q294" s="140">
        <f t="shared" si="99"/>
        <v>0</v>
      </c>
      <c r="R294" s="140">
        <f t="shared" si="100"/>
        <v>0</v>
      </c>
      <c r="S294" s="140">
        <f t="shared" si="101"/>
        <v>0</v>
      </c>
      <c r="T294" s="140">
        <f t="shared" si="102"/>
        <v>0</v>
      </c>
      <c r="U294" s="140">
        <f t="shared" si="103"/>
        <v>0</v>
      </c>
      <c r="W294" s="140">
        <f t="shared" si="104"/>
        <v>695449.75859999994</v>
      </c>
      <c r="X294" s="140">
        <f t="shared" si="105"/>
        <v>0</v>
      </c>
      <c r="Y294" s="140">
        <f t="shared" si="106"/>
        <v>365819.51579999994</v>
      </c>
      <c r="Z294" s="140">
        <f t="shared" si="107"/>
        <v>0</v>
      </c>
      <c r="AA294" s="140">
        <f t="shared" si="108"/>
        <v>0</v>
      </c>
      <c r="AC294" s="143">
        <f t="shared" si="119"/>
        <v>695449.75859999994</v>
      </c>
      <c r="AD294" s="143">
        <f t="shared" si="119"/>
        <v>0</v>
      </c>
      <c r="AE294" s="143">
        <f t="shared" si="119"/>
        <v>365819.51579999994</v>
      </c>
      <c r="AF294" s="143">
        <f t="shared" si="119"/>
        <v>0</v>
      </c>
      <c r="AG294" s="143">
        <f t="shared" si="119"/>
        <v>0</v>
      </c>
      <c r="AI294" s="140">
        <f t="shared" si="109"/>
        <v>0</v>
      </c>
      <c r="AJ294" s="140">
        <f t="shared" si="110"/>
        <v>0</v>
      </c>
      <c r="AK294" s="140">
        <f t="shared" si="111"/>
        <v>0</v>
      </c>
      <c r="AL294" s="140">
        <f t="shared" si="112"/>
        <v>0</v>
      </c>
      <c r="AM294" s="140">
        <f t="shared" si="113"/>
        <v>0</v>
      </c>
      <c r="AO294" s="140">
        <f t="shared" si="114"/>
        <v>854486.71889999998</v>
      </c>
      <c r="AP294" s="140">
        <f t="shared" si="115"/>
        <v>0</v>
      </c>
      <c r="AQ294" s="140">
        <f t="shared" si="116"/>
        <v>449475.9167</v>
      </c>
      <c r="AR294" s="140">
        <f t="shared" si="117"/>
        <v>0</v>
      </c>
      <c r="AS294" s="140">
        <f t="shared" si="118"/>
        <v>0</v>
      </c>
      <c r="AU294" s="143">
        <f t="shared" si="120"/>
        <v>854486.71889999998</v>
      </c>
      <c r="AV294" s="143">
        <f t="shared" si="120"/>
        <v>0</v>
      </c>
      <c r="AW294" s="143">
        <f t="shared" si="120"/>
        <v>449475.9167</v>
      </c>
      <c r="AX294" s="143">
        <f t="shared" si="120"/>
        <v>0</v>
      </c>
      <c r="AY294" s="143">
        <f t="shared" si="120"/>
        <v>0</v>
      </c>
    </row>
    <row r="295" spans="2:51">
      <c r="B295" t="s">
        <v>873</v>
      </c>
      <c r="C295" t="s">
        <v>414</v>
      </c>
      <c r="D295" s="120">
        <v>2.92E-2</v>
      </c>
      <c r="E295" s="120">
        <v>3.3099999999999997E-2</v>
      </c>
      <c r="F295" s="127">
        <v>12175768</v>
      </c>
      <c r="G295" s="127">
        <v>0</v>
      </c>
      <c r="H295" s="127">
        <v>6404681</v>
      </c>
      <c r="I295" s="127">
        <v>0</v>
      </c>
      <c r="J295" s="127">
        <v>0</v>
      </c>
      <c r="K295" s="127"/>
      <c r="L295" s="127"/>
      <c r="M295" s="127"/>
      <c r="N295" s="127"/>
      <c r="O295" s="127"/>
      <c r="Q295" s="140">
        <f t="shared" si="99"/>
        <v>0</v>
      </c>
      <c r="R295" s="140">
        <f t="shared" si="100"/>
        <v>0</v>
      </c>
      <c r="S295" s="140">
        <f t="shared" si="101"/>
        <v>0</v>
      </c>
      <c r="T295" s="140">
        <f t="shared" si="102"/>
        <v>0</v>
      </c>
      <c r="U295" s="140">
        <f t="shared" si="103"/>
        <v>0</v>
      </c>
      <c r="W295" s="140">
        <f t="shared" si="104"/>
        <v>355532.42560000002</v>
      </c>
      <c r="X295" s="140">
        <f t="shared" si="105"/>
        <v>0</v>
      </c>
      <c r="Y295" s="140">
        <f t="shared" si="106"/>
        <v>187016.68520000001</v>
      </c>
      <c r="Z295" s="140">
        <f t="shared" si="107"/>
        <v>0</v>
      </c>
      <c r="AA295" s="140">
        <f t="shared" si="108"/>
        <v>0</v>
      </c>
      <c r="AC295" s="143">
        <f t="shared" si="119"/>
        <v>355532.42560000002</v>
      </c>
      <c r="AD295" s="143">
        <f t="shared" si="119"/>
        <v>0</v>
      </c>
      <c r="AE295" s="143">
        <f t="shared" si="119"/>
        <v>187016.68520000001</v>
      </c>
      <c r="AF295" s="143">
        <f t="shared" si="119"/>
        <v>0</v>
      </c>
      <c r="AG295" s="143">
        <f t="shared" si="119"/>
        <v>0</v>
      </c>
      <c r="AI295" s="140">
        <f t="shared" si="109"/>
        <v>0</v>
      </c>
      <c r="AJ295" s="140">
        <f t="shared" si="110"/>
        <v>0</v>
      </c>
      <c r="AK295" s="140">
        <f t="shared" si="111"/>
        <v>0</v>
      </c>
      <c r="AL295" s="140">
        <f t="shared" si="112"/>
        <v>0</v>
      </c>
      <c r="AM295" s="140">
        <f t="shared" si="113"/>
        <v>0</v>
      </c>
      <c r="AO295" s="140">
        <f t="shared" si="114"/>
        <v>403017.92079999996</v>
      </c>
      <c r="AP295" s="140">
        <f t="shared" si="115"/>
        <v>0</v>
      </c>
      <c r="AQ295" s="140">
        <f t="shared" si="116"/>
        <v>211994.9411</v>
      </c>
      <c r="AR295" s="140">
        <f t="shared" si="117"/>
        <v>0</v>
      </c>
      <c r="AS295" s="140">
        <f t="shared" si="118"/>
        <v>0</v>
      </c>
      <c r="AU295" s="143">
        <f t="shared" si="120"/>
        <v>403017.92079999996</v>
      </c>
      <c r="AV295" s="143">
        <f t="shared" si="120"/>
        <v>0</v>
      </c>
      <c r="AW295" s="143">
        <f t="shared" si="120"/>
        <v>211994.9411</v>
      </c>
      <c r="AX295" s="143">
        <f t="shared" si="120"/>
        <v>0</v>
      </c>
      <c r="AY295" s="143">
        <f t="shared" si="120"/>
        <v>0</v>
      </c>
    </row>
    <row r="296" spans="2:51">
      <c r="B296" t="s">
        <v>873</v>
      </c>
      <c r="C296" t="s">
        <v>415</v>
      </c>
      <c r="D296" s="120">
        <v>2.6800000000000001E-2</v>
      </c>
      <c r="E296" s="120">
        <v>2.86E-2</v>
      </c>
      <c r="F296" s="127">
        <v>669815</v>
      </c>
      <c r="G296" s="127">
        <v>0</v>
      </c>
      <c r="H296" s="127">
        <v>352335</v>
      </c>
      <c r="I296" s="127">
        <v>0</v>
      </c>
      <c r="J296" s="127">
        <v>0</v>
      </c>
      <c r="K296" s="127"/>
      <c r="L296" s="127"/>
      <c r="M296" s="127"/>
      <c r="N296" s="127"/>
      <c r="O296" s="127"/>
      <c r="Q296" s="140">
        <f t="shared" si="99"/>
        <v>0</v>
      </c>
      <c r="R296" s="140">
        <f t="shared" si="100"/>
        <v>0</v>
      </c>
      <c r="S296" s="140">
        <f t="shared" si="101"/>
        <v>0</v>
      </c>
      <c r="T296" s="140">
        <f t="shared" si="102"/>
        <v>0</v>
      </c>
      <c r="U296" s="140">
        <f t="shared" si="103"/>
        <v>0</v>
      </c>
      <c r="W296" s="140">
        <f t="shared" si="104"/>
        <v>17951.042000000001</v>
      </c>
      <c r="X296" s="140">
        <f t="shared" si="105"/>
        <v>0</v>
      </c>
      <c r="Y296" s="140">
        <f t="shared" si="106"/>
        <v>9442.5779999999995</v>
      </c>
      <c r="Z296" s="140">
        <f t="shared" si="107"/>
        <v>0</v>
      </c>
      <c r="AA296" s="140">
        <f t="shared" si="108"/>
        <v>0</v>
      </c>
      <c r="AC296" s="143">
        <f t="shared" si="119"/>
        <v>17951.042000000001</v>
      </c>
      <c r="AD296" s="143">
        <f t="shared" si="119"/>
        <v>0</v>
      </c>
      <c r="AE296" s="143">
        <f t="shared" si="119"/>
        <v>9442.5779999999995</v>
      </c>
      <c r="AF296" s="143">
        <f t="shared" si="119"/>
        <v>0</v>
      </c>
      <c r="AG296" s="143">
        <f t="shared" si="119"/>
        <v>0</v>
      </c>
      <c r="AI296" s="140">
        <f t="shared" si="109"/>
        <v>0</v>
      </c>
      <c r="AJ296" s="140">
        <f t="shared" si="110"/>
        <v>0</v>
      </c>
      <c r="AK296" s="140">
        <f t="shared" si="111"/>
        <v>0</v>
      </c>
      <c r="AL296" s="140">
        <f t="shared" si="112"/>
        <v>0</v>
      </c>
      <c r="AM296" s="140">
        <f t="shared" si="113"/>
        <v>0</v>
      </c>
      <c r="AO296" s="140">
        <f t="shared" si="114"/>
        <v>19156.708999999999</v>
      </c>
      <c r="AP296" s="140">
        <f t="shared" si="115"/>
        <v>0</v>
      </c>
      <c r="AQ296" s="140">
        <f t="shared" si="116"/>
        <v>10076.781000000001</v>
      </c>
      <c r="AR296" s="140">
        <f t="shared" si="117"/>
        <v>0</v>
      </c>
      <c r="AS296" s="140">
        <f t="shared" si="118"/>
        <v>0</v>
      </c>
      <c r="AU296" s="143">
        <f t="shared" si="120"/>
        <v>19156.708999999999</v>
      </c>
      <c r="AV296" s="143">
        <f t="shared" si="120"/>
        <v>0</v>
      </c>
      <c r="AW296" s="143">
        <f t="shared" si="120"/>
        <v>10076.781000000001</v>
      </c>
      <c r="AX296" s="143">
        <f t="shared" si="120"/>
        <v>0</v>
      </c>
      <c r="AY296" s="143">
        <f t="shared" si="120"/>
        <v>0</v>
      </c>
    </row>
    <row r="297" spans="2:51">
      <c r="B297" t="s">
        <v>873</v>
      </c>
      <c r="C297" t="s">
        <v>416</v>
      </c>
      <c r="D297" s="120">
        <v>2.3100000000000002E-2</v>
      </c>
      <c r="E297" s="120">
        <v>2.7400000000000001E-2</v>
      </c>
      <c r="F297" s="127">
        <v>12281</v>
      </c>
      <c r="G297" s="127">
        <v>0</v>
      </c>
      <c r="H297" s="127">
        <v>6460</v>
      </c>
      <c r="I297" s="127">
        <v>0</v>
      </c>
      <c r="J297" s="127">
        <v>0</v>
      </c>
      <c r="K297" s="127"/>
      <c r="L297" s="127"/>
      <c r="M297" s="127"/>
      <c r="N297" s="127"/>
      <c r="O297" s="127"/>
      <c r="Q297" s="140">
        <f t="shared" si="99"/>
        <v>0</v>
      </c>
      <c r="R297" s="140">
        <f t="shared" si="100"/>
        <v>0</v>
      </c>
      <c r="S297" s="140">
        <f t="shared" si="101"/>
        <v>0</v>
      </c>
      <c r="T297" s="140">
        <f t="shared" si="102"/>
        <v>0</v>
      </c>
      <c r="U297" s="140">
        <f t="shared" si="103"/>
        <v>0</v>
      </c>
      <c r="W297" s="140">
        <f t="shared" si="104"/>
        <v>283.69110000000001</v>
      </c>
      <c r="X297" s="140">
        <f t="shared" si="105"/>
        <v>0</v>
      </c>
      <c r="Y297" s="140">
        <f t="shared" si="106"/>
        <v>149.22600000000003</v>
      </c>
      <c r="Z297" s="140">
        <f t="shared" si="107"/>
        <v>0</v>
      </c>
      <c r="AA297" s="140">
        <f t="shared" si="108"/>
        <v>0</v>
      </c>
      <c r="AC297" s="143">
        <f t="shared" si="119"/>
        <v>283.69110000000001</v>
      </c>
      <c r="AD297" s="143">
        <f t="shared" si="119"/>
        <v>0</v>
      </c>
      <c r="AE297" s="143">
        <f t="shared" si="119"/>
        <v>149.22600000000003</v>
      </c>
      <c r="AF297" s="143">
        <f t="shared" si="119"/>
        <v>0</v>
      </c>
      <c r="AG297" s="143">
        <f t="shared" si="119"/>
        <v>0</v>
      </c>
      <c r="AI297" s="140">
        <f t="shared" si="109"/>
        <v>0</v>
      </c>
      <c r="AJ297" s="140">
        <f t="shared" si="110"/>
        <v>0</v>
      </c>
      <c r="AK297" s="140">
        <f t="shared" si="111"/>
        <v>0</v>
      </c>
      <c r="AL297" s="140">
        <f t="shared" si="112"/>
        <v>0</v>
      </c>
      <c r="AM297" s="140">
        <f t="shared" si="113"/>
        <v>0</v>
      </c>
      <c r="AO297" s="140">
        <f t="shared" si="114"/>
        <v>336.49940000000004</v>
      </c>
      <c r="AP297" s="140">
        <f t="shared" si="115"/>
        <v>0</v>
      </c>
      <c r="AQ297" s="140">
        <f t="shared" si="116"/>
        <v>177.00399999999999</v>
      </c>
      <c r="AR297" s="140">
        <f t="shared" si="117"/>
        <v>0</v>
      </c>
      <c r="AS297" s="140">
        <f t="shared" si="118"/>
        <v>0</v>
      </c>
      <c r="AU297" s="143">
        <f t="shared" si="120"/>
        <v>336.49940000000004</v>
      </c>
      <c r="AV297" s="143">
        <f t="shared" si="120"/>
        <v>0</v>
      </c>
      <c r="AW297" s="143">
        <f t="shared" si="120"/>
        <v>177.00399999999999</v>
      </c>
      <c r="AX297" s="143">
        <f t="shared" si="120"/>
        <v>0</v>
      </c>
      <c r="AY297" s="143">
        <f t="shared" si="120"/>
        <v>0</v>
      </c>
    </row>
    <row r="298" spans="2:51">
      <c r="B298" t="s">
        <v>873</v>
      </c>
      <c r="C298" t="s">
        <v>417</v>
      </c>
      <c r="D298" s="120">
        <v>2.7E-2</v>
      </c>
      <c r="E298" s="120">
        <v>2.35E-2</v>
      </c>
      <c r="F298" s="127">
        <v>389818</v>
      </c>
      <c r="G298" s="127">
        <v>0</v>
      </c>
      <c r="H298" s="127">
        <v>205052</v>
      </c>
      <c r="I298" s="127">
        <v>0</v>
      </c>
      <c r="J298" s="127">
        <v>0</v>
      </c>
      <c r="K298" s="127"/>
      <c r="L298" s="127"/>
      <c r="M298" s="127"/>
      <c r="N298" s="127"/>
      <c r="O298" s="127"/>
      <c r="Q298" s="140">
        <f t="shared" si="99"/>
        <v>0</v>
      </c>
      <c r="R298" s="140">
        <f t="shared" si="100"/>
        <v>0</v>
      </c>
      <c r="S298" s="140">
        <f t="shared" si="101"/>
        <v>0</v>
      </c>
      <c r="T298" s="140">
        <f t="shared" si="102"/>
        <v>0</v>
      </c>
      <c r="U298" s="140">
        <f t="shared" si="103"/>
        <v>0</v>
      </c>
      <c r="W298" s="140">
        <f t="shared" si="104"/>
        <v>10525.085999999999</v>
      </c>
      <c r="X298" s="140">
        <f t="shared" si="105"/>
        <v>0</v>
      </c>
      <c r="Y298" s="140">
        <f t="shared" si="106"/>
        <v>5536.4039999999995</v>
      </c>
      <c r="Z298" s="140">
        <f t="shared" si="107"/>
        <v>0</v>
      </c>
      <c r="AA298" s="140">
        <f t="shared" si="108"/>
        <v>0</v>
      </c>
      <c r="AC298" s="143">
        <f t="shared" si="119"/>
        <v>10525.085999999999</v>
      </c>
      <c r="AD298" s="143">
        <f t="shared" si="119"/>
        <v>0</v>
      </c>
      <c r="AE298" s="143">
        <f t="shared" si="119"/>
        <v>5536.4039999999995</v>
      </c>
      <c r="AF298" s="143">
        <f t="shared" si="119"/>
        <v>0</v>
      </c>
      <c r="AG298" s="143">
        <f t="shared" si="119"/>
        <v>0</v>
      </c>
      <c r="AI298" s="140">
        <f t="shared" si="109"/>
        <v>0</v>
      </c>
      <c r="AJ298" s="140">
        <f t="shared" si="110"/>
        <v>0</v>
      </c>
      <c r="AK298" s="140">
        <f t="shared" si="111"/>
        <v>0</v>
      </c>
      <c r="AL298" s="140">
        <f t="shared" si="112"/>
        <v>0</v>
      </c>
      <c r="AM298" s="140">
        <f t="shared" si="113"/>
        <v>0</v>
      </c>
      <c r="AO298" s="140">
        <f t="shared" si="114"/>
        <v>9160.723</v>
      </c>
      <c r="AP298" s="140">
        <f t="shared" si="115"/>
        <v>0</v>
      </c>
      <c r="AQ298" s="140">
        <f t="shared" si="116"/>
        <v>4818.7219999999998</v>
      </c>
      <c r="AR298" s="140">
        <f t="shared" si="117"/>
        <v>0</v>
      </c>
      <c r="AS298" s="140">
        <f t="shared" si="118"/>
        <v>0</v>
      </c>
      <c r="AU298" s="143">
        <f t="shared" si="120"/>
        <v>9160.723</v>
      </c>
      <c r="AV298" s="143">
        <f t="shared" si="120"/>
        <v>0</v>
      </c>
      <c r="AW298" s="143">
        <f t="shared" si="120"/>
        <v>4818.7219999999998</v>
      </c>
      <c r="AX298" s="143">
        <f t="shared" si="120"/>
        <v>0</v>
      </c>
      <c r="AY298" s="143">
        <f t="shared" si="120"/>
        <v>0</v>
      </c>
    </row>
    <row r="299" spans="2:51">
      <c r="B299" t="s">
        <v>873</v>
      </c>
      <c r="C299" t="s">
        <v>422</v>
      </c>
      <c r="D299" s="120">
        <v>1.78E-2</v>
      </c>
      <c r="E299" s="120">
        <v>1.7399999999999999E-2</v>
      </c>
      <c r="F299" s="127">
        <v>19274746</v>
      </c>
      <c r="G299" s="127">
        <v>0</v>
      </c>
      <c r="H299" s="127">
        <v>10138875</v>
      </c>
      <c r="I299" s="127">
        <v>0</v>
      </c>
      <c r="J299" s="127">
        <v>0</v>
      </c>
      <c r="K299" s="127"/>
      <c r="L299" s="127"/>
      <c r="M299" s="127"/>
      <c r="N299" s="127"/>
      <c r="O299" s="127"/>
      <c r="Q299" s="140">
        <f t="shared" si="99"/>
        <v>0</v>
      </c>
      <c r="R299" s="140">
        <f t="shared" si="100"/>
        <v>0</v>
      </c>
      <c r="S299" s="140">
        <f t="shared" si="101"/>
        <v>0</v>
      </c>
      <c r="T299" s="140">
        <f t="shared" si="102"/>
        <v>0</v>
      </c>
      <c r="U299" s="140">
        <f t="shared" si="103"/>
        <v>0</v>
      </c>
      <c r="W299" s="140">
        <f t="shared" si="104"/>
        <v>343090.47879999998</v>
      </c>
      <c r="X299" s="140">
        <f t="shared" si="105"/>
        <v>0</v>
      </c>
      <c r="Y299" s="140">
        <f t="shared" si="106"/>
        <v>180471.97500000001</v>
      </c>
      <c r="Z299" s="140">
        <f t="shared" si="107"/>
        <v>0</v>
      </c>
      <c r="AA299" s="140">
        <f t="shared" si="108"/>
        <v>0</v>
      </c>
      <c r="AC299" s="143">
        <f t="shared" si="119"/>
        <v>343090.47879999998</v>
      </c>
      <c r="AD299" s="143">
        <f t="shared" si="119"/>
        <v>0</v>
      </c>
      <c r="AE299" s="143">
        <f t="shared" si="119"/>
        <v>180471.97500000001</v>
      </c>
      <c r="AF299" s="143">
        <f t="shared" si="119"/>
        <v>0</v>
      </c>
      <c r="AG299" s="143">
        <f t="shared" si="119"/>
        <v>0</v>
      </c>
      <c r="AI299" s="140">
        <f t="shared" si="109"/>
        <v>0</v>
      </c>
      <c r="AJ299" s="140">
        <f t="shared" si="110"/>
        <v>0</v>
      </c>
      <c r="AK299" s="140">
        <f t="shared" si="111"/>
        <v>0</v>
      </c>
      <c r="AL299" s="140">
        <f t="shared" si="112"/>
        <v>0</v>
      </c>
      <c r="AM299" s="140">
        <f t="shared" si="113"/>
        <v>0</v>
      </c>
      <c r="AO299" s="140">
        <f t="shared" si="114"/>
        <v>335380.58039999998</v>
      </c>
      <c r="AP299" s="140">
        <f t="shared" si="115"/>
        <v>0</v>
      </c>
      <c r="AQ299" s="140">
        <f t="shared" si="116"/>
        <v>176416.42499999999</v>
      </c>
      <c r="AR299" s="140">
        <f t="shared" si="117"/>
        <v>0</v>
      </c>
      <c r="AS299" s="140">
        <f t="shared" si="118"/>
        <v>0</v>
      </c>
      <c r="AU299" s="143">
        <f t="shared" si="120"/>
        <v>335380.58039999998</v>
      </c>
      <c r="AV299" s="143">
        <f t="shared" si="120"/>
        <v>0</v>
      </c>
      <c r="AW299" s="143">
        <f t="shared" si="120"/>
        <v>176416.42499999999</v>
      </c>
      <c r="AX299" s="143">
        <f t="shared" si="120"/>
        <v>0</v>
      </c>
      <c r="AY299" s="143">
        <f t="shared" si="120"/>
        <v>0</v>
      </c>
    </row>
    <row r="300" spans="2:51">
      <c r="B300" t="s">
        <v>873</v>
      </c>
      <c r="C300" t="s">
        <v>423</v>
      </c>
      <c r="D300" s="120">
        <v>1.6799999999999999E-2</v>
      </c>
      <c r="E300" s="120">
        <v>1.55E-2</v>
      </c>
      <c r="F300" s="127">
        <v>52994</v>
      </c>
      <c r="G300" s="127">
        <v>0</v>
      </c>
      <c r="H300" s="127">
        <v>27876</v>
      </c>
      <c r="I300" s="127">
        <v>0</v>
      </c>
      <c r="J300" s="127">
        <v>0</v>
      </c>
      <c r="K300" s="127"/>
      <c r="L300" s="127"/>
      <c r="M300" s="127"/>
      <c r="N300" s="127"/>
      <c r="O300" s="127"/>
      <c r="Q300" s="140">
        <f t="shared" si="99"/>
        <v>0</v>
      </c>
      <c r="R300" s="140">
        <f t="shared" si="100"/>
        <v>0</v>
      </c>
      <c r="S300" s="140">
        <f t="shared" si="101"/>
        <v>0</v>
      </c>
      <c r="T300" s="140">
        <f t="shared" si="102"/>
        <v>0</v>
      </c>
      <c r="U300" s="140">
        <f t="shared" si="103"/>
        <v>0</v>
      </c>
      <c r="W300" s="140">
        <f t="shared" si="104"/>
        <v>890.29919999999993</v>
      </c>
      <c r="X300" s="140">
        <f t="shared" si="105"/>
        <v>0</v>
      </c>
      <c r="Y300" s="140">
        <f t="shared" si="106"/>
        <v>468.31679999999994</v>
      </c>
      <c r="Z300" s="140">
        <f t="shared" si="107"/>
        <v>0</v>
      </c>
      <c r="AA300" s="140">
        <f t="shared" si="108"/>
        <v>0</v>
      </c>
      <c r="AC300" s="143">
        <f t="shared" si="119"/>
        <v>890.29919999999993</v>
      </c>
      <c r="AD300" s="143">
        <f t="shared" si="119"/>
        <v>0</v>
      </c>
      <c r="AE300" s="143">
        <f t="shared" si="119"/>
        <v>468.31679999999994</v>
      </c>
      <c r="AF300" s="143">
        <f t="shared" si="119"/>
        <v>0</v>
      </c>
      <c r="AG300" s="143">
        <f t="shared" si="119"/>
        <v>0</v>
      </c>
      <c r="AI300" s="140">
        <f t="shared" si="109"/>
        <v>0</v>
      </c>
      <c r="AJ300" s="140">
        <f t="shared" si="110"/>
        <v>0</v>
      </c>
      <c r="AK300" s="140">
        <f t="shared" si="111"/>
        <v>0</v>
      </c>
      <c r="AL300" s="140">
        <f t="shared" si="112"/>
        <v>0</v>
      </c>
      <c r="AM300" s="140">
        <f t="shared" si="113"/>
        <v>0</v>
      </c>
      <c r="AO300" s="140">
        <f t="shared" si="114"/>
        <v>821.40700000000004</v>
      </c>
      <c r="AP300" s="140">
        <f t="shared" si="115"/>
        <v>0</v>
      </c>
      <c r="AQ300" s="140">
        <f t="shared" si="116"/>
        <v>432.07799999999997</v>
      </c>
      <c r="AR300" s="140">
        <f t="shared" si="117"/>
        <v>0</v>
      </c>
      <c r="AS300" s="140">
        <f t="shared" si="118"/>
        <v>0</v>
      </c>
      <c r="AU300" s="143">
        <f t="shared" si="120"/>
        <v>821.40700000000004</v>
      </c>
      <c r="AV300" s="143">
        <f t="shared" si="120"/>
        <v>0</v>
      </c>
      <c r="AW300" s="143">
        <f t="shared" si="120"/>
        <v>432.07799999999997</v>
      </c>
      <c r="AX300" s="143">
        <f t="shared" si="120"/>
        <v>0</v>
      </c>
      <c r="AY300" s="143">
        <f t="shared" si="120"/>
        <v>0</v>
      </c>
    </row>
    <row r="301" spans="2:51">
      <c r="B301" t="s">
        <v>873</v>
      </c>
      <c r="C301" t="s">
        <v>424</v>
      </c>
      <c r="D301" s="120">
        <v>1.46E-2</v>
      </c>
      <c r="E301" s="120">
        <v>1.41E-2</v>
      </c>
      <c r="F301" s="127">
        <v>643659</v>
      </c>
      <c r="G301" s="127">
        <v>0</v>
      </c>
      <c r="H301" s="127">
        <v>338576</v>
      </c>
      <c r="I301" s="127">
        <v>0</v>
      </c>
      <c r="J301" s="127">
        <v>0</v>
      </c>
      <c r="K301" s="127"/>
      <c r="L301" s="127"/>
      <c r="M301" s="127"/>
      <c r="N301" s="127"/>
      <c r="O301" s="127"/>
      <c r="Q301" s="140">
        <f t="shared" si="99"/>
        <v>0</v>
      </c>
      <c r="R301" s="140">
        <f t="shared" si="100"/>
        <v>0</v>
      </c>
      <c r="S301" s="140">
        <f t="shared" si="101"/>
        <v>0</v>
      </c>
      <c r="T301" s="140">
        <f t="shared" si="102"/>
        <v>0</v>
      </c>
      <c r="U301" s="140">
        <f t="shared" si="103"/>
        <v>0</v>
      </c>
      <c r="W301" s="140">
        <f t="shared" si="104"/>
        <v>9397.4213999999993</v>
      </c>
      <c r="X301" s="140">
        <f t="shared" si="105"/>
        <v>0</v>
      </c>
      <c r="Y301" s="140">
        <f t="shared" si="106"/>
        <v>4943.2096000000001</v>
      </c>
      <c r="Z301" s="140">
        <f t="shared" si="107"/>
        <v>0</v>
      </c>
      <c r="AA301" s="140">
        <f t="shared" si="108"/>
        <v>0</v>
      </c>
      <c r="AC301" s="143">
        <f t="shared" si="119"/>
        <v>9397.4213999999993</v>
      </c>
      <c r="AD301" s="143">
        <f t="shared" si="119"/>
        <v>0</v>
      </c>
      <c r="AE301" s="143">
        <f t="shared" si="119"/>
        <v>4943.2096000000001</v>
      </c>
      <c r="AF301" s="143">
        <f t="shared" si="119"/>
        <v>0</v>
      </c>
      <c r="AG301" s="143">
        <f t="shared" si="119"/>
        <v>0</v>
      </c>
      <c r="AI301" s="140">
        <f t="shared" si="109"/>
        <v>0</v>
      </c>
      <c r="AJ301" s="140">
        <f t="shared" si="110"/>
        <v>0</v>
      </c>
      <c r="AK301" s="140">
        <f t="shared" si="111"/>
        <v>0</v>
      </c>
      <c r="AL301" s="140">
        <f t="shared" si="112"/>
        <v>0</v>
      </c>
      <c r="AM301" s="140">
        <f t="shared" si="113"/>
        <v>0</v>
      </c>
      <c r="AO301" s="140">
        <f t="shared" si="114"/>
        <v>9075.5918999999994</v>
      </c>
      <c r="AP301" s="140">
        <f t="shared" si="115"/>
        <v>0</v>
      </c>
      <c r="AQ301" s="140">
        <f t="shared" si="116"/>
        <v>4773.9215999999997</v>
      </c>
      <c r="AR301" s="140">
        <f t="shared" si="117"/>
        <v>0</v>
      </c>
      <c r="AS301" s="140">
        <f t="shared" si="118"/>
        <v>0</v>
      </c>
      <c r="AU301" s="143">
        <f t="shared" si="120"/>
        <v>9075.5918999999994</v>
      </c>
      <c r="AV301" s="143">
        <f t="shared" si="120"/>
        <v>0</v>
      </c>
      <c r="AW301" s="143">
        <f t="shared" si="120"/>
        <v>4773.9215999999997</v>
      </c>
      <c r="AX301" s="143">
        <f t="shared" si="120"/>
        <v>0</v>
      </c>
      <c r="AY301" s="143">
        <f t="shared" si="120"/>
        <v>0</v>
      </c>
    </row>
    <row r="302" spans="2:51">
      <c r="B302" t="s">
        <v>873</v>
      </c>
      <c r="C302" t="s">
        <v>425</v>
      </c>
      <c r="D302" s="120">
        <v>1.7600000000000001E-2</v>
      </c>
      <c r="E302" s="120">
        <v>1.8200000000000001E-2</v>
      </c>
      <c r="F302" s="127">
        <v>14080929</v>
      </c>
      <c r="G302" s="127">
        <v>0</v>
      </c>
      <c r="H302" s="127">
        <v>7406831</v>
      </c>
      <c r="I302" s="127">
        <v>0</v>
      </c>
      <c r="J302" s="127">
        <v>0</v>
      </c>
      <c r="K302" s="127"/>
      <c r="L302" s="127"/>
      <c r="M302" s="127"/>
      <c r="N302" s="127"/>
      <c r="O302" s="127"/>
      <c r="Q302" s="140">
        <f t="shared" si="99"/>
        <v>0</v>
      </c>
      <c r="R302" s="140">
        <f t="shared" si="100"/>
        <v>0</v>
      </c>
      <c r="S302" s="140">
        <f t="shared" si="101"/>
        <v>0</v>
      </c>
      <c r="T302" s="140">
        <f t="shared" si="102"/>
        <v>0</v>
      </c>
      <c r="U302" s="140">
        <f t="shared" si="103"/>
        <v>0</v>
      </c>
      <c r="W302" s="140">
        <f t="shared" si="104"/>
        <v>247824.35040000002</v>
      </c>
      <c r="X302" s="140">
        <f t="shared" si="105"/>
        <v>0</v>
      </c>
      <c r="Y302" s="140">
        <f t="shared" si="106"/>
        <v>130360.22560000001</v>
      </c>
      <c r="Z302" s="140">
        <f t="shared" si="107"/>
        <v>0</v>
      </c>
      <c r="AA302" s="140">
        <f t="shared" si="108"/>
        <v>0</v>
      </c>
      <c r="AC302" s="143">
        <f t="shared" si="119"/>
        <v>247824.35040000002</v>
      </c>
      <c r="AD302" s="143">
        <f t="shared" si="119"/>
        <v>0</v>
      </c>
      <c r="AE302" s="143">
        <f t="shared" si="119"/>
        <v>130360.22560000001</v>
      </c>
      <c r="AF302" s="143">
        <f t="shared" si="119"/>
        <v>0</v>
      </c>
      <c r="AG302" s="143">
        <f t="shared" si="119"/>
        <v>0</v>
      </c>
      <c r="AI302" s="140">
        <f t="shared" si="109"/>
        <v>0</v>
      </c>
      <c r="AJ302" s="140">
        <f t="shared" si="110"/>
        <v>0</v>
      </c>
      <c r="AK302" s="140">
        <f t="shared" si="111"/>
        <v>0</v>
      </c>
      <c r="AL302" s="140">
        <f t="shared" si="112"/>
        <v>0</v>
      </c>
      <c r="AM302" s="140">
        <f t="shared" si="113"/>
        <v>0</v>
      </c>
      <c r="AO302" s="140">
        <f t="shared" si="114"/>
        <v>256272.90780000002</v>
      </c>
      <c r="AP302" s="140">
        <f t="shared" si="115"/>
        <v>0</v>
      </c>
      <c r="AQ302" s="140">
        <f t="shared" si="116"/>
        <v>134804.3242</v>
      </c>
      <c r="AR302" s="140">
        <f t="shared" si="117"/>
        <v>0</v>
      </c>
      <c r="AS302" s="140">
        <f t="shared" si="118"/>
        <v>0</v>
      </c>
      <c r="AU302" s="143">
        <f t="shared" si="120"/>
        <v>256272.90780000002</v>
      </c>
      <c r="AV302" s="143">
        <f t="shared" si="120"/>
        <v>0</v>
      </c>
      <c r="AW302" s="143">
        <f t="shared" si="120"/>
        <v>134804.3242</v>
      </c>
      <c r="AX302" s="143">
        <f t="shared" si="120"/>
        <v>0</v>
      </c>
      <c r="AY302" s="143">
        <f t="shared" si="120"/>
        <v>0</v>
      </c>
    </row>
    <row r="303" spans="2:51">
      <c r="B303" t="s">
        <v>873</v>
      </c>
      <c r="C303" t="s">
        <v>426</v>
      </c>
      <c r="D303" s="120">
        <v>2.4400000000000002E-2</v>
      </c>
      <c r="E303" s="120">
        <v>2.46E-2</v>
      </c>
      <c r="F303" s="127">
        <v>88242</v>
      </c>
      <c r="G303" s="127">
        <v>0</v>
      </c>
      <c r="H303" s="127">
        <v>46417</v>
      </c>
      <c r="I303" s="127">
        <v>0</v>
      </c>
      <c r="J303" s="127">
        <v>0</v>
      </c>
      <c r="K303" s="127"/>
      <c r="L303" s="127"/>
      <c r="M303" s="127"/>
      <c r="N303" s="127"/>
      <c r="O303" s="127"/>
      <c r="Q303" s="140">
        <f t="shared" si="99"/>
        <v>0</v>
      </c>
      <c r="R303" s="140">
        <f t="shared" si="100"/>
        <v>0</v>
      </c>
      <c r="S303" s="140">
        <f t="shared" si="101"/>
        <v>0</v>
      </c>
      <c r="T303" s="140">
        <f t="shared" si="102"/>
        <v>0</v>
      </c>
      <c r="U303" s="140">
        <f t="shared" si="103"/>
        <v>0</v>
      </c>
      <c r="W303" s="140">
        <f t="shared" si="104"/>
        <v>2153.1048000000001</v>
      </c>
      <c r="X303" s="140">
        <f t="shared" si="105"/>
        <v>0</v>
      </c>
      <c r="Y303" s="140">
        <f t="shared" si="106"/>
        <v>1132.5748000000001</v>
      </c>
      <c r="Z303" s="140">
        <f t="shared" si="107"/>
        <v>0</v>
      </c>
      <c r="AA303" s="140">
        <f t="shared" si="108"/>
        <v>0</v>
      </c>
      <c r="AC303" s="143">
        <f t="shared" si="119"/>
        <v>2153.1048000000001</v>
      </c>
      <c r="AD303" s="143">
        <f t="shared" si="119"/>
        <v>0</v>
      </c>
      <c r="AE303" s="143">
        <f t="shared" si="119"/>
        <v>1132.5748000000001</v>
      </c>
      <c r="AF303" s="143">
        <f t="shared" si="119"/>
        <v>0</v>
      </c>
      <c r="AG303" s="143">
        <f t="shared" si="119"/>
        <v>0</v>
      </c>
      <c r="AI303" s="140">
        <f t="shared" si="109"/>
        <v>0</v>
      </c>
      <c r="AJ303" s="140">
        <f t="shared" si="110"/>
        <v>0</v>
      </c>
      <c r="AK303" s="140">
        <f t="shared" si="111"/>
        <v>0</v>
      </c>
      <c r="AL303" s="140">
        <f t="shared" si="112"/>
        <v>0</v>
      </c>
      <c r="AM303" s="140">
        <f t="shared" si="113"/>
        <v>0</v>
      </c>
      <c r="AO303" s="140">
        <f t="shared" si="114"/>
        <v>2170.7532000000001</v>
      </c>
      <c r="AP303" s="140">
        <f t="shared" si="115"/>
        <v>0</v>
      </c>
      <c r="AQ303" s="140">
        <f t="shared" si="116"/>
        <v>1141.8582000000001</v>
      </c>
      <c r="AR303" s="140">
        <f t="shared" si="117"/>
        <v>0</v>
      </c>
      <c r="AS303" s="140">
        <f t="shared" si="118"/>
        <v>0</v>
      </c>
      <c r="AU303" s="143">
        <f t="shared" si="120"/>
        <v>2170.7532000000001</v>
      </c>
      <c r="AV303" s="143">
        <f t="shared" si="120"/>
        <v>0</v>
      </c>
      <c r="AW303" s="143">
        <f t="shared" si="120"/>
        <v>1141.8582000000001</v>
      </c>
      <c r="AX303" s="143">
        <f t="shared" si="120"/>
        <v>0</v>
      </c>
      <c r="AY303" s="143">
        <f t="shared" si="120"/>
        <v>0</v>
      </c>
    </row>
    <row r="304" spans="2:51">
      <c r="B304" t="s">
        <v>873</v>
      </c>
      <c r="C304" t="s">
        <v>427</v>
      </c>
      <c r="D304" s="120">
        <v>2.4400000000000002E-2</v>
      </c>
      <c r="E304" s="120">
        <v>2.46E-2</v>
      </c>
      <c r="F304" s="127">
        <v>626115</v>
      </c>
      <c r="G304" s="127">
        <v>0</v>
      </c>
      <c r="H304" s="127">
        <v>329348</v>
      </c>
      <c r="I304" s="127">
        <v>0</v>
      </c>
      <c r="J304" s="127">
        <v>0</v>
      </c>
      <c r="K304" s="127"/>
      <c r="L304" s="127"/>
      <c r="M304" s="127"/>
      <c r="N304" s="127"/>
      <c r="O304" s="127"/>
      <c r="Q304" s="140">
        <f t="shared" si="99"/>
        <v>0</v>
      </c>
      <c r="R304" s="140">
        <f t="shared" si="100"/>
        <v>0</v>
      </c>
      <c r="S304" s="140">
        <f t="shared" si="101"/>
        <v>0</v>
      </c>
      <c r="T304" s="140">
        <f t="shared" si="102"/>
        <v>0</v>
      </c>
      <c r="U304" s="140">
        <f t="shared" si="103"/>
        <v>0</v>
      </c>
      <c r="W304" s="140">
        <f t="shared" si="104"/>
        <v>15277.206</v>
      </c>
      <c r="X304" s="140">
        <f t="shared" si="105"/>
        <v>0</v>
      </c>
      <c r="Y304" s="140">
        <f t="shared" si="106"/>
        <v>8036.0912000000008</v>
      </c>
      <c r="Z304" s="140">
        <f t="shared" si="107"/>
        <v>0</v>
      </c>
      <c r="AA304" s="140">
        <f t="shared" si="108"/>
        <v>0</v>
      </c>
      <c r="AC304" s="143">
        <f t="shared" si="119"/>
        <v>15277.206</v>
      </c>
      <c r="AD304" s="143">
        <f t="shared" si="119"/>
        <v>0</v>
      </c>
      <c r="AE304" s="143">
        <f t="shared" si="119"/>
        <v>8036.0912000000008</v>
      </c>
      <c r="AF304" s="143">
        <f t="shared" si="119"/>
        <v>0</v>
      </c>
      <c r="AG304" s="143">
        <f t="shared" si="119"/>
        <v>0</v>
      </c>
      <c r="AI304" s="140">
        <f t="shared" si="109"/>
        <v>0</v>
      </c>
      <c r="AJ304" s="140">
        <f t="shared" si="110"/>
        <v>0</v>
      </c>
      <c r="AK304" s="140">
        <f t="shared" si="111"/>
        <v>0</v>
      </c>
      <c r="AL304" s="140">
        <f t="shared" si="112"/>
        <v>0</v>
      </c>
      <c r="AM304" s="140">
        <f t="shared" si="113"/>
        <v>0</v>
      </c>
      <c r="AO304" s="140">
        <f t="shared" si="114"/>
        <v>15402.429</v>
      </c>
      <c r="AP304" s="140">
        <f t="shared" si="115"/>
        <v>0</v>
      </c>
      <c r="AQ304" s="140">
        <f t="shared" si="116"/>
        <v>8101.9607999999998</v>
      </c>
      <c r="AR304" s="140">
        <f t="shared" si="117"/>
        <v>0</v>
      </c>
      <c r="AS304" s="140">
        <f t="shared" si="118"/>
        <v>0</v>
      </c>
      <c r="AU304" s="143">
        <f t="shared" si="120"/>
        <v>15402.429</v>
      </c>
      <c r="AV304" s="143">
        <f t="shared" si="120"/>
        <v>0</v>
      </c>
      <c r="AW304" s="143">
        <f t="shared" si="120"/>
        <v>8101.9607999999998</v>
      </c>
      <c r="AX304" s="143">
        <f t="shared" si="120"/>
        <v>0</v>
      </c>
      <c r="AY304" s="143">
        <f t="shared" si="120"/>
        <v>0</v>
      </c>
    </row>
    <row r="305" spans="2:51">
      <c r="B305" t="s">
        <v>873</v>
      </c>
      <c r="C305" t="s">
        <v>428</v>
      </c>
      <c r="D305" s="120">
        <v>2.5600000000000001E-2</v>
      </c>
      <c r="E305" s="120">
        <v>2.46E-2</v>
      </c>
      <c r="F305" s="127">
        <v>1528362</v>
      </c>
      <c r="G305" s="127">
        <v>0</v>
      </c>
      <c r="H305" s="127">
        <v>803947</v>
      </c>
      <c r="I305" s="127">
        <v>0</v>
      </c>
      <c r="J305" s="127">
        <v>0</v>
      </c>
      <c r="K305" s="127"/>
      <c r="L305" s="127"/>
      <c r="M305" s="127"/>
      <c r="N305" s="127"/>
      <c r="O305" s="127"/>
      <c r="Q305" s="140">
        <f t="shared" si="99"/>
        <v>0</v>
      </c>
      <c r="R305" s="140">
        <f t="shared" si="100"/>
        <v>0</v>
      </c>
      <c r="S305" s="140">
        <f t="shared" si="101"/>
        <v>0</v>
      </c>
      <c r="T305" s="140">
        <f t="shared" si="102"/>
        <v>0</v>
      </c>
      <c r="U305" s="140">
        <f t="shared" si="103"/>
        <v>0</v>
      </c>
      <c r="W305" s="140">
        <f t="shared" si="104"/>
        <v>39126.067200000005</v>
      </c>
      <c r="X305" s="140">
        <f t="shared" si="105"/>
        <v>0</v>
      </c>
      <c r="Y305" s="140">
        <f t="shared" si="106"/>
        <v>20581.0432</v>
      </c>
      <c r="Z305" s="140">
        <f t="shared" si="107"/>
        <v>0</v>
      </c>
      <c r="AA305" s="140">
        <f t="shared" si="108"/>
        <v>0</v>
      </c>
      <c r="AC305" s="143">
        <f t="shared" si="119"/>
        <v>39126.067200000005</v>
      </c>
      <c r="AD305" s="143">
        <f t="shared" si="119"/>
        <v>0</v>
      </c>
      <c r="AE305" s="143">
        <f t="shared" si="119"/>
        <v>20581.0432</v>
      </c>
      <c r="AF305" s="143">
        <f t="shared" si="119"/>
        <v>0</v>
      </c>
      <c r="AG305" s="143">
        <f t="shared" si="119"/>
        <v>0</v>
      </c>
      <c r="AI305" s="140">
        <f t="shared" si="109"/>
        <v>0</v>
      </c>
      <c r="AJ305" s="140">
        <f t="shared" si="110"/>
        <v>0</v>
      </c>
      <c r="AK305" s="140">
        <f t="shared" si="111"/>
        <v>0</v>
      </c>
      <c r="AL305" s="140">
        <f t="shared" si="112"/>
        <v>0</v>
      </c>
      <c r="AM305" s="140">
        <f t="shared" si="113"/>
        <v>0</v>
      </c>
      <c r="AO305" s="140">
        <f t="shared" si="114"/>
        <v>37597.705200000004</v>
      </c>
      <c r="AP305" s="140">
        <f t="shared" si="115"/>
        <v>0</v>
      </c>
      <c r="AQ305" s="140">
        <f t="shared" si="116"/>
        <v>19777.0962</v>
      </c>
      <c r="AR305" s="140">
        <f t="shared" si="117"/>
        <v>0</v>
      </c>
      <c r="AS305" s="140">
        <f t="shared" si="118"/>
        <v>0</v>
      </c>
      <c r="AU305" s="143">
        <f t="shared" si="120"/>
        <v>37597.705200000004</v>
      </c>
      <c r="AV305" s="143">
        <f t="shared" si="120"/>
        <v>0</v>
      </c>
      <c r="AW305" s="143">
        <f t="shared" si="120"/>
        <v>19777.0962</v>
      </c>
      <c r="AX305" s="143">
        <f t="shared" si="120"/>
        <v>0</v>
      </c>
      <c r="AY305" s="143">
        <f t="shared" si="120"/>
        <v>0</v>
      </c>
    </row>
    <row r="306" spans="2:51">
      <c r="B306" t="s">
        <v>873</v>
      </c>
      <c r="C306" t="s">
        <v>429</v>
      </c>
      <c r="D306" s="120">
        <v>2.1700000000000001E-2</v>
      </c>
      <c r="E306" s="120">
        <v>2.12E-2</v>
      </c>
      <c r="F306" s="127">
        <v>8916</v>
      </c>
      <c r="G306" s="127">
        <v>0</v>
      </c>
      <c r="H306" s="127">
        <v>4690</v>
      </c>
      <c r="I306" s="127">
        <v>0</v>
      </c>
      <c r="J306" s="127">
        <v>0</v>
      </c>
      <c r="K306" s="127"/>
      <c r="L306" s="127"/>
      <c r="M306" s="127"/>
      <c r="N306" s="127"/>
      <c r="O306" s="127"/>
      <c r="Q306" s="140">
        <f t="shared" si="99"/>
        <v>0</v>
      </c>
      <c r="R306" s="140">
        <f t="shared" si="100"/>
        <v>0</v>
      </c>
      <c r="S306" s="140">
        <f t="shared" si="101"/>
        <v>0</v>
      </c>
      <c r="T306" s="140">
        <f t="shared" si="102"/>
        <v>0</v>
      </c>
      <c r="U306" s="140">
        <f t="shared" si="103"/>
        <v>0</v>
      </c>
      <c r="W306" s="140">
        <f t="shared" si="104"/>
        <v>193.47720000000001</v>
      </c>
      <c r="X306" s="140">
        <f t="shared" si="105"/>
        <v>0</v>
      </c>
      <c r="Y306" s="140">
        <f t="shared" si="106"/>
        <v>101.773</v>
      </c>
      <c r="Z306" s="140">
        <f t="shared" si="107"/>
        <v>0</v>
      </c>
      <c r="AA306" s="140">
        <f t="shared" si="108"/>
        <v>0</v>
      </c>
      <c r="AC306" s="143">
        <f t="shared" si="119"/>
        <v>193.47720000000001</v>
      </c>
      <c r="AD306" s="143">
        <f t="shared" si="119"/>
        <v>0</v>
      </c>
      <c r="AE306" s="143">
        <f t="shared" si="119"/>
        <v>101.773</v>
      </c>
      <c r="AF306" s="143">
        <f t="shared" si="119"/>
        <v>0</v>
      </c>
      <c r="AG306" s="143">
        <f t="shared" si="119"/>
        <v>0</v>
      </c>
      <c r="AI306" s="140">
        <f t="shared" si="109"/>
        <v>0</v>
      </c>
      <c r="AJ306" s="140">
        <f t="shared" si="110"/>
        <v>0</v>
      </c>
      <c r="AK306" s="140">
        <f t="shared" si="111"/>
        <v>0</v>
      </c>
      <c r="AL306" s="140">
        <f t="shared" si="112"/>
        <v>0</v>
      </c>
      <c r="AM306" s="140">
        <f t="shared" si="113"/>
        <v>0</v>
      </c>
      <c r="AO306" s="140">
        <f t="shared" si="114"/>
        <v>189.01920000000001</v>
      </c>
      <c r="AP306" s="140">
        <f t="shared" si="115"/>
        <v>0</v>
      </c>
      <c r="AQ306" s="140">
        <f t="shared" si="116"/>
        <v>99.427999999999997</v>
      </c>
      <c r="AR306" s="140">
        <f t="shared" si="117"/>
        <v>0</v>
      </c>
      <c r="AS306" s="140">
        <f t="shared" si="118"/>
        <v>0</v>
      </c>
      <c r="AU306" s="143">
        <f t="shared" si="120"/>
        <v>189.01920000000001</v>
      </c>
      <c r="AV306" s="143">
        <f t="shared" si="120"/>
        <v>0</v>
      </c>
      <c r="AW306" s="143">
        <f t="shared" si="120"/>
        <v>99.427999999999997</v>
      </c>
      <c r="AX306" s="143">
        <f t="shared" si="120"/>
        <v>0</v>
      </c>
      <c r="AY306" s="143">
        <f t="shared" si="120"/>
        <v>0</v>
      </c>
    </row>
    <row r="307" spans="2:51">
      <c r="B307" t="s">
        <v>873</v>
      </c>
      <c r="C307" t="s">
        <v>430</v>
      </c>
      <c r="D307" s="120">
        <v>1.7399999999999999E-2</v>
      </c>
      <c r="E307" s="120">
        <v>1.7000000000000001E-2</v>
      </c>
      <c r="F307" s="127">
        <v>21362988</v>
      </c>
      <c r="G307" s="127">
        <v>0</v>
      </c>
      <c r="H307" s="127">
        <v>11237330</v>
      </c>
      <c r="I307" s="127">
        <v>0</v>
      </c>
      <c r="J307" s="127">
        <v>0</v>
      </c>
      <c r="K307" s="127"/>
      <c r="L307" s="127"/>
      <c r="M307" s="127"/>
      <c r="N307" s="127"/>
      <c r="O307" s="127"/>
      <c r="Q307" s="140">
        <f t="shared" si="99"/>
        <v>0</v>
      </c>
      <c r="R307" s="140">
        <f t="shared" si="100"/>
        <v>0</v>
      </c>
      <c r="S307" s="140">
        <f t="shared" si="101"/>
        <v>0</v>
      </c>
      <c r="T307" s="140">
        <f t="shared" si="102"/>
        <v>0</v>
      </c>
      <c r="U307" s="140">
        <f t="shared" si="103"/>
        <v>0</v>
      </c>
      <c r="W307" s="140">
        <f t="shared" si="104"/>
        <v>371715.99119999999</v>
      </c>
      <c r="X307" s="140">
        <f t="shared" si="105"/>
        <v>0</v>
      </c>
      <c r="Y307" s="140">
        <f t="shared" si="106"/>
        <v>195529.54199999999</v>
      </c>
      <c r="Z307" s="140">
        <f t="shared" si="107"/>
        <v>0</v>
      </c>
      <c r="AA307" s="140">
        <f t="shared" si="108"/>
        <v>0</v>
      </c>
      <c r="AC307" s="143">
        <f t="shared" si="119"/>
        <v>371715.99119999999</v>
      </c>
      <c r="AD307" s="143">
        <f t="shared" si="119"/>
        <v>0</v>
      </c>
      <c r="AE307" s="143">
        <f t="shared" si="119"/>
        <v>195529.54199999999</v>
      </c>
      <c r="AF307" s="143">
        <f t="shared" si="119"/>
        <v>0</v>
      </c>
      <c r="AG307" s="143">
        <f t="shared" si="119"/>
        <v>0</v>
      </c>
      <c r="AI307" s="140">
        <f t="shared" si="109"/>
        <v>0</v>
      </c>
      <c r="AJ307" s="140">
        <f t="shared" si="110"/>
        <v>0</v>
      </c>
      <c r="AK307" s="140">
        <f t="shared" si="111"/>
        <v>0</v>
      </c>
      <c r="AL307" s="140">
        <f t="shared" si="112"/>
        <v>0</v>
      </c>
      <c r="AM307" s="140">
        <f t="shared" si="113"/>
        <v>0</v>
      </c>
      <c r="AO307" s="140">
        <f t="shared" si="114"/>
        <v>363170.79600000003</v>
      </c>
      <c r="AP307" s="140">
        <f t="shared" si="115"/>
        <v>0</v>
      </c>
      <c r="AQ307" s="140">
        <f t="shared" si="116"/>
        <v>191034.61000000002</v>
      </c>
      <c r="AR307" s="140">
        <f t="shared" si="117"/>
        <v>0</v>
      </c>
      <c r="AS307" s="140">
        <f t="shared" si="118"/>
        <v>0</v>
      </c>
      <c r="AU307" s="143">
        <f t="shared" si="120"/>
        <v>363170.79600000003</v>
      </c>
      <c r="AV307" s="143">
        <f t="shared" si="120"/>
        <v>0</v>
      </c>
      <c r="AW307" s="143">
        <f t="shared" si="120"/>
        <v>191034.61000000002</v>
      </c>
      <c r="AX307" s="143">
        <f t="shared" si="120"/>
        <v>0</v>
      </c>
      <c r="AY307" s="143">
        <f t="shared" si="120"/>
        <v>0</v>
      </c>
    </row>
    <row r="308" spans="2:51">
      <c r="B308" t="s">
        <v>873</v>
      </c>
      <c r="C308" t="s">
        <v>431</v>
      </c>
      <c r="D308" s="120">
        <v>2.18E-2</v>
      </c>
      <c r="E308" s="120">
        <v>1.9900000000000001E-2</v>
      </c>
      <c r="F308" s="127">
        <v>1528963</v>
      </c>
      <c r="G308" s="127">
        <v>0</v>
      </c>
      <c r="H308" s="127">
        <v>804263</v>
      </c>
      <c r="I308" s="127">
        <v>0</v>
      </c>
      <c r="J308" s="127">
        <v>0</v>
      </c>
      <c r="K308" s="127"/>
      <c r="L308" s="127"/>
      <c r="M308" s="127"/>
      <c r="N308" s="127"/>
      <c r="O308" s="127"/>
      <c r="Q308" s="140">
        <f t="shared" si="99"/>
        <v>0</v>
      </c>
      <c r="R308" s="140">
        <f t="shared" si="100"/>
        <v>0</v>
      </c>
      <c r="S308" s="140">
        <f t="shared" si="101"/>
        <v>0</v>
      </c>
      <c r="T308" s="140">
        <f t="shared" si="102"/>
        <v>0</v>
      </c>
      <c r="U308" s="140">
        <f t="shared" si="103"/>
        <v>0</v>
      </c>
      <c r="W308" s="140">
        <f t="shared" si="104"/>
        <v>33331.393400000001</v>
      </c>
      <c r="X308" s="140">
        <f t="shared" si="105"/>
        <v>0</v>
      </c>
      <c r="Y308" s="140">
        <f t="shared" si="106"/>
        <v>17532.933400000002</v>
      </c>
      <c r="Z308" s="140">
        <f t="shared" si="107"/>
        <v>0</v>
      </c>
      <c r="AA308" s="140">
        <f t="shared" si="108"/>
        <v>0</v>
      </c>
      <c r="AC308" s="143">
        <f t="shared" si="119"/>
        <v>33331.393400000001</v>
      </c>
      <c r="AD308" s="143">
        <f t="shared" si="119"/>
        <v>0</v>
      </c>
      <c r="AE308" s="143">
        <f t="shared" si="119"/>
        <v>17532.933400000002</v>
      </c>
      <c r="AF308" s="143">
        <f t="shared" si="119"/>
        <v>0</v>
      </c>
      <c r="AG308" s="143">
        <f t="shared" si="119"/>
        <v>0</v>
      </c>
      <c r="AI308" s="140">
        <f t="shared" si="109"/>
        <v>0</v>
      </c>
      <c r="AJ308" s="140">
        <f t="shared" si="110"/>
        <v>0</v>
      </c>
      <c r="AK308" s="140">
        <f t="shared" si="111"/>
        <v>0</v>
      </c>
      <c r="AL308" s="140">
        <f t="shared" si="112"/>
        <v>0</v>
      </c>
      <c r="AM308" s="140">
        <f t="shared" si="113"/>
        <v>0</v>
      </c>
      <c r="AO308" s="140">
        <f t="shared" si="114"/>
        <v>30426.363700000002</v>
      </c>
      <c r="AP308" s="140">
        <f t="shared" si="115"/>
        <v>0</v>
      </c>
      <c r="AQ308" s="140">
        <f t="shared" si="116"/>
        <v>16004.833700000001</v>
      </c>
      <c r="AR308" s="140">
        <f t="shared" si="117"/>
        <v>0</v>
      </c>
      <c r="AS308" s="140">
        <f t="shared" si="118"/>
        <v>0</v>
      </c>
      <c r="AU308" s="143">
        <f t="shared" si="120"/>
        <v>30426.363700000002</v>
      </c>
      <c r="AV308" s="143">
        <f t="shared" si="120"/>
        <v>0</v>
      </c>
      <c r="AW308" s="143">
        <f t="shared" si="120"/>
        <v>16004.833700000001</v>
      </c>
      <c r="AX308" s="143">
        <f t="shared" si="120"/>
        <v>0</v>
      </c>
      <c r="AY308" s="143">
        <f t="shared" si="120"/>
        <v>0</v>
      </c>
    </row>
    <row r="309" spans="2:51">
      <c r="B309" t="s">
        <v>873</v>
      </c>
      <c r="C309" t="s">
        <v>432</v>
      </c>
      <c r="D309" s="120">
        <v>2.2200000000000001E-2</v>
      </c>
      <c r="E309" s="120">
        <v>1.8799999999999997E-2</v>
      </c>
      <c r="F309" s="127">
        <v>626584</v>
      </c>
      <c r="G309" s="127">
        <v>0</v>
      </c>
      <c r="H309" s="127">
        <v>329595</v>
      </c>
      <c r="I309" s="127">
        <v>0</v>
      </c>
      <c r="J309" s="127">
        <v>0</v>
      </c>
      <c r="K309" s="127"/>
      <c r="L309" s="127"/>
      <c r="M309" s="127"/>
      <c r="N309" s="127"/>
      <c r="O309" s="127"/>
      <c r="Q309" s="140">
        <f t="shared" si="99"/>
        <v>0</v>
      </c>
      <c r="R309" s="140">
        <f t="shared" si="100"/>
        <v>0</v>
      </c>
      <c r="S309" s="140">
        <f t="shared" si="101"/>
        <v>0</v>
      </c>
      <c r="T309" s="140">
        <f t="shared" si="102"/>
        <v>0</v>
      </c>
      <c r="U309" s="140">
        <f t="shared" si="103"/>
        <v>0</v>
      </c>
      <c r="W309" s="140">
        <f t="shared" si="104"/>
        <v>13910.1648</v>
      </c>
      <c r="X309" s="140">
        <f t="shared" si="105"/>
        <v>0</v>
      </c>
      <c r="Y309" s="140">
        <f t="shared" si="106"/>
        <v>7317.009</v>
      </c>
      <c r="Z309" s="140">
        <f t="shared" si="107"/>
        <v>0</v>
      </c>
      <c r="AA309" s="140">
        <f t="shared" si="108"/>
        <v>0</v>
      </c>
      <c r="AC309" s="143">
        <f t="shared" si="119"/>
        <v>13910.1648</v>
      </c>
      <c r="AD309" s="143">
        <f t="shared" si="119"/>
        <v>0</v>
      </c>
      <c r="AE309" s="143">
        <f t="shared" si="119"/>
        <v>7317.009</v>
      </c>
      <c r="AF309" s="143">
        <f t="shared" si="119"/>
        <v>0</v>
      </c>
      <c r="AG309" s="143">
        <f t="shared" si="119"/>
        <v>0</v>
      </c>
      <c r="AI309" s="140">
        <f t="shared" si="109"/>
        <v>0</v>
      </c>
      <c r="AJ309" s="140">
        <f t="shared" si="110"/>
        <v>0</v>
      </c>
      <c r="AK309" s="140">
        <f t="shared" si="111"/>
        <v>0</v>
      </c>
      <c r="AL309" s="140">
        <f t="shared" si="112"/>
        <v>0</v>
      </c>
      <c r="AM309" s="140">
        <f t="shared" si="113"/>
        <v>0</v>
      </c>
      <c r="AO309" s="140">
        <f t="shared" si="114"/>
        <v>11779.779199999999</v>
      </c>
      <c r="AP309" s="140">
        <f t="shared" si="115"/>
        <v>0</v>
      </c>
      <c r="AQ309" s="140">
        <f t="shared" si="116"/>
        <v>6196.3859999999995</v>
      </c>
      <c r="AR309" s="140">
        <f t="shared" si="117"/>
        <v>0</v>
      </c>
      <c r="AS309" s="140">
        <f t="shared" si="118"/>
        <v>0</v>
      </c>
      <c r="AU309" s="143">
        <f t="shared" si="120"/>
        <v>11779.779199999999</v>
      </c>
      <c r="AV309" s="143">
        <f t="shared" si="120"/>
        <v>0</v>
      </c>
      <c r="AW309" s="143">
        <f t="shared" si="120"/>
        <v>6196.3859999999995</v>
      </c>
      <c r="AX309" s="143">
        <f t="shared" si="120"/>
        <v>0</v>
      </c>
      <c r="AY309" s="143">
        <f t="shared" si="120"/>
        <v>0</v>
      </c>
    </row>
    <row r="310" spans="2:51">
      <c r="B310" t="s">
        <v>873</v>
      </c>
      <c r="C310" t="s">
        <v>433</v>
      </c>
      <c r="D310" s="120">
        <v>2.7499999999999997E-2</v>
      </c>
      <c r="E310" s="120">
        <v>2.29E-2</v>
      </c>
      <c r="F310" s="127">
        <v>43950</v>
      </c>
      <c r="G310" s="127">
        <v>0</v>
      </c>
      <c r="H310" s="127">
        <v>23119</v>
      </c>
      <c r="I310" s="127">
        <v>0</v>
      </c>
      <c r="J310" s="127">
        <v>0</v>
      </c>
      <c r="K310" s="127"/>
      <c r="L310" s="127"/>
      <c r="M310" s="127"/>
      <c r="N310" s="127"/>
      <c r="O310" s="127"/>
      <c r="Q310" s="140">
        <f t="shared" si="99"/>
        <v>0</v>
      </c>
      <c r="R310" s="140">
        <f t="shared" si="100"/>
        <v>0</v>
      </c>
      <c r="S310" s="140">
        <f t="shared" si="101"/>
        <v>0</v>
      </c>
      <c r="T310" s="140">
        <f t="shared" si="102"/>
        <v>0</v>
      </c>
      <c r="U310" s="140">
        <f t="shared" si="103"/>
        <v>0</v>
      </c>
      <c r="W310" s="140">
        <f t="shared" si="104"/>
        <v>1208.6249999999998</v>
      </c>
      <c r="X310" s="140">
        <f t="shared" si="105"/>
        <v>0</v>
      </c>
      <c r="Y310" s="140">
        <f t="shared" si="106"/>
        <v>635.77249999999992</v>
      </c>
      <c r="Z310" s="140">
        <f t="shared" si="107"/>
        <v>0</v>
      </c>
      <c r="AA310" s="140">
        <f t="shared" si="108"/>
        <v>0</v>
      </c>
      <c r="AC310" s="143">
        <f t="shared" si="119"/>
        <v>1208.6249999999998</v>
      </c>
      <c r="AD310" s="143">
        <f t="shared" si="119"/>
        <v>0</v>
      </c>
      <c r="AE310" s="143">
        <f t="shared" si="119"/>
        <v>635.77249999999992</v>
      </c>
      <c r="AF310" s="143">
        <f t="shared" si="119"/>
        <v>0</v>
      </c>
      <c r="AG310" s="143">
        <f t="shared" si="119"/>
        <v>0</v>
      </c>
      <c r="AI310" s="140">
        <f t="shared" si="109"/>
        <v>0</v>
      </c>
      <c r="AJ310" s="140">
        <f t="shared" si="110"/>
        <v>0</v>
      </c>
      <c r="AK310" s="140">
        <f t="shared" si="111"/>
        <v>0</v>
      </c>
      <c r="AL310" s="140">
        <f t="shared" si="112"/>
        <v>0</v>
      </c>
      <c r="AM310" s="140">
        <f t="shared" si="113"/>
        <v>0</v>
      </c>
      <c r="AO310" s="140">
        <f t="shared" si="114"/>
        <v>1006.455</v>
      </c>
      <c r="AP310" s="140">
        <f t="shared" si="115"/>
        <v>0</v>
      </c>
      <c r="AQ310" s="140">
        <f t="shared" si="116"/>
        <v>529.42510000000004</v>
      </c>
      <c r="AR310" s="140">
        <f t="shared" si="117"/>
        <v>0</v>
      </c>
      <c r="AS310" s="140">
        <f t="shared" si="118"/>
        <v>0</v>
      </c>
      <c r="AU310" s="143">
        <f t="shared" si="120"/>
        <v>1006.455</v>
      </c>
      <c r="AV310" s="143">
        <f t="shared" si="120"/>
        <v>0</v>
      </c>
      <c r="AW310" s="143">
        <f t="shared" si="120"/>
        <v>529.42510000000004</v>
      </c>
      <c r="AX310" s="143">
        <f t="shared" si="120"/>
        <v>0</v>
      </c>
      <c r="AY310" s="143">
        <f t="shared" si="120"/>
        <v>0</v>
      </c>
    </row>
    <row r="311" spans="2:51">
      <c r="B311" t="s">
        <v>873</v>
      </c>
      <c r="C311" t="s">
        <v>434</v>
      </c>
      <c r="D311" s="120">
        <v>2.41E-2</v>
      </c>
      <c r="E311" s="120">
        <v>2.2000000000000002E-2</v>
      </c>
      <c r="F311" s="127">
        <v>58205273</v>
      </c>
      <c r="G311" s="127">
        <v>0</v>
      </c>
      <c r="H311" s="127">
        <v>30617057</v>
      </c>
      <c r="I311" s="127">
        <v>0</v>
      </c>
      <c r="J311" s="127">
        <v>0</v>
      </c>
      <c r="K311" s="127"/>
      <c r="L311" s="127"/>
      <c r="M311" s="127"/>
      <c r="N311" s="127"/>
      <c r="O311" s="127"/>
      <c r="Q311" s="140">
        <f t="shared" si="99"/>
        <v>0</v>
      </c>
      <c r="R311" s="140">
        <f t="shared" si="100"/>
        <v>0</v>
      </c>
      <c r="S311" s="140">
        <f t="shared" si="101"/>
        <v>0</v>
      </c>
      <c r="T311" s="140">
        <f t="shared" si="102"/>
        <v>0</v>
      </c>
      <c r="U311" s="140">
        <f t="shared" si="103"/>
        <v>0</v>
      </c>
      <c r="W311" s="140">
        <f t="shared" si="104"/>
        <v>1402747.0793000001</v>
      </c>
      <c r="X311" s="140">
        <f t="shared" si="105"/>
        <v>0</v>
      </c>
      <c r="Y311" s="140">
        <f t="shared" si="106"/>
        <v>737871.07369999995</v>
      </c>
      <c r="Z311" s="140">
        <f t="shared" si="107"/>
        <v>0</v>
      </c>
      <c r="AA311" s="140">
        <f t="shared" si="108"/>
        <v>0</v>
      </c>
      <c r="AC311" s="143">
        <f t="shared" si="119"/>
        <v>1402747.0793000001</v>
      </c>
      <c r="AD311" s="143">
        <f t="shared" si="119"/>
        <v>0</v>
      </c>
      <c r="AE311" s="143">
        <f t="shared" si="119"/>
        <v>737871.07369999995</v>
      </c>
      <c r="AF311" s="143">
        <f t="shared" si="119"/>
        <v>0</v>
      </c>
      <c r="AG311" s="143">
        <f t="shared" si="119"/>
        <v>0</v>
      </c>
      <c r="AI311" s="140">
        <f t="shared" si="109"/>
        <v>0</v>
      </c>
      <c r="AJ311" s="140">
        <f t="shared" si="110"/>
        <v>0</v>
      </c>
      <c r="AK311" s="140">
        <f t="shared" si="111"/>
        <v>0</v>
      </c>
      <c r="AL311" s="140">
        <f t="shared" si="112"/>
        <v>0</v>
      </c>
      <c r="AM311" s="140">
        <f t="shared" si="113"/>
        <v>0</v>
      </c>
      <c r="AO311" s="140">
        <f t="shared" si="114"/>
        <v>1280516.0060000001</v>
      </c>
      <c r="AP311" s="140">
        <f t="shared" si="115"/>
        <v>0</v>
      </c>
      <c r="AQ311" s="140">
        <f t="shared" si="116"/>
        <v>673575.25400000007</v>
      </c>
      <c r="AR311" s="140">
        <f t="shared" si="117"/>
        <v>0</v>
      </c>
      <c r="AS311" s="140">
        <f t="shared" si="118"/>
        <v>0</v>
      </c>
      <c r="AU311" s="143">
        <f t="shared" si="120"/>
        <v>1280516.0060000001</v>
      </c>
      <c r="AV311" s="143">
        <f t="shared" si="120"/>
        <v>0</v>
      </c>
      <c r="AW311" s="143">
        <f t="shared" si="120"/>
        <v>673575.25400000007</v>
      </c>
      <c r="AX311" s="143">
        <f t="shared" si="120"/>
        <v>0</v>
      </c>
      <c r="AY311" s="143">
        <f t="shared" si="120"/>
        <v>0</v>
      </c>
    </row>
    <row r="312" spans="2:51">
      <c r="B312" t="s">
        <v>873</v>
      </c>
      <c r="C312" t="s">
        <v>435</v>
      </c>
      <c r="D312" s="120">
        <v>4.0899999999999999E-2</v>
      </c>
      <c r="E312" s="120">
        <v>3.5499999999999997E-2</v>
      </c>
      <c r="F312" s="127">
        <v>12854208</v>
      </c>
      <c r="G312" s="127">
        <v>0</v>
      </c>
      <c r="H312" s="127">
        <v>6761553</v>
      </c>
      <c r="I312" s="127">
        <v>0</v>
      </c>
      <c r="J312" s="127">
        <v>0</v>
      </c>
      <c r="K312" s="127"/>
      <c r="L312" s="127"/>
      <c r="M312" s="127"/>
      <c r="N312" s="127"/>
      <c r="O312" s="127"/>
      <c r="Q312" s="140">
        <f t="shared" si="99"/>
        <v>0</v>
      </c>
      <c r="R312" s="140">
        <f t="shared" si="100"/>
        <v>0</v>
      </c>
      <c r="S312" s="140">
        <f t="shared" si="101"/>
        <v>0</v>
      </c>
      <c r="T312" s="140">
        <f t="shared" si="102"/>
        <v>0</v>
      </c>
      <c r="U312" s="140">
        <f t="shared" si="103"/>
        <v>0</v>
      </c>
      <c r="W312" s="140">
        <f t="shared" si="104"/>
        <v>525737.10719999997</v>
      </c>
      <c r="X312" s="140">
        <f t="shared" si="105"/>
        <v>0</v>
      </c>
      <c r="Y312" s="140">
        <f t="shared" si="106"/>
        <v>276547.51769999997</v>
      </c>
      <c r="Z312" s="140">
        <f t="shared" si="107"/>
        <v>0</v>
      </c>
      <c r="AA312" s="140">
        <f t="shared" si="108"/>
        <v>0</v>
      </c>
      <c r="AC312" s="143">
        <f t="shared" si="119"/>
        <v>525737.10719999997</v>
      </c>
      <c r="AD312" s="143">
        <f t="shared" si="119"/>
        <v>0</v>
      </c>
      <c r="AE312" s="143">
        <f t="shared" si="119"/>
        <v>276547.51769999997</v>
      </c>
      <c r="AF312" s="143">
        <f t="shared" si="119"/>
        <v>0</v>
      </c>
      <c r="AG312" s="143">
        <f t="shared" si="119"/>
        <v>0</v>
      </c>
      <c r="AI312" s="140">
        <f t="shared" si="109"/>
        <v>0</v>
      </c>
      <c r="AJ312" s="140">
        <f t="shared" si="110"/>
        <v>0</v>
      </c>
      <c r="AK312" s="140">
        <f t="shared" si="111"/>
        <v>0</v>
      </c>
      <c r="AL312" s="140">
        <f t="shared" si="112"/>
        <v>0</v>
      </c>
      <c r="AM312" s="140">
        <f t="shared" si="113"/>
        <v>0</v>
      </c>
      <c r="AO312" s="140">
        <f t="shared" si="114"/>
        <v>456324.38399999996</v>
      </c>
      <c r="AP312" s="140">
        <f t="shared" si="115"/>
        <v>0</v>
      </c>
      <c r="AQ312" s="140">
        <f t="shared" si="116"/>
        <v>240035.13149999999</v>
      </c>
      <c r="AR312" s="140">
        <f t="shared" si="117"/>
        <v>0</v>
      </c>
      <c r="AS312" s="140">
        <f t="shared" si="118"/>
        <v>0</v>
      </c>
      <c r="AU312" s="143">
        <f t="shared" si="120"/>
        <v>456324.38399999996</v>
      </c>
      <c r="AV312" s="143">
        <f t="shared" si="120"/>
        <v>0</v>
      </c>
      <c r="AW312" s="143">
        <f t="shared" si="120"/>
        <v>240035.13149999999</v>
      </c>
      <c r="AX312" s="143">
        <f t="shared" si="120"/>
        <v>0</v>
      </c>
      <c r="AY312" s="143">
        <f t="shared" si="120"/>
        <v>0</v>
      </c>
    </row>
    <row r="313" spans="2:51">
      <c r="B313" t="s">
        <v>873</v>
      </c>
      <c r="C313" t="s">
        <v>436</v>
      </c>
      <c r="D313" s="120">
        <v>1.66E-2</v>
      </c>
      <c r="E313" s="120">
        <v>1.7500000000000002E-2</v>
      </c>
      <c r="F313" s="127">
        <v>2197426</v>
      </c>
      <c r="G313" s="127">
        <v>0</v>
      </c>
      <c r="H313" s="127">
        <v>1155887</v>
      </c>
      <c r="I313" s="127">
        <v>0</v>
      </c>
      <c r="J313" s="127">
        <v>0</v>
      </c>
      <c r="K313" s="127"/>
      <c r="L313" s="127"/>
      <c r="M313" s="127"/>
      <c r="N313" s="127"/>
      <c r="O313" s="127"/>
      <c r="Q313" s="140">
        <f t="shared" si="99"/>
        <v>0</v>
      </c>
      <c r="R313" s="140">
        <f t="shared" si="100"/>
        <v>0</v>
      </c>
      <c r="S313" s="140">
        <f t="shared" si="101"/>
        <v>0</v>
      </c>
      <c r="T313" s="140">
        <f t="shared" si="102"/>
        <v>0</v>
      </c>
      <c r="U313" s="140">
        <f t="shared" si="103"/>
        <v>0</v>
      </c>
      <c r="W313" s="140">
        <f t="shared" si="104"/>
        <v>36477.2716</v>
      </c>
      <c r="X313" s="140">
        <f t="shared" si="105"/>
        <v>0</v>
      </c>
      <c r="Y313" s="140">
        <f t="shared" si="106"/>
        <v>19187.724200000001</v>
      </c>
      <c r="Z313" s="140">
        <f t="shared" si="107"/>
        <v>0</v>
      </c>
      <c r="AA313" s="140">
        <f t="shared" si="108"/>
        <v>0</v>
      </c>
      <c r="AC313" s="143">
        <f t="shared" si="119"/>
        <v>36477.2716</v>
      </c>
      <c r="AD313" s="143">
        <f t="shared" si="119"/>
        <v>0</v>
      </c>
      <c r="AE313" s="143">
        <f t="shared" si="119"/>
        <v>19187.724200000001</v>
      </c>
      <c r="AF313" s="143">
        <f t="shared" si="119"/>
        <v>0</v>
      </c>
      <c r="AG313" s="143">
        <f t="shared" si="119"/>
        <v>0</v>
      </c>
      <c r="AI313" s="140">
        <f t="shared" si="109"/>
        <v>0</v>
      </c>
      <c r="AJ313" s="140">
        <f t="shared" si="110"/>
        <v>0</v>
      </c>
      <c r="AK313" s="140">
        <f t="shared" si="111"/>
        <v>0</v>
      </c>
      <c r="AL313" s="140">
        <f t="shared" si="112"/>
        <v>0</v>
      </c>
      <c r="AM313" s="140">
        <f t="shared" si="113"/>
        <v>0</v>
      </c>
      <c r="AO313" s="140">
        <f t="shared" si="114"/>
        <v>38454.955000000002</v>
      </c>
      <c r="AP313" s="140">
        <f t="shared" si="115"/>
        <v>0</v>
      </c>
      <c r="AQ313" s="140">
        <f t="shared" si="116"/>
        <v>20228.022500000003</v>
      </c>
      <c r="AR313" s="140">
        <f t="shared" si="117"/>
        <v>0</v>
      </c>
      <c r="AS313" s="140">
        <f t="shared" si="118"/>
        <v>0</v>
      </c>
      <c r="AU313" s="143">
        <f t="shared" si="120"/>
        <v>38454.955000000002</v>
      </c>
      <c r="AV313" s="143">
        <f t="shared" si="120"/>
        <v>0</v>
      </c>
      <c r="AW313" s="143">
        <f t="shared" si="120"/>
        <v>20228.022500000003</v>
      </c>
      <c r="AX313" s="143">
        <f t="shared" si="120"/>
        <v>0</v>
      </c>
      <c r="AY313" s="143">
        <f t="shared" si="120"/>
        <v>0</v>
      </c>
    </row>
    <row r="314" spans="2:51">
      <c r="B314" t="s">
        <v>873</v>
      </c>
      <c r="C314" t="s">
        <v>437</v>
      </c>
      <c r="D314" s="120">
        <v>1.18E-2</v>
      </c>
      <c r="E314" s="120">
        <v>1.1599999999999999E-2</v>
      </c>
      <c r="F314" s="127">
        <v>233274</v>
      </c>
      <c r="G314" s="127">
        <v>0</v>
      </c>
      <c r="H314" s="127">
        <v>122706</v>
      </c>
      <c r="I314" s="127">
        <v>0</v>
      </c>
      <c r="J314" s="127">
        <v>0</v>
      </c>
      <c r="K314" s="127"/>
      <c r="L314" s="127"/>
      <c r="M314" s="127"/>
      <c r="N314" s="127"/>
      <c r="O314" s="127"/>
      <c r="Q314" s="140">
        <f t="shared" si="99"/>
        <v>0</v>
      </c>
      <c r="R314" s="140">
        <f t="shared" si="100"/>
        <v>0</v>
      </c>
      <c r="S314" s="140">
        <f t="shared" si="101"/>
        <v>0</v>
      </c>
      <c r="T314" s="140">
        <f t="shared" si="102"/>
        <v>0</v>
      </c>
      <c r="U314" s="140">
        <f t="shared" si="103"/>
        <v>0</v>
      </c>
      <c r="W314" s="140">
        <f t="shared" si="104"/>
        <v>2752.6331999999998</v>
      </c>
      <c r="X314" s="140">
        <f t="shared" si="105"/>
        <v>0</v>
      </c>
      <c r="Y314" s="140">
        <f t="shared" si="106"/>
        <v>1447.9307999999999</v>
      </c>
      <c r="Z314" s="140">
        <f t="shared" si="107"/>
        <v>0</v>
      </c>
      <c r="AA314" s="140">
        <f t="shared" si="108"/>
        <v>0</v>
      </c>
      <c r="AC314" s="143">
        <f t="shared" si="119"/>
        <v>2752.6331999999998</v>
      </c>
      <c r="AD314" s="143">
        <f t="shared" si="119"/>
        <v>0</v>
      </c>
      <c r="AE314" s="143">
        <f t="shared" si="119"/>
        <v>1447.9307999999999</v>
      </c>
      <c r="AF314" s="143">
        <f t="shared" si="119"/>
        <v>0</v>
      </c>
      <c r="AG314" s="143">
        <f t="shared" si="119"/>
        <v>0</v>
      </c>
      <c r="AI314" s="140">
        <f t="shared" si="109"/>
        <v>0</v>
      </c>
      <c r="AJ314" s="140">
        <f t="shared" si="110"/>
        <v>0</v>
      </c>
      <c r="AK314" s="140">
        <f t="shared" si="111"/>
        <v>0</v>
      </c>
      <c r="AL314" s="140">
        <f t="shared" si="112"/>
        <v>0</v>
      </c>
      <c r="AM314" s="140">
        <f t="shared" si="113"/>
        <v>0</v>
      </c>
      <c r="AO314" s="140">
        <f t="shared" si="114"/>
        <v>2705.9784</v>
      </c>
      <c r="AP314" s="140">
        <f t="shared" si="115"/>
        <v>0</v>
      </c>
      <c r="AQ314" s="140">
        <f t="shared" si="116"/>
        <v>1423.3896</v>
      </c>
      <c r="AR314" s="140">
        <f t="shared" si="117"/>
        <v>0</v>
      </c>
      <c r="AS314" s="140">
        <f t="shared" si="118"/>
        <v>0</v>
      </c>
      <c r="AU314" s="143">
        <f t="shared" si="120"/>
        <v>2705.9784</v>
      </c>
      <c r="AV314" s="143">
        <f t="shared" si="120"/>
        <v>0</v>
      </c>
      <c r="AW314" s="143">
        <f t="shared" si="120"/>
        <v>1423.3896</v>
      </c>
      <c r="AX314" s="143">
        <f t="shared" si="120"/>
        <v>0</v>
      </c>
      <c r="AY314" s="143">
        <f t="shared" si="120"/>
        <v>0</v>
      </c>
    </row>
    <row r="315" spans="2:51">
      <c r="B315" t="s">
        <v>873</v>
      </c>
      <c r="C315" t="s">
        <v>438</v>
      </c>
      <c r="D315" s="120">
        <v>2.6299999999999997E-2</v>
      </c>
      <c r="E315" s="120">
        <v>2.46E-2</v>
      </c>
      <c r="F315" s="127">
        <v>379176</v>
      </c>
      <c r="G315" s="127">
        <v>0</v>
      </c>
      <c r="H315" s="127">
        <v>199454</v>
      </c>
      <c r="I315" s="127">
        <v>0</v>
      </c>
      <c r="J315" s="127">
        <v>0</v>
      </c>
      <c r="K315" s="127"/>
      <c r="L315" s="127"/>
      <c r="M315" s="127"/>
      <c r="N315" s="127"/>
      <c r="O315" s="127"/>
      <c r="Q315" s="140">
        <f t="shared" si="99"/>
        <v>0</v>
      </c>
      <c r="R315" s="140">
        <f t="shared" si="100"/>
        <v>0</v>
      </c>
      <c r="S315" s="140">
        <f t="shared" si="101"/>
        <v>0</v>
      </c>
      <c r="T315" s="140">
        <f t="shared" si="102"/>
        <v>0</v>
      </c>
      <c r="U315" s="140">
        <f t="shared" si="103"/>
        <v>0</v>
      </c>
      <c r="W315" s="140">
        <f t="shared" si="104"/>
        <v>9972.3287999999993</v>
      </c>
      <c r="X315" s="140">
        <f t="shared" si="105"/>
        <v>0</v>
      </c>
      <c r="Y315" s="140">
        <f t="shared" si="106"/>
        <v>5245.6401999999998</v>
      </c>
      <c r="Z315" s="140">
        <f t="shared" si="107"/>
        <v>0</v>
      </c>
      <c r="AA315" s="140">
        <f t="shared" si="108"/>
        <v>0</v>
      </c>
      <c r="AC315" s="143">
        <f t="shared" si="119"/>
        <v>9972.3287999999993</v>
      </c>
      <c r="AD315" s="143">
        <f t="shared" si="119"/>
        <v>0</v>
      </c>
      <c r="AE315" s="143">
        <f t="shared" si="119"/>
        <v>5245.6401999999998</v>
      </c>
      <c r="AF315" s="143">
        <f t="shared" si="119"/>
        <v>0</v>
      </c>
      <c r="AG315" s="143">
        <f t="shared" si="119"/>
        <v>0</v>
      </c>
      <c r="AI315" s="140">
        <f t="shared" si="109"/>
        <v>0</v>
      </c>
      <c r="AJ315" s="140">
        <f t="shared" si="110"/>
        <v>0</v>
      </c>
      <c r="AK315" s="140">
        <f t="shared" si="111"/>
        <v>0</v>
      </c>
      <c r="AL315" s="140">
        <f t="shared" si="112"/>
        <v>0</v>
      </c>
      <c r="AM315" s="140">
        <f t="shared" si="113"/>
        <v>0</v>
      </c>
      <c r="AO315" s="140">
        <f t="shared" si="114"/>
        <v>9327.7296000000006</v>
      </c>
      <c r="AP315" s="140">
        <f t="shared" si="115"/>
        <v>0</v>
      </c>
      <c r="AQ315" s="140">
        <f t="shared" si="116"/>
        <v>4906.5684000000001</v>
      </c>
      <c r="AR315" s="140">
        <f t="shared" si="117"/>
        <v>0</v>
      </c>
      <c r="AS315" s="140">
        <f t="shared" si="118"/>
        <v>0</v>
      </c>
      <c r="AU315" s="143">
        <f t="shared" si="120"/>
        <v>9327.7296000000006</v>
      </c>
      <c r="AV315" s="143">
        <f t="shared" si="120"/>
        <v>0</v>
      </c>
      <c r="AW315" s="143">
        <f t="shared" si="120"/>
        <v>4906.5684000000001</v>
      </c>
      <c r="AX315" s="143">
        <f t="shared" si="120"/>
        <v>0</v>
      </c>
      <c r="AY315" s="143">
        <f t="shared" si="120"/>
        <v>0</v>
      </c>
    </row>
    <row r="316" spans="2:51">
      <c r="B316" t="s">
        <v>873</v>
      </c>
      <c r="C316" t="s">
        <v>439</v>
      </c>
      <c r="D316" s="120">
        <v>2.6800000000000001E-2</v>
      </c>
      <c r="E316" s="120">
        <v>2.3799999999999998E-2</v>
      </c>
      <c r="F316" s="127">
        <v>29743</v>
      </c>
      <c r="G316" s="127">
        <v>0</v>
      </c>
      <c r="H316" s="127">
        <v>15645</v>
      </c>
      <c r="I316" s="127">
        <v>0</v>
      </c>
      <c r="J316" s="127">
        <v>0</v>
      </c>
      <c r="K316" s="127"/>
      <c r="L316" s="127"/>
      <c r="M316" s="127"/>
      <c r="N316" s="127"/>
      <c r="O316" s="127"/>
      <c r="Q316" s="140">
        <f t="shared" si="99"/>
        <v>0</v>
      </c>
      <c r="R316" s="140">
        <f t="shared" si="100"/>
        <v>0</v>
      </c>
      <c r="S316" s="140">
        <f t="shared" si="101"/>
        <v>0</v>
      </c>
      <c r="T316" s="140">
        <f t="shared" si="102"/>
        <v>0</v>
      </c>
      <c r="U316" s="140">
        <f t="shared" si="103"/>
        <v>0</v>
      </c>
      <c r="W316" s="140">
        <f t="shared" si="104"/>
        <v>797.11239999999998</v>
      </c>
      <c r="X316" s="140">
        <f t="shared" si="105"/>
        <v>0</v>
      </c>
      <c r="Y316" s="140">
        <f t="shared" si="106"/>
        <v>419.286</v>
      </c>
      <c r="Z316" s="140">
        <f t="shared" si="107"/>
        <v>0</v>
      </c>
      <c r="AA316" s="140">
        <f t="shared" si="108"/>
        <v>0</v>
      </c>
      <c r="AC316" s="143">
        <f t="shared" si="119"/>
        <v>797.11239999999998</v>
      </c>
      <c r="AD316" s="143">
        <f t="shared" si="119"/>
        <v>0</v>
      </c>
      <c r="AE316" s="143">
        <f t="shared" si="119"/>
        <v>419.286</v>
      </c>
      <c r="AF316" s="143">
        <f t="shared" si="119"/>
        <v>0</v>
      </c>
      <c r="AG316" s="143">
        <f t="shared" si="119"/>
        <v>0</v>
      </c>
      <c r="AI316" s="140">
        <f t="shared" si="109"/>
        <v>0</v>
      </c>
      <c r="AJ316" s="140">
        <f t="shared" si="110"/>
        <v>0</v>
      </c>
      <c r="AK316" s="140">
        <f t="shared" si="111"/>
        <v>0</v>
      </c>
      <c r="AL316" s="140">
        <f t="shared" si="112"/>
        <v>0</v>
      </c>
      <c r="AM316" s="140">
        <f t="shared" si="113"/>
        <v>0</v>
      </c>
      <c r="AO316" s="140">
        <f t="shared" si="114"/>
        <v>707.88339999999994</v>
      </c>
      <c r="AP316" s="140">
        <f t="shared" si="115"/>
        <v>0</v>
      </c>
      <c r="AQ316" s="140">
        <f t="shared" si="116"/>
        <v>372.351</v>
      </c>
      <c r="AR316" s="140">
        <f t="shared" si="117"/>
        <v>0</v>
      </c>
      <c r="AS316" s="140">
        <f t="shared" si="118"/>
        <v>0</v>
      </c>
      <c r="AU316" s="143">
        <f t="shared" si="120"/>
        <v>707.88339999999994</v>
      </c>
      <c r="AV316" s="143">
        <f t="shared" si="120"/>
        <v>0</v>
      </c>
      <c r="AW316" s="143">
        <f t="shared" si="120"/>
        <v>372.351</v>
      </c>
      <c r="AX316" s="143">
        <f t="shared" si="120"/>
        <v>0</v>
      </c>
      <c r="AY316" s="143">
        <f t="shared" si="120"/>
        <v>0</v>
      </c>
    </row>
    <row r="317" spans="2:51">
      <c r="B317" t="s">
        <v>873</v>
      </c>
      <c r="C317" t="s">
        <v>440</v>
      </c>
      <c r="D317" s="120">
        <v>2.9599999999999998E-2</v>
      </c>
      <c r="E317" s="120">
        <v>2.2499999999999999E-2</v>
      </c>
      <c r="F317" s="127">
        <v>170214</v>
      </c>
      <c r="G317" s="127">
        <v>0</v>
      </c>
      <c r="H317" s="127">
        <v>89536</v>
      </c>
      <c r="I317" s="127">
        <v>0</v>
      </c>
      <c r="J317" s="127">
        <v>0</v>
      </c>
      <c r="K317" s="127"/>
      <c r="L317" s="127"/>
      <c r="M317" s="127"/>
      <c r="N317" s="127"/>
      <c r="O317" s="127"/>
      <c r="Q317" s="140">
        <f t="shared" si="99"/>
        <v>0</v>
      </c>
      <c r="R317" s="140">
        <f t="shared" si="100"/>
        <v>0</v>
      </c>
      <c r="S317" s="140">
        <f t="shared" si="101"/>
        <v>0</v>
      </c>
      <c r="T317" s="140">
        <f t="shared" si="102"/>
        <v>0</v>
      </c>
      <c r="U317" s="140">
        <f t="shared" si="103"/>
        <v>0</v>
      </c>
      <c r="W317" s="140">
        <f t="shared" si="104"/>
        <v>5038.3343999999997</v>
      </c>
      <c r="X317" s="140">
        <f t="shared" si="105"/>
        <v>0</v>
      </c>
      <c r="Y317" s="140">
        <f t="shared" si="106"/>
        <v>2650.2655999999997</v>
      </c>
      <c r="Z317" s="140">
        <f t="shared" si="107"/>
        <v>0</v>
      </c>
      <c r="AA317" s="140">
        <f t="shared" si="108"/>
        <v>0</v>
      </c>
      <c r="AC317" s="143">
        <f t="shared" si="119"/>
        <v>5038.3343999999997</v>
      </c>
      <c r="AD317" s="143">
        <f t="shared" si="119"/>
        <v>0</v>
      </c>
      <c r="AE317" s="143">
        <f t="shared" si="119"/>
        <v>2650.2655999999997</v>
      </c>
      <c r="AF317" s="143">
        <f t="shared" si="119"/>
        <v>0</v>
      </c>
      <c r="AG317" s="143">
        <f t="shared" si="119"/>
        <v>0</v>
      </c>
      <c r="AI317" s="140">
        <f t="shared" si="109"/>
        <v>0</v>
      </c>
      <c r="AJ317" s="140">
        <f t="shared" si="110"/>
        <v>0</v>
      </c>
      <c r="AK317" s="140">
        <f t="shared" si="111"/>
        <v>0</v>
      </c>
      <c r="AL317" s="140">
        <f t="shared" si="112"/>
        <v>0</v>
      </c>
      <c r="AM317" s="140">
        <f t="shared" si="113"/>
        <v>0</v>
      </c>
      <c r="AO317" s="140">
        <f t="shared" si="114"/>
        <v>3829.8150000000001</v>
      </c>
      <c r="AP317" s="140">
        <f t="shared" si="115"/>
        <v>0</v>
      </c>
      <c r="AQ317" s="140">
        <f t="shared" si="116"/>
        <v>2014.56</v>
      </c>
      <c r="AR317" s="140">
        <f t="shared" si="117"/>
        <v>0</v>
      </c>
      <c r="AS317" s="140">
        <f t="shared" si="118"/>
        <v>0</v>
      </c>
      <c r="AU317" s="143">
        <f t="shared" si="120"/>
        <v>3829.8150000000001</v>
      </c>
      <c r="AV317" s="143">
        <f t="shared" si="120"/>
        <v>0</v>
      </c>
      <c r="AW317" s="143">
        <f t="shared" si="120"/>
        <v>2014.56</v>
      </c>
      <c r="AX317" s="143">
        <f t="shared" si="120"/>
        <v>0</v>
      </c>
      <c r="AY317" s="143">
        <f t="shared" si="120"/>
        <v>0</v>
      </c>
    </row>
    <row r="318" spans="2:51">
      <c r="B318" t="s">
        <v>873</v>
      </c>
      <c r="C318" t="s">
        <v>443</v>
      </c>
      <c r="D318" s="120">
        <v>2.0799999999999999E-2</v>
      </c>
      <c r="E318" s="120">
        <v>1.38E-2</v>
      </c>
      <c r="F318" s="127">
        <v>15181</v>
      </c>
      <c r="G318" s="127">
        <v>0</v>
      </c>
      <c r="H318" s="127">
        <v>7986</v>
      </c>
      <c r="I318" s="127">
        <v>0</v>
      </c>
      <c r="J318" s="127">
        <v>0</v>
      </c>
      <c r="K318" s="127"/>
      <c r="L318" s="127"/>
      <c r="M318" s="127"/>
      <c r="N318" s="127"/>
      <c r="O318" s="127"/>
      <c r="Q318" s="140">
        <f t="shared" si="99"/>
        <v>0</v>
      </c>
      <c r="R318" s="140">
        <f t="shared" si="100"/>
        <v>0</v>
      </c>
      <c r="S318" s="140">
        <f t="shared" si="101"/>
        <v>0</v>
      </c>
      <c r="T318" s="140">
        <f t="shared" si="102"/>
        <v>0</v>
      </c>
      <c r="U318" s="140">
        <f t="shared" si="103"/>
        <v>0</v>
      </c>
      <c r="W318" s="140">
        <f t="shared" si="104"/>
        <v>315.76479999999998</v>
      </c>
      <c r="X318" s="140">
        <f t="shared" si="105"/>
        <v>0</v>
      </c>
      <c r="Y318" s="140">
        <f t="shared" si="106"/>
        <v>166.1088</v>
      </c>
      <c r="Z318" s="140">
        <f t="shared" si="107"/>
        <v>0</v>
      </c>
      <c r="AA318" s="140">
        <f t="shared" si="108"/>
        <v>0</v>
      </c>
      <c r="AC318" s="143">
        <f t="shared" si="119"/>
        <v>315.76479999999998</v>
      </c>
      <c r="AD318" s="143">
        <f t="shared" si="119"/>
        <v>0</v>
      </c>
      <c r="AE318" s="143">
        <f t="shared" si="119"/>
        <v>166.1088</v>
      </c>
      <c r="AF318" s="143">
        <f t="shared" si="119"/>
        <v>0</v>
      </c>
      <c r="AG318" s="143">
        <f t="shared" si="119"/>
        <v>0</v>
      </c>
      <c r="AI318" s="140">
        <f t="shared" si="109"/>
        <v>0</v>
      </c>
      <c r="AJ318" s="140">
        <f t="shared" si="110"/>
        <v>0</v>
      </c>
      <c r="AK318" s="140">
        <f t="shared" si="111"/>
        <v>0</v>
      </c>
      <c r="AL318" s="140">
        <f t="shared" si="112"/>
        <v>0</v>
      </c>
      <c r="AM318" s="140">
        <f t="shared" si="113"/>
        <v>0</v>
      </c>
      <c r="AO318" s="140">
        <f t="shared" si="114"/>
        <v>209.49779999999998</v>
      </c>
      <c r="AP318" s="140">
        <f t="shared" si="115"/>
        <v>0</v>
      </c>
      <c r="AQ318" s="140">
        <f t="shared" si="116"/>
        <v>110.2068</v>
      </c>
      <c r="AR318" s="140">
        <f t="shared" si="117"/>
        <v>0</v>
      </c>
      <c r="AS318" s="140">
        <f t="shared" si="118"/>
        <v>0</v>
      </c>
      <c r="AU318" s="143">
        <f t="shared" si="120"/>
        <v>209.49779999999998</v>
      </c>
      <c r="AV318" s="143">
        <f t="shared" si="120"/>
        <v>0</v>
      </c>
      <c r="AW318" s="143">
        <f t="shared" si="120"/>
        <v>110.2068</v>
      </c>
      <c r="AX318" s="143">
        <f t="shared" si="120"/>
        <v>0</v>
      </c>
      <c r="AY318" s="143">
        <f t="shared" si="120"/>
        <v>0</v>
      </c>
    </row>
    <row r="319" spans="2:51">
      <c r="B319" t="s">
        <v>873</v>
      </c>
      <c r="C319" t="s">
        <v>444</v>
      </c>
      <c r="D319" s="120">
        <v>1.7299999999999999E-2</v>
      </c>
      <c r="E319" s="120">
        <v>1.04E-2</v>
      </c>
      <c r="F319" s="127">
        <v>1774839</v>
      </c>
      <c r="G319" s="127">
        <v>0</v>
      </c>
      <c r="H319" s="127">
        <v>933598</v>
      </c>
      <c r="I319" s="127">
        <v>0</v>
      </c>
      <c r="J319" s="127">
        <v>0</v>
      </c>
      <c r="K319" s="127"/>
      <c r="L319" s="127"/>
      <c r="M319" s="127"/>
      <c r="N319" s="127"/>
      <c r="O319" s="127"/>
      <c r="Q319" s="140">
        <f t="shared" si="99"/>
        <v>0</v>
      </c>
      <c r="R319" s="140">
        <f t="shared" si="100"/>
        <v>0</v>
      </c>
      <c r="S319" s="140">
        <f t="shared" si="101"/>
        <v>0</v>
      </c>
      <c r="T319" s="140">
        <f t="shared" si="102"/>
        <v>0</v>
      </c>
      <c r="U319" s="140">
        <f t="shared" si="103"/>
        <v>0</v>
      </c>
      <c r="W319" s="140">
        <f t="shared" si="104"/>
        <v>30704.7147</v>
      </c>
      <c r="X319" s="140">
        <f t="shared" si="105"/>
        <v>0</v>
      </c>
      <c r="Y319" s="140">
        <f t="shared" si="106"/>
        <v>16151.2454</v>
      </c>
      <c r="Z319" s="140">
        <f t="shared" si="107"/>
        <v>0</v>
      </c>
      <c r="AA319" s="140">
        <f t="shared" si="108"/>
        <v>0</v>
      </c>
      <c r="AC319" s="143">
        <f t="shared" si="119"/>
        <v>30704.7147</v>
      </c>
      <c r="AD319" s="143">
        <f t="shared" si="119"/>
        <v>0</v>
      </c>
      <c r="AE319" s="143">
        <f t="shared" si="119"/>
        <v>16151.2454</v>
      </c>
      <c r="AF319" s="143">
        <f t="shared" si="119"/>
        <v>0</v>
      </c>
      <c r="AG319" s="143">
        <f t="shared" si="119"/>
        <v>0</v>
      </c>
      <c r="AI319" s="140">
        <f t="shared" si="109"/>
        <v>0</v>
      </c>
      <c r="AJ319" s="140">
        <f t="shared" si="110"/>
        <v>0</v>
      </c>
      <c r="AK319" s="140">
        <f t="shared" si="111"/>
        <v>0</v>
      </c>
      <c r="AL319" s="140">
        <f t="shared" si="112"/>
        <v>0</v>
      </c>
      <c r="AM319" s="140">
        <f t="shared" si="113"/>
        <v>0</v>
      </c>
      <c r="AO319" s="140">
        <f t="shared" si="114"/>
        <v>18458.3256</v>
      </c>
      <c r="AP319" s="140">
        <f t="shared" si="115"/>
        <v>0</v>
      </c>
      <c r="AQ319" s="140">
        <f t="shared" si="116"/>
        <v>9709.4192000000003</v>
      </c>
      <c r="AR319" s="140">
        <f t="shared" si="117"/>
        <v>0</v>
      </c>
      <c r="AS319" s="140">
        <f t="shared" si="118"/>
        <v>0</v>
      </c>
      <c r="AU319" s="143">
        <f t="shared" si="120"/>
        <v>18458.3256</v>
      </c>
      <c r="AV319" s="143">
        <f t="shared" si="120"/>
        <v>0</v>
      </c>
      <c r="AW319" s="143">
        <f t="shared" si="120"/>
        <v>9709.4192000000003</v>
      </c>
      <c r="AX319" s="143">
        <f t="shared" si="120"/>
        <v>0</v>
      </c>
      <c r="AY319" s="143">
        <f t="shared" si="120"/>
        <v>0</v>
      </c>
    </row>
    <row r="320" spans="2:51">
      <c r="B320" t="s">
        <v>873</v>
      </c>
      <c r="C320" t="s">
        <v>446</v>
      </c>
      <c r="D320" s="120">
        <v>1.8099999999999998E-2</v>
      </c>
      <c r="E320" s="120">
        <v>2.4300000000000002E-2</v>
      </c>
      <c r="F320" s="127">
        <v>4419455</v>
      </c>
      <c r="G320" s="127">
        <v>0</v>
      </c>
      <c r="H320" s="127">
        <v>2324715</v>
      </c>
      <c r="I320" s="127">
        <v>0</v>
      </c>
      <c r="J320" s="127">
        <v>0</v>
      </c>
      <c r="K320" s="127"/>
      <c r="L320" s="127"/>
      <c r="M320" s="127"/>
      <c r="N320" s="127"/>
      <c r="O320" s="127"/>
      <c r="Q320" s="140">
        <f t="shared" si="99"/>
        <v>0</v>
      </c>
      <c r="R320" s="140">
        <f t="shared" si="100"/>
        <v>0</v>
      </c>
      <c r="S320" s="140">
        <f t="shared" si="101"/>
        <v>0</v>
      </c>
      <c r="T320" s="140">
        <f t="shared" si="102"/>
        <v>0</v>
      </c>
      <c r="U320" s="140">
        <f t="shared" si="103"/>
        <v>0</v>
      </c>
      <c r="W320" s="140">
        <f t="shared" si="104"/>
        <v>79992.135499999989</v>
      </c>
      <c r="X320" s="140">
        <f t="shared" si="105"/>
        <v>0</v>
      </c>
      <c r="Y320" s="140">
        <f t="shared" si="106"/>
        <v>42077.341499999995</v>
      </c>
      <c r="Z320" s="140">
        <f t="shared" si="107"/>
        <v>0</v>
      </c>
      <c r="AA320" s="140">
        <f t="shared" si="108"/>
        <v>0</v>
      </c>
      <c r="AC320" s="143">
        <f t="shared" si="119"/>
        <v>79992.135499999989</v>
      </c>
      <c r="AD320" s="143">
        <f t="shared" si="119"/>
        <v>0</v>
      </c>
      <c r="AE320" s="143">
        <f t="shared" si="119"/>
        <v>42077.341499999995</v>
      </c>
      <c r="AF320" s="143">
        <f t="shared" si="119"/>
        <v>0</v>
      </c>
      <c r="AG320" s="143">
        <f t="shared" si="119"/>
        <v>0</v>
      </c>
      <c r="AI320" s="140">
        <f t="shared" si="109"/>
        <v>0</v>
      </c>
      <c r="AJ320" s="140">
        <f t="shared" si="110"/>
        <v>0</v>
      </c>
      <c r="AK320" s="140">
        <f t="shared" si="111"/>
        <v>0</v>
      </c>
      <c r="AL320" s="140">
        <f t="shared" si="112"/>
        <v>0</v>
      </c>
      <c r="AM320" s="140">
        <f t="shared" si="113"/>
        <v>0</v>
      </c>
      <c r="AO320" s="140">
        <f t="shared" si="114"/>
        <v>107392.7565</v>
      </c>
      <c r="AP320" s="140">
        <f t="shared" si="115"/>
        <v>0</v>
      </c>
      <c r="AQ320" s="140">
        <f t="shared" si="116"/>
        <v>56490.574500000002</v>
      </c>
      <c r="AR320" s="140">
        <f t="shared" si="117"/>
        <v>0</v>
      </c>
      <c r="AS320" s="140">
        <f t="shared" si="118"/>
        <v>0</v>
      </c>
      <c r="AU320" s="143">
        <f t="shared" si="120"/>
        <v>107392.7565</v>
      </c>
      <c r="AV320" s="143">
        <f t="shared" si="120"/>
        <v>0</v>
      </c>
      <c r="AW320" s="143">
        <f t="shared" si="120"/>
        <v>56490.574500000002</v>
      </c>
      <c r="AX320" s="143">
        <f t="shared" si="120"/>
        <v>0</v>
      </c>
      <c r="AY320" s="143">
        <f t="shared" si="120"/>
        <v>0</v>
      </c>
    </row>
    <row r="321" spans="2:51">
      <c r="B321" t="s">
        <v>873</v>
      </c>
      <c r="C321" t="s">
        <v>447</v>
      </c>
      <c r="D321" s="120">
        <v>1.1000000000000001E-3</v>
      </c>
      <c r="E321" s="120">
        <v>1.6299999999999999E-2</v>
      </c>
      <c r="F321" s="127">
        <v>4050</v>
      </c>
      <c r="G321" s="127">
        <v>0</v>
      </c>
      <c r="H321" s="127">
        <v>2131</v>
      </c>
      <c r="I321" s="127">
        <v>0</v>
      </c>
      <c r="J321" s="127">
        <v>0</v>
      </c>
      <c r="K321" s="127"/>
      <c r="L321" s="127"/>
      <c r="M321" s="127"/>
      <c r="N321" s="127"/>
      <c r="O321" s="127"/>
      <c r="Q321" s="140">
        <f t="shared" si="99"/>
        <v>0</v>
      </c>
      <c r="R321" s="140">
        <f t="shared" si="100"/>
        <v>0</v>
      </c>
      <c r="S321" s="140">
        <f t="shared" si="101"/>
        <v>0</v>
      </c>
      <c r="T321" s="140">
        <f t="shared" si="102"/>
        <v>0</v>
      </c>
      <c r="U321" s="140">
        <f t="shared" si="103"/>
        <v>0</v>
      </c>
      <c r="W321" s="140">
        <f t="shared" si="104"/>
        <v>4.4550000000000001</v>
      </c>
      <c r="X321" s="140">
        <f t="shared" si="105"/>
        <v>0</v>
      </c>
      <c r="Y321" s="140">
        <f t="shared" si="106"/>
        <v>2.3441000000000001</v>
      </c>
      <c r="Z321" s="140">
        <f t="shared" si="107"/>
        <v>0</v>
      </c>
      <c r="AA321" s="140">
        <f t="shared" si="108"/>
        <v>0</v>
      </c>
      <c r="AC321" s="143">
        <f t="shared" si="119"/>
        <v>4.4550000000000001</v>
      </c>
      <c r="AD321" s="143">
        <f t="shared" si="119"/>
        <v>0</v>
      </c>
      <c r="AE321" s="143">
        <f t="shared" si="119"/>
        <v>2.3441000000000001</v>
      </c>
      <c r="AF321" s="143">
        <f t="shared" si="119"/>
        <v>0</v>
      </c>
      <c r="AG321" s="143">
        <f t="shared" si="119"/>
        <v>0</v>
      </c>
      <c r="AI321" s="140">
        <f t="shared" si="109"/>
        <v>0</v>
      </c>
      <c r="AJ321" s="140">
        <f t="shared" si="110"/>
        <v>0</v>
      </c>
      <c r="AK321" s="140">
        <f t="shared" si="111"/>
        <v>0</v>
      </c>
      <c r="AL321" s="140">
        <f t="shared" si="112"/>
        <v>0</v>
      </c>
      <c r="AM321" s="140">
        <f t="shared" si="113"/>
        <v>0</v>
      </c>
      <c r="AO321" s="140">
        <f t="shared" si="114"/>
        <v>66.015000000000001</v>
      </c>
      <c r="AP321" s="140">
        <f t="shared" si="115"/>
        <v>0</v>
      </c>
      <c r="AQ321" s="140">
        <f t="shared" si="116"/>
        <v>34.735299999999995</v>
      </c>
      <c r="AR321" s="140">
        <f t="shared" si="117"/>
        <v>0</v>
      </c>
      <c r="AS321" s="140">
        <f t="shared" si="118"/>
        <v>0</v>
      </c>
      <c r="AU321" s="143">
        <f t="shared" si="120"/>
        <v>66.015000000000001</v>
      </c>
      <c r="AV321" s="143">
        <f t="shared" si="120"/>
        <v>0</v>
      </c>
      <c r="AW321" s="143">
        <f t="shared" si="120"/>
        <v>34.735299999999995</v>
      </c>
      <c r="AX321" s="143">
        <f t="shared" si="120"/>
        <v>0</v>
      </c>
      <c r="AY321" s="143">
        <f t="shared" si="120"/>
        <v>0</v>
      </c>
    </row>
    <row r="322" spans="2:51">
      <c r="B322" t="s">
        <v>873</v>
      </c>
      <c r="C322" t="s">
        <v>448</v>
      </c>
      <c r="D322" s="120">
        <v>2.6699999999999998E-2</v>
      </c>
      <c r="E322" s="120">
        <v>2.5899999999999999E-2</v>
      </c>
      <c r="F322" s="127">
        <v>590542</v>
      </c>
      <c r="G322" s="127">
        <v>0</v>
      </c>
      <c r="H322" s="127">
        <v>310636</v>
      </c>
      <c r="I322" s="127">
        <v>0</v>
      </c>
      <c r="J322" s="127">
        <v>0</v>
      </c>
      <c r="K322" s="127"/>
      <c r="L322" s="127"/>
      <c r="M322" s="127"/>
      <c r="N322" s="127"/>
      <c r="O322" s="127"/>
      <c r="Q322" s="140">
        <f t="shared" si="99"/>
        <v>0</v>
      </c>
      <c r="R322" s="140">
        <f t="shared" si="100"/>
        <v>0</v>
      </c>
      <c r="S322" s="140">
        <f t="shared" si="101"/>
        <v>0</v>
      </c>
      <c r="T322" s="140">
        <f t="shared" si="102"/>
        <v>0</v>
      </c>
      <c r="U322" s="140">
        <f t="shared" si="103"/>
        <v>0</v>
      </c>
      <c r="W322" s="140">
        <f t="shared" si="104"/>
        <v>15767.471399999999</v>
      </c>
      <c r="X322" s="140">
        <f t="shared" si="105"/>
        <v>0</v>
      </c>
      <c r="Y322" s="140">
        <f t="shared" si="106"/>
        <v>8293.9812000000002</v>
      </c>
      <c r="Z322" s="140">
        <f t="shared" si="107"/>
        <v>0</v>
      </c>
      <c r="AA322" s="140">
        <f t="shared" si="108"/>
        <v>0</v>
      </c>
      <c r="AC322" s="143">
        <f t="shared" si="119"/>
        <v>15767.471399999999</v>
      </c>
      <c r="AD322" s="143">
        <f t="shared" si="119"/>
        <v>0</v>
      </c>
      <c r="AE322" s="143">
        <f t="shared" si="119"/>
        <v>8293.9812000000002</v>
      </c>
      <c r="AF322" s="143">
        <f t="shared" si="119"/>
        <v>0</v>
      </c>
      <c r="AG322" s="143">
        <f t="shared" si="119"/>
        <v>0</v>
      </c>
      <c r="AI322" s="140">
        <f t="shared" si="109"/>
        <v>0</v>
      </c>
      <c r="AJ322" s="140">
        <f t="shared" si="110"/>
        <v>0</v>
      </c>
      <c r="AK322" s="140">
        <f t="shared" si="111"/>
        <v>0</v>
      </c>
      <c r="AL322" s="140">
        <f t="shared" si="112"/>
        <v>0</v>
      </c>
      <c r="AM322" s="140">
        <f t="shared" si="113"/>
        <v>0</v>
      </c>
      <c r="AO322" s="140">
        <f t="shared" si="114"/>
        <v>15295.0378</v>
      </c>
      <c r="AP322" s="140">
        <f t="shared" si="115"/>
        <v>0</v>
      </c>
      <c r="AQ322" s="140">
        <f t="shared" si="116"/>
        <v>8045.4723999999997</v>
      </c>
      <c r="AR322" s="140">
        <f t="shared" si="117"/>
        <v>0</v>
      </c>
      <c r="AS322" s="140">
        <f t="shared" si="118"/>
        <v>0</v>
      </c>
      <c r="AU322" s="143">
        <f t="shared" si="120"/>
        <v>15295.0378</v>
      </c>
      <c r="AV322" s="143">
        <f t="shared" si="120"/>
        <v>0</v>
      </c>
      <c r="AW322" s="143">
        <f t="shared" si="120"/>
        <v>8045.4723999999997</v>
      </c>
      <c r="AX322" s="143">
        <f t="shared" si="120"/>
        <v>0</v>
      </c>
      <c r="AY322" s="143">
        <f t="shared" si="120"/>
        <v>0</v>
      </c>
    </row>
    <row r="323" spans="2:51">
      <c r="B323" t="s">
        <v>873</v>
      </c>
      <c r="C323" t="s">
        <v>449</v>
      </c>
      <c r="D323" s="120">
        <v>2.3599999999999999E-2</v>
      </c>
      <c r="E323" s="120">
        <v>2.3300000000000001E-2</v>
      </c>
      <c r="F323" s="127">
        <v>15960402</v>
      </c>
      <c r="G323" s="127">
        <v>0</v>
      </c>
      <c r="H323" s="127">
        <v>8395468</v>
      </c>
      <c r="I323" s="127">
        <v>0</v>
      </c>
      <c r="J323" s="127">
        <v>0</v>
      </c>
      <c r="K323" s="127"/>
      <c r="L323" s="127"/>
      <c r="M323" s="127"/>
      <c r="N323" s="127"/>
      <c r="O323" s="127"/>
      <c r="Q323" s="140">
        <f t="shared" si="99"/>
        <v>0</v>
      </c>
      <c r="R323" s="140">
        <f t="shared" si="100"/>
        <v>0</v>
      </c>
      <c r="S323" s="140">
        <f t="shared" si="101"/>
        <v>0</v>
      </c>
      <c r="T323" s="140">
        <f t="shared" si="102"/>
        <v>0</v>
      </c>
      <c r="U323" s="140">
        <f t="shared" si="103"/>
        <v>0</v>
      </c>
      <c r="W323" s="140">
        <f t="shared" si="104"/>
        <v>376665.48719999997</v>
      </c>
      <c r="X323" s="140">
        <f t="shared" si="105"/>
        <v>0</v>
      </c>
      <c r="Y323" s="140">
        <f t="shared" si="106"/>
        <v>198133.0448</v>
      </c>
      <c r="Z323" s="140">
        <f t="shared" si="107"/>
        <v>0</v>
      </c>
      <c r="AA323" s="140">
        <f t="shared" si="108"/>
        <v>0</v>
      </c>
      <c r="AC323" s="143">
        <f t="shared" si="119"/>
        <v>376665.48719999997</v>
      </c>
      <c r="AD323" s="143">
        <f t="shared" si="119"/>
        <v>0</v>
      </c>
      <c r="AE323" s="143">
        <f t="shared" si="119"/>
        <v>198133.0448</v>
      </c>
      <c r="AF323" s="143">
        <f t="shared" si="119"/>
        <v>0</v>
      </c>
      <c r="AG323" s="143">
        <f t="shared" si="119"/>
        <v>0</v>
      </c>
      <c r="AI323" s="140">
        <f t="shared" si="109"/>
        <v>0</v>
      </c>
      <c r="AJ323" s="140">
        <f t="shared" si="110"/>
        <v>0</v>
      </c>
      <c r="AK323" s="140">
        <f t="shared" si="111"/>
        <v>0</v>
      </c>
      <c r="AL323" s="140">
        <f t="shared" si="112"/>
        <v>0</v>
      </c>
      <c r="AM323" s="140">
        <f t="shared" si="113"/>
        <v>0</v>
      </c>
      <c r="AO323" s="140">
        <f t="shared" si="114"/>
        <v>371877.36660000001</v>
      </c>
      <c r="AP323" s="140">
        <f t="shared" si="115"/>
        <v>0</v>
      </c>
      <c r="AQ323" s="140">
        <f t="shared" si="116"/>
        <v>195614.4044</v>
      </c>
      <c r="AR323" s="140">
        <f t="shared" si="117"/>
        <v>0</v>
      </c>
      <c r="AS323" s="140">
        <f t="shared" si="118"/>
        <v>0</v>
      </c>
      <c r="AU323" s="143">
        <f t="shared" si="120"/>
        <v>371877.36660000001</v>
      </c>
      <c r="AV323" s="143">
        <f t="shared" si="120"/>
        <v>0</v>
      </c>
      <c r="AW323" s="143">
        <f t="shared" si="120"/>
        <v>195614.4044</v>
      </c>
      <c r="AX323" s="143">
        <f t="shared" si="120"/>
        <v>0</v>
      </c>
      <c r="AY323" s="143">
        <f t="shared" si="120"/>
        <v>0</v>
      </c>
    </row>
    <row r="324" spans="2:51">
      <c r="B324" t="s">
        <v>873</v>
      </c>
      <c r="C324" t="s">
        <v>450</v>
      </c>
      <c r="D324" s="120">
        <v>2.4400000000000002E-2</v>
      </c>
      <c r="E324" s="120">
        <v>2.52E-2</v>
      </c>
      <c r="F324" s="127">
        <v>897268</v>
      </c>
      <c r="G324" s="127">
        <v>0</v>
      </c>
      <c r="H324" s="127">
        <v>471980</v>
      </c>
      <c r="I324" s="127">
        <v>0</v>
      </c>
      <c r="J324" s="127">
        <v>0</v>
      </c>
      <c r="K324" s="127"/>
      <c r="L324" s="127"/>
      <c r="M324" s="127"/>
      <c r="N324" s="127"/>
      <c r="O324" s="127"/>
      <c r="Q324" s="140">
        <f t="shared" si="99"/>
        <v>0</v>
      </c>
      <c r="R324" s="140">
        <f t="shared" si="100"/>
        <v>0</v>
      </c>
      <c r="S324" s="140">
        <f t="shared" si="101"/>
        <v>0</v>
      </c>
      <c r="T324" s="140">
        <f t="shared" si="102"/>
        <v>0</v>
      </c>
      <c r="U324" s="140">
        <f t="shared" si="103"/>
        <v>0</v>
      </c>
      <c r="W324" s="140">
        <f t="shared" si="104"/>
        <v>21893.339200000002</v>
      </c>
      <c r="X324" s="140">
        <f t="shared" si="105"/>
        <v>0</v>
      </c>
      <c r="Y324" s="140">
        <f t="shared" si="106"/>
        <v>11516.312</v>
      </c>
      <c r="Z324" s="140">
        <f t="shared" si="107"/>
        <v>0</v>
      </c>
      <c r="AA324" s="140">
        <f t="shared" si="108"/>
        <v>0</v>
      </c>
      <c r="AC324" s="143">
        <f t="shared" si="119"/>
        <v>21893.339200000002</v>
      </c>
      <c r="AD324" s="143">
        <f t="shared" si="119"/>
        <v>0</v>
      </c>
      <c r="AE324" s="143">
        <f t="shared" si="119"/>
        <v>11516.312</v>
      </c>
      <c r="AF324" s="143">
        <f t="shared" si="119"/>
        <v>0</v>
      </c>
      <c r="AG324" s="143">
        <f t="shared" si="119"/>
        <v>0</v>
      </c>
      <c r="AI324" s="140">
        <f t="shared" si="109"/>
        <v>0</v>
      </c>
      <c r="AJ324" s="140">
        <f t="shared" si="110"/>
        <v>0</v>
      </c>
      <c r="AK324" s="140">
        <f t="shared" si="111"/>
        <v>0</v>
      </c>
      <c r="AL324" s="140">
        <f t="shared" si="112"/>
        <v>0</v>
      </c>
      <c r="AM324" s="140">
        <f t="shared" si="113"/>
        <v>0</v>
      </c>
      <c r="AO324" s="140">
        <f t="shared" si="114"/>
        <v>22611.153600000001</v>
      </c>
      <c r="AP324" s="140">
        <f t="shared" si="115"/>
        <v>0</v>
      </c>
      <c r="AQ324" s="140">
        <f t="shared" si="116"/>
        <v>11893.896000000001</v>
      </c>
      <c r="AR324" s="140">
        <f t="shared" si="117"/>
        <v>0</v>
      </c>
      <c r="AS324" s="140">
        <f t="shared" si="118"/>
        <v>0</v>
      </c>
      <c r="AU324" s="143">
        <f t="shared" si="120"/>
        <v>22611.153600000001</v>
      </c>
      <c r="AV324" s="143">
        <f t="shared" si="120"/>
        <v>0</v>
      </c>
      <c r="AW324" s="143">
        <f t="shared" si="120"/>
        <v>11893.896000000001</v>
      </c>
      <c r="AX324" s="143">
        <f t="shared" si="120"/>
        <v>0</v>
      </c>
      <c r="AY324" s="143">
        <f t="shared" si="120"/>
        <v>0</v>
      </c>
    </row>
    <row r="325" spans="2:51">
      <c r="B325" t="s">
        <v>873</v>
      </c>
      <c r="C325" t="s">
        <v>451</v>
      </c>
      <c r="D325" s="120">
        <v>2.64E-2</v>
      </c>
      <c r="E325" s="120">
        <v>2.9399999999999999E-2</v>
      </c>
      <c r="F325" s="127">
        <v>222062</v>
      </c>
      <c r="G325" s="127">
        <v>0</v>
      </c>
      <c r="H325" s="127">
        <v>116809</v>
      </c>
      <c r="I325" s="127">
        <v>0</v>
      </c>
      <c r="J325" s="127">
        <v>0</v>
      </c>
      <c r="K325" s="127"/>
      <c r="L325" s="127"/>
      <c r="M325" s="127"/>
      <c r="N325" s="127"/>
      <c r="O325" s="127"/>
      <c r="Q325" s="140">
        <f t="shared" si="99"/>
        <v>0</v>
      </c>
      <c r="R325" s="140">
        <f t="shared" si="100"/>
        <v>0</v>
      </c>
      <c r="S325" s="140">
        <f t="shared" si="101"/>
        <v>0</v>
      </c>
      <c r="T325" s="140">
        <f t="shared" si="102"/>
        <v>0</v>
      </c>
      <c r="U325" s="140">
        <f t="shared" si="103"/>
        <v>0</v>
      </c>
      <c r="W325" s="140">
        <f t="shared" si="104"/>
        <v>5862.4368000000004</v>
      </c>
      <c r="X325" s="140">
        <f t="shared" si="105"/>
        <v>0</v>
      </c>
      <c r="Y325" s="140">
        <f t="shared" si="106"/>
        <v>3083.7575999999999</v>
      </c>
      <c r="Z325" s="140">
        <f t="shared" si="107"/>
        <v>0</v>
      </c>
      <c r="AA325" s="140">
        <f t="shared" si="108"/>
        <v>0</v>
      </c>
      <c r="AC325" s="143">
        <f t="shared" ref="AC325:AG375" si="121">SUM(Q325,W325)</f>
        <v>5862.4368000000004</v>
      </c>
      <c r="AD325" s="143">
        <f t="shared" si="121"/>
        <v>0</v>
      </c>
      <c r="AE325" s="143">
        <f t="shared" si="121"/>
        <v>3083.7575999999999</v>
      </c>
      <c r="AF325" s="143">
        <f t="shared" si="121"/>
        <v>0</v>
      </c>
      <c r="AG325" s="143">
        <f t="shared" si="121"/>
        <v>0</v>
      </c>
      <c r="AI325" s="140">
        <f t="shared" si="109"/>
        <v>0</v>
      </c>
      <c r="AJ325" s="140">
        <f t="shared" si="110"/>
        <v>0</v>
      </c>
      <c r="AK325" s="140">
        <f t="shared" si="111"/>
        <v>0</v>
      </c>
      <c r="AL325" s="140">
        <f t="shared" si="112"/>
        <v>0</v>
      </c>
      <c r="AM325" s="140">
        <f t="shared" si="113"/>
        <v>0</v>
      </c>
      <c r="AO325" s="140">
        <f t="shared" si="114"/>
        <v>6528.6228000000001</v>
      </c>
      <c r="AP325" s="140">
        <f t="shared" si="115"/>
        <v>0</v>
      </c>
      <c r="AQ325" s="140">
        <f t="shared" si="116"/>
        <v>3434.1846</v>
      </c>
      <c r="AR325" s="140">
        <f t="shared" si="117"/>
        <v>0</v>
      </c>
      <c r="AS325" s="140">
        <f t="shared" si="118"/>
        <v>0</v>
      </c>
      <c r="AU325" s="143">
        <f t="shared" ref="AU325:AY375" si="122">SUM(AI325,AO325)</f>
        <v>6528.6228000000001</v>
      </c>
      <c r="AV325" s="143">
        <f t="shared" si="122"/>
        <v>0</v>
      </c>
      <c r="AW325" s="143">
        <f t="shared" si="122"/>
        <v>3434.1846</v>
      </c>
      <c r="AX325" s="143">
        <f t="shared" si="122"/>
        <v>0</v>
      </c>
      <c r="AY325" s="143">
        <f t="shared" si="122"/>
        <v>0</v>
      </c>
    </row>
    <row r="326" spans="2:51">
      <c r="B326" t="s">
        <v>873</v>
      </c>
      <c r="C326" t="s">
        <v>452</v>
      </c>
      <c r="D326" s="120">
        <v>7.899999999999999E-3</v>
      </c>
      <c r="E326" s="120">
        <v>1.1000000000000001E-3</v>
      </c>
      <c r="F326" s="127">
        <v>1463711</v>
      </c>
      <c r="G326" s="127">
        <v>0</v>
      </c>
      <c r="H326" s="127">
        <v>769939</v>
      </c>
      <c r="I326" s="127">
        <v>0</v>
      </c>
      <c r="J326" s="127">
        <v>0</v>
      </c>
      <c r="K326" s="127"/>
      <c r="L326" s="127"/>
      <c r="M326" s="127"/>
      <c r="N326" s="127"/>
      <c r="O326" s="127"/>
      <c r="Q326" s="140">
        <f t="shared" si="99"/>
        <v>0</v>
      </c>
      <c r="R326" s="140">
        <f t="shared" si="100"/>
        <v>0</v>
      </c>
      <c r="S326" s="140">
        <f t="shared" si="101"/>
        <v>0</v>
      </c>
      <c r="T326" s="140">
        <f t="shared" si="102"/>
        <v>0</v>
      </c>
      <c r="U326" s="140">
        <f t="shared" si="103"/>
        <v>0</v>
      </c>
      <c r="W326" s="140">
        <f t="shared" si="104"/>
        <v>11563.316899999998</v>
      </c>
      <c r="X326" s="140">
        <f t="shared" si="105"/>
        <v>0</v>
      </c>
      <c r="Y326" s="140">
        <f t="shared" si="106"/>
        <v>6082.5180999999993</v>
      </c>
      <c r="Z326" s="140">
        <f t="shared" si="107"/>
        <v>0</v>
      </c>
      <c r="AA326" s="140">
        <f t="shared" si="108"/>
        <v>0</v>
      </c>
      <c r="AC326" s="143">
        <f t="shared" si="121"/>
        <v>11563.316899999998</v>
      </c>
      <c r="AD326" s="143">
        <f t="shared" si="121"/>
        <v>0</v>
      </c>
      <c r="AE326" s="143">
        <f t="shared" si="121"/>
        <v>6082.5180999999993</v>
      </c>
      <c r="AF326" s="143">
        <f t="shared" si="121"/>
        <v>0</v>
      </c>
      <c r="AG326" s="143">
        <f t="shared" si="121"/>
        <v>0</v>
      </c>
      <c r="AI326" s="140">
        <f t="shared" si="109"/>
        <v>0</v>
      </c>
      <c r="AJ326" s="140">
        <f t="shared" si="110"/>
        <v>0</v>
      </c>
      <c r="AK326" s="140">
        <f t="shared" si="111"/>
        <v>0</v>
      </c>
      <c r="AL326" s="140">
        <f t="shared" si="112"/>
        <v>0</v>
      </c>
      <c r="AM326" s="140">
        <f t="shared" si="113"/>
        <v>0</v>
      </c>
      <c r="AO326" s="140">
        <f t="shared" si="114"/>
        <v>1610.0821000000001</v>
      </c>
      <c r="AP326" s="140">
        <f t="shared" si="115"/>
        <v>0</v>
      </c>
      <c r="AQ326" s="140">
        <f t="shared" si="116"/>
        <v>846.93290000000002</v>
      </c>
      <c r="AR326" s="140">
        <f t="shared" si="117"/>
        <v>0</v>
      </c>
      <c r="AS326" s="140">
        <f t="shared" si="118"/>
        <v>0</v>
      </c>
      <c r="AU326" s="143">
        <f t="shared" si="122"/>
        <v>1610.0821000000001</v>
      </c>
      <c r="AV326" s="143">
        <f t="shared" si="122"/>
        <v>0</v>
      </c>
      <c r="AW326" s="143">
        <f t="shared" si="122"/>
        <v>846.93290000000002</v>
      </c>
      <c r="AX326" s="143">
        <f t="shared" si="122"/>
        <v>0</v>
      </c>
      <c r="AY326" s="143">
        <f t="shared" si="122"/>
        <v>0</v>
      </c>
    </row>
    <row r="327" spans="2:51">
      <c r="B327" t="s">
        <v>873</v>
      </c>
      <c r="C327" t="s">
        <v>453</v>
      </c>
      <c r="D327" s="120">
        <v>1.2E-2</v>
      </c>
      <c r="E327" s="120">
        <v>2.52E-2</v>
      </c>
      <c r="F327" s="127">
        <v>1509903</v>
      </c>
      <c r="G327" s="127">
        <v>0</v>
      </c>
      <c r="H327" s="127">
        <v>794237</v>
      </c>
      <c r="I327" s="127">
        <v>0</v>
      </c>
      <c r="J327" s="127">
        <v>0</v>
      </c>
      <c r="K327" s="127"/>
      <c r="L327" s="127"/>
      <c r="M327" s="127"/>
      <c r="N327" s="127"/>
      <c r="O327" s="127"/>
      <c r="Q327" s="140">
        <f t="shared" ref="Q327:Q390" si="123">$D327*K327</f>
        <v>0</v>
      </c>
      <c r="R327" s="140">
        <f t="shared" ref="R327:R390" si="124">$D327*L327</f>
        <v>0</v>
      </c>
      <c r="S327" s="140">
        <f t="shared" ref="S327:S390" si="125">$D327*M327</f>
        <v>0</v>
      </c>
      <c r="T327" s="140">
        <f t="shared" ref="T327:T390" si="126">$D327*N327</f>
        <v>0</v>
      </c>
      <c r="U327" s="140">
        <f t="shared" ref="U327:U390" si="127">$D327*O327</f>
        <v>0</v>
      </c>
      <c r="W327" s="140">
        <f t="shared" ref="W327:W390" si="128">$D327*F327</f>
        <v>18118.835999999999</v>
      </c>
      <c r="X327" s="140">
        <f t="shared" ref="X327:X390" si="129">$D327*G327</f>
        <v>0</v>
      </c>
      <c r="Y327" s="140">
        <f t="shared" ref="Y327:Y390" si="130">$D327*H327</f>
        <v>9530.844000000001</v>
      </c>
      <c r="Z327" s="140">
        <f t="shared" ref="Z327:Z390" si="131">$D327*I327</f>
        <v>0</v>
      </c>
      <c r="AA327" s="140">
        <f t="shared" ref="AA327:AA390" si="132">$D327*J327</f>
        <v>0</v>
      </c>
      <c r="AC327" s="143">
        <f t="shared" si="121"/>
        <v>18118.835999999999</v>
      </c>
      <c r="AD327" s="143">
        <f t="shared" si="121"/>
        <v>0</v>
      </c>
      <c r="AE327" s="143">
        <f t="shared" si="121"/>
        <v>9530.844000000001</v>
      </c>
      <c r="AF327" s="143">
        <f t="shared" si="121"/>
        <v>0</v>
      </c>
      <c r="AG327" s="143">
        <f t="shared" si="121"/>
        <v>0</v>
      </c>
      <c r="AI327" s="140">
        <f t="shared" ref="AI327:AI390" si="133">$E327*K327</f>
        <v>0</v>
      </c>
      <c r="AJ327" s="140">
        <f t="shared" ref="AJ327:AJ390" si="134">$E327*L327</f>
        <v>0</v>
      </c>
      <c r="AK327" s="140">
        <f t="shared" ref="AK327:AK390" si="135">$E327*M327</f>
        <v>0</v>
      </c>
      <c r="AL327" s="140">
        <f t="shared" ref="AL327:AL390" si="136">$E327*N327</f>
        <v>0</v>
      </c>
      <c r="AM327" s="140">
        <f t="shared" ref="AM327:AM390" si="137">$E327*O327</f>
        <v>0</v>
      </c>
      <c r="AO327" s="140">
        <f t="shared" ref="AO327:AO390" si="138">$E327*F327</f>
        <v>38049.5556</v>
      </c>
      <c r="AP327" s="140">
        <f t="shared" ref="AP327:AP390" si="139">$E327*G327</f>
        <v>0</v>
      </c>
      <c r="AQ327" s="140">
        <f t="shared" ref="AQ327:AQ390" si="140">$E327*H327</f>
        <v>20014.772400000002</v>
      </c>
      <c r="AR327" s="140">
        <f t="shared" ref="AR327:AR390" si="141">$E327*I327</f>
        <v>0</v>
      </c>
      <c r="AS327" s="140">
        <f t="shared" ref="AS327:AS390" si="142">$E327*J327</f>
        <v>0</v>
      </c>
      <c r="AU327" s="143">
        <f t="shared" si="122"/>
        <v>38049.5556</v>
      </c>
      <c r="AV327" s="143">
        <f t="shared" si="122"/>
        <v>0</v>
      </c>
      <c r="AW327" s="143">
        <f t="shared" si="122"/>
        <v>20014.772400000002</v>
      </c>
      <c r="AX327" s="143">
        <f t="shared" si="122"/>
        <v>0</v>
      </c>
      <c r="AY327" s="143">
        <f t="shared" si="122"/>
        <v>0</v>
      </c>
    </row>
    <row r="328" spans="2:51">
      <c r="B328" t="s">
        <v>873</v>
      </c>
      <c r="C328" t="s">
        <v>454</v>
      </c>
      <c r="D328" s="120">
        <v>2.3899999999999998E-2</v>
      </c>
      <c r="E328" s="120">
        <v>2.5399999999999999E-2</v>
      </c>
      <c r="F328" s="127">
        <v>530360</v>
      </c>
      <c r="G328" s="127">
        <v>0</v>
      </c>
      <c r="H328" s="127">
        <v>278979</v>
      </c>
      <c r="I328" s="127">
        <v>0</v>
      </c>
      <c r="J328" s="127">
        <v>0</v>
      </c>
      <c r="K328" s="127"/>
      <c r="L328" s="127"/>
      <c r="M328" s="127"/>
      <c r="N328" s="127"/>
      <c r="O328" s="127"/>
      <c r="Q328" s="140">
        <f t="shared" si="123"/>
        <v>0</v>
      </c>
      <c r="R328" s="140">
        <f t="shared" si="124"/>
        <v>0</v>
      </c>
      <c r="S328" s="140">
        <f t="shared" si="125"/>
        <v>0</v>
      </c>
      <c r="T328" s="140">
        <f t="shared" si="126"/>
        <v>0</v>
      </c>
      <c r="U328" s="140">
        <f t="shared" si="127"/>
        <v>0</v>
      </c>
      <c r="W328" s="140">
        <f t="shared" si="128"/>
        <v>12675.603999999999</v>
      </c>
      <c r="X328" s="140">
        <f t="shared" si="129"/>
        <v>0</v>
      </c>
      <c r="Y328" s="140">
        <f t="shared" si="130"/>
        <v>6667.5980999999992</v>
      </c>
      <c r="Z328" s="140">
        <f t="shared" si="131"/>
        <v>0</v>
      </c>
      <c r="AA328" s="140">
        <f t="shared" si="132"/>
        <v>0</v>
      </c>
      <c r="AC328" s="143">
        <f t="shared" si="121"/>
        <v>12675.603999999999</v>
      </c>
      <c r="AD328" s="143">
        <f t="shared" si="121"/>
        <v>0</v>
      </c>
      <c r="AE328" s="143">
        <f t="shared" si="121"/>
        <v>6667.5980999999992</v>
      </c>
      <c r="AF328" s="143">
        <f t="shared" si="121"/>
        <v>0</v>
      </c>
      <c r="AG328" s="143">
        <f t="shared" si="121"/>
        <v>0</v>
      </c>
      <c r="AI328" s="140">
        <f t="shared" si="133"/>
        <v>0</v>
      </c>
      <c r="AJ328" s="140">
        <f t="shared" si="134"/>
        <v>0</v>
      </c>
      <c r="AK328" s="140">
        <f t="shared" si="135"/>
        <v>0</v>
      </c>
      <c r="AL328" s="140">
        <f t="shared" si="136"/>
        <v>0</v>
      </c>
      <c r="AM328" s="140">
        <f t="shared" si="137"/>
        <v>0</v>
      </c>
      <c r="AO328" s="140">
        <f t="shared" si="138"/>
        <v>13471.144</v>
      </c>
      <c r="AP328" s="140">
        <f t="shared" si="139"/>
        <v>0</v>
      </c>
      <c r="AQ328" s="140">
        <f t="shared" si="140"/>
        <v>7086.0666000000001</v>
      </c>
      <c r="AR328" s="140">
        <f t="shared" si="141"/>
        <v>0</v>
      </c>
      <c r="AS328" s="140">
        <f t="shared" si="142"/>
        <v>0</v>
      </c>
      <c r="AU328" s="143">
        <f t="shared" si="122"/>
        <v>13471.144</v>
      </c>
      <c r="AV328" s="143">
        <f t="shared" si="122"/>
        <v>0</v>
      </c>
      <c r="AW328" s="143">
        <f t="shared" si="122"/>
        <v>7086.0666000000001</v>
      </c>
      <c r="AX328" s="143">
        <f t="shared" si="122"/>
        <v>0</v>
      </c>
      <c r="AY328" s="143">
        <f t="shared" si="122"/>
        <v>0</v>
      </c>
    </row>
    <row r="329" spans="2:51">
      <c r="B329" t="s">
        <v>873</v>
      </c>
      <c r="C329" t="s">
        <v>455</v>
      </c>
      <c r="D329" s="120">
        <v>1.15E-2</v>
      </c>
      <c r="E329" s="120">
        <v>2.7400000000000001E-2</v>
      </c>
      <c r="F329" s="127">
        <v>11091</v>
      </c>
      <c r="G329" s="127">
        <v>0</v>
      </c>
      <c r="H329" s="127">
        <v>5834</v>
      </c>
      <c r="I329" s="127">
        <v>0</v>
      </c>
      <c r="J329" s="127">
        <v>0</v>
      </c>
      <c r="K329" s="127"/>
      <c r="L329" s="127"/>
      <c r="M329" s="127"/>
      <c r="N329" s="127"/>
      <c r="O329" s="127"/>
      <c r="Q329" s="140">
        <f t="shared" si="123"/>
        <v>0</v>
      </c>
      <c r="R329" s="140">
        <f t="shared" si="124"/>
        <v>0</v>
      </c>
      <c r="S329" s="140">
        <f t="shared" si="125"/>
        <v>0</v>
      </c>
      <c r="T329" s="140">
        <f t="shared" si="126"/>
        <v>0</v>
      </c>
      <c r="U329" s="140">
        <f t="shared" si="127"/>
        <v>0</v>
      </c>
      <c r="W329" s="140">
        <f t="shared" si="128"/>
        <v>127.54649999999999</v>
      </c>
      <c r="X329" s="140">
        <f t="shared" si="129"/>
        <v>0</v>
      </c>
      <c r="Y329" s="140">
        <f t="shared" si="130"/>
        <v>67.090999999999994</v>
      </c>
      <c r="Z329" s="140">
        <f t="shared" si="131"/>
        <v>0</v>
      </c>
      <c r="AA329" s="140">
        <f t="shared" si="132"/>
        <v>0</v>
      </c>
      <c r="AC329" s="143">
        <f t="shared" si="121"/>
        <v>127.54649999999999</v>
      </c>
      <c r="AD329" s="143">
        <f t="shared" si="121"/>
        <v>0</v>
      </c>
      <c r="AE329" s="143">
        <f t="shared" si="121"/>
        <v>67.090999999999994</v>
      </c>
      <c r="AF329" s="143">
        <f t="shared" si="121"/>
        <v>0</v>
      </c>
      <c r="AG329" s="143">
        <f t="shared" si="121"/>
        <v>0</v>
      </c>
      <c r="AI329" s="140">
        <f t="shared" si="133"/>
        <v>0</v>
      </c>
      <c r="AJ329" s="140">
        <f t="shared" si="134"/>
        <v>0</v>
      </c>
      <c r="AK329" s="140">
        <f t="shared" si="135"/>
        <v>0</v>
      </c>
      <c r="AL329" s="140">
        <f t="shared" si="136"/>
        <v>0</v>
      </c>
      <c r="AM329" s="140">
        <f t="shared" si="137"/>
        <v>0</v>
      </c>
      <c r="AO329" s="140">
        <f t="shared" si="138"/>
        <v>303.89339999999999</v>
      </c>
      <c r="AP329" s="140">
        <f t="shared" si="139"/>
        <v>0</v>
      </c>
      <c r="AQ329" s="140">
        <f t="shared" si="140"/>
        <v>159.85159999999999</v>
      </c>
      <c r="AR329" s="140">
        <f t="shared" si="141"/>
        <v>0</v>
      </c>
      <c r="AS329" s="140">
        <f t="shared" si="142"/>
        <v>0</v>
      </c>
      <c r="AU329" s="143">
        <f t="shared" si="122"/>
        <v>303.89339999999999</v>
      </c>
      <c r="AV329" s="143">
        <f t="shared" si="122"/>
        <v>0</v>
      </c>
      <c r="AW329" s="143">
        <f t="shared" si="122"/>
        <v>159.85159999999999</v>
      </c>
      <c r="AX329" s="143">
        <f t="shared" si="122"/>
        <v>0</v>
      </c>
      <c r="AY329" s="143">
        <f t="shared" si="122"/>
        <v>0</v>
      </c>
    </row>
    <row r="330" spans="2:51">
      <c r="B330" t="s">
        <v>873</v>
      </c>
      <c r="C330" t="s">
        <v>456</v>
      </c>
      <c r="D330" s="120">
        <v>2.6199999999999998E-2</v>
      </c>
      <c r="E330" s="120">
        <v>2.52E-2</v>
      </c>
      <c r="F330" s="127">
        <v>378727</v>
      </c>
      <c r="G330" s="127">
        <v>0</v>
      </c>
      <c r="H330" s="127">
        <v>199217</v>
      </c>
      <c r="I330" s="127">
        <v>0</v>
      </c>
      <c r="J330" s="127">
        <v>0</v>
      </c>
      <c r="K330" s="127"/>
      <c r="L330" s="127"/>
      <c r="M330" s="127"/>
      <c r="N330" s="127"/>
      <c r="O330" s="127"/>
      <c r="Q330" s="140">
        <f t="shared" si="123"/>
        <v>0</v>
      </c>
      <c r="R330" s="140">
        <f t="shared" si="124"/>
        <v>0</v>
      </c>
      <c r="S330" s="140">
        <f t="shared" si="125"/>
        <v>0</v>
      </c>
      <c r="T330" s="140">
        <f t="shared" si="126"/>
        <v>0</v>
      </c>
      <c r="U330" s="140">
        <f t="shared" si="127"/>
        <v>0</v>
      </c>
      <c r="W330" s="140">
        <f t="shared" si="128"/>
        <v>9922.6473999999998</v>
      </c>
      <c r="X330" s="140">
        <f t="shared" si="129"/>
        <v>0</v>
      </c>
      <c r="Y330" s="140">
        <f t="shared" si="130"/>
        <v>5219.4853999999996</v>
      </c>
      <c r="Z330" s="140">
        <f t="shared" si="131"/>
        <v>0</v>
      </c>
      <c r="AA330" s="140">
        <f t="shared" si="132"/>
        <v>0</v>
      </c>
      <c r="AC330" s="143">
        <f t="shared" si="121"/>
        <v>9922.6473999999998</v>
      </c>
      <c r="AD330" s="143">
        <f t="shared" si="121"/>
        <v>0</v>
      </c>
      <c r="AE330" s="143">
        <f t="shared" si="121"/>
        <v>5219.4853999999996</v>
      </c>
      <c r="AF330" s="143">
        <f t="shared" si="121"/>
        <v>0</v>
      </c>
      <c r="AG330" s="143">
        <f t="shared" si="121"/>
        <v>0</v>
      </c>
      <c r="AI330" s="140">
        <f t="shared" si="133"/>
        <v>0</v>
      </c>
      <c r="AJ330" s="140">
        <f t="shared" si="134"/>
        <v>0</v>
      </c>
      <c r="AK330" s="140">
        <f t="shared" si="135"/>
        <v>0</v>
      </c>
      <c r="AL330" s="140">
        <f t="shared" si="136"/>
        <v>0</v>
      </c>
      <c r="AM330" s="140">
        <f t="shared" si="137"/>
        <v>0</v>
      </c>
      <c r="AO330" s="140">
        <f t="shared" si="138"/>
        <v>9543.9204000000009</v>
      </c>
      <c r="AP330" s="140">
        <f t="shared" si="139"/>
        <v>0</v>
      </c>
      <c r="AQ330" s="140">
        <f t="shared" si="140"/>
        <v>5020.2683999999999</v>
      </c>
      <c r="AR330" s="140">
        <f t="shared" si="141"/>
        <v>0</v>
      </c>
      <c r="AS330" s="140">
        <f t="shared" si="142"/>
        <v>0</v>
      </c>
      <c r="AU330" s="143">
        <f t="shared" si="122"/>
        <v>9543.9204000000009</v>
      </c>
      <c r="AV330" s="143">
        <f t="shared" si="122"/>
        <v>0</v>
      </c>
      <c r="AW330" s="143">
        <f t="shared" si="122"/>
        <v>5020.2683999999999</v>
      </c>
      <c r="AX330" s="143">
        <f t="shared" si="122"/>
        <v>0</v>
      </c>
      <c r="AY330" s="143">
        <f t="shared" si="122"/>
        <v>0</v>
      </c>
    </row>
    <row r="331" spans="2:51">
      <c r="B331" t="s">
        <v>873</v>
      </c>
      <c r="C331" t="s">
        <v>467</v>
      </c>
      <c r="D331" s="120">
        <v>1.38E-2</v>
      </c>
      <c r="E331" s="120">
        <v>8.5000000000000006E-3</v>
      </c>
      <c r="F331" s="127">
        <v>41653</v>
      </c>
      <c r="G331" s="127">
        <v>0</v>
      </c>
      <c r="H331" s="127">
        <v>21910</v>
      </c>
      <c r="I331" s="127">
        <v>0</v>
      </c>
      <c r="J331" s="127">
        <v>0</v>
      </c>
      <c r="K331" s="127"/>
      <c r="L331" s="127"/>
      <c r="M331" s="127"/>
      <c r="N331" s="127"/>
      <c r="O331" s="127"/>
      <c r="Q331" s="140">
        <f t="shared" si="123"/>
        <v>0</v>
      </c>
      <c r="R331" s="140">
        <f t="shared" si="124"/>
        <v>0</v>
      </c>
      <c r="S331" s="140">
        <f t="shared" si="125"/>
        <v>0</v>
      </c>
      <c r="T331" s="140">
        <f t="shared" si="126"/>
        <v>0</v>
      </c>
      <c r="U331" s="140">
        <f t="shared" si="127"/>
        <v>0</v>
      </c>
      <c r="W331" s="140">
        <f t="shared" si="128"/>
        <v>574.81139999999994</v>
      </c>
      <c r="X331" s="140">
        <f t="shared" si="129"/>
        <v>0</v>
      </c>
      <c r="Y331" s="140">
        <f t="shared" si="130"/>
        <v>302.358</v>
      </c>
      <c r="Z331" s="140">
        <f t="shared" si="131"/>
        <v>0</v>
      </c>
      <c r="AA331" s="140">
        <f t="shared" si="132"/>
        <v>0</v>
      </c>
      <c r="AC331" s="143">
        <f t="shared" si="121"/>
        <v>574.81139999999994</v>
      </c>
      <c r="AD331" s="143">
        <f t="shared" si="121"/>
        <v>0</v>
      </c>
      <c r="AE331" s="143">
        <f t="shared" si="121"/>
        <v>302.358</v>
      </c>
      <c r="AF331" s="143">
        <f t="shared" si="121"/>
        <v>0</v>
      </c>
      <c r="AG331" s="143">
        <f t="shared" si="121"/>
        <v>0</v>
      </c>
      <c r="AI331" s="140">
        <f t="shared" si="133"/>
        <v>0</v>
      </c>
      <c r="AJ331" s="140">
        <f t="shared" si="134"/>
        <v>0</v>
      </c>
      <c r="AK331" s="140">
        <f t="shared" si="135"/>
        <v>0</v>
      </c>
      <c r="AL331" s="140">
        <f t="shared" si="136"/>
        <v>0</v>
      </c>
      <c r="AM331" s="140">
        <f t="shared" si="137"/>
        <v>0</v>
      </c>
      <c r="AO331" s="140">
        <f t="shared" si="138"/>
        <v>354.0505</v>
      </c>
      <c r="AP331" s="140">
        <f t="shared" si="139"/>
        <v>0</v>
      </c>
      <c r="AQ331" s="140">
        <f t="shared" si="140"/>
        <v>186.23500000000001</v>
      </c>
      <c r="AR331" s="140">
        <f t="shared" si="141"/>
        <v>0</v>
      </c>
      <c r="AS331" s="140">
        <f t="shared" si="142"/>
        <v>0</v>
      </c>
      <c r="AU331" s="143">
        <f t="shared" si="122"/>
        <v>354.0505</v>
      </c>
      <c r="AV331" s="143">
        <f t="shared" si="122"/>
        <v>0</v>
      </c>
      <c r="AW331" s="143">
        <f t="shared" si="122"/>
        <v>186.23500000000001</v>
      </c>
      <c r="AX331" s="143">
        <f t="shared" si="122"/>
        <v>0</v>
      </c>
      <c r="AY331" s="143">
        <f t="shared" si="122"/>
        <v>0</v>
      </c>
    </row>
    <row r="332" spans="2:51">
      <c r="B332" t="s">
        <v>873</v>
      </c>
      <c r="C332" t="s">
        <v>468</v>
      </c>
      <c r="D332" s="120">
        <v>1.32E-2</v>
      </c>
      <c r="E332" s="120">
        <v>1.5700000000000002E-2</v>
      </c>
      <c r="F332" s="127">
        <v>730384</v>
      </c>
      <c r="G332" s="127">
        <v>0</v>
      </c>
      <c r="H332" s="127">
        <v>384196</v>
      </c>
      <c r="I332" s="127">
        <v>0</v>
      </c>
      <c r="J332" s="127">
        <v>0</v>
      </c>
      <c r="K332" s="127"/>
      <c r="L332" s="127"/>
      <c r="M332" s="127"/>
      <c r="N332" s="127"/>
      <c r="O332" s="127"/>
      <c r="Q332" s="140">
        <f t="shared" si="123"/>
        <v>0</v>
      </c>
      <c r="R332" s="140">
        <f t="shared" si="124"/>
        <v>0</v>
      </c>
      <c r="S332" s="140">
        <f t="shared" si="125"/>
        <v>0</v>
      </c>
      <c r="T332" s="140">
        <f t="shared" si="126"/>
        <v>0</v>
      </c>
      <c r="U332" s="140">
        <f t="shared" si="127"/>
        <v>0</v>
      </c>
      <c r="W332" s="140">
        <f t="shared" si="128"/>
        <v>9641.0687999999991</v>
      </c>
      <c r="X332" s="140">
        <f t="shared" si="129"/>
        <v>0</v>
      </c>
      <c r="Y332" s="140">
        <f t="shared" si="130"/>
        <v>5071.3872000000001</v>
      </c>
      <c r="Z332" s="140">
        <f t="shared" si="131"/>
        <v>0</v>
      </c>
      <c r="AA332" s="140">
        <f t="shared" si="132"/>
        <v>0</v>
      </c>
      <c r="AC332" s="143">
        <f t="shared" si="121"/>
        <v>9641.0687999999991</v>
      </c>
      <c r="AD332" s="143">
        <f t="shared" si="121"/>
        <v>0</v>
      </c>
      <c r="AE332" s="143">
        <f t="shared" si="121"/>
        <v>5071.3872000000001</v>
      </c>
      <c r="AF332" s="143">
        <f t="shared" si="121"/>
        <v>0</v>
      </c>
      <c r="AG332" s="143">
        <f t="shared" si="121"/>
        <v>0</v>
      </c>
      <c r="AI332" s="140">
        <f t="shared" si="133"/>
        <v>0</v>
      </c>
      <c r="AJ332" s="140">
        <f t="shared" si="134"/>
        <v>0</v>
      </c>
      <c r="AK332" s="140">
        <f t="shared" si="135"/>
        <v>0</v>
      </c>
      <c r="AL332" s="140">
        <f t="shared" si="136"/>
        <v>0</v>
      </c>
      <c r="AM332" s="140">
        <f t="shared" si="137"/>
        <v>0</v>
      </c>
      <c r="AO332" s="140">
        <f t="shared" si="138"/>
        <v>11467.028800000002</v>
      </c>
      <c r="AP332" s="140">
        <f t="shared" si="139"/>
        <v>0</v>
      </c>
      <c r="AQ332" s="140">
        <f t="shared" si="140"/>
        <v>6031.8772000000008</v>
      </c>
      <c r="AR332" s="140">
        <f t="shared" si="141"/>
        <v>0</v>
      </c>
      <c r="AS332" s="140">
        <f t="shared" si="142"/>
        <v>0</v>
      </c>
      <c r="AU332" s="143">
        <f t="shared" si="122"/>
        <v>11467.028800000002</v>
      </c>
      <c r="AV332" s="143">
        <f t="shared" si="122"/>
        <v>0</v>
      </c>
      <c r="AW332" s="143">
        <f t="shared" si="122"/>
        <v>6031.8772000000008</v>
      </c>
      <c r="AX332" s="143">
        <f t="shared" si="122"/>
        <v>0</v>
      </c>
      <c r="AY332" s="143">
        <f t="shared" si="122"/>
        <v>0</v>
      </c>
    </row>
    <row r="333" spans="2:51">
      <c r="B333" t="s">
        <v>873</v>
      </c>
      <c r="C333" t="s">
        <v>469</v>
      </c>
      <c r="D333" s="120">
        <v>2.0399999999999998E-2</v>
      </c>
      <c r="E333" s="120">
        <v>0</v>
      </c>
      <c r="F333" s="127">
        <v>3918</v>
      </c>
      <c r="G333" s="127">
        <v>0</v>
      </c>
      <c r="H333" s="127">
        <v>2061</v>
      </c>
      <c r="I333" s="127">
        <v>0</v>
      </c>
      <c r="J333" s="127">
        <v>0</v>
      </c>
      <c r="K333" s="127"/>
      <c r="L333" s="127"/>
      <c r="M333" s="127"/>
      <c r="N333" s="127"/>
      <c r="O333" s="127"/>
      <c r="Q333" s="140">
        <f t="shared" si="123"/>
        <v>0</v>
      </c>
      <c r="R333" s="140">
        <f t="shared" si="124"/>
        <v>0</v>
      </c>
      <c r="S333" s="140">
        <f t="shared" si="125"/>
        <v>0</v>
      </c>
      <c r="T333" s="140">
        <f t="shared" si="126"/>
        <v>0</v>
      </c>
      <c r="U333" s="140">
        <f t="shared" si="127"/>
        <v>0</v>
      </c>
      <c r="W333" s="140">
        <f t="shared" si="128"/>
        <v>79.927199999999999</v>
      </c>
      <c r="X333" s="140">
        <f t="shared" si="129"/>
        <v>0</v>
      </c>
      <c r="Y333" s="140">
        <f t="shared" si="130"/>
        <v>42.044399999999996</v>
      </c>
      <c r="Z333" s="140">
        <f t="shared" si="131"/>
        <v>0</v>
      </c>
      <c r="AA333" s="140">
        <f t="shared" si="132"/>
        <v>0</v>
      </c>
      <c r="AC333" s="143">
        <f t="shared" si="121"/>
        <v>79.927199999999999</v>
      </c>
      <c r="AD333" s="143">
        <f t="shared" si="121"/>
        <v>0</v>
      </c>
      <c r="AE333" s="143">
        <f t="shared" si="121"/>
        <v>42.044399999999996</v>
      </c>
      <c r="AF333" s="143">
        <f t="shared" si="121"/>
        <v>0</v>
      </c>
      <c r="AG333" s="143">
        <f t="shared" si="121"/>
        <v>0</v>
      </c>
      <c r="AI333" s="140">
        <f t="shared" si="133"/>
        <v>0</v>
      </c>
      <c r="AJ333" s="140">
        <f t="shared" si="134"/>
        <v>0</v>
      </c>
      <c r="AK333" s="140">
        <f t="shared" si="135"/>
        <v>0</v>
      </c>
      <c r="AL333" s="140">
        <f t="shared" si="136"/>
        <v>0</v>
      </c>
      <c r="AM333" s="140">
        <f t="shared" si="137"/>
        <v>0</v>
      </c>
      <c r="AO333" s="140">
        <f t="shared" si="138"/>
        <v>0</v>
      </c>
      <c r="AP333" s="140">
        <f t="shared" si="139"/>
        <v>0</v>
      </c>
      <c r="AQ333" s="140">
        <f t="shared" si="140"/>
        <v>0</v>
      </c>
      <c r="AR333" s="140">
        <f t="shared" si="141"/>
        <v>0</v>
      </c>
      <c r="AS333" s="140">
        <f t="shared" si="142"/>
        <v>0</v>
      </c>
      <c r="AU333" s="143">
        <f t="shared" si="122"/>
        <v>0</v>
      </c>
      <c r="AV333" s="143">
        <f t="shared" si="122"/>
        <v>0</v>
      </c>
      <c r="AW333" s="143">
        <f t="shared" si="122"/>
        <v>0</v>
      </c>
      <c r="AX333" s="143">
        <f t="shared" si="122"/>
        <v>0</v>
      </c>
      <c r="AY333" s="143">
        <f t="shared" si="122"/>
        <v>0</v>
      </c>
    </row>
    <row r="334" spans="2:51">
      <c r="B334" t="s">
        <v>873</v>
      </c>
      <c r="C334" t="s">
        <v>470</v>
      </c>
      <c r="D334" s="120">
        <v>1.8200000000000001E-2</v>
      </c>
      <c r="E334" s="120">
        <v>1.78E-2</v>
      </c>
      <c r="F334" s="127">
        <v>5064534</v>
      </c>
      <c r="G334" s="127">
        <v>0</v>
      </c>
      <c r="H334" s="127">
        <v>2664039</v>
      </c>
      <c r="I334" s="127">
        <v>0</v>
      </c>
      <c r="J334" s="127">
        <v>0</v>
      </c>
      <c r="K334" s="127"/>
      <c r="L334" s="127"/>
      <c r="M334" s="127"/>
      <c r="N334" s="127"/>
      <c r="O334" s="127"/>
      <c r="Q334" s="140">
        <f t="shared" si="123"/>
        <v>0</v>
      </c>
      <c r="R334" s="140">
        <f t="shared" si="124"/>
        <v>0</v>
      </c>
      <c r="S334" s="140">
        <f t="shared" si="125"/>
        <v>0</v>
      </c>
      <c r="T334" s="140">
        <f t="shared" si="126"/>
        <v>0</v>
      </c>
      <c r="U334" s="140">
        <f t="shared" si="127"/>
        <v>0</v>
      </c>
      <c r="W334" s="140">
        <f t="shared" si="128"/>
        <v>92174.518800000005</v>
      </c>
      <c r="X334" s="140">
        <f t="shared" si="129"/>
        <v>0</v>
      </c>
      <c r="Y334" s="140">
        <f t="shared" si="130"/>
        <v>48485.5098</v>
      </c>
      <c r="Z334" s="140">
        <f t="shared" si="131"/>
        <v>0</v>
      </c>
      <c r="AA334" s="140">
        <f t="shared" si="132"/>
        <v>0</v>
      </c>
      <c r="AC334" s="143">
        <f t="shared" si="121"/>
        <v>92174.518800000005</v>
      </c>
      <c r="AD334" s="143">
        <f t="shared" si="121"/>
        <v>0</v>
      </c>
      <c r="AE334" s="143">
        <f t="shared" si="121"/>
        <v>48485.5098</v>
      </c>
      <c r="AF334" s="143">
        <f t="shared" si="121"/>
        <v>0</v>
      </c>
      <c r="AG334" s="143">
        <f t="shared" si="121"/>
        <v>0</v>
      </c>
      <c r="AI334" s="140">
        <f t="shared" si="133"/>
        <v>0</v>
      </c>
      <c r="AJ334" s="140">
        <f t="shared" si="134"/>
        <v>0</v>
      </c>
      <c r="AK334" s="140">
        <f t="shared" si="135"/>
        <v>0</v>
      </c>
      <c r="AL334" s="140">
        <f t="shared" si="136"/>
        <v>0</v>
      </c>
      <c r="AM334" s="140">
        <f t="shared" si="137"/>
        <v>0</v>
      </c>
      <c r="AO334" s="140">
        <f t="shared" si="138"/>
        <v>90148.705199999997</v>
      </c>
      <c r="AP334" s="140">
        <f t="shared" si="139"/>
        <v>0</v>
      </c>
      <c r="AQ334" s="140">
        <f t="shared" si="140"/>
        <v>47419.894200000002</v>
      </c>
      <c r="AR334" s="140">
        <f t="shared" si="141"/>
        <v>0</v>
      </c>
      <c r="AS334" s="140">
        <f t="shared" si="142"/>
        <v>0</v>
      </c>
      <c r="AU334" s="143">
        <f t="shared" si="122"/>
        <v>90148.705199999997</v>
      </c>
      <c r="AV334" s="143">
        <f t="shared" si="122"/>
        <v>0</v>
      </c>
      <c r="AW334" s="143">
        <f t="shared" si="122"/>
        <v>47419.894200000002</v>
      </c>
      <c r="AX334" s="143">
        <f t="shared" si="122"/>
        <v>0</v>
      </c>
      <c r="AY334" s="143">
        <f t="shared" si="122"/>
        <v>0</v>
      </c>
    </row>
    <row r="335" spans="2:51">
      <c r="B335" t="s">
        <v>873</v>
      </c>
      <c r="C335" t="s">
        <v>471</v>
      </c>
      <c r="D335" s="120">
        <v>1.8499999999999999E-2</v>
      </c>
      <c r="E335" s="120">
        <v>0</v>
      </c>
      <c r="F335" s="127">
        <v>0</v>
      </c>
      <c r="G335" s="127">
        <v>0</v>
      </c>
      <c r="H335" s="127">
        <v>0</v>
      </c>
      <c r="I335" s="127">
        <v>0</v>
      </c>
      <c r="J335" s="127">
        <v>0</v>
      </c>
      <c r="K335" s="127"/>
      <c r="L335" s="127"/>
      <c r="M335" s="127"/>
      <c r="N335" s="127"/>
      <c r="O335" s="127"/>
      <c r="Q335" s="140">
        <f t="shared" si="123"/>
        <v>0</v>
      </c>
      <c r="R335" s="140">
        <f t="shared" si="124"/>
        <v>0</v>
      </c>
      <c r="S335" s="140">
        <f t="shared" si="125"/>
        <v>0</v>
      </c>
      <c r="T335" s="140">
        <f t="shared" si="126"/>
        <v>0</v>
      </c>
      <c r="U335" s="140">
        <f t="shared" si="127"/>
        <v>0</v>
      </c>
      <c r="W335" s="140">
        <f t="shared" si="128"/>
        <v>0</v>
      </c>
      <c r="X335" s="140">
        <f t="shared" si="129"/>
        <v>0</v>
      </c>
      <c r="Y335" s="140">
        <f t="shared" si="130"/>
        <v>0</v>
      </c>
      <c r="Z335" s="140">
        <f t="shared" si="131"/>
        <v>0</v>
      </c>
      <c r="AA335" s="140">
        <f t="shared" si="132"/>
        <v>0</v>
      </c>
      <c r="AC335" s="143">
        <f t="shared" si="121"/>
        <v>0</v>
      </c>
      <c r="AD335" s="143">
        <f t="shared" si="121"/>
        <v>0</v>
      </c>
      <c r="AE335" s="143">
        <f t="shared" si="121"/>
        <v>0</v>
      </c>
      <c r="AF335" s="143">
        <f t="shared" si="121"/>
        <v>0</v>
      </c>
      <c r="AG335" s="143">
        <f t="shared" si="121"/>
        <v>0</v>
      </c>
      <c r="AI335" s="140">
        <f t="shared" si="133"/>
        <v>0</v>
      </c>
      <c r="AJ335" s="140">
        <f t="shared" si="134"/>
        <v>0</v>
      </c>
      <c r="AK335" s="140">
        <f t="shared" si="135"/>
        <v>0</v>
      </c>
      <c r="AL335" s="140">
        <f t="shared" si="136"/>
        <v>0</v>
      </c>
      <c r="AM335" s="140">
        <f t="shared" si="137"/>
        <v>0</v>
      </c>
      <c r="AO335" s="140">
        <f t="shared" si="138"/>
        <v>0</v>
      </c>
      <c r="AP335" s="140">
        <f t="shared" si="139"/>
        <v>0</v>
      </c>
      <c r="AQ335" s="140">
        <f t="shared" si="140"/>
        <v>0</v>
      </c>
      <c r="AR335" s="140">
        <f t="shared" si="141"/>
        <v>0</v>
      </c>
      <c r="AS335" s="140">
        <f t="shared" si="142"/>
        <v>0</v>
      </c>
      <c r="AU335" s="143">
        <f t="shared" si="122"/>
        <v>0</v>
      </c>
      <c r="AV335" s="143">
        <f t="shared" si="122"/>
        <v>0</v>
      </c>
      <c r="AW335" s="143">
        <f t="shared" si="122"/>
        <v>0</v>
      </c>
      <c r="AX335" s="143">
        <f t="shared" si="122"/>
        <v>0</v>
      </c>
      <c r="AY335" s="143">
        <f t="shared" si="122"/>
        <v>0</v>
      </c>
    </row>
    <row r="336" spans="2:51">
      <c r="B336" t="s">
        <v>873</v>
      </c>
      <c r="C336" t="s">
        <v>472</v>
      </c>
      <c r="D336" s="120">
        <v>2.2000000000000001E-3</v>
      </c>
      <c r="E336" s="120">
        <v>1E-3</v>
      </c>
      <c r="F336" s="127">
        <v>773937</v>
      </c>
      <c r="G336" s="127">
        <v>0</v>
      </c>
      <c r="H336" s="127">
        <v>407105</v>
      </c>
      <c r="I336" s="127">
        <v>0</v>
      </c>
      <c r="J336" s="127">
        <v>0</v>
      </c>
      <c r="K336" s="127"/>
      <c r="L336" s="127"/>
      <c r="M336" s="127"/>
      <c r="N336" s="127"/>
      <c r="O336" s="127"/>
      <c r="Q336" s="140">
        <f t="shared" si="123"/>
        <v>0</v>
      </c>
      <c r="R336" s="140">
        <f t="shared" si="124"/>
        <v>0</v>
      </c>
      <c r="S336" s="140">
        <f t="shared" si="125"/>
        <v>0</v>
      </c>
      <c r="T336" s="140">
        <f t="shared" si="126"/>
        <v>0</v>
      </c>
      <c r="U336" s="140">
        <f t="shared" si="127"/>
        <v>0</v>
      </c>
      <c r="W336" s="140">
        <f t="shared" si="128"/>
        <v>1702.6614000000002</v>
      </c>
      <c r="X336" s="140">
        <f t="shared" si="129"/>
        <v>0</v>
      </c>
      <c r="Y336" s="140">
        <f t="shared" si="130"/>
        <v>895.63100000000009</v>
      </c>
      <c r="Z336" s="140">
        <f t="shared" si="131"/>
        <v>0</v>
      </c>
      <c r="AA336" s="140">
        <f t="shared" si="132"/>
        <v>0</v>
      </c>
      <c r="AC336" s="143">
        <f t="shared" si="121"/>
        <v>1702.6614000000002</v>
      </c>
      <c r="AD336" s="143">
        <f t="shared" si="121"/>
        <v>0</v>
      </c>
      <c r="AE336" s="143">
        <f t="shared" si="121"/>
        <v>895.63100000000009</v>
      </c>
      <c r="AF336" s="143">
        <f t="shared" si="121"/>
        <v>0</v>
      </c>
      <c r="AG336" s="143">
        <f t="shared" si="121"/>
        <v>0</v>
      </c>
      <c r="AI336" s="140">
        <f t="shared" si="133"/>
        <v>0</v>
      </c>
      <c r="AJ336" s="140">
        <f t="shared" si="134"/>
        <v>0</v>
      </c>
      <c r="AK336" s="140">
        <f t="shared" si="135"/>
        <v>0</v>
      </c>
      <c r="AL336" s="140">
        <f t="shared" si="136"/>
        <v>0</v>
      </c>
      <c r="AM336" s="140">
        <f t="shared" si="137"/>
        <v>0</v>
      </c>
      <c r="AO336" s="140">
        <f t="shared" si="138"/>
        <v>773.93700000000001</v>
      </c>
      <c r="AP336" s="140">
        <f t="shared" si="139"/>
        <v>0</v>
      </c>
      <c r="AQ336" s="140">
        <f t="shared" si="140"/>
        <v>407.10500000000002</v>
      </c>
      <c r="AR336" s="140">
        <f t="shared" si="141"/>
        <v>0</v>
      </c>
      <c r="AS336" s="140">
        <f t="shared" si="142"/>
        <v>0</v>
      </c>
      <c r="AU336" s="143">
        <f t="shared" si="122"/>
        <v>773.93700000000001</v>
      </c>
      <c r="AV336" s="143">
        <f t="shared" si="122"/>
        <v>0</v>
      </c>
      <c r="AW336" s="143">
        <f t="shared" si="122"/>
        <v>407.10500000000002</v>
      </c>
      <c r="AX336" s="143">
        <f t="shared" si="122"/>
        <v>0</v>
      </c>
      <c r="AY336" s="143">
        <f t="shared" si="122"/>
        <v>0</v>
      </c>
    </row>
    <row r="337" spans="2:51">
      <c r="B337" t="s">
        <v>873</v>
      </c>
      <c r="C337" t="s">
        <v>473</v>
      </c>
      <c r="D337" s="120">
        <v>3.1100000000000003E-2</v>
      </c>
      <c r="E337" s="120">
        <v>2.98E-2</v>
      </c>
      <c r="F337" s="127">
        <v>2817002</v>
      </c>
      <c r="G337" s="127">
        <v>0</v>
      </c>
      <c r="H337" s="127">
        <v>1481796</v>
      </c>
      <c r="I337" s="127">
        <v>0</v>
      </c>
      <c r="J337" s="127">
        <v>0</v>
      </c>
      <c r="K337" s="127"/>
      <c r="L337" s="127"/>
      <c r="M337" s="127"/>
      <c r="N337" s="127"/>
      <c r="O337" s="127"/>
      <c r="Q337" s="140">
        <f t="shared" si="123"/>
        <v>0</v>
      </c>
      <c r="R337" s="140">
        <f t="shared" si="124"/>
        <v>0</v>
      </c>
      <c r="S337" s="140">
        <f t="shared" si="125"/>
        <v>0</v>
      </c>
      <c r="T337" s="140">
        <f t="shared" si="126"/>
        <v>0</v>
      </c>
      <c r="U337" s="140">
        <f t="shared" si="127"/>
        <v>0</v>
      </c>
      <c r="W337" s="140">
        <f t="shared" si="128"/>
        <v>87608.762200000012</v>
      </c>
      <c r="X337" s="140">
        <f t="shared" si="129"/>
        <v>0</v>
      </c>
      <c r="Y337" s="140">
        <f t="shared" si="130"/>
        <v>46083.855600000003</v>
      </c>
      <c r="Z337" s="140">
        <f t="shared" si="131"/>
        <v>0</v>
      </c>
      <c r="AA337" s="140">
        <f t="shared" si="132"/>
        <v>0</v>
      </c>
      <c r="AC337" s="143">
        <f t="shared" si="121"/>
        <v>87608.762200000012</v>
      </c>
      <c r="AD337" s="143">
        <f t="shared" si="121"/>
        <v>0</v>
      </c>
      <c r="AE337" s="143">
        <f t="shared" si="121"/>
        <v>46083.855600000003</v>
      </c>
      <c r="AF337" s="143">
        <f t="shared" si="121"/>
        <v>0</v>
      </c>
      <c r="AG337" s="143">
        <f t="shared" si="121"/>
        <v>0</v>
      </c>
      <c r="AI337" s="140">
        <f t="shared" si="133"/>
        <v>0</v>
      </c>
      <c r="AJ337" s="140">
        <f t="shared" si="134"/>
        <v>0</v>
      </c>
      <c r="AK337" s="140">
        <f t="shared" si="135"/>
        <v>0</v>
      </c>
      <c r="AL337" s="140">
        <f t="shared" si="136"/>
        <v>0</v>
      </c>
      <c r="AM337" s="140">
        <f t="shared" si="137"/>
        <v>0</v>
      </c>
      <c r="AO337" s="140">
        <f t="shared" si="138"/>
        <v>83946.659599999999</v>
      </c>
      <c r="AP337" s="140">
        <f t="shared" si="139"/>
        <v>0</v>
      </c>
      <c r="AQ337" s="140">
        <f t="shared" si="140"/>
        <v>44157.520799999998</v>
      </c>
      <c r="AR337" s="140">
        <f t="shared" si="141"/>
        <v>0</v>
      </c>
      <c r="AS337" s="140">
        <f t="shared" si="142"/>
        <v>0</v>
      </c>
      <c r="AU337" s="143">
        <f t="shared" si="122"/>
        <v>83946.659599999999</v>
      </c>
      <c r="AV337" s="143">
        <f t="shared" si="122"/>
        <v>0</v>
      </c>
      <c r="AW337" s="143">
        <f t="shared" si="122"/>
        <v>44157.520799999998</v>
      </c>
      <c r="AX337" s="143">
        <f t="shared" si="122"/>
        <v>0</v>
      </c>
      <c r="AY337" s="143">
        <f t="shared" si="122"/>
        <v>0</v>
      </c>
    </row>
    <row r="338" spans="2:51">
      <c r="B338" t="s">
        <v>873</v>
      </c>
      <c r="C338" t="s">
        <v>474</v>
      </c>
      <c r="D338" s="120">
        <v>2.1399999999999999E-2</v>
      </c>
      <c r="E338" s="120">
        <v>2.0299999999999999E-2</v>
      </c>
      <c r="F338" s="127">
        <v>68446</v>
      </c>
      <c r="G338" s="127">
        <v>0</v>
      </c>
      <c r="H338" s="127">
        <v>36004</v>
      </c>
      <c r="I338" s="127">
        <v>0</v>
      </c>
      <c r="J338" s="127">
        <v>0</v>
      </c>
      <c r="K338" s="127"/>
      <c r="L338" s="127"/>
      <c r="M338" s="127"/>
      <c r="N338" s="127"/>
      <c r="O338" s="127"/>
      <c r="Q338" s="140">
        <f t="shared" si="123"/>
        <v>0</v>
      </c>
      <c r="R338" s="140">
        <f t="shared" si="124"/>
        <v>0</v>
      </c>
      <c r="S338" s="140">
        <f t="shared" si="125"/>
        <v>0</v>
      </c>
      <c r="T338" s="140">
        <f t="shared" si="126"/>
        <v>0</v>
      </c>
      <c r="U338" s="140">
        <f t="shared" si="127"/>
        <v>0</v>
      </c>
      <c r="W338" s="140">
        <f t="shared" si="128"/>
        <v>1464.7443999999998</v>
      </c>
      <c r="X338" s="140">
        <f t="shared" si="129"/>
        <v>0</v>
      </c>
      <c r="Y338" s="140">
        <f t="shared" si="130"/>
        <v>770.48559999999998</v>
      </c>
      <c r="Z338" s="140">
        <f t="shared" si="131"/>
        <v>0</v>
      </c>
      <c r="AA338" s="140">
        <f t="shared" si="132"/>
        <v>0</v>
      </c>
      <c r="AC338" s="143">
        <f t="shared" si="121"/>
        <v>1464.7443999999998</v>
      </c>
      <c r="AD338" s="143">
        <f t="shared" si="121"/>
        <v>0</v>
      </c>
      <c r="AE338" s="143">
        <f t="shared" si="121"/>
        <v>770.48559999999998</v>
      </c>
      <c r="AF338" s="143">
        <f t="shared" si="121"/>
        <v>0</v>
      </c>
      <c r="AG338" s="143">
        <f t="shared" si="121"/>
        <v>0</v>
      </c>
      <c r="AI338" s="140">
        <f t="shared" si="133"/>
        <v>0</v>
      </c>
      <c r="AJ338" s="140">
        <f t="shared" si="134"/>
        <v>0</v>
      </c>
      <c r="AK338" s="140">
        <f t="shared" si="135"/>
        <v>0</v>
      </c>
      <c r="AL338" s="140">
        <f t="shared" si="136"/>
        <v>0</v>
      </c>
      <c r="AM338" s="140">
        <f t="shared" si="137"/>
        <v>0</v>
      </c>
      <c r="AO338" s="140">
        <f t="shared" si="138"/>
        <v>1389.4538</v>
      </c>
      <c r="AP338" s="140">
        <f t="shared" si="139"/>
        <v>0</v>
      </c>
      <c r="AQ338" s="140">
        <f t="shared" si="140"/>
        <v>730.88119999999992</v>
      </c>
      <c r="AR338" s="140">
        <f t="shared" si="141"/>
        <v>0</v>
      </c>
      <c r="AS338" s="140">
        <f t="shared" si="142"/>
        <v>0</v>
      </c>
      <c r="AU338" s="143">
        <f t="shared" si="122"/>
        <v>1389.4538</v>
      </c>
      <c r="AV338" s="143">
        <f t="shared" si="122"/>
        <v>0</v>
      </c>
      <c r="AW338" s="143">
        <f t="shared" si="122"/>
        <v>730.88119999999992</v>
      </c>
      <c r="AX338" s="143">
        <f t="shared" si="122"/>
        <v>0</v>
      </c>
      <c r="AY338" s="143">
        <f t="shared" si="122"/>
        <v>0</v>
      </c>
    </row>
    <row r="339" spans="2:51">
      <c r="B339" t="s">
        <v>873</v>
      </c>
      <c r="C339" t="s">
        <v>475</v>
      </c>
      <c r="D339" s="120">
        <v>2.5300000000000003E-2</v>
      </c>
      <c r="E339" s="120">
        <v>2.4799999999999999E-2</v>
      </c>
      <c r="F339" s="127">
        <v>333051</v>
      </c>
      <c r="G339" s="127">
        <v>0</v>
      </c>
      <c r="H339" s="127">
        <v>175191</v>
      </c>
      <c r="I339" s="127">
        <v>0</v>
      </c>
      <c r="J339" s="127">
        <v>0</v>
      </c>
      <c r="K339" s="127"/>
      <c r="L339" s="127"/>
      <c r="M339" s="127"/>
      <c r="N339" s="127"/>
      <c r="O339" s="127"/>
      <c r="Q339" s="140">
        <f t="shared" si="123"/>
        <v>0</v>
      </c>
      <c r="R339" s="140">
        <f t="shared" si="124"/>
        <v>0</v>
      </c>
      <c r="S339" s="140">
        <f t="shared" si="125"/>
        <v>0</v>
      </c>
      <c r="T339" s="140">
        <f t="shared" si="126"/>
        <v>0</v>
      </c>
      <c r="U339" s="140">
        <f t="shared" si="127"/>
        <v>0</v>
      </c>
      <c r="W339" s="140">
        <f t="shared" si="128"/>
        <v>8426.1903000000002</v>
      </c>
      <c r="X339" s="140">
        <f t="shared" si="129"/>
        <v>0</v>
      </c>
      <c r="Y339" s="140">
        <f t="shared" si="130"/>
        <v>4432.3323000000009</v>
      </c>
      <c r="Z339" s="140">
        <f t="shared" si="131"/>
        <v>0</v>
      </c>
      <c r="AA339" s="140">
        <f t="shared" si="132"/>
        <v>0</v>
      </c>
      <c r="AC339" s="143">
        <f t="shared" si="121"/>
        <v>8426.1903000000002</v>
      </c>
      <c r="AD339" s="143">
        <f t="shared" si="121"/>
        <v>0</v>
      </c>
      <c r="AE339" s="143">
        <f t="shared" si="121"/>
        <v>4432.3323000000009</v>
      </c>
      <c r="AF339" s="143">
        <f t="shared" si="121"/>
        <v>0</v>
      </c>
      <c r="AG339" s="143">
        <f t="shared" si="121"/>
        <v>0</v>
      </c>
      <c r="AI339" s="140">
        <f t="shared" si="133"/>
        <v>0</v>
      </c>
      <c r="AJ339" s="140">
        <f t="shared" si="134"/>
        <v>0</v>
      </c>
      <c r="AK339" s="140">
        <f t="shared" si="135"/>
        <v>0</v>
      </c>
      <c r="AL339" s="140">
        <f t="shared" si="136"/>
        <v>0</v>
      </c>
      <c r="AM339" s="140">
        <f t="shared" si="137"/>
        <v>0</v>
      </c>
      <c r="AO339" s="140">
        <f t="shared" si="138"/>
        <v>8259.6648000000005</v>
      </c>
      <c r="AP339" s="140">
        <f t="shared" si="139"/>
        <v>0</v>
      </c>
      <c r="AQ339" s="140">
        <f t="shared" si="140"/>
        <v>4344.7367999999997</v>
      </c>
      <c r="AR339" s="140">
        <f t="shared" si="141"/>
        <v>0</v>
      </c>
      <c r="AS339" s="140">
        <f t="shared" si="142"/>
        <v>0</v>
      </c>
      <c r="AU339" s="143">
        <f t="shared" si="122"/>
        <v>8259.6648000000005</v>
      </c>
      <c r="AV339" s="143">
        <f t="shared" si="122"/>
        <v>0</v>
      </c>
      <c r="AW339" s="143">
        <f t="shared" si="122"/>
        <v>4344.7367999999997</v>
      </c>
      <c r="AX339" s="143">
        <f t="shared" si="122"/>
        <v>0</v>
      </c>
      <c r="AY339" s="143">
        <f t="shared" si="122"/>
        <v>0</v>
      </c>
    </row>
    <row r="340" spans="2:51">
      <c r="B340" t="s">
        <v>1157</v>
      </c>
      <c r="F340" s="127">
        <v>455370900</v>
      </c>
      <c r="G340" s="127">
        <v>0</v>
      </c>
      <c r="H340" s="127">
        <v>239533572</v>
      </c>
      <c r="I340" s="127">
        <v>0</v>
      </c>
      <c r="J340" s="127">
        <v>0</v>
      </c>
      <c r="K340" s="127"/>
      <c r="L340" s="127"/>
      <c r="M340" s="127"/>
      <c r="N340" s="127"/>
      <c r="O340" s="127"/>
      <c r="Q340" s="140">
        <f t="shared" si="123"/>
        <v>0</v>
      </c>
      <c r="R340" s="140">
        <f t="shared" si="124"/>
        <v>0</v>
      </c>
      <c r="S340" s="140">
        <f t="shared" si="125"/>
        <v>0</v>
      </c>
      <c r="T340" s="140">
        <f t="shared" si="126"/>
        <v>0</v>
      </c>
      <c r="U340" s="140">
        <f t="shared" si="127"/>
        <v>0</v>
      </c>
      <c r="W340" s="140">
        <f t="shared" si="128"/>
        <v>0</v>
      </c>
      <c r="X340" s="140">
        <f t="shared" si="129"/>
        <v>0</v>
      </c>
      <c r="Y340" s="140">
        <f t="shared" si="130"/>
        <v>0</v>
      </c>
      <c r="Z340" s="140">
        <f t="shared" si="131"/>
        <v>0</v>
      </c>
      <c r="AA340" s="140">
        <f t="shared" si="132"/>
        <v>0</v>
      </c>
      <c r="AC340" s="143">
        <f t="shared" si="121"/>
        <v>0</v>
      </c>
      <c r="AD340" s="143">
        <f t="shared" si="121"/>
        <v>0</v>
      </c>
      <c r="AE340" s="143">
        <f t="shared" si="121"/>
        <v>0</v>
      </c>
      <c r="AF340" s="143">
        <f t="shared" si="121"/>
        <v>0</v>
      </c>
      <c r="AG340" s="143">
        <f t="shared" si="121"/>
        <v>0</v>
      </c>
      <c r="AI340" s="140">
        <f t="shared" si="133"/>
        <v>0</v>
      </c>
      <c r="AJ340" s="140">
        <f t="shared" si="134"/>
        <v>0</v>
      </c>
      <c r="AK340" s="140">
        <f t="shared" si="135"/>
        <v>0</v>
      </c>
      <c r="AL340" s="140">
        <f t="shared" si="136"/>
        <v>0</v>
      </c>
      <c r="AM340" s="140">
        <f t="shared" si="137"/>
        <v>0</v>
      </c>
      <c r="AO340" s="140">
        <f t="shared" si="138"/>
        <v>0</v>
      </c>
      <c r="AP340" s="140">
        <f t="shared" si="139"/>
        <v>0</v>
      </c>
      <c r="AQ340" s="140">
        <f t="shared" si="140"/>
        <v>0</v>
      </c>
      <c r="AR340" s="140">
        <f t="shared" si="141"/>
        <v>0</v>
      </c>
      <c r="AS340" s="140">
        <f t="shared" si="142"/>
        <v>0</v>
      </c>
      <c r="AU340" s="143">
        <f t="shared" si="122"/>
        <v>0</v>
      </c>
      <c r="AV340" s="143">
        <f t="shared" si="122"/>
        <v>0</v>
      </c>
      <c r="AW340" s="143">
        <f t="shared" si="122"/>
        <v>0</v>
      </c>
      <c r="AX340" s="143">
        <f t="shared" si="122"/>
        <v>0</v>
      </c>
      <c r="AY340" s="143">
        <f t="shared" si="122"/>
        <v>0</v>
      </c>
    </row>
    <row r="341" spans="2:51">
      <c r="B341" t="s">
        <v>889</v>
      </c>
      <c r="C341" t="s">
        <v>163</v>
      </c>
      <c r="D341" s="120">
        <v>2.9700000000000001E-2</v>
      </c>
      <c r="E341" s="120">
        <v>2.9700000000000001E-2</v>
      </c>
      <c r="F341" s="127">
        <v>0</v>
      </c>
      <c r="G341" s="127">
        <v>0</v>
      </c>
      <c r="H341" s="127">
        <v>0</v>
      </c>
      <c r="I341" s="127">
        <v>0</v>
      </c>
      <c r="J341" s="127">
        <v>0</v>
      </c>
      <c r="K341" s="127"/>
      <c r="L341" s="127"/>
      <c r="M341" s="127"/>
      <c r="N341" s="127"/>
      <c r="O341" s="127"/>
      <c r="Q341" s="140">
        <f t="shared" si="123"/>
        <v>0</v>
      </c>
      <c r="R341" s="140">
        <f t="shared" si="124"/>
        <v>0</v>
      </c>
      <c r="S341" s="140">
        <f t="shared" si="125"/>
        <v>0</v>
      </c>
      <c r="T341" s="140">
        <f t="shared" si="126"/>
        <v>0</v>
      </c>
      <c r="U341" s="140">
        <f t="shared" si="127"/>
        <v>0</v>
      </c>
      <c r="W341" s="140">
        <f t="shared" si="128"/>
        <v>0</v>
      </c>
      <c r="X341" s="140">
        <f t="shared" si="129"/>
        <v>0</v>
      </c>
      <c r="Y341" s="140">
        <f t="shared" si="130"/>
        <v>0</v>
      </c>
      <c r="Z341" s="140">
        <f t="shared" si="131"/>
        <v>0</v>
      </c>
      <c r="AA341" s="140">
        <f t="shared" si="132"/>
        <v>0</v>
      </c>
      <c r="AC341" s="143">
        <f t="shared" si="121"/>
        <v>0</v>
      </c>
      <c r="AD341" s="143">
        <f t="shared" si="121"/>
        <v>0</v>
      </c>
      <c r="AE341" s="143">
        <f t="shared" si="121"/>
        <v>0</v>
      </c>
      <c r="AF341" s="143">
        <f t="shared" si="121"/>
        <v>0</v>
      </c>
      <c r="AG341" s="143">
        <f t="shared" si="121"/>
        <v>0</v>
      </c>
      <c r="AI341" s="140">
        <f t="shared" si="133"/>
        <v>0</v>
      </c>
      <c r="AJ341" s="140">
        <f t="shared" si="134"/>
        <v>0</v>
      </c>
      <c r="AK341" s="140">
        <f t="shared" si="135"/>
        <v>0</v>
      </c>
      <c r="AL341" s="140">
        <f t="shared" si="136"/>
        <v>0</v>
      </c>
      <c r="AM341" s="140">
        <f t="shared" si="137"/>
        <v>0</v>
      </c>
      <c r="AO341" s="140">
        <f t="shared" si="138"/>
        <v>0</v>
      </c>
      <c r="AP341" s="140">
        <f t="shared" si="139"/>
        <v>0</v>
      </c>
      <c r="AQ341" s="140">
        <f t="shared" si="140"/>
        <v>0</v>
      </c>
      <c r="AR341" s="140">
        <f t="shared" si="141"/>
        <v>0</v>
      </c>
      <c r="AS341" s="140">
        <f t="shared" si="142"/>
        <v>0</v>
      </c>
      <c r="AU341" s="143">
        <f t="shared" si="122"/>
        <v>0</v>
      </c>
      <c r="AV341" s="143">
        <f t="shared" si="122"/>
        <v>0</v>
      </c>
      <c r="AW341" s="143">
        <f t="shared" si="122"/>
        <v>0</v>
      </c>
      <c r="AX341" s="143">
        <f t="shared" si="122"/>
        <v>0</v>
      </c>
      <c r="AY341" s="143">
        <f t="shared" si="122"/>
        <v>0</v>
      </c>
    </row>
    <row r="342" spans="2:51">
      <c r="B342" t="s">
        <v>889</v>
      </c>
      <c r="C342" t="s">
        <v>214</v>
      </c>
      <c r="D342" s="120">
        <v>2.5599999999999998E-2</v>
      </c>
      <c r="E342" s="120">
        <v>2.63E-2</v>
      </c>
      <c r="F342" s="127">
        <v>834781</v>
      </c>
      <c r="G342" s="127">
        <v>0</v>
      </c>
      <c r="H342" s="127">
        <v>439111</v>
      </c>
      <c r="I342" s="127">
        <v>0</v>
      </c>
      <c r="J342" s="127">
        <v>0</v>
      </c>
      <c r="K342" s="127"/>
      <c r="L342" s="127"/>
      <c r="M342" s="127"/>
      <c r="N342" s="127"/>
      <c r="O342" s="127"/>
      <c r="Q342" s="140">
        <f t="shared" si="123"/>
        <v>0</v>
      </c>
      <c r="R342" s="140">
        <f t="shared" si="124"/>
        <v>0</v>
      </c>
      <c r="S342" s="140">
        <f t="shared" si="125"/>
        <v>0</v>
      </c>
      <c r="T342" s="140">
        <f t="shared" si="126"/>
        <v>0</v>
      </c>
      <c r="U342" s="140">
        <f t="shared" si="127"/>
        <v>0</v>
      </c>
      <c r="W342" s="140">
        <f t="shared" si="128"/>
        <v>21370.393599999999</v>
      </c>
      <c r="X342" s="140">
        <f t="shared" si="129"/>
        <v>0</v>
      </c>
      <c r="Y342" s="140">
        <f t="shared" si="130"/>
        <v>11241.241599999999</v>
      </c>
      <c r="Z342" s="140">
        <f t="shared" si="131"/>
        <v>0</v>
      </c>
      <c r="AA342" s="140">
        <f t="shared" si="132"/>
        <v>0</v>
      </c>
      <c r="AC342" s="143">
        <f t="shared" si="121"/>
        <v>21370.393599999999</v>
      </c>
      <c r="AD342" s="143">
        <f t="shared" si="121"/>
        <v>0</v>
      </c>
      <c r="AE342" s="143">
        <f t="shared" si="121"/>
        <v>11241.241599999999</v>
      </c>
      <c r="AF342" s="143">
        <f t="shared" si="121"/>
        <v>0</v>
      </c>
      <c r="AG342" s="143">
        <f t="shared" si="121"/>
        <v>0</v>
      </c>
      <c r="AI342" s="140">
        <f t="shared" si="133"/>
        <v>0</v>
      </c>
      <c r="AJ342" s="140">
        <f t="shared" si="134"/>
        <v>0</v>
      </c>
      <c r="AK342" s="140">
        <f t="shared" si="135"/>
        <v>0</v>
      </c>
      <c r="AL342" s="140">
        <f t="shared" si="136"/>
        <v>0</v>
      </c>
      <c r="AM342" s="140">
        <f t="shared" si="137"/>
        <v>0</v>
      </c>
      <c r="AO342" s="140">
        <f t="shared" si="138"/>
        <v>21954.740300000001</v>
      </c>
      <c r="AP342" s="140">
        <f t="shared" si="139"/>
        <v>0</v>
      </c>
      <c r="AQ342" s="140">
        <f t="shared" si="140"/>
        <v>11548.6193</v>
      </c>
      <c r="AR342" s="140">
        <f t="shared" si="141"/>
        <v>0</v>
      </c>
      <c r="AS342" s="140">
        <f t="shared" si="142"/>
        <v>0</v>
      </c>
      <c r="AU342" s="143">
        <f t="shared" si="122"/>
        <v>21954.740300000001</v>
      </c>
      <c r="AV342" s="143">
        <f t="shared" si="122"/>
        <v>0</v>
      </c>
      <c r="AW342" s="143">
        <f t="shared" si="122"/>
        <v>11548.6193</v>
      </c>
      <c r="AX342" s="143">
        <f t="shared" si="122"/>
        <v>0</v>
      </c>
      <c r="AY342" s="143">
        <f t="shared" si="122"/>
        <v>0</v>
      </c>
    </row>
    <row r="343" spans="2:51">
      <c r="B343" t="s">
        <v>889</v>
      </c>
      <c r="C343" t="s">
        <v>215</v>
      </c>
      <c r="D343" s="120">
        <v>2.6200000000000001E-2</v>
      </c>
      <c r="E343" s="120">
        <v>4.4199999999999996E-2</v>
      </c>
      <c r="F343" s="127">
        <v>106253</v>
      </c>
      <c r="G343" s="127">
        <v>0</v>
      </c>
      <c r="H343" s="127">
        <v>55891</v>
      </c>
      <c r="I343" s="127">
        <v>0</v>
      </c>
      <c r="J343" s="127">
        <v>0</v>
      </c>
      <c r="K343" s="127"/>
      <c r="L343" s="127"/>
      <c r="M343" s="127"/>
      <c r="N343" s="127"/>
      <c r="O343" s="127"/>
      <c r="Q343" s="140">
        <f t="shared" si="123"/>
        <v>0</v>
      </c>
      <c r="R343" s="140">
        <f t="shared" si="124"/>
        <v>0</v>
      </c>
      <c r="S343" s="140">
        <f t="shared" si="125"/>
        <v>0</v>
      </c>
      <c r="T343" s="140">
        <f t="shared" si="126"/>
        <v>0</v>
      </c>
      <c r="U343" s="140">
        <f t="shared" si="127"/>
        <v>0</v>
      </c>
      <c r="W343" s="140">
        <f t="shared" si="128"/>
        <v>2783.8286000000003</v>
      </c>
      <c r="X343" s="140">
        <f t="shared" si="129"/>
        <v>0</v>
      </c>
      <c r="Y343" s="140">
        <f t="shared" si="130"/>
        <v>1464.3442</v>
      </c>
      <c r="Z343" s="140">
        <f t="shared" si="131"/>
        <v>0</v>
      </c>
      <c r="AA343" s="140">
        <f t="shared" si="132"/>
        <v>0</v>
      </c>
      <c r="AC343" s="143">
        <f t="shared" si="121"/>
        <v>2783.8286000000003</v>
      </c>
      <c r="AD343" s="143">
        <f t="shared" si="121"/>
        <v>0</v>
      </c>
      <c r="AE343" s="143">
        <f t="shared" si="121"/>
        <v>1464.3442</v>
      </c>
      <c r="AF343" s="143">
        <f t="shared" si="121"/>
        <v>0</v>
      </c>
      <c r="AG343" s="143">
        <f t="shared" si="121"/>
        <v>0</v>
      </c>
      <c r="AI343" s="140">
        <f t="shared" si="133"/>
        <v>0</v>
      </c>
      <c r="AJ343" s="140">
        <f t="shared" si="134"/>
        <v>0</v>
      </c>
      <c r="AK343" s="140">
        <f t="shared" si="135"/>
        <v>0</v>
      </c>
      <c r="AL343" s="140">
        <f t="shared" si="136"/>
        <v>0</v>
      </c>
      <c r="AM343" s="140">
        <f t="shared" si="137"/>
        <v>0</v>
      </c>
      <c r="AO343" s="140">
        <f t="shared" si="138"/>
        <v>4696.3825999999999</v>
      </c>
      <c r="AP343" s="140">
        <f t="shared" si="139"/>
        <v>0</v>
      </c>
      <c r="AQ343" s="140">
        <f t="shared" si="140"/>
        <v>2470.3822</v>
      </c>
      <c r="AR343" s="140">
        <f t="shared" si="141"/>
        <v>0</v>
      </c>
      <c r="AS343" s="140">
        <f t="shared" si="142"/>
        <v>0</v>
      </c>
      <c r="AU343" s="143">
        <f t="shared" si="122"/>
        <v>4696.3825999999999</v>
      </c>
      <c r="AV343" s="143">
        <f t="shared" si="122"/>
        <v>0</v>
      </c>
      <c r="AW343" s="143">
        <f t="shared" si="122"/>
        <v>2470.3822</v>
      </c>
      <c r="AX343" s="143">
        <f t="shared" si="122"/>
        <v>0</v>
      </c>
      <c r="AY343" s="143">
        <f t="shared" si="122"/>
        <v>0</v>
      </c>
    </row>
    <row r="344" spans="2:51">
      <c r="B344" t="s">
        <v>889</v>
      </c>
      <c r="C344" t="s">
        <v>216</v>
      </c>
      <c r="D344" s="120">
        <v>2.3800000000000002E-2</v>
      </c>
      <c r="E344" s="120">
        <v>2.35E-2</v>
      </c>
      <c r="F344" s="127">
        <v>37494</v>
      </c>
      <c r="G344" s="127">
        <v>0</v>
      </c>
      <c r="H344" s="127">
        <v>19722</v>
      </c>
      <c r="I344" s="127">
        <v>0</v>
      </c>
      <c r="J344" s="127">
        <v>0</v>
      </c>
      <c r="K344" s="127"/>
      <c r="L344" s="127"/>
      <c r="M344" s="127"/>
      <c r="N344" s="127"/>
      <c r="O344" s="127"/>
      <c r="Q344" s="140">
        <f t="shared" si="123"/>
        <v>0</v>
      </c>
      <c r="R344" s="140">
        <f t="shared" si="124"/>
        <v>0</v>
      </c>
      <c r="S344" s="140">
        <f t="shared" si="125"/>
        <v>0</v>
      </c>
      <c r="T344" s="140">
        <f t="shared" si="126"/>
        <v>0</v>
      </c>
      <c r="U344" s="140">
        <f t="shared" si="127"/>
        <v>0</v>
      </c>
      <c r="W344" s="140">
        <f t="shared" si="128"/>
        <v>892.35720000000003</v>
      </c>
      <c r="X344" s="140">
        <f t="shared" si="129"/>
        <v>0</v>
      </c>
      <c r="Y344" s="140">
        <f t="shared" si="130"/>
        <v>469.38360000000006</v>
      </c>
      <c r="Z344" s="140">
        <f t="shared" si="131"/>
        <v>0</v>
      </c>
      <c r="AA344" s="140">
        <f t="shared" si="132"/>
        <v>0</v>
      </c>
      <c r="AC344" s="143">
        <f t="shared" si="121"/>
        <v>892.35720000000003</v>
      </c>
      <c r="AD344" s="143">
        <f t="shared" si="121"/>
        <v>0</v>
      </c>
      <c r="AE344" s="143">
        <f t="shared" si="121"/>
        <v>469.38360000000006</v>
      </c>
      <c r="AF344" s="143">
        <f t="shared" si="121"/>
        <v>0</v>
      </c>
      <c r="AG344" s="143">
        <f t="shared" si="121"/>
        <v>0</v>
      </c>
      <c r="AI344" s="140">
        <f t="shared" si="133"/>
        <v>0</v>
      </c>
      <c r="AJ344" s="140">
        <f t="shared" si="134"/>
        <v>0</v>
      </c>
      <c r="AK344" s="140">
        <f t="shared" si="135"/>
        <v>0</v>
      </c>
      <c r="AL344" s="140">
        <f t="shared" si="136"/>
        <v>0</v>
      </c>
      <c r="AM344" s="140">
        <f t="shared" si="137"/>
        <v>0</v>
      </c>
      <c r="AO344" s="140">
        <f t="shared" si="138"/>
        <v>881.10900000000004</v>
      </c>
      <c r="AP344" s="140">
        <f t="shared" si="139"/>
        <v>0</v>
      </c>
      <c r="AQ344" s="140">
        <f t="shared" si="140"/>
        <v>463.46699999999998</v>
      </c>
      <c r="AR344" s="140">
        <f t="shared" si="141"/>
        <v>0</v>
      </c>
      <c r="AS344" s="140">
        <f t="shared" si="142"/>
        <v>0</v>
      </c>
      <c r="AU344" s="143">
        <f t="shared" si="122"/>
        <v>881.10900000000004</v>
      </c>
      <c r="AV344" s="143">
        <f t="shared" si="122"/>
        <v>0</v>
      </c>
      <c r="AW344" s="143">
        <f t="shared" si="122"/>
        <v>463.46699999999998</v>
      </c>
      <c r="AX344" s="143">
        <f t="shared" si="122"/>
        <v>0</v>
      </c>
      <c r="AY344" s="143">
        <f t="shared" si="122"/>
        <v>0</v>
      </c>
    </row>
    <row r="345" spans="2:51">
      <c r="B345" t="s">
        <v>889</v>
      </c>
      <c r="C345" t="s">
        <v>217</v>
      </c>
      <c r="D345" s="120">
        <v>2.4299999999999999E-2</v>
      </c>
      <c r="E345" s="120">
        <v>2.2499999999999999E-2</v>
      </c>
      <c r="F345" s="127">
        <v>20557062</v>
      </c>
      <c r="G345" s="127">
        <v>0</v>
      </c>
      <c r="H345" s="127">
        <v>10813397</v>
      </c>
      <c r="I345" s="127">
        <v>0</v>
      </c>
      <c r="J345" s="127">
        <v>0</v>
      </c>
      <c r="K345" s="127"/>
      <c r="L345" s="127"/>
      <c r="M345" s="127"/>
      <c r="N345" s="127"/>
      <c r="O345" s="127"/>
      <c r="Q345" s="140">
        <f t="shared" si="123"/>
        <v>0</v>
      </c>
      <c r="R345" s="140">
        <f t="shared" si="124"/>
        <v>0</v>
      </c>
      <c r="S345" s="140">
        <f t="shared" si="125"/>
        <v>0</v>
      </c>
      <c r="T345" s="140">
        <f t="shared" si="126"/>
        <v>0</v>
      </c>
      <c r="U345" s="140">
        <f t="shared" si="127"/>
        <v>0</v>
      </c>
      <c r="W345" s="140">
        <f t="shared" si="128"/>
        <v>499536.6066</v>
      </c>
      <c r="X345" s="140">
        <f t="shared" si="129"/>
        <v>0</v>
      </c>
      <c r="Y345" s="140">
        <f t="shared" si="130"/>
        <v>262765.54709999997</v>
      </c>
      <c r="Z345" s="140">
        <f t="shared" si="131"/>
        <v>0</v>
      </c>
      <c r="AA345" s="140">
        <f t="shared" si="132"/>
        <v>0</v>
      </c>
      <c r="AC345" s="143">
        <f t="shared" si="121"/>
        <v>499536.6066</v>
      </c>
      <c r="AD345" s="143">
        <f t="shared" si="121"/>
        <v>0</v>
      </c>
      <c r="AE345" s="143">
        <f t="shared" si="121"/>
        <v>262765.54709999997</v>
      </c>
      <c r="AF345" s="143">
        <f t="shared" si="121"/>
        <v>0</v>
      </c>
      <c r="AG345" s="143">
        <f t="shared" si="121"/>
        <v>0</v>
      </c>
      <c r="AI345" s="140">
        <f t="shared" si="133"/>
        <v>0</v>
      </c>
      <c r="AJ345" s="140">
        <f t="shared" si="134"/>
        <v>0</v>
      </c>
      <c r="AK345" s="140">
        <f t="shared" si="135"/>
        <v>0</v>
      </c>
      <c r="AL345" s="140">
        <f t="shared" si="136"/>
        <v>0</v>
      </c>
      <c r="AM345" s="140">
        <f t="shared" si="137"/>
        <v>0</v>
      </c>
      <c r="AO345" s="140">
        <f t="shared" si="138"/>
        <v>462533.89499999996</v>
      </c>
      <c r="AP345" s="140">
        <f t="shared" si="139"/>
        <v>0</v>
      </c>
      <c r="AQ345" s="140">
        <f t="shared" si="140"/>
        <v>243301.4325</v>
      </c>
      <c r="AR345" s="140">
        <f t="shared" si="141"/>
        <v>0</v>
      </c>
      <c r="AS345" s="140">
        <f t="shared" si="142"/>
        <v>0</v>
      </c>
      <c r="AU345" s="143">
        <f t="shared" si="122"/>
        <v>462533.89499999996</v>
      </c>
      <c r="AV345" s="143">
        <f t="shared" si="122"/>
        <v>0</v>
      </c>
      <c r="AW345" s="143">
        <f t="shared" si="122"/>
        <v>243301.4325</v>
      </c>
      <c r="AX345" s="143">
        <f t="shared" si="122"/>
        <v>0</v>
      </c>
      <c r="AY345" s="143">
        <f t="shared" si="122"/>
        <v>0</v>
      </c>
    </row>
    <row r="346" spans="2:51">
      <c r="B346" t="s">
        <v>889</v>
      </c>
      <c r="C346" t="s">
        <v>218</v>
      </c>
      <c r="D346" s="120">
        <v>2.9399999999999999E-2</v>
      </c>
      <c r="E346" s="120">
        <v>5.3399999999999996E-2</v>
      </c>
      <c r="F346" s="127">
        <v>14732</v>
      </c>
      <c r="G346" s="127">
        <v>0</v>
      </c>
      <c r="H346" s="127">
        <v>7749</v>
      </c>
      <c r="I346" s="127">
        <v>0</v>
      </c>
      <c r="J346" s="127">
        <v>0</v>
      </c>
      <c r="K346" s="127"/>
      <c r="L346" s="127"/>
      <c r="M346" s="127"/>
      <c r="N346" s="127"/>
      <c r="O346" s="127"/>
      <c r="Q346" s="140">
        <f t="shared" si="123"/>
        <v>0</v>
      </c>
      <c r="R346" s="140">
        <f t="shared" si="124"/>
        <v>0</v>
      </c>
      <c r="S346" s="140">
        <f t="shared" si="125"/>
        <v>0</v>
      </c>
      <c r="T346" s="140">
        <f t="shared" si="126"/>
        <v>0</v>
      </c>
      <c r="U346" s="140">
        <f t="shared" si="127"/>
        <v>0</v>
      </c>
      <c r="W346" s="140">
        <f t="shared" si="128"/>
        <v>433.12079999999997</v>
      </c>
      <c r="X346" s="140">
        <f t="shared" si="129"/>
        <v>0</v>
      </c>
      <c r="Y346" s="140">
        <f t="shared" si="130"/>
        <v>227.82059999999998</v>
      </c>
      <c r="Z346" s="140">
        <f t="shared" si="131"/>
        <v>0</v>
      </c>
      <c r="AA346" s="140">
        <f t="shared" si="132"/>
        <v>0</v>
      </c>
      <c r="AC346" s="143">
        <f t="shared" si="121"/>
        <v>433.12079999999997</v>
      </c>
      <c r="AD346" s="143">
        <f t="shared" si="121"/>
        <v>0</v>
      </c>
      <c r="AE346" s="143">
        <f t="shared" si="121"/>
        <v>227.82059999999998</v>
      </c>
      <c r="AF346" s="143">
        <f t="shared" si="121"/>
        <v>0</v>
      </c>
      <c r="AG346" s="143">
        <f t="shared" si="121"/>
        <v>0</v>
      </c>
      <c r="AI346" s="140">
        <f t="shared" si="133"/>
        <v>0</v>
      </c>
      <c r="AJ346" s="140">
        <f t="shared" si="134"/>
        <v>0</v>
      </c>
      <c r="AK346" s="140">
        <f t="shared" si="135"/>
        <v>0</v>
      </c>
      <c r="AL346" s="140">
        <f t="shared" si="136"/>
        <v>0</v>
      </c>
      <c r="AM346" s="140">
        <f t="shared" si="137"/>
        <v>0</v>
      </c>
      <c r="AO346" s="140">
        <f t="shared" si="138"/>
        <v>786.6887999999999</v>
      </c>
      <c r="AP346" s="140">
        <f t="shared" si="139"/>
        <v>0</v>
      </c>
      <c r="AQ346" s="140">
        <f t="shared" si="140"/>
        <v>413.79659999999996</v>
      </c>
      <c r="AR346" s="140">
        <f t="shared" si="141"/>
        <v>0</v>
      </c>
      <c r="AS346" s="140">
        <f t="shared" si="142"/>
        <v>0</v>
      </c>
      <c r="AU346" s="143">
        <f t="shared" si="122"/>
        <v>786.6887999999999</v>
      </c>
      <c r="AV346" s="143">
        <f t="shared" si="122"/>
        <v>0</v>
      </c>
      <c r="AW346" s="143">
        <f t="shared" si="122"/>
        <v>413.79659999999996</v>
      </c>
      <c r="AX346" s="143">
        <f t="shared" si="122"/>
        <v>0</v>
      </c>
      <c r="AY346" s="143">
        <f t="shared" si="122"/>
        <v>0</v>
      </c>
    </row>
    <row r="347" spans="2:51">
      <c r="B347" t="s">
        <v>889</v>
      </c>
      <c r="C347" t="s">
        <v>219</v>
      </c>
      <c r="D347" s="120">
        <v>6.4199999999999993E-2</v>
      </c>
      <c r="E347" s="120">
        <v>4.3899999999999995E-2</v>
      </c>
      <c r="F347" s="127">
        <v>606024</v>
      </c>
      <c r="G347" s="127">
        <v>0</v>
      </c>
      <c r="H347" s="127">
        <v>318780</v>
      </c>
      <c r="I347" s="127">
        <v>0</v>
      </c>
      <c r="J347" s="127">
        <v>0</v>
      </c>
      <c r="K347" s="127"/>
      <c r="L347" s="127"/>
      <c r="M347" s="127"/>
      <c r="N347" s="127"/>
      <c r="O347" s="127"/>
      <c r="Q347" s="140">
        <f t="shared" si="123"/>
        <v>0</v>
      </c>
      <c r="R347" s="140">
        <f t="shared" si="124"/>
        <v>0</v>
      </c>
      <c r="S347" s="140">
        <f t="shared" si="125"/>
        <v>0</v>
      </c>
      <c r="T347" s="140">
        <f t="shared" si="126"/>
        <v>0</v>
      </c>
      <c r="U347" s="140">
        <f t="shared" si="127"/>
        <v>0</v>
      </c>
      <c r="W347" s="140">
        <f t="shared" si="128"/>
        <v>38906.740799999992</v>
      </c>
      <c r="X347" s="140">
        <f t="shared" si="129"/>
        <v>0</v>
      </c>
      <c r="Y347" s="140">
        <f t="shared" si="130"/>
        <v>20465.675999999999</v>
      </c>
      <c r="Z347" s="140">
        <f t="shared" si="131"/>
        <v>0</v>
      </c>
      <c r="AA347" s="140">
        <f t="shared" si="132"/>
        <v>0</v>
      </c>
      <c r="AC347" s="143">
        <f t="shared" si="121"/>
        <v>38906.740799999992</v>
      </c>
      <c r="AD347" s="143">
        <f t="shared" si="121"/>
        <v>0</v>
      </c>
      <c r="AE347" s="143">
        <f t="shared" si="121"/>
        <v>20465.675999999999</v>
      </c>
      <c r="AF347" s="143">
        <f t="shared" si="121"/>
        <v>0</v>
      </c>
      <c r="AG347" s="143">
        <f t="shared" si="121"/>
        <v>0</v>
      </c>
      <c r="AI347" s="140">
        <f t="shared" si="133"/>
        <v>0</v>
      </c>
      <c r="AJ347" s="140">
        <f t="shared" si="134"/>
        <v>0</v>
      </c>
      <c r="AK347" s="140">
        <f t="shared" si="135"/>
        <v>0</v>
      </c>
      <c r="AL347" s="140">
        <f t="shared" si="136"/>
        <v>0</v>
      </c>
      <c r="AM347" s="140">
        <f t="shared" si="137"/>
        <v>0</v>
      </c>
      <c r="AO347" s="140">
        <f t="shared" si="138"/>
        <v>26604.453599999997</v>
      </c>
      <c r="AP347" s="140">
        <f t="shared" si="139"/>
        <v>0</v>
      </c>
      <c r="AQ347" s="140">
        <f t="shared" si="140"/>
        <v>13994.441999999999</v>
      </c>
      <c r="AR347" s="140">
        <f t="shared" si="141"/>
        <v>0</v>
      </c>
      <c r="AS347" s="140">
        <f t="shared" si="142"/>
        <v>0</v>
      </c>
      <c r="AU347" s="143">
        <f t="shared" si="122"/>
        <v>26604.453599999997</v>
      </c>
      <c r="AV347" s="143">
        <f t="shared" si="122"/>
        <v>0</v>
      </c>
      <c r="AW347" s="143">
        <f t="shared" si="122"/>
        <v>13994.441999999999</v>
      </c>
      <c r="AX347" s="143">
        <f t="shared" si="122"/>
        <v>0</v>
      </c>
      <c r="AY347" s="143">
        <f t="shared" si="122"/>
        <v>0</v>
      </c>
    </row>
    <row r="348" spans="2:51">
      <c r="B348" t="s">
        <v>889</v>
      </c>
      <c r="C348" t="s">
        <v>220</v>
      </c>
      <c r="D348" s="120">
        <v>3.9899999999999998E-2</v>
      </c>
      <c r="E348" s="120">
        <v>4.5199999999999997E-2</v>
      </c>
      <c r="F348" s="127">
        <v>42367</v>
      </c>
      <c r="G348" s="127">
        <v>0</v>
      </c>
      <c r="H348" s="127">
        <v>22286</v>
      </c>
      <c r="I348" s="127">
        <v>0</v>
      </c>
      <c r="J348" s="127">
        <v>0</v>
      </c>
      <c r="K348" s="127"/>
      <c r="L348" s="127"/>
      <c r="M348" s="127"/>
      <c r="N348" s="127"/>
      <c r="O348" s="127"/>
      <c r="Q348" s="140">
        <f t="shared" si="123"/>
        <v>0</v>
      </c>
      <c r="R348" s="140">
        <f t="shared" si="124"/>
        <v>0</v>
      </c>
      <c r="S348" s="140">
        <f t="shared" si="125"/>
        <v>0</v>
      </c>
      <c r="T348" s="140">
        <f t="shared" si="126"/>
        <v>0</v>
      </c>
      <c r="U348" s="140">
        <f t="shared" si="127"/>
        <v>0</v>
      </c>
      <c r="W348" s="140">
        <f t="shared" si="128"/>
        <v>1690.4432999999999</v>
      </c>
      <c r="X348" s="140">
        <f t="shared" si="129"/>
        <v>0</v>
      </c>
      <c r="Y348" s="140">
        <f t="shared" si="130"/>
        <v>889.21139999999991</v>
      </c>
      <c r="Z348" s="140">
        <f t="shared" si="131"/>
        <v>0</v>
      </c>
      <c r="AA348" s="140">
        <f t="shared" si="132"/>
        <v>0</v>
      </c>
      <c r="AC348" s="143">
        <f t="shared" si="121"/>
        <v>1690.4432999999999</v>
      </c>
      <c r="AD348" s="143">
        <f t="shared" si="121"/>
        <v>0</v>
      </c>
      <c r="AE348" s="143">
        <f t="shared" si="121"/>
        <v>889.21139999999991</v>
      </c>
      <c r="AF348" s="143">
        <f t="shared" si="121"/>
        <v>0</v>
      </c>
      <c r="AG348" s="143">
        <f t="shared" si="121"/>
        <v>0</v>
      </c>
      <c r="AI348" s="140">
        <f t="shared" si="133"/>
        <v>0</v>
      </c>
      <c r="AJ348" s="140">
        <f t="shared" si="134"/>
        <v>0</v>
      </c>
      <c r="AK348" s="140">
        <f t="shared" si="135"/>
        <v>0</v>
      </c>
      <c r="AL348" s="140">
        <f t="shared" si="136"/>
        <v>0</v>
      </c>
      <c r="AM348" s="140">
        <f t="shared" si="137"/>
        <v>0</v>
      </c>
      <c r="AO348" s="140">
        <f t="shared" si="138"/>
        <v>1914.9884</v>
      </c>
      <c r="AP348" s="140">
        <f t="shared" si="139"/>
        <v>0</v>
      </c>
      <c r="AQ348" s="140">
        <f t="shared" si="140"/>
        <v>1007.3271999999999</v>
      </c>
      <c r="AR348" s="140">
        <f t="shared" si="141"/>
        <v>0</v>
      </c>
      <c r="AS348" s="140">
        <f t="shared" si="142"/>
        <v>0</v>
      </c>
      <c r="AU348" s="143">
        <f t="shared" si="122"/>
        <v>1914.9884</v>
      </c>
      <c r="AV348" s="143">
        <f t="shared" si="122"/>
        <v>0</v>
      </c>
      <c r="AW348" s="143">
        <f t="shared" si="122"/>
        <v>1007.3271999999999</v>
      </c>
      <c r="AX348" s="143">
        <f t="shared" si="122"/>
        <v>0</v>
      </c>
      <c r="AY348" s="143">
        <f t="shared" si="122"/>
        <v>0</v>
      </c>
    </row>
    <row r="349" spans="2:51">
      <c r="B349" t="s">
        <v>889</v>
      </c>
      <c r="C349" t="s">
        <v>266</v>
      </c>
      <c r="D349" s="120">
        <v>2.3699999999999999E-2</v>
      </c>
      <c r="E349" s="120">
        <v>2.52E-2</v>
      </c>
      <c r="F349" s="127">
        <v>7704968</v>
      </c>
      <c r="G349" s="127">
        <v>0</v>
      </c>
      <c r="H349" s="127">
        <v>4052957</v>
      </c>
      <c r="I349" s="127">
        <v>0</v>
      </c>
      <c r="J349" s="127">
        <v>0</v>
      </c>
      <c r="K349" s="127"/>
      <c r="L349" s="127"/>
      <c r="M349" s="127"/>
      <c r="N349" s="127"/>
      <c r="O349" s="127"/>
      <c r="Q349" s="140">
        <f t="shared" si="123"/>
        <v>0</v>
      </c>
      <c r="R349" s="140">
        <f t="shared" si="124"/>
        <v>0</v>
      </c>
      <c r="S349" s="140">
        <f t="shared" si="125"/>
        <v>0</v>
      </c>
      <c r="T349" s="140">
        <f t="shared" si="126"/>
        <v>0</v>
      </c>
      <c r="U349" s="140">
        <f t="shared" si="127"/>
        <v>0</v>
      </c>
      <c r="W349" s="140">
        <f t="shared" si="128"/>
        <v>182607.74159999998</v>
      </c>
      <c r="X349" s="140">
        <f t="shared" si="129"/>
        <v>0</v>
      </c>
      <c r="Y349" s="140">
        <f t="shared" si="130"/>
        <v>96055.080900000001</v>
      </c>
      <c r="Z349" s="140">
        <f t="shared" si="131"/>
        <v>0</v>
      </c>
      <c r="AA349" s="140">
        <f t="shared" si="132"/>
        <v>0</v>
      </c>
      <c r="AC349" s="143">
        <f t="shared" si="121"/>
        <v>182607.74159999998</v>
      </c>
      <c r="AD349" s="143">
        <f t="shared" si="121"/>
        <v>0</v>
      </c>
      <c r="AE349" s="143">
        <f t="shared" si="121"/>
        <v>96055.080900000001</v>
      </c>
      <c r="AF349" s="143">
        <f t="shared" si="121"/>
        <v>0</v>
      </c>
      <c r="AG349" s="143">
        <f t="shared" si="121"/>
        <v>0</v>
      </c>
      <c r="AI349" s="140">
        <f t="shared" si="133"/>
        <v>0</v>
      </c>
      <c r="AJ349" s="140">
        <f t="shared" si="134"/>
        <v>0</v>
      </c>
      <c r="AK349" s="140">
        <f t="shared" si="135"/>
        <v>0</v>
      </c>
      <c r="AL349" s="140">
        <f t="shared" si="136"/>
        <v>0</v>
      </c>
      <c r="AM349" s="140">
        <f t="shared" si="137"/>
        <v>0</v>
      </c>
      <c r="AO349" s="140">
        <f t="shared" si="138"/>
        <v>194165.1936</v>
      </c>
      <c r="AP349" s="140">
        <f t="shared" si="139"/>
        <v>0</v>
      </c>
      <c r="AQ349" s="140">
        <f t="shared" si="140"/>
        <v>102134.51640000001</v>
      </c>
      <c r="AR349" s="140">
        <f t="shared" si="141"/>
        <v>0</v>
      </c>
      <c r="AS349" s="140">
        <f t="shared" si="142"/>
        <v>0</v>
      </c>
      <c r="AU349" s="143">
        <f t="shared" si="122"/>
        <v>194165.1936</v>
      </c>
      <c r="AV349" s="143">
        <f t="shared" si="122"/>
        <v>0</v>
      </c>
      <c r="AW349" s="143">
        <f t="shared" si="122"/>
        <v>102134.51640000001</v>
      </c>
      <c r="AX349" s="143">
        <f t="shared" si="122"/>
        <v>0</v>
      </c>
      <c r="AY349" s="143">
        <f t="shared" si="122"/>
        <v>0</v>
      </c>
    </row>
    <row r="350" spans="2:51">
      <c r="B350" t="s">
        <v>889</v>
      </c>
      <c r="C350" t="s">
        <v>267</v>
      </c>
      <c r="D350" s="120">
        <v>2.4500000000000001E-2</v>
      </c>
      <c r="E350" s="120">
        <v>2.3599999999999999E-2</v>
      </c>
      <c r="F350" s="127">
        <v>12450889</v>
      </c>
      <c r="G350" s="127">
        <v>0</v>
      </c>
      <c r="H350" s="127">
        <v>6549400</v>
      </c>
      <c r="I350" s="127">
        <v>0</v>
      </c>
      <c r="J350" s="127">
        <v>0</v>
      </c>
      <c r="K350" s="127"/>
      <c r="L350" s="127"/>
      <c r="M350" s="127"/>
      <c r="N350" s="127"/>
      <c r="O350" s="127"/>
      <c r="Q350" s="140">
        <f t="shared" si="123"/>
        <v>0</v>
      </c>
      <c r="R350" s="140">
        <f t="shared" si="124"/>
        <v>0</v>
      </c>
      <c r="S350" s="140">
        <f t="shared" si="125"/>
        <v>0</v>
      </c>
      <c r="T350" s="140">
        <f t="shared" si="126"/>
        <v>0</v>
      </c>
      <c r="U350" s="140">
        <f t="shared" si="127"/>
        <v>0</v>
      </c>
      <c r="W350" s="140">
        <f t="shared" si="128"/>
        <v>305046.78049999999</v>
      </c>
      <c r="X350" s="140">
        <f t="shared" si="129"/>
        <v>0</v>
      </c>
      <c r="Y350" s="140">
        <f t="shared" si="130"/>
        <v>160460.30000000002</v>
      </c>
      <c r="Z350" s="140">
        <f t="shared" si="131"/>
        <v>0</v>
      </c>
      <c r="AA350" s="140">
        <f t="shared" si="132"/>
        <v>0</v>
      </c>
      <c r="AC350" s="143">
        <f t="shared" si="121"/>
        <v>305046.78049999999</v>
      </c>
      <c r="AD350" s="143">
        <f t="shared" si="121"/>
        <v>0</v>
      </c>
      <c r="AE350" s="143">
        <f t="shared" si="121"/>
        <v>160460.30000000002</v>
      </c>
      <c r="AF350" s="143">
        <f t="shared" si="121"/>
        <v>0</v>
      </c>
      <c r="AG350" s="143">
        <f t="shared" si="121"/>
        <v>0</v>
      </c>
      <c r="AI350" s="140">
        <f t="shared" si="133"/>
        <v>0</v>
      </c>
      <c r="AJ350" s="140">
        <f t="shared" si="134"/>
        <v>0</v>
      </c>
      <c r="AK350" s="140">
        <f t="shared" si="135"/>
        <v>0</v>
      </c>
      <c r="AL350" s="140">
        <f t="shared" si="136"/>
        <v>0</v>
      </c>
      <c r="AM350" s="140">
        <f t="shared" si="137"/>
        <v>0</v>
      </c>
      <c r="AO350" s="140">
        <f t="shared" si="138"/>
        <v>293840.9804</v>
      </c>
      <c r="AP350" s="140">
        <f t="shared" si="139"/>
        <v>0</v>
      </c>
      <c r="AQ350" s="140">
        <f t="shared" si="140"/>
        <v>154565.84</v>
      </c>
      <c r="AR350" s="140">
        <f t="shared" si="141"/>
        <v>0</v>
      </c>
      <c r="AS350" s="140">
        <f t="shared" si="142"/>
        <v>0</v>
      </c>
      <c r="AU350" s="143">
        <f t="shared" si="122"/>
        <v>293840.9804</v>
      </c>
      <c r="AV350" s="143">
        <f t="shared" si="122"/>
        <v>0</v>
      </c>
      <c r="AW350" s="143">
        <f t="shared" si="122"/>
        <v>154565.84</v>
      </c>
      <c r="AX350" s="143">
        <f t="shared" si="122"/>
        <v>0</v>
      </c>
      <c r="AY350" s="143">
        <f t="shared" si="122"/>
        <v>0</v>
      </c>
    </row>
    <row r="351" spans="2:51">
      <c r="B351" t="s">
        <v>889</v>
      </c>
      <c r="C351" t="s">
        <v>268</v>
      </c>
      <c r="D351" s="120">
        <v>3.3600000000000005E-2</v>
      </c>
      <c r="E351" s="120">
        <v>3.4000000000000002E-2</v>
      </c>
      <c r="F351" s="127">
        <v>100861059</v>
      </c>
      <c r="G351" s="127">
        <v>0</v>
      </c>
      <c r="H351" s="127">
        <v>53054795</v>
      </c>
      <c r="I351" s="127">
        <v>0</v>
      </c>
      <c r="J351" s="127">
        <v>0</v>
      </c>
      <c r="K351" s="127"/>
      <c r="L351" s="127"/>
      <c r="M351" s="127"/>
      <c r="N351" s="127"/>
      <c r="O351" s="127"/>
      <c r="Q351" s="140">
        <f t="shared" si="123"/>
        <v>0</v>
      </c>
      <c r="R351" s="140">
        <f t="shared" si="124"/>
        <v>0</v>
      </c>
      <c r="S351" s="140">
        <f t="shared" si="125"/>
        <v>0</v>
      </c>
      <c r="T351" s="140">
        <f t="shared" si="126"/>
        <v>0</v>
      </c>
      <c r="U351" s="140">
        <f t="shared" si="127"/>
        <v>0</v>
      </c>
      <c r="W351" s="140">
        <f t="shared" si="128"/>
        <v>3388931.5824000007</v>
      </c>
      <c r="X351" s="140">
        <f t="shared" si="129"/>
        <v>0</v>
      </c>
      <c r="Y351" s="140">
        <f t="shared" si="130"/>
        <v>1782641.1120000002</v>
      </c>
      <c r="Z351" s="140">
        <f t="shared" si="131"/>
        <v>0</v>
      </c>
      <c r="AA351" s="140">
        <f t="shared" si="132"/>
        <v>0</v>
      </c>
      <c r="AC351" s="143">
        <f t="shared" si="121"/>
        <v>3388931.5824000007</v>
      </c>
      <c r="AD351" s="143">
        <f t="shared" si="121"/>
        <v>0</v>
      </c>
      <c r="AE351" s="143">
        <f t="shared" si="121"/>
        <v>1782641.1120000002</v>
      </c>
      <c r="AF351" s="143">
        <f t="shared" si="121"/>
        <v>0</v>
      </c>
      <c r="AG351" s="143">
        <f t="shared" si="121"/>
        <v>0</v>
      </c>
      <c r="AI351" s="140">
        <f t="shared" si="133"/>
        <v>0</v>
      </c>
      <c r="AJ351" s="140">
        <f t="shared" si="134"/>
        <v>0</v>
      </c>
      <c r="AK351" s="140">
        <f t="shared" si="135"/>
        <v>0</v>
      </c>
      <c r="AL351" s="140">
        <f t="shared" si="136"/>
        <v>0</v>
      </c>
      <c r="AM351" s="140">
        <f t="shared" si="137"/>
        <v>0</v>
      </c>
      <c r="AO351" s="140">
        <f t="shared" si="138"/>
        <v>3429276.0060000001</v>
      </c>
      <c r="AP351" s="140">
        <f t="shared" si="139"/>
        <v>0</v>
      </c>
      <c r="AQ351" s="140">
        <f t="shared" si="140"/>
        <v>1803863.03</v>
      </c>
      <c r="AR351" s="140">
        <f t="shared" si="141"/>
        <v>0</v>
      </c>
      <c r="AS351" s="140">
        <f t="shared" si="142"/>
        <v>0</v>
      </c>
      <c r="AU351" s="143">
        <f t="shared" si="122"/>
        <v>3429276.0060000001</v>
      </c>
      <c r="AV351" s="143">
        <f t="shared" si="122"/>
        <v>0</v>
      </c>
      <c r="AW351" s="143">
        <f t="shared" si="122"/>
        <v>1803863.03</v>
      </c>
      <c r="AX351" s="143">
        <f t="shared" si="122"/>
        <v>0</v>
      </c>
      <c r="AY351" s="143">
        <f t="shared" si="122"/>
        <v>0</v>
      </c>
    </row>
    <row r="352" spans="2:51">
      <c r="B352" t="s">
        <v>889</v>
      </c>
      <c r="C352" t="s">
        <v>269</v>
      </c>
      <c r="D352" s="120">
        <v>5.2499999999999998E-2</v>
      </c>
      <c r="E352" s="120">
        <v>2.46E-2</v>
      </c>
      <c r="F352" s="127">
        <v>11720940</v>
      </c>
      <c r="G352" s="127">
        <v>0</v>
      </c>
      <c r="H352" s="127">
        <v>6165432</v>
      </c>
      <c r="I352" s="127">
        <v>0</v>
      </c>
      <c r="J352" s="127">
        <v>0</v>
      </c>
      <c r="K352" s="127"/>
      <c r="L352" s="127"/>
      <c r="M352" s="127"/>
      <c r="N352" s="127"/>
      <c r="O352" s="127"/>
      <c r="Q352" s="140">
        <f t="shared" si="123"/>
        <v>0</v>
      </c>
      <c r="R352" s="140">
        <f t="shared" si="124"/>
        <v>0</v>
      </c>
      <c r="S352" s="140">
        <f t="shared" si="125"/>
        <v>0</v>
      </c>
      <c r="T352" s="140">
        <f t="shared" si="126"/>
        <v>0</v>
      </c>
      <c r="U352" s="140">
        <f t="shared" si="127"/>
        <v>0</v>
      </c>
      <c r="W352" s="140">
        <f t="shared" si="128"/>
        <v>615349.35</v>
      </c>
      <c r="X352" s="140">
        <f t="shared" si="129"/>
        <v>0</v>
      </c>
      <c r="Y352" s="140">
        <f t="shared" si="130"/>
        <v>323685.18</v>
      </c>
      <c r="Z352" s="140">
        <f t="shared" si="131"/>
        <v>0</v>
      </c>
      <c r="AA352" s="140">
        <f t="shared" si="132"/>
        <v>0</v>
      </c>
      <c r="AC352" s="143">
        <f t="shared" si="121"/>
        <v>615349.35</v>
      </c>
      <c r="AD352" s="143">
        <f t="shared" si="121"/>
        <v>0</v>
      </c>
      <c r="AE352" s="143">
        <f t="shared" si="121"/>
        <v>323685.18</v>
      </c>
      <c r="AF352" s="143">
        <f t="shared" si="121"/>
        <v>0</v>
      </c>
      <c r="AG352" s="143">
        <f t="shared" si="121"/>
        <v>0</v>
      </c>
      <c r="AI352" s="140">
        <f t="shared" si="133"/>
        <v>0</v>
      </c>
      <c r="AJ352" s="140">
        <f t="shared" si="134"/>
        <v>0</v>
      </c>
      <c r="AK352" s="140">
        <f t="shared" si="135"/>
        <v>0</v>
      </c>
      <c r="AL352" s="140">
        <f t="shared" si="136"/>
        <v>0</v>
      </c>
      <c r="AM352" s="140">
        <f t="shared" si="137"/>
        <v>0</v>
      </c>
      <c r="AO352" s="140">
        <f t="shared" si="138"/>
        <v>288335.12400000001</v>
      </c>
      <c r="AP352" s="140">
        <f t="shared" si="139"/>
        <v>0</v>
      </c>
      <c r="AQ352" s="140">
        <f t="shared" si="140"/>
        <v>151669.62719999999</v>
      </c>
      <c r="AR352" s="140">
        <f t="shared" si="141"/>
        <v>0</v>
      </c>
      <c r="AS352" s="140">
        <f t="shared" si="142"/>
        <v>0</v>
      </c>
      <c r="AU352" s="143">
        <f t="shared" si="122"/>
        <v>288335.12400000001</v>
      </c>
      <c r="AV352" s="143">
        <f t="shared" si="122"/>
        <v>0</v>
      </c>
      <c r="AW352" s="143">
        <f t="shared" si="122"/>
        <v>151669.62719999999</v>
      </c>
      <c r="AX352" s="143">
        <f t="shared" si="122"/>
        <v>0</v>
      </c>
      <c r="AY352" s="143">
        <f t="shared" si="122"/>
        <v>0</v>
      </c>
    </row>
    <row r="353" spans="2:51">
      <c r="B353" t="s">
        <v>889</v>
      </c>
      <c r="C353" t="s">
        <v>270</v>
      </c>
      <c r="D353" s="120">
        <v>4.4000000000000004E-2</v>
      </c>
      <c r="E353" s="120">
        <v>4.3899999999999995E-2</v>
      </c>
      <c r="F353" s="127">
        <v>612819</v>
      </c>
      <c r="G353" s="127">
        <v>0</v>
      </c>
      <c r="H353" s="127">
        <v>322354</v>
      </c>
      <c r="I353" s="127">
        <v>0</v>
      </c>
      <c r="J353" s="127">
        <v>0</v>
      </c>
      <c r="K353" s="127"/>
      <c r="L353" s="127"/>
      <c r="M353" s="127"/>
      <c r="N353" s="127"/>
      <c r="O353" s="127"/>
      <c r="Q353" s="140">
        <f t="shared" si="123"/>
        <v>0</v>
      </c>
      <c r="R353" s="140">
        <f t="shared" si="124"/>
        <v>0</v>
      </c>
      <c r="S353" s="140">
        <f t="shared" si="125"/>
        <v>0</v>
      </c>
      <c r="T353" s="140">
        <f t="shared" si="126"/>
        <v>0</v>
      </c>
      <c r="U353" s="140">
        <f t="shared" si="127"/>
        <v>0</v>
      </c>
      <c r="W353" s="140">
        <f t="shared" si="128"/>
        <v>26964.036000000004</v>
      </c>
      <c r="X353" s="140">
        <f t="shared" si="129"/>
        <v>0</v>
      </c>
      <c r="Y353" s="140">
        <f t="shared" si="130"/>
        <v>14183.576000000001</v>
      </c>
      <c r="Z353" s="140">
        <f t="shared" si="131"/>
        <v>0</v>
      </c>
      <c r="AA353" s="140">
        <f t="shared" si="132"/>
        <v>0</v>
      </c>
      <c r="AC353" s="143">
        <f t="shared" si="121"/>
        <v>26964.036000000004</v>
      </c>
      <c r="AD353" s="143">
        <f t="shared" si="121"/>
        <v>0</v>
      </c>
      <c r="AE353" s="143">
        <f t="shared" si="121"/>
        <v>14183.576000000001</v>
      </c>
      <c r="AF353" s="143">
        <f t="shared" si="121"/>
        <v>0</v>
      </c>
      <c r="AG353" s="143">
        <f t="shared" si="121"/>
        <v>0</v>
      </c>
      <c r="AI353" s="140">
        <f t="shared" si="133"/>
        <v>0</v>
      </c>
      <c r="AJ353" s="140">
        <f t="shared" si="134"/>
        <v>0</v>
      </c>
      <c r="AK353" s="140">
        <f t="shared" si="135"/>
        <v>0</v>
      </c>
      <c r="AL353" s="140">
        <f t="shared" si="136"/>
        <v>0</v>
      </c>
      <c r="AM353" s="140">
        <f t="shared" si="137"/>
        <v>0</v>
      </c>
      <c r="AO353" s="140">
        <f t="shared" si="138"/>
        <v>26902.754099999998</v>
      </c>
      <c r="AP353" s="140">
        <f t="shared" si="139"/>
        <v>0</v>
      </c>
      <c r="AQ353" s="140">
        <f t="shared" si="140"/>
        <v>14151.340599999998</v>
      </c>
      <c r="AR353" s="140">
        <f t="shared" si="141"/>
        <v>0</v>
      </c>
      <c r="AS353" s="140">
        <f t="shared" si="142"/>
        <v>0</v>
      </c>
      <c r="AU353" s="143">
        <f t="shared" si="122"/>
        <v>26902.754099999998</v>
      </c>
      <c r="AV353" s="143">
        <f t="shared" si="122"/>
        <v>0</v>
      </c>
      <c r="AW353" s="143">
        <f t="shared" si="122"/>
        <v>14151.340599999998</v>
      </c>
      <c r="AX353" s="143">
        <f t="shared" si="122"/>
        <v>0</v>
      </c>
      <c r="AY353" s="143">
        <f t="shared" si="122"/>
        <v>0</v>
      </c>
    </row>
    <row r="354" spans="2:51">
      <c r="B354" t="s">
        <v>889</v>
      </c>
      <c r="C354" t="s">
        <v>339</v>
      </c>
      <c r="D354" s="120">
        <v>0.11359000000000001</v>
      </c>
      <c r="E354" s="120">
        <v>3.8100000000000002E-2</v>
      </c>
      <c r="F354" s="127">
        <v>5917</v>
      </c>
      <c r="G354" s="127">
        <v>0</v>
      </c>
      <c r="H354" s="127">
        <v>3112</v>
      </c>
      <c r="I354" s="127">
        <v>0</v>
      </c>
      <c r="J354" s="127">
        <v>0</v>
      </c>
      <c r="K354" s="127"/>
      <c r="L354" s="127"/>
      <c r="M354" s="127"/>
      <c r="N354" s="127"/>
      <c r="O354" s="127"/>
      <c r="Q354" s="140">
        <f t="shared" si="123"/>
        <v>0</v>
      </c>
      <c r="R354" s="140">
        <f t="shared" si="124"/>
        <v>0</v>
      </c>
      <c r="S354" s="140">
        <f t="shared" si="125"/>
        <v>0</v>
      </c>
      <c r="T354" s="140">
        <f t="shared" si="126"/>
        <v>0</v>
      </c>
      <c r="U354" s="140">
        <f t="shared" si="127"/>
        <v>0</v>
      </c>
      <c r="W354" s="140">
        <f t="shared" si="128"/>
        <v>672.11203000000012</v>
      </c>
      <c r="X354" s="140">
        <f t="shared" si="129"/>
        <v>0</v>
      </c>
      <c r="Y354" s="140">
        <f t="shared" si="130"/>
        <v>353.49208000000004</v>
      </c>
      <c r="Z354" s="140">
        <f t="shared" si="131"/>
        <v>0</v>
      </c>
      <c r="AA354" s="140">
        <f t="shared" si="132"/>
        <v>0</v>
      </c>
      <c r="AC354" s="143">
        <f t="shared" si="121"/>
        <v>672.11203000000012</v>
      </c>
      <c r="AD354" s="143">
        <f t="shared" si="121"/>
        <v>0</v>
      </c>
      <c r="AE354" s="143">
        <f t="shared" si="121"/>
        <v>353.49208000000004</v>
      </c>
      <c r="AF354" s="143">
        <f t="shared" si="121"/>
        <v>0</v>
      </c>
      <c r="AG354" s="143">
        <f t="shared" si="121"/>
        <v>0</v>
      </c>
      <c r="AI354" s="140">
        <f t="shared" si="133"/>
        <v>0</v>
      </c>
      <c r="AJ354" s="140">
        <f t="shared" si="134"/>
        <v>0</v>
      </c>
      <c r="AK354" s="140">
        <f t="shared" si="135"/>
        <v>0</v>
      </c>
      <c r="AL354" s="140">
        <f t="shared" si="136"/>
        <v>0</v>
      </c>
      <c r="AM354" s="140">
        <f t="shared" si="137"/>
        <v>0</v>
      </c>
      <c r="AO354" s="140">
        <f t="shared" si="138"/>
        <v>225.43770000000001</v>
      </c>
      <c r="AP354" s="140">
        <f t="shared" si="139"/>
        <v>0</v>
      </c>
      <c r="AQ354" s="140">
        <f t="shared" si="140"/>
        <v>118.5672</v>
      </c>
      <c r="AR354" s="140">
        <f t="shared" si="141"/>
        <v>0</v>
      </c>
      <c r="AS354" s="140">
        <f t="shared" si="142"/>
        <v>0</v>
      </c>
      <c r="AU354" s="143">
        <f t="shared" si="122"/>
        <v>225.43770000000001</v>
      </c>
      <c r="AV354" s="143">
        <f t="shared" si="122"/>
        <v>0</v>
      </c>
      <c r="AW354" s="143">
        <f t="shared" si="122"/>
        <v>118.5672</v>
      </c>
      <c r="AX354" s="143">
        <f t="shared" si="122"/>
        <v>0</v>
      </c>
      <c r="AY354" s="143">
        <f t="shared" si="122"/>
        <v>0</v>
      </c>
    </row>
    <row r="355" spans="2:51">
      <c r="B355" t="s">
        <v>889</v>
      </c>
      <c r="C355" t="s">
        <v>340</v>
      </c>
      <c r="D355" s="120">
        <v>3.3300000000000003E-2</v>
      </c>
      <c r="E355" s="120">
        <v>1.3500000000000002E-2</v>
      </c>
      <c r="F355" s="127">
        <v>58474</v>
      </c>
      <c r="G355" s="127">
        <v>0</v>
      </c>
      <c r="H355" s="127">
        <v>30758</v>
      </c>
      <c r="I355" s="127">
        <v>0</v>
      </c>
      <c r="J355" s="127">
        <v>0</v>
      </c>
      <c r="K355" s="127"/>
      <c r="L355" s="127"/>
      <c r="M355" s="127"/>
      <c r="N355" s="127"/>
      <c r="O355" s="127"/>
      <c r="Q355" s="140">
        <f t="shared" si="123"/>
        <v>0</v>
      </c>
      <c r="R355" s="140">
        <f t="shared" si="124"/>
        <v>0</v>
      </c>
      <c r="S355" s="140">
        <f t="shared" si="125"/>
        <v>0</v>
      </c>
      <c r="T355" s="140">
        <f t="shared" si="126"/>
        <v>0</v>
      </c>
      <c r="U355" s="140">
        <f t="shared" si="127"/>
        <v>0</v>
      </c>
      <c r="W355" s="140">
        <f t="shared" si="128"/>
        <v>1947.1842000000001</v>
      </c>
      <c r="X355" s="140">
        <f t="shared" si="129"/>
        <v>0</v>
      </c>
      <c r="Y355" s="140">
        <f t="shared" si="130"/>
        <v>1024.2414000000001</v>
      </c>
      <c r="Z355" s="140">
        <f t="shared" si="131"/>
        <v>0</v>
      </c>
      <c r="AA355" s="140">
        <f t="shared" si="132"/>
        <v>0</v>
      </c>
      <c r="AC355" s="143">
        <f t="shared" si="121"/>
        <v>1947.1842000000001</v>
      </c>
      <c r="AD355" s="143">
        <f t="shared" si="121"/>
        <v>0</v>
      </c>
      <c r="AE355" s="143">
        <f t="shared" si="121"/>
        <v>1024.2414000000001</v>
      </c>
      <c r="AF355" s="143">
        <f t="shared" si="121"/>
        <v>0</v>
      </c>
      <c r="AG355" s="143">
        <f t="shared" si="121"/>
        <v>0</v>
      </c>
      <c r="AI355" s="140">
        <f t="shared" si="133"/>
        <v>0</v>
      </c>
      <c r="AJ355" s="140">
        <f t="shared" si="134"/>
        <v>0</v>
      </c>
      <c r="AK355" s="140">
        <f t="shared" si="135"/>
        <v>0</v>
      </c>
      <c r="AL355" s="140">
        <f t="shared" si="136"/>
        <v>0</v>
      </c>
      <c r="AM355" s="140">
        <f t="shared" si="137"/>
        <v>0</v>
      </c>
      <c r="AO355" s="140">
        <f t="shared" si="138"/>
        <v>789.39900000000011</v>
      </c>
      <c r="AP355" s="140">
        <f t="shared" si="139"/>
        <v>0</v>
      </c>
      <c r="AQ355" s="140">
        <f t="shared" si="140"/>
        <v>415.23300000000006</v>
      </c>
      <c r="AR355" s="140">
        <f t="shared" si="141"/>
        <v>0</v>
      </c>
      <c r="AS355" s="140">
        <f t="shared" si="142"/>
        <v>0</v>
      </c>
      <c r="AU355" s="143">
        <f t="shared" si="122"/>
        <v>789.39900000000011</v>
      </c>
      <c r="AV355" s="143">
        <f t="shared" si="122"/>
        <v>0</v>
      </c>
      <c r="AW355" s="143">
        <f t="shared" si="122"/>
        <v>415.23300000000006</v>
      </c>
      <c r="AX355" s="143">
        <f t="shared" si="122"/>
        <v>0</v>
      </c>
      <c r="AY355" s="143">
        <f t="shared" si="122"/>
        <v>0</v>
      </c>
    </row>
    <row r="356" spans="2:51">
      <c r="B356" t="s">
        <v>889</v>
      </c>
      <c r="C356" t="s">
        <v>341</v>
      </c>
      <c r="D356" s="120">
        <v>3.4499999999999996E-2</v>
      </c>
      <c r="E356" s="120">
        <v>1.6299999999999999E-2</v>
      </c>
      <c r="F356" s="127">
        <v>5681506</v>
      </c>
      <c r="G356" s="127">
        <v>0</v>
      </c>
      <c r="H356" s="127">
        <v>2988578</v>
      </c>
      <c r="I356" s="127">
        <v>0</v>
      </c>
      <c r="J356" s="127">
        <v>0</v>
      </c>
      <c r="K356" s="127"/>
      <c r="L356" s="127"/>
      <c r="M356" s="127"/>
      <c r="N356" s="127"/>
      <c r="O356" s="127"/>
      <c r="Q356" s="140">
        <f t="shared" si="123"/>
        <v>0</v>
      </c>
      <c r="R356" s="140">
        <f t="shared" si="124"/>
        <v>0</v>
      </c>
      <c r="S356" s="140">
        <f t="shared" si="125"/>
        <v>0</v>
      </c>
      <c r="T356" s="140">
        <f t="shared" si="126"/>
        <v>0</v>
      </c>
      <c r="U356" s="140">
        <f t="shared" si="127"/>
        <v>0</v>
      </c>
      <c r="W356" s="140">
        <f t="shared" si="128"/>
        <v>196011.95699999997</v>
      </c>
      <c r="X356" s="140">
        <f t="shared" si="129"/>
        <v>0</v>
      </c>
      <c r="Y356" s="140">
        <f t="shared" si="130"/>
        <v>103105.94099999999</v>
      </c>
      <c r="Z356" s="140">
        <f t="shared" si="131"/>
        <v>0</v>
      </c>
      <c r="AA356" s="140">
        <f t="shared" si="132"/>
        <v>0</v>
      </c>
      <c r="AC356" s="143">
        <f t="shared" si="121"/>
        <v>196011.95699999997</v>
      </c>
      <c r="AD356" s="143">
        <f t="shared" si="121"/>
        <v>0</v>
      </c>
      <c r="AE356" s="143">
        <f t="shared" si="121"/>
        <v>103105.94099999999</v>
      </c>
      <c r="AF356" s="143">
        <f t="shared" si="121"/>
        <v>0</v>
      </c>
      <c r="AG356" s="143">
        <f t="shared" si="121"/>
        <v>0</v>
      </c>
      <c r="AI356" s="140">
        <f t="shared" si="133"/>
        <v>0</v>
      </c>
      <c r="AJ356" s="140">
        <f t="shared" si="134"/>
        <v>0</v>
      </c>
      <c r="AK356" s="140">
        <f t="shared" si="135"/>
        <v>0</v>
      </c>
      <c r="AL356" s="140">
        <f t="shared" si="136"/>
        <v>0</v>
      </c>
      <c r="AM356" s="140">
        <f t="shared" si="137"/>
        <v>0</v>
      </c>
      <c r="AO356" s="140">
        <f t="shared" si="138"/>
        <v>92608.547799999986</v>
      </c>
      <c r="AP356" s="140">
        <f t="shared" si="139"/>
        <v>0</v>
      </c>
      <c r="AQ356" s="140">
        <f t="shared" si="140"/>
        <v>48713.821399999993</v>
      </c>
      <c r="AR356" s="140">
        <f t="shared" si="141"/>
        <v>0</v>
      </c>
      <c r="AS356" s="140">
        <f t="shared" si="142"/>
        <v>0</v>
      </c>
      <c r="AU356" s="143">
        <f t="shared" si="122"/>
        <v>92608.547799999986</v>
      </c>
      <c r="AV356" s="143">
        <f t="shared" si="122"/>
        <v>0</v>
      </c>
      <c r="AW356" s="143">
        <f t="shared" si="122"/>
        <v>48713.821399999993</v>
      </c>
      <c r="AX356" s="143">
        <f t="shared" si="122"/>
        <v>0</v>
      </c>
      <c r="AY356" s="143">
        <f t="shared" si="122"/>
        <v>0</v>
      </c>
    </row>
    <row r="357" spans="2:51">
      <c r="B357" t="s">
        <v>889</v>
      </c>
      <c r="C357" t="s">
        <v>342</v>
      </c>
      <c r="D357" s="120">
        <v>4.1100000000000005E-2</v>
      </c>
      <c r="E357" s="120">
        <v>4.7100000000000003E-2</v>
      </c>
      <c r="F357" s="127">
        <v>153511</v>
      </c>
      <c r="G357" s="127">
        <v>0</v>
      </c>
      <c r="H357" s="127">
        <v>80750</v>
      </c>
      <c r="I357" s="127">
        <v>0</v>
      </c>
      <c r="J357" s="127">
        <v>0</v>
      </c>
      <c r="K357" s="127"/>
      <c r="L357" s="127"/>
      <c r="M357" s="127"/>
      <c r="N357" s="127"/>
      <c r="O357" s="127"/>
      <c r="Q357" s="140">
        <f t="shared" si="123"/>
        <v>0</v>
      </c>
      <c r="R357" s="140">
        <f t="shared" si="124"/>
        <v>0</v>
      </c>
      <c r="S357" s="140">
        <f t="shared" si="125"/>
        <v>0</v>
      </c>
      <c r="T357" s="140">
        <f t="shared" si="126"/>
        <v>0</v>
      </c>
      <c r="U357" s="140">
        <f t="shared" si="127"/>
        <v>0</v>
      </c>
      <c r="W357" s="140">
        <f t="shared" si="128"/>
        <v>6309.3021000000008</v>
      </c>
      <c r="X357" s="140">
        <f t="shared" si="129"/>
        <v>0</v>
      </c>
      <c r="Y357" s="140">
        <f t="shared" si="130"/>
        <v>3318.8250000000003</v>
      </c>
      <c r="Z357" s="140">
        <f t="shared" si="131"/>
        <v>0</v>
      </c>
      <c r="AA357" s="140">
        <f t="shared" si="132"/>
        <v>0</v>
      </c>
      <c r="AC357" s="143">
        <f t="shared" si="121"/>
        <v>6309.3021000000008</v>
      </c>
      <c r="AD357" s="143">
        <f t="shared" si="121"/>
        <v>0</v>
      </c>
      <c r="AE357" s="143">
        <f t="shared" si="121"/>
        <v>3318.8250000000003</v>
      </c>
      <c r="AF357" s="143">
        <f t="shared" si="121"/>
        <v>0</v>
      </c>
      <c r="AG357" s="143">
        <f t="shared" si="121"/>
        <v>0</v>
      </c>
      <c r="AI357" s="140">
        <f t="shared" si="133"/>
        <v>0</v>
      </c>
      <c r="AJ357" s="140">
        <f t="shared" si="134"/>
        <v>0</v>
      </c>
      <c r="AK357" s="140">
        <f t="shared" si="135"/>
        <v>0</v>
      </c>
      <c r="AL357" s="140">
        <f t="shared" si="136"/>
        <v>0</v>
      </c>
      <c r="AM357" s="140">
        <f t="shared" si="137"/>
        <v>0</v>
      </c>
      <c r="AO357" s="140">
        <f t="shared" si="138"/>
        <v>7230.3681000000006</v>
      </c>
      <c r="AP357" s="140">
        <f t="shared" si="139"/>
        <v>0</v>
      </c>
      <c r="AQ357" s="140">
        <f t="shared" si="140"/>
        <v>3803.3250000000003</v>
      </c>
      <c r="AR357" s="140">
        <f t="shared" si="141"/>
        <v>0</v>
      </c>
      <c r="AS357" s="140">
        <f t="shared" si="142"/>
        <v>0</v>
      </c>
      <c r="AU357" s="143">
        <f t="shared" si="122"/>
        <v>7230.3681000000006</v>
      </c>
      <c r="AV357" s="143">
        <f t="shared" si="122"/>
        <v>0</v>
      </c>
      <c r="AW357" s="143">
        <f t="shared" si="122"/>
        <v>3803.3250000000003</v>
      </c>
      <c r="AX357" s="143">
        <f t="shared" si="122"/>
        <v>0</v>
      </c>
      <c r="AY357" s="143">
        <f t="shared" si="122"/>
        <v>0</v>
      </c>
    </row>
    <row r="358" spans="2:51">
      <c r="B358" t="s">
        <v>889</v>
      </c>
      <c r="C358" t="s">
        <v>343</v>
      </c>
      <c r="D358" s="120">
        <v>0.08</v>
      </c>
      <c r="E358" s="120">
        <v>6.2300000000000001E-2</v>
      </c>
      <c r="F358" s="127">
        <v>352894</v>
      </c>
      <c r="G358" s="127">
        <v>0</v>
      </c>
      <c r="H358" s="127">
        <v>185629</v>
      </c>
      <c r="I358" s="127">
        <v>0</v>
      </c>
      <c r="J358" s="127">
        <v>0</v>
      </c>
      <c r="K358" s="127"/>
      <c r="L358" s="127"/>
      <c r="M358" s="127"/>
      <c r="N358" s="127"/>
      <c r="O358" s="127"/>
      <c r="Q358" s="140">
        <f t="shared" si="123"/>
        <v>0</v>
      </c>
      <c r="R358" s="140">
        <f t="shared" si="124"/>
        <v>0</v>
      </c>
      <c r="S358" s="140">
        <f t="shared" si="125"/>
        <v>0</v>
      </c>
      <c r="T358" s="140">
        <f t="shared" si="126"/>
        <v>0</v>
      </c>
      <c r="U358" s="140">
        <f t="shared" si="127"/>
        <v>0</v>
      </c>
      <c r="W358" s="140">
        <f t="shared" si="128"/>
        <v>28231.52</v>
      </c>
      <c r="X358" s="140">
        <f t="shared" si="129"/>
        <v>0</v>
      </c>
      <c r="Y358" s="140">
        <f t="shared" si="130"/>
        <v>14850.32</v>
      </c>
      <c r="Z358" s="140">
        <f t="shared" si="131"/>
        <v>0</v>
      </c>
      <c r="AA358" s="140">
        <f t="shared" si="132"/>
        <v>0</v>
      </c>
      <c r="AC358" s="143">
        <f t="shared" si="121"/>
        <v>28231.52</v>
      </c>
      <c r="AD358" s="143">
        <f t="shared" si="121"/>
        <v>0</v>
      </c>
      <c r="AE358" s="143">
        <f t="shared" si="121"/>
        <v>14850.32</v>
      </c>
      <c r="AF358" s="143">
        <f t="shared" si="121"/>
        <v>0</v>
      </c>
      <c r="AG358" s="143">
        <f t="shared" si="121"/>
        <v>0</v>
      </c>
      <c r="AI358" s="140">
        <f t="shared" si="133"/>
        <v>0</v>
      </c>
      <c r="AJ358" s="140">
        <f t="shared" si="134"/>
        <v>0</v>
      </c>
      <c r="AK358" s="140">
        <f t="shared" si="135"/>
        <v>0</v>
      </c>
      <c r="AL358" s="140">
        <f t="shared" si="136"/>
        <v>0</v>
      </c>
      <c r="AM358" s="140">
        <f t="shared" si="137"/>
        <v>0</v>
      </c>
      <c r="AO358" s="140">
        <f t="shared" si="138"/>
        <v>21985.296200000001</v>
      </c>
      <c r="AP358" s="140">
        <f t="shared" si="139"/>
        <v>0</v>
      </c>
      <c r="AQ358" s="140">
        <f t="shared" si="140"/>
        <v>11564.6867</v>
      </c>
      <c r="AR358" s="140">
        <f t="shared" si="141"/>
        <v>0</v>
      </c>
      <c r="AS358" s="140">
        <f t="shared" si="142"/>
        <v>0</v>
      </c>
      <c r="AU358" s="143">
        <f t="shared" si="122"/>
        <v>21985.296200000001</v>
      </c>
      <c r="AV358" s="143">
        <f t="shared" si="122"/>
        <v>0</v>
      </c>
      <c r="AW358" s="143">
        <f t="shared" si="122"/>
        <v>11564.6867</v>
      </c>
      <c r="AX358" s="143">
        <f t="shared" si="122"/>
        <v>0</v>
      </c>
      <c r="AY358" s="143">
        <f t="shared" si="122"/>
        <v>0</v>
      </c>
    </row>
    <row r="359" spans="2:51">
      <c r="B359" t="s">
        <v>889</v>
      </c>
      <c r="C359" t="s">
        <v>344</v>
      </c>
      <c r="D359" s="120">
        <v>3.0699999999999998E-2</v>
      </c>
      <c r="E359" s="120">
        <v>2.8799999999999999E-2</v>
      </c>
      <c r="F359" s="127">
        <v>60273</v>
      </c>
      <c r="G359" s="127">
        <v>0</v>
      </c>
      <c r="H359" s="127">
        <v>31705</v>
      </c>
      <c r="I359" s="127">
        <v>0</v>
      </c>
      <c r="J359" s="127">
        <v>0</v>
      </c>
      <c r="K359" s="127"/>
      <c r="L359" s="127"/>
      <c r="M359" s="127"/>
      <c r="N359" s="127"/>
      <c r="O359" s="127"/>
      <c r="Q359" s="140">
        <f t="shared" si="123"/>
        <v>0</v>
      </c>
      <c r="R359" s="140">
        <f t="shared" si="124"/>
        <v>0</v>
      </c>
      <c r="S359" s="140">
        <f t="shared" si="125"/>
        <v>0</v>
      </c>
      <c r="T359" s="140">
        <f t="shared" si="126"/>
        <v>0</v>
      </c>
      <c r="U359" s="140">
        <f t="shared" si="127"/>
        <v>0</v>
      </c>
      <c r="W359" s="140">
        <f t="shared" si="128"/>
        <v>1850.3810999999998</v>
      </c>
      <c r="X359" s="140">
        <f t="shared" si="129"/>
        <v>0</v>
      </c>
      <c r="Y359" s="140">
        <f t="shared" si="130"/>
        <v>973.34349999999995</v>
      </c>
      <c r="Z359" s="140">
        <f t="shared" si="131"/>
        <v>0</v>
      </c>
      <c r="AA359" s="140">
        <f t="shared" si="132"/>
        <v>0</v>
      </c>
      <c r="AC359" s="143">
        <f t="shared" si="121"/>
        <v>1850.3810999999998</v>
      </c>
      <c r="AD359" s="143">
        <f t="shared" si="121"/>
        <v>0</v>
      </c>
      <c r="AE359" s="143">
        <f t="shared" si="121"/>
        <v>973.34349999999995</v>
      </c>
      <c r="AF359" s="143">
        <f t="shared" si="121"/>
        <v>0</v>
      </c>
      <c r="AG359" s="143">
        <f t="shared" si="121"/>
        <v>0</v>
      </c>
      <c r="AI359" s="140">
        <f t="shared" si="133"/>
        <v>0</v>
      </c>
      <c r="AJ359" s="140">
        <f t="shared" si="134"/>
        <v>0</v>
      </c>
      <c r="AK359" s="140">
        <f t="shared" si="135"/>
        <v>0</v>
      </c>
      <c r="AL359" s="140">
        <f t="shared" si="136"/>
        <v>0</v>
      </c>
      <c r="AM359" s="140">
        <f t="shared" si="137"/>
        <v>0</v>
      </c>
      <c r="AO359" s="140">
        <f t="shared" si="138"/>
        <v>1735.8624</v>
      </c>
      <c r="AP359" s="140">
        <f t="shared" si="139"/>
        <v>0</v>
      </c>
      <c r="AQ359" s="140">
        <f t="shared" si="140"/>
        <v>913.10399999999993</v>
      </c>
      <c r="AR359" s="140">
        <f t="shared" si="141"/>
        <v>0</v>
      </c>
      <c r="AS359" s="140">
        <f t="shared" si="142"/>
        <v>0</v>
      </c>
      <c r="AU359" s="143">
        <f t="shared" si="122"/>
        <v>1735.8624</v>
      </c>
      <c r="AV359" s="143">
        <f t="shared" si="122"/>
        <v>0</v>
      </c>
      <c r="AW359" s="143">
        <f t="shared" si="122"/>
        <v>913.10399999999993</v>
      </c>
      <c r="AX359" s="143">
        <f t="shared" si="122"/>
        <v>0</v>
      </c>
      <c r="AY359" s="143">
        <f t="shared" si="122"/>
        <v>0</v>
      </c>
    </row>
    <row r="360" spans="2:51">
      <c r="B360" t="s">
        <v>889</v>
      </c>
      <c r="C360" t="s">
        <v>345</v>
      </c>
      <c r="D360" s="120">
        <v>3.5209999999999998E-2</v>
      </c>
      <c r="E360" s="120">
        <v>3.1699999999999999E-2</v>
      </c>
      <c r="F360" s="127">
        <v>136634</v>
      </c>
      <c r="G360" s="127">
        <v>0</v>
      </c>
      <c r="H360" s="127">
        <v>71872</v>
      </c>
      <c r="I360" s="127">
        <v>0</v>
      </c>
      <c r="J360" s="127">
        <v>0</v>
      </c>
      <c r="K360" s="127"/>
      <c r="L360" s="127"/>
      <c r="M360" s="127"/>
      <c r="N360" s="127"/>
      <c r="O360" s="127"/>
      <c r="Q360" s="140">
        <f t="shared" si="123"/>
        <v>0</v>
      </c>
      <c r="R360" s="140">
        <f t="shared" si="124"/>
        <v>0</v>
      </c>
      <c r="S360" s="140">
        <f t="shared" si="125"/>
        <v>0</v>
      </c>
      <c r="T360" s="140">
        <f t="shared" si="126"/>
        <v>0</v>
      </c>
      <c r="U360" s="140">
        <f t="shared" si="127"/>
        <v>0</v>
      </c>
      <c r="W360" s="140">
        <f t="shared" si="128"/>
        <v>4810.8831399999999</v>
      </c>
      <c r="X360" s="140">
        <f t="shared" si="129"/>
        <v>0</v>
      </c>
      <c r="Y360" s="140">
        <f t="shared" si="130"/>
        <v>2530.61312</v>
      </c>
      <c r="Z360" s="140">
        <f t="shared" si="131"/>
        <v>0</v>
      </c>
      <c r="AA360" s="140">
        <f t="shared" si="132"/>
        <v>0</v>
      </c>
      <c r="AC360" s="143">
        <f t="shared" si="121"/>
        <v>4810.8831399999999</v>
      </c>
      <c r="AD360" s="143">
        <f t="shared" si="121"/>
        <v>0</v>
      </c>
      <c r="AE360" s="143">
        <f t="shared" si="121"/>
        <v>2530.61312</v>
      </c>
      <c r="AF360" s="143">
        <f t="shared" si="121"/>
        <v>0</v>
      </c>
      <c r="AG360" s="143">
        <f t="shared" si="121"/>
        <v>0</v>
      </c>
      <c r="AI360" s="140">
        <f t="shared" si="133"/>
        <v>0</v>
      </c>
      <c r="AJ360" s="140">
        <f t="shared" si="134"/>
        <v>0</v>
      </c>
      <c r="AK360" s="140">
        <f t="shared" si="135"/>
        <v>0</v>
      </c>
      <c r="AL360" s="140">
        <f t="shared" si="136"/>
        <v>0</v>
      </c>
      <c r="AM360" s="140">
        <f t="shared" si="137"/>
        <v>0</v>
      </c>
      <c r="AO360" s="140">
        <f t="shared" si="138"/>
        <v>4331.2978000000003</v>
      </c>
      <c r="AP360" s="140">
        <f t="shared" si="139"/>
        <v>0</v>
      </c>
      <c r="AQ360" s="140">
        <f t="shared" si="140"/>
        <v>2278.3424</v>
      </c>
      <c r="AR360" s="140">
        <f t="shared" si="141"/>
        <v>0</v>
      </c>
      <c r="AS360" s="140">
        <f t="shared" si="142"/>
        <v>0</v>
      </c>
      <c r="AU360" s="143">
        <f t="shared" si="122"/>
        <v>4331.2978000000003</v>
      </c>
      <c r="AV360" s="143">
        <f t="shared" si="122"/>
        <v>0</v>
      </c>
      <c r="AW360" s="143">
        <f t="shared" si="122"/>
        <v>2278.3424</v>
      </c>
      <c r="AX360" s="143">
        <f t="shared" si="122"/>
        <v>0</v>
      </c>
      <c r="AY360" s="143">
        <f t="shared" si="122"/>
        <v>0</v>
      </c>
    </row>
    <row r="361" spans="2:51">
      <c r="B361" t="s">
        <v>889</v>
      </c>
      <c r="C361" t="s">
        <v>346</v>
      </c>
      <c r="D361" s="120">
        <v>6.1900000000000004E-2</v>
      </c>
      <c r="E361" s="120">
        <v>5.5500000000000001E-2</v>
      </c>
      <c r="F361" s="127">
        <v>201885</v>
      </c>
      <c r="G361" s="127">
        <v>0</v>
      </c>
      <c r="H361" s="127">
        <v>106195</v>
      </c>
      <c r="I361" s="127">
        <v>0</v>
      </c>
      <c r="J361" s="127">
        <v>0</v>
      </c>
      <c r="K361" s="127"/>
      <c r="L361" s="127"/>
      <c r="M361" s="127"/>
      <c r="N361" s="127"/>
      <c r="O361" s="127"/>
      <c r="Q361" s="140">
        <f t="shared" si="123"/>
        <v>0</v>
      </c>
      <c r="R361" s="140">
        <f t="shared" si="124"/>
        <v>0</v>
      </c>
      <c r="S361" s="140">
        <f t="shared" si="125"/>
        <v>0</v>
      </c>
      <c r="T361" s="140">
        <f t="shared" si="126"/>
        <v>0</v>
      </c>
      <c r="U361" s="140">
        <f t="shared" si="127"/>
        <v>0</v>
      </c>
      <c r="W361" s="140">
        <f t="shared" si="128"/>
        <v>12496.681500000001</v>
      </c>
      <c r="X361" s="140">
        <f t="shared" si="129"/>
        <v>0</v>
      </c>
      <c r="Y361" s="140">
        <f t="shared" si="130"/>
        <v>6573.4705000000004</v>
      </c>
      <c r="Z361" s="140">
        <f t="shared" si="131"/>
        <v>0</v>
      </c>
      <c r="AA361" s="140">
        <f t="shared" si="132"/>
        <v>0</v>
      </c>
      <c r="AC361" s="143">
        <f t="shared" si="121"/>
        <v>12496.681500000001</v>
      </c>
      <c r="AD361" s="143">
        <f t="shared" si="121"/>
        <v>0</v>
      </c>
      <c r="AE361" s="143">
        <f t="shared" si="121"/>
        <v>6573.4705000000004</v>
      </c>
      <c r="AF361" s="143">
        <f t="shared" si="121"/>
        <v>0</v>
      </c>
      <c r="AG361" s="143">
        <f t="shared" si="121"/>
        <v>0</v>
      </c>
      <c r="AI361" s="140">
        <f t="shared" si="133"/>
        <v>0</v>
      </c>
      <c r="AJ361" s="140">
        <f t="shared" si="134"/>
        <v>0</v>
      </c>
      <c r="AK361" s="140">
        <f t="shared" si="135"/>
        <v>0</v>
      </c>
      <c r="AL361" s="140">
        <f t="shared" si="136"/>
        <v>0</v>
      </c>
      <c r="AM361" s="140">
        <f t="shared" si="137"/>
        <v>0</v>
      </c>
      <c r="AO361" s="140">
        <f t="shared" si="138"/>
        <v>11204.6175</v>
      </c>
      <c r="AP361" s="140">
        <f t="shared" si="139"/>
        <v>0</v>
      </c>
      <c r="AQ361" s="140">
        <f t="shared" si="140"/>
        <v>5893.8225000000002</v>
      </c>
      <c r="AR361" s="140">
        <f t="shared" si="141"/>
        <v>0</v>
      </c>
      <c r="AS361" s="140">
        <f t="shared" si="142"/>
        <v>0</v>
      </c>
      <c r="AU361" s="143">
        <f t="shared" si="122"/>
        <v>11204.6175</v>
      </c>
      <c r="AV361" s="143">
        <f t="shared" si="122"/>
        <v>0</v>
      </c>
      <c r="AW361" s="143">
        <f t="shared" si="122"/>
        <v>5893.8225000000002</v>
      </c>
      <c r="AX361" s="143">
        <f t="shared" si="122"/>
        <v>0</v>
      </c>
      <c r="AY361" s="143">
        <f t="shared" si="122"/>
        <v>0</v>
      </c>
    </row>
    <row r="362" spans="2:51">
      <c r="B362" t="s">
        <v>889</v>
      </c>
      <c r="C362" t="s">
        <v>398</v>
      </c>
      <c r="D362" s="120">
        <v>0.30780000000000002</v>
      </c>
      <c r="E362" s="120">
        <v>2.3E-3</v>
      </c>
      <c r="F362" s="127">
        <v>492147</v>
      </c>
      <c r="G362" s="127">
        <v>0</v>
      </c>
      <c r="H362" s="127">
        <v>258878</v>
      </c>
      <c r="I362" s="127">
        <v>0</v>
      </c>
      <c r="J362" s="127">
        <v>0</v>
      </c>
      <c r="K362" s="127"/>
      <c r="L362" s="127"/>
      <c r="M362" s="127"/>
      <c r="N362" s="127"/>
      <c r="O362" s="127"/>
      <c r="Q362" s="140">
        <f t="shared" si="123"/>
        <v>0</v>
      </c>
      <c r="R362" s="140">
        <f t="shared" si="124"/>
        <v>0</v>
      </c>
      <c r="S362" s="140">
        <f t="shared" si="125"/>
        <v>0</v>
      </c>
      <c r="T362" s="140">
        <f t="shared" si="126"/>
        <v>0</v>
      </c>
      <c r="U362" s="140">
        <f t="shared" si="127"/>
        <v>0</v>
      </c>
      <c r="W362" s="140">
        <f t="shared" si="128"/>
        <v>151482.84660000002</v>
      </c>
      <c r="X362" s="140">
        <f t="shared" si="129"/>
        <v>0</v>
      </c>
      <c r="Y362" s="140">
        <f t="shared" si="130"/>
        <v>79682.648400000005</v>
      </c>
      <c r="Z362" s="140">
        <f t="shared" si="131"/>
        <v>0</v>
      </c>
      <c r="AA362" s="140">
        <f t="shared" si="132"/>
        <v>0</v>
      </c>
      <c r="AC362" s="143">
        <f t="shared" si="121"/>
        <v>151482.84660000002</v>
      </c>
      <c r="AD362" s="143">
        <f t="shared" si="121"/>
        <v>0</v>
      </c>
      <c r="AE362" s="143">
        <f t="shared" si="121"/>
        <v>79682.648400000005</v>
      </c>
      <c r="AF362" s="143">
        <f t="shared" si="121"/>
        <v>0</v>
      </c>
      <c r="AG362" s="143">
        <f t="shared" si="121"/>
        <v>0</v>
      </c>
      <c r="AH362" t="s">
        <v>1174</v>
      </c>
      <c r="AI362" s="140">
        <f t="shared" si="133"/>
        <v>0</v>
      </c>
      <c r="AJ362" s="140">
        <f t="shared" si="134"/>
        <v>0</v>
      </c>
      <c r="AK362" s="140">
        <f t="shared" si="135"/>
        <v>0</v>
      </c>
      <c r="AL362" s="140">
        <f t="shared" si="136"/>
        <v>0</v>
      </c>
      <c r="AM362" s="140">
        <f t="shared" si="137"/>
        <v>0</v>
      </c>
      <c r="AO362" s="140">
        <f t="shared" si="138"/>
        <v>1131.9381000000001</v>
      </c>
      <c r="AP362" s="140">
        <f t="shared" si="139"/>
        <v>0</v>
      </c>
      <c r="AQ362" s="140">
        <f t="shared" si="140"/>
        <v>595.4194</v>
      </c>
      <c r="AR362" s="140">
        <f t="shared" si="141"/>
        <v>0</v>
      </c>
      <c r="AS362" s="140">
        <f t="shared" si="142"/>
        <v>0</v>
      </c>
      <c r="AU362" s="143">
        <f t="shared" si="122"/>
        <v>1131.9381000000001</v>
      </c>
      <c r="AV362" s="143">
        <f t="shared" si="122"/>
        <v>0</v>
      </c>
      <c r="AW362" s="143">
        <f t="shared" si="122"/>
        <v>595.4194</v>
      </c>
      <c r="AX362" s="143">
        <f t="shared" si="122"/>
        <v>0</v>
      </c>
      <c r="AY362" s="143">
        <f t="shared" si="122"/>
        <v>0</v>
      </c>
    </row>
    <row r="363" spans="2:51">
      <c r="B363" t="s">
        <v>889</v>
      </c>
      <c r="C363" t="s">
        <v>399</v>
      </c>
      <c r="D363" s="120">
        <v>0</v>
      </c>
      <c r="E363" s="120">
        <v>5.7999999999999996E-3</v>
      </c>
      <c r="F363" s="127">
        <v>24219</v>
      </c>
      <c r="G363" s="127">
        <v>0</v>
      </c>
      <c r="H363" s="127">
        <v>12740</v>
      </c>
      <c r="I363" s="127">
        <v>0</v>
      </c>
      <c r="J363" s="127">
        <v>0</v>
      </c>
      <c r="K363" s="127"/>
      <c r="L363" s="127"/>
      <c r="M363" s="127"/>
      <c r="N363" s="127"/>
      <c r="O363" s="127"/>
      <c r="Q363" s="140">
        <f t="shared" si="123"/>
        <v>0</v>
      </c>
      <c r="R363" s="140">
        <f t="shared" si="124"/>
        <v>0</v>
      </c>
      <c r="S363" s="140">
        <f t="shared" si="125"/>
        <v>0</v>
      </c>
      <c r="T363" s="140">
        <f t="shared" si="126"/>
        <v>0</v>
      </c>
      <c r="U363" s="140">
        <f t="shared" si="127"/>
        <v>0</v>
      </c>
      <c r="W363" s="140">
        <f t="shared" si="128"/>
        <v>0</v>
      </c>
      <c r="X363" s="140">
        <f t="shared" si="129"/>
        <v>0</v>
      </c>
      <c r="Y363" s="140">
        <f t="shared" si="130"/>
        <v>0</v>
      </c>
      <c r="Z363" s="140">
        <f t="shared" si="131"/>
        <v>0</v>
      </c>
      <c r="AA363" s="140">
        <f t="shared" si="132"/>
        <v>0</v>
      </c>
      <c r="AC363" s="143">
        <f t="shared" si="121"/>
        <v>0</v>
      </c>
      <c r="AD363" s="143">
        <f t="shared" si="121"/>
        <v>0</v>
      </c>
      <c r="AE363" s="143">
        <f t="shared" si="121"/>
        <v>0</v>
      </c>
      <c r="AF363" s="143">
        <f t="shared" si="121"/>
        <v>0</v>
      </c>
      <c r="AG363" s="143">
        <f t="shared" si="121"/>
        <v>0</v>
      </c>
      <c r="AH363" t="s">
        <v>1174</v>
      </c>
      <c r="AI363" s="140">
        <f t="shared" si="133"/>
        <v>0</v>
      </c>
      <c r="AJ363" s="140">
        <f t="shared" si="134"/>
        <v>0</v>
      </c>
      <c r="AK363" s="140">
        <f t="shared" si="135"/>
        <v>0</v>
      </c>
      <c r="AL363" s="140">
        <f t="shared" si="136"/>
        <v>0</v>
      </c>
      <c r="AM363" s="140">
        <f t="shared" si="137"/>
        <v>0</v>
      </c>
      <c r="AO363" s="140">
        <f t="shared" si="138"/>
        <v>140.47019999999998</v>
      </c>
      <c r="AP363" s="140">
        <f t="shared" si="139"/>
        <v>0</v>
      </c>
      <c r="AQ363" s="140">
        <f t="shared" si="140"/>
        <v>73.891999999999996</v>
      </c>
      <c r="AR363" s="140">
        <f t="shared" si="141"/>
        <v>0</v>
      </c>
      <c r="AS363" s="140">
        <f t="shared" si="142"/>
        <v>0</v>
      </c>
      <c r="AU363" s="143">
        <f t="shared" si="122"/>
        <v>140.47019999999998</v>
      </c>
      <c r="AV363" s="143">
        <f t="shared" si="122"/>
        <v>0</v>
      </c>
      <c r="AW363" s="143">
        <f t="shared" si="122"/>
        <v>73.891999999999996</v>
      </c>
      <c r="AX363" s="143">
        <f t="shared" si="122"/>
        <v>0</v>
      </c>
      <c r="AY363" s="143">
        <f t="shared" si="122"/>
        <v>0</v>
      </c>
    </row>
    <row r="364" spans="2:51">
      <c r="B364" t="s">
        <v>889</v>
      </c>
      <c r="C364" t="s">
        <v>400</v>
      </c>
      <c r="D364" s="120">
        <v>2.5100000000000001E-2</v>
      </c>
      <c r="E364" s="120">
        <v>3.0999999999999999E-3</v>
      </c>
      <c r="F364" s="127">
        <v>5935887</v>
      </c>
      <c r="G364" s="127">
        <v>0</v>
      </c>
      <c r="H364" s="127">
        <v>3122387</v>
      </c>
      <c r="I364" s="127">
        <v>0</v>
      </c>
      <c r="J364" s="127">
        <v>0</v>
      </c>
      <c r="K364" s="127"/>
      <c r="L364" s="127"/>
      <c r="M364" s="127"/>
      <c r="N364" s="127"/>
      <c r="O364" s="127"/>
      <c r="Q364" s="140">
        <f t="shared" si="123"/>
        <v>0</v>
      </c>
      <c r="R364" s="140">
        <f t="shared" si="124"/>
        <v>0</v>
      </c>
      <c r="S364" s="140">
        <f t="shared" si="125"/>
        <v>0</v>
      </c>
      <c r="T364" s="140">
        <f t="shared" si="126"/>
        <v>0</v>
      </c>
      <c r="U364" s="140">
        <f t="shared" si="127"/>
        <v>0</v>
      </c>
      <c r="W364" s="140">
        <f t="shared" si="128"/>
        <v>148990.76370000001</v>
      </c>
      <c r="X364" s="140">
        <f t="shared" si="129"/>
        <v>0</v>
      </c>
      <c r="Y364" s="140">
        <f t="shared" si="130"/>
        <v>78371.913700000005</v>
      </c>
      <c r="Z364" s="140">
        <f t="shared" si="131"/>
        <v>0</v>
      </c>
      <c r="AA364" s="140">
        <f t="shared" si="132"/>
        <v>0</v>
      </c>
      <c r="AC364" s="143">
        <f t="shared" si="121"/>
        <v>148990.76370000001</v>
      </c>
      <c r="AD364" s="143">
        <f t="shared" si="121"/>
        <v>0</v>
      </c>
      <c r="AE364" s="143">
        <f t="shared" si="121"/>
        <v>78371.913700000005</v>
      </c>
      <c r="AF364" s="143">
        <f t="shared" si="121"/>
        <v>0</v>
      </c>
      <c r="AG364" s="143">
        <f t="shared" si="121"/>
        <v>0</v>
      </c>
      <c r="AH364" t="s">
        <v>1174</v>
      </c>
      <c r="AI364" s="140">
        <f t="shared" si="133"/>
        <v>0</v>
      </c>
      <c r="AJ364" s="140">
        <f t="shared" si="134"/>
        <v>0</v>
      </c>
      <c r="AK364" s="140">
        <f t="shared" si="135"/>
        <v>0</v>
      </c>
      <c r="AL364" s="140">
        <f t="shared" si="136"/>
        <v>0</v>
      </c>
      <c r="AM364" s="140">
        <f t="shared" si="137"/>
        <v>0</v>
      </c>
      <c r="AO364" s="140">
        <f t="shared" si="138"/>
        <v>18401.2497</v>
      </c>
      <c r="AP364" s="140">
        <f t="shared" si="139"/>
        <v>0</v>
      </c>
      <c r="AQ364" s="140">
        <f t="shared" si="140"/>
        <v>9679.3996999999999</v>
      </c>
      <c r="AR364" s="140">
        <f t="shared" si="141"/>
        <v>0</v>
      </c>
      <c r="AS364" s="140">
        <f t="shared" si="142"/>
        <v>0</v>
      </c>
      <c r="AU364" s="143">
        <f t="shared" si="122"/>
        <v>18401.2497</v>
      </c>
      <c r="AV364" s="143">
        <f t="shared" si="122"/>
        <v>0</v>
      </c>
      <c r="AW364" s="143">
        <f t="shared" si="122"/>
        <v>9679.3996999999999</v>
      </c>
      <c r="AX364" s="143">
        <f t="shared" si="122"/>
        <v>0</v>
      </c>
      <c r="AY364" s="143">
        <f t="shared" si="122"/>
        <v>0</v>
      </c>
    </row>
    <row r="365" spans="2:51">
      <c r="B365" t="s">
        <v>889</v>
      </c>
      <c r="C365" t="s">
        <v>401</v>
      </c>
      <c r="D365" s="120">
        <v>2.5600000000000001E-2</v>
      </c>
      <c r="E365" s="120">
        <v>9.5999999999999992E-3</v>
      </c>
      <c r="F365" s="127">
        <v>1871974</v>
      </c>
      <c r="G365" s="127">
        <v>0</v>
      </c>
      <c r="H365" s="127">
        <v>984693</v>
      </c>
      <c r="I365" s="127">
        <v>0</v>
      </c>
      <c r="J365" s="127">
        <v>0</v>
      </c>
      <c r="K365" s="127"/>
      <c r="L365" s="127"/>
      <c r="M365" s="127"/>
      <c r="N365" s="127"/>
      <c r="O365" s="127"/>
      <c r="Q365" s="140">
        <f t="shared" si="123"/>
        <v>0</v>
      </c>
      <c r="R365" s="140">
        <f t="shared" si="124"/>
        <v>0</v>
      </c>
      <c r="S365" s="140">
        <f t="shared" si="125"/>
        <v>0</v>
      </c>
      <c r="T365" s="140">
        <f t="shared" si="126"/>
        <v>0</v>
      </c>
      <c r="U365" s="140">
        <f t="shared" si="127"/>
        <v>0</v>
      </c>
      <c r="W365" s="140">
        <f t="shared" si="128"/>
        <v>47922.534400000004</v>
      </c>
      <c r="X365" s="140">
        <f t="shared" si="129"/>
        <v>0</v>
      </c>
      <c r="Y365" s="140">
        <f t="shared" si="130"/>
        <v>25208.140800000001</v>
      </c>
      <c r="Z365" s="140">
        <f t="shared" si="131"/>
        <v>0</v>
      </c>
      <c r="AA365" s="140">
        <f t="shared" si="132"/>
        <v>0</v>
      </c>
      <c r="AC365" s="143">
        <f t="shared" si="121"/>
        <v>47922.534400000004</v>
      </c>
      <c r="AD365" s="143">
        <f t="shared" si="121"/>
        <v>0</v>
      </c>
      <c r="AE365" s="143">
        <f t="shared" si="121"/>
        <v>25208.140800000001</v>
      </c>
      <c r="AF365" s="143">
        <f t="shared" si="121"/>
        <v>0</v>
      </c>
      <c r="AG365" s="143">
        <f t="shared" si="121"/>
        <v>0</v>
      </c>
      <c r="AH365" t="s">
        <v>1174</v>
      </c>
      <c r="AI365" s="140">
        <f t="shared" si="133"/>
        <v>0</v>
      </c>
      <c r="AJ365" s="140">
        <f t="shared" si="134"/>
        <v>0</v>
      </c>
      <c r="AK365" s="140">
        <f t="shared" si="135"/>
        <v>0</v>
      </c>
      <c r="AL365" s="140">
        <f t="shared" si="136"/>
        <v>0</v>
      </c>
      <c r="AM365" s="140">
        <f t="shared" si="137"/>
        <v>0</v>
      </c>
      <c r="AO365" s="140">
        <f t="shared" si="138"/>
        <v>17970.950399999998</v>
      </c>
      <c r="AP365" s="140">
        <f t="shared" si="139"/>
        <v>0</v>
      </c>
      <c r="AQ365" s="140">
        <f t="shared" si="140"/>
        <v>9453.0527999999995</v>
      </c>
      <c r="AR365" s="140">
        <f t="shared" si="141"/>
        <v>0</v>
      </c>
      <c r="AS365" s="140">
        <f t="shared" si="142"/>
        <v>0</v>
      </c>
      <c r="AU365" s="143">
        <f t="shared" si="122"/>
        <v>17970.950399999998</v>
      </c>
      <c r="AV365" s="143">
        <f t="shared" si="122"/>
        <v>0</v>
      </c>
      <c r="AW365" s="143">
        <f t="shared" si="122"/>
        <v>9453.0527999999995</v>
      </c>
      <c r="AX365" s="143">
        <f t="shared" si="122"/>
        <v>0</v>
      </c>
      <c r="AY365" s="143">
        <f t="shared" si="122"/>
        <v>0</v>
      </c>
    </row>
    <row r="366" spans="2:51">
      <c r="B366" t="s">
        <v>889</v>
      </c>
      <c r="C366" t="s">
        <v>402</v>
      </c>
      <c r="D366" s="120">
        <v>0.1694</v>
      </c>
      <c r="E366" s="120">
        <v>8.9999999999999998E-4</v>
      </c>
      <c r="F366" s="127">
        <v>814578</v>
      </c>
      <c r="G366" s="127">
        <v>0</v>
      </c>
      <c r="H366" s="127">
        <v>428483</v>
      </c>
      <c r="I366" s="127">
        <v>0</v>
      </c>
      <c r="J366" s="127">
        <v>0</v>
      </c>
      <c r="K366" s="127"/>
      <c r="L366" s="127"/>
      <c r="M366" s="127"/>
      <c r="N366" s="127"/>
      <c r="O366" s="127"/>
      <c r="Q366" s="140">
        <f t="shared" si="123"/>
        <v>0</v>
      </c>
      <c r="R366" s="140">
        <f t="shared" si="124"/>
        <v>0</v>
      </c>
      <c r="S366" s="140">
        <f t="shared" si="125"/>
        <v>0</v>
      </c>
      <c r="T366" s="140">
        <f t="shared" si="126"/>
        <v>0</v>
      </c>
      <c r="U366" s="140">
        <f t="shared" si="127"/>
        <v>0</v>
      </c>
      <c r="W366" s="140">
        <f t="shared" si="128"/>
        <v>137989.51319999999</v>
      </c>
      <c r="X366" s="140">
        <f t="shared" si="129"/>
        <v>0</v>
      </c>
      <c r="Y366" s="140">
        <f t="shared" si="130"/>
        <v>72585.020199999999</v>
      </c>
      <c r="Z366" s="140">
        <f t="shared" si="131"/>
        <v>0</v>
      </c>
      <c r="AA366" s="140">
        <f t="shared" si="132"/>
        <v>0</v>
      </c>
      <c r="AC366" s="143">
        <f t="shared" si="121"/>
        <v>137989.51319999999</v>
      </c>
      <c r="AD366" s="143">
        <f t="shared" si="121"/>
        <v>0</v>
      </c>
      <c r="AE366" s="143">
        <f t="shared" si="121"/>
        <v>72585.020199999999</v>
      </c>
      <c r="AF366" s="143">
        <f t="shared" si="121"/>
        <v>0</v>
      </c>
      <c r="AG366" s="143">
        <f t="shared" si="121"/>
        <v>0</v>
      </c>
      <c r="AH366" t="s">
        <v>1174</v>
      </c>
      <c r="AI366" s="140">
        <f t="shared" si="133"/>
        <v>0</v>
      </c>
      <c r="AJ366" s="140">
        <f t="shared" si="134"/>
        <v>0</v>
      </c>
      <c r="AK366" s="140">
        <f t="shared" si="135"/>
        <v>0</v>
      </c>
      <c r="AL366" s="140">
        <f t="shared" si="136"/>
        <v>0</v>
      </c>
      <c r="AM366" s="140">
        <f t="shared" si="137"/>
        <v>0</v>
      </c>
      <c r="AO366" s="140">
        <f t="shared" si="138"/>
        <v>733.12019999999995</v>
      </c>
      <c r="AP366" s="140">
        <f t="shared" si="139"/>
        <v>0</v>
      </c>
      <c r="AQ366" s="140">
        <f t="shared" si="140"/>
        <v>385.63470000000001</v>
      </c>
      <c r="AR366" s="140">
        <f t="shared" si="141"/>
        <v>0</v>
      </c>
      <c r="AS366" s="140">
        <f t="shared" si="142"/>
        <v>0</v>
      </c>
      <c r="AU366" s="143">
        <f t="shared" si="122"/>
        <v>733.12019999999995</v>
      </c>
      <c r="AV366" s="143">
        <f t="shared" si="122"/>
        <v>0</v>
      </c>
      <c r="AW366" s="143">
        <f t="shared" si="122"/>
        <v>385.63470000000001</v>
      </c>
      <c r="AX366" s="143">
        <f t="shared" si="122"/>
        <v>0</v>
      </c>
      <c r="AY366" s="143">
        <f t="shared" si="122"/>
        <v>0</v>
      </c>
    </row>
    <row r="367" spans="2:51">
      <c r="B367" t="s">
        <v>889</v>
      </c>
      <c r="C367" t="s">
        <v>403</v>
      </c>
      <c r="D367" s="120">
        <v>0.23280000000000001</v>
      </c>
      <c r="E367" s="120">
        <v>2E-3</v>
      </c>
      <c r="F367" s="127">
        <v>261463</v>
      </c>
      <c r="G367" s="127">
        <v>0</v>
      </c>
      <c r="H367" s="127">
        <v>137534</v>
      </c>
      <c r="I367" s="127">
        <v>0</v>
      </c>
      <c r="J367" s="127">
        <v>0</v>
      </c>
      <c r="K367" s="127"/>
      <c r="L367" s="127"/>
      <c r="M367" s="127"/>
      <c r="N367" s="127"/>
      <c r="O367" s="127"/>
      <c r="Q367" s="140">
        <f t="shared" si="123"/>
        <v>0</v>
      </c>
      <c r="R367" s="140">
        <f t="shared" si="124"/>
        <v>0</v>
      </c>
      <c r="S367" s="140">
        <f t="shared" si="125"/>
        <v>0</v>
      </c>
      <c r="T367" s="140">
        <f t="shared" si="126"/>
        <v>0</v>
      </c>
      <c r="U367" s="140">
        <f t="shared" si="127"/>
        <v>0</v>
      </c>
      <c r="W367" s="140">
        <f t="shared" si="128"/>
        <v>60868.5864</v>
      </c>
      <c r="X367" s="140">
        <f t="shared" si="129"/>
        <v>0</v>
      </c>
      <c r="Y367" s="140">
        <f t="shared" si="130"/>
        <v>32017.915199999999</v>
      </c>
      <c r="Z367" s="140">
        <f t="shared" si="131"/>
        <v>0</v>
      </c>
      <c r="AA367" s="140">
        <f t="shared" si="132"/>
        <v>0</v>
      </c>
      <c r="AC367" s="143">
        <f t="shared" si="121"/>
        <v>60868.5864</v>
      </c>
      <c r="AD367" s="143">
        <f t="shared" si="121"/>
        <v>0</v>
      </c>
      <c r="AE367" s="143">
        <f t="shared" si="121"/>
        <v>32017.915199999999</v>
      </c>
      <c r="AF367" s="143">
        <f t="shared" si="121"/>
        <v>0</v>
      </c>
      <c r="AG367" s="143">
        <f t="shared" si="121"/>
        <v>0</v>
      </c>
      <c r="AH367" t="s">
        <v>1174</v>
      </c>
      <c r="AI367" s="140">
        <f t="shared" si="133"/>
        <v>0</v>
      </c>
      <c r="AJ367" s="140">
        <f t="shared" si="134"/>
        <v>0</v>
      </c>
      <c r="AK367" s="140">
        <f t="shared" si="135"/>
        <v>0</v>
      </c>
      <c r="AL367" s="140">
        <f t="shared" si="136"/>
        <v>0</v>
      </c>
      <c r="AM367" s="140">
        <f t="shared" si="137"/>
        <v>0</v>
      </c>
      <c r="AO367" s="140">
        <f t="shared" si="138"/>
        <v>522.92600000000004</v>
      </c>
      <c r="AP367" s="140">
        <f t="shared" si="139"/>
        <v>0</v>
      </c>
      <c r="AQ367" s="140">
        <f t="shared" si="140"/>
        <v>275.06799999999998</v>
      </c>
      <c r="AR367" s="140">
        <f t="shared" si="141"/>
        <v>0</v>
      </c>
      <c r="AS367" s="140">
        <f t="shared" si="142"/>
        <v>0</v>
      </c>
      <c r="AU367" s="143">
        <f t="shared" si="122"/>
        <v>522.92600000000004</v>
      </c>
      <c r="AV367" s="143">
        <f t="shared" si="122"/>
        <v>0</v>
      </c>
      <c r="AW367" s="143">
        <f t="shared" si="122"/>
        <v>275.06799999999998</v>
      </c>
      <c r="AX367" s="143">
        <f t="shared" si="122"/>
        <v>0</v>
      </c>
      <c r="AY367" s="143">
        <f t="shared" si="122"/>
        <v>0</v>
      </c>
    </row>
    <row r="368" spans="2:51">
      <c r="B368" t="s">
        <v>889</v>
      </c>
      <c r="C368" t="s">
        <v>458</v>
      </c>
      <c r="D368" s="120">
        <v>3.7000000000000005E-2</v>
      </c>
      <c r="E368" s="120">
        <v>3.9199999999999999E-2</v>
      </c>
      <c r="F368" s="127">
        <v>2348924</v>
      </c>
      <c r="G368" s="127">
        <v>0</v>
      </c>
      <c r="H368" s="127">
        <v>1235578</v>
      </c>
      <c r="I368" s="127">
        <v>0</v>
      </c>
      <c r="J368" s="127">
        <v>0</v>
      </c>
      <c r="K368" s="127"/>
      <c r="L368" s="127"/>
      <c r="M368" s="127"/>
      <c r="N368" s="127"/>
      <c r="O368" s="127"/>
      <c r="Q368" s="140">
        <f t="shared" si="123"/>
        <v>0</v>
      </c>
      <c r="R368" s="140">
        <f t="shared" si="124"/>
        <v>0</v>
      </c>
      <c r="S368" s="140">
        <f t="shared" si="125"/>
        <v>0</v>
      </c>
      <c r="T368" s="140">
        <f t="shared" si="126"/>
        <v>0</v>
      </c>
      <c r="U368" s="140">
        <f t="shared" si="127"/>
        <v>0</v>
      </c>
      <c r="W368" s="140">
        <f t="shared" si="128"/>
        <v>86910.188000000009</v>
      </c>
      <c r="X368" s="140">
        <f t="shared" si="129"/>
        <v>0</v>
      </c>
      <c r="Y368" s="140">
        <f t="shared" si="130"/>
        <v>45716.386000000006</v>
      </c>
      <c r="Z368" s="140">
        <f t="shared" si="131"/>
        <v>0</v>
      </c>
      <c r="AA368" s="140">
        <f t="shared" si="132"/>
        <v>0</v>
      </c>
      <c r="AC368" s="143">
        <f t="shared" si="121"/>
        <v>86910.188000000009</v>
      </c>
      <c r="AD368" s="143">
        <f t="shared" si="121"/>
        <v>0</v>
      </c>
      <c r="AE368" s="143">
        <f t="shared" si="121"/>
        <v>45716.386000000006</v>
      </c>
      <c r="AF368" s="143">
        <f t="shared" si="121"/>
        <v>0</v>
      </c>
      <c r="AG368" s="143">
        <f t="shared" si="121"/>
        <v>0</v>
      </c>
      <c r="AI368" s="140">
        <f t="shared" si="133"/>
        <v>0</v>
      </c>
      <c r="AJ368" s="140">
        <f t="shared" si="134"/>
        <v>0</v>
      </c>
      <c r="AK368" s="140">
        <f t="shared" si="135"/>
        <v>0</v>
      </c>
      <c r="AL368" s="140">
        <f t="shared" si="136"/>
        <v>0</v>
      </c>
      <c r="AM368" s="140">
        <f t="shared" si="137"/>
        <v>0</v>
      </c>
      <c r="AO368" s="140">
        <f t="shared" si="138"/>
        <v>92077.820800000001</v>
      </c>
      <c r="AP368" s="140">
        <f t="shared" si="139"/>
        <v>0</v>
      </c>
      <c r="AQ368" s="140">
        <f t="shared" si="140"/>
        <v>48434.657599999999</v>
      </c>
      <c r="AR368" s="140">
        <f t="shared" si="141"/>
        <v>0</v>
      </c>
      <c r="AS368" s="140">
        <f t="shared" si="142"/>
        <v>0</v>
      </c>
      <c r="AU368" s="143">
        <f t="shared" si="122"/>
        <v>92077.820800000001</v>
      </c>
      <c r="AV368" s="143">
        <f t="shared" si="122"/>
        <v>0</v>
      </c>
      <c r="AW368" s="143">
        <f t="shared" si="122"/>
        <v>48434.657599999999</v>
      </c>
      <c r="AX368" s="143">
        <f t="shared" si="122"/>
        <v>0</v>
      </c>
      <c r="AY368" s="143">
        <f t="shared" si="122"/>
        <v>0</v>
      </c>
    </row>
    <row r="369" spans="2:51">
      <c r="B369" t="s">
        <v>889</v>
      </c>
      <c r="C369" t="s">
        <v>459</v>
      </c>
      <c r="D369" s="120">
        <v>3.56E-2</v>
      </c>
      <c r="E369" s="120">
        <v>3.5200000000000002E-2</v>
      </c>
      <c r="F369" s="127">
        <v>1111263</v>
      </c>
      <c r="G369" s="127">
        <v>0</v>
      </c>
      <c r="H369" s="127">
        <v>584545</v>
      </c>
      <c r="I369" s="127">
        <v>0</v>
      </c>
      <c r="J369" s="127">
        <v>0</v>
      </c>
      <c r="K369" s="127"/>
      <c r="L369" s="127"/>
      <c r="M369" s="127"/>
      <c r="N369" s="127"/>
      <c r="O369" s="127"/>
      <c r="Q369" s="140">
        <f t="shared" si="123"/>
        <v>0</v>
      </c>
      <c r="R369" s="140">
        <f t="shared" si="124"/>
        <v>0</v>
      </c>
      <c r="S369" s="140">
        <f t="shared" si="125"/>
        <v>0</v>
      </c>
      <c r="T369" s="140">
        <f t="shared" si="126"/>
        <v>0</v>
      </c>
      <c r="U369" s="140">
        <f t="shared" si="127"/>
        <v>0</v>
      </c>
      <c r="W369" s="140">
        <f t="shared" si="128"/>
        <v>39560.962800000001</v>
      </c>
      <c r="X369" s="140">
        <f t="shared" si="129"/>
        <v>0</v>
      </c>
      <c r="Y369" s="140">
        <f t="shared" si="130"/>
        <v>20809.802</v>
      </c>
      <c r="Z369" s="140">
        <f t="shared" si="131"/>
        <v>0</v>
      </c>
      <c r="AA369" s="140">
        <f t="shared" si="132"/>
        <v>0</v>
      </c>
      <c r="AC369" s="143">
        <f t="shared" si="121"/>
        <v>39560.962800000001</v>
      </c>
      <c r="AD369" s="143">
        <f t="shared" si="121"/>
        <v>0</v>
      </c>
      <c r="AE369" s="143">
        <f t="shared" si="121"/>
        <v>20809.802</v>
      </c>
      <c r="AF369" s="143">
        <f t="shared" si="121"/>
        <v>0</v>
      </c>
      <c r="AG369" s="143">
        <f t="shared" si="121"/>
        <v>0</v>
      </c>
      <c r="AI369" s="140">
        <f t="shared" si="133"/>
        <v>0</v>
      </c>
      <c r="AJ369" s="140">
        <f t="shared" si="134"/>
        <v>0</v>
      </c>
      <c r="AK369" s="140">
        <f t="shared" si="135"/>
        <v>0</v>
      </c>
      <c r="AL369" s="140">
        <f t="shared" si="136"/>
        <v>0</v>
      </c>
      <c r="AM369" s="140">
        <f t="shared" si="137"/>
        <v>0</v>
      </c>
      <c r="AO369" s="140">
        <f t="shared" si="138"/>
        <v>39116.457600000002</v>
      </c>
      <c r="AP369" s="140">
        <f t="shared" si="139"/>
        <v>0</v>
      </c>
      <c r="AQ369" s="140">
        <f t="shared" si="140"/>
        <v>20575.984</v>
      </c>
      <c r="AR369" s="140">
        <f t="shared" si="141"/>
        <v>0</v>
      </c>
      <c r="AS369" s="140">
        <f t="shared" si="142"/>
        <v>0</v>
      </c>
      <c r="AU369" s="143">
        <f t="shared" si="122"/>
        <v>39116.457600000002</v>
      </c>
      <c r="AV369" s="143">
        <f t="shared" si="122"/>
        <v>0</v>
      </c>
      <c r="AW369" s="143">
        <f t="shared" si="122"/>
        <v>20575.984</v>
      </c>
      <c r="AX369" s="143">
        <f t="shared" si="122"/>
        <v>0</v>
      </c>
      <c r="AY369" s="143">
        <f t="shared" si="122"/>
        <v>0</v>
      </c>
    </row>
    <row r="370" spans="2:51">
      <c r="B370" t="s">
        <v>889</v>
      </c>
      <c r="C370" t="s">
        <v>460</v>
      </c>
      <c r="D370" s="120">
        <v>3.7700000000000004E-2</v>
      </c>
      <c r="E370" s="120">
        <v>1.7399999999999999E-2</v>
      </c>
      <c r="F370" s="127">
        <v>2397302</v>
      </c>
      <c r="G370" s="127">
        <v>0</v>
      </c>
      <c r="H370" s="127">
        <v>1261026</v>
      </c>
      <c r="I370" s="127">
        <v>0</v>
      </c>
      <c r="J370" s="127">
        <v>0</v>
      </c>
      <c r="K370" s="127"/>
      <c r="L370" s="127"/>
      <c r="M370" s="127"/>
      <c r="N370" s="127"/>
      <c r="O370" s="127"/>
      <c r="Q370" s="140">
        <f t="shared" si="123"/>
        <v>0</v>
      </c>
      <c r="R370" s="140">
        <f t="shared" si="124"/>
        <v>0</v>
      </c>
      <c r="S370" s="140">
        <f t="shared" si="125"/>
        <v>0</v>
      </c>
      <c r="T370" s="140">
        <f t="shared" si="126"/>
        <v>0</v>
      </c>
      <c r="U370" s="140">
        <f t="shared" si="127"/>
        <v>0</v>
      </c>
      <c r="W370" s="140">
        <f t="shared" si="128"/>
        <v>90378.285400000008</v>
      </c>
      <c r="X370" s="140">
        <f t="shared" si="129"/>
        <v>0</v>
      </c>
      <c r="Y370" s="140">
        <f t="shared" si="130"/>
        <v>47540.680200000003</v>
      </c>
      <c r="Z370" s="140">
        <f t="shared" si="131"/>
        <v>0</v>
      </c>
      <c r="AA370" s="140">
        <f t="shared" si="132"/>
        <v>0</v>
      </c>
      <c r="AC370" s="143">
        <f t="shared" si="121"/>
        <v>90378.285400000008</v>
      </c>
      <c r="AD370" s="143">
        <f t="shared" si="121"/>
        <v>0</v>
      </c>
      <c r="AE370" s="143">
        <f t="shared" si="121"/>
        <v>47540.680200000003</v>
      </c>
      <c r="AF370" s="143">
        <f t="shared" si="121"/>
        <v>0</v>
      </c>
      <c r="AG370" s="143">
        <f t="shared" si="121"/>
        <v>0</v>
      </c>
      <c r="AI370" s="140">
        <f t="shared" si="133"/>
        <v>0</v>
      </c>
      <c r="AJ370" s="140">
        <f t="shared" si="134"/>
        <v>0</v>
      </c>
      <c r="AK370" s="140">
        <f t="shared" si="135"/>
        <v>0</v>
      </c>
      <c r="AL370" s="140">
        <f t="shared" si="136"/>
        <v>0</v>
      </c>
      <c r="AM370" s="140">
        <f t="shared" si="137"/>
        <v>0</v>
      </c>
      <c r="AO370" s="140">
        <f t="shared" si="138"/>
        <v>41713.054799999998</v>
      </c>
      <c r="AP370" s="140">
        <f t="shared" si="139"/>
        <v>0</v>
      </c>
      <c r="AQ370" s="140">
        <f t="shared" si="140"/>
        <v>21941.8524</v>
      </c>
      <c r="AR370" s="140">
        <f t="shared" si="141"/>
        <v>0</v>
      </c>
      <c r="AS370" s="140">
        <f t="shared" si="142"/>
        <v>0</v>
      </c>
      <c r="AU370" s="143">
        <f t="shared" si="122"/>
        <v>41713.054799999998</v>
      </c>
      <c r="AV370" s="143">
        <f t="shared" si="122"/>
        <v>0</v>
      </c>
      <c r="AW370" s="143">
        <f t="shared" si="122"/>
        <v>21941.8524</v>
      </c>
      <c r="AX370" s="143">
        <f t="shared" si="122"/>
        <v>0</v>
      </c>
      <c r="AY370" s="143">
        <f t="shared" si="122"/>
        <v>0</v>
      </c>
    </row>
    <row r="371" spans="2:51">
      <c r="B371" t="s">
        <v>889</v>
      </c>
      <c r="C371" t="s">
        <v>461</v>
      </c>
      <c r="D371" s="120">
        <v>3.9400000000000004E-2</v>
      </c>
      <c r="E371" s="120">
        <v>3.8599999999999995E-2</v>
      </c>
      <c r="F371" s="127">
        <v>33552980</v>
      </c>
      <c r="G371" s="127">
        <v>0</v>
      </c>
      <c r="H371" s="127">
        <v>17649492</v>
      </c>
      <c r="I371" s="127">
        <v>0</v>
      </c>
      <c r="J371" s="127">
        <v>0</v>
      </c>
      <c r="K371" s="127"/>
      <c r="L371" s="127"/>
      <c r="M371" s="127"/>
      <c r="N371" s="127"/>
      <c r="O371" s="127"/>
      <c r="Q371" s="140">
        <f t="shared" si="123"/>
        <v>0</v>
      </c>
      <c r="R371" s="140">
        <f t="shared" si="124"/>
        <v>0</v>
      </c>
      <c r="S371" s="140">
        <f t="shared" si="125"/>
        <v>0</v>
      </c>
      <c r="T371" s="140">
        <f t="shared" si="126"/>
        <v>0</v>
      </c>
      <c r="U371" s="140">
        <f t="shared" si="127"/>
        <v>0</v>
      </c>
      <c r="W371" s="140">
        <f t="shared" si="128"/>
        <v>1321987.4120000002</v>
      </c>
      <c r="X371" s="140">
        <f t="shared" si="129"/>
        <v>0</v>
      </c>
      <c r="Y371" s="140">
        <f t="shared" si="130"/>
        <v>695389.98480000009</v>
      </c>
      <c r="Z371" s="140">
        <f t="shared" si="131"/>
        <v>0</v>
      </c>
      <c r="AA371" s="140">
        <f t="shared" si="132"/>
        <v>0</v>
      </c>
      <c r="AC371" s="143">
        <f t="shared" si="121"/>
        <v>1321987.4120000002</v>
      </c>
      <c r="AD371" s="143">
        <f t="shared" si="121"/>
        <v>0</v>
      </c>
      <c r="AE371" s="143">
        <f t="shared" si="121"/>
        <v>695389.98480000009</v>
      </c>
      <c r="AF371" s="143">
        <f t="shared" si="121"/>
        <v>0</v>
      </c>
      <c r="AG371" s="143">
        <f t="shared" si="121"/>
        <v>0</v>
      </c>
      <c r="AI371" s="140">
        <f t="shared" si="133"/>
        <v>0</v>
      </c>
      <c r="AJ371" s="140">
        <f t="shared" si="134"/>
        <v>0</v>
      </c>
      <c r="AK371" s="140">
        <f t="shared" si="135"/>
        <v>0</v>
      </c>
      <c r="AL371" s="140">
        <f t="shared" si="136"/>
        <v>0</v>
      </c>
      <c r="AM371" s="140">
        <f t="shared" si="137"/>
        <v>0</v>
      </c>
      <c r="AO371" s="140">
        <f t="shared" si="138"/>
        <v>1295145.0279999999</v>
      </c>
      <c r="AP371" s="140">
        <f t="shared" si="139"/>
        <v>0</v>
      </c>
      <c r="AQ371" s="140">
        <f t="shared" si="140"/>
        <v>681270.39119999995</v>
      </c>
      <c r="AR371" s="140">
        <f t="shared" si="141"/>
        <v>0</v>
      </c>
      <c r="AS371" s="140">
        <f t="shared" si="142"/>
        <v>0</v>
      </c>
      <c r="AU371" s="143">
        <f t="shared" si="122"/>
        <v>1295145.0279999999</v>
      </c>
      <c r="AV371" s="143">
        <f t="shared" si="122"/>
        <v>0</v>
      </c>
      <c r="AW371" s="143">
        <f t="shared" si="122"/>
        <v>681270.39119999995</v>
      </c>
      <c r="AX371" s="143">
        <f t="shared" si="122"/>
        <v>0</v>
      </c>
      <c r="AY371" s="143">
        <f t="shared" si="122"/>
        <v>0</v>
      </c>
    </row>
    <row r="372" spans="2:51">
      <c r="B372" t="s">
        <v>889</v>
      </c>
      <c r="C372" t="s">
        <v>462</v>
      </c>
      <c r="D372" s="120">
        <v>8.2199999999999995E-2</v>
      </c>
      <c r="E372" s="120">
        <v>6.6100000000000006E-2</v>
      </c>
      <c r="F372" s="127">
        <v>3150728</v>
      </c>
      <c r="G372" s="127">
        <v>0</v>
      </c>
      <c r="H372" s="127">
        <v>1657342</v>
      </c>
      <c r="I372" s="127">
        <v>0</v>
      </c>
      <c r="J372" s="127">
        <v>0</v>
      </c>
      <c r="K372" s="127"/>
      <c r="L372" s="127"/>
      <c r="M372" s="127"/>
      <c r="N372" s="127"/>
      <c r="O372" s="127"/>
      <c r="Q372" s="140">
        <f t="shared" si="123"/>
        <v>0</v>
      </c>
      <c r="R372" s="140">
        <f t="shared" si="124"/>
        <v>0</v>
      </c>
      <c r="S372" s="140">
        <f t="shared" si="125"/>
        <v>0</v>
      </c>
      <c r="T372" s="140">
        <f t="shared" si="126"/>
        <v>0</v>
      </c>
      <c r="U372" s="140">
        <f t="shared" si="127"/>
        <v>0</v>
      </c>
      <c r="W372" s="140">
        <f t="shared" si="128"/>
        <v>258989.84159999999</v>
      </c>
      <c r="X372" s="140">
        <f t="shared" si="129"/>
        <v>0</v>
      </c>
      <c r="Y372" s="140">
        <f t="shared" si="130"/>
        <v>136233.51239999998</v>
      </c>
      <c r="Z372" s="140">
        <f t="shared" si="131"/>
        <v>0</v>
      </c>
      <c r="AA372" s="140">
        <f t="shared" si="132"/>
        <v>0</v>
      </c>
      <c r="AC372" s="143">
        <f t="shared" si="121"/>
        <v>258989.84159999999</v>
      </c>
      <c r="AD372" s="143">
        <f t="shared" si="121"/>
        <v>0</v>
      </c>
      <c r="AE372" s="143">
        <f t="shared" si="121"/>
        <v>136233.51239999998</v>
      </c>
      <c r="AF372" s="143">
        <f t="shared" si="121"/>
        <v>0</v>
      </c>
      <c r="AG372" s="143">
        <f t="shared" si="121"/>
        <v>0</v>
      </c>
      <c r="AI372" s="140">
        <f t="shared" si="133"/>
        <v>0</v>
      </c>
      <c r="AJ372" s="140">
        <f t="shared" si="134"/>
        <v>0</v>
      </c>
      <c r="AK372" s="140">
        <f t="shared" si="135"/>
        <v>0</v>
      </c>
      <c r="AL372" s="140">
        <f t="shared" si="136"/>
        <v>0</v>
      </c>
      <c r="AM372" s="140">
        <f t="shared" si="137"/>
        <v>0</v>
      </c>
      <c r="AO372" s="140">
        <f t="shared" si="138"/>
        <v>208263.12080000003</v>
      </c>
      <c r="AP372" s="140">
        <f t="shared" si="139"/>
        <v>0</v>
      </c>
      <c r="AQ372" s="140">
        <f t="shared" si="140"/>
        <v>109550.30620000001</v>
      </c>
      <c r="AR372" s="140">
        <f t="shared" si="141"/>
        <v>0</v>
      </c>
      <c r="AS372" s="140">
        <f t="shared" si="142"/>
        <v>0</v>
      </c>
      <c r="AU372" s="143">
        <f t="shared" si="122"/>
        <v>208263.12080000003</v>
      </c>
      <c r="AV372" s="143">
        <f t="shared" si="122"/>
        <v>0</v>
      </c>
      <c r="AW372" s="143">
        <f t="shared" si="122"/>
        <v>109550.30620000001</v>
      </c>
      <c r="AX372" s="143">
        <f t="shared" si="122"/>
        <v>0</v>
      </c>
      <c r="AY372" s="143">
        <f t="shared" si="122"/>
        <v>0</v>
      </c>
    </row>
    <row r="373" spans="2:51">
      <c r="B373" t="s">
        <v>889</v>
      </c>
      <c r="C373" t="s">
        <v>463</v>
      </c>
      <c r="D373" s="120">
        <v>5.6899999999999999E-2</v>
      </c>
      <c r="E373" s="120">
        <v>5.96E-2</v>
      </c>
      <c r="F373" s="127">
        <v>163479</v>
      </c>
      <c r="G373" s="127">
        <v>0</v>
      </c>
      <c r="H373" s="127">
        <v>85993</v>
      </c>
      <c r="I373" s="127">
        <v>0</v>
      </c>
      <c r="J373" s="127">
        <v>0</v>
      </c>
      <c r="K373" s="127"/>
      <c r="L373" s="127"/>
      <c r="M373" s="127"/>
      <c r="N373" s="127"/>
      <c r="O373" s="127"/>
      <c r="Q373" s="140">
        <f t="shared" si="123"/>
        <v>0</v>
      </c>
      <c r="R373" s="140">
        <f t="shared" si="124"/>
        <v>0</v>
      </c>
      <c r="S373" s="140">
        <f t="shared" si="125"/>
        <v>0</v>
      </c>
      <c r="T373" s="140">
        <f t="shared" si="126"/>
        <v>0</v>
      </c>
      <c r="U373" s="140">
        <f t="shared" si="127"/>
        <v>0</v>
      </c>
      <c r="W373" s="140">
        <f t="shared" si="128"/>
        <v>9301.9550999999992</v>
      </c>
      <c r="X373" s="140">
        <f t="shared" si="129"/>
        <v>0</v>
      </c>
      <c r="Y373" s="140">
        <f t="shared" si="130"/>
        <v>4893.0016999999998</v>
      </c>
      <c r="Z373" s="140">
        <f t="shared" si="131"/>
        <v>0</v>
      </c>
      <c r="AA373" s="140">
        <f t="shared" si="132"/>
        <v>0</v>
      </c>
      <c r="AC373" s="143">
        <f t="shared" si="121"/>
        <v>9301.9550999999992</v>
      </c>
      <c r="AD373" s="143">
        <f t="shared" si="121"/>
        <v>0</v>
      </c>
      <c r="AE373" s="143">
        <f t="shared" si="121"/>
        <v>4893.0016999999998</v>
      </c>
      <c r="AF373" s="143">
        <f t="shared" si="121"/>
        <v>0</v>
      </c>
      <c r="AG373" s="143">
        <f t="shared" si="121"/>
        <v>0</v>
      </c>
      <c r="AI373" s="140">
        <f t="shared" si="133"/>
        <v>0</v>
      </c>
      <c r="AJ373" s="140">
        <f t="shared" si="134"/>
        <v>0</v>
      </c>
      <c r="AK373" s="140">
        <f t="shared" si="135"/>
        <v>0</v>
      </c>
      <c r="AL373" s="140">
        <f t="shared" si="136"/>
        <v>0</v>
      </c>
      <c r="AM373" s="140">
        <f t="shared" si="137"/>
        <v>0</v>
      </c>
      <c r="AO373" s="140">
        <f t="shared" si="138"/>
        <v>9743.3484000000008</v>
      </c>
      <c r="AP373" s="140">
        <f t="shared" si="139"/>
        <v>0</v>
      </c>
      <c r="AQ373" s="140">
        <f t="shared" si="140"/>
        <v>5125.1827999999996</v>
      </c>
      <c r="AR373" s="140">
        <f t="shared" si="141"/>
        <v>0</v>
      </c>
      <c r="AS373" s="140">
        <f t="shared" si="142"/>
        <v>0</v>
      </c>
      <c r="AU373" s="143">
        <f t="shared" si="122"/>
        <v>9743.3484000000008</v>
      </c>
      <c r="AV373" s="143">
        <f t="shared" si="122"/>
        <v>0</v>
      </c>
      <c r="AW373" s="143">
        <f t="shared" si="122"/>
        <v>5125.1827999999996</v>
      </c>
      <c r="AX373" s="143">
        <f t="shared" si="122"/>
        <v>0</v>
      </c>
      <c r="AY373" s="143">
        <f t="shared" si="122"/>
        <v>0</v>
      </c>
    </row>
    <row r="374" spans="2:51">
      <c r="B374" t="s">
        <v>889</v>
      </c>
      <c r="C374" t="s">
        <v>464</v>
      </c>
      <c r="D374" s="120">
        <v>6.6900000000000001E-2</v>
      </c>
      <c r="E374" s="120">
        <v>7.1099999999999997E-2</v>
      </c>
      <c r="F374" s="127">
        <v>98079</v>
      </c>
      <c r="G374" s="127">
        <v>0</v>
      </c>
      <c r="H374" s="127">
        <v>51591</v>
      </c>
      <c r="I374" s="127">
        <v>0</v>
      </c>
      <c r="J374" s="127">
        <v>0</v>
      </c>
      <c r="K374" s="127"/>
      <c r="L374" s="127"/>
      <c r="M374" s="127"/>
      <c r="N374" s="127"/>
      <c r="O374" s="127"/>
      <c r="Q374" s="140">
        <f t="shared" si="123"/>
        <v>0</v>
      </c>
      <c r="R374" s="140">
        <f t="shared" si="124"/>
        <v>0</v>
      </c>
      <c r="S374" s="140">
        <f t="shared" si="125"/>
        <v>0</v>
      </c>
      <c r="T374" s="140">
        <f t="shared" si="126"/>
        <v>0</v>
      </c>
      <c r="U374" s="140">
        <f t="shared" si="127"/>
        <v>0</v>
      </c>
      <c r="W374" s="140">
        <f t="shared" si="128"/>
        <v>6561.4850999999999</v>
      </c>
      <c r="X374" s="140">
        <f t="shared" si="129"/>
        <v>0</v>
      </c>
      <c r="Y374" s="140">
        <f t="shared" si="130"/>
        <v>3451.4378999999999</v>
      </c>
      <c r="Z374" s="140">
        <f t="shared" si="131"/>
        <v>0</v>
      </c>
      <c r="AA374" s="140">
        <f t="shared" si="132"/>
        <v>0</v>
      </c>
      <c r="AC374" s="143">
        <f t="shared" si="121"/>
        <v>6561.4850999999999</v>
      </c>
      <c r="AD374" s="143">
        <f t="shared" si="121"/>
        <v>0</v>
      </c>
      <c r="AE374" s="143">
        <f t="shared" si="121"/>
        <v>3451.4378999999999</v>
      </c>
      <c r="AF374" s="143">
        <f t="shared" si="121"/>
        <v>0</v>
      </c>
      <c r="AG374" s="143">
        <f t="shared" si="121"/>
        <v>0</v>
      </c>
      <c r="AI374" s="140">
        <f t="shared" si="133"/>
        <v>0</v>
      </c>
      <c r="AJ374" s="140">
        <f t="shared" si="134"/>
        <v>0</v>
      </c>
      <c r="AK374" s="140">
        <f t="shared" si="135"/>
        <v>0</v>
      </c>
      <c r="AL374" s="140">
        <f t="shared" si="136"/>
        <v>0</v>
      </c>
      <c r="AM374" s="140">
        <f t="shared" si="137"/>
        <v>0</v>
      </c>
      <c r="AO374" s="140">
        <f t="shared" si="138"/>
        <v>6973.4168999999993</v>
      </c>
      <c r="AP374" s="140">
        <f t="shared" si="139"/>
        <v>0</v>
      </c>
      <c r="AQ374" s="140">
        <f t="shared" si="140"/>
        <v>3668.1200999999996</v>
      </c>
      <c r="AR374" s="140">
        <f t="shared" si="141"/>
        <v>0</v>
      </c>
      <c r="AS374" s="140">
        <f t="shared" si="142"/>
        <v>0</v>
      </c>
      <c r="AU374" s="143">
        <f t="shared" si="122"/>
        <v>6973.4168999999993</v>
      </c>
      <c r="AV374" s="143">
        <f t="shared" si="122"/>
        <v>0</v>
      </c>
      <c r="AW374" s="143">
        <f t="shared" si="122"/>
        <v>3668.1200999999996</v>
      </c>
      <c r="AX374" s="143">
        <f t="shared" si="122"/>
        <v>0</v>
      </c>
      <c r="AY374" s="143">
        <f t="shared" si="122"/>
        <v>0</v>
      </c>
    </row>
    <row r="375" spans="2:51">
      <c r="B375" t="s">
        <v>889</v>
      </c>
      <c r="C375" t="s">
        <v>465</v>
      </c>
      <c r="D375" s="120">
        <v>8.2199999999999995E-2</v>
      </c>
      <c r="E375" s="120">
        <v>8.9200000000000002E-2</v>
      </c>
      <c r="F375" s="127">
        <v>21762</v>
      </c>
      <c r="G375" s="127">
        <v>0</v>
      </c>
      <c r="H375" s="127">
        <v>11447</v>
      </c>
      <c r="I375" s="127">
        <v>0</v>
      </c>
      <c r="J375" s="127">
        <v>0</v>
      </c>
      <c r="K375" s="127"/>
      <c r="L375" s="127"/>
      <c r="M375" s="127"/>
      <c r="N375" s="127"/>
      <c r="O375" s="127"/>
      <c r="Q375" s="140">
        <f t="shared" si="123"/>
        <v>0</v>
      </c>
      <c r="R375" s="140">
        <f t="shared" si="124"/>
        <v>0</v>
      </c>
      <c r="S375" s="140">
        <f t="shared" si="125"/>
        <v>0</v>
      </c>
      <c r="T375" s="140">
        <f t="shared" si="126"/>
        <v>0</v>
      </c>
      <c r="U375" s="140">
        <f t="shared" si="127"/>
        <v>0</v>
      </c>
      <c r="W375" s="140">
        <f t="shared" si="128"/>
        <v>1788.8363999999999</v>
      </c>
      <c r="X375" s="140">
        <f t="shared" si="129"/>
        <v>0</v>
      </c>
      <c r="Y375" s="140">
        <f t="shared" si="130"/>
        <v>940.9434</v>
      </c>
      <c r="Z375" s="140">
        <f t="shared" si="131"/>
        <v>0</v>
      </c>
      <c r="AA375" s="140">
        <f t="shared" si="132"/>
        <v>0</v>
      </c>
      <c r="AC375" s="143">
        <f t="shared" si="121"/>
        <v>1788.8363999999999</v>
      </c>
      <c r="AD375" s="143">
        <f t="shared" si="121"/>
        <v>0</v>
      </c>
      <c r="AE375" s="143">
        <f t="shared" si="121"/>
        <v>940.9434</v>
      </c>
      <c r="AF375" s="143">
        <f t="shared" si="121"/>
        <v>0</v>
      </c>
      <c r="AG375" s="143">
        <f t="shared" si="121"/>
        <v>0</v>
      </c>
      <c r="AI375" s="140">
        <f t="shared" si="133"/>
        <v>0</v>
      </c>
      <c r="AJ375" s="140">
        <f t="shared" si="134"/>
        <v>0</v>
      </c>
      <c r="AK375" s="140">
        <f t="shared" si="135"/>
        <v>0</v>
      </c>
      <c r="AL375" s="140">
        <f t="shared" si="136"/>
        <v>0</v>
      </c>
      <c r="AM375" s="140">
        <f t="shared" si="137"/>
        <v>0</v>
      </c>
      <c r="AO375" s="140">
        <f t="shared" si="138"/>
        <v>1941.1704</v>
      </c>
      <c r="AP375" s="140">
        <f t="shared" si="139"/>
        <v>0</v>
      </c>
      <c r="AQ375" s="140">
        <f t="shared" si="140"/>
        <v>1021.0724</v>
      </c>
      <c r="AR375" s="140">
        <f t="shared" si="141"/>
        <v>0</v>
      </c>
      <c r="AS375" s="140">
        <f t="shared" si="142"/>
        <v>0</v>
      </c>
      <c r="AU375" s="143">
        <f t="shared" si="122"/>
        <v>1941.1704</v>
      </c>
      <c r="AV375" s="143">
        <f t="shared" si="122"/>
        <v>0</v>
      </c>
      <c r="AW375" s="143">
        <f t="shared" si="122"/>
        <v>1021.0724</v>
      </c>
      <c r="AX375" s="143">
        <f t="shared" si="122"/>
        <v>0</v>
      </c>
      <c r="AY375" s="143">
        <f t="shared" si="122"/>
        <v>0</v>
      </c>
    </row>
    <row r="376" spans="2:51">
      <c r="B376" t="s">
        <v>889</v>
      </c>
      <c r="C376" t="s">
        <v>480</v>
      </c>
      <c r="D376" s="120">
        <v>6.6900000000000001E-2</v>
      </c>
      <c r="E376" s="120">
        <v>6.6900000000000001E-2</v>
      </c>
      <c r="F376" s="127"/>
      <c r="G376" s="127"/>
      <c r="H376" s="127"/>
      <c r="I376" s="127"/>
      <c r="J376" s="127"/>
      <c r="K376" s="127">
        <v>299502</v>
      </c>
      <c r="L376" s="127">
        <v>0</v>
      </c>
      <c r="M376" s="127">
        <v>0</v>
      </c>
      <c r="N376" s="127">
        <v>0</v>
      </c>
      <c r="O376" s="127">
        <v>0</v>
      </c>
      <c r="Q376" s="140">
        <f t="shared" si="123"/>
        <v>20036.683799999999</v>
      </c>
      <c r="R376" s="140">
        <f t="shared" si="124"/>
        <v>0</v>
      </c>
      <c r="S376" s="140">
        <f t="shared" si="125"/>
        <v>0</v>
      </c>
      <c r="T376" s="140">
        <f t="shared" si="126"/>
        <v>0</v>
      </c>
      <c r="U376" s="140">
        <f t="shared" si="127"/>
        <v>0</v>
      </c>
      <c r="W376" s="140">
        <f t="shared" si="128"/>
        <v>0</v>
      </c>
      <c r="X376" s="140">
        <f t="shared" si="129"/>
        <v>0</v>
      </c>
      <c r="Y376" s="140">
        <f t="shared" si="130"/>
        <v>0</v>
      </c>
      <c r="Z376" s="140">
        <f t="shared" si="131"/>
        <v>0</v>
      </c>
      <c r="AA376" s="140">
        <f t="shared" si="132"/>
        <v>0</v>
      </c>
      <c r="AC376" s="143">
        <f t="shared" ref="AC376:AG426" si="143">SUM(Q376,W376)</f>
        <v>20036.683799999999</v>
      </c>
      <c r="AD376" s="143">
        <f t="shared" si="143"/>
        <v>0</v>
      </c>
      <c r="AE376" s="143">
        <f t="shared" si="143"/>
        <v>0</v>
      </c>
      <c r="AF376" s="143">
        <f t="shared" si="143"/>
        <v>0</v>
      </c>
      <c r="AG376" s="143">
        <f t="shared" si="143"/>
        <v>0</v>
      </c>
      <c r="AI376" s="140">
        <f t="shared" si="133"/>
        <v>20036.683799999999</v>
      </c>
      <c r="AJ376" s="140">
        <f t="shared" si="134"/>
        <v>0</v>
      </c>
      <c r="AK376" s="140">
        <f t="shared" si="135"/>
        <v>0</v>
      </c>
      <c r="AL376" s="140">
        <f t="shared" si="136"/>
        <v>0</v>
      </c>
      <c r="AM376" s="140">
        <f t="shared" si="137"/>
        <v>0</v>
      </c>
      <c r="AO376" s="140">
        <f t="shared" si="138"/>
        <v>0</v>
      </c>
      <c r="AP376" s="140">
        <f t="shared" si="139"/>
        <v>0</v>
      </c>
      <c r="AQ376" s="140">
        <f t="shared" si="140"/>
        <v>0</v>
      </c>
      <c r="AR376" s="140">
        <f t="shared" si="141"/>
        <v>0</v>
      </c>
      <c r="AS376" s="140">
        <f t="shared" si="142"/>
        <v>0</v>
      </c>
      <c r="AU376" s="143">
        <f t="shared" ref="AU376:AY426" si="144">SUM(AI376,AO376)</f>
        <v>20036.683799999999</v>
      </c>
      <c r="AV376" s="143">
        <f t="shared" si="144"/>
        <v>0</v>
      </c>
      <c r="AW376" s="143">
        <f t="shared" si="144"/>
        <v>0</v>
      </c>
      <c r="AX376" s="143">
        <f t="shared" si="144"/>
        <v>0</v>
      </c>
      <c r="AY376" s="143">
        <f t="shared" si="144"/>
        <v>0</v>
      </c>
    </row>
    <row r="377" spans="2:51">
      <c r="B377" t="s">
        <v>1158</v>
      </c>
      <c r="F377" s="127">
        <v>214445267</v>
      </c>
      <c r="G377" s="127">
        <v>0</v>
      </c>
      <c r="H377" s="127">
        <v>112802202</v>
      </c>
      <c r="I377" s="127">
        <v>0</v>
      </c>
      <c r="J377" s="127">
        <v>0</v>
      </c>
      <c r="K377" s="127">
        <v>299502</v>
      </c>
      <c r="L377" s="127">
        <v>0</v>
      </c>
      <c r="M377" s="127">
        <v>0</v>
      </c>
      <c r="N377" s="127">
        <v>0</v>
      </c>
      <c r="O377" s="127">
        <v>0</v>
      </c>
      <c r="Q377" s="140">
        <f t="shared" si="123"/>
        <v>0</v>
      </c>
      <c r="R377" s="140">
        <f t="shared" si="124"/>
        <v>0</v>
      </c>
      <c r="S377" s="140">
        <f t="shared" si="125"/>
        <v>0</v>
      </c>
      <c r="T377" s="140">
        <f t="shared" si="126"/>
        <v>0</v>
      </c>
      <c r="U377" s="140">
        <f t="shared" si="127"/>
        <v>0</v>
      </c>
      <c r="W377" s="140">
        <f t="shared" si="128"/>
        <v>0</v>
      </c>
      <c r="X377" s="140">
        <f t="shared" si="129"/>
        <v>0</v>
      </c>
      <c r="Y377" s="140">
        <f t="shared" si="130"/>
        <v>0</v>
      </c>
      <c r="Z377" s="140">
        <f t="shared" si="131"/>
        <v>0</v>
      </c>
      <c r="AA377" s="140">
        <f t="shared" si="132"/>
        <v>0</v>
      </c>
      <c r="AC377" s="143">
        <f t="shared" si="143"/>
        <v>0</v>
      </c>
      <c r="AD377" s="143">
        <f t="shared" si="143"/>
        <v>0</v>
      </c>
      <c r="AE377" s="143">
        <f t="shared" si="143"/>
        <v>0</v>
      </c>
      <c r="AF377" s="143">
        <f t="shared" si="143"/>
        <v>0</v>
      </c>
      <c r="AG377" s="143">
        <f t="shared" si="143"/>
        <v>0</v>
      </c>
      <c r="AI377" s="140">
        <f t="shared" si="133"/>
        <v>0</v>
      </c>
      <c r="AJ377" s="140">
        <f t="shared" si="134"/>
        <v>0</v>
      </c>
      <c r="AK377" s="140">
        <f t="shared" si="135"/>
        <v>0</v>
      </c>
      <c r="AL377" s="140">
        <f t="shared" si="136"/>
        <v>0</v>
      </c>
      <c r="AM377" s="140">
        <f t="shared" si="137"/>
        <v>0</v>
      </c>
      <c r="AO377" s="140">
        <f t="shared" si="138"/>
        <v>0</v>
      </c>
      <c r="AP377" s="140">
        <f t="shared" si="139"/>
        <v>0</v>
      </c>
      <c r="AQ377" s="140">
        <f t="shared" si="140"/>
        <v>0</v>
      </c>
      <c r="AR377" s="140">
        <f t="shared" si="141"/>
        <v>0</v>
      </c>
      <c r="AS377" s="140">
        <f t="shared" si="142"/>
        <v>0</v>
      </c>
      <c r="AU377" s="143">
        <f t="shared" si="144"/>
        <v>0</v>
      </c>
      <c r="AV377" s="143">
        <f t="shared" si="144"/>
        <v>0</v>
      </c>
      <c r="AW377" s="143">
        <f t="shared" si="144"/>
        <v>0</v>
      </c>
      <c r="AX377" s="143">
        <f t="shared" si="144"/>
        <v>0</v>
      </c>
      <c r="AY377" s="143">
        <f t="shared" si="144"/>
        <v>0</v>
      </c>
    </row>
    <row r="378" spans="2:51">
      <c r="B378" t="s">
        <v>857</v>
      </c>
      <c r="C378" t="s">
        <v>124</v>
      </c>
      <c r="D378" s="120">
        <v>1.9900000000000001E-2</v>
      </c>
      <c r="E378" s="120">
        <v>1.9900000000000001E-2</v>
      </c>
      <c r="F378" s="127"/>
      <c r="G378" s="127"/>
      <c r="H378" s="127"/>
      <c r="I378" s="127"/>
      <c r="J378" s="127"/>
      <c r="K378" s="127">
        <v>0</v>
      </c>
      <c r="L378" s="127">
        <v>0</v>
      </c>
      <c r="M378" s="127">
        <v>20152736</v>
      </c>
      <c r="N378" s="127">
        <v>0</v>
      </c>
      <c r="O378" s="127">
        <v>0</v>
      </c>
      <c r="Q378" s="140">
        <f t="shared" si="123"/>
        <v>0</v>
      </c>
      <c r="R378" s="140">
        <f t="shared" si="124"/>
        <v>0</v>
      </c>
      <c r="S378" s="140">
        <f t="shared" si="125"/>
        <v>401039.44640000002</v>
      </c>
      <c r="T378" s="140">
        <f t="shared" si="126"/>
        <v>0</v>
      </c>
      <c r="U378" s="140">
        <f t="shared" si="127"/>
        <v>0</v>
      </c>
      <c r="W378" s="140">
        <f t="shared" si="128"/>
        <v>0</v>
      </c>
      <c r="X378" s="140">
        <f t="shared" si="129"/>
        <v>0</v>
      </c>
      <c r="Y378" s="140">
        <f t="shared" si="130"/>
        <v>0</v>
      </c>
      <c r="Z378" s="140">
        <f t="shared" si="131"/>
        <v>0</v>
      </c>
      <c r="AA378" s="140">
        <f t="shared" si="132"/>
        <v>0</v>
      </c>
      <c r="AC378" s="143">
        <f t="shared" si="143"/>
        <v>0</v>
      </c>
      <c r="AD378" s="143">
        <f t="shared" si="143"/>
        <v>0</v>
      </c>
      <c r="AE378" s="143">
        <f t="shared" si="143"/>
        <v>401039.44640000002</v>
      </c>
      <c r="AF378" s="143">
        <f t="shared" si="143"/>
        <v>0</v>
      </c>
      <c r="AG378" s="143">
        <f t="shared" si="143"/>
        <v>0</v>
      </c>
      <c r="AI378" s="140">
        <f t="shared" si="133"/>
        <v>0</v>
      </c>
      <c r="AJ378" s="140">
        <f t="shared" si="134"/>
        <v>0</v>
      </c>
      <c r="AK378" s="140">
        <f t="shared" si="135"/>
        <v>401039.44640000002</v>
      </c>
      <c r="AL378" s="140">
        <f t="shared" si="136"/>
        <v>0</v>
      </c>
      <c r="AM378" s="140">
        <f t="shared" si="137"/>
        <v>0</v>
      </c>
      <c r="AO378" s="140">
        <f t="shared" si="138"/>
        <v>0</v>
      </c>
      <c r="AP378" s="140">
        <f t="shared" si="139"/>
        <v>0</v>
      </c>
      <c r="AQ378" s="140">
        <f t="shared" si="140"/>
        <v>0</v>
      </c>
      <c r="AR378" s="140">
        <f t="shared" si="141"/>
        <v>0</v>
      </c>
      <c r="AS378" s="140">
        <f t="shared" si="142"/>
        <v>0</v>
      </c>
      <c r="AU378" s="143">
        <f t="shared" si="144"/>
        <v>0</v>
      </c>
      <c r="AV378" s="143">
        <f t="shared" si="144"/>
        <v>0</v>
      </c>
      <c r="AW378" s="143">
        <f t="shared" si="144"/>
        <v>401039.44640000002</v>
      </c>
      <c r="AX378" s="143">
        <f t="shared" si="144"/>
        <v>0</v>
      </c>
      <c r="AY378" s="143">
        <f t="shared" si="144"/>
        <v>0</v>
      </c>
    </row>
    <row r="379" spans="2:51">
      <c r="B379" t="s">
        <v>857</v>
      </c>
      <c r="C379" t="s">
        <v>125</v>
      </c>
      <c r="D379" s="120">
        <v>2.6699999999999998E-2</v>
      </c>
      <c r="E379" s="120">
        <v>2.6699999999999998E-2</v>
      </c>
      <c r="F379" s="127"/>
      <c r="G379" s="127"/>
      <c r="H379" s="127"/>
      <c r="I379" s="127"/>
      <c r="J379" s="127"/>
      <c r="K379" s="127">
        <v>0</v>
      </c>
      <c r="L379" s="127">
        <v>0</v>
      </c>
      <c r="M379" s="127">
        <v>30424801</v>
      </c>
      <c r="N379" s="127">
        <v>0</v>
      </c>
      <c r="O379" s="127">
        <v>0</v>
      </c>
      <c r="Q379" s="140">
        <f t="shared" si="123"/>
        <v>0</v>
      </c>
      <c r="R379" s="140">
        <f t="shared" si="124"/>
        <v>0</v>
      </c>
      <c r="S379" s="140">
        <f t="shared" si="125"/>
        <v>812342.18669999996</v>
      </c>
      <c r="T379" s="140">
        <f t="shared" si="126"/>
        <v>0</v>
      </c>
      <c r="U379" s="140">
        <f t="shared" si="127"/>
        <v>0</v>
      </c>
      <c r="W379" s="140">
        <f t="shared" si="128"/>
        <v>0</v>
      </c>
      <c r="X379" s="140">
        <f t="shared" si="129"/>
        <v>0</v>
      </c>
      <c r="Y379" s="140">
        <f t="shared" si="130"/>
        <v>0</v>
      </c>
      <c r="Z379" s="140">
        <f t="shared" si="131"/>
        <v>0</v>
      </c>
      <c r="AA379" s="140">
        <f t="shared" si="132"/>
        <v>0</v>
      </c>
      <c r="AC379" s="143">
        <f t="shared" si="143"/>
        <v>0</v>
      </c>
      <c r="AD379" s="143">
        <f t="shared" si="143"/>
        <v>0</v>
      </c>
      <c r="AE379" s="143">
        <f t="shared" si="143"/>
        <v>812342.18669999996</v>
      </c>
      <c r="AF379" s="143">
        <f t="shared" si="143"/>
        <v>0</v>
      </c>
      <c r="AG379" s="143">
        <f t="shared" si="143"/>
        <v>0</v>
      </c>
      <c r="AI379" s="140">
        <f t="shared" si="133"/>
        <v>0</v>
      </c>
      <c r="AJ379" s="140">
        <f t="shared" si="134"/>
        <v>0</v>
      </c>
      <c r="AK379" s="140">
        <f t="shared" si="135"/>
        <v>812342.18669999996</v>
      </c>
      <c r="AL379" s="140">
        <f t="shared" si="136"/>
        <v>0</v>
      </c>
      <c r="AM379" s="140">
        <f t="shared" si="137"/>
        <v>0</v>
      </c>
      <c r="AO379" s="140">
        <f t="shared" si="138"/>
        <v>0</v>
      </c>
      <c r="AP379" s="140">
        <f t="shared" si="139"/>
        <v>0</v>
      </c>
      <c r="AQ379" s="140">
        <f t="shared" si="140"/>
        <v>0</v>
      </c>
      <c r="AR379" s="140">
        <f t="shared" si="141"/>
        <v>0</v>
      </c>
      <c r="AS379" s="140">
        <f t="shared" si="142"/>
        <v>0</v>
      </c>
      <c r="AU379" s="143">
        <f t="shared" si="144"/>
        <v>0</v>
      </c>
      <c r="AV379" s="143">
        <f t="shared" si="144"/>
        <v>0</v>
      </c>
      <c r="AW379" s="143">
        <f t="shared" si="144"/>
        <v>812342.18669999996</v>
      </c>
      <c r="AX379" s="143">
        <f t="shared" si="144"/>
        <v>0</v>
      </c>
      <c r="AY379" s="143">
        <f t="shared" si="144"/>
        <v>0</v>
      </c>
    </row>
    <row r="380" spans="2:51">
      <c r="B380" t="s">
        <v>857</v>
      </c>
      <c r="C380" t="s">
        <v>126</v>
      </c>
      <c r="D380" s="120">
        <v>9.219999999999999E-2</v>
      </c>
      <c r="E380" s="120">
        <v>9.219999999999999E-2</v>
      </c>
      <c r="F380" s="127"/>
      <c r="G380" s="127"/>
      <c r="H380" s="127"/>
      <c r="I380" s="127"/>
      <c r="J380" s="127"/>
      <c r="K380" s="127">
        <v>0</v>
      </c>
      <c r="L380" s="127">
        <v>0</v>
      </c>
      <c r="M380" s="127">
        <v>175461</v>
      </c>
      <c r="N380" s="127">
        <v>0</v>
      </c>
      <c r="O380" s="127">
        <v>0</v>
      </c>
      <c r="Q380" s="140">
        <f t="shared" si="123"/>
        <v>0</v>
      </c>
      <c r="R380" s="140">
        <f t="shared" si="124"/>
        <v>0</v>
      </c>
      <c r="S380" s="140">
        <f t="shared" si="125"/>
        <v>16177.504199999998</v>
      </c>
      <c r="T380" s="140">
        <f t="shared" si="126"/>
        <v>0</v>
      </c>
      <c r="U380" s="140">
        <f t="shared" si="127"/>
        <v>0</v>
      </c>
      <c r="W380" s="140">
        <f t="shared" si="128"/>
        <v>0</v>
      </c>
      <c r="X380" s="140">
        <f t="shared" si="129"/>
        <v>0</v>
      </c>
      <c r="Y380" s="140">
        <f t="shared" si="130"/>
        <v>0</v>
      </c>
      <c r="Z380" s="140">
        <f t="shared" si="131"/>
        <v>0</v>
      </c>
      <c r="AA380" s="140">
        <f t="shared" si="132"/>
        <v>0</v>
      </c>
      <c r="AC380" s="143">
        <f t="shared" si="143"/>
        <v>0</v>
      </c>
      <c r="AD380" s="143">
        <f t="shared" si="143"/>
        <v>0</v>
      </c>
      <c r="AE380" s="143">
        <f t="shared" si="143"/>
        <v>16177.504199999998</v>
      </c>
      <c r="AF380" s="143">
        <f t="shared" si="143"/>
        <v>0</v>
      </c>
      <c r="AG380" s="143">
        <f t="shared" si="143"/>
        <v>0</v>
      </c>
      <c r="AI380" s="140">
        <f t="shared" si="133"/>
        <v>0</v>
      </c>
      <c r="AJ380" s="140">
        <f t="shared" si="134"/>
        <v>0</v>
      </c>
      <c r="AK380" s="140">
        <f t="shared" si="135"/>
        <v>16177.504199999998</v>
      </c>
      <c r="AL380" s="140">
        <f t="shared" si="136"/>
        <v>0</v>
      </c>
      <c r="AM380" s="140">
        <f t="shared" si="137"/>
        <v>0</v>
      </c>
      <c r="AO380" s="140">
        <f t="shared" si="138"/>
        <v>0</v>
      </c>
      <c r="AP380" s="140">
        <f t="shared" si="139"/>
        <v>0</v>
      </c>
      <c r="AQ380" s="140">
        <f t="shared" si="140"/>
        <v>0</v>
      </c>
      <c r="AR380" s="140">
        <f t="shared" si="141"/>
        <v>0</v>
      </c>
      <c r="AS380" s="140">
        <f t="shared" si="142"/>
        <v>0</v>
      </c>
      <c r="AU380" s="143">
        <f t="shared" si="144"/>
        <v>0</v>
      </c>
      <c r="AV380" s="143">
        <f t="shared" si="144"/>
        <v>0</v>
      </c>
      <c r="AW380" s="143">
        <f t="shared" si="144"/>
        <v>16177.504199999998</v>
      </c>
      <c r="AX380" s="143">
        <f t="shared" si="144"/>
        <v>0</v>
      </c>
      <c r="AY380" s="143">
        <f t="shared" si="144"/>
        <v>0</v>
      </c>
    </row>
    <row r="381" spans="2:51">
      <c r="B381" t="s">
        <v>857</v>
      </c>
      <c r="C381" t="s">
        <v>127</v>
      </c>
      <c r="D381" s="120">
        <v>8.3399999999999988E-2</v>
      </c>
      <c r="E381" s="120">
        <v>8.3399999999999988E-2</v>
      </c>
      <c r="F381" s="127"/>
      <c r="G381" s="127"/>
      <c r="H381" s="127"/>
      <c r="I381" s="127"/>
      <c r="J381" s="127"/>
      <c r="K381" s="127">
        <v>0</v>
      </c>
      <c r="L381" s="127">
        <v>0</v>
      </c>
      <c r="M381" s="127">
        <v>8330808</v>
      </c>
      <c r="N381" s="127">
        <v>0</v>
      </c>
      <c r="O381" s="127">
        <v>0</v>
      </c>
      <c r="Q381" s="140">
        <f t="shared" si="123"/>
        <v>0</v>
      </c>
      <c r="R381" s="140">
        <f t="shared" si="124"/>
        <v>0</v>
      </c>
      <c r="S381" s="140">
        <f t="shared" si="125"/>
        <v>694789.38719999988</v>
      </c>
      <c r="T381" s="140">
        <f t="shared" si="126"/>
        <v>0</v>
      </c>
      <c r="U381" s="140">
        <f t="shared" si="127"/>
        <v>0</v>
      </c>
      <c r="W381" s="140">
        <f t="shared" si="128"/>
        <v>0</v>
      </c>
      <c r="X381" s="140">
        <f t="shared" si="129"/>
        <v>0</v>
      </c>
      <c r="Y381" s="140">
        <f t="shared" si="130"/>
        <v>0</v>
      </c>
      <c r="Z381" s="140">
        <f t="shared" si="131"/>
        <v>0</v>
      </c>
      <c r="AA381" s="140">
        <f t="shared" si="132"/>
        <v>0</v>
      </c>
      <c r="AC381" s="143">
        <f t="shared" si="143"/>
        <v>0</v>
      </c>
      <c r="AD381" s="143">
        <f t="shared" si="143"/>
        <v>0</v>
      </c>
      <c r="AE381" s="143">
        <f t="shared" si="143"/>
        <v>694789.38719999988</v>
      </c>
      <c r="AF381" s="143">
        <f t="shared" si="143"/>
        <v>0</v>
      </c>
      <c r="AG381" s="143">
        <f t="shared" si="143"/>
        <v>0</v>
      </c>
      <c r="AI381" s="140">
        <f t="shared" si="133"/>
        <v>0</v>
      </c>
      <c r="AJ381" s="140">
        <f t="shared" si="134"/>
        <v>0</v>
      </c>
      <c r="AK381" s="140">
        <f t="shared" si="135"/>
        <v>694789.38719999988</v>
      </c>
      <c r="AL381" s="140">
        <f t="shared" si="136"/>
        <v>0</v>
      </c>
      <c r="AM381" s="140">
        <f t="shared" si="137"/>
        <v>0</v>
      </c>
      <c r="AO381" s="140">
        <f t="shared" si="138"/>
        <v>0</v>
      </c>
      <c r="AP381" s="140">
        <f t="shared" si="139"/>
        <v>0</v>
      </c>
      <c r="AQ381" s="140">
        <f t="shared" si="140"/>
        <v>0</v>
      </c>
      <c r="AR381" s="140">
        <f t="shared" si="141"/>
        <v>0</v>
      </c>
      <c r="AS381" s="140">
        <f t="shared" si="142"/>
        <v>0</v>
      </c>
      <c r="AU381" s="143">
        <f t="shared" si="144"/>
        <v>0</v>
      </c>
      <c r="AV381" s="143">
        <f t="shared" si="144"/>
        <v>0</v>
      </c>
      <c r="AW381" s="143">
        <f t="shared" si="144"/>
        <v>694789.38719999988</v>
      </c>
      <c r="AX381" s="143">
        <f t="shared" si="144"/>
        <v>0</v>
      </c>
      <c r="AY381" s="143">
        <f t="shared" si="144"/>
        <v>0</v>
      </c>
    </row>
    <row r="382" spans="2:51">
      <c r="B382" t="s">
        <v>857</v>
      </c>
      <c r="C382" t="s">
        <v>128</v>
      </c>
      <c r="D382" s="120">
        <v>2.9699999999999997E-2</v>
      </c>
      <c r="E382" s="120">
        <v>2.9699999999999997E-2</v>
      </c>
      <c r="F382" s="127"/>
      <c r="G382" s="127"/>
      <c r="H382" s="127"/>
      <c r="I382" s="127"/>
      <c r="J382" s="127"/>
      <c r="K382" s="127">
        <v>0</v>
      </c>
      <c r="L382" s="127">
        <v>0</v>
      </c>
      <c r="M382" s="127">
        <v>3875940</v>
      </c>
      <c r="N382" s="127">
        <v>0</v>
      </c>
      <c r="O382" s="127">
        <v>0</v>
      </c>
      <c r="Q382" s="140">
        <f t="shared" si="123"/>
        <v>0</v>
      </c>
      <c r="R382" s="140">
        <f t="shared" si="124"/>
        <v>0</v>
      </c>
      <c r="S382" s="140">
        <f t="shared" si="125"/>
        <v>115115.41799999999</v>
      </c>
      <c r="T382" s="140">
        <f t="shared" si="126"/>
        <v>0</v>
      </c>
      <c r="U382" s="140">
        <f t="shared" si="127"/>
        <v>0</v>
      </c>
      <c r="W382" s="140">
        <f t="shared" si="128"/>
        <v>0</v>
      </c>
      <c r="X382" s="140">
        <f t="shared" si="129"/>
        <v>0</v>
      </c>
      <c r="Y382" s="140">
        <f t="shared" si="130"/>
        <v>0</v>
      </c>
      <c r="Z382" s="140">
        <f t="shared" si="131"/>
        <v>0</v>
      </c>
      <c r="AA382" s="140">
        <f t="shared" si="132"/>
        <v>0</v>
      </c>
      <c r="AC382" s="143">
        <f t="shared" si="143"/>
        <v>0</v>
      </c>
      <c r="AD382" s="143">
        <f t="shared" si="143"/>
        <v>0</v>
      </c>
      <c r="AE382" s="143">
        <f t="shared" si="143"/>
        <v>115115.41799999999</v>
      </c>
      <c r="AF382" s="143">
        <f t="shared" si="143"/>
        <v>0</v>
      </c>
      <c r="AG382" s="143">
        <f t="shared" si="143"/>
        <v>0</v>
      </c>
      <c r="AI382" s="140">
        <f t="shared" si="133"/>
        <v>0</v>
      </c>
      <c r="AJ382" s="140">
        <f t="shared" si="134"/>
        <v>0</v>
      </c>
      <c r="AK382" s="140">
        <f t="shared" si="135"/>
        <v>115115.41799999999</v>
      </c>
      <c r="AL382" s="140">
        <f t="shared" si="136"/>
        <v>0</v>
      </c>
      <c r="AM382" s="140">
        <f t="shared" si="137"/>
        <v>0</v>
      </c>
      <c r="AO382" s="140">
        <f t="shared" si="138"/>
        <v>0</v>
      </c>
      <c r="AP382" s="140">
        <f t="shared" si="139"/>
        <v>0</v>
      </c>
      <c r="AQ382" s="140">
        <f t="shared" si="140"/>
        <v>0</v>
      </c>
      <c r="AR382" s="140">
        <f t="shared" si="141"/>
        <v>0</v>
      </c>
      <c r="AS382" s="140">
        <f t="shared" si="142"/>
        <v>0</v>
      </c>
      <c r="AU382" s="143">
        <f t="shared" si="144"/>
        <v>0</v>
      </c>
      <c r="AV382" s="143">
        <f t="shared" si="144"/>
        <v>0</v>
      </c>
      <c r="AW382" s="143">
        <f t="shared" si="144"/>
        <v>115115.41799999999</v>
      </c>
      <c r="AX382" s="143">
        <f t="shared" si="144"/>
        <v>0</v>
      </c>
      <c r="AY382" s="143">
        <f t="shared" si="144"/>
        <v>0</v>
      </c>
    </row>
    <row r="383" spans="2:51">
      <c r="B383" t="s">
        <v>857</v>
      </c>
      <c r="C383" t="s">
        <v>129</v>
      </c>
      <c r="D383" s="120">
        <v>4.2099999999999999E-2</v>
      </c>
      <c r="E383" s="120">
        <v>4.2099999999999999E-2</v>
      </c>
      <c r="F383" s="127"/>
      <c r="G383" s="127"/>
      <c r="H383" s="127"/>
      <c r="I383" s="127"/>
      <c r="J383" s="127"/>
      <c r="K383" s="127">
        <v>0</v>
      </c>
      <c r="L383" s="127">
        <v>0</v>
      </c>
      <c r="M383" s="127">
        <v>3492590</v>
      </c>
      <c r="N383" s="127">
        <v>0</v>
      </c>
      <c r="O383" s="127">
        <v>0</v>
      </c>
      <c r="Q383" s="140">
        <f t="shared" si="123"/>
        <v>0</v>
      </c>
      <c r="R383" s="140">
        <f t="shared" si="124"/>
        <v>0</v>
      </c>
      <c r="S383" s="140">
        <f t="shared" si="125"/>
        <v>147038.03899999999</v>
      </c>
      <c r="T383" s="140">
        <f t="shared" si="126"/>
        <v>0</v>
      </c>
      <c r="U383" s="140">
        <f t="shared" si="127"/>
        <v>0</v>
      </c>
      <c r="W383" s="140">
        <f t="shared" si="128"/>
        <v>0</v>
      </c>
      <c r="X383" s="140">
        <f t="shared" si="129"/>
        <v>0</v>
      </c>
      <c r="Y383" s="140">
        <f t="shared" si="130"/>
        <v>0</v>
      </c>
      <c r="Z383" s="140">
        <f t="shared" si="131"/>
        <v>0</v>
      </c>
      <c r="AA383" s="140">
        <f t="shared" si="132"/>
        <v>0</v>
      </c>
      <c r="AC383" s="143">
        <f t="shared" si="143"/>
        <v>0</v>
      </c>
      <c r="AD383" s="143">
        <f t="shared" si="143"/>
        <v>0</v>
      </c>
      <c r="AE383" s="143">
        <f t="shared" si="143"/>
        <v>147038.03899999999</v>
      </c>
      <c r="AF383" s="143">
        <f t="shared" si="143"/>
        <v>0</v>
      </c>
      <c r="AG383" s="143">
        <f t="shared" si="143"/>
        <v>0</v>
      </c>
      <c r="AI383" s="140">
        <f t="shared" si="133"/>
        <v>0</v>
      </c>
      <c r="AJ383" s="140">
        <f t="shared" si="134"/>
        <v>0</v>
      </c>
      <c r="AK383" s="140">
        <f t="shared" si="135"/>
        <v>147038.03899999999</v>
      </c>
      <c r="AL383" s="140">
        <f t="shared" si="136"/>
        <v>0</v>
      </c>
      <c r="AM383" s="140">
        <f t="shared" si="137"/>
        <v>0</v>
      </c>
      <c r="AO383" s="140">
        <f t="shared" si="138"/>
        <v>0</v>
      </c>
      <c r="AP383" s="140">
        <f t="shared" si="139"/>
        <v>0</v>
      </c>
      <c r="AQ383" s="140">
        <f t="shared" si="140"/>
        <v>0</v>
      </c>
      <c r="AR383" s="140">
        <f t="shared" si="141"/>
        <v>0</v>
      </c>
      <c r="AS383" s="140">
        <f t="shared" si="142"/>
        <v>0</v>
      </c>
      <c r="AU383" s="143">
        <f t="shared" si="144"/>
        <v>0</v>
      </c>
      <c r="AV383" s="143">
        <f t="shared" si="144"/>
        <v>0</v>
      </c>
      <c r="AW383" s="143">
        <f t="shared" si="144"/>
        <v>147038.03899999999</v>
      </c>
      <c r="AX383" s="143">
        <f t="shared" si="144"/>
        <v>0</v>
      </c>
      <c r="AY383" s="143">
        <f t="shared" si="144"/>
        <v>0</v>
      </c>
    </row>
    <row r="384" spans="2:51">
      <c r="B384" t="s">
        <v>857</v>
      </c>
      <c r="C384" t="s">
        <v>131</v>
      </c>
      <c r="D384" s="120">
        <v>4.14683E-2</v>
      </c>
      <c r="E384" s="120">
        <v>4.14683E-2</v>
      </c>
      <c r="F384" s="127"/>
      <c r="G384" s="127"/>
      <c r="H384" s="127"/>
      <c r="I384" s="127"/>
      <c r="J384" s="127"/>
      <c r="K384" s="127">
        <v>38012944</v>
      </c>
      <c r="L384" s="127">
        <v>0</v>
      </c>
      <c r="M384" s="127">
        <v>0</v>
      </c>
      <c r="N384" s="127">
        <v>0</v>
      </c>
      <c r="O384" s="127">
        <v>0</v>
      </c>
      <c r="Q384" s="140">
        <f t="shared" si="123"/>
        <v>1576332.1656752001</v>
      </c>
      <c r="R384" s="140">
        <f t="shared" si="124"/>
        <v>0</v>
      </c>
      <c r="S384" s="140">
        <f t="shared" si="125"/>
        <v>0</v>
      </c>
      <c r="T384" s="140">
        <f t="shared" si="126"/>
        <v>0</v>
      </c>
      <c r="U384" s="140">
        <f t="shared" si="127"/>
        <v>0</v>
      </c>
      <c r="W384" s="140">
        <f t="shared" si="128"/>
        <v>0</v>
      </c>
      <c r="X384" s="140">
        <f t="shared" si="129"/>
        <v>0</v>
      </c>
      <c r="Y384" s="140">
        <f t="shared" si="130"/>
        <v>0</v>
      </c>
      <c r="Z384" s="140">
        <f t="shared" si="131"/>
        <v>0</v>
      </c>
      <c r="AA384" s="140">
        <f t="shared" si="132"/>
        <v>0</v>
      </c>
      <c r="AC384" s="143">
        <f t="shared" si="143"/>
        <v>1576332.1656752001</v>
      </c>
      <c r="AD384" s="143">
        <f t="shared" si="143"/>
        <v>0</v>
      </c>
      <c r="AE384" s="143">
        <f t="shared" si="143"/>
        <v>0</v>
      </c>
      <c r="AF384" s="143">
        <f t="shared" si="143"/>
        <v>0</v>
      </c>
      <c r="AG384" s="143">
        <f t="shared" si="143"/>
        <v>0</v>
      </c>
      <c r="AI384" s="140">
        <f t="shared" si="133"/>
        <v>1576332.1656752001</v>
      </c>
      <c r="AJ384" s="140">
        <f t="shared" si="134"/>
        <v>0</v>
      </c>
      <c r="AK384" s="140">
        <f t="shared" si="135"/>
        <v>0</v>
      </c>
      <c r="AL384" s="140">
        <f t="shared" si="136"/>
        <v>0</v>
      </c>
      <c r="AM384" s="140">
        <f t="shared" si="137"/>
        <v>0</v>
      </c>
      <c r="AO384" s="140">
        <f t="shared" si="138"/>
        <v>0</v>
      </c>
      <c r="AP384" s="140">
        <f t="shared" si="139"/>
        <v>0</v>
      </c>
      <c r="AQ384" s="140">
        <f t="shared" si="140"/>
        <v>0</v>
      </c>
      <c r="AR384" s="140">
        <f t="shared" si="141"/>
        <v>0</v>
      </c>
      <c r="AS384" s="140">
        <f t="shared" si="142"/>
        <v>0</v>
      </c>
      <c r="AU384" s="143">
        <f t="shared" si="144"/>
        <v>1576332.1656752001</v>
      </c>
      <c r="AV384" s="143">
        <f t="shared" si="144"/>
        <v>0</v>
      </c>
      <c r="AW384" s="143">
        <f t="shared" si="144"/>
        <v>0</v>
      </c>
      <c r="AX384" s="143">
        <f t="shared" si="144"/>
        <v>0</v>
      </c>
      <c r="AY384" s="143">
        <f t="shared" si="144"/>
        <v>0</v>
      </c>
    </row>
    <row r="385" spans="2:51">
      <c r="B385" t="s">
        <v>857</v>
      </c>
      <c r="C385" t="s">
        <v>132</v>
      </c>
      <c r="D385" s="120">
        <v>5.0098000000000004E-2</v>
      </c>
      <c r="E385" s="120">
        <v>5.0098000000000004E-2</v>
      </c>
      <c r="F385" s="127"/>
      <c r="G385" s="127"/>
      <c r="H385" s="127"/>
      <c r="I385" s="127"/>
      <c r="J385" s="127"/>
      <c r="K385" s="127">
        <v>55960863</v>
      </c>
      <c r="L385" s="127">
        <v>0</v>
      </c>
      <c r="M385" s="127">
        <v>0</v>
      </c>
      <c r="N385" s="127">
        <v>0</v>
      </c>
      <c r="O385" s="127">
        <v>0</v>
      </c>
      <c r="Q385" s="140">
        <f t="shared" si="123"/>
        <v>2803527.3145740004</v>
      </c>
      <c r="R385" s="140">
        <f t="shared" si="124"/>
        <v>0</v>
      </c>
      <c r="S385" s="140">
        <f t="shared" si="125"/>
        <v>0</v>
      </c>
      <c r="T385" s="140">
        <f t="shared" si="126"/>
        <v>0</v>
      </c>
      <c r="U385" s="140">
        <f t="shared" si="127"/>
        <v>0</v>
      </c>
      <c r="W385" s="140">
        <f t="shared" si="128"/>
        <v>0</v>
      </c>
      <c r="X385" s="140">
        <f t="shared" si="129"/>
        <v>0</v>
      </c>
      <c r="Y385" s="140">
        <f t="shared" si="130"/>
        <v>0</v>
      </c>
      <c r="Z385" s="140">
        <f t="shared" si="131"/>
        <v>0</v>
      </c>
      <c r="AA385" s="140">
        <f t="shared" si="132"/>
        <v>0</v>
      </c>
      <c r="AC385" s="143">
        <f t="shared" si="143"/>
        <v>2803527.3145740004</v>
      </c>
      <c r="AD385" s="143">
        <f t="shared" si="143"/>
        <v>0</v>
      </c>
      <c r="AE385" s="143">
        <f t="shared" si="143"/>
        <v>0</v>
      </c>
      <c r="AF385" s="143">
        <f t="shared" si="143"/>
        <v>0</v>
      </c>
      <c r="AG385" s="143">
        <f t="shared" si="143"/>
        <v>0</v>
      </c>
      <c r="AI385" s="140">
        <f t="shared" si="133"/>
        <v>2803527.3145740004</v>
      </c>
      <c r="AJ385" s="140">
        <f t="shared" si="134"/>
        <v>0</v>
      </c>
      <c r="AK385" s="140">
        <f t="shared" si="135"/>
        <v>0</v>
      </c>
      <c r="AL385" s="140">
        <f t="shared" si="136"/>
        <v>0</v>
      </c>
      <c r="AM385" s="140">
        <f t="shared" si="137"/>
        <v>0</v>
      </c>
      <c r="AO385" s="140">
        <f t="shared" si="138"/>
        <v>0</v>
      </c>
      <c r="AP385" s="140">
        <f t="shared" si="139"/>
        <v>0</v>
      </c>
      <c r="AQ385" s="140">
        <f t="shared" si="140"/>
        <v>0</v>
      </c>
      <c r="AR385" s="140">
        <f t="shared" si="141"/>
        <v>0</v>
      </c>
      <c r="AS385" s="140">
        <f t="shared" si="142"/>
        <v>0</v>
      </c>
      <c r="AU385" s="143">
        <f t="shared" si="144"/>
        <v>2803527.3145740004</v>
      </c>
      <c r="AV385" s="143">
        <f t="shared" si="144"/>
        <v>0</v>
      </c>
      <c r="AW385" s="143">
        <f t="shared" si="144"/>
        <v>0</v>
      </c>
      <c r="AX385" s="143">
        <f t="shared" si="144"/>
        <v>0</v>
      </c>
      <c r="AY385" s="143">
        <f t="shared" si="144"/>
        <v>0</v>
      </c>
    </row>
    <row r="386" spans="2:51">
      <c r="B386" t="s">
        <v>857</v>
      </c>
      <c r="C386" t="s">
        <v>133</v>
      </c>
      <c r="D386" s="120">
        <v>0.135467</v>
      </c>
      <c r="E386" s="120">
        <v>0.135467</v>
      </c>
      <c r="F386" s="127"/>
      <c r="G386" s="127"/>
      <c r="H386" s="127"/>
      <c r="I386" s="127"/>
      <c r="J386" s="127"/>
      <c r="K386" s="127">
        <v>333123</v>
      </c>
      <c r="L386" s="127">
        <v>0</v>
      </c>
      <c r="M386" s="127">
        <v>0</v>
      </c>
      <c r="N386" s="127">
        <v>0</v>
      </c>
      <c r="O386" s="127">
        <v>0</v>
      </c>
      <c r="Q386" s="140">
        <f t="shared" si="123"/>
        <v>45127.173440999999</v>
      </c>
      <c r="R386" s="140">
        <f t="shared" si="124"/>
        <v>0</v>
      </c>
      <c r="S386" s="140">
        <f t="shared" si="125"/>
        <v>0</v>
      </c>
      <c r="T386" s="140">
        <f t="shared" si="126"/>
        <v>0</v>
      </c>
      <c r="U386" s="140">
        <f t="shared" si="127"/>
        <v>0</v>
      </c>
      <c r="W386" s="140">
        <f t="shared" si="128"/>
        <v>0</v>
      </c>
      <c r="X386" s="140">
        <f t="shared" si="129"/>
        <v>0</v>
      </c>
      <c r="Y386" s="140">
        <f t="shared" si="130"/>
        <v>0</v>
      </c>
      <c r="Z386" s="140">
        <f t="shared" si="131"/>
        <v>0</v>
      </c>
      <c r="AA386" s="140">
        <f t="shared" si="132"/>
        <v>0</v>
      </c>
      <c r="AC386" s="143">
        <f t="shared" si="143"/>
        <v>45127.173440999999</v>
      </c>
      <c r="AD386" s="143">
        <f t="shared" si="143"/>
        <v>0</v>
      </c>
      <c r="AE386" s="143">
        <f t="shared" si="143"/>
        <v>0</v>
      </c>
      <c r="AF386" s="143">
        <f t="shared" si="143"/>
        <v>0</v>
      </c>
      <c r="AG386" s="143">
        <f t="shared" si="143"/>
        <v>0</v>
      </c>
      <c r="AI386" s="140">
        <f t="shared" si="133"/>
        <v>45127.173440999999</v>
      </c>
      <c r="AJ386" s="140">
        <f t="shared" si="134"/>
        <v>0</v>
      </c>
      <c r="AK386" s="140">
        <f t="shared" si="135"/>
        <v>0</v>
      </c>
      <c r="AL386" s="140">
        <f t="shared" si="136"/>
        <v>0</v>
      </c>
      <c r="AM386" s="140">
        <f t="shared" si="137"/>
        <v>0</v>
      </c>
      <c r="AO386" s="140">
        <f t="shared" si="138"/>
        <v>0</v>
      </c>
      <c r="AP386" s="140">
        <f t="shared" si="139"/>
        <v>0</v>
      </c>
      <c r="AQ386" s="140">
        <f t="shared" si="140"/>
        <v>0</v>
      </c>
      <c r="AR386" s="140">
        <f t="shared" si="141"/>
        <v>0</v>
      </c>
      <c r="AS386" s="140">
        <f t="shared" si="142"/>
        <v>0</v>
      </c>
      <c r="AU386" s="143">
        <f t="shared" si="144"/>
        <v>45127.173440999999</v>
      </c>
      <c r="AV386" s="143">
        <f t="shared" si="144"/>
        <v>0</v>
      </c>
      <c r="AW386" s="143">
        <f t="shared" si="144"/>
        <v>0</v>
      </c>
      <c r="AX386" s="143">
        <f t="shared" si="144"/>
        <v>0</v>
      </c>
      <c r="AY386" s="143">
        <f t="shared" si="144"/>
        <v>0</v>
      </c>
    </row>
    <row r="387" spans="2:51">
      <c r="B387" t="s">
        <v>857</v>
      </c>
      <c r="C387" t="s">
        <v>134</v>
      </c>
      <c r="D387" s="120">
        <v>9.0487100000000001E-2</v>
      </c>
      <c r="E387" s="120">
        <v>9.0487100000000001E-2</v>
      </c>
      <c r="F387" s="127"/>
      <c r="G387" s="127"/>
      <c r="H387" s="127"/>
      <c r="I387" s="127"/>
      <c r="J387" s="127"/>
      <c r="K387" s="127">
        <v>15714354</v>
      </c>
      <c r="L387" s="127">
        <v>0</v>
      </c>
      <c r="M387" s="127">
        <v>0</v>
      </c>
      <c r="N387" s="127">
        <v>0</v>
      </c>
      <c r="O387" s="127">
        <v>0</v>
      </c>
      <c r="Q387" s="140">
        <f t="shared" si="123"/>
        <v>1421946.3218334001</v>
      </c>
      <c r="R387" s="140">
        <f t="shared" si="124"/>
        <v>0</v>
      </c>
      <c r="S387" s="140">
        <f t="shared" si="125"/>
        <v>0</v>
      </c>
      <c r="T387" s="140">
        <f t="shared" si="126"/>
        <v>0</v>
      </c>
      <c r="U387" s="140">
        <f t="shared" si="127"/>
        <v>0</v>
      </c>
      <c r="W387" s="140">
        <f t="shared" si="128"/>
        <v>0</v>
      </c>
      <c r="X387" s="140">
        <f t="shared" si="129"/>
        <v>0</v>
      </c>
      <c r="Y387" s="140">
        <f t="shared" si="130"/>
        <v>0</v>
      </c>
      <c r="Z387" s="140">
        <f t="shared" si="131"/>
        <v>0</v>
      </c>
      <c r="AA387" s="140">
        <f t="shared" si="132"/>
        <v>0</v>
      </c>
      <c r="AC387" s="143">
        <f t="shared" si="143"/>
        <v>1421946.3218334001</v>
      </c>
      <c r="AD387" s="143">
        <f t="shared" si="143"/>
        <v>0</v>
      </c>
      <c r="AE387" s="143">
        <f t="shared" si="143"/>
        <v>0</v>
      </c>
      <c r="AF387" s="143">
        <f t="shared" si="143"/>
        <v>0</v>
      </c>
      <c r="AG387" s="143">
        <f t="shared" si="143"/>
        <v>0</v>
      </c>
      <c r="AI387" s="140">
        <f t="shared" si="133"/>
        <v>1421946.3218334001</v>
      </c>
      <c r="AJ387" s="140">
        <f t="shared" si="134"/>
        <v>0</v>
      </c>
      <c r="AK387" s="140">
        <f t="shared" si="135"/>
        <v>0</v>
      </c>
      <c r="AL387" s="140">
        <f t="shared" si="136"/>
        <v>0</v>
      </c>
      <c r="AM387" s="140">
        <f t="shared" si="137"/>
        <v>0</v>
      </c>
      <c r="AO387" s="140">
        <f t="shared" si="138"/>
        <v>0</v>
      </c>
      <c r="AP387" s="140">
        <f t="shared" si="139"/>
        <v>0</v>
      </c>
      <c r="AQ387" s="140">
        <f t="shared" si="140"/>
        <v>0</v>
      </c>
      <c r="AR387" s="140">
        <f t="shared" si="141"/>
        <v>0</v>
      </c>
      <c r="AS387" s="140">
        <f t="shared" si="142"/>
        <v>0</v>
      </c>
      <c r="AU387" s="143">
        <f t="shared" si="144"/>
        <v>1421946.3218334001</v>
      </c>
      <c r="AV387" s="143">
        <f t="shared" si="144"/>
        <v>0</v>
      </c>
      <c r="AW387" s="143">
        <f t="shared" si="144"/>
        <v>0</v>
      </c>
      <c r="AX387" s="143">
        <f t="shared" si="144"/>
        <v>0</v>
      </c>
      <c r="AY387" s="143">
        <f t="shared" si="144"/>
        <v>0</v>
      </c>
    </row>
    <row r="388" spans="2:51">
      <c r="B388" t="s">
        <v>857</v>
      </c>
      <c r="C388" t="s">
        <v>135</v>
      </c>
      <c r="D388" s="120">
        <v>4.9425999999999998E-2</v>
      </c>
      <c r="E388" s="120">
        <v>4.9425999999999998E-2</v>
      </c>
      <c r="F388" s="127"/>
      <c r="G388" s="127"/>
      <c r="H388" s="127"/>
      <c r="I388" s="127"/>
      <c r="J388" s="127"/>
      <c r="K388" s="127">
        <v>7383244</v>
      </c>
      <c r="L388" s="127">
        <v>0</v>
      </c>
      <c r="M388" s="127">
        <v>0</v>
      </c>
      <c r="N388" s="127">
        <v>0</v>
      </c>
      <c r="O388" s="127">
        <v>0</v>
      </c>
      <c r="Q388" s="140">
        <f t="shared" si="123"/>
        <v>364924.21794399997</v>
      </c>
      <c r="R388" s="140">
        <f t="shared" si="124"/>
        <v>0</v>
      </c>
      <c r="S388" s="140">
        <f t="shared" si="125"/>
        <v>0</v>
      </c>
      <c r="T388" s="140">
        <f t="shared" si="126"/>
        <v>0</v>
      </c>
      <c r="U388" s="140">
        <f t="shared" si="127"/>
        <v>0</v>
      </c>
      <c r="W388" s="140">
        <f t="shared" si="128"/>
        <v>0</v>
      </c>
      <c r="X388" s="140">
        <f t="shared" si="129"/>
        <v>0</v>
      </c>
      <c r="Y388" s="140">
        <f t="shared" si="130"/>
        <v>0</v>
      </c>
      <c r="Z388" s="140">
        <f t="shared" si="131"/>
        <v>0</v>
      </c>
      <c r="AA388" s="140">
        <f t="shared" si="132"/>
        <v>0</v>
      </c>
      <c r="AC388" s="143">
        <f t="shared" si="143"/>
        <v>364924.21794399997</v>
      </c>
      <c r="AD388" s="143">
        <f t="shared" si="143"/>
        <v>0</v>
      </c>
      <c r="AE388" s="143">
        <f t="shared" si="143"/>
        <v>0</v>
      </c>
      <c r="AF388" s="143">
        <f t="shared" si="143"/>
        <v>0</v>
      </c>
      <c r="AG388" s="143">
        <f t="shared" si="143"/>
        <v>0</v>
      </c>
      <c r="AI388" s="140">
        <f t="shared" si="133"/>
        <v>364924.21794399997</v>
      </c>
      <c r="AJ388" s="140">
        <f t="shared" si="134"/>
        <v>0</v>
      </c>
      <c r="AK388" s="140">
        <f t="shared" si="135"/>
        <v>0</v>
      </c>
      <c r="AL388" s="140">
        <f t="shared" si="136"/>
        <v>0</v>
      </c>
      <c r="AM388" s="140">
        <f t="shared" si="137"/>
        <v>0</v>
      </c>
      <c r="AO388" s="140">
        <f t="shared" si="138"/>
        <v>0</v>
      </c>
      <c r="AP388" s="140">
        <f t="shared" si="139"/>
        <v>0</v>
      </c>
      <c r="AQ388" s="140">
        <f t="shared" si="140"/>
        <v>0</v>
      </c>
      <c r="AR388" s="140">
        <f t="shared" si="141"/>
        <v>0</v>
      </c>
      <c r="AS388" s="140">
        <f t="shared" si="142"/>
        <v>0</v>
      </c>
      <c r="AU388" s="143">
        <f t="shared" si="144"/>
        <v>364924.21794399997</v>
      </c>
      <c r="AV388" s="143">
        <f t="shared" si="144"/>
        <v>0</v>
      </c>
      <c r="AW388" s="143">
        <f t="shared" si="144"/>
        <v>0</v>
      </c>
      <c r="AX388" s="143">
        <f t="shared" si="144"/>
        <v>0</v>
      </c>
      <c r="AY388" s="143">
        <f t="shared" si="144"/>
        <v>0</v>
      </c>
    </row>
    <row r="389" spans="2:51">
      <c r="B389" t="s">
        <v>857</v>
      </c>
      <c r="C389" t="s">
        <v>136</v>
      </c>
      <c r="D389" s="120">
        <v>4.5594099999999999E-2</v>
      </c>
      <c r="E389" s="120">
        <v>4.5594099999999999E-2</v>
      </c>
      <c r="F389" s="127"/>
      <c r="G389" s="127"/>
      <c r="H389" s="127"/>
      <c r="I389" s="127"/>
      <c r="J389" s="127"/>
      <c r="K389" s="127">
        <v>6589239</v>
      </c>
      <c r="L389" s="127">
        <v>0</v>
      </c>
      <c r="M389" s="127">
        <v>0</v>
      </c>
      <c r="N389" s="127">
        <v>0</v>
      </c>
      <c r="O389" s="127">
        <v>0</v>
      </c>
      <c r="Q389" s="140">
        <f t="shared" si="123"/>
        <v>300430.4218899</v>
      </c>
      <c r="R389" s="140">
        <f t="shared" si="124"/>
        <v>0</v>
      </c>
      <c r="S389" s="140">
        <f t="shared" si="125"/>
        <v>0</v>
      </c>
      <c r="T389" s="140">
        <f t="shared" si="126"/>
        <v>0</v>
      </c>
      <c r="U389" s="140">
        <f t="shared" si="127"/>
        <v>0</v>
      </c>
      <c r="W389" s="140">
        <f t="shared" si="128"/>
        <v>0</v>
      </c>
      <c r="X389" s="140">
        <f t="shared" si="129"/>
        <v>0</v>
      </c>
      <c r="Y389" s="140">
        <f t="shared" si="130"/>
        <v>0</v>
      </c>
      <c r="Z389" s="140">
        <f t="shared" si="131"/>
        <v>0</v>
      </c>
      <c r="AA389" s="140">
        <f t="shared" si="132"/>
        <v>0</v>
      </c>
      <c r="AC389" s="143">
        <f t="shared" si="143"/>
        <v>300430.4218899</v>
      </c>
      <c r="AD389" s="143">
        <f t="shared" si="143"/>
        <v>0</v>
      </c>
      <c r="AE389" s="143">
        <f t="shared" si="143"/>
        <v>0</v>
      </c>
      <c r="AF389" s="143">
        <f t="shared" si="143"/>
        <v>0</v>
      </c>
      <c r="AG389" s="143">
        <f t="shared" si="143"/>
        <v>0</v>
      </c>
      <c r="AI389" s="140">
        <f t="shared" si="133"/>
        <v>300430.4218899</v>
      </c>
      <c r="AJ389" s="140">
        <f t="shared" si="134"/>
        <v>0</v>
      </c>
      <c r="AK389" s="140">
        <f t="shared" si="135"/>
        <v>0</v>
      </c>
      <c r="AL389" s="140">
        <f t="shared" si="136"/>
        <v>0</v>
      </c>
      <c r="AM389" s="140">
        <f t="shared" si="137"/>
        <v>0</v>
      </c>
      <c r="AO389" s="140">
        <f t="shared" si="138"/>
        <v>0</v>
      </c>
      <c r="AP389" s="140">
        <f t="shared" si="139"/>
        <v>0</v>
      </c>
      <c r="AQ389" s="140">
        <f t="shared" si="140"/>
        <v>0</v>
      </c>
      <c r="AR389" s="140">
        <f t="shared" si="141"/>
        <v>0</v>
      </c>
      <c r="AS389" s="140">
        <f t="shared" si="142"/>
        <v>0</v>
      </c>
      <c r="AU389" s="143">
        <f t="shared" si="144"/>
        <v>300430.4218899</v>
      </c>
      <c r="AV389" s="143">
        <f t="shared" si="144"/>
        <v>0</v>
      </c>
      <c r="AW389" s="143">
        <f t="shared" si="144"/>
        <v>0</v>
      </c>
      <c r="AX389" s="143">
        <f t="shared" si="144"/>
        <v>0</v>
      </c>
      <c r="AY389" s="143">
        <f t="shared" si="144"/>
        <v>0</v>
      </c>
    </row>
    <row r="390" spans="2:51">
      <c r="B390" t="s">
        <v>857</v>
      </c>
      <c r="C390" t="s">
        <v>138</v>
      </c>
      <c r="D390" s="120">
        <v>2.9500000000000002E-2</v>
      </c>
      <c r="E390" s="120">
        <v>2.9500000000000002E-2</v>
      </c>
      <c r="F390" s="127"/>
      <c r="G390" s="127"/>
      <c r="H390" s="127"/>
      <c r="I390" s="127"/>
      <c r="J390" s="127"/>
      <c r="K390" s="127">
        <v>0</v>
      </c>
      <c r="L390" s="127">
        <v>0</v>
      </c>
      <c r="M390" s="127">
        <v>18776415</v>
      </c>
      <c r="N390" s="127">
        <v>0</v>
      </c>
      <c r="O390" s="127">
        <v>0</v>
      </c>
      <c r="Q390" s="140">
        <f t="shared" si="123"/>
        <v>0</v>
      </c>
      <c r="R390" s="140">
        <f t="shared" si="124"/>
        <v>0</v>
      </c>
      <c r="S390" s="140">
        <f t="shared" si="125"/>
        <v>553904.24250000005</v>
      </c>
      <c r="T390" s="140">
        <f t="shared" si="126"/>
        <v>0</v>
      </c>
      <c r="U390" s="140">
        <f t="shared" si="127"/>
        <v>0</v>
      </c>
      <c r="W390" s="140">
        <f t="shared" si="128"/>
        <v>0</v>
      </c>
      <c r="X390" s="140">
        <f t="shared" si="129"/>
        <v>0</v>
      </c>
      <c r="Y390" s="140">
        <f t="shared" si="130"/>
        <v>0</v>
      </c>
      <c r="Z390" s="140">
        <f t="shared" si="131"/>
        <v>0</v>
      </c>
      <c r="AA390" s="140">
        <f t="shared" si="132"/>
        <v>0</v>
      </c>
      <c r="AC390" s="143">
        <f t="shared" si="143"/>
        <v>0</v>
      </c>
      <c r="AD390" s="143">
        <f t="shared" si="143"/>
        <v>0</v>
      </c>
      <c r="AE390" s="143">
        <f t="shared" si="143"/>
        <v>553904.24250000005</v>
      </c>
      <c r="AF390" s="143">
        <f t="shared" si="143"/>
        <v>0</v>
      </c>
      <c r="AG390" s="143">
        <f t="shared" si="143"/>
        <v>0</v>
      </c>
      <c r="AI390" s="140">
        <f t="shared" si="133"/>
        <v>0</v>
      </c>
      <c r="AJ390" s="140">
        <f t="shared" si="134"/>
        <v>0</v>
      </c>
      <c r="AK390" s="140">
        <f t="shared" si="135"/>
        <v>553904.24250000005</v>
      </c>
      <c r="AL390" s="140">
        <f t="shared" si="136"/>
        <v>0</v>
      </c>
      <c r="AM390" s="140">
        <f t="shared" si="137"/>
        <v>0</v>
      </c>
      <c r="AO390" s="140">
        <f t="shared" si="138"/>
        <v>0</v>
      </c>
      <c r="AP390" s="140">
        <f t="shared" si="139"/>
        <v>0</v>
      </c>
      <c r="AQ390" s="140">
        <f t="shared" si="140"/>
        <v>0</v>
      </c>
      <c r="AR390" s="140">
        <f t="shared" si="141"/>
        <v>0</v>
      </c>
      <c r="AS390" s="140">
        <f t="shared" si="142"/>
        <v>0</v>
      </c>
      <c r="AU390" s="143">
        <f t="shared" si="144"/>
        <v>0</v>
      </c>
      <c r="AV390" s="143">
        <f t="shared" si="144"/>
        <v>0</v>
      </c>
      <c r="AW390" s="143">
        <f t="shared" si="144"/>
        <v>553904.24250000005</v>
      </c>
      <c r="AX390" s="143">
        <f t="shared" si="144"/>
        <v>0</v>
      </c>
      <c r="AY390" s="143">
        <f t="shared" si="144"/>
        <v>0</v>
      </c>
    </row>
    <row r="391" spans="2:51">
      <c r="B391" t="s">
        <v>857</v>
      </c>
      <c r="C391" t="s">
        <v>139</v>
      </c>
      <c r="D391" s="120">
        <v>4.7900000000000005E-2</v>
      </c>
      <c r="E391" s="120">
        <v>4.7900000000000005E-2</v>
      </c>
      <c r="F391" s="127"/>
      <c r="G391" s="127"/>
      <c r="H391" s="127"/>
      <c r="I391" s="127"/>
      <c r="J391" s="127"/>
      <c r="K391" s="127">
        <v>0</v>
      </c>
      <c r="L391" s="127">
        <v>0</v>
      </c>
      <c r="M391" s="127">
        <v>21565585</v>
      </c>
      <c r="N391" s="127">
        <v>0</v>
      </c>
      <c r="O391" s="127">
        <v>0</v>
      </c>
      <c r="Q391" s="140">
        <f t="shared" ref="Q391:Q454" si="145">$D391*K391</f>
        <v>0</v>
      </c>
      <c r="R391" s="140">
        <f t="shared" ref="R391:R454" si="146">$D391*L391</f>
        <v>0</v>
      </c>
      <c r="S391" s="140">
        <f t="shared" ref="S391:S454" si="147">$D391*M391</f>
        <v>1032991.5215000001</v>
      </c>
      <c r="T391" s="140">
        <f t="shared" ref="T391:T454" si="148">$D391*N391</f>
        <v>0</v>
      </c>
      <c r="U391" s="140">
        <f t="shared" ref="U391:U454" si="149">$D391*O391</f>
        <v>0</v>
      </c>
      <c r="W391" s="140">
        <f t="shared" ref="W391:W454" si="150">$D391*F391</f>
        <v>0</v>
      </c>
      <c r="X391" s="140">
        <f t="shared" ref="X391:X454" si="151">$D391*G391</f>
        <v>0</v>
      </c>
      <c r="Y391" s="140">
        <f t="shared" ref="Y391:Y454" si="152">$D391*H391</f>
        <v>0</v>
      </c>
      <c r="Z391" s="140">
        <f t="shared" ref="Z391:Z454" si="153">$D391*I391</f>
        <v>0</v>
      </c>
      <c r="AA391" s="140">
        <f t="shared" ref="AA391:AA454" si="154">$D391*J391</f>
        <v>0</v>
      </c>
      <c r="AC391" s="143">
        <f t="shared" si="143"/>
        <v>0</v>
      </c>
      <c r="AD391" s="143">
        <f t="shared" si="143"/>
        <v>0</v>
      </c>
      <c r="AE391" s="143">
        <f t="shared" si="143"/>
        <v>1032991.5215000001</v>
      </c>
      <c r="AF391" s="143">
        <f t="shared" si="143"/>
        <v>0</v>
      </c>
      <c r="AG391" s="143">
        <f t="shared" si="143"/>
        <v>0</v>
      </c>
      <c r="AI391" s="140">
        <f t="shared" ref="AI391:AI454" si="155">$E391*K391</f>
        <v>0</v>
      </c>
      <c r="AJ391" s="140">
        <f t="shared" ref="AJ391:AJ454" si="156">$E391*L391</f>
        <v>0</v>
      </c>
      <c r="AK391" s="140">
        <f t="shared" ref="AK391:AK454" si="157">$E391*M391</f>
        <v>1032991.5215000001</v>
      </c>
      <c r="AL391" s="140">
        <f t="shared" ref="AL391:AL454" si="158">$E391*N391</f>
        <v>0</v>
      </c>
      <c r="AM391" s="140">
        <f t="shared" ref="AM391:AM454" si="159">$E391*O391</f>
        <v>0</v>
      </c>
      <c r="AO391" s="140">
        <f t="shared" ref="AO391:AO454" si="160">$E391*F391</f>
        <v>0</v>
      </c>
      <c r="AP391" s="140">
        <f t="shared" ref="AP391:AP454" si="161">$E391*G391</f>
        <v>0</v>
      </c>
      <c r="AQ391" s="140">
        <f t="shared" ref="AQ391:AQ454" si="162">$E391*H391</f>
        <v>0</v>
      </c>
      <c r="AR391" s="140">
        <f t="shared" ref="AR391:AR454" si="163">$E391*I391</f>
        <v>0</v>
      </c>
      <c r="AS391" s="140">
        <f t="shared" ref="AS391:AS454" si="164">$E391*J391</f>
        <v>0</v>
      </c>
      <c r="AU391" s="143">
        <f t="shared" si="144"/>
        <v>0</v>
      </c>
      <c r="AV391" s="143">
        <f t="shared" si="144"/>
        <v>0</v>
      </c>
      <c r="AW391" s="143">
        <f t="shared" si="144"/>
        <v>1032991.5215000001</v>
      </c>
      <c r="AX391" s="143">
        <f t="shared" si="144"/>
        <v>0</v>
      </c>
      <c r="AY391" s="143">
        <f t="shared" si="144"/>
        <v>0</v>
      </c>
    </row>
    <row r="392" spans="2:51">
      <c r="B392" t="s">
        <v>857</v>
      </c>
      <c r="C392" t="s">
        <v>140</v>
      </c>
      <c r="D392" s="120">
        <v>9.3399999999999997E-2</v>
      </c>
      <c r="E392" s="120">
        <v>9.3399999999999997E-2</v>
      </c>
      <c r="F392" s="127"/>
      <c r="G392" s="127"/>
      <c r="H392" s="127"/>
      <c r="I392" s="127"/>
      <c r="J392" s="127"/>
      <c r="K392" s="127">
        <v>0</v>
      </c>
      <c r="L392" s="127">
        <v>0</v>
      </c>
      <c r="M392" s="127">
        <v>11394</v>
      </c>
      <c r="N392" s="127">
        <v>0</v>
      </c>
      <c r="O392" s="127">
        <v>0</v>
      </c>
      <c r="Q392" s="140">
        <f t="shared" si="145"/>
        <v>0</v>
      </c>
      <c r="R392" s="140">
        <f t="shared" si="146"/>
        <v>0</v>
      </c>
      <c r="S392" s="140">
        <f t="shared" si="147"/>
        <v>1064.1995999999999</v>
      </c>
      <c r="T392" s="140">
        <f t="shared" si="148"/>
        <v>0</v>
      </c>
      <c r="U392" s="140">
        <f t="shared" si="149"/>
        <v>0</v>
      </c>
      <c r="W392" s="140">
        <f t="shared" si="150"/>
        <v>0</v>
      </c>
      <c r="X392" s="140">
        <f t="shared" si="151"/>
        <v>0</v>
      </c>
      <c r="Y392" s="140">
        <f t="shared" si="152"/>
        <v>0</v>
      </c>
      <c r="Z392" s="140">
        <f t="shared" si="153"/>
        <v>0</v>
      </c>
      <c r="AA392" s="140">
        <f t="shared" si="154"/>
        <v>0</v>
      </c>
      <c r="AC392" s="143">
        <f t="shared" si="143"/>
        <v>0</v>
      </c>
      <c r="AD392" s="143">
        <f t="shared" si="143"/>
        <v>0</v>
      </c>
      <c r="AE392" s="143">
        <f t="shared" si="143"/>
        <v>1064.1995999999999</v>
      </c>
      <c r="AF392" s="143">
        <f t="shared" si="143"/>
        <v>0</v>
      </c>
      <c r="AG392" s="143">
        <f t="shared" si="143"/>
        <v>0</v>
      </c>
      <c r="AI392" s="140">
        <f t="shared" si="155"/>
        <v>0</v>
      </c>
      <c r="AJ392" s="140">
        <f t="shared" si="156"/>
        <v>0</v>
      </c>
      <c r="AK392" s="140">
        <f t="shared" si="157"/>
        <v>1064.1995999999999</v>
      </c>
      <c r="AL392" s="140">
        <f t="shared" si="158"/>
        <v>0</v>
      </c>
      <c r="AM392" s="140">
        <f t="shared" si="159"/>
        <v>0</v>
      </c>
      <c r="AO392" s="140">
        <f t="shared" si="160"/>
        <v>0</v>
      </c>
      <c r="AP392" s="140">
        <f t="shared" si="161"/>
        <v>0</v>
      </c>
      <c r="AQ392" s="140">
        <f t="shared" si="162"/>
        <v>0</v>
      </c>
      <c r="AR392" s="140">
        <f t="shared" si="163"/>
        <v>0</v>
      </c>
      <c r="AS392" s="140">
        <f t="shared" si="164"/>
        <v>0</v>
      </c>
      <c r="AU392" s="143">
        <f t="shared" si="144"/>
        <v>0</v>
      </c>
      <c r="AV392" s="143">
        <f t="shared" si="144"/>
        <v>0</v>
      </c>
      <c r="AW392" s="143">
        <f t="shared" si="144"/>
        <v>1064.1995999999999</v>
      </c>
      <c r="AX392" s="143">
        <f t="shared" si="144"/>
        <v>0</v>
      </c>
      <c r="AY392" s="143">
        <f t="shared" si="144"/>
        <v>0</v>
      </c>
    </row>
    <row r="393" spans="2:51">
      <c r="B393" t="s">
        <v>857</v>
      </c>
      <c r="C393" t="s">
        <v>141</v>
      </c>
      <c r="D393" s="120">
        <v>7.5899999999999995E-2</v>
      </c>
      <c r="E393" s="120">
        <v>7.5899999999999995E-2</v>
      </c>
      <c r="F393" s="127"/>
      <c r="G393" s="127"/>
      <c r="H393" s="127"/>
      <c r="I393" s="127"/>
      <c r="J393" s="127"/>
      <c r="K393" s="127">
        <v>0</v>
      </c>
      <c r="L393" s="127">
        <v>0</v>
      </c>
      <c r="M393" s="127">
        <v>6018101</v>
      </c>
      <c r="N393" s="127">
        <v>0</v>
      </c>
      <c r="O393" s="127">
        <v>0</v>
      </c>
      <c r="Q393" s="140">
        <f t="shared" si="145"/>
        <v>0</v>
      </c>
      <c r="R393" s="140">
        <f t="shared" si="146"/>
        <v>0</v>
      </c>
      <c r="S393" s="140">
        <f t="shared" si="147"/>
        <v>456773.86589999998</v>
      </c>
      <c r="T393" s="140">
        <f t="shared" si="148"/>
        <v>0</v>
      </c>
      <c r="U393" s="140">
        <f t="shared" si="149"/>
        <v>0</v>
      </c>
      <c r="W393" s="140">
        <f t="shared" si="150"/>
        <v>0</v>
      </c>
      <c r="X393" s="140">
        <f t="shared" si="151"/>
        <v>0</v>
      </c>
      <c r="Y393" s="140">
        <f t="shared" si="152"/>
        <v>0</v>
      </c>
      <c r="Z393" s="140">
        <f t="shared" si="153"/>
        <v>0</v>
      </c>
      <c r="AA393" s="140">
        <f t="shared" si="154"/>
        <v>0</v>
      </c>
      <c r="AC393" s="143">
        <f t="shared" si="143"/>
        <v>0</v>
      </c>
      <c r="AD393" s="143">
        <f t="shared" si="143"/>
        <v>0</v>
      </c>
      <c r="AE393" s="143">
        <f t="shared" si="143"/>
        <v>456773.86589999998</v>
      </c>
      <c r="AF393" s="143">
        <f t="shared" si="143"/>
        <v>0</v>
      </c>
      <c r="AG393" s="143">
        <f t="shared" si="143"/>
        <v>0</v>
      </c>
      <c r="AI393" s="140">
        <f t="shared" si="155"/>
        <v>0</v>
      </c>
      <c r="AJ393" s="140">
        <f t="shared" si="156"/>
        <v>0</v>
      </c>
      <c r="AK393" s="140">
        <f t="shared" si="157"/>
        <v>456773.86589999998</v>
      </c>
      <c r="AL393" s="140">
        <f t="shared" si="158"/>
        <v>0</v>
      </c>
      <c r="AM393" s="140">
        <f t="shared" si="159"/>
        <v>0</v>
      </c>
      <c r="AO393" s="140">
        <f t="shared" si="160"/>
        <v>0</v>
      </c>
      <c r="AP393" s="140">
        <f t="shared" si="161"/>
        <v>0</v>
      </c>
      <c r="AQ393" s="140">
        <f t="shared" si="162"/>
        <v>0</v>
      </c>
      <c r="AR393" s="140">
        <f t="shared" si="163"/>
        <v>0</v>
      </c>
      <c r="AS393" s="140">
        <f t="shared" si="164"/>
        <v>0</v>
      </c>
      <c r="AU393" s="143">
        <f t="shared" si="144"/>
        <v>0</v>
      </c>
      <c r="AV393" s="143">
        <f t="shared" si="144"/>
        <v>0</v>
      </c>
      <c r="AW393" s="143">
        <f t="shared" si="144"/>
        <v>456773.86589999998</v>
      </c>
      <c r="AX393" s="143">
        <f t="shared" si="144"/>
        <v>0</v>
      </c>
      <c r="AY393" s="143">
        <f t="shared" si="144"/>
        <v>0</v>
      </c>
    </row>
    <row r="394" spans="2:51">
      <c r="B394" t="s">
        <v>857</v>
      </c>
      <c r="C394" t="s">
        <v>142</v>
      </c>
      <c r="D394" s="120">
        <v>3.7200000000000004E-2</v>
      </c>
      <c r="E394" s="120">
        <v>3.7200000000000004E-2</v>
      </c>
      <c r="F394" s="127"/>
      <c r="G394" s="127"/>
      <c r="H394" s="127"/>
      <c r="I394" s="127"/>
      <c r="J394" s="127"/>
      <c r="K394" s="127">
        <v>0</v>
      </c>
      <c r="L394" s="127">
        <v>0</v>
      </c>
      <c r="M394" s="127">
        <v>2677757</v>
      </c>
      <c r="N394" s="127">
        <v>0</v>
      </c>
      <c r="O394" s="127">
        <v>0</v>
      </c>
      <c r="Q394" s="140">
        <f t="shared" si="145"/>
        <v>0</v>
      </c>
      <c r="R394" s="140">
        <f t="shared" si="146"/>
        <v>0</v>
      </c>
      <c r="S394" s="140">
        <f t="shared" si="147"/>
        <v>99612.560400000017</v>
      </c>
      <c r="T394" s="140">
        <f t="shared" si="148"/>
        <v>0</v>
      </c>
      <c r="U394" s="140">
        <f t="shared" si="149"/>
        <v>0</v>
      </c>
      <c r="W394" s="140">
        <f t="shared" si="150"/>
        <v>0</v>
      </c>
      <c r="X394" s="140">
        <f t="shared" si="151"/>
        <v>0</v>
      </c>
      <c r="Y394" s="140">
        <f t="shared" si="152"/>
        <v>0</v>
      </c>
      <c r="Z394" s="140">
        <f t="shared" si="153"/>
        <v>0</v>
      </c>
      <c r="AA394" s="140">
        <f t="shared" si="154"/>
        <v>0</v>
      </c>
      <c r="AC394" s="143">
        <f t="shared" si="143"/>
        <v>0</v>
      </c>
      <c r="AD394" s="143">
        <f t="shared" si="143"/>
        <v>0</v>
      </c>
      <c r="AE394" s="143">
        <f t="shared" si="143"/>
        <v>99612.560400000017</v>
      </c>
      <c r="AF394" s="143">
        <f t="shared" si="143"/>
        <v>0</v>
      </c>
      <c r="AG394" s="143">
        <f t="shared" si="143"/>
        <v>0</v>
      </c>
      <c r="AI394" s="140">
        <f t="shared" si="155"/>
        <v>0</v>
      </c>
      <c r="AJ394" s="140">
        <f t="shared" si="156"/>
        <v>0</v>
      </c>
      <c r="AK394" s="140">
        <f t="shared" si="157"/>
        <v>99612.560400000017</v>
      </c>
      <c r="AL394" s="140">
        <f t="shared" si="158"/>
        <v>0</v>
      </c>
      <c r="AM394" s="140">
        <f t="shared" si="159"/>
        <v>0</v>
      </c>
      <c r="AO394" s="140">
        <f t="shared" si="160"/>
        <v>0</v>
      </c>
      <c r="AP394" s="140">
        <f t="shared" si="161"/>
        <v>0</v>
      </c>
      <c r="AQ394" s="140">
        <f t="shared" si="162"/>
        <v>0</v>
      </c>
      <c r="AR394" s="140">
        <f t="shared" si="163"/>
        <v>0</v>
      </c>
      <c r="AS394" s="140">
        <f t="shared" si="164"/>
        <v>0</v>
      </c>
      <c r="AU394" s="143">
        <f t="shared" si="144"/>
        <v>0</v>
      </c>
      <c r="AV394" s="143">
        <f t="shared" si="144"/>
        <v>0</v>
      </c>
      <c r="AW394" s="143">
        <f t="shared" si="144"/>
        <v>99612.560400000017</v>
      </c>
      <c r="AX394" s="143">
        <f t="shared" si="144"/>
        <v>0</v>
      </c>
      <c r="AY394" s="143">
        <f t="shared" si="144"/>
        <v>0</v>
      </c>
    </row>
    <row r="395" spans="2:51">
      <c r="B395" t="s">
        <v>857</v>
      </c>
      <c r="C395" t="s">
        <v>143</v>
      </c>
      <c r="D395" s="120">
        <v>4.7400000000000005E-2</v>
      </c>
      <c r="E395" s="120">
        <v>4.7400000000000005E-2</v>
      </c>
      <c r="F395" s="127"/>
      <c r="G395" s="127"/>
      <c r="H395" s="127"/>
      <c r="I395" s="127"/>
      <c r="J395" s="127"/>
      <c r="K395" s="127">
        <v>0</v>
      </c>
      <c r="L395" s="127">
        <v>0</v>
      </c>
      <c r="M395" s="127">
        <v>1574285</v>
      </c>
      <c r="N395" s="127">
        <v>0</v>
      </c>
      <c r="O395" s="127">
        <v>0</v>
      </c>
      <c r="Q395" s="140">
        <f t="shared" si="145"/>
        <v>0</v>
      </c>
      <c r="R395" s="140">
        <f t="shared" si="146"/>
        <v>0</v>
      </c>
      <c r="S395" s="140">
        <f t="shared" si="147"/>
        <v>74621.109000000011</v>
      </c>
      <c r="T395" s="140">
        <f t="shared" si="148"/>
        <v>0</v>
      </c>
      <c r="U395" s="140">
        <f t="shared" si="149"/>
        <v>0</v>
      </c>
      <c r="W395" s="140">
        <f t="shared" si="150"/>
        <v>0</v>
      </c>
      <c r="X395" s="140">
        <f t="shared" si="151"/>
        <v>0</v>
      </c>
      <c r="Y395" s="140">
        <f t="shared" si="152"/>
        <v>0</v>
      </c>
      <c r="Z395" s="140">
        <f t="shared" si="153"/>
        <v>0</v>
      </c>
      <c r="AA395" s="140">
        <f t="shared" si="154"/>
        <v>0</v>
      </c>
      <c r="AC395" s="143">
        <f t="shared" si="143"/>
        <v>0</v>
      </c>
      <c r="AD395" s="143">
        <f t="shared" si="143"/>
        <v>0</v>
      </c>
      <c r="AE395" s="143">
        <f t="shared" si="143"/>
        <v>74621.109000000011</v>
      </c>
      <c r="AF395" s="143">
        <f t="shared" si="143"/>
        <v>0</v>
      </c>
      <c r="AG395" s="143">
        <f t="shared" si="143"/>
        <v>0</v>
      </c>
      <c r="AI395" s="140">
        <f t="shared" si="155"/>
        <v>0</v>
      </c>
      <c r="AJ395" s="140">
        <f t="shared" si="156"/>
        <v>0</v>
      </c>
      <c r="AK395" s="140">
        <f t="shared" si="157"/>
        <v>74621.109000000011</v>
      </c>
      <c r="AL395" s="140">
        <f t="shared" si="158"/>
        <v>0</v>
      </c>
      <c r="AM395" s="140">
        <f t="shared" si="159"/>
        <v>0</v>
      </c>
      <c r="AO395" s="140">
        <f t="shared" si="160"/>
        <v>0</v>
      </c>
      <c r="AP395" s="140">
        <f t="shared" si="161"/>
        <v>0</v>
      </c>
      <c r="AQ395" s="140">
        <f t="shared" si="162"/>
        <v>0</v>
      </c>
      <c r="AR395" s="140">
        <f t="shared" si="163"/>
        <v>0</v>
      </c>
      <c r="AS395" s="140">
        <f t="shared" si="164"/>
        <v>0</v>
      </c>
      <c r="AU395" s="143">
        <f t="shared" si="144"/>
        <v>0</v>
      </c>
      <c r="AV395" s="143">
        <f t="shared" si="144"/>
        <v>0</v>
      </c>
      <c r="AW395" s="143">
        <f t="shared" si="144"/>
        <v>74621.109000000011</v>
      </c>
      <c r="AX395" s="143">
        <f t="shared" si="144"/>
        <v>0</v>
      </c>
      <c r="AY395" s="143">
        <f t="shared" si="144"/>
        <v>0</v>
      </c>
    </row>
    <row r="396" spans="2:51">
      <c r="B396" t="s">
        <v>857</v>
      </c>
      <c r="C396" t="s">
        <v>145</v>
      </c>
      <c r="D396" s="120">
        <v>3.5742599999999999E-2</v>
      </c>
      <c r="E396" s="120">
        <v>3.5742599999999999E-2</v>
      </c>
      <c r="F396" s="127"/>
      <c r="G396" s="127"/>
      <c r="H396" s="127"/>
      <c r="I396" s="127"/>
      <c r="J396" s="127"/>
      <c r="K396" s="127">
        <v>35416974</v>
      </c>
      <c r="L396" s="127">
        <v>0</v>
      </c>
      <c r="M396" s="127">
        <v>0</v>
      </c>
      <c r="N396" s="127">
        <v>0</v>
      </c>
      <c r="O396" s="127">
        <v>0</v>
      </c>
      <c r="Q396" s="140">
        <f t="shared" si="145"/>
        <v>1265894.7348924</v>
      </c>
      <c r="R396" s="140">
        <f t="shared" si="146"/>
        <v>0</v>
      </c>
      <c r="S396" s="140">
        <f t="shared" si="147"/>
        <v>0</v>
      </c>
      <c r="T396" s="140">
        <f t="shared" si="148"/>
        <v>0</v>
      </c>
      <c r="U396" s="140">
        <f t="shared" si="149"/>
        <v>0</v>
      </c>
      <c r="W396" s="140">
        <f t="shared" si="150"/>
        <v>0</v>
      </c>
      <c r="X396" s="140">
        <f t="shared" si="151"/>
        <v>0</v>
      </c>
      <c r="Y396" s="140">
        <f t="shared" si="152"/>
        <v>0</v>
      </c>
      <c r="Z396" s="140">
        <f t="shared" si="153"/>
        <v>0</v>
      </c>
      <c r="AA396" s="140">
        <f t="shared" si="154"/>
        <v>0</v>
      </c>
      <c r="AC396" s="143">
        <f t="shared" si="143"/>
        <v>1265894.7348924</v>
      </c>
      <c r="AD396" s="143">
        <f t="shared" si="143"/>
        <v>0</v>
      </c>
      <c r="AE396" s="143">
        <f t="shared" si="143"/>
        <v>0</v>
      </c>
      <c r="AF396" s="143">
        <f t="shared" si="143"/>
        <v>0</v>
      </c>
      <c r="AG396" s="143">
        <f t="shared" si="143"/>
        <v>0</v>
      </c>
      <c r="AI396" s="140">
        <f t="shared" si="155"/>
        <v>1265894.7348924</v>
      </c>
      <c r="AJ396" s="140">
        <f t="shared" si="156"/>
        <v>0</v>
      </c>
      <c r="AK396" s="140">
        <f t="shared" si="157"/>
        <v>0</v>
      </c>
      <c r="AL396" s="140">
        <f t="shared" si="158"/>
        <v>0</v>
      </c>
      <c r="AM396" s="140">
        <f t="shared" si="159"/>
        <v>0</v>
      </c>
      <c r="AO396" s="140">
        <f t="shared" si="160"/>
        <v>0</v>
      </c>
      <c r="AP396" s="140">
        <f t="shared" si="161"/>
        <v>0</v>
      </c>
      <c r="AQ396" s="140">
        <f t="shared" si="162"/>
        <v>0</v>
      </c>
      <c r="AR396" s="140">
        <f t="shared" si="163"/>
        <v>0</v>
      </c>
      <c r="AS396" s="140">
        <f t="shared" si="164"/>
        <v>0</v>
      </c>
      <c r="AU396" s="143">
        <f t="shared" si="144"/>
        <v>1265894.7348924</v>
      </c>
      <c r="AV396" s="143">
        <f t="shared" si="144"/>
        <v>0</v>
      </c>
      <c r="AW396" s="143">
        <f t="shared" si="144"/>
        <v>0</v>
      </c>
      <c r="AX396" s="143">
        <f t="shared" si="144"/>
        <v>0</v>
      </c>
      <c r="AY396" s="143">
        <f t="shared" si="144"/>
        <v>0</v>
      </c>
    </row>
    <row r="397" spans="2:51">
      <c r="B397" t="s">
        <v>857</v>
      </c>
      <c r="C397" t="s">
        <v>146</v>
      </c>
      <c r="D397" s="120">
        <v>5.9499999999999997E-2</v>
      </c>
      <c r="E397" s="120">
        <v>5.9499999999999997E-2</v>
      </c>
      <c r="F397" s="127"/>
      <c r="G397" s="127"/>
      <c r="H397" s="127"/>
      <c r="I397" s="127"/>
      <c r="J397" s="127"/>
      <c r="K397" s="127">
        <v>39391892</v>
      </c>
      <c r="L397" s="127">
        <v>0</v>
      </c>
      <c r="M397" s="127">
        <v>0</v>
      </c>
      <c r="N397" s="127">
        <v>0</v>
      </c>
      <c r="O397" s="127">
        <v>0</v>
      </c>
      <c r="Q397" s="140">
        <f t="shared" si="145"/>
        <v>2343817.574</v>
      </c>
      <c r="R397" s="140">
        <f t="shared" si="146"/>
        <v>0</v>
      </c>
      <c r="S397" s="140">
        <f t="shared" si="147"/>
        <v>0</v>
      </c>
      <c r="T397" s="140">
        <f t="shared" si="148"/>
        <v>0</v>
      </c>
      <c r="U397" s="140">
        <f t="shared" si="149"/>
        <v>0</v>
      </c>
      <c r="W397" s="140">
        <f t="shared" si="150"/>
        <v>0</v>
      </c>
      <c r="X397" s="140">
        <f t="shared" si="151"/>
        <v>0</v>
      </c>
      <c r="Y397" s="140">
        <f t="shared" si="152"/>
        <v>0</v>
      </c>
      <c r="Z397" s="140">
        <f t="shared" si="153"/>
        <v>0</v>
      </c>
      <c r="AA397" s="140">
        <f t="shared" si="154"/>
        <v>0</v>
      </c>
      <c r="AC397" s="143">
        <f t="shared" si="143"/>
        <v>2343817.574</v>
      </c>
      <c r="AD397" s="143">
        <f t="shared" si="143"/>
        <v>0</v>
      </c>
      <c r="AE397" s="143">
        <f t="shared" si="143"/>
        <v>0</v>
      </c>
      <c r="AF397" s="143">
        <f t="shared" si="143"/>
        <v>0</v>
      </c>
      <c r="AG397" s="143">
        <f t="shared" si="143"/>
        <v>0</v>
      </c>
      <c r="AI397" s="140">
        <f t="shared" si="155"/>
        <v>2343817.574</v>
      </c>
      <c r="AJ397" s="140">
        <f t="shared" si="156"/>
        <v>0</v>
      </c>
      <c r="AK397" s="140">
        <f t="shared" si="157"/>
        <v>0</v>
      </c>
      <c r="AL397" s="140">
        <f t="shared" si="158"/>
        <v>0</v>
      </c>
      <c r="AM397" s="140">
        <f t="shared" si="159"/>
        <v>0</v>
      </c>
      <c r="AO397" s="140">
        <f t="shared" si="160"/>
        <v>0</v>
      </c>
      <c r="AP397" s="140">
        <f t="shared" si="161"/>
        <v>0</v>
      </c>
      <c r="AQ397" s="140">
        <f t="shared" si="162"/>
        <v>0</v>
      </c>
      <c r="AR397" s="140">
        <f t="shared" si="163"/>
        <v>0</v>
      </c>
      <c r="AS397" s="140">
        <f t="shared" si="164"/>
        <v>0</v>
      </c>
      <c r="AU397" s="143">
        <f t="shared" si="144"/>
        <v>2343817.574</v>
      </c>
      <c r="AV397" s="143">
        <f t="shared" si="144"/>
        <v>0</v>
      </c>
      <c r="AW397" s="143">
        <f t="shared" si="144"/>
        <v>0</v>
      </c>
      <c r="AX397" s="143">
        <f t="shared" si="144"/>
        <v>0</v>
      </c>
      <c r="AY397" s="143">
        <f t="shared" si="144"/>
        <v>0</v>
      </c>
    </row>
    <row r="398" spans="2:51">
      <c r="B398" t="s">
        <v>857</v>
      </c>
      <c r="C398" t="s">
        <v>147</v>
      </c>
      <c r="D398" s="120">
        <v>0.1355191</v>
      </c>
      <c r="E398" s="120">
        <v>0.1355191</v>
      </c>
      <c r="F398" s="127"/>
      <c r="G398" s="127"/>
      <c r="H398" s="127"/>
      <c r="I398" s="127"/>
      <c r="J398" s="127"/>
      <c r="K398" s="127">
        <v>21083</v>
      </c>
      <c r="L398" s="127">
        <v>0</v>
      </c>
      <c r="M398" s="127">
        <v>0</v>
      </c>
      <c r="N398" s="127">
        <v>0</v>
      </c>
      <c r="O398" s="127">
        <v>0</v>
      </c>
      <c r="Q398" s="140">
        <f t="shared" si="145"/>
        <v>2857.1491853000002</v>
      </c>
      <c r="R398" s="140">
        <f t="shared" si="146"/>
        <v>0</v>
      </c>
      <c r="S398" s="140">
        <f t="shared" si="147"/>
        <v>0</v>
      </c>
      <c r="T398" s="140">
        <f t="shared" si="148"/>
        <v>0</v>
      </c>
      <c r="U398" s="140">
        <f t="shared" si="149"/>
        <v>0</v>
      </c>
      <c r="W398" s="140">
        <f t="shared" si="150"/>
        <v>0</v>
      </c>
      <c r="X398" s="140">
        <f t="shared" si="151"/>
        <v>0</v>
      </c>
      <c r="Y398" s="140">
        <f t="shared" si="152"/>
        <v>0</v>
      </c>
      <c r="Z398" s="140">
        <f t="shared" si="153"/>
        <v>0</v>
      </c>
      <c r="AA398" s="140">
        <f t="shared" si="154"/>
        <v>0</v>
      </c>
      <c r="AC398" s="143">
        <f t="shared" si="143"/>
        <v>2857.1491853000002</v>
      </c>
      <c r="AD398" s="143">
        <f t="shared" si="143"/>
        <v>0</v>
      </c>
      <c r="AE398" s="143">
        <f t="shared" si="143"/>
        <v>0</v>
      </c>
      <c r="AF398" s="143">
        <f t="shared" si="143"/>
        <v>0</v>
      </c>
      <c r="AG398" s="143">
        <f t="shared" si="143"/>
        <v>0</v>
      </c>
      <c r="AI398" s="140">
        <f t="shared" si="155"/>
        <v>2857.1491853000002</v>
      </c>
      <c r="AJ398" s="140">
        <f t="shared" si="156"/>
        <v>0</v>
      </c>
      <c r="AK398" s="140">
        <f t="shared" si="157"/>
        <v>0</v>
      </c>
      <c r="AL398" s="140">
        <f t="shared" si="158"/>
        <v>0</v>
      </c>
      <c r="AM398" s="140">
        <f t="shared" si="159"/>
        <v>0</v>
      </c>
      <c r="AO398" s="140">
        <f t="shared" si="160"/>
        <v>0</v>
      </c>
      <c r="AP398" s="140">
        <f t="shared" si="161"/>
        <v>0</v>
      </c>
      <c r="AQ398" s="140">
        <f t="shared" si="162"/>
        <v>0</v>
      </c>
      <c r="AR398" s="140">
        <f t="shared" si="163"/>
        <v>0</v>
      </c>
      <c r="AS398" s="140">
        <f t="shared" si="164"/>
        <v>0</v>
      </c>
      <c r="AU398" s="143">
        <f t="shared" si="144"/>
        <v>2857.1491853000002</v>
      </c>
      <c r="AV398" s="143">
        <f t="shared" si="144"/>
        <v>0</v>
      </c>
      <c r="AW398" s="143">
        <f t="shared" si="144"/>
        <v>0</v>
      </c>
      <c r="AX398" s="143">
        <f t="shared" si="144"/>
        <v>0</v>
      </c>
      <c r="AY398" s="143">
        <f t="shared" si="144"/>
        <v>0</v>
      </c>
    </row>
    <row r="399" spans="2:51">
      <c r="B399" t="s">
        <v>857</v>
      </c>
      <c r="C399" t="s">
        <v>148</v>
      </c>
      <c r="D399" s="120">
        <v>9.0327050000000006E-2</v>
      </c>
      <c r="E399" s="120">
        <v>9.0327050000000006E-2</v>
      </c>
      <c r="F399" s="127"/>
      <c r="G399" s="127"/>
      <c r="H399" s="127"/>
      <c r="I399" s="127"/>
      <c r="J399" s="127"/>
      <c r="K399" s="127">
        <v>11361052</v>
      </c>
      <c r="L399" s="127">
        <v>0</v>
      </c>
      <c r="M399" s="127">
        <v>0</v>
      </c>
      <c r="N399" s="127">
        <v>0</v>
      </c>
      <c r="O399" s="127">
        <v>0</v>
      </c>
      <c r="Q399" s="140">
        <f t="shared" si="145"/>
        <v>1026210.3120566001</v>
      </c>
      <c r="R399" s="140">
        <f t="shared" si="146"/>
        <v>0</v>
      </c>
      <c r="S399" s="140">
        <f t="shared" si="147"/>
        <v>0</v>
      </c>
      <c r="T399" s="140">
        <f t="shared" si="148"/>
        <v>0</v>
      </c>
      <c r="U399" s="140">
        <f t="shared" si="149"/>
        <v>0</v>
      </c>
      <c r="W399" s="140">
        <f t="shared" si="150"/>
        <v>0</v>
      </c>
      <c r="X399" s="140">
        <f t="shared" si="151"/>
        <v>0</v>
      </c>
      <c r="Y399" s="140">
        <f t="shared" si="152"/>
        <v>0</v>
      </c>
      <c r="Z399" s="140">
        <f t="shared" si="153"/>
        <v>0</v>
      </c>
      <c r="AA399" s="140">
        <f t="shared" si="154"/>
        <v>0</v>
      </c>
      <c r="AC399" s="143">
        <f t="shared" si="143"/>
        <v>1026210.3120566001</v>
      </c>
      <c r="AD399" s="143">
        <f t="shared" si="143"/>
        <v>0</v>
      </c>
      <c r="AE399" s="143">
        <f t="shared" si="143"/>
        <v>0</v>
      </c>
      <c r="AF399" s="143">
        <f t="shared" si="143"/>
        <v>0</v>
      </c>
      <c r="AG399" s="143">
        <f t="shared" si="143"/>
        <v>0</v>
      </c>
      <c r="AI399" s="140">
        <f t="shared" si="155"/>
        <v>1026210.3120566001</v>
      </c>
      <c r="AJ399" s="140">
        <f t="shared" si="156"/>
        <v>0</v>
      </c>
      <c r="AK399" s="140">
        <f t="shared" si="157"/>
        <v>0</v>
      </c>
      <c r="AL399" s="140">
        <f t="shared" si="158"/>
        <v>0</v>
      </c>
      <c r="AM399" s="140">
        <f t="shared" si="159"/>
        <v>0</v>
      </c>
      <c r="AO399" s="140">
        <f t="shared" si="160"/>
        <v>0</v>
      </c>
      <c r="AP399" s="140">
        <f t="shared" si="161"/>
        <v>0</v>
      </c>
      <c r="AQ399" s="140">
        <f t="shared" si="162"/>
        <v>0</v>
      </c>
      <c r="AR399" s="140">
        <f t="shared" si="163"/>
        <v>0</v>
      </c>
      <c r="AS399" s="140">
        <f t="shared" si="164"/>
        <v>0</v>
      </c>
      <c r="AU399" s="143">
        <f t="shared" si="144"/>
        <v>1026210.3120566001</v>
      </c>
      <c r="AV399" s="143">
        <f t="shared" si="144"/>
        <v>0</v>
      </c>
      <c r="AW399" s="143">
        <f t="shared" si="144"/>
        <v>0</v>
      </c>
      <c r="AX399" s="143">
        <f t="shared" si="144"/>
        <v>0</v>
      </c>
      <c r="AY399" s="143">
        <f t="shared" si="144"/>
        <v>0</v>
      </c>
    </row>
    <row r="400" spans="2:51">
      <c r="B400" t="s">
        <v>857</v>
      </c>
      <c r="C400" t="s">
        <v>149</v>
      </c>
      <c r="D400" s="120">
        <v>5.1836999999999994E-2</v>
      </c>
      <c r="E400" s="120">
        <v>5.1836999999999994E-2</v>
      </c>
      <c r="F400" s="127"/>
      <c r="G400" s="127"/>
      <c r="H400" s="127"/>
      <c r="I400" s="127"/>
      <c r="J400" s="127"/>
      <c r="K400" s="127">
        <v>4986642</v>
      </c>
      <c r="L400" s="127">
        <v>0</v>
      </c>
      <c r="M400" s="127">
        <v>0</v>
      </c>
      <c r="N400" s="127">
        <v>0</v>
      </c>
      <c r="O400" s="127">
        <v>0</v>
      </c>
      <c r="Q400" s="140">
        <f t="shared" si="145"/>
        <v>258492.56135399998</v>
      </c>
      <c r="R400" s="140">
        <f t="shared" si="146"/>
        <v>0</v>
      </c>
      <c r="S400" s="140">
        <f t="shared" si="147"/>
        <v>0</v>
      </c>
      <c r="T400" s="140">
        <f t="shared" si="148"/>
        <v>0</v>
      </c>
      <c r="U400" s="140">
        <f t="shared" si="149"/>
        <v>0</v>
      </c>
      <c r="W400" s="140">
        <f t="shared" si="150"/>
        <v>0</v>
      </c>
      <c r="X400" s="140">
        <f t="shared" si="151"/>
        <v>0</v>
      </c>
      <c r="Y400" s="140">
        <f t="shared" si="152"/>
        <v>0</v>
      </c>
      <c r="Z400" s="140">
        <f t="shared" si="153"/>
        <v>0</v>
      </c>
      <c r="AA400" s="140">
        <f t="shared" si="154"/>
        <v>0</v>
      </c>
      <c r="AC400" s="143">
        <f t="shared" si="143"/>
        <v>258492.56135399998</v>
      </c>
      <c r="AD400" s="143">
        <f t="shared" si="143"/>
        <v>0</v>
      </c>
      <c r="AE400" s="143">
        <f t="shared" si="143"/>
        <v>0</v>
      </c>
      <c r="AF400" s="143">
        <f t="shared" si="143"/>
        <v>0</v>
      </c>
      <c r="AG400" s="143">
        <f t="shared" si="143"/>
        <v>0</v>
      </c>
      <c r="AI400" s="140">
        <f t="shared" si="155"/>
        <v>258492.56135399998</v>
      </c>
      <c r="AJ400" s="140">
        <f t="shared" si="156"/>
        <v>0</v>
      </c>
      <c r="AK400" s="140">
        <f t="shared" si="157"/>
        <v>0</v>
      </c>
      <c r="AL400" s="140">
        <f t="shared" si="158"/>
        <v>0</v>
      </c>
      <c r="AM400" s="140">
        <f t="shared" si="159"/>
        <v>0</v>
      </c>
      <c r="AO400" s="140">
        <f t="shared" si="160"/>
        <v>0</v>
      </c>
      <c r="AP400" s="140">
        <f t="shared" si="161"/>
        <v>0</v>
      </c>
      <c r="AQ400" s="140">
        <f t="shared" si="162"/>
        <v>0</v>
      </c>
      <c r="AR400" s="140">
        <f t="shared" si="163"/>
        <v>0</v>
      </c>
      <c r="AS400" s="140">
        <f t="shared" si="164"/>
        <v>0</v>
      </c>
      <c r="AU400" s="143">
        <f t="shared" si="144"/>
        <v>258492.56135399998</v>
      </c>
      <c r="AV400" s="143">
        <f t="shared" si="144"/>
        <v>0</v>
      </c>
      <c r="AW400" s="143">
        <f t="shared" si="144"/>
        <v>0</v>
      </c>
      <c r="AX400" s="143">
        <f t="shared" si="144"/>
        <v>0</v>
      </c>
      <c r="AY400" s="143">
        <f t="shared" si="144"/>
        <v>0</v>
      </c>
    </row>
    <row r="401" spans="2:51">
      <c r="B401" t="s">
        <v>857</v>
      </c>
      <c r="C401" t="s">
        <v>150</v>
      </c>
      <c r="D401" s="120">
        <v>4.9271120000000002E-2</v>
      </c>
      <c r="E401" s="120">
        <v>4.9271120000000002E-2</v>
      </c>
      <c r="F401" s="127"/>
      <c r="G401" s="127"/>
      <c r="H401" s="127"/>
      <c r="I401" s="127"/>
      <c r="J401" s="127"/>
      <c r="K401" s="127">
        <v>2968699</v>
      </c>
      <c r="L401" s="127">
        <v>0</v>
      </c>
      <c r="M401" s="127">
        <v>0</v>
      </c>
      <c r="N401" s="127">
        <v>0</v>
      </c>
      <c r="O401" s="127">
        <v>0</v>
      </c>
      <c r="Q401" s="140">
        <f t="shared" si="145"/>
        <v>146271.12467288002</v>
      </c>
      <c r="R401" s="140">
        <f t="shared" si="146"/>
        <v>0</v>
      </c>
      <c r="S401" s="140">
        <f t="shared" si="147"/>
        <v>0</v>
      </c>
      <c r="T401" s="140">
        <f t="shared" si="148"/>
        <v>0</v>
      </c>
      <c r="U401" s="140">
        <f t="shared" si="149"/>
        <v>0</v>
      </c>
      <c r="W401" s="140">
        <f t="shared" si="150"/>
        <v>0</v>
      </c>
      <c r="X401" s="140">
        <f t="shared" si="151"/>
        <v>0</v>
      </c>
      <c r="Y401" s="140">
        <f t="shared" si="152"/>
        <v>0</v>
      </c>
      <c r="Z401" s="140">
        <f t="shared" si="153"/>
        <v>0</v>
      </c>
      <c r="AA401" s="140">
        <f t="shared" si="154"/>
        <v>0</v>
      </c>
      <c r="AC401" s="143">
        <f t="shared" si="143"/>
        <v>146271.12467288002</v>
      </c>
      <c r="AD401" s="143">
        <f t="shared" si="143"/>
        <v>0</v>
      </c>
      <c r="AE401" s="143">
        <f t="shared" si="143"/>
        <v>0</v>
      </c>
      <c r="AF401" s="143">
        <f t="shared" si="143"/>
        <v>0</v>
      </c>
      <c r="AG401" s="143">
        <f t="shared" si="143"/>
        <v>0</v>
      </c>
      <c r="AI401" s="140">
        <f t="shared" si="155"/>
        <v>146271.12467288002</v>
      </c>
      <c r="AJ401" s="140">
        <f t="shared" si="156"/>
        <v>0</v>
      </c>
      <c r="AK401" s="140">
        <f t="shared" si="157"/>
        <v>0</v>
      </c>
      <c r="AL401" s="140">
        <f t="shared" si="158"/>
        <v>0</v>
      </c>
      <c r="AM401" s="140">
        <f t="shared" si="159"/>
        <v>0</v>
      </c>
      <c r="AO401" s="140">
        <f t="shared" si="160"/>
        <v>0</v>
      </c>
      <c r="AP401" s="140">
        <f t="shared" si="161"/>
        <v>0</v>
      </c>
      <c r="AQ401" s="140">
        <f t="shared" si="162"/>
        <v>0</v>
      </c>
      <c r="AR401" s="140">
        <f t="shared" si="163"/>
        <v>0</v>
      </c>
      <c r="AS401" s="140">
        <f t="shared" si="164"/>
        <v>0</v>
      </c>
      <c r="AU401" s="143">
        <f t="shared" si="144"/>
        <v>146271.12467288002</v>
      </c>
      <c r="AV401" s="143">
        <f t="shared" si="144"/>
        <v>0</v>
      </c>
      <c r="AW401" s="143">
        <f t="shared" si="144"/>
        <v>0</v>
      </c>
      <c r="AX401" s="143">
        <f t="shared" si="144"/>
        <v>0</v>
      </c>
      <c r="AY401" s="143">
        <f t="shared" si="144"/>
        <v>0</v>
      </c>
    </row>
    <row r="402" spans="2:51">
      <c r="B402" t="s">
        <v>857</v>
      </c>
      <c r="C402" s="133" t="s">
        <v>222</v>
      </c>
      <c r="D402" s="120">
        <v>1.5600080000000001E-2</v>
      </c>
      <c r="E402" s="120">
        <v>1.5600080000000001E-2</v>
      </c>
      <c r="F402" s="127">
        <v>0</v>
      </c>
      <c r="G402" s="127">
        <v>0</v>
      </c>
      <c r="H402" s="127">
        <v>0</v>
      </c>
      <c r="I402" s="127">
        <v>0</v>
      </c>
      <c r="J402" s="127">
        <v>0</v>
      </c>
      <c r="K402" s="127"/>
      <c r="L402" s="127"/>
      <c r="M402" s="127"/>
      <c r="N402" s="127"/>
      <c r="O402" s="127"/>
      <c r="Q402" s="140">
        <f t="shared" si="145"/>
        <v>0</v>
      </c>
      <c r="R402" s="140">
        <f t="shared" si="146"/>
        <v>0</v>
      </c>
      <c r="S402" s="140">
        <f t="shared" si="147"/>
        <v>0</v>
      </c>
      <c r="T402" s="140">
        <f t="shared" si="148"/>
        <v>0</v>
      </c>
      <c r="U402" s="140">
        <f t="shared" si="149"/>
        <v>0</v>
      </c>
      <c r="W402" s="140">
        <f t="shared" si="150"/>
        <v>0</v>
      </c>
      <c r="X402" s="140">
        <f t="shared" si="151"/>
        <v>0</v>
      </c>
      <c r="Y402" s="140">
        <f t="shared" si="152"/>
        <v>0</v>
      </c>
      <c r="Z402" s="140">
        <f t="shared" si="153"/>
        <v>0</v>
      </c>
      <c r="AA402" s="140">
        <f t="shared" si="154"/>
        <v>0</v>
      </c>
      <c r="AC402" s="143">
        <f t="shared" si="143"/>
        <v>0</v>
      </c>
      <c r="AD402" s="143">
        <f t="shared" si="143"/>
        <v>0</v>
      </c>
      <c r="AE402" s="143">
        <f t="shared" si="143"/>
        <v>0</v>
      </c>
      <c r="AF402" s="143">
        <f t="shared" si="143"/>
        <v>0</v>
      </c>
      <c r="AG402" s="143">
        <f t="shared" si="143"/>
        <v>0</v>
      </c>
      <c r="AI402" s="140">
        <f t="shared" si="155"/>
        <v>0</v>
      </c>
      <c r="AJ402" s="140">
        <f t="shared" si="156"/>
        <v>0</v>
      </c>
      <c r="AK402" s="140">
        <f t="shared" si="157"/>
        <v>0</v>
      </c>
      <c r="AL402" s="140">
        <f t="shared" si="158"/>
        <v>0</v>
      </c>
      <c r="AM402" s="140">
        <f t="shared" si="159"/>
        <v>0</v>
      </c>
      <c r="AO402" s="140">
        <f t="shared" si="160"/>
        <v>0</v>
      </c>
      <c r="AP402" s="140">
        <f t="shared" si="161"/>
        <v>0</v>
      </c>
      <c r="AQ402" s="140">
        <f t="shared" si="162"/>
        <v>0</v>
      </c>
      <c r="AR402" s="140">
        <f t="shared" si="163"/>
        <v>0</v>
      </c>
      <c r="AS402" s="140">
        <f t="shared" si="164"/>
        <v>0</v>
      </c>
      <c r="AU402" s="143">
        <f t="shared" si="144"/>
        <v>0</v>
      </c>
      <c r="AV402" s="143">
        <f t="shared" si="144"/>
        <v>0</v>
      </c>
      <c r="AW402" s="143">
        <f t="shared" si="144"/>
        <v>0</v>
      </c>
      <c r="AX402" s="143">
        <f t="shared" si="144"/>
        <v>0</v>
      </c>
      <c r="AY402" s="143">
        <f t="shared" si="144"/>
        <v>0</v>
      </c>
    </row>
    <row r="403" spans="2:51">
      <c r="B403" t="s">
        <v>857</v>
      </c>
      <c r="C403" s="133" t="s">
        <v>223</v>
      </c>
      <c r="D403" s="120">
        <v>1.9300000000000001E-2</v>
      </c>
      <c r="E403" s="120">
        <v>1.9300000000000001E-2</v>
      </c>
      <c r="F403" s="127">
        <v>0</v>
      </c>
      <c r="G403" s="127">
        <v>0</v>
      </c>
      <c r="H403" s="127">
        <v>0</v>
      </c>
      <c r="I403" s="127">
        <v>0</v>
      </c>
      <c r="J403" s="127">
        <v>0</v>
      </c>
      <c r="K403" s="127"/>
      <c r="L403" s="127"/>
      <c r="M403" s="127"/>
      <c r="N403" s="127"/>
      <c r="O403" s="127"/>
      <c r="Q403" s="140">
        <f t="shared" si="145"/>
        <v>0</v>
      </c>
      <c r="R403" s="140">
        <f t="shared" si="146"/>
        <v>0</v>
      </c>
      <c r="S403" s="140">
        <f t="shared" si="147"/>
        <v>0</v>
      </c>
      <c r="T403" s="140">
        <f t="shared" si="148"/>
        <v>0</v>
      </c>
      <c r="U403" s="140">
        <f t="shared" si="149"/>
        <v>0</v>
      </c>
      <c r="W403" s="140">
        <f t="shared" si="150"/>
        <v>0</v>
      </c>
      <c r="X403" s="140">
        <f t="shared" si="151"/>
        <v>0</v>
      </c>
      <c r="Y403" s="140">
        <f t="shared" si="152"/>
        <v>0</v>
      </c>
      <c r="Z403" s="140">
        <f t="shared" si="153"/>
        <v>0</v>
      </c>
      <c r="AA403" s="140">
        <f t="shared" si="154"/>
        <v>0</v>
      </c>
      <c r="AC403" s="143">
        <f t="shared" si="143"/>
        <v>0</v>
      </c>
      <c r="AD403" s="143">
        <f t="shared" si="143"/>
        <v>0</v>
      </c>
      <c r="AE403" s="143">
        <f t="shared" si="143"/>
        <v>0</v>
      </c>
      <c r="AF403" s="143">
        <f t="shared" si="143"/>
        <v>0</v>
      </c>
      <c r="AG403" s="143">
        <f t="shared" si="143"/>
        <v>0</v>
      </c>
      <c r="AI403" s="140">
        <f t="shared" si="155"/>
        <v>0</v>
      </c>
      <c r="AJ403" s="140">
        <f t="shared" si="156"/>
        <v>0</v>
      </c>
      <c r="AK403" s="140">
        <f t="shared" si="157"/>
        <v>0</v>
      </c>
      <c r="AL403" s="140">
        <f t="shared" si="158"/>
        <v>0</v>
      </c>
      <c r="AM403" s="140">
        <f t="shared" si="159"/>
        <v>0</v>
      </c>
      <c r="AO403" s="140">
        <f t="shared" si="160"/>
        <v>0</v>
      </c>
      <c r="AP403" s="140">
        <f t="shared" si="161"/>
        <v>0</v>
      </c>
      <c r="AQ403" s="140">
        <f t="shared" si="162"/>
        <v>0</v>
      </c>
      <c r="AR403" s="140">
        <f t="shared" si="163"/>
        <v>0</v>
      </c>
      <c r="AS403" s="140">
        <f t="shared" si="164"/>
        <v>0</v>
      </c>
      <c r="AU403" s="143">
        <f t="shared" si="144"/>
        <v>0</v>
      </c>
      <c r="AV403" s="143">
        <f t="shared" si="144"/>
        <v>0</v>
      </c>
      <c r="AW403" s="143">
        <f t="shared" si="144"/>
        <v>0</v>
      </c>
      <c r="AX403" s="143">
        <f t="shared" si="144"/>
        <v>0</v>
      </c>
      <c r="AY403" s="143">
        <f t="shared" si="144"/>
        <v>0</v>
      </c>
    </row>
    <row r="404" spans="2:51">
      <c r="B404" t="s">
        <v>857</v>
      </c>
      <c r="C404" s="133" t="s">
        <v>224</v>
      </c>
      <c r="D404" s="120">
        <v>2.92E-2</v>
      </c>
      <c r="E404" s="120">
        <v>2.92E-2</v>
      </c>
      <c r="F404" s="127">
        <v>0</v>
      </c>
      <c r="G404" s="127">
        <v>0</v>
      </c>
      <c r="H404" s="127">
        <v>0</v>
      </c>
      <c r="I404" s="127">
        <v>0</v>
      </c>
      <c r="J404" s="127">
        <v>0</v>
      </c>
      <c r="K404" s="127"/>
      <c r="L404" s="127"/>
      <c r="M404" s="127"/>
      <c r="N404" s="127"/>
      <c r="O404" s="127"/>
      <c r="Q404" s="140">
        <f t="shared" si="145"/>
        <v>0</v>
      </c>
      <c r="R404" s="140">
        <f t="shared" si="146"/>
        <v>0</v>
      </c>
      <c r="S404" s="140">
        <f t="shared" si="147"/>
        <v>0</v>
      </c>
      <c r="T404" s="140">
        <f t="shared" si="148"/>
        <v>0</v>
      </c>
      <c r="U404" s="140">
        <f t="shared" si="149"/>
        <v>0</v>
      </c>
      <c r="W404" s="140">
        <f t="shared" si="150"/>
        <v>0</v>
      </c>
      <c r="X404" s="140">
        <f t="shared" si="151"/>
        <v>0</v>
      </c>
      <c r="Y404" s="140">
        <f t="shared" si="152"/>
        <v>0</v>
      </c>
      <c r="Z404" s="140">
        <f t="shared" si="153"/>
        <v>0</v>
      </c>
      <c r="AA404" s="140">
        <f t="shared" si="154"/>
        <v>0</v>
      </c>
      <c r="AC404" s="143">
        <f t="shared" si="143"/>
        <v>0</v>
      </c>
      <c r="AD404" s="143">
        <f t="shared" si="143"/>
        <v>0</v>
      </c>
      <c r="AE404" s="143">
        <f t="shared" si="143"/>
        <v>0</v>
      </c>
      <c r="AF404" s="143">
        <f t="shared" si="143"/>
        <v>0</v>
      </c>
      <c r="AG404" s="143">
        <f t="shared" si="143"/>
        <v>0</v>
      </c>
      <c r="AI404" s="140">
        <f t="shared" si="155"/>
        <v>0</v>
      </c>
      <c r="AJ404" s="140">
        <f t="shared" si="156"/>
        <v>0</v>
      </c>
      <c r="AK404" s="140">
        <f t="shared" si="157"/>
        <v>0</v>
      </c>
      <c r="AL404" s="140">
        <f t="shared" si="158"/>
        <v>0</v>
      </c>
      <c r="AM404" s="140">
        <f t="shared" si="159"/>
        <v>0</v>
      </c>
      <c r="AO404" s="140">
        <f t="shared" si="160"/>
        <v>0</v>
      </c>
      <c r="AP404" s="140">
        <f t="shared" si="161"/>
        <v>0</v>
      </c>
      <c r="AQ404" s="140">
        <f t="shared" si="162"/>
        <v>0</v>
      </c>
      <c r="AR404" s="140">
        <f t="shared" si="163"/>
        <v>0</v>
      </c>
      <c r="AS404" s="140">
        <f t="shared" si="164"/>
        <v>0</v>
      </c>
      <c r="AU404" s="143">
        <f t="shared" si="144"/>
        <v>0</v>
      </c>
      <c r="AV404" s="143">
        <f t="shared" si="144"/>
        <v>0</v>
      </c>
      <c r="AW404" s="143">
        <f t="shared" si="144"/>
        <v>0</v>
      </c>
      <c r="AX404" s="143">
        <f t="shared" si="144"/>
        <v>0</v>
      </c>
      <c r="AY404" s="143">
        <f t="shared" si="144"/>
        <v>0</v>
      </c>
    </row>
    <row r="405" spans="2:51">
      <c r="B405" t="s">
        <v>857</v>
      </c>
      <c r="C405" s="133" t="s">
        <v>225</v>
      </c>
      <c r="D405" s="120">
        <v>2.7900000000000001E-2</v>
      </c>
      <c r="E405" s="120">
        <v>2.7900000000000001E-2</v>
      </c>
      <c r="F405" s="127">
        <v>0</v>
      </c>
      <c r="G405" s="127">
        <v>0</v>
      </c>
      <c r="H405" s="127">
        <v>0</v>
      </c>
      <c r="I405" s="127">
        <v>0</v>
      </c>
      <c r="J405" s="127">
        <v>0</v>
      </c>
      <c r="K405" s="127"/>
      <c r="L405" s="127"/>
      <c r="M405" s="127"/>
      <c r="N405" s="127"/>
      <c r="O405" s="127"/>
      <c r="Q405" s="140">
        <f t="shared" si="145"/>
        <v>0</v>
      </c>
      <c r="R405" s="140">
        <f t="shared" si="146"/>
        <v>0</v>
      </c>
      <c r="S405" s="140">
        <f t="shared" si="147"/>
        <v>0</v>
      </c>
      <c r="T405" s="140">
        <f t="shared" si="148"/>
        <v>0</v>
      </c>
      <c r="U405" s="140">
        <f t="shared" si="149"/>
        <v>0</v>
      </c>
      <c r="W405" s="140">
        <f t="shared" si="150"/>
        <v>0</v>
      </c>
      <c r="X405" s="140">
        <f t="shared" si="151"/>
        <v>0</v>
      </c>
      <c r="Y405" s="140">
        <f t="shared" si="152"/>
        <v>0</v>
      </c>
      <c r="Z405" s="140">
        <f t="shared" si="153"/>
        <v>0</v>
      </c>
      <c r="AA405" s="140">
        <f t="shared" si="154"/>
        <v>0</v>
      </c>
      <c r="AC405" s="143">
        <f t="shared" si="143"/>
        <v>0</v>
      </c>
      <c r="AD405" s="143">
        <f t="shared" si="143"/>
        <v>0</v>
      </c>
      <c r="AE405" s="143">
        <f t="shared" si="143"/>
        <v>0</v>
      </c>
      <c r="AF405" s="143">
        <f t="shared" si="143"/>
        <v>0</v>
      </c>
      <c r="AG405" s="143">
        <f t="shared" si="143"/>
        <v>0</v>
      </c>
      <c r="AI405" s="140">
        <f t="shared" si="155"/>
        <v>0</v>
      </c>
      <c r="AJ405" s="140">
        <f t="shared" si="156"/>
        <v>0</v>
      </c>
      <c r="AK405" s="140">
        <f t="shared" si="157"/>
        <v>0</v>
      </c>
      <c r="AL405" s="140">
        <f t="shared" si="158"/>
        <v>0</v>
      </c>
      <c r="AM405" s="140">
        <f t="shared" si="159"/>
        <v>0</v>
      </c>
      <c r="AO405" s="140">
        <f t="shared" si="160"/>
        <v>0</v>
      </c>
      <c r="AP405" s="140">
        <f t="shared" si="161"/>
        <v>0</v>
      </c>
      <c r="AQ405" s="140">
        <f t="shared" si="162"/>
        <v>0</v>
      </c>
      <c r="AR405" s="140">
        <f t="shared" si="163"/>
        <v>0</v>
      </c>
      <c r="AS405" s="140">
        <f t="shared" si="164"/>
        <v>0</v>
      </c>
      <c r="AU405" s="143">
        <f t="shared" si="144"/>
        <v>0</v>
      </c>
      <c r="AV405" s="143">
        <f t="shared" si="144"/>
        <v>0</v>
      </c>
      <c r="AW405" s="143">
        <f t="shared" si="144"/>
        <v>0</v>
      </c>
      <c r="AX405" s="143">
        <f t="shared" si="144"/>
        <v>0</v>
      </c>
      <c r="AY405" s="143">
        <f t="shared" si="144"/>
        <v>0</v>
      </c>
    </row>
    <row r="406" spans="2:51">
      <c r="B406" t="s">
        <v>857</v>
      </c>
      <c r="C406" s="133" t="s">
        <v>226</v>
      </c>
      <c r="D406" s="120">
        <v>1.7299999999999999E-2</v>
      </c>
      <c r="E406" s="120">
        <v>1.7299999999999999E-2</v>
      </c>
      <c r="F406" s="127">
        <v>0</v>
      </c>
      <c r="G406" s="127">
        <v>0</v>
      </c>
      <c r="H406" s="127">
        <v>0</v>
      </c>
      <c r="I406" s="127">
        <v>0</v>
      </c>
      <c r="J406" s="127">
        <v>0</v>
      </c>
      <c r="K406" s="127"/>
      <c r="L406" s="127"/>
      <c r="M406" s="127"/>
      <c r="N406" s="127"/>
      <c r="O406" s="127"/>
      <c r="Q406" s="140">
        <f t="shared" si="145"/>
        <v>0</v>
      </c>
      <c r="R406" s="140">
        <f t="shared" si="146"/>
        <v>0</v>
      </c>
      <c r="S406" s="140">
        <f t="shared" si="147"/>
        <v>0</v>
      </c>
      <c r="T406" s="140">
        <f t="shared" si="148"/>
        <v>0</v>
      </c>
      <c r="U406" s="140">
        <f t="shared" si="149"/>
        <v>0</v>
      </c>
      <c r="W406" s="140">
        <f t="shared" si="150"/>
        <v>0</v>
      </c>
      <c r="X406" s="140">
        <f t="shared" si="151"/>
        <v>0</v>
      </c>
      <c r="Y406" s="140">
        <f t="shared" si="152"/>
        <v>0</v>
      </c>
      <c r="Z406" s="140">
        <f t="shared" si="153"/>
        <v>0</v>
      </c>
      <c r="AA406" s="140">
        <f t="shared" si="154"/>
        <v>0</v>
      </c>
      <c r="AC406" s="143">
        <f t="shared" si="143"/>
        <v>0</v>
      </c>
      <c r="AD406" s="143">
        <f t="shared" si="143"/>
        <v>0</v>
      </c>
      <c r="AE406" s="143">
        <f t="shared" si="143"/>
        <v>0</v>
      </c>
      <c r="AF406" s="143">
        <f t="shared" si="143"/>
        <v>0</v>
      </c>
      <c r="AG406" s="143">
        <f t="shared" si="143"/>
        <v>0</v>
      </c>
      <c r="AI406" s="140">
        <f t="shared" si="155"/>
        <v>0</v>
      </c>
      <c r="AJ406" s="140">
        <f t="shared" si="156"/>
        <v>0</v>
      </c>
      <c r="AK406" s="140">
        <f t="shared" si="157"/>
        <v>0</v>
      </c>
      <c r="AL406" s="140">
        <f t="shared" si="158"/>
        <v>0</v>
      </c>
      <c r="AM406" s="140">
        <f t="shared" si="159"/>
        <v>0</v>
      </c>
      <c r="AO406" s="140">
        <f t="shared" si="160"/>
        <v>0</v>
      </c>
      <c r="AP406" s="140">
        <f t="shared" si="161"/>
        <v>0</v>
      </c>
      <c r="AQ406" s="140">
        <f t="shared" si="162"/>
        <v>0</v>
      </c>
      <c r="AR406" s="140">
        <f t="shared" si="163"/>
        <v>0</v>
      </c>
      <c r="AS406" s="140">
        <f t="shared" si="164"/>
        <v>0</v>
      </c>
      <c r="AU406" s="143">
        <f t="shared" si="144"/>
        <v>0</v>
      </c>
      <c r="AV406" s="143">
        <f t="shared" si="144"/>
        <v>0</v>
      </c>
      <c r="AW406" s="143">
        <f t="shared" si="144"/>
        <v>0</v>
      </c>
      <c r="AX406" s="143">
        <f t="shared" si="144"/>
        <v>0</v>
      </c>
      <c r="AY406" s="143">
        <f t="shared" si="144"/>
        <v>0</v>
      </c>
    </row>
    <row r="407" spans="2:51">
      <c r="B407" t="s">
        <v>857</v>
      </c>
      <c r="C407" s="133" t="s">
        <v>227</v>
      </c>
      <c r="D407" s="120">
        <v>1.46E-2</v>
      </c>
      <c r="E407" s="120">
        <v>1.46E-2</v>
      </c>
      <c r="F407" s="127">
        <v>0</v>
      </c>
      <c r="G407" s="127">
        <v>0</v>
      </c>
      <c r="H407" s="127">
        <v>0</v>
      </c>
      <c r="I407" s="127">
        <v>0</v>
      </c>
      <c r="J407" s="127">
        <v>0</v>
      </c>
      <c r="K407" s="127"/>
      <c r="L407" s="127"/>
      <c r="M407" s="127"/>
      <c r="N407" s="127"/>
      <c r="O407" s="127"/>
      <c r="Q407" s="140">
        <f t="shared" si="145"/>
        <v>0</v>
      </c>
      <c r="R407" s="140">
        <f t="shared" si="146"/>
        <v>0</v>
      </c>
      <c r="S407" s="140">
        <f t="shared" si="147"/>
        <v>0</v>
      </c>
      <c r="T407" s="140">
        <f t="shared" si="148"/>
        <v>0</v>
      </c>
      <c r="U407" s="140">
        <f t="shared" si="149"/>
        <v>0</v>
      </c>
      <c r="W407" s="140">
        <f t="shared" si="150"/>
        <v>0</v>
      </c>
      <c r="X407" s="140">
        <f t="shared" si="151"/>
        <v>0</v>
      </c>
      <c r="Y407" s="140">
        <f t="shared" si="152"/>
        <v>0</v>
      </c>
      <c r="Z407" s="140">
        <f t="shared" si="153"/>
        <v>0</v>
      </c>
      <c r="AA407" s="140">
        <f t="shared" si="154"/>
        <v>0</v>
      </c>
      <c r="AC407" s="143">
        <f t="shared" si="143"/>
        <v>0</v>
      </c>
      <c r="AD407" s="143">
        <f t="shared" si="143"/>
        <v>0</v>
      </c>
      <c r="AE407" s="143">
        <f t="shared" si="143"/>
        <v>0</v>
      </c>
      <c r="AF407" s="143">
        <f t="shared" si="143"/>
        <v>0</v>
      </c>
      <c r="AG407" s="143">
        <f t="shared" si="143"/>
        <v>0</v>
      </c>
      <c r="AI407" s="140">
        <f t="shared" si="155"/>
        <v>0</v>
      </c>
      <c r="AJ407" s="140">
        <f t="shared" si="156"/>
        <v>0</v>
      </c>
      <c r="AK407" s="140">
        <f t="shared" si="157"/>
        <v>0</v>
      </c>
      <c r="AL407" s="140">
        <f t="shared" si="158"/>
        <v>0</v>
      </c>
      <c r="AM407" s="140">
        <f t="shared" si="159"/>
        <v>0</v>
      </c>
      <c r="AO407" s="140">
        <f t="shared" si="160"/>
        <v>0</v>
      </c>
      <c r="AP407" s="140">
        <f t="shared" si="161"/>
        <v>0</v>
      </c>
      <c r="AQ407" s="140">
        <f t="shared" si="162"/>
        <v>0</v>
      </c>
      <c r="AR407" s="140">
        <f t="shared" si="163"/>
        <v>0</v>
      </c>
      <c r="AS407" s="140">
        <f t="shared" si="164"/>
        <v>0</v>
      </c>
      <c r="AU407" s="143">
        <f t="shared" si="144"/>
        <v>0</v>
      </c>
      <c r="AV407" s="143">
        <f t="shared" si="144"/>
        <v>0</v>
      </c>
      <c r="AW407" s="143">
        <f t="shared" si="144"/>
        <v>0</v>
      </c>
      <c r="AX407" s="143">
        <f t="shared" si="144"/>
        <v>0</v>
      </c>
      <c r="AY407" s="143">
        <f t="shared" si="144"/>
        <v>0</v>
      </c>
    </row>
    <row r="408" spans="2:51">
      <c r="B408" t="s">
        <v>857</v>
      </c>
      <c r="C408" s="133" t="s">
        <v>229</v>
      </c>
      <c r="D408" s="120">
        <v>1.6799999999999999E-2</v>
      </c>
      <c r="E408" s="120">
        <v>1.6799999999999999E-2</v>
      </c>
      <c r="F408" s="127">
        <v>0</v>
      </c>
      <c r="G408" s="127">
        <v>0</v>
      </c>
      <c r="H408" s="127">
        <v>0</v>
      </c>
      <c r="I408" s="127">
        <v>0</v>
      </c>
      <c r="J408" s="127">
        <v>0</v>
      </c>
      <c r="K408" s="127"/>
      <c r="L408" s="127"/>
      <c r="M408" s="127"/>
      <c r="N408" s="127"/>
      <c r="O408" s="127"/>
      <c r="Q408" s="140">
        <f t="shared" si="145"/>
        <v>0</v>
      </c>
      <c r="R408" s="140">
        <f t="shared" si="146"/>
        <v>0</v>
      </c>
      <c r="S408" s="140">
        <f t="shared" si="147"/>
        <v>0</v>
      </c>
      <c r="T408" s="140">
        <f t="shared" si="148"/>
        <v>0</v>
      </c>
      <c r="U408" s="140">
        <f t="shared" si="149"/>
        <v>0</v>
      </c>
      <c r="W408" s="140">
        <f t="shared" si="150"/>
        <v>0</v>
      </c>
      <c r="X408" s="140">
        <f t="shared" si="151"/>
        <v>0</v>
      </c>
      <c r="Y408" s="140">
        <f t="shared" si="152"/>
        <v>0</v>
      </c>
      <c r="Z408" s="140">
        <f t="shared" si="153"/>
        <v>0</v>
      </c>
      <c r="AA408" s="140">
        <f t="shared" si="154"/>
        <v>0</v>
      </c>
      <c r="AC408" s="143">
        <f t="shared" si="143"/>
        <v>0</v>
      </c>
      <c r="AD408" s="143">
        <f t="shared" si="143"/>
        <v>0</v>
      </c>
      <c r="AE408" s="143">
        <f t="shared" si="143"/>
        <v>0</v>
      </c>
      <c r="AF408" s="143">
        <f t="shared" si="143"/>
        <v>0</v>
      </c>
      <c r="AG408" s="143">
        <f t="shared" si="143"/>
        <v>0</v>
      </c>
      <c r="AI408" s="140">
        <f t="shared" si="155"/>
        <v>0</v>
      </c>
      <c r="AJ408" s="140">
        <f t="shared" si="156"/>
        <v>0</v>
      </c>
      <c r="AK408" s="140">
        <f t="shared" si="157"/>
        <v>0</v>
      </c>
      <c r="AL408" s="140">
        <f t="shared" si="158"/>
        <v>0</v>
      </c>
      <c r="AM408" s="140">
        <f t="shared" si="159"/>
        <v>0</v>
      </c>
      <c r="AO408" s="140">
        <f t="shared" si="160"/>
        <v>0</v>
      </c>
      <c r="AP408" s="140">
        <f t="shared" si="161"/>
        <v>0</v>
      </c>
      <c r="AQ408" s="140">
        <f t="shared" si="162"/>
        <v>0</v>
      </c>
      <c r="AR408" s="140">
        <f t="shared" si="163"/>
        <v>0</v>
      </c>
      <c r="AS408" s="140">
        <f t="shared" si="164"/>
        <v>0</v>
      </c>
      <c r="AU408" s="143">
        <f t="shared" si="144"/>
        <v>0</v>
      </c>
      <c r="AV408" s="143">
        <f t="shared" si="144"/>
        <v>0</v>
      </c>
      <c r="AW408" s="143">
        <f t="shared" si="144"/>
        <v>0</v>
      </c>
      <c r="AX408" s="143">
        <f t="shared" si="144"/>
        <v>0</v>
      </c>
      <c r="AY408" s="143">
        <f t="shared" si="144"/>
        <v>0</v>
      </c>
    </row>
    <row r="409" spans="2:51">
      <c r="B409" t="s">
        <v>857</v>
      </c>
      <c r="C409" s="133" t="s">
        <v>230</v>
      </c>
      <c r="D409" s="120">
        <v>2.2000000000000002E-2</v>
      </c>
      <c r="E409" s="120">
        <v>2.2000000000000002E-2</v>
      </c>
      <c r="F409" s="127">
        <v>0</v>
      </c>
      <c r="G409" s="127">
        <v>0</v>
      </c>
      <c r="H409" s="127">
        <v>0</v>
      </c>
      <c r="I409" s="127">
        <v>0</v>
      </c>
      <c r="J409" s="127">
        <v>0</v>
      </c>
      <c r="K409" s="127"/>
      <c r="L409" s="127"/>
      <c r="M409" s="127"/>
      <c r="N409" s="127"/>
      <c r="O409" s="127"/>
      <c r="Q409" s="140">
        <f t="shared" si="145"/>
        <v>0</v>
      </c>
      <c r="R409" s="140">
        <f t="shared" si="146"/>
        <v>0</v>
      </c>
      <c r="S409" s="140">
        <f t="shared" si="147"/>
        <v>0</v>
      </c>
      <c r="T409" s="140">
        <f t="shared" si="148"/>
        <v>0</v>
      </c>
      <c r="U409" s="140">
        <f t="shared" si="149"/>
        <v>0</v>
      </c>
      <c r="W409" s="140">
        <f t="shared" si="150"/>
        <v>0</v>
      </c>
      <c r="X409" s="140">
        <f t="shared" si="151"/>
        <v>0</v>
      </c>
      <c r="Y409" s="140">
        <f t="shared" si="152"/>
        <v>0</v>
      </c>
      <c r="Z409" s="140">
        <f t="shared" si="153"/>
        <v>0</v>
      </c>
      <c r="AA409" s="140">
        <f t="shared" si="154"/>
        <v>0</v>
      </c>
      <c r="AC409" s="143">
        <f t="shared" si="143"/>
        <v>0</v>
      </c>
      <c r="AD409" s="143">
        <f t="shared" si="143"/>
        <v>0</v>
      </c>
      <c r="AE409" s="143">
        <f t="shared" si="143"/>
        <v>0</v>
      </c>
      <c r="AF409" s="143">
        <f t="shared" si="143"/>
        <v>0</v>
      </c>
      <c r="AG409" s="143">
        <f t="shared" si="143"/>
        <v>0</v>
      </c>
      <c r="AI409" s="140">
        <f t="shared" si="155"/>
        <v>0</v>
      </c>
      <c r="AJ409" s="140">
        <f t="shared" si="156"/>
        <v>0</v>
      </c>
      <c r="AK409" s="140">
        <f t="shared" si="157"/>
        <v>0</v>
      </c>
      <c r="AL409" s="140">
        <f t="shared" si="158"/>
        <v>0</v>
      </c>
      <c r="AM409" s="140">
        <f t="shared" si="159"/>
        <v>0</v>
      </c>
      <c r="AO409" s="140">
        <f t="shared" si="160"/>
        <v>0</v>
      </c>
      <c r="AP409" s="140">
        <f t="shared" si="161"/>
        <v>0</v>
      </c>
      <c r="AQ409" s="140">
        <f t="shared" si="162"/>
        <v>0</v>
      </c>
      <c r="AR409" s="140">
        <f t="shared" si="163"/>
        <v>0</v>
      </c>
      <c r="AS409" s="140">
        <f t="shared" si="164"/>
        <v>0</v>
      </c>
      <c r="AU409" s="143">
        <f t="shared" si="144"/>
        <v>0</v>
      </c>
      <c r="AV409" s="143">
        <f t="shared" si="144"/>
        <v>0</v>
      </c>
      <c r="AW409" s="143">
        <f t="shared" si="144"/>
        <v>0</v>
      </c>
      <c r="AX409" s="143">
        <f t="shared" si="144"/>
        <v>0</v>
      </c>
      <c r="AY409" s="143">
        <f t="shared" si="144"/>
        <v>0</v>
      </c>
    </row>
    <row r="410" spans="2:51">
      <c r="B410" t="s">
        <v>857</v>
      </c>
      <c r="C410" s="133" t="s">
        <v>231</v>
      </c>
      <c r="D410" s="120">
        <v>2.92E-2</v>
      </c>
      <c r="E410" s="120">
        <v>2.92E-2</v>
      </c>
      <c r="F410" s="127">
        <v>0</v>
      </c>
      <c r="G410" s="127">
        <v>0</v>
      </c>
      <c r="H410" s="127">
        <v>0</v>
      </c>
      <c r="I410" s="127">
        <v>0</v>
      </c>
      <c r="J410" s="127">
        <v>0</v>
      </c>
      <c r="K410" s="127"/>
      <c r="L410" s="127"/>
      <c r="M410" s="127"/>
      <c r="N410" s="127"/>
      <c r="O410" s="127"/>
      <c r="Q410" s="140">
        <f t="shared" si="145"/>
        <v>0</v>
      </c>
      <c r="R410" s="140">
        <f t="shared" si="146"/>
        <v>0</v>
      </c>
      <c r="S410" s="140">
        <f t="shared" si="147"/>
        <v>0</v>
      </c>
      <c r="T410" s="140">
        <f t="shared" si="148"/>
        <v>0</v>
      </c>
      <c r="U410" s="140">
        <f t="shared" si="149"/>
        <v>0</v>
      </c>
      <c r="W410" s="140">
        <f t="shared" si="150"/>
        <v>0</v>
      </c>
      <c r="X410" s="140">
        <f t="shared" si="151"/>
        <v>0</v>
      </c>
      <c r="Y410" s="140">
        <f t="shared" si="152"/>
        <v>0</v>
      </c>
      <c r="Z410" s="140">
        <f t="shared" si="153"/>
        <v>0</v>
      </c>
      <c r="AA410" s="140">
        <f t="shared" si="154"/>
        <v>0</v>
      </c>
      <c r="AC410" s="143">
        <f t="shared" si="143"/>
        <v>0</v>
      </c>
      <c r="AD410" s="143">
        <f t="shared" si="143"/>
        <v>0</v>
      </c>
      <c r="AE410" s="143">
        <f t="shared" si="143"/>
        <v>0</v>
      </c>
      <c r="AF410" s="143">
        <f t="shared" si="143"/>
        <v>0</v>
      </c>
      <c r="AG410" s="143">
        <f t="shared" si="143"/>
        <v>0</v>
      </c>
      <c r="AI410" s="140">
        <f t="shared" si="155"/>
        <v>0</v>
      </c>
      <c r="AJ410" s="140">
        <f t="shared" si="156"/>
        <v>0</v>
      </c>
      <c r="AK410" s="140">
        <f t="shared" si="157"/>
        <v>0</v>
      </c>
      <c r="AL410" s="140">
        <f t="shared" si="158"/>
        <v>0</v>
      </c>
      <c r="AM410" s="140">
        <f t="shared" si="159"/>
        <v>0</v>
      </c>
      <c r="AO410" s="140">
        <f t="shared" si="160"/>
        <v>0</v>
      </c>
      <c r="AP410" s="140">
        <f t="shared" si="161"/>
        <v>0</v>
      </c>
      <c r="AQ410" s="140">
        <f t="shared" si="162"/>
        <v>0</v>
      </c>
      <c r="AR410" s="140">
        <f t="shared" si="163"/>
        <v>0</v>
      </c>
      <c r="AS410" s="140">
        <f t="shared" si="164"/>
        <v>0</v>
      </c>
      <c r="AU410" s="143">
        <f t="shared" si="144"/>
        <v>0</v>
      </c>
      <c r="AV410" s="143">
        <f t="shared" si="144"/>
        <v>0</v>
      </c>
      <c r="AW410" s="143">
        <f t="shared" si="144"/>
        <v>0</v>
      </c>
      <c r="AX410" s="143">
        <f t="shared" si="144"/>
        <v>0</v>
      </c>
      <c r="AY410" s="143">
        <f t="shared" si="144"/>
        <v>0</v>
      </c>
    </row>
    <row r="411" spans="2:51">
      <c r="B411" t="s">
        <v>857</v>
      </c>
      <c r="C411" s="133" t="s">
        <v>232</v>
      </c>
      <c r="D411" s="120">
        <v>2.8799999999999999E-2</v>
      </c>
      <c r="E411" s="120">
        <v>2.8799999999999999E-2</v>
      </c>
      <c r="F411" s="127">
        <v>0</v>
      </c>
      <c r="G411" s="127">
        <v>0</v>
      </c>
      <c r="H411" s="127">
        <v>0</v>
      </c>
      <c r="I411" s="127">
        <v>0</v>
      </c>
      <c r="J411" s="127">
        <v>0</v>
      </c>
      <c r="K411" s="127"/>
      <c r="L411" s="127"/>
      <c r="M411" s="127"/>
      <c r="N411" s="127"/>
      <c r="O411" s="127"/>
      <c r="Q411" s="140">
        <f t="shared" si="145"/>
        <v>0</v>
      </c>
      <c r="R411" s="140">
        <f t="shared" si="146"/>
        <v>0</v>
      </c>
      <c r="S411" s="140">
        <f t="shared" si="147"/>
        <v>0</v>
      </c>
      <c r="T411" s="140">
        <f t="shared" si="148"/>
        <v>0</v>
      </c>
      <c r="U411" s="140">
        <f t="shared" si="149"/>
        <v>0</v>
      </c>
      <c r="W411" s="140">
        <f t="shared" si="150"/>
        <v>0</v>
      </c>
      <c r="X411" s="140">
        <f t="shared" si="151"/>
        <v>0</v>
      </c>
      <c r="Y411" s="140">
        <f t="shared" si="152"/>
        <v>0</v>
      </c>
      <c r="Z411" s="140">
        <f t="shared" si="153"/>
        <v>0</v>
      </c>
      <c r="AA411" s="140">
        <f t="shared" si="154"/>
        <v>0</v>
      </c>
      <c r="AC411" s="143">
        <f t="shared" si="143"/>
        <v>0</v>
      </c>
      <c r="AD411" s="143">
        <f t="shared" si="143"/>
        <v>0</v>
      </c>
      <c r="AE411" s="143">
        <f t="shared" si="143"/>
        <v>0</v>
      </c>
      <c r="AF411" s="143">
        <f t="shared" si="143"/>
        <v>0</v>
      </c>
      <c r="AG411" s="143">
        <f t="shared" si="143"/>
        <v>0</v>
      </c>
      <c r="AI411" s="140">
        <f t="shared" si="155"/>
        <v>0</v>
      </c>
      <c r="AJ411" s="140">
        <f t="shared" si="156"/>
        <v>0</v>
      </c>
      <c r="AK411" s="140">
        <f t="shared" si="157"/>
        <v>0</v>
      </c>
      <c r="AL411" s="140">
        <f t="shared" si="158"/>
        <v>0</v>
      </c>
      <c r="AM411" s="140">
        <f t="shared" si="159"/>
        <v>0</v>
      </c>
      <c r="AO411" s="140">
        <f t="shared" si="160"/>
        <v>0</v>
      </c>
      <c r="AP411" s="140">
        <f t="shared" si="161"/>
        <v>0</v>
      </c>
      <c r="AQ411" s="140">
        <f t="shared" si="162"/>
        <v>0</v>
      </c>
      <c r="AR411" s="140">
        <f t="shared" si="163"/>
        <v>0</v>
      </c>
      <c r="AS411" s="140">
        <f t="shared" si="164"/>
        <v>0</v>
      </c>
      <c r="AU411" s="143">
        <f t="shared" si="144"/>
        <v>0</v>
      </c>
      <c r="AV411" s="143">
        <f t="shared" si="144"/>
        <v>0</v>
      </c>
      <c r="AW411" s="143">
        <f t="shared" si="144"/>
        <v>0</v>
      </c>
      <c r="AX411" s="143">
        <f t="shared" si="144"/>
        <v>0</v>
      </c>
      <c r="AY411" s="143">
        <f t="shared" si="144"/>
        <v>0</v>
      </c>
    </row>
    <row r="412" spans="2:51">
      <c r="B412" t="s">
        <v>857</v>
      </c>
      <c r="C412" s="133" t="s">
        <v>233</v>
      </c>
      <c r="D412" s="120">
        <v>1.8800000000000001E-2</v>
      </c>
      <c r="E412" s="120">
        <v>1.8800000000000001E-2</v>
      </c>
      <c r="F412" s="127">
        <v>0</v>
      </c>
      <c r="G412" s="127">
        <v>0</v>
      </c>
      <c r="H412" s="127">
        <v>0</v>
      </c>
      <c r="I412" s="127">
        <v>0</v>
      </c>
      <c r="J412" s="127">
        <v>0</v>
      </c>
      <c r="K412" s="127"/>
      <c r="L412" s="127"/>
      <c r="M412" s="127"/>
      <c r="N412" s="127"/>
      <c r="O412" s="127"/>
      <c r="Q412" s="140">
        <f t="shared" si="145"/>
        <v>0</v>
      </c>
      <c r="R412" s="140">
        <f t="shared" si="146"/>
        <v>0</v>
      </c>
      <c r="S412" s="140">
        <f t="shared" si="147"/>
        <v>0</v>
      </c>
      <c r="T412" s="140">
        <f t="shared" si="148"/>
        <v>0</v>
      </c>
      <c r="U412" s="140">
        <f t="shared" si="149"/>
        <v>0</v>
      </c>
      <c r="W412" s="140">
        <f t="shared" si="150"/>
        <v>0</v>
      </c>
      <c r="X412" s="140">
        <f t="shared" si="151"/>
        <v>0</v>
      </c>
      <c r="Y412" s="140">
        <f t="shared" si="152"/>
        <v>0</v>
      </c>
      <c r="Z412" s="140">
        <f t="shared" si="153"/>
        <v>0</v>
      </c>
      <c r="AA412" s="140">
        <f t="shared" si="154"/>
        <v>0</v>
      </c>
      <c r="AC412" s="143">
        <f t="shared" si="143"/>
        <v>0</v>
      </c>
      <c r="AD412" s="143">
        <f t="shared" si="143"/>
        <v>0</v>
      </c>
      <c r="AE412" s="143">
        <f t="shared" si="143"/>
        <v>0</v>
      </c>
      <c r="AF412" s="143">
        <f t="shared" si="143"/>
        <v>0</v>
      </c>
      <c r="AG412" s="143">
        <f t="shared" si="143"/>
        <v>0</v>
      </c>
      <c r="AI412" s="140">
        <f t="shared" si="155"/>
        <v>0</v>
      </c>
      <c r="AJ412" s="140">
        <f t="shared" si="156"/>
        <v>0</v>
      </c>
      <c r="AK412" s="140">
        <f t="shared" si="157"/>
        <v>0</v>
      </c>
      <c r="AL412" s="140">
        <f t="shared" si="158"/>
        <v>0</v>
      </c>
      <c r="AM412" s="140">
        <f t="shared" si="159"/>
        <v>0</v>
      </c>
      <c r="AO412" s="140">
        <f t="shared" si="160"/>
        <v>0</v>
      </c>
      <c r="AP412" s="140">
        <f t="shared" si="161"/>
        <v>0</v>
      </c>
      <c r="AQ412" s="140">
        <f t="shared" si="162"/>
        <v>0</v>
      </c>
      <c r="AR412" s="140">
        <f t="shared" si="163"/>
        <v>0</v>
      </c>
      <c r="AS412" s="140">
        <f t="shared" si="164"/>
        <v>0</v>
      </c>
      <c r="AU412" s="143">
        <f t="shared" si="144"/>
        <v>0</v>
      </c>
      <c r="AV412" s="143">
        <f t="shared" si="144"/>
        <v>0</v>
      </c>
      <c r="AW412" s="143">
        <f t="shared" si="144"/>
        <v>0</v>
      </c>
      <c r="AX412" s="143">
        <f t="shared" si="144"/>
        <v>0</v>
      </c>
      <c r="AY412" s="143">
        <f t="shared" si="144"/>
        <v>0</v>
      </c>
    </row>
    <row r="413" spans="2:51">
      <c r="B413" t="s">
        <v>857</v>
      </c>
      <c r="C413" s="133" t="s">
        <v>234</v>
      </c>
      <c r="D413" s="120">
        <v>1.6199999999999999E-2</v>
      </c>
      <c r="E413" s="120">
        <v>1.6199999999999999E-2</v>
      </c>
      <c r="F413" s="127">
        <v>0</v>
      </c>
      <c r="G413" s="127">
        <v>0</v>
      </c>
      <c r="H413" s="127">
        <v>0</v>
      </c>
      <c r="I413" s="127">
        <v>0</v>
      </c>
      <c r="J413" s="127">
        <v>0</v>
      </c>
      <c r="K413" s="127"/>
      <c r="L413" s="127"/>
      <c r="M413" s="127"/>
      <c r="N413" s="127"/>
      <c r="O413" s="127"/>
      <c r="Q413" s="140">
        <f t="shared" si="145"/>
        <v>0</v>
      </c>
      <c r="R413" s="140">
        <f t="shared" si="146"/>
        <v>0</v>
      </c>
      <c r="S413" s="140">
        <f t="shared" si="147"/>
        <v>0</v>
      </c>
      <c r="T413" s="140">
        <f t="shared" si="148"/>
        <v>0</v>
      </c>
      <c r="U413" s="140">
        <f t="shared" si="149"/>
        <v>0</v>
      </c>
      <c r="W413" s="140">
        <f t="shared" si="150"/>
        <v>0</v>
      </c>
      <c r="X413" s="140">
        <f t="shared" si="151"/>
        <v>0</v>
      </c>
      <c r="Y413" s="140">
        <f t="shared" si="152"/>
        <v>0</v>
      </c>
      <c r="Z413" s="140">
        <f t="shared" si="153"/>
        <v>0</v>
      </c>
      <c r="AA413" s="140">
        <f t="shared" si="154"/>
        <v>0</v>
      </c>
      <c r="AC413" s="143">
        <f t="shared" si="143"/>
        <v>0</v>
      </c>
      <c r="AD413" s="143">
        <f t="shared" si="143"/>
        <v>0</v>
      </c>
      <c r="AE413" s="143">
        <f t="shared" si="143"/>
        <v>0</v>
      </c>
      <c r="AF413" s="143">
        <f t="shared" si="143"/>
        <v>0</v>
      </c>
      <c r="AG413" s="143">
        <f t="shared" si="143"/>
        <v>0</v>
      </c>
      <c r="AI413" s="140">
        <f t="shared" si="155"/>
        <v>0</v>
      </c>
      <c r="AJ413" s="140">
        <f t="shared" si="156"/>
        <v>0</v>
      </c>
      <c r="AK413" s="140">
        <f t="shared" si="157"/>
        <v>0</v>
      </c>
      <c r="AL413" s="140">
        <f t="shared" si="158"/>
        <v>0</v>
      </c>
      <c r="AM413" s="140">
        <f t="shared" si="159"/>
        <v>0</v>
      </c>
      <c r="AO413" s="140">
        <f t="shared" si="160"/>
        <v>0</v>
      </c>
      <c r="AP413" s="140">
        <f t="shared" si="161"/>
        <v>0</v>
      </c>
      <c r="AQ413" s="140">
        <f t="shared" si="162"/>
        <v>0</v>
      </c>
      <c r="AR413" s="140">
        <f t="shared" si="163"/>
        <v>0</v>
      </c>
      <c r="AS413" s="140">
        <f t="shared" si="164"/>
        <v>0</v>
      </c>
      <c r="AU413" s="143">
        <f t="shared" si="144"/>
        <v>0</v>
      </c>
      <c r="AV413" s="143">
        <f t="shared" si="144"/>
        <v>0</v>
      </c>
      <c r="AW413" s="143">
        <f t="shared" si="144"/>
        <v>0</v>
      </c>
      <c r="AX413" s="143">
        <f t="shared" si="144"/>
        <v>0</v>
      </c>
      <c r="AY413" s="143">
        <f t="shared" si="144"/>
        <v>0</v>
      </c>
    </row>
    <row r="414" spans="2:51">
      <c r="B414" t="s">
        <v>857</v>
      </c>
      <c r="C414" t="s">
        <v>330</v>
      </c>
      <c r="D414" s="120">
        <v>1.32E-2</v>
      </c>
      <c r="E414" s="120">
        <v>5.3E-3</v>
      </c>
      <c r="F414" s="127">
        <v>90546</v>
      </c>
      <c r="G414" s="127">
        <v>0</v>
      </c>
      <c r="H414" s="127">
        <v>47629</v>
      </c>
      <c r="I414" s="127">
        <v>0</v>
      </c>
      <c r="J414" s="127">
        <v>0</v>
      </c>
      <c r="K414" s="127"/>
      <c r="L414" s="127"/>
      <c r="M414" s="127"/>
      <c r="N414" s="127"/>
      <c r="O414" s="127"/>
      <c r="Q414" s="140">
        <f t="shared" si="145"/>
        <v>0</v>
      </c>
      <c r="R414" s="140">
        <f t="shared" si="146"/>
        <v>0</v>
      </c>
      <c r="S414" s="140">
        <f t="shared" si="147"/>
        <v>0</v>
      </c>
      <c r="T414" s="140">
        <f t="shared" si="148"/>
        <v>0</v>
      </c>
      <c r="U414" s="140">
        <f t="shared" si="149"/>
        <v>0</v>
      </c>
      <c r="W414" s="140">
        <f t="shared" si="150"/>
        <v>1195.2072000000001</v>
      </c>
      <c r="X414" s="140">
        <f t="shared" si="151"/>
        <v>0</v>
      </c>
      <c r="Y414" s="140">
        <f t="shared" si="152"/>
        <v>628.70280000000002</v>
      </c>
      <c r="Z414" s="140">
        <f t="shared" si="153"/>
        <v>0</v>
      </c>
      <c r="AA414" s="140">
        <f t="shared" si="154"/>
        <v>0</v>
      </c>
      <c r="AC414" s="143">
        <f t="shared" si="143"/>
        <v>1195.2072000000001</v>
      </c>
      <c r="AD414" s="143">
        <f t="shared" si="143"/>
        <v>0</v>
      </c>
      <c r="AE414" s="143">
        <f t="shared" si="143"/>
        <v>628.70280000000002</v>
      </c>
      <c r="AF414" s="143">
        <f t="shared" si="143"/>
        <v>0</v>
      </c>
      <c r="AG414" s="143">
        <f t="shared" si="143"/>
        <v>0</v>
      </c>
      <c r="AI414" s="140">
        <f t="shared" si="155"/>
        <v>0</v>
      </c>
      <c r="AJ414" s="140">
        <f t="shared" si="156"/>
        <v>0</v>
      </c>
      <c r="AK414" s="140">
        <f t="shared" si="157"/>
        <v>0</v>
      </c>
      <c r="AL414" s="140">
        <f t="shared" si="158"/>
        <v>0</v>
      </c>
      <c r="AM414" s="140">
        <f t="shared" si="159"/>
        <v>0</v>
      </c>
      <c r="AO414" s="140">
        <f t="shared" si="160"/>
        <v>479.8938</v>
      </c>
      <c r="AP414" s="140">
        <f t="shared" si="161"/>
        <v>0</v>
      </c>
      <c r="AQ414" s="140">
        <f t="shared" si="162"/>
        <v>252.43369999999999</v>
      </c>
      <c r="AR414" s="140">
        <f t="shared" si="163"/>
        <v>0</v>
      </c>
      <c r="AS414" s="140">
        <f t="shared" si="164"/>
        <v>0</v>
      </c>
      <c r="AU414" s="143">
        <f t="shared" si="144"/>
        <v>479.8938</v>
      </c>
      <c r="AV414" s="143">
        <f t="shared" si="144"/>
        <v>0</v>
      </c>
      <c r="AW414" s="143">
        <f t="shared" si="144"/>
        <v>252.43369999999999</v>
      </c>
      <c r="AX414" s="143">
        <f t="shared" si="144"/>
        <v>0</v>
      </c>
      <c r="AY414" s="143">
        <f t="shared" si="144"/>
        <v>0</v>
      </c>
    </row>
    <row r="415" spans="2:51">
      <c r="B415" t="s">
        <v>857</v>
      </c>
      <c r="C415" t="s">
        <v>331</v>
      </c>
      <c r="D415" s="120">
        <v>1.32E-2</v>
      </c>
      <c r="E415" s="120">
        <v>5.5999999999999994E-2</v>
      </c>
      <c r="F415" s="127">
        <v>189455</v>
      </c>
      <c r="G415" s="127">
        <v>0</v>
      </c>
      <c r="H415" s="127">
        <v>99657</v>
      </c>
      <c r="I415" s="127">
        <v>0</v>
      </c>
      <c r="J415" s="127">
        <v>0</v>
      </c>
      <c r="K415" s="127"/>
      <c r="L415" s="127"/>
      <c r="M415" s="127"/>
      <c r="N415" s="127"/>
      <c r="O415" s="127"/>
      <c r="Q415" s="140">
        <f t="shared" si="145"/>
        <v>0</v>
      </c>
      <c r="R415" s="140">
        <f t="shared" si="146"/>
        <v>0</v>
      </c>
      <c r="S415" s="140">
        <f t="shared" si="147"/>
        <v>0</v>
      </c>
      <c r="T415" s="140">
        <f t="shared" si="148"/>
        <v>0</v>
      </c>
      <c r="U415" s="140">
        <f t="shared" si="149"/>
        <v>0</v>
      </c>
      <c r="W415" s="140">
        <f t="shared" si="150"/>
        <v>2500.806</v>
      </c>
      <c r="X415" s="140">
        <f t="shared" si="151"/>
        <v>0</v>
      </c>
      <c r="Y415" s="140">
        <f t="shared" si="152"/>
        <v>1315.4723999999999</v>
      </c>
      <c r="Z415" s="140">
        <f t="shared" si="153"/>
        <v>0</v>
      </c>
      <c r="AA415" s="140">
        <f t="shared" si="154"/>
        <v>0</v>
      </c>
      <c r="AC415" s="143">
        <f t="shared" si="143"/>
        <v>2500.806</v>
      </c>
      <c r="AD415" s="143">
        <f t="shared" si="143"/>
        <v>0</v>
      </c>
      <c r="AE415" s="143">
        <f t="shared" si="143"/>
        <v>1315.4723999999999</v>
      </c>
      <c r="AF415" s="143">
        <f t="shared" si="143"/>
        <v>0</v>
      </c>
      <c r="AG415" s="143">
        <f t="shared" si="143"/>
        <v>0</v>
      </c>
      <c r="AI415" s="140">
        <f t="shared" si="155"/>
        <v>0</v>
      </c>
      <c r="AJ415" s="140">
        <f t="shared" si="156"/>
        <v>0</v>
      </c>
      <c r="AK415" s="140">
        <f t="shared" si="157"/>
        <v>0</v>
      </c>
      <c r="AL415" s="140">
        <f t="shared" si="158"/>
        <v>0</v>
      </c>
      <c r="AM415" s="140">
        <f t="shared" si="159"/>
        <v>0</v>
      </c>
      <c r="AO415" s="140">
        <f t="shared" si="160"/>
        <v>10609.48</v>
      </c>
      <c r="AP415" s="140">
        <f t="shared" si="161"/>
        <v>0</v>
      </c>
      <c r="AQ415" s="140">
        <f t="shared" si="162"/>
        <v>5580.7919999999995</v>
      </c>
      <c r="AR415" s="140">
        <f t="shared" si="163"/>
        <v>0</v>
      </c>
      <c r="AS415" s="140">
        <f t="shared" si="164"/>
        <v>0</v>
      </c>
      <c r="AU415" s="143">
        <f t="shared" si="144"/>
        <v>10609.48</v>
      </c>
      <c r="AV415" s="143">
        <f t="shared" si="144"/>
        <v>0</v>
      </c>
      <c r="AW415" s="143">
        <f t="shared" si="144"/>
        <v>5580.7919999999995</v>
      </c>
      <c r="AX415" s="143">
        <f t="shared" si="144"/>
        <v>0</v>
      </c>
      <c r="AY415" s="143">
        <f t="shared" si="144"/>
        <v>0</v>
      </c>
    </row>
    <row r="416" spans="2:51">
      <c r="B416" t="s">
        <v>857</v>
      </c>
      <c r="C416" t="s">
        <v>332</v>
      </c>
      <c r="D416" s="120">
        <v>2.4900000000000002E-2</v>
      </c>
      <c r="E416" s="120">
        <v>1.38E-2</v>
      </c>
      <c r="F416" s="127">
        <v>16571405</v>
      </c>
      <c r="G416" s="127">
        <v>0</v>
      </c>
      <c r="H416" s="127">
        <v>8716867</v>
      </c>
      <c r="I416" s="127">
        <v>0</v>
      </c>
      <c r="J416" s="127">
        <v>0</v>
      </c>
      <c r="K416" s="127"/>
      <c r="L416" s="127"/>
      <c r="M416" s="127"/>
      <c r="N416" s="127"/>
      <c r="O416" s="127"/>
      <c r="Q416" s="140">
        <f t="shared" si="145"/>
        <v>0</v>
      </c>
      <c r="R416" s="140">
        <f t="shared" si="146"/>
        <v>0</v>
      </c>
      <c r="S416" s="140">
        <f t="shared" si="147"/>
        <v>0</v>
      </c>
      <c r="T416" s="140">
        <f t="shared" si="148"/>
        <v>0</v>
      </c>
      <c r="U416" s="140">
        <f t="shared" si="149"/>
        <v>0</v>
      </c>
      <c r="W416" s="140">
        <f t="shared" si="150"/>
        <v>412627.98450000002</v>
      </c>
      <c r="X416" s="140">
        <f t="shared" si="151"/>
        <v>0</v>
      </c>
      <c r="Y416" s="140">
        <f t="shared" si="152"/>
        <v>217049.98830000003</v>
      </c>
      <c r="Z416" s="140">
        <f t="shared" si="153"/>
        <v>0</v>
      </c>
      <c r="AA416" s="140">
        <f t="shared" si="154"/>
        <v>0</v>
      </c>
      <c r="AC416" s="143">
        <f t="shared" si="143"/>
        <v>412627.98450000002</v>
      </c>
      <c r="AD416" s="143">
        <f t="shared" si="143"/>
        <v>0</v>
      </c>
      <c r="AE416" s="143">
        <f t="shared" si="143"/>
        <v>217049.98830000003</v>
      </c>
      <c r="AF416" s="143">
        <f t="shared" si="143"/>
        <v>0</v>
      </c>
      <c r="AG416" s="143">
        <f t="shared" si="143"/>
        <v>0</v>
      </c>
      <c r="AI416" s="140">
        <f t="shared" si="155"/>
        <v>0</v>
      </c>
      <c r="AJ416" s="140">
        <f t="shared" si="156"/>
        <v>0</v>
      </c>
      <c r="AK416" s="140">
        <f t="shared" si="157"/>
        <v>0</v>
      </c>
      <c r="AL416" s="140">
        <f t="shared" si="158"/>
        <v>0</v>
      </c>
      <c r="AM416" s="140">
        <f t="shared" si="159"/>
        <v>0</v>
      </c>
      <c r="AO416" s="140">
        <f t="shared" si="160"/>
        <v>228685.389</v>
      </c>
      <c r="AP416" s="140">
        <f t="shared" si="161"/>
        <v>0</v>
      </c>
      <c r="AQ416" s="140">
        <f t="shared" si="162"/>
        <v>120292.76459999999</v>
      </c>
      <c r="AR416" s="140">
        <f t="shared" si="163"/>
        <v>0</v>
      </c>
      <c r="AS416" s="140">
        <f t="shared" si="164"/>
        <v>0</v>
      </c>
      <c r="AU416" s="143">
        <f t="shared" si="144"/>
        <v>228685.389</v>
      </c>
      <c r="AV416" s="143">
        <f t="shared" si="144"/>
        <v>0</v>
      </c>
      <c r="AW416" s="143">
        <f t="shared" si="144"/>
        <v>120292.76459999999</v>
      </c>
      <c r="AX416" s="143">
        <f t="shared" si="144"/>
        <v>0</v>
      </c>
      <c r="AY416" s="143">
        <f t="shared" si="144"/>
        <v>0</v>
      </c>
    </row>
    <row r="417" spans="2:51">
      <c r="B417" t="s">
        <v>857</v>
      </c>
      <c r="C417" t="s">
        <v>333</v>
      </c>
      <c r="D417" s="120">
        <v>2.7799999999999998E-2</v>
      </c>
      <c r="E417" s="120">
        <v>1.0500000000000001E-2</v>
      </c>
      <c r="F417" s="127">
        <v>2391092</v>
      </c>
      <c r="G417" s="127">
        <v>0</v>
      </c>
      <c r="H417" s="127">
        <v>1257759</v>
      </c>
      <c r="I417" s="127">
        <v>0</v>
      </c>
      <c r="J417" s="127">
        <v>0</v>
      </c>
      <c r="K417" s="127"/>
      <c r="L417" s="127"/>
      <c r="M417" s="127"/>
      <c r="N417" s="127"/>
      <c r="O417" s="127"/>
      <c r="Q417" s="140">
        <f t="shared" si="145"/>
        <v>0</v>
      </c>
      <c r="R417" s="140">
        <f t="shared" si="146"/>
        <v>0</v>
      </c>
      <c r="S417" s="140">
        <f t="shared" si="147"/>
        <v>0</v>
      </c>
      <c r="T417" s="140">
        <f t="shared" si="148"/>
        <v>0</v>
      </c>
      <c r="U417" s="140">
        <f t="shared" si="149"/>
        <v>0</v>
      </c>
      <c r="W417" s="140">
        <f t="shared" si="150"/>
        <v>66472.357600000003</v>
      </c>
      <c r="X417" s="140">
        <f t="shared" si="151"/>
        <v>0</v>
      </c>
      <c r="Y417" s="140">
        <f t="shared" si="152"/>
        <v>34965.700199999999</v>
      </c>
      <c r="Z417" s="140">
        <f t="shared" si="153"/>
        <v>0</v>
      </c>
      <c r="AA417" s="140">
        <f t="shared" si="154"/>
        <v>0</v>
      </c>
      <c r="AC417" s="143">
        <f t="shared" si="143"/>
        <v>66472.357600000003</v>
      </c>
      <c r="AD417" s="143">
        <f t="shared" si="143"/>
        <v>0</v>
      </c>
      <c r="AE417" s="143">
        <f t="shared" si="143"/>
        <v>34965.700199999999</v>
      </c>
      <c r="AF417" s="143">
        <f t="shared" si="143"/>
        <v>0</v>
      </c>
      <c r="AG417" s="143">
        <f t="shared" si="143"/>
        <v>0</v>
      </c>
      <c r="AI417" s="140">
        <f t="shared" si="155"/>
        <v>0</v>
      </c>
      <c r="AJ417" s="140">
        <f t="shared" si="156"/>
        <v>0</v>
      </c>
      <c r="AK417" s="140">
        <f t="shared" si="157"/>
        <v>0</v>
      </c>
      <c r="AL417" s="140">
        <f t="shared" si="158"/>
        <v>0</v>
      </c>
      <c r="AM417" s="140">
        <f t="shared" si="159"/>
        <v>0</v>
      </c>
      <c r="AO417" s="140">
        <f t="shared" si="160"/>
        <v>25106.466</v>
      </c>
      <c r="AP417" s="140">
        <f t="shared" si="161"/>
        <v>0</v>
      </c>
      <c r="AQ417" s="140">
        <f t="shared" si="162"/>
        <v>13206.469500000001</v>
      </c>
      <c r="AR417" s="140">
        <f t="shared" si="163"/>
        <v>0</v>
      </c>
      <c r="AS417" s="140">
        <f t="shared" si="164"/>
        <v>0</v>
      </c>
      <c r="AU417" s="143">
        <f t="shared" si="144"/>
        <v>25106.466</v>
      </c>
      <c r="AV417" s="143">
        <f t="shared" si="144"/>
        <v>0</v>
      </c>
      <c r="AW417" s="143">
        <f t="shared" si="144"/>
        <v>13206.469500000001</v>
      </c>
      <c r="AX417" s="143">
        <f t="shared" si="144"/>
        <v>0</v>
      </c>
      <c r="AY417" s="143">
        <f t="shared" si="144"/>
        <v>0</v>
      </c>
    </row>
    <row r="418" spans="2:51">
      <c r="B418" t="s">
        <v>857</v>
      </c>
      <c r="C418" t="s">
        <v>334</v>
      </c>
      <c r="D418" s="120">
        <v>3.1800000000000002E-2</v>
      </c>
      <c r="E418" s="120">
        <v>2.6200000000000001E-2</v>
      </c>
      <c r="F418" s="127">
        <v>30669145</v>
      </c>
      <c r="G418" s="127">
        <v>0</v>
      </c>
      <c r="H418" s="127">
        <v>16132541</v>
      </c>
      <c r="I418" s="127">
        <v>0</v>
      </c>
      <c r="J418" s="127">
        <v>0</v>
      </c>
      <c r="K418" s="127"/>
      <c r="L418" s="127"/>
      <c r="M418" s="127"/>
      <c r="N418" s="127"/>
      <c r="O418" s="127"/>
      <c r="Q418" s="140">
        <f t="shared" si="145"/>
        <v>0</v>
      </c>
      <c r="R418" s="140">
        <f t="shared" si="146"/>
        <v>0</v>
      </c>
      <c r="S418" s="140">
        <f t="shared" si="147"/>
        <v>0</v>
      </c>
      <c r="T418" s="140">
        <f t="shared" si="148"/>
        <v>0</v>
      </c>
      <c r="U418" s="140">
        <f t="shared" si="149"/>
        <v>0</v>
      </c>
      <c r="W418" s="140">
        <f t="shared" si="150"/>
        <v>975278.8110000001</v>
      </c>
      <c r="X418" s="140">
        <f t="shared" si="151"/>
        <v>0</v>
      </c>
      <c r="Y418" s="140">
        <f t="shared" si="152"/>
        <v>513014.80380000005</v>
      </c>
      <c r="Z418" s="140">
        <f t="shared" si="153"/>
        <v>0</v>
      </c>
      <c r="AA418" s="140">
        <f t="shared" si="154"/>
        <v>0</v>
      </c>
      <c r="AC418" s="143">
        <f t="shared" si="143"/>
        <v>975278.8110000001</v>
      </c>
      <c r="AD418" s="143">
        <f t="shared" si="143"/>
        <v>0</v>
      </c>
      <c r="AE418" s="143">
        <f t="shared" si="143"/>
        <v>513014.80380000005</v>
      </c>
      <c r="AF418" s="143">
        <f t="shared" si="143"/>
        <v>0</v>
      </c>
      <c r="AG418" s="143">
        <f t="shared" si="143"/>
        <v>0</v>
      </c>
      <c r="AI418" s="140">
        <f t="shared" si="155"/>
        <v>0</v>
      </c>
      <c r="AJ418" s="140">
        <f t="shared" si="156"/>
        <v>0</v>
      </c>
      <c r="AK418" s="140">
        <f t="shared" si="157"/>
        <v>0</v>
      </c>
      <c r="AL418" s="140">
        <f t="shared" si="158"/>
        <v>0</v>
      </c>
      <c r="AM418" s="140">
        <f t="shared" si="159"/>
        <v>0</v>
      </c>
      <c r="AO418" s="140">
        <f t="shared" si="160"/>
        <v>803531.59900000005</v>
      </c>
      <c r="AP418" s="140">
        <f t="shared" si="161"/>
        <v>0</v>
      </c>
      <c r="AQ418" s="140">
        <f t="shared" si="162"/>
        <v>422672.57420000003</v>
      </c>
      <c r="AR418" s="140">
        <f t="shared" si="163"/>
        <v>0</v>
      </c>
      <c r="AS418" s="140">
        <f t="shared" si="164"/>
        <v>0</v>
      </c>
      <c r="AU418" s="143">
        <f t="shared" si="144"/>
        <v>803531.59900000005</v>
      </c>
      <c r="AV418" s="143">
        <f t="shared" si="144"/>
        <v>0</v>
      </c>
      <c r="AW418" s="143">
        <f t="shared" si="144"/>
        <v>422672.57420000003</v>
      </c>
      <c r="AX418" s="143">
        <f t="shared" si="144"/>
        <v>0</v>
      </c>
      <c r="AY418" s="143">
        <f t="shared" si="144"/>
        <v>0</v>
      </c>
    </row>
    <row r="419" spans="2:51">
      <c r="B419" t="s">
        <v>857</v>
      </c>
      <c r="C419" t="s">
        <v>335</v>
      </c>
      <c r="D419" s="120">
        <v>2.2500000000000003E-2</v>
      </c>
      <c r="E419" s="120">
        <v>2.7900000000000001E-2</v>
      </c>
      <c r="F419" s="127">
        <v>12209608</v>
      </c>
      <c r="G419" s="127">
        <v>0</v>
      </c>
      <c r="H419" s="127">
        <v>6422481</v>
      </c>
      <c r="I419" s="127">
        <v>0</v>
      </c>
      <c r="J419" s="127">
        <v>0</v>
      </c>
      <c r="K419" s="127"/>
      <c r="L419" s="127"/>
      <c r="M419" s="127"/>
      <c r="N419" s="127"/>
      <c r="O419" s="127"/>
      <c r="Q419" s="140">
        <f t="shared" si="145"/>
        <v>0</v>
      </c>
      <c r="R419" s="140">
        <f t="shared" si="146"/>
        <v>0</v>
      </c>
      <c r="S419" s="140">
        <f t="shared" si="147"/>
        <v>0</v>
      </c>
      <c r="T419" s="140">
        <f t="shared" si="148"/>
        <v>0</v>
      </c>
      <c r="U419" s="140">
        <f t="shared" si="149"/>
        <v>0</v>
      </c>
      <c r="W419" s="140">
        <f t="shared" si="150"/>
        <v>274716.18000000005</v>
      </c>
      <c r="X419" s="140">
        <f t="shared" si="151"/>
        <v>0</v>
      </c>
      <c r="Y419" s="140">
        <f t="shared" si="152"/>
        <v>144505.82250000001</v>
      </c>
      <c r="Z419" s="140">
        <f t="shared" si="153"/>
        <v>0</v>
      </c>
      <c r="AA419" s="140">
        <f t="shared" si="154"/>
        <v>0</v>
      </c>
      <c r="AC419" s="143">
        <f t="shared" si="143"/>
        <v>274716.18000000005</v>
      </c>
      <c r="AD419" s="143">
        <f t="shared" si="143"/>
        <v>0</v>
      </c>
      <c r="AE419" s="143">
        <f t="shared" si="143"/>
        <v>144505.82250000001</v>
      </c>
      <c r="AF419" s="143">
        <f t="shared" si="143"/>
        <v>0</v>
      </c>
      <c r="AG419" s="143">
        <f t="shared" si="143"/>
        <v>0</v>
      </c>
      <c r="AI419" s="140">
        <f t="shared" si="155"/>
        <v>0</v>
      </c>
      <c r="AJ419" s="140">
        <f t="shared" si="156"/>
        <v>0</v>
      </c>
      <c r="AK419" s="140">
        <f t="shared" si="157"/>
        <v>0</v>
      </c>
      <c r="AL419" s="140">
        <f t="shared" si="158"/>
        <v>0</v>
      </c>
      <c r="AM419" s="140">
        <f t="shared" si="159"/>
        <v>0</v>
      </c>
      <c r="AO419" s="140">
        <f t="shared" si="160"/>
        <v>340648.06320000003</v>
      </c>
      <c r="AP419" s="140">
        <f t="shared" si="161"/>
        <v>0</v>
      </c>
      <c r="AQ419" s="140">
        <f t="shared" si="162"/>
        <v>179187.2199</v>
      </c>
      <c r="AR419" s="140">
        <f t="shared" si="163"/>
        <v>0</v>
      </c>
      <c r="AS419" s="140">
        <f t="shared" si="164"/>
        <v>0</v>
      </c>
      <c r="AU419" s="143">
        <f t="shared" si="144"/>
        <v>340648.06320000003</v>
      </c>
      <c r="AV419" s="143">
        <f t="shared" si="144"/>
        <v>0</v>
      </c>
      <c r="AW419" s="143">
        <f t="shared" si="144"/>
        <v>179187.2199</v>
      </c>
      <c r="AX419" s="143">
        <f t="shared" si="144"/>
        <v>0</v>
      </c>
      <c r="AY419" s="143">
        <f t="shared" si="144"/>
        <v>0</v>
      </c>
    </row>
    <row r="420" spans="2:51">
      <c r="B420" t="s">
        <v>857</v>
      </c>
      <c r="C420" t="s">
        <v>336</v>
      </c>
      <c r="D420" s="120">
        <v>4.0599999999999997E-2</v>
      </c>
      <c r="E420" s="120">
        <v>3.1300000000000001E-2</v>
      </c>
      <c r="F420" s="127">
        <v>8254191</v>
      </c>
      <c r="G420" s="127">
        <v>0</v>
      </c>
      <c r="H420" s="127">
        <v>4341858</v>
      </c>
      <c r="I420" s="127">
        <v>0</v>
      </c>
      <c r="J420" s="127">
        <v>0</v>
      </c>
      <c r="K420" s="127"/>
      <c r="L420" s="127"/>
      <c r="M420" s="127"/>
      <c r="N420" s="127"/>
      <c r="O420" s="127"/>
      <c r="Q420" s="140">
        <f t="shared" si="145"/>
        <v>0</v>
      </c>
      <c r="R420" s="140">
        <f t="shared" si="146"/>
        <v>0</v>
      </c>
      <c r="S420" s="140">
        <f t="shared" si="147"/>
        <v>0</v>
      </c>
      <c r="T420" s="140">
        <f t="shared" si="148"/>
        <v>0</v>
      </c>
      <c r="U420" s="140">
        <f t="shared" si="149"/>
        <v>0</v>
      </c>
      <c r="W420" s="140">
        <f t="shared" si="150"/>
        <v>335120.15459999995</v>
      </c>
      <c r="X420" s="140">
        <f t="shared" si="151"/>
        <v>0</v>
      </c>
      <c r="Y420" s="140">
        <f t="shared" si="152"/>
        <v>176279.43479999999</v>
      </c>
      <c r="Z420" s="140">
        <f t="shared" si="153"/>
        <v>0</v>
      </c>
      <c r="AA420" s="140">
        <f t="shared" si="154"/>
        <v>0</v>
      </c>
      <c r="AC420" s="143">
        <f t="shared" si="143"/>
        <v>335120.15459999995</v>
      </c>
      <c r="AD420" s="143">
        <f t="shared" si="143"/>
        <v>0</v>
      </c>
      <c r="AE420" s="143">
        <f t="shared" si="143"/>
        <v>176279.43479999999</v>
      </c>
      <c r="AF420" s="143">
        <f t="shared" si="143"/>
        <v>0</v>
      </c>
      <c r="AG420" s="143">
        <f t="shared" si="143"/>
        <v>0</v>
      </c>
      <c r="AI420" s="140">
        <f t="shared" si="155"/>
        <v>0</v>
      </c>
      <c r="AJ420" s="140">
        <f t="shared" si="156"/>
        <v>0</v>
      </c>
      <c r="AK420" s="140">
        <f t="shared" si="157"/>
        <v>0</v>
      </c>
      <c r="AL420" s="140">
        <f t="shared" si="158"/>
        <v>0</v>
      </c>
      <c r="AM420" s="140">
        <f t="shared" si="159"/>
        <v>0</v>
      </c>
      <c r="AO420" s="140">
        <f t="shared" si="160"/>
        <v>258356.1783</v>
      </c>
      <c r="AP420" s="140">
        <f t="shared" si="161"/>
        <v>0</v>
      </c>
      <c r="AQ420" s="140">
        <f t="shared" si="162"/>
        <v>135900.15540000002</v>
      </c>
      <c r="AR420" s="140">
        <f t="shared" si="163"/>
        <v>0</v>
      </c>
      <c r="AS420" s="140">
        <f t="shared" si="164"/>
        <v>0</v>
      </c>
      <c r="AU420" s="143">
        <f t="shared" si="144"/>
        <v>258356.1783</v>
      </c>
      <c r="AV420" s="143">
        <f t="shared" si="144"/>
        <v>0</v>
      </c>
      <c r="AW420" s="143">
        <f t="shared" si="144"/>
        <v>135900.15540000002</v>
      </c>
      <c r="AX420" s="143">
        <f t="shared" si="144"/>
        <v>0</v>
      </c>
      <c r="AY420" s="143">
        <f t="shared" si="144"/>
        <v>0</v>
      </c>
    </row>
    <row r="421" spans="2:51">
      <c r="B421" t="s">
        <v>857</v>
      </c>
      <c r="C421" t="s">
        <v>337</v>
      </c>
      <c r="D421" s="120">
        <v>2.9700000000000001E-2</v>
      </c>
      <c r="E421" s="120">
        <v>1.52E-2</v>
      </c>
      <c r="F421" s="127">
        <v>1623151</v>
      </c>
      <c r="G421" s="127">
        <v>0</v>
      </c>
      <c r="H421" s="127">
        <v>853808</v>
      </c>
      <c r="I421" s="127">
        <v>0</v>
      </c>
      <c r="J421" s="127">
        <v>0</v>
      </c>
      <c r="K421" s="127"/>
      <c r="L421" s="127"/>
      <c r="M421" s="127"/>
      <c r="N421" s="127"/>
      <c r="O421" s="127"/>
      <c r="Q421" s="140">
        <f t="shared" si="145"/>
        <v>0</v>
      </c>
      <c r="R421" s="140">
        <f t="shared" si="146"/>
        <v>0</v>
      </c>
      <c r="S421" s="140">
        <f t="shared" si="147"/>
        <v>0</v>
      </c>
      <c r="T421" s="140">
        <f t="shared" si="148"/>
        <v>0</v>
      </c>
      <c r="U421" s="140">
        <f t="shared" si="149"/>
        <v>0</v>
      </c>
      <c r="W421" s="140">
        <f t="shared" si="150"/>
        <v>48207.584699999999</v>
      </c>
      <c r="X421" s="140">
        <f t="shared" si="151"/>
        <v>0</v>
      </c>
      <c r="Y421" s="140">
        <f t="shared" si="152"/>
        <v>25358.097600000001</v>
      </c>
      <c r="Z421" s="140">
        <f t="shared" si="153"/>
        <v>0</v>
      </c>
      <c r="AA421" s="140">
        <f t="shared" si="154"/>
        <v>0</v>
      </c>
      <c r="AC421" s="143">
        <f t="shared" si="143"/>
        <v>48207.584699999999</v>
      </c>
      <c r="AD421" s="143">
        <f t="shared" si="143"/>
        <v>0</v>
      </c>
      <c r="AE421" s="143">
        <f t="shared" si="143"/>
        <v>25358.097600000001</v>
      </c>
      <c r="AF421" s="143">
        <f t="shared" si="143"/>
        <v>0</v>
      </c>
      <c r="AG421" s="143">
        <f t="shared" si="143"/>
        <v>0</v>
      </c>
      <c r="AI421" s="140">
        <f t="shared" si="155"/>
        <v>0</v>
      </c>
      <c r="AJ421" s="140">
        <f t="shared" si="156"/>
        <v>0</v>
      </c>
      <c r="AK421" s="140">
        <f t="shared" si="157"/>
        <v>0</v>
      </c>
      <c r="AL421" s="140">
        <f t="shared" si="158"/>
        <v>0</v>
      </c>
      <c r="AM421" s="140">
        <f t="shared" si="159"/>
        <v>0</v>
      </c>
      <c r="AO421" s="140">
        <f t="shared" si="160"/>
        <v>24671.895199999999</v>
      </c>
      <c r="AP421" s="140">
        <f t="shared" si="161"/>
        <v>0</v>
      </c>
      <c r="AQ421" s="140">
        <f t="shared" si="162"/>
        <v>12977.881600000001</v>
      </c>
      <c r="AR421" s="140">
        <f t="shared" si="163"/>
        <v>0</v>
      </c>
      <c r="AS421" s="140">
        <f t="shared" si="164"/>
        <v>0</v>
      </c>
      <c r="AU421" s="143">
        <f t="shared" si="144"/>
        <v>24671.895199999999</v>
      </c>
      <c r="AV421" s="143">
        <f t="shared" si="144"/>
        <v>0</v>
      </c>
      <c r="AW421" s="143">
        <f t="shared" si="144"/>
        <v>12977.881600000001</v>
      </c>
      <c r="AX421" s="143">
        <f t="shared" si="144"/>
        <v>0</v>
      </c>
      <c r="AY421" s="143">
        <f t="shared" si="144"/>
        <v>0</v>
      </c>
    </row>
    <row r="422" spans="2:51">
      <c r="B422" t="s">
        <v>1159</v>
      </c>
      <c r="F422" s="127">
        <v>71998593</v>
      </c>
      <c r="G422" s="127">
        <v>0</v>
      </c>
      <c r="H422" s="127">
        <v>37872600</v>
      </c>
      <c r="I422" s="127">
        <v>0</v>
      </c>
      <c r="J422" s="127">
        <v>0</v>
      </c>
      <c r="K422" s="127">
        <v>218140109</v>
      </c>
      <c r="L422" s="127">
        <v>0</v>
      </c>
      <c r="M422" s="127">
        <v>117075873</v>
      </c>
      <c r="N422" s="127">
        <v>0</v>
      </c>
      <c r="O422" s="127">
        <v>0</v>
      </c>
      <c r="Q422" s="140">
        <f t="shared" si="145"/>
        <v>0</v>
      </c>
      <c r="R422" s="140">
        <f t="shared" si="146"/>
        <v>0</v>
      </c>
      <c r="S422" s="140">
        <f t="shared" si="147"/>
        <v>0</v>
      </c>
      <c r="T422" s="140">
        <f t="shared" si="148"/>
        <v>0</v>
      </c>
      <c r="U422" s="140">
        <f t="shared" si="149"/>
        <v>0</v>
      </c>
      <c r="W422" s="140">
        <f t="shared" si="150"/>
        <v>0</v>
      </c>
      <c r="X422" s="140">
        <f t="shared" si="151"/>
        <v>0</v>
      </c>
      <c r="Y422" s="140">
        <f t="shared" si="152"/>
        <v>0</v>
      </c>
      <c r="Z422" s="140">
        <f t="shared" si="153"/>
        <v>0</v>
      </c>
      <c r="AA422" s="140">
        <f t="shared" si="154"/>
        <v>0</v>
      </c>
      <c r="AC422" s="143">
        <f t="shared" si="143"/>
        <v>0</v>
      </c>
      <c r="AD422" s="143">
        <f t="shared" si="143"/>
        <v>0</v>
      </c>
      <c r="AE422" s="143">
        <f t="shared" si="143"/>
        <v>0</v>
      </c>
      <c r="AF422" s="143">
        <f t="shared" si="143"/>
        <v>0</v>
      </c>
      <c r="AG422" s="143">
        <f t="shared" si="143"/>
        <v>0</v>
      </c>
      <c r="AI422" s="140">
        <f t="shared" si="155"/>
        <v>0</v>
      </c>
      <c r="AJ422" s="140">
        <f t="shared" si="156"/>
        <v>0</v>
      </c>
      <c r="AK422" s="140">
        <f t="shared" si="157"/>
        <v>0</v>
      </c>
      <c r="AL422" s="140">
        <f t="shared" si="158"/>
        <v>0</v>
      </c>
      <c r="AM422" s="140">
        <f t="shared" si="159"/>
        <v>0</v>
      </c>
      <c r="AO422" s="140">
        <f t="shared" si="160"/>
        <v>0</v>
      </c>
      <c r="AP422" s="140">
        <f t="shared" si="161"/>
        <v>0</v>
      </c>
      <c r="AQ422" s="140">
        <f t="shared" si="162"/>
        <v>0</v>
      </c>
      <c r="AR422" s="140">
        <f t="shared" si="163"/>
        <v>0</v>
      </c>
      <c r="AS422" s="140">
        <f t="shared" si="164"/>
        <v>0</v>
      </c>
      <c r="AU422" s="143">
        <f t="shared" si="144"/>
        <v>0</v>
      </c>
      <c r="AV422" s="143">
        <f t="shared" si="144"/>
        <v>0</v>
      </c>
      <c r="AW422" s="143">
        <f t="shared" si="144"/>
        <v>0</v>
      </c>
      <c r="AX422" s="143">
        <f t="shared" si="144"/>
        <v>0</v>
      </c>
      <c r="AY422" s="143">
        <f t="shared" si="144"/>
        <v>0</v>
      </c>
    </row>
    <row r="423" spans="2:51">
      <c r="B423" t="s">
        <v>895</v>
      </c>
      <c r="C423" t="s">
        <v>165</v>
      </c>
      <c r="D423" s="120">
        <v>1.0699999999999999E-2</v>
      </c>
      <c r="E423" s="120">
        <v>1.04E-2</v>
      </c>
      <c r="F423" s="127">
        <v>974802</v>
      </c>
      <c r="G423" s="127">
        <v>0</v>
      </c>
      <c r="H423" s="127">
        <v>512764</v>
      </c>
      <c r="I423" s="127">
        <v>0</v>
      </c>
      <c r="J423" s="127">
        <v>0</v>
      </c>
      <c r="K423" s="127"/>
      <c r="L423" s="127"/>
      <c r="M423" s="127"/>
      <c r="N423" s="127"/>
      <c r="O423" s="127"/>
      <c r="Q423" s="140">
        <f t="shared" si="145"/>
        <v>0</v>
      </c>
      <c r="R423" s="140">
        <f t="shared" si="146"/>
        <v>0</v>
      </c>
      <c r="S423" s="140">
        <f t="shared" si="147"/>
        <v>0</v>
      </c>
      <c r="T423" s="140">
        <f t="shared" si="148"/>
        <v>0</v>
      </c>
      <c r="U423" s="140">
        <f t="shared" si="149"/>
        <v>0</v>
      </c>
      <c r="W423" s="140">
        <f t="shared" si="150"/>
        <v>10430.3814</v>
      </c>
      <c r="X423" s="140">
        <f t="shared" si="151"/>
        <v>0</v>
      </c>
      <c r="Y423" s="140">
        <f t="shared" si="152"/>
        <v>5486.5747999999994</v>
      </c>
      <c r="Z423" s="140">
        <f t="shared" si="153"/>
        <v>0</v>
      </c>
      <c r="AA423" s="140">
        <f t="shared" si="154"/>
        <v>0</v>
      </c>
      <c r="AC423" s="143">
        <f t="shared" si="143"/>
        <v>10430.3814</v>
      </c>
      <c r="AD423" s="143">
        <f t="shared" si="143"/>
        <v>0</v>
      </c>
      <c r="AE423" s="143">
        <f t="shared" si="143"/>
        <v>5486.5747999999994</v>
      </c>
      <c r="AF423" s="143">
        <f t="shared" si="143"/>
        <v>0</v>
      </c>
      <c r="AG423" s="143">
        <f t="shared" si="143"/>
        <v>0</v>
      </c>
      <c r="AI423" s="140">
        <f t="shared" si="155"/>
        <v>0</v>
      </c>
      <c r="AJ423" s="140">
        <f t="shared" si="156"/>
        <v>0</v>
      </c>
      <c r="AK423" s="140">
        <f t="shared" si="157"/>
        <v>0</v>
      </c>
      <c r="AL423" s="140">
        <f t="shared" si="158"/>
        <v>0</v>
      </c>
      <c r="AM423" s="140">
        <f t="shared" si="159"/>
        <v>0</v>
      </c>
      <c r="AO423" s="140">
        <f t="shared" si="160"/>
        <v>10137.9408</v>
      </c>
      <c r="AP423" s="140">
        <f t="shared" si="161"/>
        <v>0</v>
      </c>
      <c r="AQ423" s="140">
        <f t="shared" si="162"/>
        <v>5332.7456000000002</v>
      </c>
      <c r="AR423" s="140">
        <f t="shared" si="163"/>
        <v>0</v>
      </c>
      <c r="AS423" s="140">
        <f t="shared" si="164"/>
        <v>0</v>
      </c>
      <c r="AU423" s="143">
        <f t="shared" si="144"/>
        <v>10137.9408</v>
      </c>
      <c r="AV423" s="143">
        <f t="shared" si="144"/>
        <v>0</v>
      </c>
      <c r="AW423" s="143">
        <f t="shared" si="144"/>
        <v>5332.7456000000002</v>
      </c>
      <c r="AX423" s="143">
        <f t="shared" si="144"/>
        <v>0</v>
      </c>
      <c r="AY423" s="143">
        <f t="shared" si="144"/>
        <v>0</v>
      </c>
    </row>
    <row r="424" spans="2:51">
      <c r="B424" t="s">
        <v>895</v>
      </c>
      <c r="C424" t="s">
        <v>166</v>
      </c>
      <c r="D424" s="120">
        <v>1.1900000000000001E-2</v>
      </c>
      <c r="E424" s="120">
        <v>1.18E-2</v>
      </c>
      <c r="F424" s="127">
        <v>13614077</v>
      </c>
      <c r="G424" s="127">
        <v>0</v>
      </c>
      <c r="H424" s="127">
        <v>7161258</v>
      </c>
      <c r="I424" s="127">
        <v>0</v>
      </c>
      <c r="J424" s="127">
        <v>0</v>
      </c>
      <c r="K424" s="127"/>
      <c r="L424" s="127"/>
      <c r="M424" s="127"/>
      <c r="N424" s="127"/>
      <c r="O424" s="127"/>
      <c r="Q424" s="140">
        <f t="shared" si="145"/>
        <v>0</v>
      </c>
      <c r="R424" s="140">
        <f t="shared" si="146"/>
        <v>0</v>
      </c>
      <c r="S424" s="140">
        <f t="shared" si="147"/>
        <v>0</v>
      </c>
      <c r="T424" s="140">
        <f t="shared" si="148"/>
        <v>0</v>
      </c>
      <c r="U424" s="140">
        <f t="shared" si="149"/>
        <v>0</v>
      </c>
      <c r="W424" s="140">
        <f t="shared" si="150"/>
        <v>162007.51630000002</v>
      </c>
      <c r="X424" s="140">
        <f t="shared" si="151"/>
        <v>0</v>
      </c>
      <c r="Y424" s="140">
        <f t="shared" si="152"/>
        <v>85218.970200000011</v>
      </c>
      <c r="Z424" s="140">
        <f t="shared" si="153"/>
        <v>0</v>
      </c>
      <c r="AA424" s="140">
        <f t="shared" si="154"/>
        <v>0</v>
      </c>
      <c r="AC424" s="143">
        <f t="shared" si="143"/>
        <v>162007.51630000002</v>
      </c>
      <c r="AD424" s="143">
        <f t="shared" si="143"/>
        <v>0</v>
      </c>
      <c r="AE424" s="143">
        <f t="shared" si="143"/>
        <v>85218.970200000011</v>
      </c>
      <c r="AF424" s="143">
        <f t="shared" si="143"/>
        <v>0</v>
      </c>
      <c r="AG424" s="143">
        <f t="shared" si="143"/>
        <v>0</v>
      </c>
      <c r="AI424" s="140">
        <f t="shared" si="155"/>
        <v>0</v>
      </c>
      <c r="AJ424" s="140">
        <f t="shared" si="156"/>
        <v>0</v>
      </c>
      <c r="AK424" s="140">
        <f t="shared" si="157"/>
        <v>0</v>
      </c>
      <c r="AL424" s="140">
        <f t="shared" si="158"/>
        <v>0</v>
      </c>
      <c r="AM424" s="140">
        <f t="shared" si="159"/>
        <v>0</v>
      </c>
      <c r="AO424" s="140">
        <f t="shared" si="160"/>
        <v>160646.10860000001</v>
      </c>
      <c r="AP424" s="140">
        <f t="shared" si="161"/>
        <v>0</v>
      </c>
      <c r="AQ424" s="140">
        <f t="shared" si="162"/>
        <v>84502.844400000002</v>
      </c>
      <c r="AR424" s="140">
        <f t="shared" si="163"/>
        <v>0</v>
      </c>
      <c r="AS424" s="140">
        <f t="shared" si="164"/>
        <v>0</v>
      </c>
      <c r="AU424" s="143">
        <f t="shared" si="144"/>
        <v>160646.10860000001</v>
      </c>
      <c r="AV424" s="143">
        <f t="shared" si="144"/>
        <v>0</v>
      </c>
      <c r="AW424" s="143">
        <f t="shared" si="144"/>
        <v>84502.844400000002</v>
      </c>
      <c r="AX424" s="143">
        <f t="shared" si="144"/>
        <v>0</v>
      </c>
      <c r="AY424" s="143">
        <f t="shared" si="144"/>
        <v>0</v>
      </c>
    </row>
    <row r="425" spans="2:51">
      <c r="B425" t="s">
        <v>895</v>
      </c>
      <c r="C425" t="s">
        <v>167</v>
      </c>
      <c r="D425" s="120">
        <v>1.6300000000000002E-2</v>
      </c>
      <c r="E425" s="120">
        <v>1.7600000000000001E-2</v>
      </c>
      <c r="F425" s="127">
        <v>20209574</v>
      </c>
      <c r="G425" s="127">
        <v>0</v>
      </c>
      <c r="H425" s="127">
        <v>10630612</v>
      </c>
      <c r="I425" s="127">
        <v>0</v>
      </c>
      <c r="J425" s="127">
        <v>0</v>
      </c>
      <c r="K425" s="127"/>
      <c r="L425" s="127"/>
      <c r="M425" s="127"/>
      <c r="N425" s="127"/>
      <c r="O425" s="127"/>
      <c r="Q425" s="140">
        <f t="shared" si="145"/>
        <v>0</v>
      </c>
      <c r="R425" s="140">
        <f t="shared" si="146"/>
        <v>0</v>
      </c>
      <c r="S425" s="140">
        <f t="shared" si="147"/>
        <v>0</v>
      </c>
      <c r="T425" s="140">
        <f t="shared" si="148"/>
        <v>0</v>
      </c>
      <c r="U425" s="140">
        <f t="shared" si="149"/>
        <v>0</v>
      </c>
      <c r="W425" s="140">
        <f t="shared" si="150"/>
        <v>329416.05620000005</v>
      </c>
      <c r="X425" s="140">
        <f t="shared" si="151"/>
        <v>0</v>
      </c>
      <c r="Y425" s="140">
        <f t="shared" si="152"/>
        <v>173278.97560000003</v>
      </c>
      <c r="Z425" s="140">
        <f t="shared" si="153"/>
        <v>0</v>
      </c>
      <c r="AA425" s="140">
        <f t="shared" si="154"/>
        <v>0</v>
      </c>
      <c r="AC425" s="143">
        <f t="shared" si="143"/>
        <v>329416.05620000005</v>
      </c>
      <c r="AD425" s="143">
        <f t="shared" si="143"/>
        <v>0</v>
      </c>
      <c r="AE425" s="143">
        <f t="shared" si="143"/>
        <v>173278.97560000003</v>
      </c>
      <c r="AF425" s="143">
        <f t="shared" si="143"/>
        <v>0</v>
      </c>
      <c r="AG425" s="143">
        <f t="shared" si="143"/>
        <v>0</v>
      </c>
      <c r="AI425" s="140">
        <f t="shared" si="155"/>
        <v>0</v>
      </c>
      <c r="AJ425" s="140">
        <f t="shared" si="156"/>
        <v>0</v>
      </c>
      <c r="AK425" s="140">
        <f t="shared" si="157"/>
        <v>0</v>
      </c>
      <c r="AL425" s="140">
        <f t="shared" si="158"/>
        <v>0</v>
      </c>
      <c r="AM425" s="140">
        <f t="shared" si="159"/>
        <v>0</v>
      </c>
      <c r="AO425" s="140">
        <f t="shared" si="160"/>
        <v>355688.5024</v>
      </c>
      <c r="AP425" s="140">
        <f t="shared" si="161"/>
        <v>0</v>
      </c>
      <c r="AQ425" s="140">
        <f t="shared" si="162"/>
        <v>187098.77120000002</v>
      </c>
      <c r="AR425" s="140">
        <f t="shared" si="163"/>
        <v>0</v>
      </c>
      <c r="AS425" s="140">
        <f t="shared" si="164"/>
        <v>0</v>
      </c>
      <c r="AU425" s="143">
        <f t="shared" si="144"/>
        <v>355688.5024</v>
      </c>
      <c r="AV425" s="143">
        <f t="shared" si="144"/>
        <v>0</v>
      </c>
      <c r="AW425" s="143">
        <f t="shared" si="144"/>
        <v>187098.77120000002</v>
      </c>
      <c r="AX425" s="143">
        <f t="shared" si="144"/>
        <v>0</v>
      </c>
      <c r="AY425" s="143">
        <f t="shared" si="144"/>
        <v>0</v>
      </c>
    </row>
    <row r="426" spans="2:51">
      <c r="B426" t="s">
        <v>895</v>
      </c>
      <c r="C426" t="s">
        <v>168</v>
      </c>
      <c r="D426" s="120">
        <v>2.41E-2</v>
      </c>
      <c r="E426" s="120">
        <v>2.3399999999999997E-2</v>
      </c>
      <c r="F426" s="127">
        <v>221014754</v>
      </c>
      <c r="G426" s="127">
        <v>0</v>
      </c>
      <c r="H426" s="127">
        <v>116257875</v>
      </c>
      <c r="I426" s="127">
        <v>0</v>
      </c>
      <c r="J426" s="127">
        <v>0</v>
      </c>
      <c r="K426" s="127"/>
      <c r="L426" s="127"/>
      <c r="M426" s="127"/>
      <c r="N426" s="127"/>
      <c r="O426" s="127"/>
      <c r="Q426" s="140">
        <f t="shared" si="145"/>
        <v>0</v>
      </c>
      <c r="R426" s="140">
        <f t="shared" si="146"/>
        <v>0</v>
      </c>
      <c r="S426" s="140">
        <f t="shared" si="147"/>
        <v>0</v>
      </c>
      <c r="T426" s="140">
        <f t="shared" si="148"/>
        <v>0</v>
      </c>
      <c r="U426" s="140">
        <f t="shared" si="149"/>
        <v>0</v>
      </c>
      <c r="W426" s="140">
        <f t="shared" si="150"/>
        <v>5326455.5713999998</v>
      </c>
      <c r="X426" s="140">
        <f t="shared" si="151"/>
        <v>0</v>
      </c>
      <c r="Y426" s="140">
        <f t="shared" si="152"/>
        <v>2801814.7875000001</v>
      </c>
      <c r="Z426" s="140">
        <f t="shared" si="153"/>
        <v>0</v>
      </c>
      <c r="AA426" s="140">
        <f t="shared" si="154"/>
        <v>0</v>
      </c>
      <c r="AC426" s="143">
        <f t="shared" si="143"/>
        <v>5326455.5713999998</v>
      </c>
      <c r="AD426" s="143">
        <f t="shared" si="143"/>
        <v>0</v>
      </c>
      <c r="AE426" s="143">
        <f t="shared" si="143"/>
        <v>2801814.7875000001</v>
      </c>
      <c r="AF426" s="143">
        <f t="shared" si="143"/>
        <v>0</v>
      </c>
      <c r="AG426" s="143">
        <f t="shared" si="143"/>
        <v>0</v>
      </c>
      <c r="AI426" s="140">
        <f t="shared" si="155"/>
        <v>0</v>
      </c>
      <c r="AJ426" s="140">
        <f t="shared" si="156"/>
        <v>0</v>
      </c>
      <c r="AK426" s="140">
        <f t="shared" si="157"/>
        <v>0</v>
      </c>
      <c r="AL426" s="140">
        <f t="shared" si="158"/>
        <v>0</v>
      </c>
      <c r="AM426" s="140">
        <f t="shared" si="159"/>
        <v>0</v>
      </c>
      <c r="AO426" s="140">
        <f t="shared" si="160"/>
        <v>5171745.2435999997</v>
      </c>
      <c r="AP426" s="140">
        <f t="shared" si="161"/>
        <v>0</v>
      </c>
      <c r="AQ426" s="140">
        <f t="shared" si="162"/>
        <v>2720434.2749999994</v>
      </c>
      <c r="AR426" s="140">
        <f t="shared" si="163"/>
        <v>0</v>
      </c>
      <c r="AS426" s="140">
        <f t="shared" si="164"/>
        <v>0</v>
      </c>
      <c r="AU426" s="143">
        <f t="shared" si="144"/>
        <v>5171745.2435999997</v>
      </c>
      <c r="AV426" s="143">
        <f t="shared" si="144"/>
        <v>0</v>
      </c>
      <c r="AW426" s="143">
        <f t="shared" si="144"/>
        <v>2720434.2749999994</v>
      </c>
      <c r="AX426" s="143">
        <f t="shared" si="144"/>
        <v>0</v>
      </c>
      <c r="AY426" s="143">
        <f t="shared" si="144"/>
        <v>0</v>
      </c>
    </row>
    <row r="427" spans="2:51">
      <c r="B427" t="s">
        <v>895</v>
      </c>
      <c r="C427" t="s">
        <v>169</v>
      </c>
      <c r="D427" s="120">
        <v>2.41E-2</v>
      </c>
      <c r="E427" s="120">
        <v>2.41E-2</v>
      </c>
      <c r="F427" s="127">
        <v>3237284</v>
      </c>
      <c r="G427" s="127">
        <v>0</v>
      </c>
      <c r="H427" s="127">
        <v>1702872</v>
      </c>
      <c r="I427" s="127">
        <v>0</v>
      </c>
      <c r="J427" s="127">
        <v>0</v>
      </c>
      <c r="K427" s="127"/>
      <c r="L427" s="127"/>
      <c r="M427" s="127"/>
      <c r="N427" s="127"/>
      <c r="O427" s="127"/>
      <c r="Q427" s="140">
        <f t="shared" si="145"/>
        <v>0</v>
      </c>
      <c r="R427" s="140">
        <f t="shared" si="146"/>
        <v>0</v>
      </c>
      <c r="S427" s="140">
        <f t="shared" si="147"/>
        <v>0</v>
      </c>
      <c r="T427" s="140">
        <f t="shared" si="148"/>
        <v>0</v>
      </c>
      <c r="U427" s="140">
        <f t="shared" si="149"/>
        <v>0</v>
      </c>
      <c r="W427" s="140">
        <f t="shared" si="150"/>
        <v>78018.544399999999</v>
      </c>
      <c r="X427" s="140">
        <f t="shared" si="151"/>
        <v>0</v>
      </c>
      <c r="Y427" s="140">
        <f t="shared" si="152"/>
        <v>41039.215199999999</v>
      </c>
      <c r="Z427" s="140">
        <f t="shared" si="153"/>
        <v>0</v>
      </c>
      <c r="AA427" s="140">
        <f t="shared" si="154"/>
        <v>0</v>
      </c>
      <c r="AC427" s="143">
        <f t="shared" ref="AC427:AG477" si="165">SUM(Q427,W427)</f>
        <v>78018.544399999999</v>
      </c>
      <c r="AD427" s="143">
        <f t="shared" si="165"/>
        <v>0</v>
      </c>
      <c r="AE427" s="143">
        <f t="shared" si="165"/>
        <v>41039.215199999999</v>
      </c>
      <c r="AF427" s="143">
        <f t="shared" si="165"/>
        <v>0</v>
      </c>
      <c r="AG427" s="143">
        <f t="shared" si="165"/>
        <v>0</v>
      </c>
      <c r="AI427" s="140">
        <f t="shared" si="155"/>
        <v>0</v>
      </c>
      <c r="AJ427" s="140">
        <f t="shared" si="156"/>
        <v>0</v>
      </c>
      <c r="AK427" s="140">
        <f t="shared" si="157"/>
        <v>0</v>
      </c>
      <c r="AL427" s="140">
        <f t="shared" si="158"/>
        <v>0</v>
      </c>
      <c r="AM427" s="140">
        <f t="shared" si="159"/>
        <v>0</v>
      </c>
      <c r="AO427" s="140">
        <f t="shared" si="160"/>
        <v>78018.544399999999</v>
      </c>
      <c r="AP427" s="140">
        <f t="shared" si="161"/>
        <v>0</v>
      </c>
      <c r="AQ427" s="140">
        <f t="shared" si="162"/>
        <v>41039.215199999999</v>
      </c>
      <c r="AR427" s="140">
        <f t="shared" si="163"/>
        <v>0</v>
      </c>
      <c r="AS427" s="140">
        <f t="shared" si="164"/>
        <v>0</v>
      </c>
      <c r="AU427" s="143">
        <f t="shared" ref="AU427:AY477" si="166">SUM(AI427,AO427)</f>
        <v>78018.544399999999</v>
      </c>
      <c r="AV427" s="143">
        <f t="shared" si="166"/>
        <v>0</v>
      </c>
      <c r="AW427" s="143">
        <f t="shared" si="166"/>
        <v>41039.215199999999</v>
      </c>
      <c r="AX427" s="143">
        <f t="shared" si="166"/>
        <v>0</v>
      </c>
      <c r="AY427" s="143">
        <f t="shared" si="166"/>
        <v>0</v>
      </c>
    </row>
    <row r="428" spans="2:51">
      <c r="B428" t="s">
        <v>895</v>
      </c>
      <c r="C428" t="s">
        <v>170</v>
      </c>
      <c r="D428" s="120">
        <v>1.5099999999999999E-2</v>
      </c>
      <c r="E428" s="120">
        <v>1.09E-2</v>
      </c>
      <c r="F428" s="127">
        <v>764987</v>
      </c>
      <c r="G428" s="127">
        <v>0</v>
      </c>
      <c r="H428" s="127">
        <v>402397</v>
      </c>
      <c r="I428" s="127">
        <v>0</v>
      </c>
      <c r="J428" s="127">
        <v>0</v>
      </c>
      <c r="K428" s="127"/>
      <c r="L428" s="127"/>
      <c r="M428" s="127"/>
      <c r="N428" s="127"/>
      <c r="O428" s="127"/>
      <c r="Q428" s="140">
        <f t="shared" si="145"/>
        <v>0</v>
      </c>
      <c r="R428" s="140">
        <f t="shared" si="146"/>
        <v>0</v>
      </c>
      <c r="S428" s="140">
        <f t="shared" si="147"/>
        <v>0</v>
      </c>
      <c r="T428" s="140">
        <f t="shared" si="148"/>
        <v>0</v>
      </c>
      <c r="U428" s="140">
        <f t="shared" si="149"/>
        <v>0</v>
      </c>
      <c r="W428" s="140">
        <f t="shared" si="150"/>
        <v>11551.303699999999</v>
      </c>
      <c r="X428" s="140">
        <f t="shared" si="151"/>
        <v>0</v>
      </c>
      <c r="Y428" s="140">
        <f t="shared" si="152"/>
        <v>6076.1946999999991</v>
      </c>
      <c r="Z428" s="140">
        <f t="shared" si="153"/>
        <v>0</v>
      </c>
      <c r="AA428" s="140">
        <f t="shared" si="154"/>
        <v>0</v>
      </c>
      <c r="AC428" s="143">
        <f t="shared" si="165"/>
        <v>11551.303699999999</v>
      </c>
      <c r="AD428" s="143">
        <f t="shared" si="165"/>
        <v>0</v>
      </c>
      <c r="AE428" s="143">
        <f t="shared" si="165"/>
        <v>6076.1946999999991</v>
      </c>
      <c r="AF428" s="143">
        <f t="shared" si="165"/>
        <v>0</v>
      </c>
      <c r="AG428" s="143">
        <f t="shared" si="165"/>
        <v>0</v>
      </c>
      <c r="AI428" s="140">
        <f t="shared" si="155"/>
        <v>0</v>
      </c>
      <c r="AJ428" s="140">
        <f t="shared" si="156"/>
        <v>0</v>
      </c>
      <c r="AK428" s="140">
        <f t="shared" si="157"/>
        <v>0</v>
      </c>
      <c r="AL428" s="140">
        <f t="shared" si="158"/>
        <v>0</v>
      </c>
      <c r="AM428" s="140">
        <f t="shared" si="159"/>
        <v>0</v>
      </c>
      <c r="AO428" s="140">
        <f t="shared" si="160"/>
        <v>8338.3582999999999</v>
      </c>
      <c r="AP428" s="140">
        <f t="shared" si="161"/>
        <v>0</v>
      </c>
      <c r="AQ428" s="140">
        <f t="shared" si="162"/>
        <v>4386.1273000000001</v>
      </c>
      <c r="AR428" s="140">
        <f t="shared" si="163"/>
        <v>0</v>
      </c>
      <c r="AS428" s="140">
        <f t="shared" si="164"/>
        <v>0</v>
      </c>
      <c r="AU428" s="143">
        <f t="shared" si="166"/>
        <v>8338.3582999999999</v>
      </c>
      <c r="AV428" s="143">
        <f t="shared" si="166"/>
        <v>0</v>
      </c>
      <c r="AW428" s="143">
        <f t="shared" si="166"/>
        <v>4386.1273000000001</v>
      </c>
      <c r="AX428" s="143">
        <f t="shared" si="166"/>
        <v>0</v>
      </c>
      <c r="AY428" s="143">
        <f t="shared" si="166"/>
        <v>0</v>
      </c>
    </row>
    <row r="429" spans="2:51">
      <c r="B429" t="s">
        <v>895</v>
      </c>
      <c r="C429" t="s">
        <v>171</v>
      </c>
      <c r="D429" s="120">
        <v>1.9299999999999998E-2</v>
      </c>
      <c r="E429" s="120">
        <v>2.4E-2</v>
      </c>
      <c r="F429" s="127">
        <v>218649322</v>
      </c>
      <c r="G429" s="127">
        <v>0</v>
      </c>
      <c r="H429" s="127">
        <v>115013614</v>
      </c>
      <c r="I429" s="127">
        <v>0</v>
      </c>
      <c r="J429" s="127">
        <v>0</v>
      </c>
      <c r="K429" s="127"/>
      <c r="L429" s="127"/>
      <c r="M429" s="127"/>
      <c r="N429" s="127"/>
      <c r="O429" s="127"/>
      <c r="Q429" s="140">
        <f t="shared" si="145"/>
        <v>0</v>
      </c>
      <c r="R429" s="140">
        <f t="shared" si="146"/>
        <v>0</v>
      </c>
      <c r="S429" s="140">
        <f t="shared" si="147"/>
        <v>0</v>
      </c>
      <c r="T429" s="140">
        <f t="shared" si="148"/>
        <v>0</v>
      </c>
      <c r="U429" s="140">
        <f t="shared" si="149"/>
        <v>0</v>
      </c>
      <c r="W429" s="140">
        <f t="shared" si="150"/>
        <v>4219931.9145999998</v>
      </c>
      <c r="X429" s="140">
        <f t="shared" si="151"/>
        <v>0</v>
      </c>
      <c r="Y429" s="140">
        <f t="shared" si="152"/>
        <v>2219762.7501999997</v>
      </c>
      <c r="Z429" s="140">
        <f t="shared" si="153"/>
        <v>0</v>
      </c>
      <c r="AA429" s="140">
        <f t="shared" si="154"/>
        <v>0</v>
      </c>
      <c r="AC429" s="143">
        <f t="shared" si="165"/>
        <v>4219931.9145999998</v>
      </c>
      <c r="AD429" s="143">
        <f t="shared" si="165"/>
        <v>0</v>
      </c>
      <c r="AE429" s="143">
        <f t="shared" si="165"/>
        <v>2219762.7501999997</v>
      </c>
      <c r="AF429" s="143">
        <f t="shared" si="165"/>
        <v>0</v>
      </c>
      <c r="AG429" s="143">
        <f t="shared" si="165"/>
        <v>0</v>
      </c>
      <c r="AI429" s="140">
        <f t="shared" si="155"/>
        <v>0</v>
      </c>
      <c r="AJ429" s="140">
        <f t="shared" si="156"/>
        <v>0</v>
      </c>
      <c r="AK429" s="140">
        <f t="shared" si="157"/>
        <v>0</v>
      </c>
      <c r="AL429" s="140">
        <f t="shared" si="158"/>
        <v>0</v>
      </c>
      <c r="AM429" s="140">
        <f t="shared" si="159"/>
        <v>0</v>
      </c>
      <c r="AO429" s="140">
        <f t="shared" si="160"/>
        <v>5247583.7280000001</v>
      </c>
      <c r="AP429" s="140">
        <f t="shared" si="161"/>
        <v>0</v>
      </c>
      <c r="AQ429" s="140">
        <f t="shared" si="162"/>
        <v>2760326.736</v>
      </c>
      <c r="AR429" s="140">
        <f t="shared" si="163"/>
        <v>0</v>
      </c>
      <c r="AS429" s="140">
        <f t="shared" si="164"/>
        <v>0</v>
      </c>
      <c r="AU429" s="143">
        <f t="shared" si="166"/>
        <v>5247583.7280000001</v>
      </c>
      <c r="AV429" s="143">
        <f t="shared" si="166"/>
        <v>0</v>
      </c>
      <c r="AW429" s="143">
        <f t="shared" si="166"/>
        <v>2760326.736</v>
      </c>
      <c r="AX429" s="143">
        <f t="shared" si="166"/>
        <v>0</v>
      </c>
      <c r="AY429" s="143">
        <f t="shared" si="166"/>
        <v>0</v>
      </c>
    </row>
    <row r="430" spans="2:51">
      <c r="B430" t="s">
        <v>895</v>
      </c>
      <c r="C430" t="s">
        <v>172</v>
      </c>
      <c r="D430" s="120">
        <v>1.9E-2</v>
      </c>
      <c r="E430" s="120">
        <v>2.53E-2</v>
      </c>
      <c r="F430" s="127">
        <v>106565800</v>
      </c>
      <c r="G430" s="127">
        <v>0</v>
      </c>
      <c r="H430" s="127">
        <v>56055595</v>
      </c>
      <c r="I430" s="127">
        <v>0</v>
      </c>
      <c r="J430" s="127">
        <v>0</v>
      </c>
      <c r="K430" s="127"/>
      <c r="L430" s="127"/>
      <c r="M430" s="127"/>
      <c r="N430" s="127"/>
      <c r="O430" s="127"/>
      <c r="Q430" s="140">
        <f t="shared" si="145"/>
        <v>0</v>
      </c>
      <c r="R430" s="140">
        <f t="shared" si="146"/>
        <v>0</v>
      </c>
      <c r="S430" s="140">
        <f t="shared" si="147"/>
        <v>0</v>
      </c>
      <c r="T430" s="140">
        <f t="shared" si="148"/>
        <v>0</v>
      </c>
      <c r="U430" s="140">
        <f t="shared" si="149"/>
        <v>0</v>
      </c>
      <c r="W430" s="140">
        <f t="shared" si="150"/>
        <v>2024750.2</v>
      </c>
      <c r="X430" s="140">
        <f t="shared" si="151"/>
        <v>0</v>
      </c>
      <c r="Y430" s="140">
        <f t="shared" si="152"/>
        <v>1065056.3049999999</v>
      </c>
      <c r="Z430" s="140">
        <f t="shared" si="153"/>
        <v>0</v>
      </c>
      <c r="AA430" s="140">
        <f t="shared" si="154"/>
        <v>0</v>
      </c>
      <c r="AC430" s="143">
        <f t="shared" si="165"/>
        <v>2024750.2</v>
      </c>
      <c r="AD430" s="143">
        <f t="shared" si="165"/>
        <v>0</v>
      </c>
      <c r="AE430" s="143">
        <f t="shared" si="165"/>
        <v>1065056.3049999999</v>
      </c>
      <c r="AF430" s="143">
        <f t="shared" si="165"/>
        <v>0</v>
      </c>
      <c r="AG430" s="143">
        <f t="shared" si="165"/>
        <v>0</v>
      </c>
      <c r="AI430" s="140">
        <f t="shared" si="155"/>
        <v>0</v>
      </c>
      <c r="AJ430" s="140">
        <f t="shared" si="156"/>
        <v>0</v>
      </c>
      <c r="AK430" s="140">
        <f t="shared" si="157"/>
        <v>0</v>
      </c>
      <c r="AL430" s="140">
        <f t="shared" si="158"/>
        <v>0</v>
      </c>
      <c r="AM430" s="140">
        <f t="shared" si="159"/>
        <v>0</v>
      </c>
      <c r="AO430" s="140">
        <f t="shared" si="160"/>
        <v>2696114.7399999998</v>
      </c>
      <c r="AP430" s="140">
        <f t="shared" si="161"/>
        <v>0</v>
      </c>
      <c r="AQ430" s="140">
        <f t="shared" si="162"/>
        <v>1418206.5534999999</v>
      </c>
      <c r="AR430" s="140">
        <f t="shared" si="163"/>
        <v>0</v>
      </c>
      <c r="AS430" s="140">
        <f t="shared" si="164"/>
        <v>0</v>
      </c>
      <c r="AU430" s="143">
        <f t="shared" si="166"/>
        <v>2696114.7399999998</v>
      </c>
      <c r="AV430" s="143">
        <f t="shared" si="166"/>
        <v>0</v>
      </c>
      <c r="AW430" s="143">
        <f t="shared" si="166"/>
        <v>1418206.5534999999</v>
      </c>
      <c r="AX430" s="143">
        <f t="shared" si="166"/>
        <v>0</v>
      </c>
      <c r="AY430" s="143">
        <f t="shared" si="166"/>
        <v>0</v>
      </c>
    </row>
    <row r="431" spans="2:51">
      <c r="B431" t="s">
        <v>895</v>
      </c>
      <c r="C431" t="s">
        <v>173</v>
      </c>
      <c r="D431" s="120">
        <v>1.6400000000000001E-2</v>
      </c>
      <c r="E431" s="120">
        <v>1.6299999999999999E-2</v>
      </c>
      <c r="F431" s="127">
        <v>2309726</v>
      </c>
      <c r="G431" s="127">
        <v>0</v>
      </c>
      <c r="H431" s="127">
        <v>1214959</v>
      </c>
      <c r="I431" s="127">
        <v>0</v>
      </c>
      <c r="J431" s="127">
        <v>0</v>
      </c>
      <c r="K431" s="127"/>
      <c r="L431" s="127"/>
      <c r="M431" s="127"/>
      <c r="N431" s="127"/>
      <c r="O431" s="127"/>
      <c r="Q431" s="140">
        <f t="shared" si="145"/>
        <v>0</v>
      </c>
      <c r="R431" s="140">
        <f t="shared" si="146"/>
        <v>0</v>
      </c>
      <c r="S431" s="140">
        <f t="shared" si="147"/>
        <v>0</v>
      </c>
      <c r="T431" s="140">
        <f t="shared" si="148"/>
        <v>0</v>
      </c>
      <c r="U431" s="140">
        <f t="shared" si="149"/>
        <v>0</v>
      </c>
      <c r="W431" s="140">
        <f t="shared" si="150"/>
        <v>37879.506400000006</v>
      </c>
      <c r="X431" s="140">
        <f t="shared" si="151"/>
        <v>0</v>
      </c>
      <c r="Y431" s="140">
        <f t="shared" si="152"/>
        <v>19925.327600000001</v>
      </c>
      <c r="Z431" s="140">
        <f t="shared" si="153"/>
        <v>0</v>
      </c>
      <c r="AA431" s="140">
        <f t="shared" si="154"/>
        <v>0</v>
      </c>
      <c r="AC431" s="143">
        <f t="shared" si="165"/>
        <v>37879.506400000006</v>
      </c>
      <c r="AD431" s="143">
        <f t="shared" si="165"/>
        <v>0</v>
      </c>
      <c r="AE431" s="143">
        <f t="shared" si="165"/>
        <v>19925.327600000001</v>
      </c>
      <c r="AF431" s="143">
        <f t="shared" si="165"/>
        <v>0</v>
      </c>
      <c r="AG431" s="143">
        <f t="shared" si="165"/>
        <v>0</v>
      </c>
      <c r="AI431" s="140">
        <f t="shared" si="155"/>
        <v>0</v>
      </c>
      <c r="AJ431" s="140">
        <f t="shared" si="156"/>
        <v>0</v>
      </c>
      <c r="AK431" s="140">
        <f t="shared" si="157"/>
        <v>0</v>
      </c>
      <c r="AL431" s="140">
        <f t="shared" si="158"/>
        <v>0</v>
      </c>
      <c r="AM431" s="140">
        <f t="shared" si="159"/>
        <v>0</v>
      </c>
      <c r="AO431" s="140">
        <f t="shared" si="160"/>
        <v>37648.533799999997</v>
      </c>
      <c r="AP431" s="140">
        <f t="shared" si="161"/>
        <v>0</v>
      </c>
      <c r="AQ431" s="140">
        <f t="shared" si="162"/>
        <v>19803.831699999999</v>
      </c>
      <c r="AR431" s="140">
        <f t="shared" si="163"/>
        <v>0</v>
      </c>
      <c r="AS431" s="140">
        <f t="shared" si="164"/>
        <v>0</v>
      </c>
      <c r="AU431" s="143">
        <f t="shared" si="166"/>
        <v>37648.533799999997</v>
      </c>
      <c r="AV431" s="143">
        <f t="shared" si="166"/>
        <v>0</v>
      </c>
      <c r="AW431" s="143">
        <f t="shared" si="166"/>
        <v>19803.831699999999</v>
      </c>
      <c r="AX431" s="143">
        <f t="shared" si="166"/>
        <v>0</v>
      </c>
      <c r="AY431" s="143">
        <f t="shared" si="166"/>
        <v>0</v>
      </c>
    </row>
    <row r="432" spans="2:51">
      <c r="B432" t="s">
        <v>895</v>
      </c>
      <c r="C432" t="s">
        <v>174</v>
      </c>
      <c r="D432" s="120">
        <v>2.06E-2</v>
      </c>
      <c r="E432" s="120">
        <v>2.0799999999999999E-2</v>
      </c>
      <c r="F432" s="127">
        <v>4780667</v>
      </c>
      <c r="G432" s="127">
        <v>0</v>
      </c>
      <c r="H432" s="127">
        <v>2514720</v>
      </c>
      <c r="I432" s="127">
        <v>0</v>
      </c>
      <c r="J432" s="127">
        <v>0</v>
      </c>
      <c r="K432" s="127"/>
      <c r="L432" s="127"/>
      <c r="M432" s="127"/>
      <c r="N432" s="127"/>
      <c r="O432" s="127"/>
      <c r="Q432" s="140">
        <f t="shared" si="145"/>
        <v>0</v>
      </c>
      <c r="R432" s="140">
        <f t="shared" si="146"/>
        <v>0</v>
      </c>
      <c r="S432" s="140">
        <f t="shared" si="147"/>
        <v>0</v>
      </c>
      <c r="T432" s="140">
        <f t="shared" si="148"/>
        <v>0</v>
      </c>
      <c r="U432" s="140">
        <f t="shared" si="149"/>
        <v>0</v>
      </c>
      <c r="W432" s="140">
        <f t="shared" si="150"/>
        <v>98481.7402</v>
      </c>
      <c r="X432" s="140">
        <f t="shared" si="151"/>
        <v>0</v>
      </c>
      <c r="Y432" s="140">
        <f t="shared" si="152"/>
        <v>51803.232000000004</v>
      </c>
      <c r="Z432" s="140">
        <f t="shared" si="153"/>
        <v>0</v>
      </c>
      <c r="AA432" s="140">
        <f t="shared" si="154"/>
        <v>0</v>
      </c>
      <c r="AC432" s="143">
        <f t="shared" si="165"/>
        <v>98481.7402</v>
      </c>
      <c r="AD432" s="143">
        <f t="shared" si="165"/>
        <v>0</v>
      </c>
      <c r="AE432" s="143">
        <f t="shared" si="165"/>
        <v>51803.232000000004</v>
      </c>
      <c r="AF432" s="143">
        <f t="shared" si="165"/>
        <v>0</v>
      </c>
      <c r="AG432" s="143">
        <f t="shared" si="165"/>
        <v>0</v>
      </c>
      <c r="AI432" s="140">
        <f t="shared" si="155"/>
        <v>0</v>
      </c>
      <c r="AJ432" s="140">
        <f t="shared" si="156"/>
        <v>0</v>
      </c>
      <c r="AK432" s="140">
        <f t="shared" si="157"/>
        <v>0</v>
      </c>
      <c r="AL432" s="140">
        <f t="shared" si="158"/>
        <v>0</v>
      </c>
      <c r="AM432" s="140">
        <f t="shared" si="159"/>
        <v>0</v>
      </c>
      <c r="AO432" s="140">
        <f t="shared" si="160"/>
        <v>99437.873599999992</v>
      </c>
      <c r="AP432" s="140">
        <f t="shared" si="161"/>
        <v>0</v>
      </c>
      <c r="AQ432" s="140">
        <f t="shared" si="162"/>
        <v>52306.175999999999</v>
      </c>
      <c r="AR432" s="140">
        <f t="shared" si="163"/>
        <v>0</v>
      </c>
      <c r="AS432" s="140">
        <f t="shared" si="164"/>
        <v>0</v>
      </c>
      <c r="AU432" s="143">
        <f t="shared" si="166"/>
        <v>99437.873599999992</v>
      </c>
      <c r="AV432" s="143">
        <f t="shared" si="166"/>
        <v>0</v>
      </c>
      <c r="AW432" s="143">
        <f t="shared" si="166"/>
        <v>52306.175999999999</v>
      </c>
      <c r="AX432" s="143">
        <f t="shared" si="166"/>
        <v>0</v>
      </c>
      <c r="AY432" s="143">
        <f t="shared" si="166"/>
        <v>0</v>
      </c>
    </row>
    <row r="433" spans="2:51">
      <c r="B433" t="s">
        <v>895</v>
      </c>
      <c r="C433" t="s">
        <v>175</v>
      </c>
      <c r="D433" s="120">
        <v>1.41E-2</v>
      </c>
      <c r="E433" s="120">
        <v>1.23E-2</v>
      </c>
      <c r="F433" s="127">
        <v>1636525</v>
      </c>
      <c r="G433" s="127">
        <v>0</v>
      </c>
      <c r="H433" s="127">
        <v>860843</v>
      </c>
      <c r="I433" s="127">
        <v>0</v>
      </c>
      <c r="J433" s="127">
        <v>0</v>
      </c>
      <c r="K433" s="127"/>
      <c r="L433" s="127"/>
      <c r="M433" s="127"/>
      <c r="N433" s="127"/>
      <c r="O433" s="127"/>
      <c r="Q433" s="140">
        <f t="shared" si="145"/>
        <v>0</v>
      </c>
      <c r="R433" s="140">
        <f t="shared" si="146"/>
        <v>0</v>
      </c>
      <c r="S433" s="140">
        <f t="shared" si="147"/>
        <v>0</v>
      </c>
      <c r="T433" s="140">
        <f t="shared" si="148"/>
        <v>0</v>
      </c>
      <c r="U433" s="140">
        <f t="shared" si="149"/>
        <v>0</v>
      </c>
      <c r="W433" s="140">
        <f t="shared" si="150"/>
        <v>23075.002499999999</v>
      </c>
      <c r="X433" s="140">
        <f t="shared" si="151"/>
        <v>0</v>
      </c>
      <c r="Y433" s="140">
        <f t="shared" si="152"/>
        <v>12137.8863</v>
      </c>
      <c r="Z433" s="140">
        <f t="shared" si="153"/>
        <v>0</v>
      </c>
      <c r="AA433" s="140">
        <f t="shared" si="154"/>
        <v>0</v>
      </c>
      <c r="AC433" s="143">
        <f t="shared" si="165"/>
        <v>23075.002499999999</v>
      </c>
      <c r="AD433" s="143">
        <f t="shared" si="165"/>
        <v>0</v>
      </c>
      <c r="AE433" s="143">
        <f t="shared" si="165"/>
        <v>12137.8863</v>
      </c>
      <c r="AF433" s="143">
        <f t="shared" si="165"/>
        <v>0</v>
      </c>
      <c r="AG433" s="143">
        <f t="shared" si="165"/>
        <v>0</v>
      </c>
      <c r="AI433" s="140">
        <f t="shared" si="155"/>
        <v>0</v>
      </c>
      <c r="AJ433" s="140">
        <f t="shared" si="156"/>
        <v>0</v>
      </c>
      <c r="AK433" s="140">
        <f t="shared" si="157"/>
        <v>0</v>
      </c>
      <c r="AL433" s="140">
        <f t="shared" si="158"/>
        <v>0</v>
      </c>
      <c r="AM433" s="140">
        <f t="shared" si="159"/>
        <v>0</v>
      </c>
      <c r="AO433" s="140">
        <f t="shared" si="160"/>
        <v>20129.2575</v>
      </c>
      <c r="AP433" s="140">
        <f t="shared" si="161"/>
        <v>0</v>
      </c>
      <c r="AQ433" s="140">
        <f t="shared" si="162"/>
        <v>10588.368899999999</v>
      </c>
      <c r="AR433" s="140">
        <f t="shared" si="163"/>
        <v>0</v>
      </c>
      <c r="AS433" s="140">
        <f t="shared" si="164"/>
        <v>0</v>
      </c>
      <c r="AU433" s="143">
        <f t="shared" si="166"/>
        <v>20129.2575</v>
      </c>
      <c r="AV433" s="143">
        <f t="shared" si="166"/>
        <v>0</v>
      </c>
      <c r="AW433" s="143">
        <f t="shared" si="166"/>
        <v>10588.368899999999</v>
      </c>
      <c r="AX433" s="143">
        <f t="shared" si="166"/>
        <v>0</v>
      </c>
      <c r="AY433" s="143">
        <f t="shared" si="166"/>
        <v>0</v>
      </c>
    </row>
    <row r="434" spans="2:51">
      <c r="B434" t="s">
        <v>895</v>
      </c>
      <c r="C434" t="s">
        <v>259</v>
      </c>
      <c r="D434" s="120">
        <v>1.1900000000000001E-2</v>
      </c>
      <c r="E434" s="120">
        <v>1.18E-2</v>
      </c>
      <c r="F434" s="127">
        <v>137285</v>
      </c>
      <c r="G434" s="127">
        <v>0</v>
      </c>
      <c r="H434" s="127">
        <v>69156</v>
      </c>
      <c r="I434" s="127">
        <v>0</v>
      </c>
      <c r="J434" s="127">
        <v>0</v>
      </c>
      <c r="K434" s="127"/>
      <c r="L434" s="127"/>
      <c r="M434" s="127"/>
      <c r="N434" s="127"/>
      <c r="O434" s="127"/>
      <c r="Q434" s="140">
        <f t="shared" si="145"/>
        <v>0</v>
      </c>
      <c r="R434" s="140">
        <f t="shared" si="146"/>
        <v>0</v>
      </c>
      <c r="S434" s="140">
        <f t="shared" si="147"/>
        <v>0</v>
      </c>
      <c r="T434" s="140">
        <f t="shared" si="148"/>
        <v>0</v>
      </c>
      <c r="U434" s="140">
        <f t="shared" si="149"/>
        <v>0</v>
      </c>
      <c r="W434" s="140">
        <f t="shared" si="150"/>
        <v>1633.6915000000001</v>
      </c>
      <c r="X434" s="140">
        <f t="shared" si="151"/>
        <v>0</v>
      </c>
      <c r="Y434" s="140">
        <f t="shared" si="152"/>
        <v>822.95640000000003</v>
      </c>
      <c r="Z434" s="140">
        <f t="shared" si="153"/>
        <v>0</v>
      </c>
      <c r="AA434" s="140">
        <f t="shared" si="154"/>
        <v>0</v>
      </c>
      <c r="AC434" s="143">
        <f t="shared" si="165"/>
        <v>1633.6915000000001</v>
      </c>
      <c r="AD434" s="143">
        <f t="shared" si="165"/>
        <v>0</v>
      </c>
      <c r="AE434" s="143">
        <f t="shared" si="165"/>
        <v>822.95640000000003</v>
      </c>
      <c r="AF434" s="143">
        <f t="shared" si="165"/>
        <v>0</v>
      </c>
      <c r="AG434" s="143">
        <f t="shared" si="165"/>
        <v>0</v>
      </c>
      <c r="AI434" s="140">
        <f t="shared" si="155"/>
        <v>0</v>
      </c>
      <c r="AJ434" s="140">
        <f t="shared" si="156"/>
        <v>0</v>
      </c>
      <c r="AK434" s="140">
        <f t="shared" si="157"/>
        <v>0</v>
      </c>
      <c r="AL434" s="140">
        <f t="shared" si="158"/>
        <v>0</v>
      </c>
      <c r="AM434" s="140">
        <f t="shared" si="159"/>
        <v>0</v>
      </c>
      <c r="AO434" s="140">
        <f t="shared" si="160"/>
        <v>1619.963</v>
      </c>
      <c r="AP434" s="140">
        <f t="shared" si="161"/>
        <v>0</v>
      </c>
      <c r="AQ434" s="140">
        <f t="shared" si="162"/>
        <v>816.04079999999999</v>
      </c>
      <c r="AR434" s="140">
        <f t="shared" si="163"/>
        <v>0</v>
      </c>
      <c r="AS434" s="140">
        <f t="shared" si="164"/>
        <v>0</v>
      </c>
      <c r="AU434" s="143">
        <f t="shared" si="166"/>
        <v>1619.963</v>
      </c>
      <c r="AV434" s="143">
        <f t="shared" si="166"/>
        <v>0</v>
      </c>
      <c r="AW434" s="143">
        <f t="shared" si="166"/>
        <v>816.04079999999999</v>
      </c>
      <c r="AX434" s="143">
        <f t="shared" si="166"/>
        <v>0</v>
      </c>
      <c r="AY434" s="143">
        <f t="shared" si="166"/>
        <v>0</v>
      </c>
    </row>
    <row r="435" spans="2:51">
      <c r="B435" t="s">
        <v>895</v>
      </c>
      <c r="C435" t="s">
        <v>260</v>
      </c>
      <c r="D435" s="120">
        <v>1.6300000000000002E-2</v>
      </c>
      <c r="E435" s="120">
        <v>1.7600000000000001E-2</v>
      </c>
      <c r="F435" s="127">
        <v>27042</v>
      </c>
      <c r="G435" s="127">
        <v>0</v>
      </c>
      <c r="H435" s="127">
        <v>13622</v>
      </c>
      <c r="I435" s="127">
        <v>0</v>
      </c>
      <c r="J435" s="127">
        <v>0</v>
      </c>
      <c r="K435" s="127"/>
      <c r="L435" s="127"/>
      <c r="M435" s="127"/>
      <c r="N435" s="127"/>
      <c r="O435" s="127"/>
      <c r="Q435" s="140">
        <f t="shared" si="145"/>
        <v>0</v>
      </c>
      <c r="R435" s="140">
        <f t="shared" si="146"/>
        <v>0</v>
      </c>
      <c r="S435" s="140">
        <f t="shared" si="147"/>
        <v>0</v>
      </c>
      <c r="T435" s="140">
        <f t="shared" si="148"/>
        <v>0</v>
      </c>
      <c r="U435" s="140">
        <f t="shared" si="149"/>
        <v>0</v>
      </c>
      <c r="W435" s="140">
        <f t="shared" si="150"/>
        <v>440.78460000000007</v>
      </c>
      <c r="X435" s="140">
        <f t="shared" si="151"/>
        <v>0</v>
      </c>
      <c r="Y435" s="140">
        <f t="shared" si="152"/>
        <v>222.03860000000003</v>
      </c>
      <c r="Z435" s="140">
        <f t="shared" si="153"/>
        <v>0</v>
      </c>
      <c r="AA435" s="140">
        <f t="shared" si="154"/>
        <v>0</v>
      </c>
      <c r="AC435" s="143">
        <f t="shared" si="165"/>
        <v>440.78460000000007</v>
      </c>
      <c r="AD435" s="143">
        <f t="shared" si="165"/>
        <v>0</v>
      </c>
      <c r="AE435" s="143">
        <f t="shared" si="165"/>
        <v>222.03860000000003</v>
      </c>
      <c r="AF435" s="143">
        <f t="shared" si="165"/>
        <v>0</v>
      </c>
      <c r="AG435" s="143">
        <f t="shared" si="165"/>
        <v>0</v>
      </c>
      <c r="AI435" s="140">
        <f t="shared" si="155"/>
        <v>0</v>
      </c>
      <c r="AJ435" s="140">
        <f t="shared" si="156"/>
        <v>0</v>
      </c>
      <c r="AK435" s="140">
        <f t="shared" si="157"/>
        <v>0</v>
      </c>
      <c r="AL435" s="140">
        <f t="shared" si="158"/>
        <v>0</v>
      </c>
      <c r="AM435" s="140">
        <f t="shared" si="159"/>
        <v>0</v>
      </c>
      <c r="AO435" s="140">
        <f t="shared" si="160"/>
        <v>475.93920000000003</v>
      </c>
      <c r="AP435" s="140">
        <f t="shared" si="161"/>
        <v>0</v>
      </c>
      <c r="AQ435" s="140">
        <f t="shared" si="162"/>
        <v>239.74720000000002</v>
      </c>
      <c r="AR435" s="140">
        <f t="shared" si="163"/>
        <v>0</v>
      </c>
      <c r="AS435" s="140">
        <f t="shared" si="164"/>
        <v>0</v>
      </c>
      <c r="AU435" s="143">
        <f t="shared" si="166"/>
        <v>475.93920000000003</v>
      </c>
      <c r="AV435" s="143">
        <f t="shared" si="166"/>
        <v>0</v>
      </c>
      <c r="AW435" s="143">
        <f t="shared" si="166"/>
        <v>239.74720000000002</v>
      </c>
      <c r="AX435" s="143">
        <f t="shared" si="166"/>
        <v>0</v>
      </c>
      <c r="AY435" s="143">
        <f t="shared" si="166"/>
        <v>0</v>
      </c>
    </row>
    <row r="436" spans="2:51">
      <c r="B436" t="s">
        <v>895</v>
      </c>
      <c r="C436" t="s">
        <v>261</v>
      </c>
      <c r="D436" s="120">
        <v>2.41E-2</v>
      </c>
      <c r="E436" s="120">
        <v>2.3399999999999997E-2</v>
      </c>
      <c r="F436" s="127">
        <v>2890532</v>
      </c>
      <c r="G436" s="127">
        <v>0</v>
      </c>
      <c r="H436" s="127">
        <v>1456067</v>
      </c>
      <c r="I436" s="127">
        <v>0</v>
      </c>
      <c r="J436" s="127">
        <v>0</v>
      </c>
      <c r="K436" s="127"/>
      <c r="L436" s="127"/>
      <c r="M436" s="127"/>
      <c r="N436" s="127"/>
      <c r="O436" s="127"/>
      <c r="Q436" s="140">
        <f t="shared" si="145"/>
        <v>0</v>
      </c>
      <c r="R436" s="140">
        <f t="shared" si="146"/>
        <v>0</v>
      </c>
      <c r="S436" s="140">
        <f t="shared" si="147"/>
        <v>0</v>
      </c>
      <c r="T436" s="140">
        <f t="shared" si="148"/>
        <v>0</v>
      </c>
      <c r="U436" s="140">
        <f t="shared" si="149"/>
        <v>0</v>
      </c>
      <c r="W436" s="140">
        <f t="shared" si="150"/>
        <v>69661.821200000006</v>
      </c>
      <c r="X436" s="140">
        <f t="shared" si="151"/>
        <v>0</v>
      </c>
      <c r="Y436" s="140">
        <f t="shared" si="152"/>
        <v>35091.214699999997</v>
      </c>
      <c r="Z436" s="140">
        <f t="shared" si="153"/>
        <v>0</v>
      </c>
      <c r="AA436" s="140">
        <f t="shared" si="154"/>
        <v>0</v>
      </c>
      <c r="AC436" s="143">
        <f t="shared" si="165"/>
        <v>69661.821200000006</v>
      </c>
      <c r="AD436" s="143">
        <f t="shared" si="165"/>
        <v>0</v>
      </c>
      <c r="AE436" s="143">
        <f t="shared" si="165"/>
        <v>35091.214699999997</v>
      </c>
      <c r="AF436" s="143">
        <f t="shared" si="165"/>
        <v>0</v>
      </c>
      <c r="AG436" s="143">
        <f t="shared" si="165"/>
        <v>0</v>
      </c>
      <c r="AI436" s="140">
        <f t="shared" si="155"/>
        <v>0</v>
      </c>
      <c r="AJ436" s="140">
        <f t="shared" si="156"/>
        <v>0</v>
      </c>
      <c r="AK436" s="140">
        <f t="shared" si="157"/>
        <v>0</v>
      </c>
      <c r="AL436" s="140">
        <f t="shared" si="158"/>
        <v>0</v>
      </c>
      <c r="AM436" s="140">
        <f t="shared" si="159"/>
        <v>0</v>
      </c>
      <c r="AO436" s="140">
        <f t="shared" si="160"/>
        <v>67638.448799999998</v>
      </c>
      <c r="AP436" s="140">
        <f t="shared" si="161"/>
        <v>0</v>
      </c>
      <c r="AQ436" s="140">
        <f t="shared" si="162"/>
        <v>34071.967799999999</v>
      </c>
      <c r="AR436" s="140">
        <f t="shared" si="163"/>
        <v>0</v>
      </c>
      <c r="AS436" s="140">
        <f t="shared" si="164"/>
        <v>0</v>
      </c>
      <c r="AU436" s="143">
        <f t="shared" si="166"/>
        <v>67638.448799999998</v>
      </c>
      <c r="AV436" s="143">
        <f t="shared" si="166"/>
        <v>0</v>
      </c>
      <c r="AW436" s="143">
        <f t="shared" si="166"/>
        <v>34071.967799999999</v>
      </c>
      <c r="AX436" s="143">
        <f t="shared" si="166"/>
        <v>0</v>
      </c>
      <c r="AY436" s="143">
        <f t="shared" si="166"/>
        <v>0</v>
      </c>
    </row>
    <row r="437" spans="2:51">
      <c r="B437" t="s">
        <v>895</v>
      </c>
      <c r="C437" t="s">
        <v>262</v>
      </c>
      <c r="D437" s="120">
        <v>1.5099999999999999E-2</v>
      </c>
      <c r="E437" s="120">
        <v>1.09E-2</v>
      </c>
      <c r="F437" s="127">
        <v>3712244</v>
      </c>
      <c r="G437" s="127">
        <v>0</v>
      </c>
      <c r="H437" s="127">
        <v>1869994</v>
      </c>
      <c r="I437" s="127">
        <v>0</v>
      </c>
      <c r="J437" s="127">
        <v>0</v>
      </c>
      <c r="K437" s="127"/>
      <c r="L437" s="127"/>
      <c r="M437" s="127"/>
      <c r="N437" s="127"/>
      <c r="O437" s="127"/>
      <c r="Q437" s="140">
        <f t="shared" si="145"/>
        <v>0</v>
      </c>
      <c r="R437" s="140">
        <f t="shared" si="146"/>
        <v>0</v>
      </c>
      <c r="S437" s="140">
        <f t="shared" si="147"/>
        <v>0</v>
      </c>
      <c r="T437" s="140">
        <f t="shared" si="148"/>
        <v>0</v>
      </c>
      <c r="U437" s="140">
        <f t="shared" si="149"/>
        <v>0</v>
      </c>
      <c r="W437" s="140">
        <f t="shared" si="150"/>
        <v>56054.884399999995</v>
      </c>
      <c r="X437" s="140">
        <f t="shared" si="151"/>
        <v>0</v>
      </c>
      <c r="Y437" s="140">
        <f t="shared" si="152"/>
        <v>28236.909399999997</v>
      </c>
      <c r="Z437" s="140">
        <f t="shared" si="153"/>
        <v>0</v>
      </c>
      <c r="AA437" s="140">
        <f t="shared" si="154"/>
        <v>0</v>
      </c>
      <c r="AC437" s="143">
        <f t="shared" si="165"/>
        <v>56054.884399999995</v>
      </c>
      <c r="AD437" s="143">
        <f t="shared" si="165"/>
        <v>0</v>
      </c>
      <c r="AE437" s="143">
        <f t="shared" si="165"/>
        <v>28236.909399999997</v>
      </c>
      <c r="AF437" s="143">
        <f t="shared" si="165"/>
        <v>0</v>
      </c>
      <c r="AG437" s="143">
        <f t="shared" si="165"/>
        <v>0</v>
      </c>
      <c r="AI437" s="140">
        <f t="shared" si="155"/>
        <v>0</v>
      </c>
      <c r="AJ437" s="140">
        <f t="shared" si="156"/>
        <v>0</v>
      </c>
      <c r="AK437" s="140">
        <f t="shared" si="157"/>
        <v>0</v>
      </c>
      <c r="AL437" s="140">
        <f t="shared" si="158"/>
        <v>0</v>
      </c>
      <c r="AM437" s="140">
        <f t="shared" si="159"/>
        <v>0</v>
      </c>
      <c r="AO437" s="140">
        <f t="shared" si="160"/>
        <v>40463.459600000002</v>
      </c>
      <c r="AP437" s="140">
        <f t="shared" si="161"/>
        <v>0</v>
      </c>
      <c r="AQ437" s="140">
        <f t="shared" si="162"/>
        <v>20382.934600000001</v>
      </c>
      <c r="AR437" s="140">
        <f t="shared" si="163"/>
        <v>0</v>
      </c>
      <c r="AS437" s="140">
        <f t="shared" si="164"/>
        <v>0</v>
      </c>
      <c r="AU437" s="143">
        <f t="shared" si="166"/>
        <v>40463.459600000002</v>
      </c>
      <c r="AV437" s="143">
        <f t="shared" si="166"/>
        <v>0</v>
      </c>
      <c r="AW437" s="143">
        <f t="shared" si="166"/>
        <v>20382.934600000001</v>
      </c>
      <c r="AX437" s="143">
        <f t="shared" si="166"/>
        <v>0</v>
      </c>
      <c r="AY437" s="143">
        <f t="shared" si="166"/>
        <v>0</v>
      </c>
    </row>
    <row r="438" spans="2:51">
      <c r="B438" t="s">
        <v>895</v>
      </c>
      <c r="C438" t="s">
        <v>263</v>
      </c>
      <c r="D438" s="120">
        <v>1.9299999999999998E-2</v>
      </c>
      <c r="E438" s="120">
        <v>2.4E-2</v>
      </c>
      <c r="F438" s="127">
        <v>1248</v>
      </c>
      <c r="G438" s="127">
        <v>0</v>
      </c>
      <c r="H438" s="127">
        <v>629</v>
      </c>
      <c r="I438" s="127">
        <v>0</v>
      </c>
      <c r="J438" s="127">
        <v>0</v>
      </c>
      <c r="K438" s="127"/>
      <c r="L438" s="127"/>
      <c r="M438" s="127"/>
      <c r="N438" s="127"/>
      <c r="O438" s="127"/>
      <c r="Q438" s="140">
        <f t="shared" si="145"/>
        <v>0</v>
      </c>
      <c r="R438" s="140">
        <f t="shared" si="146"/>
        <v>0</v>
      </c>
      <c r="S438" s="140">
        <f t="shared" si="147"/>
        <v>0</v>
      </c>
      <c r="T438" s="140">
        <f t="shared" si="148"/>
        <v>0</v>
      </c>
      <c r="U438" s="140">
        <f t="shared" si="149"/>
        <v>0</v>
      </c>
      <c r="W438" s="140">
        <f t="shared" si="150"/>
        <v>24.086399999999998</v>
      </c>
      <c r="X438" s="140">
        <f t="shared" si="151"/>
        <v>0</v>
      </c>
      <c r="Y438" s="140">
        <f t="shared" si="152"/>
        <v>12.139699999999998</v>
      </c>
      <c r="Z438" s="140">
        <f t="shared" si="153"/>
        <v>0</v>
      </c>
      <c r="AA438" s="140">
        <f t="shared" si="154"/>
        <v>0</v>
      </c>
      <c r="AC438" s="143">
        <f t="shared" si="165"/>
        <v>24.086399999999998</v>
      </c>
      <c r="AD438" s="143">
        <f t="shared" si="165"/>
        <v>0</v>
      </c>
      <c r="AE438" s="143">
        <f t="shared" si="165"/>
        <v>12.139699999999998</v>
      </c>
      <c r="AF438" s="143">
        <f t="shared" si="165"/>
        <v>0</v>
      </c>
      <c r="AG438" s="143">
        <f t="shared" si="165"/>
        <v>0</v>
      </c>
      <c r="AI438" s="140">
        <f t="shared" si="155"/>
        <v>0</v>
      </c>
      <c r="AJ438" s="140">
        <f t="shared" si="156"/>
        <v>0</v>
      </c>
      <c r="AK438" s="140">
        <f t="shared" si="157"/>
        <v>0</v>
      </c>
      <c r="AL438" s="140">
        <f t="shared" si="158"/>
        <v>0</v>
      </c>
      <c r="AM438" s="140">
        <f t="shared" si="159"/>
        <v>0</v>
      </c>
      <c r="AO438" s="140">
        <f t="shared" si="160"/>
        <v>29.952000000000002</v>
      </c>
      <c r="AP438" s="140">
        <f t="shared" si="161"/>
        <v>0</v>
      </c>
      <c r="AQ438" s="140">
        <f t="shared" si="162"/>
        <v>15.096</v>
      </c>
      <c r="AR438" s="140">
        <f t="shared" si="163"/>
        <v>0</v>
      </c>
      <c r="AS438" s="140">
        <f t="shared" si="164"/>
        <v>0</v>
      </c>
      <c r="AU438" s="143">
        <f t="shared" si="166"/>
        <v>29.952000000000002</v>
      </c>
      <c r="AV438" s="143">
        <f t="shared" si="166"/>
        <v>0</v>
      </c>
      <c r="AW438" s="143">
        <f t="shared" si="166"/>
        <v>15.096</v>
      </c>
      <c r="AX438" s="143">
        <f t="shared" si="166"/>
        <v>0</v>
      </c>
      <c r="AY438" s="143">
        <f t="shared" si="166"/>
        <v>0</v>
      </c>
    </row>
    <row r="439" spans="2:51">
      <c r="B439" t="s">
        <v>895</v>
      </c>
      <c r="C439" t="s">
        <v>264</v>
      </c>
      <c r="D439" s="120">
        <v>1.9E-2</v>
      </c>
      <c r="E439" s="120">
        <v>2.53E-2</v>
      </c>
      <c r="F439" s="127">
        <v>2912651</v>
      </c>
      <c r="G439" s="127">
        <v>0</v>
      </c>
      <c r="H439" s="127">
        <v>1467209</v>
      </c>
      <c r="I439" s="127">
        <v>0</v>
      </c>
      <c r="J439" s="127">
        <v>0</v>
      </c>
      <c r="K439" s="127"/>
      <c r="L439" s="127"/>
      <c r="M439" s="127"/>
      <c r="N439" s="127"/>
      <c r="O439" s="127"/>
      <c r="Q439" s="140">
        <f t="shared" si="145"/>
        <v>0</v>
      </c>
      <c r="R439" s="140">
        <f t="shared" si="146"/>
        <v>0</v>
      </c>
      <c r="S439" s="140">
        <f t="shared" si="147"/>
        <v>0</v>
      </c>
      <c r="T439" s="140">
        <f t="shared" si="148"/>
        <v>0</v>
      </c>
      <c r="U439" s="140">
        <f t="shared" si="149"/>
        <v>0</v>
      </c>
      <c r="W439" s="140">
        <f t="shared" si="150"/>
        <v>55340.368999999999</v>
      </c>
      <c r="X439" s="140">
        <f t="shared" si="151"/>
        <v>0</v>
      </c>
      <c r="Y439" s="140">
        <f t="shared" si="152"/>
        <v>27876.970999999998</v>
      </c>
      <c r="Z439" s="140">
        <f t="shared" si="153"/>
        <v>0</v>
      </c>
      <c r="AA439" s="140">
        <f t="shared" si="154"/>
        <v>0</v>
      </c>
      <c r="AC439" s="143">
        <f t="shared" si="165"/>
        <v>55340.368999999999</v>
      </c>
      <c r="AD439" s="143">
        <f t="shared" si="165"/>
        <v>0</v>
      </c>
      <c r="AE439" s="143">
        <f t="shared" si="165"/>
        <v>27876.970999999998</v>
      </c>
      <c r="AF439" s="143">
        <f t="shared" si="165"/>
        <v>0</v>
      </c>
      <c r="AG439" s="143">
        <f t="shared" si="165"/>
        <v>0</v>
      </c>
      <c r="AI439" s="140">
        <f t="shared" si="155"/>
        <v>0</v>
      </c>
      <c r="AJ439" s="140">
        <f t="shared" si="156"/>
        <v>0</v>
      </c>
      <c r="AK439" s="140">
        <f t="shared" si="157"/>
        <v>0</v>
      </c>
      <c r="AL439" s="140">
        <f t="shared" si="158"/>
        <v>0</v>
      </c>
      <c r="AM439" s="140">
        <f t="shared" si="159"/>
        <v>0</v>
      </c>
      <c r="AO439" s="140">
        <f t="shared" si="160"/>
        <v>73690.070299999992</v>
      </c>
      <c r="AP439" s="140">
        <f t="shared" si="161"/>
        <v>0</v>
      </c>
      <c r="AQ439" s="140">
        <f t="shared" si="162"/>
        <v>37120.387699999999</v>
      </c>
      <c r="AR439" s="140">
        <f t="shared" si="163"/>
        <v>0</v>
      </c>
      <c r="AS439" s="140">
        <f t="shared" si="164"/>
        <v>0</v>
      </c>
      <c r="AU439" s="143">
        <f t="shared" si="166"/>
        <v>73690.070299999992</v>
      </c>
      <c r="AV439" s="143">
        <f t="shared" si="166"/>
        <v>0</v>
      </c>
      <c r="AW439" s="143">
        <f t="shared" si="166"/>
        <v>37120.387699999999</v>
      </c>
      <c r="AX439" s="143">
        <f t="shared" si="166"/>
        <v>0</v>
      </c>
      <c r="AY439" s="143">
        <f t="shared" si="166"/>
        <v>0</v>
      </c>
    </row>
    <row r="440" spans="2:51">
      <c r="B440" t="s">
        <v>895</v>
      </c>
      <c r="C440" t="s">
        <v>265</v>
      </c>
      <c r="D440" s="120">
        <v>1.41E-2</v>
      </c>
      <c r="E440" s="120">
        <v>1.23E-2</v>
      </c>
      <c r="F440" s="127">
        <v>18165</v>
      </c>
      <c r="G440" s="127">
        <v>0</v>
      </c>
      <c r="H440" s="127">
        <v>9151</v>
      </c>
      <c r="I440" s="127">
        <v>0</v>
      </c>
      <c r="J440" s="127">
        <v>0</v>
      </c>
      <c r="K440" s="127"/>
      <c r="L440" s="127"/>
      <c r="M440" s="127"/>
      <c r="N440" s="127"/>
      <c r="O440" s="127"/>
      <c r="Q440" s="140">
        <f t="shared" si="145"/>
        <v>0</v>
      </c>
      <c r="R440" s="140">
        <f t="shared" si="146"/>
        <v>0</v>
      </c>
      <c r="S440" s="140">
        <f t="shared" si="147"/>
        <v>0</v>
      </c>
      <c r="T440" s="140">
        <f t="shared" si="148"/>
        <v>0</v>
      </c>
      <c r="U440" s="140">
        <f t="shared" si="149"/>
        <v>0</v>
      </c>
      <c r="W440" s="140">
        <f t="shared" si="150"/>
        <v>256.12650000000002</v>
      </c>
      <c r="X440" s="140">
        <f t="shared" si="151"/>
        <v>0</v>
      </c>
      <c r="Y440" s="140">
        <f t="shared" si="152"/>
        <v>129.0291</v>
      </c>
      <c r="Z440" s="140">
        <f t="shared" si="153"/>
        <v>0</v>
      </c>
      <c r="AA440" s="140">
        <f t="shared" si="154"/>
        <v>0</v>
      </c>
      <c r="AC440" s="143">
        <f t="shared" si="165"/>
        <v>256.12650000000002</v>
      </c>
      <c r="AD440" s="143">
        <f t="shared" si="165"/>
        <v>0</v>
      </c>
      <c r="AE440" s="143">
        <f t="shared" si="165"/>
        <v>129.0291</v>
      </c>
      <c r="AF440" s="143">
        <f t="shared" si="165"/>
        <v>0</v>
      </c>
      <c r="AG440" s="143">
        <f t="shared" si="165"/>
        <v>0</v>
      </c>
      <c r="AI440" s="140">
        <f t="shared" si="155"/>
        <v>0</v>
      </c>
      <c r="AJ440" s="140">
        <f t="shared" si="156"/>
        <v>0</v>
      </c>
      <c r="AK440" s="140">
        <f t="shared" si="157"/>
        <v>0</v>
      </c>
      <c r="AL440" s="140">
        <f t="shared" si="158"/>
        <v>0</v>
      </c>
      <c r="AM440" s="140">
        <f t="shared" si="159"/>
        <v>0</v>
      </c>
      <c r="AO440" s="140">
        <f t="shared" si="160"/>
        <v>223.42949999999999</v>
      </c>
      <c r="AP440" s="140">
        <f t="shared" si="161"/>
        <v>0</v>
      </c>
      <c r="AQ440" s="140">
        <f t="shared" si="162"/>
        <v>112.5573</v>
      </c>
      <c r="AR440" s="140">
        <f t="shared" si="163"/>
        <v>0</v>
      </c>
      <c r="AS440" s="140">
        <f t="shared" si="164"/>
        <v>0</v>
      </c>
      <c r="AU440" s="143">
        <f t="shared" si="166"/>
        <v>223.42949999999999</v>
      </c>
      <c r="AV440" s="143">
        <f t="shared" si="166"/>
        <v>0</v>
      </c>
      <c r="AW440" s="143">
        <f t="shared" si="166"/>
        <v>112.5573</v>
      </c>
      <c r="AX440" s="143">
        <f t="shared" si="166"/>
        <v>0</v>
      </c>
      <c r="AY440" s="143">
        <f t="shared" si="166"/>
        <v>0</v>
      </c>
    </row>
    <row r="441" spans="2:51">
      <c r="B441" t="s">
        <v>895</v>
      </c>
      <c r="C441" t="s">
        <v>273</v>
      </c>
      <c r="D441" s="120">
        <v>1.1900000000000001E-2</v>
      </c>
      <c r="E441" s="120">
        <v>1.18E-2</v>
      </c>
      <c r="F441" s="127">
        <v>258920</v>
      </c>
      <c r="G441" s="127">
        <v>0</v>
      </c>
      <c r="H441" s="127">
        <v>130428</v>
      </c>
      <c r="I441" s="127">
        <v>0</v>
      </c>
      <c r="J441" s="127">
        <v>0</v>
      </c>
      <c r="K441" s="127"/>
      <c r="L441" s="127"/>
      <c r="M441" s="127"/>
      <c r="N441" s="127"/>
      <c r="O441" s="127"/>
      <c r="Q441" s="140">
        <f t="shared" si="145"/>
        <v>0</v>
      </c>
      <c r="R441" s="140">
        <f t="shared" si="146"/>
        <v>0</v>
      </c>
      <c r="S441" s="140">
        <f t="shared" si="147"/>
        <v>0</v>
      </c>
      <c r="T441" s="140">
        <f t="shared" si="148"/>
        <v>0</v>
      </c>
      <c r="U441" s="140">
        <f t="shared" si="149"/>
        <v>0</v>
      </c>
      <c r="W441" s="140">
        <f t="shared" si="150"/>
        <v>3081.1480000000001</v>
      </c>
      <c r="X441" s="140">
        <f t="shared" si="151"/>
        <v>0</v>
      </c>
      <c r="Y441" s="140">
        <f t="shared" si="152"/>
        <v>1552.0932</v>
      </c>
      <c r="Z441" s="140">
        <f t="shared" si="153"/>
        <v>0</v>
      </c>
      <c r="AA441" s="140">
        <f t="shared" si="154"/>
        <v>0</v>
      </c>
      <c r="AC441" s="143">
        <f t="shared" si="165"/>
        <v>3081.1480000000001</v>
      </c>
      <c r="AD441" s="143">
        <f t="shared" si="165"/>
        <v>0</v>
      </c>
      <c r="AE441" s="143">
        <f t="shared" si="165"/>
        <v>1552.0932</v>
      </c>
      <c r="AF441" s="143">
        <f t="shared" si="165"/>
        <v>0</v>
      </c>
      <c r="AG441" s="143">
        <f t="shared" si="165"/>
        <v>0</v>
      </c>
      <c r="AI441" s="140">
        <f t="shared" si="155"/>
        <v>0</v>
      </c>
      <c r="AJ441" s="140">
        <f t="shared" si="156"/>
        <v>0</v>
      </c>
      <c r="AK441" s="140">
        <f t="shared" si="157"/>
        <v>0</v>
      </c>
      <c r="AL441" s="140">
        <f t="shared" si="158"/>
        <v>0</v>
      </c>
      <c r="AM441" s="140">
        <f t="shared" si="159"/>
        <v>0</v>
      </c>
      <c r="AO441" s="140">
        <f t="shared" si="160"/>
        <v>3055.2559999999999</v>
      </c>
      <c r="AP441" s="140">
        <f t="shared" si="161"/>
        <v>0</v>
      </c>
      <c r="AQ441" s="140">
        <f t="shared" si="162"/>
        <v>1539.0503999999999</v>
      </c>
      <c r="AR441" s="140">
        <f t="shared" si="163"/>
        <v>0</v>
      </c>
      <c r="AS441" s="140">
        <f t="shared" si="164"/>
        <v>0</v>
      </c>
      <c r="AU441" s="143">
        <f t="shared" si="166"/>
        <v>3055.2559999999999</v>
      </c>
      <c r="AV441" s="143">
        <f t="shared" si="166"/>
        <v>0</v>
      </c>
      <c r="AW441" s="143">
        <f t="shared" si="166"/>
        <v>1539.0503999999999</v>
      </c>
      <c r="AX441" s="143">
        <f t="shared" si="166"/>
        <v>0</v>
      </c>
      <c r="AY441" s="143">
        <f t="shared" si="166"/>
        <v>0</v>
      </c>
    </row>
    <row r="442" spans="2:51">
      <c r="B442" t="s">
        <v>895</v>
      </c>
      <c r="C442" t="s">
        <v>274</v>
      </c>
      <c r="D442" s="120">
        <v>1.6300000000000002E-2</v>
      </c>
      <c r="E442" s="120">
        <v>1.7600000000000001E-2</v>
      </c>
      <c r="F442" s="127">
        <v>51430</v>
      </c>
      <c r="G442" s="127">
        <v>0</v>
      </c>
      <c r="H442" s="127">
        <v>25907</v>
      </c>
      <c r="I442" s="127">
        <v>0</v>
      </c>
      <c r="J442" s="127">
        <v>0</v>
      </c>
      <c r="K442" s="127"/>
      <c r="L442" s="127"/>
      <c r="M442" s="127"/>
      <c r="N442" s="127"/>
      <c r="O442" s="127"/>
      <c r="Q442" s="140">
        <f t="shared" si="145"/>
        <v>0</v>
      </c>
      <c r="R442" s="140">
        <f t="shared" si="146"/>
        <v>0</v>
      </c>
      <c r="S442" s="140">
        <f t="shared" si="147"/>
        <v>0</v>
      </c>
      <c r="T442" s="140">
        <f t="shared" si="148"/>
        <v>0</v>
      </c>
      <c r="U442" s="140">
        <f t="shared" si="149"/>
        <v>0</v>
      </c>
      <c r="W442" s="140">
        <f t="shared" si="150"/>
        <v>838.30900000000008</v>
      </c>
      <c r="X442" s="140">
        <f t="shared" si="151"/>
        <v>0</v>
      </c>
      <c r="Y442" s="140">
        <f t="shared" si="152"/>
        <v>422.28410000000002</v>
      </c>
      <c r="Z442" s="140">
        <f t="shared" si="153"/>
        <v>0</v>
      </c>
      <c r="AA442" s="140">
        <f t="shared" si="154"/>
        <v>0</v>
      </c>
      <c r="AC442" s="143">
        <f t="shared" si="165"/>
        <v>838.30900000000008</v>
      </c>
      <c r="AD442" s="143">
        <f t="shared" si="165"/>
        <v>0</v>
      </c>
      <c r="AE442" s="143">
        <f t="shared" si="165"/>
        <v>422.28410000000002</v>
      </c>
      <c r="AF442" s="143">
        <f t="shared" si="165"/>
        <v>0</v>
      </c>
      <c r="AG442" s="143">
        <f t="shared" si="165"/>
        <v>0</v>
      </c>
      <c r="AI442" s="140">
        <f t="shared" si="155"/>
        <v>0</v>
      </c>
      <c r="AJ442" s="140">
        <f t="shared" si="156"/>
        <v>0</v>
      </c>
      <c r="AK442" s="140">
        <f t="shared" si="157"/>
        <v>0</v>
      </c>
      <c r="AL442" s="140">
        <f t="shared" si="158"/>
        <v>0</v>
      </c>
      <c r="AM442" s="140">
        <f t="shared" si="159"/>
        <v>0</v>
      </c>
      <c r="AO442" s="140">
        <f t="shared" si="160"/>
        <v>905.16800000000001</v>
      </c>
      <c r="AP442" s="140">
        <f t="shared" si="161"/>
        <v>0</v>
      </c>
      <c r="AQ442" s="140">
        <f t="shared" si="162"/>
        <v>455.96320000000003</v>
      </c>
      <c r="AR442" s="140">
        <f t="shared" si="163"/>
        <v>0</v>
      </c>
      <c r="AS442" s="140">
        <f t="shared" si="164"/>
        <v>0</v>
      </c>
      <c r="AU442" s="143">
        <f t="shared" si="166"/>
        <v>905.16800000000001</v>
      </c>
      <c r="AV442" s="143">
        <f t="shared" si="166"/>
        <v>0</v>
      </c>
      <c r="AW442" s="143">
        <f t="shared" si="166"/>
        <v>455.96320000000003</v>
      </c>
      <c r="AX442" s="143">
        <f t="shared" si="166"/>
        <v>0</v>
      </c>
      <c r="AY442" s="143">
        <f t="shared" si="166"/>
        <v>0</v>
      </c>
    </row>
    <row r="443" spans="2:51">
      <c r="B443" t="s">
        <v>895</v>
      </c>
      <c r="C443" t="s">
        <v>275</v>
      </c>
      <c r="D443" s="120">
        <v>2.41E-2</v>
      </c>
      <c r="E443" s="120">
        <v>2.3399999999999997E-2</v>
      </c>
      <c r="F443" s="127">
        <v>5454314</v>
      </c>
      <c r="G443" s="127">
        <v>0</v>
      </c>
      <c r="H443" s="127">
        <v>2747539</v>
      </c>
      <c r="I443" s="127">
        <v>0</v>
      </c>
      <c r="J443" s="127">
        <v>0</v>
      </c>
      <c r="K443" s="127"/>
      <c r="L443" s="127"/>
      <c r="M443" s="127"/>
      <c r="N443" s="127"/>
      <c r="O443" s="127"/>
      <c r="Q443" s="140">
        <f t="shared" si="145"/>
        <v>0</v>
      </c>
      <c r="R443" s="140">
        <f t="shared" si="146"/>
        <v>0</v>
      </c>
      <c r="S443" s="140">
        <f t="shared" si="147"/>
        <v>0</v>
      </c>
      <c r="T443" s="140">
        <f t="shared" si="148"/>
        <v>0</v>
      </c>
      <c r="U443" s="140">
        <f t="shared" si="149"/>
        <v>0</v>
      </c>
      <c r="W443" s="140">
        <f t="shared" si="150"/>
        <v>131448.96739999999</v>
      </c>
      <c r="X443" s="140">
        <f t="shared" si="151"/>
        <v>0</v>
      </c>
      <c r="Y443" s="140">
        <f t="shared" si="152"/>
        <v>66215.689899999998</v>
      </c>
      <c r="Z443" s="140">
        <f t="shared" si="153"/>
        <v>0</v>
      </c>
      <c r="AA443" s="140">
        <f t="shared" si="154"/>
        <v>0</v>
      </c>
      <c r="AC443" s="143">
        <f t="shared" si="165"/>
        <v>131448.96739999999</v>
      </c>
      <c r="AD443" s="143">
        <f t="shared" si="165"/>
        <v>0</v>
      </c>
      <c r="AE443" s="143">
        <f t="shared" si="165"/>
        <v>66215.689899999998</v>
      </c>
      <c r="AF443" s="143">
        <f t="shared" si="165"/>
        <v>0</v>
      </c>
      <c r="AG443" s="143">
        <f t="shared" si="165"/>
        <v>0</v>
      </c>
      <c r="AI443" s="140">
        <f t="shared" si="155"/>
        <v>0</v>
      </c>
      <c r="AJ443" s="140">
        <f t="shared" si="156"/>
        <v>0</v>
      </c>
      <c r="AK443" s="140">
        <f t="shared" si="157"/>
        <v>0</v>
      </c>
      <c r="AL443" s="140">
        <f t="shared" si="158"/>
        <v>0</v>
      </c>
      <c r="AM443" s="140">
        <f t="shared" si="159"/>
        <v>0</v>
      </c>
      <c r="AO443" s="140">
        <f t="shared" si="160"/>
        <v>127630.94759999998</v>
      </c>
      <c r="AP443" s="140">
        <f t="shared" si="161"/>
        <v>0</v>
      </c>
      <c r="AQ443" s="140">
        <f t="shared" si="162"/>
        <v>64292.412599999989</v>
      </c>
      <c r="AR443" s="140">
        <f t="shared" si="163"/>
        <v>0</v>
      </c>
      <c r="AS443" s="140">
        <f t="shared" si="164"/>
        <v>0</v>
      </c>
      <c r="AU443" s="143">
        <f t="shared" si="166"/>
        <v>127630.94759999998</v>
      </c>
      <c r="AV443" s="143">
        <f t="shared" si="166"/>
        <v>0</v>
      </c>
      <c r="AW443" s="143">
        <f t="shared" si="166"/>
        <v>64292.412599999989</v>
      </c>
      <c r="AX443" s="143">
        <f t="shared" si="166"/>
        <v>0</v>
      </c>
      <c r="AY443" s="143">
        <f t="shared" si="166"/>
        <v>0</v>
      </c>
    </row>
    <row r="444" spans="2:51">
      <c r="B444" t="s">
        <v>895</v>
      </c>
      <c r="C444" t="s">
        <v>276</v>
      </c>
      <c r="D444" s="120">
        <v>1.5099999999999999E-2</v>
      </c>
      <c r="E444" s="120">
        <v>1.09E-2</v>
      </c>
      <c r="F444" s="127">
        <v>7001732</v>
      </c>
      <c r="G444" s="127">
        <v>0</v>
      </c>
      <c r="H444" s="127">
        <v>3527030</v>
      </c>
      <c r="I444" s="127">
        <v>0</v>
      </c>
      <c r="J444" s="127">
        <v>0</v>
      </c>
      <c r="K444" s="127"/>
      <c r="L444" s="127"/>
      <c r="M444" s="127"/>
      <c r="N444" s="127"/>
      <c r="O444" s="127"/>
      <c r="Q444" s="140">
        <f t="shared" si="145"/>
        <v>0</v>
      </c>
      <c r="R444" s="140">
        <f t="shared" si="146"/>
        <v>0</v>
      </c>
      <c r="S444" s="140">
        <f t="shared" si="147"/>
        <v>0</v>
      </c>
      <c r="T444" s="140">
        <f t="shared" si="148"/>
        <v>0</v>
      </c>
      <c r="U444" s="140">
        <f t="shared" si="149"/>
        <v>0</v>
      </c>
      <c r="W444" s="140">
        <f t="shared" si="150"/>
        <v>105726.15319999999</v>
      </c>
      <c r="X444" s="140">
        <f t="shared" si="151"/>
        <v>0</v>
      </c>
      <c r="Y444" s="140">
        <f t="shared" si="152"/>
        <v>53258.152999999998</v>
      </c>
      <c r="Z444" s="140">
        <f t="shared" si="153"/>
        <v>0</v>
      </c>
      <c r="AA444" s="140">
        <f t="shared" si="154"/>
        <v>0</v>
      </c>
      <c r="AC444" s="143">
        <f t="shared" si="165"/>
        <v>105726.15319999999</v>
      </c>
      <c r="AD444" s="143">
        <f t="shared" si="165"/>
        <v>0</v>
      </c>
      <c r="AE444" s="143">
        <f t="shared" si="165"/>
        <v>53258.152999999998</v>
      </c>
      <c r="AF444" s="143">
        <f t="shared" si="165"/>
        <v>0</v>
      </c>
      <c r="AG444" s="143">
        <f t="shared" si="165"/>
        <v>0</v>
      </c>
      <c r="AI444" s="140">
        <f t="shared" si="155"/>
        <v>0</v>
      </c>
      <c r="AJ444" s="140">
        <f t="shared" si="156"/>
        <v>0</v>
      </c>
      <c r="AK444" s="140">
        <f t="shared" si="157"/>
        <v>0</v>
      </c>
      <c r="AL444" s="140">
        <f t="shared" si="158"/>
        <v>0</v>
      </c>
      <c r="AM444" s="140">
        <f t="shared" si="159"/>
        <v>0</v>
      </c>
      <c r="AO444" s="140">
        <f t="shared" si="160"/>
        <v>76318.878800000006</v>
      </c>
      <c r="AP444" s="140">
        <f t="shared" si="161"/>
        <v>0</v>
      </c>
      <c r="AQ444" s="140">
        <f t="shared" si="162"/>
        <v>38444.627</v>
      </c>
      <c r="AR444" s="140">
        <f t="shared" si="163"/>
        <v>0</v>
      </c>
      <c r="AS444" s="140">
        <f t="shared" si="164"/>
        <v>0</v>
      </c>
      <c r="AU444" s="143">
        <f t="shared" si="166"/>
        <v>76318.878800000006</v>
      </c>
      <c r="AV444" s="143">
        <f t="shared" si="166"/>
        <v>0</v>
      </c>
      <c r="AW444" s="143">
        <f t="shared" si="166"/>
        <v>38444.627</v>
      </c>
      <c r="AX444" s="143">
        <f t="shared" si="166"/>
        <v>0</v>
      </c>
      <c r="AY444" s="143">
        <f t="shared" si="166"/>
        <v>0</v>
      </c>
    </row>
    <row r="445" spans="2:51">
      <c r="B445" t="s">
        <v>895</v>
      </c>
      <c r="C445" t="s">
        <v>277</v>
      </c>
      <c r="D445" s="120">
        <v>1.9299999999999998E-2</v>
      </c>
      <c r="E445" s="120">
        <v>2.4E-2</v>
      </c>
      <c r="F445" s="127">
        <v>2354</v>
      </c>
      <c r="G445" s="127">
        <v>0</v>
      </c>
      <c r="H445" s="127">
        <v>1186</v>
      </c>
      <c r="I445" s="127">
        <v>0</v>
      </c>
      <c r="J445" s="127">
        <v>0</v>
      </c>
      <c r="K445" s="127"/>
      <c r="L445" s="127"/>
      <c r="M445" s="127"/>
      <c r="N445" s="127"/>
      <c r="O445" s="127"/>
      <c r="Q445" s="140">
        <f t="shared" si="145"/>
        <v>0</v>
      </c>
      <c r="R445" s="140">
        <f t="shared" si="146"/>
        <v>0</v>
      </c>
      <c r="S445" s="140">
        <f t="shared" si="147"/>
        <v>0</v>
      </c>
      <c r="T445" s="140">
        <f t="shared" si="148"/>
        <v>0</v>
      </c>
      <c r="U445" s="140">
        <f t="shared" si="149"/>
        <v>0</v>
      </c>
      <c r="W445" s="140">
        <f t="shared" si="150"/>
        <v>45.432199999999995</v>
      </c>
      <c r="X445" s="140">
        <f t="shared" si="151"/>
        <v>0</v>
      </c>
      <c r="Y445" s="140">
        <f t="shared" si="152"/>
        <v>22.889799999999997</v>
      </c>
      <c r="Z445" s="140">
        <f t="shared" si="153"/>
        <v>0</v>
      </c>
      <c r="AA445" s="140">
        <f t="shared" si="154"/>
        <v>0</v>
      </c>
      <c r="AC445" s="143">
        <f t="shared" si="165"/>
        <v>45.432199999999995</v>
      </c>
      <c r="AD445" s="143">
        <f t="shared" si="165"/>
        <v>0</v>
      </c>
      <c r="AE445" s="143">
        <f t="shared" si="165"/>
        <v>22.889799999999997</v>
      </c>
      <c r="AF445" s="143">
        <f t="shared" si="165"/>
        <v>0</v>
      </c>
      <c r="AG445" s="143">
        <f t="shared" si="165"/>
        <v>0</v>
      </c>
      <c r="AI445" s="140">
        <f t="shared" si="155"/>
        <v>0</v>
      </c>
      <c r="AJ445" s="140">
        <f t="shared" si="156"/>
        <v>0</v>
      </c>
      <c r="AK445" s="140">
        <f t="shared" si="157"/>
        <v>0</v>
      </c>
      <c r="AL445" s="140">
        <f t="shared" si="158"/>
        <v>0</v>
      </c>
      <c r="AM445" s="140">
        <f t="shared" si="159"/>
        <v>0</v>
      </c>
      <c r="AO445" s="140">
        <f t="shared" si="160"/>
        <v>56.496000000000002</v>
      </c>
      <c r="AP445" s="140">
        <f t="shared" si="161"/>
        <v>0</v>
      </c>
      <c r="AQ445" s="140">
        <f t="shared" si="162"/>
        <v>28.464000000000002</v>
      </c>
      <c r="AR445" s="140">
        <f t="shared" si="163"/>
        <v>0</v>
      </c>
      <c r="AS445" s="140">
        <f t="shared" si="164"/>
        <v>0</v>
      </c>
      <c r="AU445" s="143">
        <f t="shared" si="166"/>
        <v>56.496000000000002</v>
      </c>
      <c r="AV445" s="143">
        <f t="shared" si="166"/>
        <v>0</v>
      </c>
      <c r="AW445" s="143">
        <f t="shared" si="166"/>
        <v>28.464000000000002</v>
      </c>
      <c r="AX445" s="143">
        <f t="shared" si="166"/>
        <v>0</v>
      </c>
      <c r="AY445" s="143">
        <f t="shared" si="166"/>
        <v>0</v>
      </c>
    </row>
    <row r="446" spans="2:51">
      <c r="B446" t="s">
        <v>895</v>
      </c>
      <c r="C446" t="s">
        <v>278</v>
      </c>
      <c r="D446" s="120">
        <v>1.9E-2</v>
      </c>
      <c r="E446" s="120">
        <v>2.53E-2</v>
      </c>
      <c r="F446" s="127">
        <v>5493702</v>
      </c>
      <c r="G446" s="127">
        <v>0</v>
      </c>
      <c r="H446" s="127">
        <v>2767380</v>
      </c>
      <c r="I446" s="127">
        <v>0</v>
      </c>
      <c r="J446" s="127">
        <v>0</v>
      </c>
      <c r="K446" s="127"/>
      <c r="L446" s="127"/>
      <c r="M446" s="127"/>
      <c r="N446" s="127"/>
      <c r="O446" s="127"/>
      <c r="Q446" s="140">
        <f t="shared" si="145"/>
        <v>0</v>
      </c>
      <c r="R446" s="140">
        <f t="shared" si="146"/>
        <v>0</v>
      </c>
      <c r="S446" s="140">
        <f t="shared" si="147"/>
        <v>0</v>
      </c>
      <c r="T446" s="140">
        <f t="shared" si="148"/>
        <v>0</v>
      </c>
      <c r="U446" s="140">
        <f t="shared" si="149"/>
        <v>0</v>
      </c>
      <c r="W446" s="140">
        <f t="shared" si="150"/>
        <v>104380.338</v>
      </c>
      <c r="X446" s="140">
        <f t="shared" si="151"/>
        <v>0</v>
      </c>
      <c r="Y446" s="140">
        <f t="shared" si="152"/>
        <v>52580.22</v>
      </c>
      <c r="Z446" s="140">
        <f t="shared" si="153"/>
        <v>0</v>
      </c>
      <c r="AA446" s="140">
        <f t="shared" si="154"/>
        <v>0</v>
      </c>
      <c r="AC446" s="143">
        <f t="shared" si="165"/>
        <v>104380.338</v>
      </c>
      <c r="AD446" s="143">
        <f t="shared" si="165"/>
        <v>0</v>
      </c>
      <c r="AE446" s="143">
        <f t="shared" si="165"/>
        <v>52580.22</v>
      </c>
      <c r="AF446" s="143">
        <f t="shared" si="165"/>
        <v>0</v>
      </c>
      <c r="AG446" s="143">
        <f t="shared" si="165"/>
        <v>0</v>
      </c>
      <c r="AI446" s="140">
        <f t="shared" si="155"/>
        <v>0</v>
      </c>
      <c r="AJ446" s="140">
        <f t="shared" si="156"/>
        <v>0</v>
      </c>
      <c r="AK446" s="140">
        <f t="shared" si="157"/>
        <v>0</v>
      </c>
      <c r="AL446" s="140">
        <f t="shared" si="158"/>
        <v>0</v>
      </c>
      <c r="AM446" s="140">
        <f t="shared" si="159"/>
        <v>0</v>
      </c>
      <c r="AO446" s="140">
        <f t="shared" si="160"/>
        <v>138990.6606</v>
      </c>
      <c r="AP446" s="140">
        <f t="shared" si="161"/>
        <v>0</v>
      </c>
      <c r="AQ446" s="140">
        <f t="shared" si="162"/>
        <v>70014.713999999993</v>
      </c>
      <c r="AR446" s="140">
        <f t="shared" si="163"/>
        <v>0</v>
      </c>
      <c r="AS446" s="140">
        <f t="shared" si="164"/>
        <v>0</v>
      </c>
      <c r="AU446" s="143">
        <f t="shared" si="166"/>
        <v>138990.6606</v>
      </c>
      <c r="AV446" s="143">
        <f t="shared" si="166"/>
        <v>0</v>
      </c>
      <c r="AW446" s="143">
        <f t="shared" si="166"/>
        <v>70014.713999999993</v>
      </c>
      <c r="AX446" s="143">
        <f t="shared" si="166"/>
        <v>0</v>
      </c>
      <c r="AY446" s="143">
        <f t="shared" si="166"/>
        <v>0</v>
      </c>
    </row>
    <row r="447" spans="2:51">
      <c r="B447" t="s">
        <v>895</v>
      </c>
      <c r="C447" t="s">
        <v>279</v>
      </c>
      <c r="D447" s="120">
        <v>1.41E-2</v>
      </c>
      <c r="E447" s="120">
        <v>1.23E-2</v>
      </c>
      <c r="F447" s="127">
        <v>34260</v>
      </c>
      <c r="G447" s="127">
        <v>0</v>
      </c>
      <c r="H447" s="127">
        <v>17258</v>
      </c>
      <c r="I447" s="127">
        <v>0</v>
      </c>
      <c r="J447" s="127">
        <v>0</v>
      </c>
      <c r="K447" s="127"/>
      <c r="L447" s="127"/>
      <c r="M447" s="127"/>
      <c r="N447" s="127"/>
      <c r="O447" s="127"/>
      <c r="Q447" s="140">
        <f t="shared" si="145"/>
        <v>0</v>
      </c>
      <c r="R447" s="140">
        <f t="shared" si="146"/>
        <v>0</v>
      </c>
      <c r="S447" s="140">
        <f t="shared" si="147"/>
        <v>0</v>
      </c>
      <c r="T447" s="140">
        <f t="shared" si="148"/>
        <v>0</v>
      </c>
      <c r="U447" s="140">
        <f t="shared" si="149"/>
        <v>0</v>
      </c>
      <c r="W447" s="140">
        <f t="shared" si="150"/>
        <v>483.06599999999997</v>
      </c>
      <c r="X447" s="140">
        <f t="shared" si="151"/>
        <v>0</v>
      </c>
      <c r="Y447" s="140">
        <f t="shared" si="152"/>
        <v>243.33779999999999</v>
      </c>
      <c r="Z447" s="140">
        <f t="shared" si="153"/>
        <v>0</v>
      </c>
      <c r="AA447" s="140">
        <f t="shared" si="154"/>
        <v>0</v>
      </c>
      <c r="AC447" s="143">
        <f t="shared" si="165"/>
        <v>483.06599999999997</v>
      </c>
      <c r="AD447" s="143">
        <f t="shared" si="165"/>
        <v>0</v>
      </c>
      <c r="AE447" s="143">
        <f t="shared" si="165"/>
        <v>243.33779999999999</v>
      </c>
      <c r="AF447" s="143">
        <f t="shared" si="165"/>
        <v>0</v>
      </c>
      <c r="AG447" s="143">
        <f t="shared" si="165"/>
        <v>0</v>
      </c>
      <c r="AI447" s="140">
        <f t="shared" si="155"/>
        <v>0</v>
      </c>
      <c r="AJ447" s="140">
        <f t="shared" si="156"/>
        <v>0</v>
      </c>
      <c r="AK447" s="140">
        <f t="shared" si="157"/>
        <v>0</v>
      </c>
      <c r="AL447" s="140">
        <f t="shared" si="158"/>
        <v>0</v>
      </c>
      <c r="AM447" s="140">
        <f t="shared" si="159"/>
        <v>0</v>
      </c>
      <c r="AO447" s="140">
        <f t="shared" si="160"/>
        <v>421.39800000000002</v>
      </c>
      <c r="AP447" s="140">
        <f t="shared" si="161"/>
        <v>0</v>
      </c>
      <c r="AQ447" s="140">
        <f t="shared" si="162"/>
        <v>212.27340000000001</v>
      </c>
      <c r="AR447" s="140">
        <f t="shared" si="163"/>
        <v>0</v>
      </c>
      <c r="AS447" s="140">
        <f t="shared" si="164"/>
        <v>0</v>
      </c>
      <c r="AU447" s="143">
        <f t="shared" si="166"/>
        <v>421.39800000000002</v>
      </c>
      <c r="AV447" s="143">
        <f t="shared" si="166"/>
        <v>0</v>
      </c>
      <c r="AW447" s="143">
        <f t="shared" si="166"/>
        <v>212.27340000000001</v>
      </c>
      <c r="AX447" s="143">
        <f t="shared" si="166"/>
        <v>0</v>
      </c>
      <c r="AY447" s="143">
        <f t="shared" si="166"/>
        <v>0</v>
      </c>
    </row>
    <row r="448" spans="2:51">
      <c r="B448" t="s">
        <v>895</v>
      </c>
      <c r="C448" t="s">
        <v>481</v>
      </c>
      <c r="D448" s="120">
        <v>1.9E-2</v>
      </c>
      <c r="E448" s="120">
        <v>2.53E-2</v>
      </c>
      <c r="F448" s="127"/>
      <c r="G448" s="127"/>
      <c r="H448" s="127"/>
      <c r="I448" s="127"/>
      <c r="J448" s="127"/>
      <c r="K448" s="127">
        <v>0</v>
      </c>
      <c r="L448" s="127">
        <v>0</v>
      </c>
      <c r="M448" s="127">
        <v>0</v>
      </c>
      <c r="N448" s="127">
        <v>0</v>
      </c>
      <c r="O448" s="127">
        <v>0</v>
      </c>
      <c r="Q448" s="140">
        <f t="shared" si="145"/>
        <v>0</v>
      </c>
      <c r="R448" s="140">
        <f t="shared" si="146"/>
        <v>0</v>
      </c>
      <c r="S448" s="140">
        <f t="shared" si="147"/>
        <v>0</v>
      </c>
      <c r="T448" s="140">
        <f t="shared" si="148"/>
        <v>0</v>
      </c>
      <c r="U448" s="140">
        <f t="shared" si="149"/>
        <v>0</v>
      </c>
      <c r="W448" s="140">
        <f t="shared" si="150"/>
        <v>0</v>
      </c>
      <c r="X448" s="140">
        <f t="shared" si="151"/>
        <v>0</v>
      </c>
      <c r="Y448" s="140">
        <f t="shared" si="152"/>
        <v>0</v>
      </c>
      <c r="Z448" s="140">
        <f t="shared" si="153"/>
        <v>0</v>
      </c>
      <c r="AA448" s="140">
        <f t="shared" si="154"/>
        <v>0</v>
      </c>
      <c r="AC448" s="143">
        <f t="shared" si="165"/>
        <v>0</v>
      </c>
      <c r="AD448" s="143">
        <f t="shared" si="165"/>
        <v>0</v>
      </c>
      <c r="AE448" s="143">
        <f t="shared" si="165"/>
        <v>0</v>
      </c>
      <c r="AF448" s="143">
        <f t="shared" si="165"/>
        <v>0</v>
      </c>
      <c r="AG448" s="143">
        <f t="shared" si="165"/>
        <v>0</v>
      </c>
      <c r="AI448" s="140">
        <f t="shared" si="155"/>
        <v>0</v>
      </c>
      <c r="AJ448" s="140">
        <f t="shared" si="156"/>
        <v>0</v>
      </c>
      <c r="AK448" s="140">
        <f t="shared" si="157"/>
        <v>0</v>
      </c>
      <c r="AL448" s="140">
        <f t="shared" si="158"/>
        <v>0</v>
      </c>
      <c r="AM448" s="140">
        <f t="shared" si="159"/>
        <v>0</v>
      </c>
      <c r="AO448" s="140">
        <f t="shared" si="160"/>
        <v>0</v>
      </c>
      <c r="AP448" s="140">
        <f t="shared" si="161"/>
        <v>0</v>
      </c>
      <c r="AQ448" s="140">
        <f t="shared" si="162"/>
        <v>0</v>
      </c>
      <c r="AR448" s="140">
        <f t="shared" si="163"/>
        <v>0</v>
      </c>
      <c r="AS448" s="140">
        <f t="shared" si="164"/>
        <v>0</v>
      </c>
      <c r="AU448" s="143">
        <f t="shared" si="166"/>
        <v>0</v>
      </c>
      <c r="AV448" s="143">
        <f t="shared" si="166"/>
        <v>0</v>
      </c>
      <c r="AW448" s="143">
        <f t="shared" si="166"/>
        <v>0</v>
      </c>
      <c r="AX448" s="143">
        <f t="shared" si="166"/>
        <v>0</v>
      </c>
      <c r="AY448" s="143">
        <f t="shared" si="166"/>
        <v>0</v>
      </c>
    </row>
    <row r="449" spans="2:51">
      <c r="B449" t="s">
        <v>1160</v>
      </c>
      <c r="F449" s="127">
        <v>621753397</v>
      </c>
      <c r="G449" s="127">
        <v>0</v>
      </c>
      <c r="H449" s="127">
        <v>326430065</v>
      </c>
      <c r="I449" s="127">
        <v>0</v>
      </c>
      <c r="J449" s="127">
        <v>0</v>
      </c>
      <c r="K449" s="127">
        <v>0</v>
      </c>
      <c r="L449" s="127">
        <v>0</v>
      </c>
      <c r="M449" s="127">
        <v>0</v>
      </c>
      <c r="N449" s="127">
        <v>0</v>
      </c>
      <c r="O449" s="127">
        <v>0</v>
      </c>
      <c r="Q449" s="140">
        <f t="shared" si="145"/>
        <v>0</v>
      </c>
      <c r="R449" s="140">
        <f t="shared" si="146"/>
        <v>0</v>
      </c>
      <c r="S449" s="140">
        <f t="shared" si="147"/>
        <v>0</v>
      </c>
      <c r="T449" s="140">
        <f t="shared" si="148"/>
        <v>0</v>
      </c>
      <c r="U449" s="140">
        <f t="shared" si="149"/>
        <v>0</v>
      </c>
      <c r="W449" s="140">
        <f t="shared" si="150"/>
        <v>0</v>
      </c>
      <c r="X449" s="140">
        <f t="shared" si="151"/>
        <v>0</v>
      </c>
      <c r="Y449" s="140">
        <f t="shared" si="152"/>
        <v>0</v>
      </c>
      <c r="Z449" s="140">
        <f t="shared" si="153"/>
        <v>0</v>
      </c>
      <c r="AA449" s="140">
        <f t="shared" si="154"/>
        <v>0</v>
      </c>
      <c r="AC449" s="143">
        <f t="shared" si="165"/>
        <v>0</v>
      </c>
      <c r="AD449" s="143">
        <f t="shared" si="165"/>
        <v>0</v>
      </c>
      <c r="AE449" s="143">
        <f t="shared" si="165"/>
        <v>0</v>
      </c>
      <c r="AF449" s="143">
        <f t="shared" si="165"/>
        <v>0</v>
      </c>
      <c r="AG449" s="143">
        <f t="shared" si="165"/>
        <v>0</v>
      </c>
      <c r="AI449" s="140">
        <f t="shared" si="155"/>
        <v>0</v>
      </c>
      <c r="AJ449" s="140">
        <f t="shared" si="156"/>
        <v>0</v>
      </c>
      <c r="AK449" s="140">
        <f t="shared" si="157"/>
        <v>0</v>
      </c>
      <c r="AL449" s="140">
        <f t="shared" si="158"/>
        <v>0</v>
      </c>
      <c r="AM449" s="140">
        <f t="shared" si="159"/>
        <v>0</v>
      </c>
      <c r="AO449" s="140">
        <f t="shared" si="160"/>
        <v>0</v>
      </c>
      <c r="AP449" s="140">
        <f t="shared" si="161"/>
        <v>0</v>
      </c>
      <c r="AQ449" s="140">
        <f t="shared" si="162"/>
        <v>0</v>
      </c>
      <c r="AR449" s="140">
        <f t="shared" si="163"/>
        <v>0</v>
      </c>
      <c r="AS449" s="140">
        <f t="shared" si="164"/>
        <v>0</v>
      </c>
      <c r="AU449" s="143">
        <f t="shared" si="166"/>
        <v>0</v>
      </c>
      <c r="AV449" s="143">
        <f t="shared" si="166"/>
        <v>0</v>
      </c>
      <c r="AW449" s="143">
        <f t="shared" si="166"/>
        <v>0</v>
      </c>
      <c r="AX449" s="143">
        <f t="shared" si="166"/>
        <v>0</v>
      </c>
      <c r="AY449" s="143">
        <f t="shared" si="166"/>
        <v>0</v>
      </c>
    </row>
    <row r="450" spans="2:51">
      <c r="B450" t="s">
        <v>998</v>
      </c>
      <c r="C450" t="s">
        <v>44</v>
      </c>
      <c r="D450" s="120">
        <v>5.3800000000000001E-2</v>
      </c>
      <c r="E450" s="120">
        <v>2.2800000000000001E-2</v>
      </c>
      <c r="F450" s="127">
        <v>83392</v>
      </c>
      <c r="G450" s="127">
        <v>25965</v>
      </c>
      <c r="H450" s="127">
        <v>42007</v>
      </c>
      <c r="I450" s="127">
        <v>9916</v>
      </c>
      <c r="J450" s="127">
        <v>16101</v>
      </c>
      <c r="K450" s="127"/>
      <c r="L450" s="127"/>
      <c r="M450" s="127"/>
      <c r="N450" s="127"/>
      <c r="O450" s="127"/>
      <c r="Q450" s="140">
        <f t="shared" si="145"/>
        <v>0</v>
      </c>
      <c r="R450" s="140">
        <f t="shared" si="146"/>
        <v>0</v>
      </c>
      <c r="S450" s="140">
        <f t="shared" si="147"/>
        <v>0</v>
      </c>
      <c r="T450" s="140">
        <f t="shared" si="148"/>
        <v>0</v>
      </c>
      <c r="U450" s="140">
        <f t="shared" si="149"/>
        <v>0</v>
      </c>
      <c r="W450" s="140">
        <f t="shared" si="150"/>
        <v>4486.4895999999999</v>
      </c>
      <c r="X450" s="140">
        <f t="shared" si="151"/>
        <v>1396.9169999999999</v>
      </c>
      <c r="Y450" s="140">
        <f t="shared" si="152"/>
        <v>2259.9766</v>
      </c>
      <c r="Z450" s="140">
        <f t="shared" si="153"/>
        <v>533.48080000000004</v>
      </c>
      <c r="AA450" s="140">
        <f t="shared" si="154"/>
        <v>866.23379999999997</v>
      </c>
      <c r="AC450" s="143">
        <f t="shared" si="165"/>
        <v>4486.4895999999999</v>
      </c>
      <c r="AD450" s="143">
        <f t="shared" si="165"/>
        <v>1396.9169999999999</v>
      </c>
      <c r="AE450" s="143">
        <f t="shared" si="165"/>
        <v>2259.9766</v>
      </c>
      <c r="AF450" s="143">
        <f t="shared" si="165"/>
        <v>533.48080000000004</v>
      </c>
      <c r="AG450" s="143">
        <f t="shared" si="165"/>
        <v>866.23379999999997</v>
      </c>
      <c r="AI450" s="140">
        <f t="shared" si="155"/>
        <v>0</v>
      </c>
      <c r="AJ450" s="140">
        <f t="shared" si="156"/>
        <v>0</v>
      </c>
      <c r="AK450" s="140">
        <f t="shared" si="157"/>
        <v>0</v>
      </c>
      <c r="AL450" s="140">
        <f t="shared" si="158"/>
        <v>0</v>
      </c>
      <c r="AM450" s="140">
        <f t="shared" si="159"/>
        <v>0</v>
      </c>
      <c r="AO450" s="140">
        <f t="shared" si="160"/>
        <v>1901.3376000000001</v>
      </c>
      <c r="AP450" s="140">
        <f t="shared" si="161"/>
        <v>592.00200000000007</v>
      </c>
      <c r="AQ450" s="140">
        <f t="shared" si="162"/>
        <v>957.75960000000009</v>
      </c>
      <c r="AR450" s="140">
        <f t="shared" si="163"/>
        <v>226.0848</v>
      </c>
      <c r="AS450" s="140">
        <f t="shared" si="164"/>
        <v>367.1028</v>
      </c>
      <c r="AU450" s="143">
        <f t="shared" si="166"/>
        <v>1901.3376000000001</v>
      </c>
      <c r="AV450" s="143">
        <f t="shared" si="166"/>
        <v>592.00200000000007</v>
      </c>
      <c r="AW450" s="143">
        <f t="shared" si="166"/>
        <v>957.75960000000009</v>
      </c>
      <c r="AX450" s="143">
        <f t="shared" si="166"/>
        <v>226.0848</v>
      </c>
      <c r="AY450" s="143">
        <f t="shared" si="166"/>
        <v>367.1028</v>
      </c>
    </row>
    <row r="451" spans="2:51">
      <c r="B451" t="s">
        <v>998</v>
      </c>
      <c r="C451" t="s">
        <v>45</v>
      </c>
      <c r="D451" s="120">
        <v>3.4334000000000003E-2</v>
      </c>
      <c r="E451" s="120">
        <v>1.3599999999999999E-2</v>
      </c>
      <c r="F451" s="127">
        <v>3087252</v>
      </c>
      <c r="G451" s="127">
        <v>961249</v>
      </c>
      <c r="H451" s="127">
        <v>1555151</v>
      </c>
      <c r="I451" s="127">
        <v>367084</v>
      </c>
      <c r="J451" s="127">
        <v>596069</v>
      </c>
      <c r="K451" s="127"/>
      <c r="L451" s="127"/>
      <c r="M451" s="127"/>
      <c r="N451" s="127"/>
      <c r="O451" s="127"/>
      <c r="Q451" s="140">
        <f t="shared" si="145"/>
        <v>0</v>
      </c>
      <c r="R451" s="140">
        <f t="shared" si="146"/>
        <v>0</v>
      </c>
      <c r="S451" s="140">
        <f t="shared" si="147"/>
        <v>0</v>
      </c>
      <c r="T451" s="140">
        <f t="shared" si="148"/>
        <v>0</v>
      </c>
      <c r="U451" s="140">
        <f t="shared" si="149"/>
        <v>0</v>
      </c>
      <c r="W451" s="140">
        <f t="shared" si="150"/>
        <v>105997.71016800001</v>
      </c>
      <c r="X451" s="140">
        <f t="shared" si="151"/>
        <v>33003.523166000006</v>
      </c>
      <c r="Y451" s="140">
        <f t="shared" si="152"/>
        <v>53394.554434000005</v>
      </c>
      <c r="Z451" s="140">
        <f t="shared" si="153"/>
        <v>12603.462056000002</v>
      </c>
      <c r="AA451" s="140">
        <f t="shared" si="154"/>
        <v>20465.433046000002</v>
      </c>
      <c r="AC451" s="143">
        <f t="shared" si="165"/>
        <v>105997.71016800001</v>
      </c>
      <c r="AD451" s="143">
        <f t="shared" si="165"/>
        <v>33003.523166000006</v>
      </c>
      <c r="AE451" s="143">
        <f t="shared" si="165"/>
        <v>53394.554434000005</v>
      </c>
      <c r="AF451" s="143">
        <f t="shared" si="165"/>
        <v>12603.462056000002</v>
      </c>
      <c r="AG451" s="143">
        <f t="shared" si="165"/>
        <v>20465.433046000002</v>
      </c>
      <c r="AI451" s="140">
        <f t="shared" si="155"/>
        <v>0</v>
      </c>
      <c r="AJ451" s="140">
        <f t="shared" si="156"/>
        <v>0</v>
      </c>
      <c r="AK451" s="140">
        <f t="shared" si="157"/>
        <v>0</v>
      </c>
      <c r="AL451" s="140">
        <f t="shared" si="158"/>
        <v>0</v>
      </c>
      <c r="AM451" s="140">
        <f t="shared" si="159"/>
        <v>0</v>
      </c>
      <c r="AO451" s="140">
        <f t="shared" si="160"/>
        <v>41986.627199999995</v>
      </c>
      <c r="AP451" s="140">
        <f t="shared" si="161"/>
        <v>13072.9864</v>
      </c>
      <c r="AQ451" s="140">
        <f t="shared" si="162"/>
        <v>21150.053599999999</v>
      </c>
      <c r="AR451" s="140">
        <f t="shared" si="163"/>
        <v>4992.3423999999995</v>
      </c>
      <c r="AS451" s="140">
        <f t="shared" si="164"/>
        <v>8106.5383999999995</v>
      </c>
      <c r="AU451" s="143">
        <f t="shared" si="166"/>
        <v>41986.627199999995</v>
      </c>
      <c r="AV451" s="143">
        <f t="shared" si="166"/>
        <v>13072.9864</v>
      </c>
      <c r="AW451" s="143">
        <f t="shared" si="166"/>
        <v>21150.053599999999</v>
      </c>
      <c r="AX451" s="143">
        <f t="shared" si="166"/>
        <v>4992.3423999999995</v>
      </c>
      <c r="AY451" s="143">
        <f t="shared" si="166"/>
        <v>8106.5383999999995</v>
      </c>
    </row>
    <row r="452" spans="2:51">
      <c r="B452" t="s">
        <v>998</v>
      </c>
      <c r="C452" t="s">
        <v>46</v>
      </c>
      <c r="D452" s="120">
        <v>3.8300000000000001E-2</v>
      </c>
      <c r="E452" s="120">
        <v>0</v>
      </c>
      <c r="F452" s="127">
        <v>20154</v>
      </c>
      <c r="G452" s="127">
        <v>6275</v>
      </c>
      <c r="H452" s="127">
        <v>10152</v>
      </c>
      <c r="I452" s="127">
        <v>2396</v>
      </c>
      <c r="J452" s="127">
        <v>3891</v>
      </c>
      <c r="K452" s="127"/>
      <c r="L452" s="127"/>
      <c r="M452" s="127"/>
      <c r="N452" s="127"/>
      <c r="O452" s="127"/>
      <c r="Q452" s="140">
        <f t="shared" si="145"/>
        <v>0</v>
      </c>
      <c r="R452" s="140">
        <f t="shared" si="146"/>
        <v>0</v>
      </c>
      <c r="S452" s="140">
        <f t="shared" si="147"/>
        <v>0</v>
      </c>
      <c r="T452" s="140">
        <f t="shared" si="148"/>
        <v>0</v>
      </c>
      <c r="U452" s="140">
        <f t="shared" si="149"/>
        <v>0</v>
      </c>
      <c r="W452" s="140">
        <f t="shared" si="150"/>
        <v>771.89819999999997</v>
      </c>
      <c r="X452" s="140">
        <f t="shared" si="151"/>
        <v>240.33250000000001</v>
      </c>
      <c r="Y452" s="140">
        <f t="shared" si="152"/>
        <v>388.82159999999999</v>
      </c>
      <c r="Z452" s="140">
        <f t="shared" si="153"/>
        <v>91.766800000000003</v>
      </c>
      <c r="AA452" s="140">
        <f t="shared" si="154"/>
        <v>149.02530000000002</v>
      </c>
      <c r="AC452" s="143">
        <f t="shared" si="165"/>
        <v>771.89819999999997</v>
      </c>
      <c r="AD452" s="143">
        <f t="shared" si="165"/>
        <v>240.33250000000001</v>
      </c>
      <c r="AE452" s="143">
        <f t="shared" si="165"/>
        <v>388.82159999999999</v>
      </c>
      <c r="AF452" s="143">
        <f t="shared" si="165"/>
        <v>91.766800000000003</v>
      </c>
      <c r="AG452" s="143">
        <f t="shared" si="165"/>
        <v>149.02530000000002</v>
      </c>
      <c r="AI452" s="140">
        <f t="shared" si="155"/>
        <v>0</v>
      </c>
      <c r="AJ452" s="140">
        <f t="shared" si="156"/>
        <v>0</v>
      </c>
      <c r="AK452" s="140">
        <f t="shared" si="157"/>
        <v>0</v>
      </c>
      <c r="AL452" s="140">
        <f t="shared" si="158"/>
        <v>0</v>
      </c>
      <c r="AM452" s="140">
        <f t="shared" si="159"/>
        <v>0</v>
      </c>
      <c r="AO452" s="140">
        <f t="shared" si="160"/>
        <v>0</v>
      </c>
      <c r="AP452" s="140">
        <f t="shared" si="161"/>
        <v>0</v>
      </c>
      <c r="AQ452" s="140">
        <f t="shared" si="162"/>
        <v>0</v>
      </c>
      <c r="AR452" s="140">
        <f t="shared" si="163"/>
        <v>0</v>
      </c>
      <c r="AS452" s="140">
        <f t="shared" si="164"/>
        <v>0</v>
      </c>
      <c r="AU452" s="143">
        <f t="shared" si="166"/>
        <v>0</v>
      </c>
      <c r="AV452" s="143">
        <f t="shared" si="166"/>
        <v>0</v>
      </c>
      <c r="AW452" s="143">
        <f t="shared" si="166"/>
        <v>0</v>
      </c>
      <c r="AX452" s="143">
        <f t="shared" si="166"/>
        <v>0</v>
      </c>
      <c r="AY452" s="143">
        <f t="shared" si="166"/>
        <v>0</v>
      </c>
    </row>
    <row r="453" spans="2:51">
      <c r="B453" t="s">
        <v>998</v>
      </c>
      <c r="C453" t="s">
        <v>47</v>
      </c>
      <c r="D453" s="120">
        <v>3.5499999999999997E-2</v>
      </c>
      <c r="E453" s="120">
        <v>1.8700000000000001E-2</v>
      </c>
      <c r="F453" s="127">
        <v>176587</v>
      </c>
      <c r="G453" s="127">
        <v>54982</v>
      </c>
      <c r="H453" s="127">
        <v>88953</v>
      </c>
      <c r="I453" s="127">
        <v>20997</v>
      </c>
      <c r="J453" s="127">
        <v>34094</v>
      </c>
      <c r="K453" s="127"/>
      <c r="L453" s="127"/>
      <c r="M453" s="127"/>
      <c r="N453" s="127"/>
      <c r="O453" s="127"/>
      <c r="Q453" s="140">
        <f t="shared" si="145"/>
        <v>0</v>
      </c>
      <c r="R453" s="140">
        <f t="shared" si="146"/>
        <v>0</v>
      </c>
      <c r="S453" s="140">
        <f t="shared" si="147"/>
        <v>0</v>
      </c>
      <c r="T453" s="140">
        <f t="shared" si="148"/>
        <v>0</v>
      </c>
      <c r="U453" s="140">
        <f t="shared" si="149"/>
        <v>0</v>
      </c>
      <c r="W453" s="140">
        <f t="shared" si="150"/>
        <v>6268.8384999999998</v>
      </c>
      <c r="X453" s="140">
        <f t="shared" si="151"/>
        <v>1951.8609999999999</v>
      </c>
      <c r="Y453" s="140">
        <f t="shared" si="152"/>
        <v>3157.8314999999998</v>
      </c>
      <c r="Z453" s="140">
        <f t="shared" si="153"/>
        <v>745.3934999999999</v>
      </c>
      <c r="AA453" s="140">
        <f t="shared" si="154"/>
        <v>1210.337</v>
      </c>
      <c r="AC453" s="143">
        <f t="shared" si="165"/>
        <v>6268.8384999999998</v>
      </c>
      <c r="AD453" s="143">
        <f t="shared" si="165"/>
        <v>1951.8609999999999</v>
      </c>
      <c r="AE453" s="143">
        <f t="shared" si="165"/>
        <v>3157.8314999999998</v>
      </c>
      <c r="AF453" s="143">
        <f t="shared" si="165"/>
        <v>745.3934999999999</v>
      </c>
      <c r="AG453" s="143">
        <f t="shared" si="165"/>
        <v>1210.337</v>
      </c>
      <c r="AI453" s="140">
        <f t="shared" si="155"/>
        <v>0</v>
      </c>
      <c r="AJ453" s="140">
        <f t="shared" si="156"/>
        <v>0</v>
      </c>
      <c r="AK453" s="140">
        <f t="shared" si="157"/>
        <v>0</v>
      </c>
      <c r="AL453" s="140">
        <f t="shared" si="158"/>
        <v>0</v>
      </c>
      <c r="AM453" s="140">
        <f t="shared" si="159"/>
        <v>0</v>
      </c>
      <c r="AO453" s="140">
        <f t="shared" si="160"/>
        <v>3302.1769000000004</v>
      </c>
      <c r="AP453" s="140">
        <f t="shared" si="161"/>
        <v>1028.1634000000001</v>
      </c>
      <c r="AQ453" s="140">
        <f t="shared" si="162"/>
        <v>1663.4211</v>
      </c>
      <c r="AR453" s="140">
        <f t="shared" si="163"/>
        <v>392.64390000000003</v>
      </c>
      <c r="AS453" s="140">
        <f t="shared" si="164"/>
        <v>637.55780000000004</v>
      </c>
      <c r="AU453" s="143">
        <f t="shared" si="166"/>
        <v>3302.1769000000004</v>
      </c>
      <c r="AV453" s="143">
        <f t="shared" si="166"/>
        <v>1028.1634000000001</v>
      </c>
      <c r="AW453" s="143">
        <f t="shared" si="166"/>
        <v>1663.4211</v>
      </c>
      <c r="AX453" s="143">
        <f t="shared" si="166"/>
        <v>392.64390000000003</v>
      </c>
      <c r="AY453" s="143">
        <f t="shared" si="166"/>
        <v>637.55780000000004</v>
      </c>
    </row>
    <row r="454" spans="2:51">
      <c r="B454" t="s">
        <v>998</v>
      </c>
      <c r="C454" t="s">
        <v>48</v>
      </c>
      <c r="D454" s="120">
        <v>3.5499999999999997E-2</v>
      </c>
      <c r="E454" s="120">
        <v>1.8700000000000001E-2</v>
      </c>
      <c r="F454" s="127">
        <v>0</v>
      </c>
      <c r="G454" s="127">
        <v>0</v>
      </c>
      <c r="H454" s="127">
        <v>0</v>
      </c>
      <c r="I454" s="127">
        <v>0</v>
      </c>
      <c r="J454" s="127">
        <v>0</v>
      </c>
      <c r="K454" s="127"/>
      <c r="L454" s="127"/>
      <c r="M454" s="127"/>
      <c r="N454" s="127"/>
      <c r="O454" s="127"/>
      <c r="Q454" s="140">
        <f t="shared" si="145"/>
        <v>0</v>
      </c>
      <c r="R454" s="140">
        <f t="shared" si="146"/>
        <v>0</v>
      </c>
      <c r="S454" s="140">
        <f t="shared" si="147"/>
        <v>0</v>
      </c>
      <c r="T454" s="140">
        <f t="shared" si="148"/>
        <v>0</v>
      </c>
      <c r="U454" s="140">
        <f t="shared" si="149"/>
        <v>0</v>
      </c>
      <c r="W454" s="140">
        <f t="shared" si="150"/>
        <v>0</v>
      </c>
      <c r="X454" s="140">
        <f t="shared" si="151"/>
        <v>0</v>
      </c>
      <c r="Y454" s="140">
        <f t="shared" si="152"/>
        <v>0</v>
      </c>
      <c r="Z454" s="140">
        <f t="shared" si="153"/>
        <v>0</v>
      </c>
      <c r="AA454" s="140">
        <f t="shared" si="154"/>
        <v>0</v>
      </c>
      <c r="AC454" s="143">
        <f t="shared" si="165"/>
        <v>0</v>
      </c>
      <c r="AD454" s="143">
        <f t="shared" si="165"/>
        <v>0</v>
      </c>
      <c r="AE454" s="143">
        <f t="shared" si="165"/>
        <v>0</v>
      </c>
      <c r="AF454" s="143">
        <f t="shared" si="165"/>
        <v>0</v>
      </c>
      <c r="AG454" s="143">
        <f t="shared" si="165"/>
        <v>0</v>
      </c>
      <c r="AI454" s="140">
        <f t="shared" si="155"/>
        <v>0</v>
      </c>
      <c r="AJ454" s="140">
        <f t="shared" si="156"/>
        <v>0</v>
      </c>
      <c r="AK454" s="140">
        <f t="shared" si="157"/>
        <v>0</v>
      </c>
      <c r="AL454" s="140">
        <f t="shared" si="158"/>
        <v>0</v>
      </c>
      <c r="AM454" s="140">
        <f t="shared" si="159"/>
        <v>0</v>
      </c>
      <c r="AO454" s="140">
        <f t="shared" si="160"/>
        <v>0</v>
      </c>
      <c r="AP454" s="140">
        <f t="shared" si="161"/>
        <v>0</v>
      </c>
      <c r="AQ454" s="140">
        <f t="shared" si="162"/>
        <v>0</v>
      </c>
      <c r="AR454" s="140">
        <f t="shared" si="163"/>
        <v>0</v>
      </c>
      <c r="AS454" s="140">
        <f t="shared" si="164"/>
        <v>0</v>
      </c>
      <c r="AU454" s="143">
        <f t="shared" si="166"/>
        <v>0</v>
      </c>
      <c r="AV454" s="143">
        <f t="shared" si="166"/>
        <v>0</v>
      </c>
      <c r="AW454" s="143">
        <f t="shared" si="166"/>
        <v>0</v>
      </c>
      <c r="AX454" s="143">
        <f t="shared" si="166"/>
        <v>0</v>
      </c>
      <c r="AY454" s="143">
        <f t="shared" si="166"/>
        <v>0</v>
      </c>
    </row>
    <row r="455" spans="2:51">
      <c r="B455" t="s">
        <v>998</v>
      </c>
      <c r="C455" t="s">
        <v>49</v>
      </c>
      <c r="D455" s="120">
        <v>1.9199999999999998E-2</v>
      </c>
      <c r="E455" s="120">
        <v>1.6199999999999999E-2</v>
      </c>
      <c r="F455" s="127">
        <v>60190</v>
      </c>
      <c r="G455" s="127">
        <v>18741</v>
      </c>
      <c r="H455" s="127">
        <v>30320</v>
      </c>
      <c r="I455" s="127">
        <v>7157</v>
      </c>
      <c r="J455" s="127">
        <v>11621</v>
      </c>
      <c r="K455" s="127"/>
      <c r="L455" s="127"/>
      <c r="M455" s="127"/>
      <c r="N455" s="127"/>
      <c r="O455" s="127"/>
      <c r="Q455" s="140">
        <f t="shared" ref="Q455:Q518" si="167">$D455*K455</f>
        <v>0</v>
      </c>
      <c r="R455" s="140">
        <f t="shared" ref="R455:R518" si="168">$D455*L455</f>
        <v>0</v>
      </c>
      <c r="S455" s="140">
        <f t="shared" ref="S455:S518" si="169">$D455*M455</f>
        <v>0</v>
      </c>
      <c r="T455" s="140">
        <f t="shared" ref="T455:T518" si="170">$D455*N455</f>
        <v>0</v>
      </c>
      <c r="U455" s="140">
        <f t="shared" ref="U455:U518" si="171">$D455*O455</f>
        <v>0</v>
      </c>
      <c r="W455" s="140">
        <f t="shared" ref="W455:W518" si="172">$D455*F455</f>
        <v>1155.6479999999999</v>
      </c>
      <c r="X455" s="140">
        <f t="shared" ref="X455:X518" si="173">$D455*G455</f>
        <v>359.82719999999995</v>
      </c>
      <c r="Y455" s="140">
        <f t="shared" ref="Y455:Y518" si="174">$D455*H455</f>
        <v>582.14400000000001</v>
      </c>
      <c r="Z455" s="140">
        <f t="shared" ref="Z455:Z518" si="175">$D455*I455</f>
        <v>137.4144</v>
      </c>
      <c r="AA455" s="140">
        <f t="shared" ref="AA455:AA518" si="176">$D455*J455</f>
        <v>223.12319999999997</v>
      </c>
      <c r="AC455" s="143">
        <f t="shared" si="165"/>
        <v>1155.6479999999999</v>
      </c>
      <c r="AD455" s="143">
        <f t="shared" si="165"/>
        <v>359.82719999999995</v>
      </c>
      <c r="AE455" s="143">
        <f t="shared" si="165"/>
        <v>582.14400000000001</v>
      </c>
      <c r="AF455" s="143">
        <f t="shared" si="165"/>
        <v>137.4144</v>
      </c>
      <c r="AG455" s="143">
        <f t="shared" si="165"/>
        <v>223.12319999999997</v>
      </c>
      <c r="AI455" s="140">
        <f t="shared" ref="AI455:AI518" si="177">$E455*K455</f>
        <v>0</v>
      </c>
      <c r="AJ455" s="140">
        <f t="shared" ref="AJ455:AJ518" si="178">$E455*L455</f>
        <v>0</v>
      </c>
      <c r="AK455" s="140">
        <f t="shared" ref="AK455:AK518" si="179">$E455*M455</f>
        <v>0</v>
      </c>
      <c r="AL455" s="140">
        <f t="shared" ref="AL455:AL518" si="180">$E455*N455</f>
        <v>0</v>
      </c>
      <c r="AM455" s="140">
        <f t="shared" ref="AM455:AM518" si="181">$E455*O455</f>
        <v>0</v>
      </c>
      <c r="AO455" s="140">
        <f t="shared" ref="AO455:AO518" si="182">$E455*F455</f>
        <v>975.07799999999997</v>
      </c>
      <c r="AP455" s="140">
        <f t="shared" ref="AP455:AP518" si="183">$E455*G455</f>
        <v>303.60419999999999</v>
      </c>
      <c r="AQ455" s="140">
        <f t="shared" ref="AQ455:AQ518" si="184">$E455*H455</f>
        <v>491.18399999999997</v>
      </c>
      <c r="AR455" s="140">
        <f t="shared" ref="AR455:AR518" si="185">$E455*I455</f>
        <v>115.9434</v>
      </c>
      <c r="AS455" s="140">
        <f t="shared" ref="AS455:AS518" si="186">$E455*J455</f>
        <v>188.2602</v>
      </c>
      <c r="AU455" s="143">
        <f t="shared" si="166"/>
        <v>975.07799999999997</v>
      </c>
      <c r="AV455" s="143">
        <f t="shared" si="166"/>
        <v>303.60419999999999</v>
      </c>
      <c r="AW455" s="143">
        <f t="shared" si="166"/>
        <v>491.18399999999997</v>
      </c>
      <c r="AX455" s="143">
        <f t="shared" si="166"/>
        <v>115.9434</v>
      </c>
      <c r="AY455" s="143">
        <f t="shared" si="166"/>
        <v>188.2602</v>
      </c>
    </row>
    <row r="456" spans="2:51">
      <c r="B456" t="s">
        <v>998</v>
      </c>
      <c r="C456" t="s">
        <v>50</v>
      </c>
      <c r="D456" s="120">
        <v>7.0400000000000004E-2</v>
      </c>
      <c r="E456" s="120">
        <v>0.06</v>
      </c>
      <c r="F456" s="127">
        <v>64051</v>
      </c>
      <c r="G456" s="127">
        <v>19943</v>
      </c>
      <c r="H456" s="127">
        <v>32264</v>
      </c>
      <c r="I456" s="127">
        <v>7616</v>
      </c>
      <c r="J456" s="127">
        <v>12367</v>
      </c>
      <c r="K456" s="127"/>
      <c r="L456" s="127"/>
      <c r="M456" s="127"/>
      <c r="N456" s="127"/>
      <c r="O456" s="127"/>
      <c r="Q456" s="140">
        <f t="shared" si="167"/>
        <v>0</v>
      </c>
      <c r="R456" s="140">
        <f t="shared" si="168"/>
        <v>0</v>
      </c>
      <c r="S456" s="140">
        <f t="shared" si="169"/>
        <v>0</v>
      </c>
      <c r="T456" s="140">
        <f t="shared" si="170"/>
        <v>0</v>
      </c>
      <c r="U456" s="140">
        <f t="shared" si="171"/>
        <v>0</v>
      </c>
      <c r="W456" s="140">
        <f t="shared" si="172"/>
        <v>4509.1904000000004</v>
      </c>
      <c r="X456" s="140">
        <f t="shared" si="173"/>
        <v>1403.9872</v>
      </c>
      <c r="Y456" s="140">
        <f t="shared" si="174"/>
        <v>2271.3856000000001</v>
      </c>
      <c r="Z456" s="140">
        <f t="shared" si="175"/>
        <v>536.16640000000007</v>
      </c>
      <c r="AA456" s="140">
        <f t="shared" si="176"/>
        <v>870.63680000000011</v>
      </c>
      <c r="AC456" s="143">
        <f t="shared" si="165"/>
        <v>4509.1904000000004</v>
      </c>
      <c r="AD456" s="143">
        <f t="shared" si="165"/>
        <v>1403.9872</v>
      </c>
      <c r="AE456" s="143">
        <f t="shared" si="165"/>
        <v>2271.3856000000001</v>
      </c>
      <c r="AF456" s="143">
        <f t="shared" si="165"/>
        <v>536.16640000000007</v>
      </c>
      <c r="AG456" s="143">
        <f t="shared" si="165"/>
        <v>870.63680000000011</v>
      </c>
      <c r="AI456" s="140">
        <f t="shared" si="177"/>
        <v>0</v>
      </c>
      <c r="AJ456" s="140">
        <f t="shared" si="178"/>
        <v>0</v>
      </c>
      <c r="AK456" s="140">
        <f t="shared" si="179"/>
        <v>0</v>
      </c>
      <c r="AL456" s="140">
        <f t="shared" si="180"/>
        <v>0</v>
      </c>
      <c r="AM456" s="140">
        <f t="shared" si="181"/>
        <v>0</v>
      </c>
      <c r="AO456" s="140">
        <f t="shared" si="182"/>
        <v>3843.06</v>
      </c>
      <c r="AP456" s="140">
        <f t="shared" si="183"/>
        <v>1196.58</v>
      </c>
      <c r="AQ456" s="140">
        <f t="shared" si="184"/>
        <v>1935.84</v>
      </c>
      <c r="AR456" s="140">
        <f t="shared" si="185"/>
        <v>456.96</v>
      </c>
      <c r="AS456" s="140">
        <f t="shared" si="186"/>
        <v>742.02</v>
      </c>
      <c r="AU456" s="143">
        <f t="shared" si="166"/>
        <v>3843.06</v>
      </c>
      <c r="AV456" s="143">
        <f t="shared" si="166"/>
        <v>1196.58</v>
      </c>
      <c r="AW456" s="143">
        <f t="shared" si="166"/>
        <v>1935.84</v>
      </c>
      <c r="AX456" s="143">
        <f t="shared" si="166"/>
        <v>456.96</v>
      </c>
      <c r="AY456" s="143">
        <f t="shared" si="166"/>
        <v>742.02</v>
      </c>
    </row>
    <row r="457" spans="2:51">
      <c r="B457" t="s">
        <v>998</v>
      </c>
      <c r="C457" t="s">
        <v>51</v>
      </c>
      <c r="D457" s="120">
        <v>7.0400000000000004E-2</v>
      </c>
      <c r="E457" s="120">
        <v>0.06</v>
      </c>
      <c r="F457" s="127">
        <v>56566</v>
      </c>
      <c r="G457" s="127">
        <v>17613</v>
      </c>
      <c r="H457" s="127">
        <v>28495</v>
      </c>
      <c r="I457" s="127">
        <v>6726</v>
      </c>
      <c r="J457" s="127">
        <v>10922</v>
      </c>
      <c r="K457" s="127"/>
      <c r="L457" s="127"/>
      <c r="M457" s="127"/>
      <c r="N457" s="127"/>
      <c r="O457" s="127"/>
      <c r="Q457" s="140">
        <f t="shared" si="167"/>
        <v>0</v>
      </c>
      <c r="R457" s="140">
        <f t="shared" si="168"/>
        <v>0</v>
      </c>
      <c r="S457" s="140">
        <f t="shared" si="169"/>
        <v>0</v>
      </c>
      <c r="T457" s="140">
        <f t="shared" si="170"/>
        <v>0</v>
      </c>
      <c r="U457" s="140">
        <f t="shared" si="171"/>
        <v>0</v>
      </c>
      <c r="W457" s="140">
        <f t="shared" si="172"/>
        <v>3982.2464000000004</v>
      </c>
      <c r="X457" s="140">
        <f t="shared" si="173"/>
        <v>1239.9552000000001</v>
      </c>
      <c r="Y457" s="140">
        <f t="shared" si="174"/>
        <v>2006.0480000000002</v>
      </c>
      <c r="Z457" s="140">
        <f t="shared" si="175"/>
        <v>473.5104</v>
      </c>
      <c r="AA457" s="140">
        <f t="shared" si="176"/>
        <v>768.90880000000004</v>
      </c>
      <c r="AC457" s="143">
        <f t="shared" si="165"/>
        <v>3982.2464000000004</v>
      </c>
      <c r="AD457" s="143">
        <f t="shared" si="165"/>
        <v>1239.9552000000001</v>
      </c>
      <c r="AE457" s="143">
        <f t="shared" si="165"/>
        <v>2006.0480000000002</v>
      </c>
      <c r="AF457" s="143">
        <f t="shared" si="165"/>
        <v>473.5104</v>
      </c>
      <c r="AG457" s="143">
        <f t="shared" si="165"/>
        <v>768.90880000000004</v>
      </c>
      <c r="AI457" s="140">
        <f t="shared" si="177"/>
        <v>0</v>
      </c>
      <c r="AJ457" s="140">
        <f t="shared" si="178"/>
        <v>0</v>
      </c>
      <c r="AK457" s="140">
        <f t="shared" si="179"/>
        <v>0</v>
      </c>
      <c r="AL457" s="140">
        <f t="shared" si="180"/>
        <v>0</v>
      </c>
      <c r="AM457" s="140">
        <f t="shared" si="181"/>
        <v>0</v>
      </c>
      <c r="AO457" s="140">
        <f t="shared" si="182"/>
        <v>3393.96</v>
      </c>
      <c r="AP457" s="140">
        <f t="shared" si="183"/>
        <v>1056.78</v>
      </c>
      <c r="AQ457" s="140">
        <f t="shared" si="184"/>
        <v>1709.7</v>
      </c>
      <c r="AR457" s="140">
        <f t="shared" si="185"/>
        <v>403.56</v>
      </c>
      <c r="AS457" s="140">
        <f t="shared" si="186"/>
        <v>655.31999999999994</v>
      </c>
      <c r="AU457" s="143">
        <f t="shared" si="166"/>
        <v>3393.96</v>
      </c>
      <c r="AV457" s="143">
        <f t="shared" si="166"/>
        <v>1056.78</v>
      </c>
      <c r="AW457" s="143">
        <f t="shared" si="166"/>
        <v>1709.7</v>
      </c>
      <c r="AX457" s="143">
        <f t="shared" si="166"/>
        <v>403.56</v>
      </c>
      <c r="AY457" s="143">
        <f t="shared" si="166"/>
        <v>655.31999999999994</v>
      </c>
    </row>
    <row r="458" spans="2:51">
      <c r="B458" t="s">
        <v>998</v>
      </c>
      <c r="C458" t="s">
        <v>55</v>
      </c>
      <c r="D458" s="120">
        <v>2.06E-2</v>
      </c>
      <c r="E458" s="120">
        <v>3.2399999999999998E-2</v>
      </c>
      <c r="F458" s="127">
        <v>248454</v>
      </c>
      <c r="G458" s="127">
        <v>77359</v>
      </c>
      <c r="H458" s="127">
        <v>125154</v>
      </c>
      <c r="I458" s="127">
        <v>29542</v>
      </c>
      <c r="J458" s="127">
        <v>47970</v>
      </c>
      <c r="K458" s="127"/>
      <c r="L458" s="127"/>
      <c r="M458" s="127"/>
      <c r="N458" s="127"/>
      <c r="O458" s="127"/>
      <c r="Q458" s="140">
        <f t="shared" si="167"/>
        <v>0</v>
      </c>
      <c r="R458" s="140">
        <f t="shared" si="168"/>
        <v>0</v>
      </c>
      <c r="S458" s="140">
        <f t="shared" si="169"/>
        <v>0</v>
      </c>
      <c r="T458" s="140">
        <f t="shared" si="170"/>
        <v>0</v>
      </c>
      <c r="U458" s="140">
        <f t="shared" si="171"/>
        <v>0</v>
      </c>
      <c r="W458" s="140">
        <f t="shared" si="172"/>
        <v>5118.1523999999999</v>
      </c>
      <c r="X458" s="140">
        <f t="shared" si="173"/>
        <v>1593.5953999999999</v>
      </c>
      <c r="Y458" s="140">
        <f t="shared" si="174"/>
        <v>2578.1723999999999</v>
      </c>
      <c r="Z458" s="140">
        <f t="shared" si="175"/>
        <v>608.5652</v>
      </c>
      <c r="AA458" s="140">
        <f t="shared" si="176"/>
        <v>988.18200000000002</v>
      </c>
      <c r="AC458" s="143">
        <f t="shared" si="165"/>
        <v>5118.1523999999999</v>
      </c>
      <c r="AD458" s="143">
        <f t="shared" si="165"/>
        <v>1593.5953999999999</v>
      </c>
      <c r="AE458" s="143">
        <f t="shared" si="165"/>
        <v>2578.1723999999999</v>
      </c>
      <c r="AF458" s="143">
        <f t="shared" si="165"/>
        <v>608.5652</v>
      </c>
      <c r="AG458" s="143">
        <f t="shared" si="165"/>
        <v>988.18200000000002</v>
      </c>
      <c r="AI458" s="140">
        <f t="shared" si="177"/>
        <v>0</v>
      </c>
      <c r="AJ458" s="140">
        <f t="shared" si="178"/>
        <v>0</v>
      </c>
      <c r="AK458" s="140">
        <f t="shared" si="179"/>
        <v>0</v>
      </c>
      <c r="AL458" s="140">
        <f t="shared" si="180"/>
        <v>0</v>
      </c>
      <c r="AM458" s="140">
        <f t="shared" si="181"/>
        <v>0</v>
      </c>
      <c r="AO458" s="140">
        <f t="shared" si="182"/>
        <v>8049.9096</v>
      </c>
      <c r="AP458" s="140">
        <f t="shared" si="183"/>
        <v>2506.4315999999999</v>
      </c>
      <c r="AQ458" s="140">
        <f t="shared" si="184"/>
        <v>4054.9895999999999</v>
      </c>
      <c r="AR458" s="140">
        <f t="shared" si="185"/>
        <v>957.16079999999999</v>
      </c>
      <c r="AS458" s="140">
        <f t="shared" si="186"/>
        <v>1554.2279999999998</v>
      </c>
      <c r="AU458" s="143">
        <f t="shared" si="166"/>
        <v>8049.9096</v>
      </c>
      <c r="AV458" s="143">
        <f t="shared" si="166"/>
        <v>2506.4315999999999</v>
      </c>
      <c r="AW458" s="143">
        <f t="shared" si="166"/>
        <v>4054.9895999999999</v>
      </c>
      <c r="AX458" s="143">
        <f t="shared" si="166"/>
        <v>957.16079999999999</v>
      </c>
      <c r="AY458" s="143">
        <f t="shared" si="166"/>
        <v>1554.2279999999998</v>
      </c>
    </row>
    <row r="459" spans="2:51">
      <c r="B459" t="s">
        <v>998</v>
      </c>
      <c r="C459" t="s">
        <v>67</v>
      </c>
      <c r="D459" s="120">
        <v>5.3800000000000001E-2</v>
      </c>
      <c r="E459" s="120">
        <v>2.2800000000000001E-2</v>
      </c>
      <c r="F459" s="127">
        <v>295636</v>
      </c>
      <c r="G459" s="127">
        <v>92445</v>
      </c>
      <c r="H459" s="127">
        <v>148925</v>
      </c>
      <c r="I459" s="127">
        <v>35300</v>
      </c>
      <c r="J459" s="127">
        <v>0</v>
      </c>
      <c r="K459" s="127"/>
      <c r="L459" s="127"/>
      <c r="M459" s="127"/>
      <c r="N459" s="127"/>
      <c r="O459" s="127"/>
      <c r="Q459" s="140">
        <f t="shared" si="167"/>
        <v>0</v>
      </c>
      <c r="R459" s="140">
        <f t="shared" si="168"/>
        <v>0</v>
      </c>
      <c r="S459" s="140">
        <f t="shared" si="169"/>
        <v>0</v>
      </c>
      <c r="T459" s="140">
        <f t="shared" si="170"/>
        <v>0</v>
      </c>
      <c r="U459" s="140">
        <f t="shared" si="171"/>
        <v>0</v>
      </c>
      <c r="W459" s="140">
        <f t="shared" si="172"/>
        <v>15905.2168</v>
      </c>
      <c r="X459" s="140">
        <f t="shared" si="173"/>
        <v>4973.5410000000002</v>
      </c>
      <c r="Y459" s="140">
        <f t="shared" si="174"/>
        <v>8012.165</v>
      </c>
      <c r="Z459" s="140">
        <f t="shared" si="175"/>
        <v>1899.14</v>
      </c>
      <c r="AA459" s="140">
        <f t="shared" si="176"/>
        <v>0</v>
      </c>
      <c r="AC459" s="143">
        <f t="shared" si="165"/>
        <v>15905.2168</v>
      </c>
      <c r="AD459" s="143">
        <f t="shared" si="165"/>
        <v>4973.5410000000002</v>
      </c>
      <c r="AE459" s="143">
        <f t="shared" si="165"/>
        <v>8012.165</v>
      </c>
      <c r="AF459" s="143">
        <f t="shared" si="165"/>
        <v>1899.14</v>
      </c>
      <c r="AG459" s="143">
        <f t="shared" si="165"/>
        <v>0</v>
      </c>
      <c r="AI459" s="140">
        <f t="shared" si="177"/>
        <v>0</v>
      </c>
      <c r="AJ459" s="140">
        <f t="shared" si="178"/>
        <v>0</v>
      </c>
      <c r="AK459" s="140">
        <f t="shared" si="179"/>
        <v>0</v>
      </c>
      <c r="AL459" s="140">
        <f t="shared" si="180"/>
        <v>0</v>
      </c>
      <c r="AM459" s="140">
        <f t="shared" si="181"/>
        <v>0</v>
      </c>
      <c r="AO459" s="140">
        <f t="shared" si="182"/>
        <v>6740.5007999999998</v>
      </c>
      <c r="AP459" s="140">
        <f t="shared" si="183"/>
        <v>2107.7460000000001</v>
      </c>
      <c r="AQ459" s="140">
        <f t="shared" si="184"/>
        <v>3395.4900000000002</v>
      </c>
      <c r="AR459" s="140">
        <f t="shared" si="185"/>
        <v>804.84</v>
      </c>
      <c r="AS459" s="140">
        <f t="shared" si="186"/>
        <v>0</v>
      </c>
      <c r="AU459" s="143">
        <f t="shared" si="166"/>
        <v>6740.5007999999998</v>
      </c>
      <c r="AV459" s="143">
        <f t="shared" si="166"/>
        <v>2107.7460000000001</v>
      </c>
      <c r="AW459" s="143">
        <f t="shared" si="166"/>
        <v>3395.4900000000002</v>
      </c>
      <c r="AX459" s="143">
        <f t="shared" si="166"/>
        <v>804.84</v>
      </c>
      <c r="AY459" s="143">
        <f t="shared" si="166"/>
        <v>0</v>
      </c>
    </row>
    <row r="460" spans="2:51">
      <c r="B460" t="s">
        <v>998</v>
      </c>
      <c r="C460" t="s">
        <v>68</v>
      </c>
      <c r="D460" s="120">
        <v>3.8300000000000001E-2</v>
      </c>
      <c r="E460" s="120">
        <v>0</v>
      </c>
      <c r="F460" s="127">
        <v>21629</v>
      </c>
      <c r="G460" s="127">
        <v>6764</v>
      </c>
      <c r="H460" s="127">
        <v>10896</v>
      </c>
      <c r="I460" s="127">
        <v>2583</v>
      </c>
      <c r="J460" s="127">
        <v>0</v>
      </c>
      <c r="K460" s="127"/>
      <c r="L460" s="127"/>
      <c r="M460" s="127"/>
      <c r="N460" s="127"/>
      <c r="O460" s="127"/>
      <c r="Q460" s="140">
        <f t="shared" si="167"/>
        <v>0</v>
      </c>
      <c r="R460" s="140">
        <f t="shared" si="168"/>
        <v>0</v>
      </c>
      <c r="S460" s="140">
        <f t="shared" si="169"/>
        <v>0</v>
      </c>
      <c r="T460" s="140">
        <f t="shared" si="170"/>
        <v>0</v>
      </c>
      <c r="U460" s="140">
        <f t="shared" si="171"/>
        <v>0</v>
      </c>
      <c r="W460" s="140">
        <f t="shared" si="172"/>
        <v>828.39070000000004</v>
      </c>
      <c r="X460" s="140">
        <f t="shared" si="173"/>
        <v>259.06119999999999</v>
      </c>
      <c r="Y460" s="140">
        <f t="shared" si="174"/>
        <v>417.3168</v>
      </c>
      <c r="Z460" s="140">
        <f t="shared" si="175"/>
        <v>98.928899999999999</v>
      </c>
      <c r="AA460" s="140">
        <f t="shared" si="176"/>
        <v>0</v>
      </c>
      <c r="AC460" s="143">
        <f t="shared" si="165"/>
        <v>828.39070000000004</v>
      </c>
      <c r="AD460" s="143">
        <f t="shared" si="165"/>
        <v>259.06119999999999</v>
      </c>
      <c r="AE460" s="143">
        <f t="shared" si="165"/>
        <v>417.3168</v>
      </c>
      <c r="AF460" s="143">
        <f t="shared" si="165"/>
        <v>98.928899999999999</v>
      </c>
      <c r="AG460" s="143">
        <f t="shared" si="165"/>
        <v>0</v>
      </c>
      <c r="AI460" s="140">
        <f t="shared" si="177"/>
        <v>0</v>
      </c>
      <c r="AJ460" s="140">
        <f t="shared" si="178"/>
        <v>0</v>
      </c>
      <c r="AK460" s="140">
        <f t="shared" si="179"/>
        <v>0</v>
      </c>
      <c r="AL460" s="140">
        <f t="shared" si="180"/>
        <v>0</v>
      </c>
      <c r="AM460" s="140">
        <f t="shared" si="181"/>
        <v>0</v>
      </c>
      <c r="AO460" s="140">
        <f t="shared" si="182"/>
        <v>0</v>
      </c>
      <c r="AP460" s="140">
        <f t="shared" si="183"/>
        <v>0</v>
      </c>
      <c r="AQ460" s="140">
        <f t="shared" si="184"/>
        <v>0</v>
      </c>
      <c r="AR460" s="140">
        <f t="shared" si="185"/>
        <v>0</v>
      </c>
      <c r="AS460" s="140">
        <f t="shared" si="186"/>
        <v>0</v>
      </c>
      <c r="AU460" s="143">
        <f t="shared" si="166"/>
        <v>0</v>
      </c>
      <c r="AV460" s="143">
        <f t="shared" si="166"/>
        <v>0</v>
      </c>
      <c r="AW460" s="143">
        <f t="shared" si="166"/>
        <v>0</v>
      </c>
      <c r="AX460" s="143">
        <f t="shared" si="166"/>
        <v>0</v>
      </c>
      <c r="AY460" s="143">
        <f t="shared" si="166"/>
        <v>0</v>
      </c>
    </row>
    <row r="461" spans="2:51">
      <c r="B461" t="s">
        <v>998</v>
      </c>
      <c r="C461" t="s">
        <v>69</v>
      </c>
      <c r="D461" s="120">
        <v>3.5499999999999997E-2</v>
      </c>
      <c r="E461" s="120">
        <v>0</v>
      </c>
      <c r="F461" s="127">
        <v>0</v>
      </c>
      <c r="G461" s="127">
        <v>0</v>
      </c>
      <c r="H461" s="127">
        <v>0</v>
      </c>
      <c r="I461" s="127">
        <v>0</v>
      </c>
      <c r="J461" s="127">
        <v>0</v>
      </c>
      <c r="K461" s="127"/>
      <c r="L461" s="127"/>
      <c r="M461" s="127"/>
      <c r="N461" s="127"/>
      <c r="O461" s="127"/>
      <c r="Q461" s="140">
        <f t="shared" si="167"/>
        <v>0</v>
      </c>
      <c r="R461" s="140">
        <f t="shared" si="168"/>
        <v>0</v>
      </c>
      <c r="S461" s="140">
        <f t="shared" si="169"/>
        <v>0</v>
      </c>
      <c r="T461" s="140">
        <f t="shared" si="170"/>
        <v>0</v>
      </c>
      <c r="U461" s="140">
        <f t="shared" si="171"/>
        <v>0</v>
      </c>
      <c r="W461" s="140">
        <f t="shared" si="172"/>
        <v>0</v>
      </c>
      <c r="X461" s="140">
        <f t="shared" si="173"/>
        <v>0</v>
      </c>
      <c r="Y461" s="140">
        <f t="shared" si="174"/>
        <v>0</v>
      </c>
      <c r="Z461" s="140">
        <f t="shared" si="175"/>
        <v>0</v>
      </c>
      <c r="AA461" s="140">
        <f t="shared" si="176"/>
        <v>0</v>
      </c>
      <c r="AC461" s="143">
        <f t="shared" si="165"/>
        <v>0</v>
      </c>
      <c r="AD461" s="143">
        <f t="shared" si="165"/>
        <v>0</v>
      </c>
      <c r="AE461" s="143">
        <f t="shared" si="165"/>
        <v>0</v>
      </c>
      <c r="AF461" s="143">
        <f t="shared" si="165"/>
        <v>0</v>
      </c>
      <c r="AG461" s="143">
        <f t="shared" si="165"/>
        <v>0</v>
      </c>
      <c r="AI461" s="140">
        <f t="shared" si="177"/>
        <v>0</v>
      </c>
      <c r="AJ461" s="140">
        <f t="shared" si="178"/>
        <v>0</v>
      </c>
      <c r="AK461" s="140">
        <f t="shared" si="179"/>
        <v>0</v>
      </c>
      <c r="AL461" s="140">
        <f t="shared" si="180"/>
        <v>0</v>
      </c>
      <c r="AM461" s="140">
        <f t="shared" si="181"/>
        <v>0</v>
      </c>
      <c r="AO461" s="140">
        <f t="shared" si="182"/>
        <v>0</v>
      </c>
      <c r="AP461" s="140">
        <f t="shared" si="183"/>
        <v>0</v>
      </c>
      <c r="AQ461" s="140">
        <f t="shared" si="184"/>
        <v>0</v>
      </c>
      <c r="AR461" s="140">
        <f t="shared" si="185"/>
        <v>0</v>
      </c>
      <c r="AS461" s="140">
        <f t="shared" si="186"/>
        <v>0</v>
      </c>
      <c r="AU461" s="143">
        <f t="shared" si="166"/>
        <v>0</v>
      </c>
      <c r="AV461" s="143">
        <f t="shared" si="166"/>
        <v>0</v>
      </c>
      <c r="AW461" s="143">
        <f t="shared" si="166"/>
        <v>0</v>
      </c>
      <c r="AX461" s="143">
        <f t="shared" si="166"/>
        <v>0</v>
      </c>
      <c r="AY461" s="143">
        <f t="shared" si="166"/>
        <v>0</v>
      </c>
    </row>
    <row r="462" spans="2:51">
      <c r="B462" t="s">
        <v>998</v>
      </c>
      <c r="C462" t="s">
        <v>70</v>
      </c>
      <c r="D462" s="120">
        <v>3.5499999999999997E-2</v>
      </c>
      <c r="E462" s="120">
        <v>1.8700000000000001E-2</v>
      </c>
      <c r="F462" s="127">
        <v>0</v>
      </c>
      <c r="G462" s="127">
        <v>0</v>
      </c>
      <c r="H462" s="127">
        <v>0</v>
      </c>
      <c r="I462" s="127">
        <v>0</v>
      </c>
      <c r="J462" s="127">
        <v>0</v>
      </c>
      <c r="K462" s="127"/>
      <c r="L462" s="127"/>
      <c r="M462" s="127"/>
      <c r="N462" s="127"/>
      <c r="O462" s="127"/>
      <c r="Q462" s="140">
        <f t="shared" si="167"/>
        <v>0</v>
      </c>
      <c r="R462" s="140">
        <f t="shared" si="168"/>
        <v>0</v>
      </c>
      <c r="S462" s="140">
        <f t="shared" si="169"/>
        <v>0</v>
      </c>
      <c r="T462" s="140">
        <f t="shared" si="170"/>
        <v>0</v>
      </c>
      <c r="U462" s="140">
        <f t="shared" si="171"/>
        <v>0</v>
      </c>
      <c r="W462" s="140">
        <f t="shared" si="172"/>
        <v>0</v>
      </c>
      <c r="X462" s="140">
        <f t="shared" si="173"/>
        <v>0</v>
      </c>
      <c r="Y462" s="140">
        <f t="shared" si="174"/>
        <v>0</v>
      </c>
      <c r="Z462" s="140">
        <f t="shared" si="175"/>
        <v>0</v>
      </c>
      <c r="AA462" s="140">
        <f t="shared" si="176"/>
        <v>0</v>
      </c>
      <c r="AC462" s="143">
        <f t="shared" si="165"/>
        <v>0</v>
      </c>
      <c r="AD462" s="143">
        <f t="shared" si="165"/>
        <v>0</v>
      </c>
      <c r="AE462" s="143">
        <f t="shared" si="165"/>
        <v>0</v>
      </c>
      <c r="AF462" s="143">
        <f t="shared" si="165"/>
        <v>0</v>
      </c>
      <c r="AG462" s="143">
        <f t="shared" si="165"/>
        <v>0</v>
      </c>
      <c r="AI462" s="140">
        <f t="shared" si="177"/>
        <v>0</v>
      </c>
      <c r="AJ462" s="140">
        <f t="shared" si="178"/>
        <v>0</v>
      </c>
      <c r="AK462" s="140">
        <f t="shared" si="179"/>
        <v>0</v>
      </c>
      <c r="AL462" s="140">
        <f t="shared" si="180"/>
        <v>0</v>
      </c>
      <c r="AM462" s="140">
        <f t="shared" si="181"/>
        <v>0</v>
      </c>
      <c r="AO462" s="140">
        <f t="shared" si="182"/>
        <v>0</v>
      </c>
      <c r="AP462" s="140">
        <f t="shared" si="183"/>
        <v>0</v>
      </c>
      <c r="AQ462" s="140">
        <f t="shared" si="184"/>
        <v>0</v>
      </c>
      <c r="AR462" s="140">
        <f t="shared" si="185"/>
        <v>0</v>
      </c>
      <c r="AS462" s="140">
        <f t="shared" si="186"/>
        <v>0</v>
      </c>
      <c r="AU462" s="143">
        <f t="shared" si="166"/>
        <v>0</v>
      </c>
      <c r="AV462" s="143">
        <f t="shared" si="166"/>
        <v>0</v>
      </c>
      <c r="AW462" s="143">
        <f t="shared" si="166"/>
        <v>0</v>
      </c>
      <c r="AX462" s="143">
        <f t="shared" si="166"/>
        <v>0</v>
      </c>
      <c r="AY462" s="143">
        <f t="shared" si="166"/>
        <v>0</v>
      </c>
    </row>
    <row r="463" spans="2:51">
      <c r="B463" t="s">
        <v>998</v>
      </c>
      <c r="C463" t="s">
        <v>71</v>
      </c>
      <c r="D463" s="120">
        <v>3.5499999999999997E-2</v>
      </c>
      <c r="E463" s="120">
        <v>1.8700000000000001E-2</v>
      </c>
      <c r="F463" s="127">
        <v>822460</v>
      </c>
      <c r="G463" s="127">
        <v>257181</v>
      </c>
      <c r="H463" s="127">
        <v>414311</v>
      </c>
      <c r="I463" s="127">
        <v>98204</v>
      </c>
      <c r="J463" s="127">
        <v>0</v>
      </c>
      <c r="K463" s="127"/>
      <c r="L463" s="127"/>
      <c r="M463" s="127"/>
      <c r="N463" s="127"/>
      <c r="O463" s="127"/>
      <c r="Q463" s="140">
        <f t="shared" si="167"/>
        <v>0</v>
      </c>
      <c r="R463" s="140">
        <f t="shared" si="168"/>
        <v>0</v>
      </c>
      <c r="S463" s="140">
        <f t="shared" si="169"/>
        <v>0</v>
      </c>
      <c r="T463" s="140">
        <f t="shared" si="170"/>
        <v>0</v>
      </c>
      <c r="U463" s="140">
        <f t="shared" si="171"/>
        <v>0</v>
      </c>
      <c r="W463" s="140">
        <f t="shared" si="172"/>
        <v>29197.329999999998</v>
      </c>
      <c r="X463" s="140">
        <f t="shared" si="173"/>
        <v>9129.9254999999994</v>
      </c>
      <c r="Y463" s="140">
        <f t="shared" si="174"/>
        <v>14708.040499999999</v>
      </c>
      <c r="Z463" s="140">
        <f t="shared" si="175"/>
        <v>3486.2419999999997</v>
      </c>
      <c r="AA463" s="140">
        <f t="shared" si="176"/>
        <v>0</v>
      </c>
      <c r="AC463" s="143">
        <f t="shared" si="165"/>
        <v>29197.329999999998</v>
      </c>
      <c r="AD463" s="143">
        <f t="shared" si="165"/>
        <v>9129.9254999999994</v>
      </c>
      <c r="AE463" s="143">
        <f t="shared" si="165"/>
        <v>14708.040499999999</v>
      </c>
      <c r="AF463" s="143">
        <f t="shared" si="165"/>
        <v>3486.2419999999997</v>
      </c>
      <c r="AG463" s="143">
        <f t="shared" si="165"/>
        <v>0</v>
      </c>
      <c r="AI463" s="140">
        <f t="shared" si="177"/>
        <v>0</v>
      </c>
      <c r="AJ463" s="140">
        <f t="shared" si="178"/>
        <v>0</v>
      </c>
      <c r="AK463" s="140">
        <f t="shared" si="179"/>
        <v>0</v>
      </c>
      <c r="AL463" s="140">
        <f t="shared" si="180"/>
        <v>0</v>
      </c>
      <c r="AM463" s="140">
        <f t="shared" si="181"/>
        <v>0</v>
      </c>
      <c r="AO463" s="140">
        <f t="shared" si="182"/>
        <v>15380.002</v>
      </c>
      <c r="AP463" s="140">
        <f t="shared" si="183"/>
        <v>4809.2847000000002</v>
      </c>
      <c r="AQ463" s="140">
        <f t="shared" si="184"/>
        <v>7747.6157000000003</v>
      </c>
      <c r="AR463" s="140">
        <f t="shared" si="185"/>
        <v>1836.4148000000002</v>
      </c>
      <c r="AS463" s="140">
        <f t="shared" si="186"/>
        <v>0</v>
      </c>
      <c r="AU463" s="143">
        <f t="shared" si="166"/>
        <v>15380.002</v>
      </c>
      <c r="AV463" s="143">
        <f t="shared" si="166"/>
        <v>4809.2847000000002</v>
      </c>
      <c r="AW463" s="143">
        <f t="shared" si="166"/>
        <v>7747.6157000000003</v>
      </c>
      <c r="AX463" s="143">
        <f t="shared" si="166"/>
        <v>1836.4148000000002</v>
      </c>
      <c r="AY463" s="143">
        <f t="shared" si="166"/>
        <v>0</v>
      </c>
    </row>
    <row r="464" spans="2:51">
      <c r="B464" t="s">
        <v>998</v>
      </c>
      <c r="C464" t="s">
        <v>72</v>
      </c>
      <c r="D464" s="120">
        <v>3.5499999999999997E-2</v>
      </c>
      <c r="E464" s="120">
        <v>1.8700000000000001E-2</v>
      </c>
      <c r="F464" s="127">
        <v>26538</v>
      </c>
      <c r="G464" s="127">
        <v>8298</v>
      </c>
      <c r="H464" s="127">
        <v>13368</v>
      </c>
      <c r="I464" s="127">
        <v>3169</v>
      </c>
      <c r="J464" s="127">
        <v>0</v>
      </c>
      <c r="K464" s="127"/>
      <c r="L464" s="127"/>
      <c r="M464" s="127"/>
      <c r="N464" s="127"/>
      <c r="O464" s="127"/>
      <c r="Q464" s="140">
        <f t="shared" si="167"/>
        <v>0</v>
      </c>
      <c r="R464" s="140">
        <f t="shared" si="168"/>
        <v>0</v>
      </c>
      <c r="S464" s="140">
        <f t="shared" si="169"/>
        <v>0</v>
      </c>
      <c r="T464" s="140">
        <f t="shared" si="170"/>
        <v>0</v>
      </c>
      <c r="U464" s="140">
        <f t="shared" si="171"/>
        <v>0</v>
      </c>
      <c r="W464" s="140">
        <f t="shared" si="172"/>
        <v>942.09899999999993</v>
      </c>
      <c r="X464" s="140">
        <f t="shared" si="173"/>
        <v>294.57899999999995</v>
      </c>
      <c r="Y464" s="140">
        <f t="shared" si="174"/>
        <v>474.56399999999996</v>
      </c>
      <c r="Z464" s="140">
        <f t="shared" si="175"/>
        <v>112.49949999999998</v>
      </c>
      <c r="AA464" s="140">
        <f t="shared" si="176"/>
        <v>0</v>
      </c>
      <c r="AC464" s="143">
        <f t="shared" si="165"/>
        <v>942.09899999999993</v>
      </c>
      <c r="AD464" s="143">
        <f t="shared" si="165"/>
        <v>294.57899999999995</v>
      </c>
      <c r="AE464" s="143">
        <f t="shared" si="165"/>
        <v>474.56399999999996</v>
      </c>
      <c r="AF464" s="143">
        <f t="shared" si="165"/>
        <v>112.49949999999998</v>
      </c>
      <c r="AG464" s="143">
        <f t="shared" si="165"/>
        <v>0</v>
      </c>
      <c r="AI464" s="140">
        <f t="shared" si="177"/>
        <v>0</v>
      </c>
      <c r="AJ464" s="140">
        <f t="shared" si="178"/>
        <v>0</v>
      </c>
      <c r="AK464" s="140">
        <f t="shared" si="179"/>
        <v>0</v>
      </c>
      <c r="AL464" s="140">
        <f t="shared" si="180"/>
        <v>0</v>
      </c>
      <c r="AM464" s="140">
        <f t="shared" si="181"/>
        <v>0</v>
      </c>
      <c r="AO464" s="140">
        <f t="shared" si="182"/>
        <v>496.26060000000001</v>
      </c>
      <c r="AP464" s="140">
        <f t="shared" si="183"/>
        <v>155.17260000000002</v>
      </c>
      <c r="AQ464" s="140">
        <f t="shared" si="184"/>
        <v>249.98160000000001</v>
      </c>
      <c r="AR464" s="140">
        <f t="shared" si="185"/>
        <v>59.260300000000001</v>
      </c>
      <c r="AS464" s="140">
        <f t="shared" si="186"/>
        <v>0</v>
      </c>
      <c r="AU464" s="143">
        <f t="shared" si="166"/>
        <v>496.26060000000001</v>
      </c>
      <c r="AV464" s="143">
        <f t="shared" si="166"/>
        <v>155.17260000000002</v>
      </c>
      <c r="AW464" s="143">
        <f t="shared" si="166"/>
        <v>249.98160000000001</v>
      </c>
      <c r="AX464" s="143">
        <f t="shared" si="166"/>
        <v>59.260300000000001</v>
      </c>
      <c r="AY464" s="143">
        <f t="shared" si="166"/>
        <v>0</v>
      </c>
    </row>
    <row r="465" spans="2:51">
      <c r="B465" t="s">
        <v>998</v>
      </c>
      <c r="C465" t="s">
        <v>73</v>
      </c>
      <c r="D465" s="120">
        <v>3.5499999999999997E-2</v>
      </c>
      <c r="E465" s="120">
        <v>1.8700000000000001E-2</v>
      </c>
      <c r="F465" s="127">
        <v>161801</v>
      </c>
      <c r="G465" s="127">
        <v>50595</v>
      </c>
      <c r="H465" s="127">
        <v>81507</v>
      </c>
      <c r="I465" s="127">
        <v>19320</v>
      </c>
      <c r="J465" s="127">
        <v>0</v>
      </c>
      <c r="K465" s="127"/>
      <c r="L465" s="127"/>
      <c r="M465" s="127"/>
      <c r="N465" s="127"/>
      <c r="O465" s="127"/>
      <c r="Q465" s="140">
        <f t="shared" si="167"/>
        <v>0</v>
      </c>
      <c r="R465" s="140">
        <f t="shared" si="168"/>
        <v>0</v>
      </c>
      <c r="S465" s="140">
        <f t="shared" si="169"/>
        <v>0</v>
      </c>
      <c r="T465" s="140">
        <f t="shared" si="170"/>
        <v>0</v>
      </c>
      <c r="U465" s="140">
        <f t="shared" si="171"/>
        <v>0</v>
      </c>
      <c r="W465" s="140">
        <f t="shared" si="172"/>
        <v>5743.9354999999996</v>
      </c>
      <c r="X465" s="140">
        <f t="shared" si="173"/>
        <v>1796.1224999999999</v>
      </c>
      <c r="Y465" s="140">
        <f t="shared" si="174"/>
        <v>2893.4984999999997</v>
      </c>
      <c r="Z465" s="140">
        <f t="shared" si="175"/>
        <v>685.8599999999999</v>
      </c>
      <c r="AA465" s="140">
        <f t="shared" si="176"/>
        <v>0</v>
      </c>
      <c r="AC465" s="143">
        <f t="shared" si="165"/>
        <v>5743.9354999999996</v>
      </c>
      <c r="AD465" s="143">
        <f t="shared" si="165"/>
        <v>1796.1224999999999</v>
      </c>
      <c r="AE465" s="143">
        <f t="shared" si="165"/>
        <v>2893.4984999999997</v>
      </c>
      <c r="AF465" s="143">
        <f t="shared" si="165"/>
        <v>685.8599999999999</v>
      </c>
      <c r="AG465" s="143">
        <f t="shared" si="165"/>
        <v>0</v>
      </c>
      <c r="AI465" s="140">
        <f t="shared" si="177"/>
        <v>0</v>
      </c>
      <c r="AJ465" s="140">
        <f t="shared" si="178"/>
        <v>0</v>
      </c>
      <c r="AK465" s="140">
        <f t="shared" si="179"/>
        <v>0</v>
      </c>
      <c r="AL465" s="140">
        <f t="shared" si="180"/>
        <v>0</v>
      </c>
      <c r="AM465" s="140">
        <f t="shared" si="181"/>
        <v>0</v>
      </c>
      <c r="AO465" s="140">
        <f t="shared" si="182"/>
        <v>3025.6787000000004</v>
      </c>
      <c r="AP465" s="140">
        <f t="shared" si="183"/>
        <v>946.12650000000008</v>
      </c>
      <c r="AQ465" s="140">
        <f t="shared" si="184"/>
        <v>1524.1809000000001</v>
      </c>
      <c r="AR465" s="140">
        <f t="shared" si="185"/>
        <v>361.28400000000005</v>
      </c>
      <c r="AS465" s="140">
        <f t="shared" si="186"/>
        <v>0</v>
      </c>
      <c r="AU465" s="143">
        <f t="shared" si="166"/>
        <v>3025.6787000000004</v>
      </c>
      <c r="AV465" s="143">
        <f t="shared" si="166"/>
        <v>946.12650000000008</v>
      </c>
      <c r="AW465" s="143">
        <f t="shared" si="166"/>
        <v>1524.1809000000001</v>
      </c>
      <c r="AX465" s="143">
        <f t="shared" si="166"/>
        <v>361.28400000000005</v>
      </c>
      <c r="AY465" s="143">
        <f t="shared" si="166"/>
        <v>0</v>
      </c>
    </row>
    <row r="466" spans="2:51">
      <c r="B466" t="s">
        <v>998</v>
      </c>
      <c r="C466" t="s">
        <v>74</v>
      </c>
      <c r="D466" s="120">
        <v>1.9199999999999998E-2</v>
      </c>
      <c r="E466" s="120">
        <v>1.6199999999999999E-2</v>
      </c>
      <c r="F466" s="127">
        <v>392306</v>
      </c>
      <c r="G466" s="127">
        <v>122673</v>
      </c>
      <c r="H466" s="127">
        <v>197622</v>
      </c>
      <c r="I466" s="127">
        <v>46842</v>
      </c>
      <c r="J466" s="127">
        <v>0</v>
      </c>
      <c r="K466" s="127"/>
      <c r="L466" s="127"/>
      <c r="M466" s="127"/>
      <c r="N466" s="127"/>
      <c r="O466" s="127"/>
      <c r="Q466" s="140">
        <f t="shared" si="167"/>
        <v>0</v>
      </c>
      <c r="R466" s="140">
        <f t="shared" si="168"/>
        <v>0</v>
      </c>
      <c r="S466" s="140">
        <f t="shared" si="169"/>
        <v>0</v>
      </c>
      <c r="T466" s="140">
        <f t="shared" si="170"/>
        <v>0</v>
      </c>
      <c r="U466" s="140">
        <f t="shared" si="171"/>
        <v>0</v>
      </c>
      <c r="W466" s="140">
        <f t="shared" si="172"/>
        <v>7532.2751999999991</v>
      </c>
      <c r="X466" s="140">
        <f t="shared" si="173"/>
        <v>2355.3215999999998</v>
      </c>
      <c r="Y466" s="140">
        <f t="shared" si="174"/>
        <v>3794.3423999999995</v>
      </c>
      <c r="Z466" s="140">
        <f t="shared" si="175"/>
        <v>899.36639999999989</v>
      </c>
      <c r="AA466" s="140">
        <f t="shared" si="176"/>
        <v>0</v>
      </c>
      <c r="AC466" s="143">
        <f t="shared" si="165"/>
        <v>7532.2751999999991</v>
      </c>
      <c r="AD466" s="143">
        <f t="shared" si="165"/>
        <v>2355.3215999999998</v>
      </c>
      <c r="AE466" s="143">
        <f t="shared" si="165"/>
        <v>3794.3423999999995</v>
      </c>
      <c r="AF466" s="143">
        <f t="shared" si="165"/>
        <v>899.36639999999989</v>
      </c>
      <c r="AG466" s="143">
        <f t="shared" si="165"/>
        <v>0</v>
      </c>
      <c r="AI466" s="140">
        <f t="shared" si="177"/>
        <v>0</v>
      </c>
      <c r="AJ466" s="140">
        <f t="shared" si="178"/>
        <v>0</v>
      </c>
      <c r="AK466" s="140">
        <f t="shared" si="179"/>
        <v>0</v>
      </c>
      <c r="AL466" s="140">
        <f t="shared" si="180"/>
        <v>0</v>
      </c>
      <c r="AM466" s="140">
        <f t="shared" si="181"/>
        <v>0</v>
      </c>
      <c r="AO466" s="140">
        <f t="shared" si="182"/>
        <v>6355.3571999999995</v>
      </c>
      <c r="AP466" s="140">
        <f t="shared" si="183"/>
        <v>1987.3026</v>
      </c>
      <c r="AQ466" s="140">
        <f t="shared" si="184"/>
        <v>3201.4764</v>
      </c>
      <c r="AR466" s="140">
        <f t="shared" si="185"/>
        <v>758.84039999999993</v>
      </c>
      <c r="AS466" s="140">
        <f t="shared" si="186"/>
        <v>0</v>
      </c>
      <c r="AU466" s="143">
        <f t="shared" si="166"/>
        <v>6355.3571999999995</v>
      </c>
      <c r="AV466" s="143">
        <f t="shared" si="166"/>
        <v>1987.3026</v>
      </c>
      <c r="AW466" s="143">
        <f t="shared" si="166"/>
        <v>3201.4764</v>
      </c>
      <c r="AX466" s="143">
        <f t="shared" si="166"/>
        <v>758.84039999999993</v>
      </c>
      <c r="AY466" s="143">
        <f t="shared" si="166"/>
        <v>0</v>
      </c>
    </row>
    <row r="467" spans="2:51">
      <c r="B467" t="s">
        <v>998</v>
      </c>
      <c r="C467" t="s">
        <v>75</v>
      </c>
      <c r="D467" s="120">
        <v>1.9199999999999998E-2</v>
      </c>
      <c r="E467" s="120">
        <v>1.6199999999999999E-2</v>
      </c>
      <c r="F467" s="127">
        <v>86825</v>
      </c>
      <c r="G467" s="127">
        <v>27150</v>
      </c>
      <c r="H467" s="127">
        <v>43738</v>
      </c>
      <c r="I467" s="127">
        <v>10367</v>
      </c>
      <c r="J467" s="127">
        <v>0</v>
      </c>
      <c r="K467" s="127"/>
      <c r="L467" s="127"/>
      <c r="M467" s="127"/>
      <c r="N467" s="127"/>
      <c r="O467" s="127"/>
      <c r="Q467" s="140">
        <f t="shared" si="167"/>
        <v>0</v>
      </c>
      <c r="R467" s="140">
        <f t="shared" si="168"/>
        <v>0</v>
      </c>
      <c r="S467" s="140">
        <f t="shared" si="169"/>
        <v>0</v>
      </c>
      <c r="T467" s="140">
        <f t="shared" si="170"/>
        <v>0</v>
      </c>
      <c r="U467" s="140">
        <f t="shared" si="171"/>
        <v>0</v>
      </c>
      <c r="W467" s="140">
        <f t="shared" si="172"/>
        <v>1667.04</v>
      </c>
      <c r="X467" s="140">
        <f t="shared" si="173"/>
        <v>521.28</v>
      </c>
      <c r="Y467" s="140">
        <f t="shared" si="174"/>
        <v>839.76959999999997</v>
      </c>
      <c r="Z467" s="140">
        <f t="shared" si="175"/>
        <v>199.04639999999998</v>
      </c>
      <c r="AA467" s="140">
        <f t="shared" si="176"/>
        <v>0</v>
      </c>
      <c r="AC467" s="143">
        <f t="shared" si="165"/>
        <v>1667.04</v>
      </c>
      <c r="AD467" s="143">
        <f t="shared" si="165"/>
        <v>521.28</v>
      </c>
      <c r="AE467" s="143">
        <f t="shared" si="165"/>
        <v>839.76959999999997</v>
      </c>
      <c r="AF467" s="143">
        <f t="shared" si="165"/>
        <v>199.04639999999998</v>
      </c>
      <c r="AG467" s="143">
        <f t="shared" si="165"/>
        <v>0</v>
      </c>
      <c r="AI467" s="140">
        <f t="shared" si="177"/>
        <v>0</v>
      </c>
      <c r="AJ467" s="140">
        <f t="shared" si="178"/>
        <v>0</v>
      </c>
      <c r="AK467" s="140">
        <f t="shared" si="179"/>
        <v>0</v>
      </c>
      <c r="AL467" s="140">
        <f t="shared" si="180"/>
        <v>0</v>
      </c>
      <c r="AM467" s="140">
        <f t="shared" si="181"/>
        <v>0</v>
      </c>
      <c r="AO467" s="140">
        <f t="shared" si="182"/>
        <v>1406.5649999999998</v>
      </c>
      <c r="AP467" s="140">
        <f t="shared" si="183"/>
        <v>439.83</v>
      </c>
      <c r="AQ467" s="140">
        <f t="shared" si="184"/>
        <v>708.55559999999991</v>
      </c>
      <c r="AR467" s="140">
        <f t="shared" si="185"/>
        <v>167.94539999999998</v>
      </c>
      <c r="AS467" s="140">
        <f t="shared" si="186"/>
        <v>0</v>
      </c>
      <c r="AU467" s="143">
        <f t="shared" si="166"/>
        <v>1406.5649999999998</v>
      </c>
      <c r="AV467" s="143">
        <f t="shared" si="166"/>
        <v>439.83</v>
      </c>
      <c r="AW467" s="143">
        <f t="shared" si="166"/>
        <v>708.55559999999991</v>
      </c>
      <c r="AX467" s="143">
        <f t="shared" si="166"/>
        <v>167.94539999999998</v>
      </c>
      <c r="AY467" s="143">
        <f t="shared" si="166"/>
        <v>0</v>
      </c>
    </row>
    <row r="468" spans="2:51">
      <c r="B468" t="s">
        <v>998</v>
      </c>
      <c r="C468" t="s">
        <v>76</v>
      </c>
      <c r="D468" s="120">
        <v>7.0400000000000004E-2</v>
      </c>
      <c r="E468" s="120">
        <v>0.06</v>
      </c>
      <c r="F468" s="127">
        <v>87716</v>
      </c>
      <c r="G468" s="127">
        <v>27428</v>
      </c>
      <c r="H468" s="127">
        <v>44186</v>
      </c>
      <c r="I468" s="127">
        <v>10474</v>
      </c>
      <c r="J468" s="127">
        <v>0</v>
      </c>
      <c r="K468" s="127"/>
      <c r="L468" s="127"/>
      <c r="M468" s="127"/>
      <c r="N468" s="127"/>
      <c r="O468" s="127"/>
      <c r="Q468" s="140">
        <f t="shared" si="167"/>
        <v>0</v>
      </c>
      <c r="R468" s="140">
        <f t="shared" si="168"/>
        <v>0</v>
      </c>
      <c r="S468" s="140">
        <f t="shared" si="169"/>
        <v>0</v>
      </c>
      <c r="T468" s="140">
        <f t="shared" si="170"/>
        <v>0</v>
      </c>
      <c r="U468" s="140">
        <f t="shared" si="171"/>
        <v>0</v>
      </c>
      <c r="W468" s="140">
        <f t="shared" si="172"/>
        <v>6175.2064</v>
      </c>
      <c r="X468" s="140">
        <f t="shared" si="173"/>
        <v>1930.9312000000002</v>
      </c>
      <c r="Y468" s="140">
        <f t="shared" si="174"/>
        <v>3110.6944000000003</v>
      </c>
      <c r="Z468" s="140">
        <f t="shared" si="175"/>
        <v>737.36959999999999</v>
      </c>
      <c r="AA468" s="140">
        <f t="shared" si="176"/>
        <v>0</v>
      </c>
      <c r="AC468" s="143">
        <f t="shared" si="165"/>
        <v>6175.2064</v>
      </c>
      <c r="AD468" s="143">
        <f t="shared" si="165"/>
        <v>1930.9312000000002</v>
      </c>
      <c r="AE468" s="143">
        <f t="shared" si="165"/>
        <v>3110.6944000000003</v>
      </c>
      <c r="AF468" s="143">
        <f t="shared" si="165"/>
        <v>737.36959999999999</v>
      </c>
      <c r="AG468" s="143">
        <f t="shared" si="165"/>
        <v>0</v>
      </c>
      <c r="AI468" s="140">
        <f t="shared" si="177"/>
        <v>0</v>
      </c>
      <c r="AJ468" s="140">
        <f t="shared" si="178"/>
        <v>0</v>
      </c>
      <c r="AK468" s="140">
        <f t="shared" si="179"/>
        <v>0</v>
      </c>
      <c r="AL468" s="140">
        <f t="shared" si="180"/>
        <v>0</v>
      </c>
      <c r="AM468" s="140">
        <f t="shared" si="181"/>
        <v>0</v>
      </c>
      <c r="AO468" s="140">
        <f t="shared" si="182"/>
        <v>5262.96</v>
      </c>
      <c r="AP468" s="140">
        <f t="shared" si="183"/>
        <v>1645.6799999999998</v>
      </c>
      <c r="AQ468" s="140">
        <f t="shared" si="184"/>
        <v>2651.16</v>
      </c>
      <c r="AR468" s="140">
        <f t="shared" si="185"/>
        <v>628.43999999999994</v>
      </c>
      <c r="AS468" s="140">
        <f t="shared" si="186"/>
        <v>0</v>
      </c>
      <c r="AU468" s="143">
        <f t="shared" si="166"/>
        <v>5262.96</v>
      </c>
      <c r="AV468" s="143">
        <f t="shared" si="166"/>
        <v>1645.6799999999998</v>
      </c>
      <c r="AW468" s="143">
        <f t="shared" si="166"/>
        <v>2651.16</v>
      </c>
      <c r="AX468" s="143">
        <f t="shared" si="166"/>
        <v>628.43999999999994</v>
      </c>
      <c r="AY468" s="143">
        <f t="shared" si="166"/>
        <v>0</v>
      </c>
    </row>
    <row r="469" spans="2:51">
      <c r="B469" t="s">
        <v>998</v>
      </c>
      <c r="C469" t="s">
        <v>77</v>
      </c>
      <c r="D469" s="120">
        <v>0.2</v>
      </c>
      <c r="E469" s="120">
        <v>2.2800000000000001E-2</v>
      </c>
      <c r="F469" s="127">
        <v>0</v>
      </c>
      <c r="G469" s="127">
        <v>0</v>
      </c>
      <c r="H469" s="127">
        <v>0</v>
      </c>
      <c r="I469" s="127">
        <v>0</v>
      </c>
      <c r="J469" s="127">
        <v>0</v>
      </c>
      <c r="K469" s="127"/>
      <c r="L469" s="127"/>
      <c r="M469" s="127"/>
      <c r="N469" s="127"/>
      <c r="O469" s="127"/>
      <c r="Q469" s="140">
        <f t="shared" si="167"/>
        <v>0</v>
      </c>
      <c r="R469" s="140">
        <f t="shared" si="168"/>
        <v>0</v>
      </c>
      <c r="S469" s="140">
        <f t="shared" si="169"/>
        <v>0</v>
      </c>
      <c r="T469" s="140">
        <f t="shared" si="170"/>
        <v>0</v>
      </c>
      <c r="U469" s="140">
        <f t="shared" si="171"/>
        <v>0</v>
      </c>
      <c r="W469" s="140">
        <f t="shared" si="172"/>
        <v>0</v>
      </c>
      <c r="X469" s="140">
        <f t="shared" si="173"/>
        <v>0</v>
      </c>
      <c r="Y469" s="140">
        <f t="shared" si="174"/>
        <v>0</v>
      </c>
      <c r="Z469" s="140">
        <f t="shared" si="175"/>
        <v>0</v>
      </c>
      <c r="AA469" s="140">
        <f t="shared" si="176"/>
        <v>0</v>
      </c>
      <c r="AC469" s="143">
        <f t="shared" si="165"/>
        <v>0</v>
      </c>
      <c r="AD469" s="143">
        <f t="shared" si="165"/>
        <v>0</v>
      </c>
      <c r="AE469" s="143">
        <f t="shared" si="165"/>
        <v>0</v>
      </c>
      <c r="AF469" s="143">
        <f t="shared" si="165"/>
        <v>0</v>
      </c>
      <c r="AG469" s="143">
        <f t="shared" si="165"/>
        <v>0</v>
      </c>
      <c r="AI469" s="140">
        <f t="shared" si="177"/>
        <v>0</v>
      </c>
      <c r="AJ469" s="140">
        <f t="shared" si="178"/>
        <v>0</v>
      </c>
      <c r="AK469" s="140">
        <f t="shared" si="179"/>
        <v>0</v>
      </c>
      <c r="AL469" s="140">
        <f t="shared" si="180"/>
        <v>0</v>
      </c>
      <c r="AM469" s="140">
        <f t="shared" si="181"/>
        <v>0</v>
      </c>
      <c r="AO469" s="140">
        <f t="shared" si="182"/>
        <v>0</v>
      </c>
      <c r="AP469" s="140">
        <f t="shared" si="183"/>
        <v>0</v>
      </c>
      <c r="AQ469" s="140">
        <f t="shared" si="184"/>
        <v>0</v>
      </c>
      <c r="AR469" s="140">
        <f t="shared" si="185"/>
        <v>0</v>
      </c>
      <c r="AS469" s="140">
        <f t="shared" si="186"/>
        <v>0</v>
      </c>
      <c r="AU469" s="143">
        <f t="shared" si="166"/>
        <v>0</v>
      </c>
      <c r="AV469" s="143">
        <f t="shared" si="166"/>
        <v>0</v>
      </c>
      <c r="AW469" s="143">
        <f t="shared" si="166"/>
        <v>0</v>
      </c>
      <c r="AX469" s="143">
        <f t="shared" si="166"/>
        <v>0</v>
      </c>
      <c r="AY469" s="143">
        <f t="shared" si="166"/>
        <v>0</v>
      </c>
    </row>
    <row r="470" spans="2:51">
      <c r="B470" t="s">
        <v>998</v>
      </c>
      <c r="C470" t="s">
        <v>81</v>
      </c>
      <c r="D470" s="120">
        <v>2.06E-2</v>
      </c>
      <c r="E470" s="120">
        <v>3.2399999999999998E-2</v>
      </c>
      <c r="F470" s="127">
        <v>326679</v>
      </c>
      <c r="G470" s="127">
        <v>102152</v>
      </c>
      <c r="H470" s="127">
        <v>164564</v>
      </c>
      <c r="I470" s="127">
        <v>39007</v>
      </c>
      <c r="J470" s="127">
        <v>0</v>
      </c>
      <c r="K470" s="127"/>
      <c r="L470" s="127"/>
      <c r="M470" s="127"/>
      <c r="N470" s="127"/>
      <c r="O470" s="127"/>
      <c r="Q470" s="140">
        <f t="shared" si="167"/>
        <v>0</v>
      </c>
      <c r="R470" s="140">
        <f t="shared" si="168"/>
        <v>0</v>
      </c>
      <c r="S470" s="140">
        <f t="shared" si="169"/>
        <v>0</v>
      </c>
      <c r="T470" s="140">
        <f t="shared" si="170"/>
        <v>0</v>
      </c>
      <c r="U470" s="140">
        <f t="shared" si="171"/>
        <v>0</v>
      </c>
      <c r="W470" s="140">
        <f t="shared" si="172"/>
        <v>6729.5874000000003</v>
      </c>
      <c r="X470" s="140">
        <f t="shared" si="173"/>
        <v>2104.3312000000001</v>
      </c>
      <c r="Y470" s="140">
        <f t="shared" si="174"/>
        <v>3390.0183999999999</v>
      </c>
      <c r="Z470" s="140">
        <f t="shared" si="175"/>
        <v>803.54420000000005</v>
      </c>
      <c r="AA470" s="140">
        <f t="shared" si="176"/>
        <v>0</v>
      </c>
      <c r="AC470" s="143">
        <f t="shared" si="165"/>
        <v>6729.5874000000003</v>
      </c>
      <c r="AD470" s="143">
        <f t="shared" si="165"/>
        <v>2104.3312000000001</v>
      </c>
      <c r="AE470" s="143">
        <f t="shared" si="165"/>
        <v>3390.0183999999999</v>
      </c>
      <c r="AF470" s="143">
        <f t="shared" si="165"/>
        <v>803.54420000000005</v>
      </c>
      <c r="AG470" s="143">
        <f t="shared" si="165"/>
        <v>0</v>
      </c>
      <c r="AI470" s="140">
        <f t="shared" si="177"/>
        <v>0</v>
      </c>
      <c r="AJ470" s="140">
        <f t="shared" si="178"/>
        <v>0</v>
      </c>
      <c r="AK470" s="140">
        <f t="shared" si="179"/>
        <v>0</v>
      </c>
      <c r="AL470" s="140">
        <f t="shared" si="180"/>
        <v>0</v>
      </c>
      <c r="AM470" s="140">
        <f t="shared" si="181"/>
        <v>0</v>
      </c>
      <c r="AO470" s="140">
        <f t="shared" si="182"/>
        <v>10584.399599999999</v>
      </c>
      <c r="AP470" s="140">
        <f t="shared" si="183"/>
        <v>3309.7248</v>
      </c>
      <c r="AQ470" s="140">
        <f t="shared" si="184"/>
        <v>5331.8735999999999</v>
      </c>
      <c r="AR470" s="140">
        <f t="shared" si="185"/>
        <v>1263.8267999999998</v>
      </c>
      <c r="AS470" s="140">
        <f t="shared" si="186"/>
        <v>0</v>
      </c>
      <c r="AU470" s="143">
        <f t="shared" si="166"/>
        <v>10584.399599999999</v>
      </c>
      <c r="AV470" s="143">
        <f t="shared" si="166"/>
        <v>3309.7248</v>
      </c>
      <c r="AW470" s="143">
        <f t="shared" si="166"/>
        <v>5331.8735999999999</v>
      </c>
      <c r="AX470" s="143">
        <f t="shared" si="166"/>
        <v>1263.8267999999998</v>
      </c>
      <c r="AY470" s="143">
        <f t="shared" si="166"/>
        <v>0</v>
      </c>
    </row>
    <row r="471" spans="2:51">
      <c r="B471" t="s">
        <v>998</v>
      </c>
      <c r="C471" t="s">
        <v>82</v>
      </c>
      <c r="D471" s="120">
        <v>7.4300000000000005E-2</v>
      </c>
      <c r="E471" s="120">
        <v>3.2399999999999998E-2</v>
      </c>
      <c r="F471" s="127">
        <v>0</v>
      </c>
      <c r="G471" s="127">
        <v>0</v>
      </c>
      <c r="H471" s="127">
        <v>0</v>
      </c>
      <c r="I471" s="127">
        <v>0</v>
      </c>
      <c r="J471" s="127">
        <v>0</v>
      </c>
      <c r="K471" s="127"/>
      <c r="L471" s="127"/>
      <c r="M471" s="127"/>
      <c r="N471" s="127"/>
      <c r="O471" s="127"/>
      <c r="Q471" s="140">
        <f t="shared" si="167"/>
        <v>0</v>
      </c>
      <c r="R471" s="140">
        <f t="shared" si="168"/>
        <v>0</v>
      </c>
      <c r="S471" s="140">
        <f t="shared" si="169"/>
        <v>0</v>
      </c>
      <c r="T471" s="140">
        <f t="shared" si="170"/>
        <v>0</v>
      </c>
      <c r="U471" s="140">
        <f t="shared" si="171"/>
        <v>0</v>
      </c>
      <c r="W471" s="140">
        <f t="shared" si="172"/>
        <v>0</v>
      </c>
      <c r="X471" s="140">
        <f t="shared" si="173"/>
        <v>0</v>
      </c>
      <c r="Y471" s="140">
        <f t="shared" si="174"/>
        <v>0</v>
      </c>
      <c r="Z471" s="140">
        <f t="shared" si="175"/>
        <v>0</v>
      </c>
      <c r="AA471" s="140">
        <f t="shared" si="176"/>
        <v>0</v>
      </c>
      <c r="AC471" s="143">
        <f t="shared" si="165"/>
        <v>0</v>
      </c>
      <c r="AD471" s="143">
        <f t="shared" si="165"/>
        <v>0</v>
      </c>
      <c r="AE471" s="143">
        <f t="shared" si="165"/>
        <v>0</v>
      </c>
      <c r="AF471" s="143">
        <f t="shared" si="165"/>
        <v>0</v>
      </c>
      <c r="AG471" s="143">
        <f t="shared" si="165"/>
        <v>0</v>
      </c>
      <c r="AI471" s="140">
        <f t="shared" si="177"/>
        <v>0</v>
      </c>
      <c r="AJ471" s="140">
        <f t="shared" si="178"/>
        <v>0</v>
      </c>
      <c r="AK471" s="140">
        <f t="shared" si="179"/>
        <v>0</v>
      </c>
      <c r="AL471" s="140">
        <f t="shared" si="180"/>
        <v>0</v>
      </c>
      <c r="AM471" s="140">
        <f t="shared" si="181"/>
        <v>0</v>
      </c>
      <c r="AO471" s="140">
        <f t="shared" si="182"/>
        <v>0</v>
      </c>
      <c r="AP471" s="140">
        <f t="shared" si="183"/>
        <v>0</v>
      </c>
      <c r="AQ471" s="140">
        <f t="shared" si="184"/>
        <v>0</v>
      </c>
      <c r="AR471" s="140">
        <f t="shared" si="185"/>
        <v>0</v>
      </c>
      <c r="AS471" s="140">
        <f t="shared" si="186"/>
        <v>0</v>
      </c>
      <c r="AU471" s="143">
        <f t="shared" si="166"/>
        <v>0</v>
      </c>
      <c r="AV471" s="143">
        <f t="shared" si="166"/>
        <v>0</v>
      </c>
      <c r="AW471" s="143">
        <f t="shared" si="166"/>
        <v>0</v>
      </c>
      <c r="AX471" s="143">
        <f t="shared" si="166"/>
        <v>0</v>
      </c>
      <c r="AY471" s="143">
        <f t="shared" si="166"/>
        <v>0</v>
      </c>
    </row>
    <row r="472" spans="2:51">
      <c r="B472" t="s">
        <v>998</v>
      </c>
      <c r="C472" t="s">
        <v>90</v>
      </c>
      <c r="D472" s="120">
        <v>5.3800000000000001E-2</v>
      </c>
      <c r="E472" s="120">
        <v>2.2800000000000001E-2</v>
      </c>
      <c r="F472" s="127">
        <v>0</v>
      </c>
      <c r="G472" s="127">
        <v>0</v>
      </c>
      <c r="H472" s="127">
        <v>150680</v>
      </c>
      <c r="I472" s="127">
        <v>43298</v>
      </c>
      <c r="J472" s="127">
        <v>0</v>
      </c>
      <c r="K472" s="127"/>
      <c r="L472" s="127"/>
      <c r="M472" s="127"/>
      <c r="N472" s="127"/>
      <c r="O472" s="127"/>
      <c r="Q472" s="140">
        <f t="shared" si="167"/>
        <v>0</v>
      </c>
      <c r="R472" s="140">
        <f t="shared" si="168"/>
        <v>0</v>
      </c>
      <c r="S472" s="140">
        <f t="shared" si="169"/>
        <v>0</v>
      </c>
      <c r="T472" s="140">
        <f t="shared" si="170"/>
        <v>0</v>
      </c>
      <c r="U472" s="140">
        <f t="shared" si="171"/>
        <v>0</v>
      </c>
      <c r="W472" s="140">
        <f t="shared" si="172"/>
        <v>0</v>
      </c>
      <c r="X472" s="140">
        <f t="shared" si="173"/>
        <v>0</v>
      </c>
      <c r="Y472" s="140">
        <f t="shared" si="174"/>
        <v>8106.5839999999998</v>
      </c>
      <c r="Z472" s="140">
        <f t="shared" si="175"/>
        <v>2329.4324000000001</v>
      </c>
      <c r="AA472" s="140">
        <f t="shared" si="176"/>
        <v>0</v>
      </c>
      <c r="AC472" s="143">
        <f t="shared" si="165"/>
        <v>0</v>
      </c>
      <c r="AD472" s="143">
        <f t="shared" si="165"/>
        <v>0</v>
      </c>
      <c r="AE472" s="143">
        <f t="shared" si="165"/>
        <v>8106.5839999999998</v>
      </c>
      <c r="AF472" s="143">
        <f t="shared" si="165"/>
        <v>2329.4324000000001</v>
      </c>
      <c r="AG472" s="143">
        <f t="shared" si="165"/>
        <v>0</v>
      </c>
      <c r="AI472" s="140">
        <f t="shared" si="177"/>
        <v>0</v>
      </c>
      <c r="AJ472" s="140">
        <f t="shared" si="178"/>
        <v>0</v>
      </c>
      <c r="AK472" s="140">
        <f t="shared" si="179"/>
        <v>0</v>
      </c>
      <c r="AL472" s="140">
        <f t="shared" si="180"/>
        <v>0</v>
      </c>
      <c r="AM472" s="140">
        <f t="shared" si="181"/>
        <v>0</v>
      </c>
      <c r="AO472" s="140">
        <f t="shared" si="182"/>
        <v>0</v>
      </c>
      <c r="AP472" s="140">
        <f t="shared" si="183"/>
        <v>0</v>
      </c>
      <c r="AQ472" s="140">
        <f t="shared" si="184"/>
        <v>3435.5039999999999</v>
      </c>
      <c r="AR472" s="140">
        <f t="shared" si="185"/>
        <v>987.19440000000009</v>
      </c>
      <c r="AS472" s="140">
        <f t="shared" si="186"/>
        <v>0</v>
      </c>
      <c r="AU472" s="143">
        <f t="shared" si="166"/>
        <v>0</v>
      </c>
      <c r="AV472" s="143">
        <f t="shared" si="166"/>
        <v>0</v>
      </c>
      <c r="AW472" s="143">
        <f t="shared" si="166"/>
        <v>3435.5039999999999</v>
      </c>
      <c r="AX472" s="143">
        <f t="shared" si="166"/>
        <v>987.19440000000009</v>
      </c>
      <c r="AY472" s="143">
        <f t="shared" si="166"/>
        <v>0</v>
      </c>
    </row>
    <row r="473" spans="2:51">
      <c r="B473" t="s">
        <v>998</v>
      </c>
      <c r="C473" t="s">
        <v>91</v>
      </c>
      <c r="D473" s="120">
        <v>3.5499999999999997E-2</v>
      </c>
      <c r="E473" s="120">
        <v>1.8700000000000001E-2</v>
      </c>
      <c r="F473" s="127">
        <v>0</v>
      </c>
      <c r="G473" s="127">
        <v>0</v>
      </c>
      <c r="H473" s="127">
        <v>402547</v>
      </c>
      <c r="I473" s="127">
        <v>115672</v>
      </c>
      <c r="J473" s="127">
        <v>0</v>
      </c>
      <c r="K473" s="127"/>
      <c r="L473" s="127"/>
      <c r="M473" s="127"/>
      <c r="N473" s="127"/>
      <c r="O473" s="127"/>
      <c r="Q473" s="140">
        <f t="shared" si="167"/>
        <v>0</v>
      </c>
      <c r="R473" s="140">
        <f t="shared" si="168"/>
        <v>0</v>
      </c>
      <c r="S473" s="140">
        <f t="shared" si="169"/>
        <v>0</v>
      </c>
      <c r="T473" s="140">
        <f t="shared" si="170"/>
        <v>0</v>
      </c>
      <c r="U473" s="140">
        <f t="shared" si="171"/>
        <v>0</v>
      </c>
      <c r="W473" s="140">
        <f t="shared" si="172"/>
        <v>0</v>
      </c>
      <c r="X473" s="140">
        <f t="shared" si="173"/>
        <v>0</v>
      </c>
      <c r="Y473" s="140">
        <f t="shared" si="174"/>
        <v>14290.418499999998</v>
      </c>
      <c r="Z473" s="140">
        <f t="shared" si="175"/>
        <v>4106.3559999999998</v>
      </c>
      <c r="AA473" s="140">
        <f t="shared" si="176"/>
        <v>0</v>
      </c>
      <c r="AC473" s="143">
        <f t="shared" si="165"/>
        <v>0</v>
      </c>
      <c r="AD473" s="143">
        <f t="shared" si="165"/>
        <v>0</v>
      </c>
      <c r="AE473" s="143">
        <f t="shared" si="165"/>
        <v>14290.418499999998</v>
      </c>
      <c r="AF473" s="143">
        <f t="shared" si="165"/>
        <v>4106.3559999999998</v>
      </c>
      <c r="AG473" s="143">
        <f t="shared" si="165"/>
        <v>0</v>
      </c>
      <c r="AI473" s="140">
        <f t="shared" si="177"/>
        <v>0</v>
      </c>
      <c r="AJ473" s="140">
        <f t="shared" si="178"/>
        <v>0</v>
      </c>
      <c r="AK473" s="140">
        <f t="shared" si="179"/>
        <v>0</v>
      </c>
      <c r="AL473" s="140">
        <f t="shared" si="180"/>
        <v>0</v>
      </c>
      <c r="AM473" s="140">
        <f t="shared" si="181"/>
        <v>0</v>
      </c>
      <c r="AO473" s="140">
        <f t="shared" si="182"/>
        <v>0</v>
      </c>
      <c r="AP473" s="140">
        <f t="shared" si="183"/>
        <v>0</v>
      </c>
      <c r="AQ473" s="140">
        <f t="shared" si="184"/>
        <v>7527.6289000000006</v>
      </c>
      <c r="AR473" s="140">
        <f t="shared" si="185"/>
        <v>2163.0664000000002</v>
      </c>
      <c r="AS473" s="140">
        <f t="shared" si="186"/>
        <v>0</v>
      </c>
      <c r="AU473" s="143">
        <f t="shared" si="166"/>
        <v>0</v>
      </c>
      <c r="AV473" s="143">
        <f t="shared" si="166"/>
        <v>0</v>
      </c>
      <c r="AW473" s="143">
        <f t="shared" si="166"/>
        <v>7527.6289000000006</v>
      </c>
      <c r="AX473" s="143">
        <f t="shared" si="166"/>
        <v>2163.0664000000002</v>
      </c>
      <c r="AY473" s="143">
        <f t="shared" si="166"/>
        <v>0</v>
      </c>
    </row>
    <row r="474" spans="2:51">
      <c r="B474" t="s">
        <v>998</v>
      </c>
      <c r="C474" t="s">
        <v>92</v>
      </c>
      <c r="D474" s="120">
        <v>3.5499999999999997E-2</v>
      </c>
      <c r="E474" s="120">
        <v>1.8700000000000001E-2</v>
      </c>
      <c r="F474" s="127">
        <v>0</v>
      </c>
      <c r="G474" s="127">
        <v>0</v>
      </c>
      <c r="H474" s="127">
        <v>0</v>
      </c>
      <c r="I474" s="127">
        <v>0</v>
      </c>
      <c r="J474" s="127">
        <v>0</v>
      </c>
      <c r="K474" s="127"/>
      <c r="L474" s="127"/>
      <c r="M474" s="127"/>
      <c r="N474" s="127"/>
      <c r="O474" s="127"/>
      <c r="Q474" s="140">
        <f t="shared" si="167"/>
        <v>0</v>
      </c>
      <c r="R474" s="140">
        <f t="shared" si="168"/>
        <v>0</v>
      </c>
      <c r="S474" s="140">
        <f t="shared" si="169"/>
        <v>0</v>
      </c>
      <c r="T474" s="140">
        <f t="shared" si="170"/>
        <v>0</v>
      </c>
      <c r="U474" s="140">
        <f t="shared" si="171"/>
        <v>0</v>
      </c>
      <c r="W474" s="140">
        <f t="shared" si="172"/>
        <v>0</v>
      </c>
      <c r="X474" s="140">
        <f t="shared" si="173"/>
        <v>0</v>
      </c>
      <c r="Y474" s="140">
        <f t="shared" si="174"/>
        <v>0</v>
      </c>
      <c r="Z474" s="140">
        <f t="shared" si="175"/>
        <v>0</v>
      </c>
      <c r="AA474" s="140">
        <f t="shared" si="176"/>
        <v>0</v>
      </c>
      <c r="AC474" s="143">
        <f t="shared" si="165"/>
        <v>0</v>
      </c>
      <c r="AD474" s="143">
        <f t="shared" si="165"/>
        <v>0</v>
      </c>
      <c r="AE474" s="143">
        <f t="shared" si="165"/>
        <v>0</v>
      </c>
      <c r="AF474" s="143">
        <f t="shared" si="165"/>
        <v>0</v>
      </c>
      <c r="AG474" s="143">
        <f t="shared" si="165"/>
        <v>0</v>
      </c>
      <c r="AI474" s="140">
        <f t="shared" si="177"/>
        <v>0</v>
      </c>
      <c r="AJ474" s="140">
        <f t="shared" si="178"/>
        <v>0</v>
      </c>
      <c r="AK474" s="140">
        <f t="shared" si="179"/>
        <v>0</v>
      </c>
      <c r="AL474" s="140">
        <f t="shared" si="180"/>
        <v>0</v>
      </c>
      <c r="AM474" s="140">
        <f t="shared" si="181"/>
        <v>0</v>
      </c>
      <c r="AO474" s="140">
        <f t="shared" si="182"/>
        <v>0</v>
      </c>
      <c r="AP474" s="140">
        <f t="shared" si="183"/>
        <v>0</v>
      </c>
      <c r="AQ474" s="140">
        <f t="shared" si="184"/>
        <v>0</v>
      </c>
      <c r="AR474" s="140">
        <f t="shared" si="185"/>
        <v>0</v>
      </c>
      <c r="AS474" s="140">
        <f t="shared" si="186"/>
        <v>0</v>
      </c>
      <c r="AU474" s="143">
        <f t="shared" si="166"/>
        <v>0</v>
      </c>
      <c r="AV474" s="143">
        <f t="shared" si="166"/>
        <v>0</v>
      </c>
      <c r="AW474" s="143">
        <f t="shared" si="166"/>
        <v>0</v>
      </c>
      <c r="AX474" s="143">
        <f t="shared" si="166"/>
        <v>0</v>
      </c>
      <c r="AY474" s="143">
        <f t="shared" si="166"/>
        <v>0</v>
      </c>
    </row>
    <row r="475" spans="2:51">
      <c r="B475" t="s">
        <v>998</v>
      </c>
      <c r="C475" t="s">
        <v>93</v>
      </c>
      <c r="D475" s="120">
        <v>3.5499999999999997E-2</v>
      </c>
      <c r="E475" s="120">
        <v>1.6199999999999999E-2</v>
      </c>
      <c r="F475" s="127">
        <v>0</v>
      </c>
      <c r="G475" s="127">
        <v>0</v>
      </c>
      <c r="H475" s="127">
        <v>0</v>
      </c>
      <c r="I475" s="127">
        <v>0</v>
      </c>
      <c r="J475" s="127">
        <v>0</v>
      </c>
      <c r="K475" s="127"/>
      <c r="L475" s="127"/>
      <c r="M475" s="127"/>
      <c r="N475" s="127"/>
      <c r="O475" s="127"/>
      <c r="Q475" s="140">
        <f t="shared" si="167"/>
        <v>0</v>
      </c>
      <c r="R475" s="140">
        <f t="shared" si="168"/>
        <v>0</v>
      </c>
      <c r="S475" s="140">
        <f t="shared" si="169"/>
        <v>0</v>
      </c>
      <c r="T475" s="140">
        <f t="shared" si="170"/>
        <v>0</v>
      </c>
      <c r="U475" s="140">
        <f t="shared" si="171"/>
        <v>0</v>
      </c>
      <c r="W475" s="140">
        <f t="shared" si="172"/>
        <v>0</v>
      </c>
      <c r="X475" s="140">
        <f t="shared" si="173"/>
        <v>0</v>
      </c>
      <c r="Y475" s="140">
        <f t="shared" si="174"/>
        <v>0</v>
      </c>
      <c r="Z475" s="140">
        <f t="shared" si="175"/>
        <v>0</v>
      </c>
      <c r="AA475" s="140">
        <f t="shared" si="176"/>
        <v>0</v>
      </c>
      <c r="AC475" s="143">
        <f t="shared" si="165"/>
        <v>0</v>
      </c>
      <c r="AD475" s="143">
        <f t="shared" si="165"/>
        <v>0</v>
      </c>
      <c r="AE475" s="143">
        <f t="shared" si="165"/>
        <v>0</v>
      </c>
      <c r="AF475" s="143">
        <f t="shared" si="165"/>
        <v>0</v>
      </c>
      <c r="AG475" s="143">
        <f t="shared" si="165"/>
        <v>0</v>
      </c>
      <c r="AI475" s="140">
        <f t="shared" si="177"/>
        <v>0</v>
      </c>
      <c r="AJ475" s="140">
        <f t="shared" si="178"/>
        <v>0</v>
      </c>
      <c r="AK475" s="140">
        <f t="shared" si="179"/>
        <v>0</v>
      </c>
      <c r="AL475" s="140">
        <f t="shared" si="180"/>
        <v>0</v>
      </c>
      <c r="AM475" s="140">
        <f t="shared" si="181"/>
        <v>0</v>
      </c>
      <c r="AO475" s="140">
        <f t="shared" si="182"/>
        <v>0</v>
      </c>
      <c r="AP475" s="140">
        <f t="shared" si="183"/>
        <v>0</v>
      </c>
      <c r="AQ475" s="140">
        <f t="shared" si="184"/>
        <v>0</v>
      </c>
      <c r="AR475" s="140">
        <f t="shared" si="185"/>
        <v>0</v>
      </c>
      <c r="AS475" s="140">
        <f t="shared" si="186"/>
        <v>0</v>
      </c>
      <c r="AU475" s="143">
        <f t="shared" si="166"/>
        <v>0</v>
      </c>
      <c r="AV475" s="143">
        <f t="shared" si="166"/>
        <v>0</v>
      </c>
      <c r="AW475" s="143">
        <f t="shared" si="166"/>
        <v>0</v>
      </c>
      <c r="AX475" s="143">
        <f t="shared" si="166"/>
        <v>0</v>
      </c>
      <c r="AY475" s="143">
        <f t="shared" si="166"/>
        <v>0</v>
      </c>
    </row>
    <row r="476" spans="2:51">
      <c r="B476" t="s">
        <v>998</v>
      </c>
      <c r="C476" t="s">
        <v>94</v>
      </c>
      <c r="D476" s="120">
        <v>1.9199999999999998E-2</v>
      </c>
      <c r="E476" s="120">
        <v>1.6199999999999999E-2</v>
      </c>
      <c r="F476" s="127">
        <v>0</v>
      </c>
      <c r="G476" s="127">
        <v>0</v>
      </c>
      <c r="H476" s="127">
        <v>174226</v>
      </c>
      <c r="I476" s="127">
        <v>50064</v>
      </c>
      <c r="J476" s="127">
        <v>0</v>
      </c>
      <c r="K476" s="127"/>
      <c r="L476" s="127"/>
      <c r="M476" s="127"/>
      <c r="N476" s="127"/>
      <c r="O476" s="127"/>
      <c r="Q476" s="140">
        <f t="shared" si="167"/>
        <v>0</v>
      </c>
      <c r="R476" s="140">
        <f t="shared" si="168"/>
        <v>0</v>
      </c>
      <c r="S476" s="140">
        <f t="shared" si="169"/>
        <v>0</v>
      </c>
      <c r="T476" s="140">
        <f t="shared" si="170"/>
        <v>0</v>
      </c>
      <c r="U476" s="140">
        <f t="shared" si="171"/>
        <v>0</v>
      </c>
      <c r="W476" s="140">
        <f t="shared" si="172"/>
        <v>0</v>
      </c>
      <c r="X476" s="140">
        <f t="shared" si="173"/>
        <v>0</v>
      </c>
      <c r="Y476" s="140">
        <f t="shared" si="174"/>
        <v>3345.1391999999996</v>
      </c>
      <c r="Z476" s="140">
        <f t="shared" si="175"/>
        <v>961.22879999999986</v>
      </c>
      <c r="AA476" s="140">
        <f t="shared" si="176"/>
        <v>0</v>
      </c>
      <c r="AC476" s="143">
        <f t="shared" si="165"/>
        <v>0</v>
      </c>
      <c r="AD476" s="143">
        <f t="shared" si="165"/>
        <v>0</v>
      </c>
      <c r="AE476" s="143">
        <f t="shared" si="165"/>
        <v>3345.1391999999996</v>
      </c>
      <c r="AF476" s="143">
        <f t="shared" si="165"/>
        <v>961.22879999999986</v>
      </c>
      <c r="AG476" s="143">
        <f t="shared" si="165"/>
        <v>0</v>
      </c>
      <c r="AI476" s="140">
        <f t="shared" si="177"/>
        <v>0</v>
      </c>
      <c r="AJ476" s="140">
        <f t="shared" si="178"/>
        <v>0</v>
      </c>
      <c r="AK476" s="140">
        <f t="shared" si="179"/>
        <v>0</v>
      </c>
      <c r="AL476" s="140">
        <f t="shared" si="180"/>
        <v>0</v>
      </c>
      <c r="AM476" s="140">
        <f t="shared" si="181"/>
        <v>0</v>
      </c>
      <c r="AO476" s="140">
        <f t="shared" si="182"/>
        <v>0</v>
      </c>
      <c r="AP476" s="140">
        <f t="shared" si="183"/>
        <v>0</v>
      </c>
      <c r="AQ476" s="140">
        <f t="shared" si="184"/>
        <v>2822.4611999999997</v>
      </c>
      <c r="AR476" s="140">
        <f t="shared" si="185"/>
        <v>811.03679999999997</v>
      </c>
      <c r="AS476" s="140">
        <f t="shared" si="186"/>
        <v>0</v>
      </c>
      <c r="AU476" s="143">
        <f t="shared" si="166"/>
        <v>0</v>
      </c>
      <c r="AV476" s="143">
        <f t="shared" si="166"/>
        <v>0</v>
      </c>
      <c r="AW476" s="143">
        <f t="shared" si="166"/>
        <v>2822.4611999999997</v>
      </c>
      <c r="AX476" s="143">
        <f t="shared" si="166"/>
        <v>811.03679999999997</v>
      </c>
      <c r="AY476" s="143">
        <f t="shared" si="166"/>
        <v>0</v>
      </c>
    </row>
    <row r="477" spans="2:51">
      <c r="B477" t="s">
        <v>998</v>
      </c>
      <c r="C477" t="s">
        <v>95</v>
      </c>
      <c r="D477" s="120">
        <v>1.9199999999999998E-2</v>
      </c>
      <c r="E477" s="120">
        <v>1.6199999999999999E-2</v>
      </c>
      <c r="F477" s="127">
        <v>0</v>
      </c>
      <c r="G477" s="127">
        <v>0</v>
      </c>
      <c r="H477" s="127">
        <v>62200</v>
      </c>
      <c r="I477" s="127">
        <v>17873</v>
      </c>
      <c r="J477" s="127">
        <v>0</v>
      </c>
      <c r="K477" s="127"/>
      <c r="L477" s="127"/>
      <c r="M477" s="127"/>
      <c r="N477" s="127"/>
      <c r="O477" s="127"/>
      <c r="Q477" s="140">
        <f t="shared" si="167"/>
        <v>0</v>
      </c>
      <c r="R477" s="140">
        <f t="shared" si="168"/>
        <v>0</v>
      </c>
      <c r="S477" s="140">
        <f t="shared" si="169"/>
        <v>0</v>
      </c>
      <c r="T477" s="140">
        <f t="shared" si="170"/>
        <v>0</v>
      </c>
      <c r="U477" s="140">
        <f t="shared" si="171"/>
        <v>0</v>
      </c>
      <c r="W477" s="140">
        <f t="shared" si="172"/>
        <v>0</v>
      </c>
      <c r="X477" s="140">
        <f t="shared" si="173"/>
        <v>0</v>
      </c>
      <c r="Y477" s="140">
        <f t="shared" si="174"/>
        <v>1194.2399999999998</v>
      </c>
      <c r="Z477" s="140">
        <f t="shared" si="175"/>
        <v>343.16159999999996</v>
      </c>
      <c r="AA477" s="140">
        <f t="shared" si="176"/>
        <v>0</v>
      </c>
      <c r="AC477" s="143">
        <f t="shared" si="165"/>
        <v>0</v>
      </c>
      <c r="AD477" s="143">
        <f t="shared" si="165"/>
        <v>0</v>
      </c>
      <c r="AE477" s="143">
        <f t="shared" si="165"/>
        <v>1194.2399999999998</v>
      </c>
      <c r="AF477" s="143">
        <f t="shared" si="165"/>
        <v>343.16159999999996</v>
      </c>
      <c r="AG477" s="143">
        <f t="shared" si="165"/>
        <v>0</v>
      </c>
      <c r="AI477" s="140">
        <f t="shared" si="177"/>
        <v>0</v>
      </c>
      <c r="AJ477" s="140">
        <f t="shared" si="178"/>
        <v>0</v>
      </c>
      <c r="AK477" s="140">
        <f t="shared" si="179"/>
        <v>0</v>
      </c>
      <c r="AL477" s="140">
        <f t="shared" si="180"/>
        <v>0</v>
      </c>
      <c r="AM477" s="140">
        <f t="shared" si="181"/>
        <v>0</v>
      </c>
      <c r="AO477" s="140">
        <f t="shared" si="182"/>
        <v>0</v>
      </c>
      <c r="AP477" s="140">
        <f t="shared" si="183"/>
        <v>0</v>
      </c>
      <c r="AQ477" s="140">
        <f t="shared" si="184"/>
        <v>1007.64</v>
      </c>
      <c r="AR477" s="140">
        <f t="shared" si="185"/>
        <v>289.54259999999999</v>
      </c>
      <c r="AS477" s="140">
        <f t="shared" si="186"/>
        <v>0</v>
      </c>
      <c r="AU477" s="143">
        <f t="shared" si="166"/>
        <v>0</v>
      </c>
      <c r="AV477" s="143">
        <f t="shared" si="166"/>
        <v>0</v>
      </c>
      <c r="AW477" s="143">
        <f t="shared" si="166"/>
        <v>1007.64</v>
      </c>
      <c r="AX477" s="143">
        <f t="shared" si="166"/>
        <v>289.54259999999999</v>
      </c>
      <c r="AY477" s="143">
        <f t="shared" si="166"/>
        <v>0</v>
      </c>
    </row>
    <row r="478" spans="2:51">
      <c r="B478" t="s">
        <v>998</v>
      </c>
      <c r="C478" t="s">
        <v>99</v>
      </c>
      <c r="D478" s="120">
        <v>2.06E-2</v>
      </c>
      <c r="E478" s="120">
        <v>3.2399999999999998E-2</v>
      </c>
      <c r="F478" s="127">
        <v>0</v>
      </c>
      <c r="G478" s="127">
        <v>0</v>
      </c>
      <c r="H478" s="127">
        <v>392453</v>
      </c>
      <c r="I478" s="127">
        <v>112771</v>
      </c>
      <c r="J478" s="127">
        <v>0</v>
      </c>
      <c r="K478" s="127"/>
      <c r="L478" s="127"/>
      <c r="M478" s="127"/>
      <c r="N478" s="127"/>
      <c r="O478" s="127"/>
      <c r="Q478" s="140">
        <f t="shared" si="167"/>
        <v>0</v>
      </c>
      <c r="R478" s="140">
        <f t="shared" si="168"/>
        <v>0</v>
      </c>
      <c r="S478" s="140">
        <f t="shared" si="169"/>
        <v>0</v>
      </c>
      <c r="T478" s="140">
        <f t="shared" si="170"/>
        <v>0</v>
      </c>
      <c r="U478" s="140">
        <f t="shared" si="171"/>
        <v>0</v>
      </c>
      <c r="W478" s="140">
        <f t="shared" si="172"/>
        <v>0</v>
      </c>
      <c r="X478" s="140">
        <f t="shared" si="173"/>
        <v>0</v>
      </c>
      <c r="Y478" s="140">
        <f t="shared" si="174"/>
        <v>8084.5317999999997</v>
      </c>
      <c r="Z478" s="140">
        <f t="shared" si="175"/>
        <v>2323.0826000000002</v>
      </c>
      <c r="AA478" s="140">
        <f t="shared" si="176"/>
        <v>0</v>
      </c>
      <c r="AC478" s="143">
        <f t="shared" ref="AC478:AG528" si="187">SUM(Q478,W478)</f>
        <v>0</v>
      </c>
      <c r="AD478" s="143">
        <f t="shared" si="187"/>
        <v>0</v>
      </c>
      <c r="AE478" s="143">
        <f t="shared" si="187"/>
        <v>8084.5317999999997</v>
      </c>
      <c r="AF478" s="143">
        <f t="shared" si="187"/>
        <v>2323.0826000000002</v>
      </c>
      <c r="AG478" s="143">
        <f t="shared" si="187"/>
        <v>0</v>
      </c>
      <c r="AI478" s="140">
        <f t="shared" si="177"/>
        <v>0</v>
      </c>
      <c r="AJ478" s="140">
        <f t="shared" si="178"/>
        <v>0</v>
      </c>
      <c r="AK478" s="140">
        <f t="shared" si="179"/>
        <v>0</v>
      </c>
      <c r="AL478" s="140">
        <f t="shared" si="180"/>
        <v>0</v>
      </c>
      <c r="AM478" s="140">
        <f t="shared" si="181"/>
        <v>0</v>
      </c>
      <c r="AO478" s="140">
        <f t="shared" si="182"/>
        <v>0</v>
      </c>
      <c r="AP478" s="140">
        <f t="shared" si="183"/>
        <v>0</v>
      </c>
      <c r="AQ478" s="140">
        <f t="shared" si="184"/>
        <v>12715.477199999999</v>
      </c>
      <c r="AR478" s="140">
        <f t="shared" si="185"/>
        <v>3653.7803999999996</v>
      </c>
      <c r="AS478" s="140">
        <f t="shared" si="186"/>
        <v>0</v>
      </c>
      <c r="AU478" s="143">
        <f t="shared" ref="AU478:AY528" si="188">SUM(AI478,AO478)</f>
        <v>0</v>
      </c>
      <c r="AV478" s="143">
        <f t="shared" si="188"/>
        <v>0</v>
      </c>
      <c r="AW478" s="143">
        <f t="shared" si="188"/>
        <v>12715.477199999999</v>
      </c>
      <c r="AX478" s="143">
        <f t="shared" si="188"/>
        <v>3653.7803999999996</v>
      </c>
      <c r="AY478" s="143">
        <f t="shared" si="188"/>
        <v>0</v>
      </c>
    </row>
    <row r="479" spans="2:51">
      <c r="B479" t="s">
        <v>998</v>
      </c>
      <c r="C479" t="s">
        <v>110</v>
      </c>
      <c r="D479" s="120">
        <v>5.3800000000000001E-2</v>
      </c>
      <c r="E479" s="120">
        <v>2.2800000000000001E-2</v>
      </c>
      <c r="F479" s="127">
        <v>133755</v>
      </c>
      <c r="G479" s="127">
        <v>38434</v>
      </c>
      <c r="H479" s="127">
        <v>0</v>
      </c>
      <c r="I479" s="127">
        <v>0</v>
      </c>
      <c r="J479" s="127">
        <v>0</v>
      </c>
      <c r="K479" s="127"/>
      <c r="L479" s="127"/>
      <c r="M479" s="127"/>
      <c r="N479" s="127"/>
      <c r="O479" s="127"/>
      <c r="Q479" s="140">
        <f t="shared" si="167"/>
        <v>0</v>
      </c>
      <c r="R479" s="140">
        <f t="shared" si="168"/>
        <v>0</v>
      </c>
      <c r="S479" s="140">
        <f t="shared" si="169"/>
        <v>0</v>
      </c>
      <c r="T479" s="140">
        <f t="shared" si="170"/>
        <v>0</v>
      </c>
      <c r="U479" s="140">
        <f t="shared" si="171"/>
        <v>0</v>
      </c>
      <c r="W479" s="140">
        <f t="shared" si="172"/>
        <v>7196.0190000000002</v>
      </c>
      <c r="X479" s="140">
        <f t="shared" si="173"/>
        <v>2067.7492000000002</v>
      </c>
      <c r="Y479" s="140">
        <f t="shared" si="174"/>
        <v>0</v>
      </c>
      <c r="Z479" s="140">
        <f t="shared" si="175"/>
        <v>0</v>
      </c>
      <c r="AA479" s="140">
        <f t="shared" si="176"/>
        <v>0</v>
      </c>
      <c r="AC479" s="143">
        <f t="shared" si="187"/>
        <v>7196.0190000000002</v>
      </c>
      <c r="AD479" s="143">
        <f t="shared" si="187"/>
        <v>2067.7492000000002</v>
      </c>
      <c r="AE479" s="143">
        <f t="shared" si="187"/>
        <v>0</v>
      </c>
      <c r="AF479" s="143">
        <f t="shared" si="187"/>
        <v>0</v>
      </c>
      <c r="AG479" s="143">
        <f t="shared" si="187"/>
        <v>0</v>
      </c>
      <c r="AI479" s="140">
        <f t="shared" si="177"/>
        <v>0</v>
      </c>
      <c r="AJ479" s="140">
        <f t="shared" si="178"/>
        <v>0</v>
      </c>
      <c r="AK479" s="140">
        <f t="shared" si="179"/>
        <v>0</v>
      </c>
      <c r="AL479" s="140">
        <f t="shared" si="180"/>
        <v>0</v>
      </c>
      <c r="AM479" s="140">
        <f t="shared" si="181"/>
        <v>0</v>
      </c>
      <c r="AO479" s="140">
        <f t="shared" si="182"/>
        <v>3049.614</v>
      </c>
      <c r="AP479" s="140">
        <f t="shared" si="183"/>
        <v>876.29520000000002</v>
      </c>
      <c r="AQ479" s="140">
        <f t="shared" si="184"/>
        <v>0</v>
      </c>
      <c r="AR479" s="140">
        <f t="shared" si="185"/>
        <v>0</v>
      </c>
      <c r="AS479" s="140">
        <f t="shared" si="186"/>
        <v>0</v>
      </c>
      <c r="AU479" s="143">
        <f t="shared" si="188"/>
        <v>3049.614</v>
      </c>
      <c r="AV479" s="143">
        <f t="shared" si="188"/>
        <v>876.29520000000002</v>
      </c>
      <c r="AW479" s="143">
        <f t="shared" si="188"/>
        <v>0</v>
      </c>
      <c r="AX479" s="143">
        <f t="shared" si="188"/>
        <v>0</v>
      </c>
      <c r="AY479" s="143">
        <f t="shared" si="188"/>
        <v>0</v>
      </c>
    </row>
    <row r="480" spans="2:51">
      <c r="B480" t="s">
        <v>998</v>
      </c>
      <c r="C480" t="s">
        <v>111</v>
      </c>
      <c r="D480" s="120">
        <v>3.5499999999999997E-2</v>
      </c>
      <c r="E480" s="120">
        <v>1.8700000000000001E-2</v>
      </c>
      <c r="F480" s="127">
        <v>1233043</v>
      </c>
      <c r="G480" s="127">
        <v>354314</v>
      </c>
      <c r="H480" s="127">
        <v>0</v>
      </c>
      <c r="I480" s="127">
        <v>0</v>
      </c>
      <c r="J480" s="127">
        <v>0</v>
      </c>
      <c r="K480" s="127"/>
      <c r="L480" s="127"/>
      <c r="M480" s="127"/>
      <c r="N480" s="127"/>
      <c r="O480" s="127"/>
      <c r="Q480" s="140">
        <f t="shared" si="167"/>
        <v>0</v>
      </c>
      <c r="R480" s="140">
        <f t="shared" si="168"/>
        <v>0</v>
      </c>
      <c r="S480" s="140">
        <f t="shared" si="169"/>
        <v>0</v>
      </c>
      <c r="T480" s="140">
        <f t="shared" si="170"/>
        <v>0</v>
      </c>
      <c r="U480" s="140">
        <f t="shared" si="171"/>
        <v>0</v>
      </c>
      <c r="W480" s="140">
        <f t="shared" si="172"/>
        <v>43773.026499999993</v>
      </c>
      <c r="X480" s="140">
        <f t="shared" si="173"/>
        <v>12578.146999999999</v>
      </c>
      <c r="Y480" s="140">
        <f t="shared" si="174"/>
        <v>0</v>
      </c>
      <c r="Z480" s="140">
        <f t="shared" si="175"/>
        <v>0</v>
      </c>
      <c r="AA480" s="140">
        <f t="shared" si="176"/>
        <v>0</v>
      </c>
      <c r="AC480" s="143">
        <f t="shared" si="187"/>
        <v>43773.026499999993</v>
      </c>
      <c r="AD480" s="143">
        <f t="shared" si="187"/>
        <v>12578.146999999999</v>
      </c>
      <c r="AE480" s="143">
        <f t="shared" si="187"/>
        <v>0</v>
      </c>
      <c r="AF480" s="143">
        <f t="shared" si="187"/>
        <v>0</v>
      </c>
      <c r="AG480" s="143">
        <f t="shared" si="187"/>
        <v>0</v>
      </c>
      <c r="AI480" s="140">
        <f t="shared" si="177"/>
        <v>0</v>
      </c>
      <c r="AJ480" s="140">
        <f t="shared" si="178"/>
        <v>0</v>
      </c>
      <c r="AK480" s="140">
        <f t="shared" si="179"/>
        <v>0</v>
      </c>
      <c r="AL480" s="140">
        <f t="shared" si="180"/>
        <v>0</v>
      </c>
      <c r="AM480" s="140">
        <f t="shared" si="181"/>
        <v>0</v>
      </c>
      <c r="AO480" s="140">
        <f t="shared" si="182"/>
        <v>23057.904100000003</v>
      </c>
      <c r="AP480" s="140">
        <f t="shared" si="183"/>
        <v>6625.6718000000001</v>
      </c>
      <c r="AQ480" s="140">
        <f t="shared" si="184"/>
        <v>0</v>
      </c>
      <c r="AR480" s="140">
        <f t="shared" si="185"/>
        <v>0</v>
      </c>
      <c r="AS480" s="140">
        <f t="shared" si="186"/>
        <v>0</v>
      </c>
      <c r="AU480" s="143">
        <f t="shared" si="188"/>
        <v>23057.904100000003</v>
      </c>
      <c r="AV480" s="143">
        <f t="shared" si="188"/>
        <v>6625.6718000000001</v>
      </c>
      <c r="AW480" s="143">
        <f t="shared" si="188"/>
        <v>0</v>
      </c>
      <c r="AX480" s="143">
        <f t="shared" si="188"/>
        <v>0</v>
      </c>
      <c r="AY480" s="143">
        <f t="shared" si="188"/>
        <v>0</v>
      </c>
    </row>
    <row r="481" spans="2:51">
      <c r="B481" t="s">
        <v>998</v>
      </c>
      <c r="C481" t="s">
        <v>112</v>
      </c>
      <c r="D481" s="120">
        <v>3.5499999999999997E-2</v>
      </c>
      <c r="E481" s="120">
        <v>1.8700000000000001E-2</v>
      </c>
      <c r="F481" s="127">
        <v>0</v>
      </c>
      <c r="G481" s="127">
        <v>0</v>
      </c>
      <c r="H481" s="127">
        <v>0</v>
      </c>
      <c r="I481" s="127">
        <v>0</v>
      </c>
      <c r="J481" s="127">
        <v>0</v>
      </c>
      <c r="K481" s="127"/>
      <c r="L481" s="127"/>
      <c r="M481" s="127"/>
      <c r="N481" s="127"/>
      <c r="O481" s="127"/>
      <c r="Q481" s="140">
        <f t="shared" si="167"/>
        <v>0</v>
      </c>
      <c r="R481" s="140">
        <f t="shared" si="168"/>
        <v>0</v>
      </c>
      <c r="S481" s="140">
        <f t="shared" si="169"/>
        <v>0</v>
      </c>
      <c r="T481" s="140">
        <f t="shared" si="170"/>
        <v>0</v>
      </c>
      <c r="U481" s="140">
        <f t="shared" si="171"/>
        <v>0</v>
      </c>
      <c r="W481" s="140">
        <f t="shared" si="172"/>
        <v>0</v>
      </c>
      <c r="X481" s="140">
        <f t="shared" si="173"/>
        <v>0</v>
      </c>
      <c r="Y481" s="140">
        <f t="shared" si="174"/>
        <v>0</v>
      </c>
      <c r="Z481" s="140">
        <f t="shared" si="175"/>
        <v>0</v>
      </c>
      <c r="AA481" s="140">
        <f t="shared" si="176"/>
        <v>0</v>
      </c>
      <c r="AC481" s="143">
        <f t="shared" si="187"/>
        <v>0</v>
      </c>
      <c r="AD481" s="143">
        <f t="shared" si="187"/>
        <v>0</v>
      </c>
      <c r="AE481" s="143">
        <f t="shared" si="187"/>
        <v>0</v>
      </c>
      <c r="AF481" s="143">
        <f t="shared" si="187"/>
        <v>0</v>
      </c>
      <c r="AG481" s="143">
        <f t="shared" si="187"/>
        <v>0</v>
      </c>
      <c r="AI481" s="140">
        <f t="shared" si="177"/>
        <v>0</v>
      </c>
      <c r="AJ481" s="140">
        <f t="shared" si="178"/>
        <v>0</v>
      </c>
      <c r="AK481" s="140">
        <f t="shared" si="179"/>
        <v>0</v>
      </c>
      <c r="AL481" s="140">
        <f t="shared" si="180"/>
        <v>0</v>
      </c>
      <c r="AM481" s="140">
        <f t="shared" si="181"/>
        <v>0</v>
      </c>
      <c r="AO481" s="140">
        <f t="shared" si="182"/>
        <v>0</v>
      </c>
      <c r="AP481" s="140">
        <f t="shared" si="183"/>
        <v>0</v>
      </c>
      <c r="AQ481" s="140">
        <f t="shared" si="184"/>
        <v>0</v>
      </c>
      <c r="AR481" s="140">
        <f t="shared" si="185"/>
        <v>0</v>
      </c>
      <c r="AS481" s="140">
        <f t="shared" si="186"/>
        <v>0</v>
      </c>
      <c r="AU481" s="143">
        <f t="shared" si="188"/>
        <v>0</v>
      </c>
      <c r="AV481" s="143">
        <f t="shared" si="188"/>
        <v>0</v>
      </c>
      <c r="AW481" s="143">
        <f t="shared" si="188"/>
        <v>0</v>
      </c>
      <c r="AX481" s="143">
        <f t="shared" si="188"/>
        <v>0</v>
      </c>
      <c r="AY481" s="143">
        <f t="shared" si="188"/>
        <v>0</v>
      </c>
    </row>
    <row r="482" spans="2:51">
      <c r="B482" t="s">
        <v>998</v>
      </c>
      <c r="C482" t="s">
        <v>113</v>
      </c>
      <c r="D482" s="120">
        <v>3.5499999999999997E-2</v>
      </c>
      <c r="E482" s="120">
        <v>1.8700000000000001E-2</v>
      </c>
      <c r="F482" s="127">
        <v>119030</v>
      </c>
      <c r="G482" s="127">
        <v>34203</v>
      </c>
      <c r="H482" s="127">
        <v>0</v>
      </c>
      <c r="I482" s="127">
        <v>0</v>
      </c>
      <c r="J482" s="127">
        <v>0</v>
      </c>
      <c r="K482" s="127"/>
      <c r="L482" s="127"/>
      <c r="M482" s="127"/>
      <c r="N482" s="127"/>
      <c r="O482" s="127"/>
      <c r="Q482" s="140">
        <f t="shared" si="167"/>
        <v>0</v>
      </c>
      <c r="R482" s="140">
        <f t="shared" si="168"/>
        <v>0</v>
      </c>
      <c r="S482" s="140">
        <f t="shared" si="169"/>
        <v>0</v>
      </c>
      <c r="T482" s="140">
        <f t="shared" si="170"/>
        <v>0</v>
      </c>
      <c r="U482" s="140">
        <f t="shared" si="171"/>
        <v>0</v>
      </c>
      <c r="W482" s="140">
        <f t="shared" si="172"/>
        <v>4225.5649999999996</v>
      </c>
      <c r="X482" s="140">
        <f t="shared" si="173"/>
        <v>1214.2064999999998</v>
      </c>
      <c r="Y482" s="140">
        <f t="shared" si="174"/>
        <v>0</v>
      </c>
      <c r="Z482" s="140">
        <f t="shared" si="175"/>
        <v>0</v>
      </c>
      <c r="AA482" s="140">
        <f t="shared" si="176"/>
        <v>0</v>
      </c>
      <c r="AC482" s="143">
        <f t="shared" si="187"/>
        <v>4225.5649999999996</v>
      </c>
      <c r="AD482" s="143">
        <f t="shared" si="187"/>
        <v>1214.2064999999998</v>
      </c>
      <c r="AE482" s="143">
        <f t="shared" si="187"/>
        <v>0</v>
      </c>
      <c r="AF482" s="143">
        <f t="shared" si="187"/>
        <v>0</v>
      </c>
      <c r="AG482" s="143">
        <f t="shared" si="187"/>
        <v>0</v>
      </c>
      <c r="AI482" s="140">
        <f t="shared" si="177"/>
        <v>0</v>
      </c>
      <c r="AJ482" s="140">
        <f t="shared" si="178"/>
        <v>0</v>
      </c>
      <c r="AK482" s="140">
        <f t="shared" si="179"/>
        <v>0</v>
      </c>
      <c r="AL482" s="140">
        <f t="shared" si="180"/>
        <v>0</v>
      </c>
      <c r="AM482" s="140">
        <f t="shared" si="181"/>
        <v>0</v>
      </c>
      <c r="AO482" s="140">
        <f t="shared" si="182"/>
        <v>2225.8610000000003</v>
      </c>
      <c r="AP482" s="140">
        <f t="shared" si="183"/>
        <v>639.59610000000009</v>
      </c>
      <c r="AQ482" s="140">
        <f t="shared" si="184"/>
        <v>0</v>
      </c>
      <c r="AR482" s="140">
        <f t="shared" si="185"/>
        <v>0</v>
      </c>
      <c r="AS482" s="140">
        <f t="shared" si="186"/>
        <v>0</v>
      </c>
      <c r="AU482" s="143">
        <f t="shared" si="188"/>
        <v>2225.8610000000003</v>
      </c>
      <c r="AV482" s="143">
        <f t="shared" si="188"/>
        <v>639.59610000000009</v>
      </c>
      <c r="AW482" s="143">
        <f t="shared" si="188"/>
        <v>0</v>
      </c>
      <c r="AX482" s="143">
        <f t="shared" si="188"/>
        <v>0</v>
      </c>
      <c r="AY482" s="143">
        <f t="shared" si="188"/>
        <v>0</v>
      </c>
    </row>
    <row r="483" spans="2:51">
      <c r="B483" t="s">
        <v>998</v>
      </c>
      <c r="C483" t="s">
        <v>114</v>
      </c>
      <c r="D483" s="120">
        <v>1.9199999999999998E-2</v>
      </c>
      <c r="E483" s="120">
        <v>1.6199999999999999E-2</v>
      </c>
      <c r="F483" s="127">
        <v>171411</v>
      </c>
      <c r="G483" s="127">
        <v>49255</v>
      </c>
      <c r="H483" s="127">
        <v>0</v>
      </c>
      <c r="I483" s="127">
        <v>0</v>
      </c>
      <c r="J483" s="127">
        <v>0</v>
      </c>
      <c r="K483" s="127"/>
      <c r="L483" s="127"/>
      <c r="M483" s="127"/>
      <c r="N483" s="127"/>
      <c r="O483" s="127"/>
      <c r="Q483" s="140">
        <f t="shared" si="167"/>
        <v>0</v>
      </c>
      <c r="R483" s="140">
        <f t="shared" si="168"/>
        <v>0</v>
      </c>
      <c r="S483" s="140">
        <f t="shared" si="169"/>
        <v>0</v>
      </c>
      <c r="T483" s="140">
        <f t="shared" si="170"/>
        <v>0</v>
      </c>
      <c r="U483" s="140">
        <f t="shared" si="171"/>
        <v>0</v>
      </c>
      <c r="W483" s="140">
        <f t="shared" si="172"/>
        <v>3291.0911999999998</v>
      </c>
      <c r="X483" s="140">
        <f t="shared" si="173"/>
        <v>945.69599999999991</v>
      </c>
      <c r="Y483" s="140">
        <f t="shared" si="174"/>
        <v>0</v>
      </c>
      <c r="Z483" s="140">
        <f t="shared" si="175"/>
        <v>0</v>
      </c>
      <c r="AA483" s="140">
        <f t="shared" si="176"/>
        <v>0</v>
      </c>
      <c r="AC483" s="143">
        <f t="shared" si="187"/>
        <v>3291.0911999999998</v>
      </c>
      <c r="AD483" s="143">
        <f t="shared" si="187"/>
        <v>945.69599999999991</v>
      </c>
      <c r="AE483" s="143">
        <f t="shared" si="187"/>
        <v>0</v>
      </c>
      <c r="AF483" s="143">
        <f t="shared" si="187"/>
        <v>0</v>
      </c>
      <c r="AG483" s="143">
        <f t="shared" si="187"/>
        <v>0</v>
      </c>
      <c r="AI483" s="140">
        <f t="shared" si="177"/>
        <v>0</v>
      </c>
      <c r="AJ483" s="140">
        <f t="shared" si="178"/>
        <v>0</v>
      </c>
      <c r="AK483" s="140">
        <f t="shared" si="179"/>
        <v>0</v>
      </c>
      <c r="AL483" s="140">
        <f t="shared" si="180"/>
        <v>0</v>
      </c>
      <c r="AM483" s="140">
        <f t="shared" si="181"/>
        <v>0</v>
      </c>
      <c r="AO483" s="140">
        <f t="shared" si="182"/>
        <v>2776.8581999999997</v>
      </c>
      <c r="AP483" s="140">
        <f t="shared" si="183"/>
        <v>797.93099999999993</v>
      </c>
      <c r="AQ483" s="140">
        <f t="shared" si="184"/>
        <v>0</v>
      </c>
      <c r="AR483" s="140">
        <f t="shared" si="185"/>
        <v>0</v>
      </c>
      <c r="AS483" s="140">
        <f t="shared" si="186"/>
        <v>0</v>
      </c>
      <c r="AU483" s="143">
        <f t="shared" si="188"/>
        <v>2776.8581999999997</v>
      </c>
      <c r="AV483" s="143">
        <f t="shared" si="188"/>
        <v>797.93099999999993</v>
      </c>
      <c r="AW483" s="143">
        <f t="shared" si="188"/>
        <v>0</v>
      </c>
      <c r="AX483" s="143">
        <f t="shared" si="188"/>
        <v>0</v>
      </c>
      <c r="AY483" s="143">
        <f t="shared" si="188"/>
        <v>0</v>
      </c>
    </row>
    <row r="484" spans="2:51">
      <c r="B484" t="s">
        <v>998</v>
      </c>
      <c r="C484" t="s">
        <v>118</v>
      </c>
      <c r="D484" s="120">
        <v>2.06E-2</v>
      </c>
      <c r="E484" s="120">
        <v>3.2399999999999998E-2</v>
      </c>
      <c r="F484" s="127">
        <v>205524</v>
      </c>
      <c r="G484" s="127">
        <v>59057</v>
      </c>
      <c r="H484" s="127">
        <v>0</v>
      </c>
      <c r="I484" s="127">
        <v>0</v>
      </c>
      <c r="J484" s="127">
        <v>0</v>
      </c>
      <c r="K484" s="127"/>
      <c r="L484" s="127"/>
      <c r="M484" s="127"/>
      <c r="N484" s="127"/>
      <c r="O484" s="127"/>
      <c r="Q484" s="140">
        <f t="shared" si="167"/>
        <v>0</v>
      </c>
      <c r="R484" s="140">
        <f t="shared" si="168"/>
        <v>0</v>
      </c>
      <c r="S484" s="140">
        <f t="shared" si="169"/>
        <v>0</v>
      </c>
      <c r="T484" s="140">
        <f t="shared" si="170"/>
        <v>0</v>
      </c>
      <c r="U484" s="140">
        <f t="shared" si="171"/>
        <v>0</v>
      </c>
      <c r="W484" s="140">
        <f t="shared" si="172"/>
        <v>4233.7943999999998</v>
      </c>
      <c r="X484" s="140">
        <f t="shared" si="173"/>
        <v>1216.5742</v>
      </c>
      <c r="Y484" s="140">
        <f t="shared" si="174"/>
        <v>0</v>
      </c>
      <c r="Z484" s="140">
        <f t="shared" si="175"/>
        <v>0</v>
      </c>
      <c r="AA484" s="140">
        <f t="shared" si="176"/>
        <v>0</v>
      </c>
      <c r="AC484" s="143">
        <f t="shared" si="187"/>
        <v>4233.7943999999998</v>
      </c>
      <c r="AD484" s="143">
        <f t="shared" si="187"/>
        <v>1216.5742</v>
      </c>
      <c r="AE484" s="143">
        <f t="shared" si="187"/>
        <v>0</v>
      </c>
      <c r="AF484" s="143">
        <f t="shared" si="187"/>
        <v>0</v>
      </c>
      <c r="AG484" s="143">
        <f t="shared" si="187"/>
        <v>0</v>
      </c>
      <c r="AI484" s="140">
        <f t="shared" si="177"/>
        <v>0</v>
      </c>
      <c r="AJ484" s="140">
        <f t="shared" si="178"/>
        <v>0</v>
      </c>
      <c r="AK484" s="140">
        <f t="shared" si="179"/>
        <v>0</v>
      </c>
      <c r="AL484" s="140">
        <f t="shared" si="180"/>
        <v>0</v>
      </c>
      <c r="AM484" s="140">
        <f t="shared" si="181"/>
        <v>0</v>
      </c>
      <c r="AO484" s="140">
        <f t="shared" si="182"/>
        <v>6658.9775999999993</v>
      </c>
      <c r="AP484" s="140">
        <f t="shared" si="183"/>
        <v>1913.4467999999999</v>
      </c>
      <c r="AQ484" s="140">
        <f t="shared" si="184"/>
        <v>0</v>
      </c>
      <c r="AR484" s="140">
        <f t="shared" si="185"/>
        <v>0</v>
      </c>
      <c r="AS484" s="140">
        <f t="shared" si="186"/>
        <v>0</v>
      </c>
      <c r="AU484" s="143">
        <f t="shared" si="188"/>
        <v>6658.9775999999993</v>
      </c>
      <c r="AV484" s="143">
        <f t="shared" si="188"/>
        <v>1913.4467999999999</v>
      </c>
      <c r="AW484" s="143">
        <f t="shared" si="188"/>
        <v>0</v>
      </c>
      <c r="AX484" s="143">
        <f t="shared" si="188"/>
        <v>0</v>
      </c>
      <c r="AY484" s="143">
        <f t="shared" si="188"/>
        <v>0</v>
      </c>
    </row>
    <row r="485" spans="2:51">
      <c r="B485" t="s">
        <v>998</v>
      </c>
      <c r="C485" t="s">
        <v>119</v>
      </c>
      <c r="D485" s="120">
        <v>3.7499999999999999E-2</v>
      </c>
      <c r="E485" s="120">
        <v>0</v>
      </c>
      <c r="F485" s="127">
        <v>46220</v>
      </c>
      <c r="G485" s="127">
        <v>13281</v>
      </c>
      <c r="H485" s="127">
        <v>0</v>
      </c>
      <c r="I485" s="127">
        <v>0</v>
      </c>
      <c r="J485" s="127">
        <v>0</v>
      </c>
      <c r="K485" s="127"/>
      <c r="L485" s="127"/>
      <c r="M485" s="127"/>
      <c r="N485" s="127"/>
      <c r="O485" s="127"/>
      <c r="Q485" s="140">
        <f t="shared" si="167"/>
        <v>0</v>
      </c>
      <c r="R485" s="140">
        <f t="shared" si="168"/>
        <v>0</v>
      </c>
      <c r="S485" s="140">
        <f t="shared" si="169"/>
        <v>0</v>
      </c>
      <c r="T485" s="140">
        <f t="shared" si="170"/>
        <v>0</v>
      </c>
      <c r="U485" s="140">
        <f t="shared" si="171"/>
        <v>0</v>
      </c>
      <c r="W485" s="140">
        <f t="shared" si="172"/>
        <v>1733.25</v>
      </c>
      <c r="X485" s="140">
        <f t="shared" si="173"/>
        <v>498.03749999999997</v>
      </c>
      <c r="Y485" s="140">
        <f t="shared" si="174"/>
        <v>0</v>
      </c>
      <c r="Z485" s="140">
        <f t="shared" si="175"/>
        <v>0</v>
      </c>
      <c r="AA485" s="140">
        <f t="shared" si="176"/>
        <v>0</v>
      </c>
      <c r="AC485" s="143">
        <f t="shared" si="187"/>
        <v>1733.25</v>
      </c>
      <c r="AD485" s="143">
        <f t="shared" si="187"/>
        <v>498.03749999999997</v>
      </c>
      <c r="AE485" s="143">
        <f t="shared" si="187"/>
        <v>0</v>
      </c>
      <c r="AF485" s="143">
        <f t="shared" si="187"/>
        <v>0</v>
      </c>
      <c r="AG485" s="143">
        <f t="shared" si="187"/>
        <v>0</v>
      </c>
      <c r="AI485" s="140">
        <f t="shared" si="177"/>
        <v>0</v>
      </c>
      <c r="AJ485" s="140">
        <f t="shared" si="178"/>
        <v>0</v>
      </c>
      <c r="AK485" s="140">
        <f t="shared" si="179"/>
        <v>0</v>
      </c>
      <c r="AL485" s="140">
        <f t="shared" si="180"/>
        <v>0</v>
      </c>
      <c r="AM485" s="140">
        <f t="shared" si="181"/>
        <v>0</v>
      </c>
      <c r="AO485" s="140">
        <f t="shared" si="182"/>
        <v>0</v>
      </c>
      <c r="AP485" s="140">
        <f t="shared" si="183"/>
        <v>0</v>
      </c>
      <c r="AQ485" s="140">
        <f t="shared" si="184"/>
        <v>0</v>
      </c>
      <c r="AR485" s="140">
        <f t="shared" si="185"/>
        <v>0</v>
      </c>
      <c r="AS485" s="140">
        <f t="shared" si="186"/>
        <v>0</v>
      </c>
      <c r="AU485" s="143">
        <f t="shared" si="188"/>
        <v>0</v>
      </c>
      <c r="AV485" s="143">
        <f t="shared" si="188"/>
        <v>0</v>
      </c>
      <c r="AW485" s="143">
        <f t="shared" si="188"/>
        <v>0</v>
      </c>
      <c r="AX485" s="143">
        <f t="shared" si="188"/>
        <v>0</v>
      </c>
      <c r="AY485" s="143">
        <f t="shared" si="188"/>
        <v>0</v>
      </c>
    </row>
    <row r="486" spans="2:51">
      <c r="B486" t="s">
        <v>998</v>
      </c>
      <c r="C486" t="s">
        <v>182</v>
      </c>
      <c r="D486" s="120">
        <v>6.2600000000000003E-2</v>
      </c>
      <c r="E486" s="120">
        <v>4.7300000000000002E-2</v>
      </c>
      <c r="F486" s="127">
        <v>1988432</v>
      </c>
      <c r="G486" s="127">
        <v>0</v>
      </c>
      <c r="H486" s="127">
        <v>1001646</v>
      </c>
      <c r="I486" s="127">
        <v>0</v>
      </c>
      <c r="J486" s="127">
        <v>0</v>
      </c>
      <c r="K486" s="127"/>
      <c r="L486" s="127"/>
      <c r="M486" s="127"/>
      <c r="N486" s="127"/>
      <c r="O486" s="127"/>
      <c r="Q486" s="140">
        <f t="shared" si="167"/>
        <v>0</v>
      </c>
      <c r="R486" s="140">
        <f t="shared" si="168"/>
        <v>0</v>
      </c>
      <c r="S486" s="140">
        <f t="shared" si="169"/>
        <v>0</v>
      </c>
      <c r="T486" s="140">
        <f t="shared" si="170"/>
        <v>0</v>
      </c>
      <c r="U486" s="140">
        <f t="shared" si="171"/>
        <v>0</v>
      </c>
      <c r="W486" s="140">
        <f t="shared" si="172"/>
        <v>124475.8432</v>
      </c>
      <c r="X486" s="140">
        <f t="shared" si="173"/>
        <v>0</v>
      </c>
      <c r="Y486" s="140">
        <f t="shared" si="174"/>
        <v>62703.039600000004</v>
      </c>
      <c r="Z486" s="140">
        <f t="shared" si="175"/>
        <v>0</v>
      </c>
      <c r="AA486" s="140">
        <f t="shared" si="176"/>
        <v>0</v>
      </c>
      <c r="AC486" s="143">
        <f t="shared" si="187"/>
        <v>124475.8432</v>
      </c>
      <c r="AD486" s="143">
        <f t="shared" si="187"/>
        <v>0</v>
      </c>
      <c r="AE486" s="143">
        <f t="shared" si="187"/>
        <v>62703.039600000004</v>
      </c>
      <c r="AF486" s="143">
        <f t="shared" si="187"/>
        <v>0</v>
      </c>
      <c r="AG486" s="143">
        <f t="shared" si="187"/>
        <v>0</v>
      </c>
      <c r="AI486" s="140">
        <f t="shared" si="177"/>
        <v>0</v>
      </c>
      <c r="AJ486" s="140">
        <f t="shared" si="178"/>
        <v>0</v>
      </c>
      <c r="AK486" s="140">
        <f t="shared" si="179"/>
        <v>0</v>
      </c>
      <c r="AL486" s="140">
        <f t="shared" si="180"/>
        <v>0</v>
      </c>
      <c r="AM486" s="140">
        <f t="shared" si="181"/>
        <v>0</v>
      </c>
      <c r="AO486" s="140">
        <f t="shared" si="182"/>
        <v>94052.833599999998</v>
      </c>
      <c r="AP486" s="140">
        <f t="shared" si="183"/>
        <v>0</v>
      </c>
      <c r="AQ486" s="140">
        <f t="shared" si="184"/>
        <v>47377.855800000005</v>
      </c>
      <c r="AR486" s="140">
        <f t="shared" si="185"/>
        <v>0</v>
      </c>
      <c r="AS486" s="140">
        <f t="shared" si="186"/>
        <v>0</v>
      </c>
      <c r="AU486" s="143">
        <f t="shared" si="188"/>
        <v>94052.833599999998</v>
      </c>
      <c r="AV486" s="143">
        <f t="shared" si="188"/>
        <v>0</v>
      </c>
      <c r="AW486" s="143">
        <f t="shared" si="188"/>
        <v>47377.855800000005</v>
      </c>
      <c r="AX486" s="143">
        <f t="shared" si="188"/>
        <v>0</v>
      </c>
      <c r="AY486" s="143">
        <f t="shared" si="188"/>
        <v>0</v>
      </c>
    </row>
    <row r="487" spans="2:51">
      <c r="B487" t="s">
        <v>998</v>
      </c>
      <c r="C487" t="s">
        <v>183</v>
      </c>
      <c r="D487" s="120">
        <v>7.7700000000000005E-2</v>
      </c>
      <c r="E487" s="120">
        <v>0</v>
      </c>
      <c r="F487" s="127">
        <v>0</v>
      </c>
      <c r="G487" s="127">
        <v>0</v>
      </c>
      <c r="H487" s="127">
        <v>0</v>
      </c>
      <c r="I487" s="127">
        <v>0</v>
      </c>
      <c r="J487" s="127">
        <v>0</v>
      </c>
      <c r="K487" s="127"/>
      <c r="L487" s="127"/>
      <c r="M487" s="127"/>
      <c r="N487" s="127"/>
      <c r="O487" s="127"/>
      <c r="Q487" s="140">
        <f t="shared" si="167"/>
        <v>0</v>
      </c>
      <c r="R487" s="140">
        <f t="shared" si="168"/>
        <v>0</v>
      </c>
      <c r="S487" s="140">
        <f t="shared" si="169"/>
        <v>0</v>
      </c>
      <c r="T487" s="140">
        <f t="shared" si="170"/>
        <v>0</v>
      </c>
      <c r="U487" s="140">
        <f t="shared" si="171"/>
        <v>0</v>
      </c>
      <c r="W487" s="140">
        <f t="shared" si="172"/>
        <v>0</v>
      </c>
      <c r="X487" s="140">
        <f t="shared" si="173"/>
        <v>0</v>
      </c>
      <c r="Y487" s="140">
        <f t="shared" si="174"/>
        <v>0</v>
      </c>
      <c r="Z487" s="140">
        <f t="shared" si="175"/>
        <v>0</v>
      </c>
      <c r="AA487" s="140">
        <f t="shared" si="176"/>
        <v>0</v>
      </c>
      <c r="AC487" s="143">
        <f t="shared" si="187"/>
        <v>0</v>
      </c>
      <c r="AD487" s="143">
        <f t="shared" si="187"/>
        <v>0</v>
      </c>
      <c r="AE487" s="143">
        <f t="shared" si="187"/>
        <v>0</v>
      </c>
      <c r="AF487" s="143">
        <f t="shared" si="187"/>
        <v>0</v>
      </c>
      <c r="AG487" s="143">
        <f t="shared" si="187"/>
        <v>0</v>
      </c>
      <c r="AI487" s="140">
        <f t="shared" si="177"/>
        <v>0</v>
      </c>
      <c r="AJ487" s="140">
        <f t="shared" si="178"/>
        <v>0</v>
      </c>
      <c r="AK487" s="140">
        <f t="shared" si="179"/>
        <v>0</v>
      </c>
      <c r="AL487" s="140">
        <f t="shared" si="180"/>
        <v>0</v>
      </c>
      <c r="AM487" s="140">
        <f t="shared" si="181"/>
        <v>0</v>
      </c>
      <c r="AO487" s="140">
        <f t="shared" si="182"/>
        <v>0</v>
      </c>
      <c r="AP487" s="140">
        <f t="shared" si="183"/>
        <v>0</v>
      </c>
      <c r="AQ487" s="140">
        <f t="shared" si="184"/>
        <v>0</v>
      </c>
      <c r="AR487" s="140">
        <f t="shared" si="185"/>
        <v>0</v>
      </c>
      <c r="AS487" s="140">
        <f t="shared" si="186"/>
        <v>0</v>
      </c>
      <c r="AU487" s="143">
        <f t="shared" si="188"/>
        <v>0</v>
      </c>
      <c r="AV487" s="143">
        <f t="shared" si="188"/>
        <v>0</v>
      </c>
      <c r="AW487" s="143">
        <f t="shared" si="188"/>
        <v>0</v>
      </c>
      <c r="AX487" s="143">
        <f t="shared" si="188"/>
        <v>0</v>
      </c>
      <c r="AY487" s="143">
        <f t="shared" si="188"/>
        <v>0</v>
      </c>
    </row>
    <row r="488" spans="2:51">
      <c r="B488" t="s">
        <v>998</v>
      </c>
      <c r="C488" t="s">
        <v>184</v>
      </c>
      <c r="D488" s="120">
        <v>7.7700000000000005E-2</v>
      </c>
      <c r="E488" s="120">
        <v>4.1700000000000001E-2</v>
      </c>
      <c r="F488" s="127">
        <v>0</v>
      </c>
      <c r="G488" s="127">
        <v>0</v>
      </c>
      <c r="H488" s="127">
        <v>0</v>
      </c>
      <c r="I488" s="127">
        <v>0</v>
      </c>
      <c r="J488" s="127">
        <v>0</v>
      </c>
      <c r="K488" s="127"/>
      <c r="L488" s="127"/>
      <c r="M488" s="127"/>
      <c r="N488" s="127"/>
      <c r="O488" s="127"/>
      <c r="Q488" s="140">
        <f t="shared" si="167"/>
        <v>0</v>
      </c>
      <c r="R488" s="140">
        <f t="shared" si="168"/>
        <v>0</v>
      </c>
      <c r="S488" s="140">
        <f t="shared" si="169"/>
        <v>0</v>
      </c>
      <c r="T488" s="140">
        <f t="shared" si="170"/>
        <v>0</v>
      </c>
      <c r="U488" s="140">
        <f t="shared" si="171"/>
        <v>0</v>
      </c>
      <c r="W488" s="140">
        <f t="shared" si="172"/>
        <v>0</v>
      </c>
      <c r="X488" s="140">
        <f t="shared" si="173"/>
        <v>0</v>
      </c>
      <c r="Y488" s="140">
        <f t="shared" si="174"/>
        <v>0</v>
      </c>
      <c r="Z488" s="140">
        <f t="shared" si="175"/>
        <v>0</v>
      </c>
      <c r="AA488" s="140">
        <f t="shared" si="176"/>
        <v>0</v>
      </c>
      <c r="AC488" s="143">
        <f t="shared" si="187"/>
        <v>0</v>
      </c>
      <c r="AD488" s="143">
        <f t="shared" si="187"/>
        <v>0</v>
      </c>
      <c r="AE488" s="143">
        <f t="shared" si="187"/>
        <v>0</v>
      </c>
      <c r="AF488" s="143">
        <f t="shared" si="187"/>
        <v>0</v>
      </c>
      <c r="AG488" s="143">
        <f t="shared" si="187"/>
        <v>0</v>
      </c>
      <c r="AI488" s="140">
        <f t="shared" si="177"/>
        <v>0</v>
      </c>
      <c r="AJ488" s="140">
        <f t="shared" si="178"/>
        <v>0</v>
      </c>
      <c r="AK488" s="140">
        <f t="shared" si="179"/>
        <v>0</v>
      </c>
      <c r="AL488" s="140">
        <f t="shared" si="180"/>
        <v>0</v>
      </c>
      <c r="AM488" s="140">
        <f t="shared" si="181"/>
        <v>0</v>
      </c>
      <c r="AO488" s="140">
        <f t="shared" si="182"/>
        <v>0</v>
      </c>
      <c r="AP488" s="140">
        <f t="shared" si="183"/>
        <v>0</v>
      </c>
      <c r="AQ488" s="140">
        <f t="shared" si="184"/>
        <v>0</v>
      </c>
      <c r="AR488" s="140">
        <f t="shared" si="185"/>
        <v>0</v>
      </c>
      <c r="AS488" s="140">
        <f t="shared" si="186"/>
        <v>0</v>
      </c>
      <c r="AU488" s="143">
        <f t="shared" si="188"/>
        <v>0</v>
      </c>
      <c r="AV488" s="143">
        <f t="shared" si="188"/>
        <v>0</v>
      </c>
      <c r="AW488" s="143">
        <f t="shared" si="188"/>
        <v>0</v>
      </c>
      <c r="AX488" s="143">
        <f t="shared" si="188"/>
        <v>0</v>
      </c>
      <c r="AY488" s="143">
        <f t="shared" si="188"/>
        <v>0</v>
      </c>
    </row>
    <row r="489" spans="2:51">
      <c r="B489" t="s">
        <v>998</v>
      </c>
      <c r="C489" t="s">
        <v>185</v>
      </c>
      <c r="D489" s="120">
        <v>7.7700000000000005E-2</v>
      </c>
      <c r="E489" s="120">
        <v>4.1700000000000001E-2</v>
      </c>
      <c r="F489" s="127">
        <v>1470407</v>
      </c>
      <c r="G489" s="127">
        <v>0</v>
      </c>
      <c r="H489" s="127">
        <v>740698</v>
      </c>
      <c r="I489" s="127">
        <v>0</v>
      </c>
      <c r="J489" s="127">
        <v>0</v>
      </c>
      <c r="K489" s="127"/>
      <c r="L489" s="127"/>
      <c r="M489" s="127"/>
      <c r="N489" s="127"/>
      <c r="O489" s="127"/>
      <c r="Q489" s="140">
        <f t="shared" si="167"/>
        <v>0</v>
      </c>
      <c r="R489" s="140">
        <f t="shared" si="168"/>
        <v>0</v>
      </c>
      <c r="S489" s="140">
        <f t="shared" si="169"/>
        <v>0</v>
      </c>
      <c r="T489" s="140">
        <f t="shared" si="170"/>
        <v>0</v>
      </c>
      <c r="U489" s="140">
        <f t="shared" si="171"/>
        <v>0</v>
      </c>
      <c r="W489" s="140">
        <f t="shared" si="172"/>
        <v>114250.62390000001</v>
      </c>
      <c r="X489" s="140">
        <f t="shared" si="173"/>
        <v>0</v>
      </c>
      <c r="Y489" s="140">
        <f t="shared" si="174"/>
        <v>57552.234600000003</v>
      </c>
      <c r="Z489" s="140">
        <f t="shared" si="175"/>
        <v>0</v>
      </c>
      <c r="AA489" s="140">
        <f t="shared" si="176"/>
        <v>0</v>
      </c>
      <c r="AC489" s="143">
        <f t="shared" si="187"/>
        <v>114250.62390000001</v>
      </c>
      <c r="AD489" s="143">
        <f t="shared" si="187"/>
        <v>0</v>
      </c>
      <c r="AE489" s="143">
        <f t="shared" si="187"/>
        <v>57552.234600000003</v>
      </c>
      <c r="AF489" s="143">
        <f t="shared" si="187"/>
        <v>0</v>
      </c>
      <c r="AG489" s="143">
        <f t="shared" si="187"/>
        <v>0</v>
      </c>
      <c r="AI489" s="140">
        <f t="shared" si="177"/>
        <v>0</v>
      </c>
      <c r="AJ489" s="140">
        <f t="shared" si="178"/>
        <v>0</v>
      </c>
      <c r="AK489" s="140">
        <f t="shared" si="179"/>
        <v>0</v>
      </c>
      <c r="AL489" s="140">
        <f t="shared" si="180"/>
        <v>0</v>
      </c>
      <c r="AM489" s="140">
        <f t="shared" si="181"/>
        <v>0</v>
      </c>
      <c r="AO489" s="140">
        <f t="shared" si="182"/>
        <v>61315.971900000004</v>
      </c>
      <c r="AP489" s="140">
        <f t="shared" si="183"/>
        <v>0</v>
      </c>
      <c r="AQ489" s="140">
        <f t="shared" si="184"/>
        <v>30887.106599999999</v>
      </c>
      <c r="AR489" s="140">
        <f t="shared" si="185"/>
        <v>0</v>
      </c>
      <c r="AS489" s="140">
        <f t="shared" si="186"/>
        <v>0</v>
      </c>
      <c r="AU489" s="143">
        <f t="shared" si="188"/>
        <v>61315.971900000004</v>
      </c>
      <c r="AV489" s="143">
        <f t="shared" si="188"/>
        <v>0</v>
      </c>
      <c r="AW489" s="143">
        <f t="shared" si="188"/>
        <v>30887.106599999999</v>
      </c>
      <c r="AX489" s="143">
        <f t="shared" si="188"/>
        <v>0</v>
      </c>
      <c r="AY489" s="143">
        <f t="shared" si="188"/>
        <v>0</v>
      </c>
    </row>
    <row r="490" spans="2:51">
      <c r="B490" t="s">
        <v>998</v>
      </c>
      <c r="C490" t="s">
        <v>186</v>
      </c>
      <c r="D490" s="120">
        <v>7.7700000000000005E-2</v>
      </c>
      <c r="E490" s="120">
        <v>4.1700000000000001E-2</v>
      </c>
      <c r="F490" s="127">
        <v>0</v>
      </c>
      <c r="G490" s="127">
        <v>0</v>
      </c>
      <c r="H490" s="127">
        <v>0</v>
      </c>
      <c r="I490" s="127">
        <v>0</v>
      </c>
      <c r="J490" s="127">
        <v>0</v>
      </c>
      <c r="K490" s="127"/>
      <c r="L490" s="127"/>
      <c r="M490" s="127"/>
      <c r="N490" s="127"/>
      <c r="O490" s="127"/>
      <c r="Q490" s="140">
        <f t="shared" si="167"/>
        <v>0</v>
      </c>
      <c r="R490" s="140">
        <f t="shared" si="168"/>
        <v>0</v>
      </c>
      <c r="S490" s="140">
        <f t="shared" si="169"/>
        <v>0</v>
      </c>
      <c r="T490" s="140">
        <f t="shared" si="170"/>
        <v>0</v>
      </c>
      <c r="U490" s="140">
        <f t="shared" si="171"/>
        <v>0</v>
      </c>
      <c r="W490" s="140">
        <f t="shared" si="172"/>
        <v>0</v>
      </c>
      <c r="X490" s="140">
        <f t="shared" si="173"/>
        <v>0</v>
      </c>
      <c r="Y490" s="140">
        <f t="shared" si="174"/>
        <v>0</v>
      </c>
      <c r="Z490" s="140">
        <f t="shared" si="175"/>
        <v>0</v>
      </c>
      <c r="AA490" s="140">
        <f t="shared" si="176"/>
        <v>0</v>
      </c>
      <c r="AC490" s="143">
        <f t="shared" si="187"/>
        <v>0</v>
      </c>
      <c r="AD490" s="143">
        <f t="shared" si="187"/>
        <v>0</v>
      </c>
      <c r="AE490" s="143">
        <f t="shared" si="187"/>
        <v>0</v>
      </c>
      <c r="AF490" s="143">
        <f t="shared" si="187"/>
        <v>0</v>
      </c>
      <c r="AG490" s="143">
        <f t="shared" si="187"/>
        <v>0</v>
      </c>
      <c r="AI490" s="140">
        <f t="shared" si="177"/>
        <v>0</v>
      </c>
      <c r="AJ490" s="140">
        <f t="shared" si="178"/>
        <v>0</v>
      </c>
      <c r="AK490" s="140">
        <f t="shared" si="179"/>
        <v>0</v>
      </c>
      <c r="AL490" s="140">
        <f t="shared" si="180"/>
        <v>0</v>
      </c>
      <c r="AM490" s="140">
        <f t="shared" si="181"/>
        <v>0</v>
      </c>
      <c r="AO490" s="140">
        <f t="shared" si="182"/>
        <v>0</v>
      </c>
      <c r="AP490" s="140">
        <f t="shared" si="183"/>
        <v>0</v>
      </c>
      <c r="AQ490" s="140">
        <f t="shared" si="184"/>
        <v>0</v>
      </c>
      <c r="AR490" s="140">
        <f t="shared" si="185"/>
        <v>0</v>
      </c>
      <c r="AS490" s="140">
        <f t="shared" si="186"/>
        <v>0</v>
      </c>
      <c r="AU490" s="143">
        <f t="shared" si="188"/>
        <v>0</v>
      </c>
      <c r="AV490" s="143">
        <f t="shared" si="188"/>
        <v>0</v>
      </c>
      <c r="AW490" s="143">
        <f t="shared" si="188"/>
        <v>0</v>
      </c>
      <c r="AX490" s="143">
        <f t="shared" si="188"/>
        <v>0</v>
      </c>
      <c r="AY490" s="143">
        <f t="shared" si="188"/>
        <v>0</v>
      </c>
    </row>
    <row r="491" spans="2:51">
      <c r="B491" t="s">
        <v>998</v>
      </c>
      <c r="C491" t="s">
        <v>187</v>
      </c>
      <c r="D491" s="120">
        <v>7.7700000000000005E-2</v>
      </c>
      <c r="E491" s="120">
        <v>4.1700000000000001E-2</v>
      </c>
      <c r="F491" s="127">
        <v>1288763</v>
      </c>
      <c r="G491" s="127">
        <v>0</v>
      </c>
      <c r="H491" s="127">
        <v>649197</v>
      </c>
      <c r="I491" s="127">
        <v>0</v>
      </c>
      <c r="J491" s="127">
        <v>0</v>
      </c>
      <c r="K491" s="127"/>
      <c r="L491" s="127"/>
      <c r="M491" s="127"/>
      <c r="N491" s="127"/>
      <c r="O491" s="127"/>
      <c r="Q491" s="140">
        <f t="shared" si="167"/>
        <v>0</v>
      </c>
      <c r="R491" s="140">
        <f t="shared" si="168"/>
        <v>0</v>
      </c>
      <c r="S491" s="140">
        <f t="shared" si="169"/>
        <v>0</v>
      </c>
      <c r="T491" s="140">
        <f t="shared" si="170"/>
        <v>0</v>
      </c>
      <c r="U491" s="140">
        <f t="shared" si="171"/>
        <v>0</v>
      </c>
      <c r="W491" s="140">
        <f t="shared" si="172"/>
        <v>100136.8851</v>
      </c>
      <c r="X491" s="140">
        <f t="shared" si="173"/>
        <v>0</v>
      </c>
      <c r="Y491" s="140">
        <f t="shared" si="174"/>
        <v>50442.606900000006</v>
      </c>
      <c r="Z491" s="140">
        <f t="shared" si="175"/>
        <v>0</v>
      </c>
      <c r="AA491" s="140">
        <f t="shared" si="176"/>
        <v>0</v>
      </c>
      <c r="AC491" s="143">
        <f t="shared" si="187"/>
        <v>100136.8851</v>
      </c>
      <c r="AD491" s="143">
        <f t="shared" si="187"/>
        <v>0</v>
      </c>
      <c r="AE491" s="143">
        <f t="shared" si="187"/>
        <v>50442.606900000006</v>
      </c>
      <c r="AF491" s="143">
        <f t="shared" si="187"/>
        <v>0</v>
      </c>
      <c r="AG491" s="143">
        <f t="shared" si="187"/>
        <v>0</v>
      </c>
      <c r="AI491" s="140">
        <f t="shared" si="177"/>
        <v>0</v>
      </c>
      <c r="AJ491" s="140">
        <f t="shared" si="178"/>
        <v>0</v>
      </c>
      <c r="AK491" s="140">
        <f t="shared" si="179"/>
        <v>0</v>
      </c>
      <c r="AL491" s="140">
        <f t="shared" si="180"/>
        <v>0</v>
      </c>
      <c r="AM491" s="140">
        <f t="shared" si="181"/>
        <v>0</v>
      </c>
      <c r="AO491" s="140">
        <f t="shared" si="182"/>
        <v>53741.417099999999</v>
      </c>
      <c r="AP491" s="140">
        <f t="shared" si="183"/>
        <v>0</v>
      </c>
      <c r="AQ491" s="140">
        <f t="shared" si="184"/>
        <v>27071.514900000002</v>
      </c>
      <c r="AR491" s="140">
        <f t="shared" si="185"/>
        <v>0</v>
      </c>
      <c r="AS491" s="140">
        <f t="shared" si="186"/>
        <v>0</v>
      </c>
      <c r="AU491" s="143">
        <f t="shared" si="188"/>
        <v>53741.417099999999</v>
      </c>
      <c r="AV491" s="143">
        <f t="shared" si="188"/>
        <v>0</v>
      </c>
      <c r="AW491" s="143">
        <f t="shared" si="188"/>
        <v>27071.514900000002</v>
      </c>
      <c r="AX491" s="143">
        <f t="shared" si="188"/>
        <v>0</v>
      </c>
      <c r="AY491" s="143">
        <f t="shared" si="188"/>
        <v>0</v>
      </c>
    </row>
    <row r="492" spans="2:51">
      <c r="B492" t="s">
        <v>998</v>
      </c>
      <c r="C492" t="s">
        <v>188</v>
      </c>
      <c r="D492" s="120">
        <v>5.4800000000000001E-2</v>
      </c>
      <c r="E492" s="120">
        <v>3.8100000000000002E-2</v>
      </c>
      <c r="F492" s="127">
        <v>3472179</v>
      </c>
      <c r="G492" s="127">
        <v>0</v>
      </c>
      <c r="H492" s="127">
        <v>1749064</v>
      </c>
      <c r="I492" s="127">
        <v>0</v>
      </c>
      <c r="J492" s="127">
        <v>0</v>
      </c>
      <c r="K492" s="127"/>
      <c r="L492" s="127"/>
      <c r="M492" s="127"/>
      <c r="N492" s="127"/>
      <c r="O492" s="127"/>
      <c r="Q492" s="140">
        <f t="shared" si="167"/>
        <v>0</v>
      </c>
      <c r="R492" s="140">
        <f t="shared" si="168"/>
        <v>0</v>
      </c>
      <c r="S492" s="140">
        <f t="shared" si="169"/>
        <v>0</v>
      </c>
      <c r="T492" s="140">
        <f t="shared" si="170"/>
        <v>0</v>
      </c>
      <c r="U492" s="140">
        <f t="shared" si="171"/>
        <v>0</v>
      </c>
      <c r="W492" s="140">
        <f t="shared" si="172"/>
        <v>190275.40919999999</v>
      </c>
      <c r="X492" s="140">
        <f t="shared" si="173"/>
        <v>0</v>
      </c>
      <c r="Y492" s="140">
        <f t="shared" si="174"/>
        <v>95848.707200000004</v>
      </c>
      <c r="Z492" s="140">
        <f t="shared" si="175"/>
        <v>0</v>
      </c>
      <c r="AA492" s="140">
        <f t="shared" si="176"/>
        <v>0</v>
      </c>
      <c r="AC492" s="143">
        <f t="shared" si="187"/>
        <v>190275.40919999999</v>
      </c>
      <c r="AD492" s="143">
        <f t="shared" si="187"/>
        <v>0</v>
      </c>
      <c r="AE492" s="143">
        <f t="shared" si="187"/>
        <v>95848.707200000004</v>
      </c>
      <c r="AF492" s="143">
        <f t="shared" si="187"/>
        <v>0</v>
      </c>
      <c r="AG492" s="143">
        <f t="shared" si="187"/>
        <v>0</v>
      </c>
      <c r="AI492" s="140">
        <f t="shared" si="177"/>
        <v>0</v>
      </c>
      <c r="AJ492" s="140">
        <f t="shared" si="178"/>
        <v>0</v>
      </c>
      <c r="AK492" s="140">
        <f t="shared" si="179"/>
        <v>0</v>
      </c>
      <c r="AL492" s="140">
        <f t="shared" si="180"/>
        <v>0</v>
      </c>
      <c r="AM492" s="140">
        <f t="shared" si="181"/>
        <v>0</v>
      </c>
      <c r="AO492" s="140">
        <f t="shared" si="182"/>
        <v>132290.01990000001</v>
      </c>
      <c r="AP492" s="140">
        <f t="shared" si="183"/>
        <v>0</v>
      </c>
      <c r="AQ492" s="140">
        <f t="shared" si="184"/>
        <v>66639.338400000008</v>
      </c>
      <c r="AR492" s="140">
        <f t="shared" si="185"/>
        <v>0</v>
      </c>
      <c r="AS492" s="140">
        <f t="shared" si="186"/>
        <v>0</v>
      </c>
      <c r="AU492" s="143">
        <f t="shared" si="188"/>
        <v>132290.01990000001</v>
      </c>
      <c r="AV492" s="143">
        <f t="shared" si="188"/>
        <v>0</v>
      </c>
      <c r="AW492" s="143">
        <f t="shared" si="188"/>
        <v>66639.338400000008</v>
      </c>
      <c r="AX492" s="143">
        <f t="shared" si="188"/>
        <v>0</v>
      </c>
      <c r="AY492" s="143">
        <f t="shared" si="188"/>
        <v>0</v>
      </c>
    </row>
    <row r="493" spans="2:51">
      <c r="B493" t="s">
        <v>998</v>
      </c>
      <c r="C493" t="s">
        <v>189</v>
      </c>
      <c r="D493" s="120">
        <v>5.4800000000000001E-2</v>
      </c>
      <c r="E493" s="120">
        <v>3.8100000000000002E-2</v>
      </c>
      <c r="F493" s="127">
        <v>1118957</v>
      </c>
      <c r="G493" s="127">
        <v>0</v>
      </c>
      <c r="H493" s="127">
        <v>563660</v>
      </c>
      <c r="I493" s="127">
        <v>0</v>
      </c>
      <c r="J493" s="127">
        <v>0</v>
      </c>
      <c r="K493" s="127"/>
      <c r="L493" s="127"/>
      <c r="M493" s="127"/>
      <c r="N493" s="127"/>
      <c r="O493" s="127"/>
      <c r="Q493" s="140">
        <f t="shared" si="167"/>
        <v>0</v>
      </c>
      <c r="R493" s="140">
        <f t="shared" si="168"/>
        <v>0</v>
      </c>
      <c r="S493" s="140">
        <f t="shared" si="169"/>
        <v>0</v>
      </c>
      <c r="T493" s="140">
        <f t="shared" si="170"/>
        <v>0</v>
      </c>
      <c r="U493" s="140">
        <f t="shared" si="171"/>
        <v>0</v>
      </c>
      <c r="W493" s="140">
        <f t="shared" si="172"/>
        <v>61318.8436</v>
      </c>
      <c r="X493" s="140">
        <f t="shared" si="173"/>
        <v>0</v>
      </c>
      <c r="Y493" s="140">
        <f t="shared" si="174"/>
        <v>30888.567999999999</v>
      </c>
      <c r="Z493" s="140">
        <f t="shared" si="175"/>
        <v>0</v>
      </c>
      <c r="AA493" s="140">
        <f t="shared" si="176"/>
        <v>0</v>
      </c>
      <c r="AC493" s="143">
        <f t="shared" si="187"/>
        <v>61318.8436</v>
      </c>
      <c r="AD493" s="143">
        <f t="shared" si="187"/>
        <v>0</v>
      </c>
      <c r="AE493" s="143">
        <f t="shared" si="187"/>
        <v>30888.567999999999</v>
      </c>
      <c r="AF493" s="143">
        <f t="shared" si="187"/>
        <v>0</v>
      </c>
      <c r="AG493" s="143">
        <f t="shared" si="187"/>
        <v>0</v>
      </c>
      <c r="AI493" s="140">
        <f t="shared" si="177"/>
        <v>0</v>
      </c>
      <c r="AJ493" s="140">
        <f t="shared" si="178"/>
        <v>0</v>
      </c>
      <c r="AK493" s="140">
        <f t="shared" si="179"/>
        <v>0</v>
      </c>
      <c r="AL493" s="140">
        <f t="shared" si="180"/>
        <v>0</v>
      </c>
      <c r="AM493" s="140">
        <f t="shared" si="181"/>
        <v>0</v>
      </c>
      <c r="AO493" s="140">
        <f t="shared" si="182"/>
        <v>42632.261700000003</v>
      </c>
      <c r="AP493" s="140">
        <f t="shared" si="183"/>
        <v>0</v>
      </c>
      <c r="AQ493" s="140">
        <f t="shared" si="184"/>
        <v>21475.446</v>
      </c>
      <c r="AR493" s="140">
        <f t="shared" si="185"/>
        <v>0</v>
      </c>
      <c r="AS493" s="140">
        <f t="shared" si="186"/>
        <v>0</v>
      </c>
      <c r="AU493" s="143">
        <f t="shared" si="188"/>
        <v>42632.261700000003</v>
      </c>
      <c r="AV493" s="143">
        <f t="shared" si="188"/>
        <v>0</v>
      </c>
      <c r="AW493" s="143">
        <f t="shared" si="188"/>
        <v>21475.446</v>
      </c>
      <c r="AX493" s="143">
        <f t="shared" si="188"/>
        <v>0</v>
      </c>
      <c r="AY493" s="143">
        <f t="shared" si="188"/>
        <v>0</v>
      </c>
    </row>
    <row r="494" spans="2:51">
      <c r="B494" t="s">
        <v>998</v>
      </c>
      <c r="C494" t="s">
        <v>190</v>
      </c>
      <c r="D494" s="120">
        <v>5.4800000000000001E-2</v>
      </c>
      <c r="E494" s="120">
        <v>3.9399999999999998E-2</v>
      </c>
      <c r="F494" s="127">
        <v>0</v>
      </c>
      <c r="G494" s="127">
        <v>0</v>
      </c>
      <c r="H494" s="127">
        <v>0</v>
      </c>
      <c r="I494" s="127">
        <v>0</v>
      </c>
      <c r="J494" s="127">
        <v>0</v>
      </c>
      <c r="K494" s="127"/>
      <c r="L494" s="127"/>
      <c r="M494" s="127"/>
      <c r="N494" s="127"/>
      <c r="O494" s="127"/>
      <c r="Q494" s="140">
        <f t="shared" si="167"/>
        <v>0</v>
      </c>
      <c r="R494" s="140">
        <f t="shared" si="168"/>
        <v>0</v>
      </c>
      <c r="S494" s="140">
        <f t="shared" si="169"/>
        <v>0</v>
      </c>
      <c r="T494" s="140">
        <f t="shared" si="170"/>
        <v>0</v>
      </c>
      <c r="U494" s="140">
        <f t="shared" si="171"/>
        <v>0</v>
      </c>
      <c r="W494" s="140">
        <f t="shared" si="172"/>
        <v>0</v>
      </c>
      <c r="X494" s="140">
        <f t="shared" si="173"/>
        <v>0</v>
      </c>
      <c r="Y494" s="140">
        <f t="shared" si="174"/>
        <v>0</v>
      </c>
      <c r="Z494" s="140">
        <f t="shared" si="175"/>
        <v>0</v>
      </c>
      <c r="AA494" s="140">
        <f t="shared" si="176"/>
        <v>0</v>
      </c>
      <c r="AC494" s="143">
        <f t="shared" si="187"/>
        <v>0</v>
      </c>
      <c r="AD494" s="143">
        <f t="shared" si="187"/>
        <v>0</v>
      </c>
      <c r="AE494" s="143">
        <f t="shared" si="187"/>
        <v>0</v>
      </c>
      <c r="AF494" s="143">
        <f t="shared" si="187"/>
        <v>0</v>
      </c>
      <c r="AG494" s="143">
        <f t="shared" si="187"/>
        <v>0</v>
      </c>
      <c r="AI494" s="140">
        <f t="shared" si="177"/>
        <v>0</v>
      </c>
      <c r="AJ494" s="140">
        <f t="shared" si="178"/>
        <v>0</v>
      </c>
      <c r="AK494" s="140">
        <f t="shared" si="179"/>
        <v>0</v>
      </c>
      <c r="AL494" s="140">
        <f t="shared" si="180"/>
        <v>0</v>
      </c>
      <c r="AM494" s="140">
        <f t="shared" si="181"/>
        <v>0</v>
      </c>
      <c r="AO494" s="140">
        <f t="shared" si="182"/>
        <v>0</v>
      </c>
      <c r="AP494" s="140">
        <f t="shared" si="183"/>
        <v>0</v>
      </c>
      <c r="AQ494" s="140">
        <f t="shared" si="184"/>
        <v>0</v>
      </c>
      <c r="AR494" s="140">
        <f t="shared" si="185"/>
        <v>0</v>
      </c>
      <c r="AS494" s="140">
        <f t="shared" si="186"/>
        <v>0</v>
      </c>
      <c r="AU494" s="143">
        <f t="shared" si="188"/>
        <v>0</v>
      </c>
      <c r="AV494" s="143">
        <f t="shared" si="188"/>
        <v>0</v>
      </c>
      <c r="AW494" s="143">
        <f t="shared" si="188"/>
        <v>0</v>
      </c>
      <c r="AX494" s="143">
        <f t="shared" si="188"/>
        <v>0</v>
      </c>
      <c r="AY494" s="143">
        <f t="shared" si="188"/>
        <v>0</v>
      </c>
    </row>
    <row r="495" spans="2:51">
      <c r="B495" t="s">
        <v>998</v>
      </c>
      <c r="C495" t="s">
        <v>191</v>
      </c>
      <c r="D495" s="120">
        <v>5.6399999999999999E-2</v>
      </c>
      <c r="E495" s="120">
        <v>3.9399999999999998E-2</v>
      </c>
      <c r="F495" s="127">
        <v>0</v>
      </c>
      <c r="G495" s="127">
        <v>0</v>
      </c>
      <c r="H495" s="127">
        <v>0</v>
      </c>
      <c r="I495" s="127">
        <v>0</v>
      </c>
      <c r="J495" s="127">
        <v>0</v>
      </c>
      <c r="K495" s="127"/>
      <c r="L495" s="127"/>
      <c r="M495" s="127"/>
      <c r="N495" s="127"/>
      <c r="O495" s="127"/>
      <c r="Q495" s="140">
        <f t="shared" si="167"/>
        <v>0</v>
      </c>
      <c r="R495" s="140">
        <f t="shared" si="168"/>
        <v>0</v>
      </c>
      <c r="S495" s="140">
        <f t="shared" si="169"/>
        <v>0</v>
      </c>
      <c r="T495" s="140">
        <f t="shared" si="170"/>
        <v>0</v>
      </c>
      <c r="U495" s="140">
        <f t="shared" si="171"/>
        <v>0</v>
      </c>
      <c r="W495" s="140">
        <f t="shared" si="172"/>
        <v>0</v>
      </c>
      <c r="X495" s="140">
        <f t="shared" si="173"/>
        <v>0</v>
      </c>
      <c r="Y495" s="140">
        <f t="shared" si="174"/>
        <v>0</v>
      </c>
      <c r="Z495" s="140">
        <f t="shared" si="175"/>
        <v>0</v>
      </c>
      <c r="AA495" s="140">
        <f t="shared" si="176"/>
        <v>0</v>
      </c>
      <c r="AC495" s="143">
        <f t="shared" si="187"/>
        <v>0</v>
      </c>
      <c r="AD495" s="143">
        <f t="shared" si="187"/>
        <v>0</v>
      </c>
      <c r="AE495" s="143">
        <f t="shared" si="187"/>
        <v>0</v>
      </c>
      <c r="AF495" s="143">
        <f t="shared" si="187"/>
        <v>0</v>
      </c>
      <c r="AG495" s="143">
        <f t="shared" si="187"/>
        <v>0</v>
      </c>
      <c r="AI495" s="140">
        <f t="shared" si="177"/>
        <v>0</v>
      </c>
      <c r="AJ495" s="140">
        <f t="shared" si="178"/>
        <v>0</v>
      </c>
      <c r="AK495" s="140">
        <f t="shared" si="179"/>
        <v>0</v>
      </c>
      <c r="AL495" s="140">
        <f t="shared" si="180"/>
        <v>0</v>
      </c>
      <c r="AM495" s="140">
        <f t="shared" si="181"/>
        <v>0</v>
      </c>
      <c r="AO495" s="140">
        <f t="shared" si="182"/>
        <v>0</v>
      </c>
      <c r="AP495" s="140">
        <f t="shared" si="183"/>
        <v>0</v>
      </c>
      <c r="AQ495" s="140">
        <f t="shared" si="184"/>
        <v>0</v>
      </c>
      <c r="AR495" s="140">
        <f t="shared" si="185"/>
        <v>0</v>
      </c>
      <c r="AS495" s="140">
        <f t="shared" si="186"/>
        <v>0</v>
      </c>
      <c r="AU495" s="143">
        <f t="shared" si="188"/>
        <v>0</v>
      </c>
      <c r="AV495" s="143">
        <f t="shared" si="188"/>
        <v>0</v>
      </c>
      <c r="AW495" s="143">
        <f t="shared" si="188"/>
        <v>0</v>
      </c>
      <c r="AX495" s="143">
        <f t="shared" si="188"/>
        <v>0</v>
      </c>
      <c r="AY495" s="143">
        <f t="shared" si="188"/>
        <v>0</v>
      </c>
    </row>
    <row r="496" spans="2:51">
      <c r="B496" t="s">
        <v>998</v>
      </c>
      <c r="C496" t="s">
        <v>192</v>
      </c>
      <c r="D496" s="120">
        <v>5.6399999999999999E-2</v>
      </c>
      <c r="E496" s="120">
        <v>3.9399999999999998E-2</v>
      </c>
      <c r="F496" s="127">
        <v>1093044</v>
      </c>
      <c r="G496" s="127">
        <v>0</v>
      </c>
      <c r="H496" s="127">
        <v>550607</v>
      </c>
      <c r="I496" s="127">
        <v>0</v>
      </c>
      <c r="J496" s="127">
        <v>0</v>
      </c>
      <c r="K496" s="127"/>
      <c r="L496" s="127"/>
      <c r="M496" s="127"/>
      <c r="N496" s="127"/>
      <c r="O496" s="127"/>
      <c r="Q496" s="140">
        <f t="shared" si="167"/>
        <v>0</v>
      </c>
      <c r="R496" s="140">
        <f t="shared" si="168"/>
        <v>0</v>
      </c>
      <c r="S496" s="140">
        <f t="shared" si="169"/>
        <v>0</v>
      </c>
      <c r="T496" s="140">
        <f t="shared" si="170"/>
        <v>0</v>
      </c>
      <c r="U496" s="140">
        <f t="shared" si="171"/>
        <v>0</v>
      </c>
      <c r="W496" s="140">
        <f t="shared" si="172"/>
        <v>61647.681599999996</v>
      </c>
      <c r="X496" s="140">
        <f t="shared" si="173"/>
        <v>0</v>
      </c>
      <c r="Y496" s="140">
        <f t="shared" si="174"/>
        <v>31054.234799999998</v>
      </c>
      <c r="Z496" s="140">
        <f t="shared" si="175"/>
        <v>0</v>
      </c>
      <c r="AA496" s="140">
        <f t="shared" si="176"/>
        <v>0</v>
      </c>
      <c r="AC496" s="143">
        <f t="shared" si="187"/>
        <v>61647.681599999996</v>
      </c>
      <c r="AD496" s="143">
        <f t="shared" si="187"/>
        <v>0</v>
      </c>
      <c r="AE496" s="143">
        <f t="shared" si="187"/>
        <v>31054.234799999998</v>
      </c>
      <c r="AF496" s="143">
        <f t="shared" si="187"/>
        <v>0</v>
      </c>
      <c r="AG496" s="143">
        <f t="shared" si="187"/>
        <v>0</v>
      </c>
      <c r="AI496" s="140">
        <f t="shared" si="177"/>
        <v>0</v>
      </c>
      <c r="AJ496" s="140">
        <f t="shared" si="178"/>
        <v>0</v>
      </c>
      <c r="AK496" s="140">
        <f t="shared" si="179"/>
        <v>0</v>
      </c>
      <c r="AL496" s="140">
        <f t="shared" si="180"/>
        <v>0</v>
      </c>
      <c r="AM496" s="140">
        <f t="shared" si="181"/>
        <v>0</v>
      </c>
      <c r="AO496" s="140">
        <f t="shared" si="182"/>
        <v>43065.933599999997</v>
      </c>
      <c r="AP496" s="140">
        <f t="shared" si="183"/>
        <v>0</v>
      </c>
      <c r="AQ496" s="140">
        <f t="shared" si="184"/>
        <v>21693.915799999999</v>
      </c>
      <c r="AR496" s="140">
        <f t="shared" si="185"/>
        <v>0</v>
      </c>
      <c r="AS496" s="140">
        <f t="shared" si="186"/>
        <v>0</v>
      </c>
      <c r="AU496" s="143">
        <f t="shared" si="188"/>
        <v>43065.933599999997</v>
      </c>
      <c r="AV496" s="143">
        <f t="shared" si="188"/>
        <v>0</v>
      </c>
      <c r="AW496" s="143">
        <f t="shared" si="188"/>
        <v>21693.915799999999</v>
      </c>
      <c r="AX496" s="143">
        <f t="shared" si="188"/>
        <v>0</v>
      </c>
      <c r="AY496" s="143">
        <f t="shared" si="188"/>
        <v>0</v>
      </c>
    </row>
    <row r="497" spans="2:51">
      <c r="B497" t="s">
        <v>998</v>
      </c>
      <c r="C497" t="s">
        <v>193</v>
      </c>
      <c r="D497" s="120">
        <v>5.4800000000000001E-2</v>
      </c>
      <c r="E497" s="120">
        <v>3.8100000000000002E-2</v>
      </c>
      <c r="F497" s="127">
        <v>2220921</v>
      </c>
      <c r="G497" s="127">
        <v>0</v>
      </c>
      <c r="H497" s="127">
        <v>1118760</v>
      </c>
      <c r="I497" s="127">
        <v>0</v>
      </c>
      <c r="J497" s="127">
        <v>0</v>
      </c>
      <c r="K497" s="127"/>
      <c r="L497" s="127"/>
      <c r="M497" s="127"/>
      <c r="N497" s="127"/>
      <c r="O497" s="127"/>
      <c r="Q497" s="140">
        <f t="shared" si="167"/>
        <v>0</v>
      </c>
      <c r="R497" s="140">
        <f t="shared" si="168"/>
        <v>0</v>
      </c>
      <c r="S497" s="140">
        <f t="shared" si="169"/>
        <v>0</v>
      </c>
      <c r="T497" s="140">
        <f t="shared" si="170"/>
        <v>0</v>
      </c>
      <c r="U497" s="140">
        <f t="shared" si="171"/>
        <v>0</v>
      </c>
      <c r="W497" s="140">
        <f t="shared" si="172"/>
        <v>121706.47080000001</v>
      </c>
      <c r="X497" s="140">
        <f t="shared" si="173"/>
        <v>0</v>
      </c>
      <c r="Y497" s="140">
        <f t="shared" si="174"/>
        <v>61308.048000000003</v>
      </c>
      <c r="Z497" s="140">
        <f t="shared" si="175"/>
        <v>0</v>
      </c>
      <c r="AA497" s="140">
        <f t="shared" si="176"/>
        <v>0</v>
      </c>
      <c r="AC497" s="143">
        <f t="shared" si="187"/>
        <v>121706.47080000001</v>
      </c>
      <c r="AD497" s="143">
        <f t="shared" si="187"/>
        <v>0</v>
      </c>
      <c r="AE497" s="143">
        <f t="shared" si="187"/>
        <v>61308.048000000003</v>
      </c>
      <c r="AF497" s="143">
        <f t="shared" si="187"/>
        <v>0</v>
      </c>
      <c r="AG497" s="143">
        <f t="shared" si="187"/>
        <v>0</v>
      </c>
      <c r="AI497" s="140">
        <f t="shared" si="177"/>
        <v>0</v>
      </c>
      <c r="AJ497" s="140">
        <f t="shared" si="178"/>
        <v>0</v>
      </c>
      <c r="AK497" s="140">
        <f t="shared" si="179"/>
        <v>0</v>
      </c>
      <c r="AL497" s="140">
        <f t="shared" si="180"/>
        <v>0</v>
      </c>
      <c r="AM497" s="140">
        <f t="shared" si="181"/>
        <v>0</v>
      </c>
      <c r="AO497" s="140">
        <f t="shared" si="182"/>
        <v>84617.090100000001</v>
      </c>
      <c r="AP497" s="140">
        <f t="shared" si="183"/>
        <v>0</v>
      </c>
      <c r="AQ497" s="140">
        <f t="shared" si="184"/>
        <v>42624.756000000001</v>
      </c>
      <c r="AR497" s="140">
        <f t="shared" si="185"/>
        <v>0</v>
      </c>
      <c r="AS497" s="140">
        <f t="shared" si="186"/>
        <v>0</v>
      </c>
      <c r="AU497" s="143">
        <f t="shared" si="188"/>
        <v>84617.090100000001</v>
      </c>
      <c r="AV497" s="143">
        <f t="shared" si="188"/>
        <v>0</v>
      </c>
      <c r="AW497" s="143">
        <f t="shared" si="188"/>
        <v>42624.756000000001</v>
      </c>
      <c r="AX497" s="143">
        <f t="shared" si="188"/>
        <v>0</v>
      </c>
      <c r="AY497" s="143">
        <f t="shared" si="188"/>
        <v>0</v>
      </c>
    </row>
    <row r="498" spans="2:51">
      <c r="B498" t="s">
        <v>998</v>
      </c>
      <c r="C498" t="s">
        <v>194</v>
      </c>
      <c r="D498" s="120">
        <v>5.6399999999999999E-2</v>
      </c>
      <c r="E498" s="120">
        <v>3.9399999999999998E-2</v>
      </c>
      <c r="F498" s="127">
        <v>667482</v>
      </c>
      <c r="G498" s="127">
        <v>0</v>
      </c>
      <c r="H498" s="127">
        <v>336235</v>
      </c>
      <c r="I498" s="127">
        <v>0</v>
      </c>
      <c r="J498" s="127">
        <v>0</v>
      </c>
      <c r="K498" s="127"/>
      <c r="L498" s="127"/>
      <c r="M498" s="127"/>
      <c r="N498" s="127"/>
      <c r="O498" s="127"/>
      <c r="Q498" s="140">
        <f t="shared" si="167"/>
        <v>0</v>
      </c>
      <c r="R498" s="140">
        <f t="shared" si="168"/>
        <v>0</v>
      </c>
      <c r="S498" s="140">
        <f t="shared" si="169"/>
        <v>0</v>
      </c>
      <c r="T498" s="140">
        <f t="shared" si="170"/>
        <v>0</v>
      </c>
      <c r="U498" s="140">
        <f t="shared" si="171"/>
        <v>0</v>
      </c>
      <c r="W498" s="140">
        <f t="shared" si="172"/>
        <v>37645.984799999998</v>
      </c>
      <c r="X498" s="140">
        <f t="shared" si="173"/>
        <v>0</v>
      </c>
      <c r="Y498" s="140">
        <f t="shared" si="174"/>
        <v>18963.653999999999</v>
      </c>
      <c r="Z498" s="140">
        <f t="shared" si="175"/>
        <v>0</v>
      </c>
      <c r="AA498" s="140">
        <f t="shared" si="176"/>
        <v>0</v>
      </c>
      <c r="AC498" s="143">
        <f t="shared" si="187"/>
        <v>37645.984799999998</v>
      </c>
      <c r="AD498" s="143">
        <f t="shared" si="187"/>
        <v>0</v>
      </c>
      <c r="AE498" s="143">
        <f t="shared" si="187"/>
        <v>18963.653999999999</v>
      </c>
      <c r="AF498" s="143">
        <f t="shared" si="187"/>
        <v>0</v>
      </c>
      <c r="AG498" s="143">
        <f t="shared" si="187"/>
        <v>0</v>
      </c>
      <c r="AI498" s="140">
        <f t="shared" si="177"/>
        <v>0</v>
      </c>
      <c r="AJ498" s="140">
        <f t="shared" si="178"/>
        <v>0</v>
      </c>
      <c r="AK498" s="140">
        <f t="shared" si="179"/>
        <v>0</v>
      </c>
      <c r="AL498" s="140">
        <f t="shared" si="180"/>
        <v>0</v>
      </c>
      <c r="AM498" s="140">
        <f t="shared" si="181"/>
        <v>0</v>
      </c>
      <c r="AO498" s="140">
        <f t="shared" si="182"/>
        <v>26298.790799999999</v>
      </c>
      <c r="AP498" s="140">
        <f t="shared" si="183"/>
        <v>0</v>
      </c>
      <c r="AQ498" s="140">
        <f t="shared" si="184"/>
        <v>13247.659</v>
      </c>
      <c r="AR498" s="140">
        <f t="shared" si="185"/>
        <v>0</v>
      </c>
      <c r="AS498" s="140">
        <f t="shared" si="186"/>
        <v>0</v>
      </c>
      <c r="AU498" s="143">
        <f t="shared" si="188"/>
        <v>26298.790799999999</v>
      </c>
      <c r="AV498" s="143">
        <f t="shared" si="188"/>
        <v>0</v>
      </c>
      <c r="AW498" s="143">
        <f t="shared" si="188"/>
        <v>13247.659</v>
      </c>
      <c r="AX498" s="143">
        <f t="shared" si="188"/>
        <v>0</v>
      </c>
      <c r="AY498" s="143">
        <f t="shared" si="188"/>
        <v>0</v>
      </c>
    </row>
    <row r="499" spans="2:51">
      <c r="B499" t="s">
        <v>998</v>
      </c>
      <c r="C499" t="s">
        <v>195</v>
      </c>
      <c r="D499" s="120">
        <v>0.2</v>
      </c>
      <c r="E499" s="120">
        <v>4.7300000000000002E-2</v>
      </c>
      <c r="F499" s="127">
        <v>0</v>
      </c>
      <c r="G499" s="127">
        <v>0</v>
      </c>
      <c r="H499" s="127">
        <v>0</v>
      </c>
      <c r="I499" s="127">
        <v>0</v>
      </c>
      <c r="J499" s="127">
        <v>0</v>
      </c>
      <c r="K499" s="127"/>
      <c r="L499" s="127"/>
      <c r="M499" s="127"/>
      <c r="N499" s="127"/>
      <c r="O499" s="127"/>
      <c r="Q499" s="140">
        <f t="shared" si="167"/>
        <v>0</v>
      </c>
      <c r="R499" s="140">
        <f t="shared" si="168"/>
        <v>0</v>
      </c>
      <c r="S499" s="140">
        <f t="shared" si="169"/>
        <v>0</v>
      </c>
      <c r="T499" s="140">
        <f t="shared" si="170"/>
        <v>0</v>
      </c>
      <c r="U499" s="140">
        <f t="shared" si="171"/>
        <v>0</v>
      </c>
      <c r="W499" s="140">
        <f t="shared" si="172"/>
        <v>0</v>
      </c>
      <c r="X499" s="140">
        <f t="shared" si="173"/>
        <v>0</v>
      </c>
      <c r="Y499" s="140">
        <f t="shared" si="174"/>
        <v>0</v>
      </c>
      <c r="Z499" s="140">
        <f t="shared" si="175"/>
        <v>0</v>
      </c>
      <c r="AA499" s="140">
        <f t="shared" si="176"/>
        <v>0</v>
      </c>
      <c r="AC499" s="143">
        <f t="shared" si="187"/>
        <v>0</v>
      </c>
      <c r="AD499" s="143">
        <f t="shared" si="187"/>
        <v>0</v>
      </c>
      <c r="AE499" s="143">
        <f t="shared" si="187"/>
        <v>0</v>
      </c>
      <c r="AF499" s="143">
        <f t="shared" si="187"/>
        <v>0</v>
      </c>
      <c r="AG499" s="143">
        <f t="shared" si="187"/>
        <v>0</v>
      </c>
      <c r="AI499" s="140">
        <f t="shared" si="177"/>
        <v>0</v>
      </c>
      <c r="AJ499" s="140">
        <f t="shared" si="178"/>
        <v>0</v>
      </c>
      <c r="AK499" s="140">
        <f t="shared" si="179"/>
        <v>0</v>
      </c>
      <c r="AL499" s="140">
        <f t="shared" si="180"/>
        <v>0</v>
      </c>
      <c r="AM499" s="140">
        <f t="shared" si="181"/>
        <v>0</v>
      </c>
      <c r="AO499" s="140">
        <f t="shared" si="182"/>
        <v>0</v>
      </c>
      <c r="AP499" s="140">
        <f t="shared" si="183"/>
        <v>0</v>
      </c>
      <c r="AQ499" s="140">
        <f t="shared" si="184"/>
        <v>0</v>
      </c>
      <c r="AR499" s="140">
        <f t="shared" si="185"/>
        <v>0</v>
      </c>
      <c r="AS499" s="140">
        <f t="shared" si="186"/>
        <v>0</v>
      </c>
      <c r="AU499" s="143">
        <f t="shared" si="188"/>
        <v>0</v>
      </c>
      <c r="AV499" s="143">
        <f t="shared" si="188"/>
        <v>0</v>
      </c>
      <c r="AW499" s="143">
        <f t="shared" si="188"/>
        <v>0</v>
      </c>
      <c r="AX499" s="143">
        <f t="shared" si="188"/>
        <v>0</v>
      </c>
      <c r="AY499" s="143">
        <f t="shared" si="188"/>
        <v>0</v>
      </c>
    </row>
    <row r="500" spans="2:51">
      <c r="B500" t="s">
        <v>998</v>
      </c>
      <c r="C500" t="s">
        <v>196</v>
      </c>
      <c r="D500" s="120">
        <v>7.7700000000000005E-2</v>
      </c>
      <c r="E500" s="120">
        <v>4.7300000000000002E-2</v>
      </c>
      <c r="F500" s="127">
        <v>0</v>
      </c>
      <c r="G500" s="127">
        <v>0</v>
      </c>
      <c r="H500" s="127">
        <v>0</v>
      </c>
      <c r="I500" s="127">
        <v>0</v>
      </c>
      <c r="J500" s="127">
        <v>0</v>
      </c>
      <c r="K500" s="127"/>
      <c r="L500" s="127"/>
      <c r="M500" s="127"/>
      <c r="N500" s="127"/>
      <c r="O500" s="127"/>
      <c r="Q500" s="140">
        <f t="shared" si="167"/>
        <v>0</v>
      </c>
      <c r="R500" s="140">
        <f t="shared" si="168"/>
        <v>0</v>
      </c>
      <c r="S500" s="140">
        <f t="shared" si="169"/>
        <v>0</v>
      </c>
      <c r="T500" s="140">
        <f t="shared" si="170"/>
        <v>0</v>
      </c>
      <c r="U500" s="140">
        <f t="shared" si="171"/>
        <v>0</v>
      </c>
      <c r="W500" s="140">
        <f t="shared" si="172"/>
        <v>0</v>
      </c>
      <c r="X500" s="140">
        <f t="shared" si="173"/>
        <v>0</v>
      </c>
      <c r="Y500" s="140">
        <f t="shared" si="174"/>
        <v>0</v>
      </c>
      <c r="Z500" s="140">
        <f t="shared" si="175"/>
        <v>0</v>
      </c>
      <c r="AA500" s="140">
        <f t="shared" si="176"/>
        <v>0</v>
      </c>
      <c r="AC500" s="143">
        <f t="shared" si="187"/>
        <v>0</v>
      </c>
      <c r="AD500" s="143">
        <f t="shared" si="187"/>
        <v>0</v>
      </c>
      <c r="AE500" s="143">
        <f t="shared" si="187"/>
        <v>0</v>
      </c>
      <c r="AF500" s="143">
        <f t="shared" si="187"/>
        <v>0</v>
      </c>
      <c r="AG500" s="143">
        <f t="shared" si="187"/>
        <v>0</v>
      </c>
      <c r="AI500" s="140">
        <f t="shared" si="177"/>
        <v>0</v>
      </c>
      <c r="AJ500" s="140">
        <f t="shared" si="178"/>
        <v>0</v>
      </c>
      <c r="AK500" s="140">
        <f t="shared" si="179"/>
        <v>0</v>
      </c>
      <c r="AL500" s="140">
        <f t="shared" si="180"/>
        <v>0</v>
      </c>
      <c r="AM500" s="140">
        <f t="shared" si="181"/>
        <v>0</v>
      </c>
      <c r="AO500" s="140">
        <f t="shared" si="182"/>
        <v>0</v>
      </c>
      <c r="AP500" s="140">
        <f t="shared" si="183"/>
        <v>0</v>
      </c>
      <c r="AQ500" s="140">
        <f t="shared" si="184"/>
        <v>0</v>
      </c>
      <c r="AR500" s="140">
        <f t="shared" si="185"/>
        <v>0</v>
      </c>
      <c r="AS500" s="140">
        <f t="shared" si="186"/>
        <v>0</v>
      </c>
      <c r="AU500" s="143">
        <f t="shared" si="188"/>
        <v>0</v>
      </c>
      <c r="AV500" s="143">
        <f t="shared" si="188"/>
        <v>0</v>
      </c>
      <c r="AW500" s="143">
        <f t="shared" si="188"/>
        <v>0</v>
      </c>
      <c r="AX500" s="143">
        <f t="shared" si="188"/>
        <v>0</v>
      </c>
      <c r="AY500" s="143">
        <f t="shared" si="188"/>
        <v>0</v>
      </c>
    </row>
    <row r="501" spans="2:51">
      <c r="B501" t="s">
        <v>998</v>
      </c>
      <c r="C501" t="s">
        <v>197</v>
      </c>
      <c r="D501" s="120">
        <v>7.7700000000000005E-2</v>
      </c>
      <c r="E501" s="120">
        <v>4.1700000000000001E-2</v>
      </c>
      <c r="F501" s="127">
        <v>89814</v>
      </c>
      <c r="G501" s="127">
        <v>0</v>
      </c>
      <c r="H501" s="127">
        <v>45242</v>
      </c>
      <c r="I501" s="127">
        <v>0</v>
      </c>
      <c r="J501" s="127">
        <v>0</v>
      </c>
      <c r="K501" s="127"/>
      <c r="L501" s="127"/>
      <c r="M501" s="127"/>
      <c r="N501" s="127"/>
      <c r="O501" s="127"/>
      <c r="Q501" s="140">
        <f t="shared" si="167"/>
        <v>0</v>
      </c>
      <c r="R501" s="140">
        <f t="shared" si="168"/>
        <v>0</v>
      </c>
      <c r="S501" s="140">
        <f t="shared" si="169"/>
        <v>0</v>
      </c>
      <c r="T501" s="140">
        <f t="shared" si="170"/>
        <v>0</v>
      </c>
      <c r="U501" s="140">
        <f t="shared" si="171"/>
        <v>0</v>
      </c>
      <c r="W501" s="140">
        <f t="shared" si="172"/>
        <v>6978.5478000000003</v>
      </c>
      <c r="X501" s="140">
        <f t="shared" si="173"/>
        <v>0</v>
      </c>
      <c r="Y501" s="140">
        <f t="shared" si="174"/>
        <v>3515.3034000000002</v>
      </c>
      <c r="Z501" s="140">
        <f t="shared" si="175"/>
        <v>0</v>
      </c>
      <c r="AA501" s="140">
        <f t="shared" si="176"/>
        <v>0</v>
      </c>
      <c r="AC501" s="143">
        <f t="shared" si="187"/>
        <v>6978.5478000000003</v>
      </c>
      <c r="AD501" s="143">
        <f t="shared" si="187"/>
        <v>0</v>
      </c>
      <c r="AE501" s="143">
        <f t="shared" si="187"/>
        <v>3515.3034000000002</v>
      </c>
      <c r="AF501" s="143">
        <f t="shared" si="187"/>
        <v>0</v>
      </c>
      <c r="AG501" s="143">
        <f t="shared" si="187"/>
        <v>0</v>
      </c>
      <c r="AI501" s="140">
        <f t="shared" si="177"/>
        <v>0</v>
      </c>
      <c r="AJ501" s="140">
        <f t="shared" si="178"/>
        <v>0</v>
      </c>
      <c r="AK501" s="140">
        <f t="shared" si="179"/>
        <v>0</v>
      </c>
      <c r="AL501" s="140">
        <f t="shared" si="180"/>
        <v>0</v>
      </c>
      <c r="AM501" s="140">
        <f t="shared" si="181"/>
        <v>0</v>
      </c>
      <c r="AO501" s="140">
        <f t="shared" si="182"/>
        <v>3745.2438000000002</v>
      </c>
      <c r="AP501" s="140">
        <f t="shared" si="183"/>
        <v>0</v>
      </c>
      <c r="AQ501" s="140">
        <f t="shared" si="184"/>
        <v>1886.5914</v>
      </c>
      <c r="AR501" s="140">
        <f t="shared" si="185"/>
        <v>0</v>
      </c>
      <c r="AS501" s="140">
        <f t="shared" si="186"/>
        <v>0</v>
      </c>
      <c r="AU501" s="143">
        <f t="shared" si="188"/>
        <v>3745.2438000000002</v>
      </c>
      <c r="AV501" s="143">
        <f t="shared" si="188"/>
        <v>0</v>
      </c>
      <c r="AW501" s="143">
        <f t="shared" si="188"/>
        <v>1886.5914</v>
      </c>
      <c r="AX501" s="143">
        <f t="shared" si="188"/>
        <v>0</v>
      </c>
      <c r="AY501" s="143">
        <f t="shared" si="188"/>
        <v>0</v>
      </c>
    </row>
    <row r="502" spans="2:51">
      <c r="B502" t="s">
        <v>998</v>
      </c>
      <c r="C502" t="s">
        <v>198</v>
      </c>
      <c r="D502" s="120">
        <v>5.4800000000000001E-2</v>
      </c>
      <c r="E502" s="120">
        <v>3.8100000000000002E-2</v>
      </c>
      <c r="F502" s="127">
        <v>45114</v>
      </c>
      <c r="G502" s="127">
        <v>0</v>
      </c>
      <c r="H502" s="127">
        <v>22725</v>
      </c>
      <c r="I502" s="127">
        <v>0</v>
      </c>
      <c r="J502" s="127">
        <v>0</v>
      </c>
      <c r="K502" s="127"/>
      <c r="L502" s="127"/>
      <c r="M502" s="127"/>
      <c r="N502" s="127"/>
      <c r="O502" s="127"/>
      <c r="Q502" s="140">
        <f t="shared" si="167"/>
        <v>0</v>
      </c>
      <c r="R502" s="140">
        <f t="shared" si="168"/>
        <v>0</v>
      </c>
      <c r="S502" s="140">
        <f t="shared" si="169"/>
        <v>0</v>
      </c>
      <c r="T502" s="140">
        <f t="shared" si="170"/>
        <v>0</v>
      </c>
      <c r="U502" s="140">
        <f t="shared" si="171"/>
        <v>0</v>
      </c>
      <c r="W502" s="140">
        <f t="shared" si="172"/>
        <v>2472.2472000000002</v>
      </c>
      <c r="X502" s="140">
        <f t="shared" si="173"/>
        <v>0</v>
      </c>
      <c r="Y502" s="140">
        <f t="shared" si="174"/>
        <v>1245.33</v>
      </c>
      <c r="Z502" s="140">
        <f t="shared" si="175"/>
        <v>0</v>
      </c>
      <c r="AA502" s="140">
        <f t="shared" si="176"/>
        <v>0</v>
      </c>
      <c r="AC502" s="143">
        <f t="shared" si="187"/>
        <v>2472.2472000000002</v>
      </c>
      <c r="AD502" s="143">
        <f t="shared" si="187"/>
        <v>0</v>
      </c>
      <c r="AE502" s="143">
        <f t="shared" si="187"/>
        <v>1245.33</v>
      </c>
      <c r="AF502" s="143">
        <f t="shared" si="187"/>
        <v>0</v>
      </c>
      <c r="AG502" s="143">
        <f t="shared" si="187"/>
        <v>0</v>
      </c>
      <c r="AI502" s="140">
        <f t="shared" si="177"/>
        <v>0</v>
      </c>
      <c r="AJ502" s="140">
        <f t="shared" si="178"/>
        <v>0</v>
      </c>
      <c r="AK502" s="140">
        <f t="shared" si="179"/>
        <v>0</v>
      </c>
      <c r="AL502" s="140">
        <f t="shared" si="180"/>
        <v>0</v>
      </c>
      <c r="AM502" s="140">
        <f t="shared" si="181"/>
        <v>0</v>
      </c>
      <c r="AO502" s="140">
        <f t="shared" si="182"/>
        <v>1718.8434</v>
      </c>
      <c r="AP502" s="140">
        <f t="shared" si="183"/>
        <v>0</v>
      </c>
      <c r="AQ502" s="140">
        <f t="shared" si="184"/>
        <v>865.82249999999999</v>
      </c>
      <c r="AR502" s="140">
        <f t="shared" si="185"/>
        <v>0</v>
      </c>
      <c r="AS502" s="140">
        <f t="shared" si="186"/>
        <v>0</v>
      </c>
      <c r="AU502" s="143">
        <f t="shared" si="188"/>
        <v>1718.8434</v>
      </c>
      <c r="AV502" s="143">
        <f t="shared" si="188"/>
        <v>0</v>
      </c>
      <c r="AW502" s="143">
        <f t="shared" si="188"/>
        <v>865.82249999999999</v>
      </c>
      <c r="AX502" s="143">
        <f t="shared" si="188"/>
        <v>0</v>
      </c>
      <c r="AY502" s="143">
        <f t="shared" si="188"/>
        <v>0</v>
      </c>
    </row>
    <row r="503" spans="2:51">
      <c r="B503" t="s">
        <v>998</v>
      </c>
      <c r="C503" t="s">
        <v>203</v>
      </c>
      <c r="D503" s="120">
        <v>8.1799999999999998E-2</v>
      </c>
      <c r="E503" s="120">
        <v>4.8399999999999999E-2</v>
      </c>
      <c r="F503" s="127">
        <v>998197</v>
      </c>
      <c r="G503" s="127">
        <v>0</v>
      </c>
      <c r="H503" s="127">
        <v>502828</v>
      </c>
      <c r="I503" s="127">
        <v>0</v>
      </c>
      <c r="J503" s="127">
        <v>0</v>
      </c>
      <c r="K503" s="127"/>
      <c r="L503" s="127"/>
      <c r="M503" s="127"/>
      <c r="N503" s="127"/>
      <c r="O503" s="127"/>
      <c r="Q503" s="140">
        <f t="shared" si="167"/>
        <v>0</v>
      </c>
      <c r="R503" s="140">
        <f t="shared" si="168"/>
        <v>0</v>
      </c>
      <c r="S503" s="140">
        <f t="shared" si="169"/>
        <v>0</v>
      </c>
      <c r="T503" s="140">
        <f t="shared" si="170"/>
        <v>0</v>
      </c>
      <c r="U503" s="140">
        <f t="shared" si="171"/>
        <v>0</v>
      </c>
      <c r="W503" s="140">
        <f t="shared" si="172"/>
        <v>81652.514599999995</v>
      </c>
      <c r="X503" s="140">
        <f t="shared" si="173"/>
        <v>0</v>
      </c>
      <c r="Y503" s="140">
        <f t="shared" si="174"/>
        <v>41131.330399999999</v>
      </c>
      <c r="Z503" s="140">
        <f t="shared" si="175"/>
        <v>0</v>
      </c>
      <c r="AA503" s="140">
        <f t="shared" si="176"/>
        <v>0</v>
      </c>
      <c r="AC503" s="143">
        <f t="shared" si="187"/>
        <v>81652.514599999995</v>
      </c>
      <c r="AD503" s="143">
        <f t="shared" si="187"/>
        <v>0</v>
      </c>
      <c r="AE503" s="143">
        <f t="shared" si="187"/>
        <v>41131.330399999999</v>
      </c>
      <c r="AF503" s="143">
        <f t="shared" si="187"/>
        <v>0</v>
      </c>
      <c r="AG503" s="143">
        <f t="shared" si="187"/>
        <v>0</v>
      </c>
      <c r="AI503" s="140">
        <f t="shared" si="177"/>
        <v>0</v>
      </c>
      <c r="AJ503" s="140">
        <f t="shared" si="178"/>
        <v>0</v>
      </c>
      <c r="AK503" s="140">
        <f t="shared" si="179"/>
        <v>0</v>
      </c>
      <c r="AL503" s="140">
        <f t="shared" si="180"/>
        <v>0</v>
      </c>
      <c r="AM503" s="140">
        <f t="shared" si="181"/>
        <v>0</v>
      </c>
      <c r="AO503" s="140">
        <f t="shared" si="182"/>
        <v>48312.734799999998</v>
      </c>
      <c r="AP503" s="140">
        <f t="shared" si="183"/>
        <v>0</v>
      </c>
      <c r="AQ503" s="140">
        <f t="shared" si="184"/>
        <v>24336.875199999999</v>
      </c>
      <c r="AR503" s="140">
        <f t="shared" si="185"/>
        <v>0</v>
      </c>
      <c r="AS503" s="140">
        <f t="shared" si="186"/>
        <v>0</v>
      </c>
      <c r="AU503" s="143">
        <f t="shared" si="188"/>
        <v>48312.734799999998</v>
      </c>
      <c r="AV503" s="143">
        <f t="shared" si="188"/>
        <v>0</v>
      </c>
      <c r="AW503" s="143">
        <f t="shared" si="188"/>
        <v>24336.875199999999</v>
      </c>
      <c r="AX503" s="143">
        <f t="shared" si="188"/>
        <v>0</v>
      </c>
      <c r="AY503" s="143">
        <f t="shared" si="188"/>
        <v>0</v>
      </c>
    </row>
    <row r="504" spans="2:51">
      <c r="B504" t="s">
        <v>998</v>
      </c>
      <c r="C504" t="s">
        <v>204</v>
      </c>
      <c r="D504" s="120">
        <v>7.5800000000000006E-2</v>
      </c>
      <c r="E504" s="120">
        <v>3.6600000000000001E-2</v>
      </c>
      <c r="F504" s="127">
        <v>69338</v>
      </c>
      <c r="G504" s="127">
        <v>0</v>
      </c>
      <c r="H504" s="127">
        <v>34928</v>
      </c>
      <c r="I504" s="127">
        <v>0</v>
      </c>
      <c r="J504" s="127">
        <v>0</v>
      </c>
      <c r="K504" s="127"/>
      <c r="L504" s="127"/>
      <c r="M504" s="127"/>
      <c r="N504" s="127"/>
      <c r="O504" s="127"/>
      <c r="Q504" s="140">
        <f t="shared" si="167"/>
        <v>0</v>
      </c>
      <c r="R504" s="140">
        <f t="shared" si="168"/>
        <v>0</v>
      </c>
      <c r="S504" s="140">
        <f t="shared" si="169"/>
        <v>0</v>
      </c>
      <c r="T504" s="140">
        <f t="shared" si="170"/>
        <v>0</v>
      </c>
      <c r="U504" s="140">
        <f t="shared" si="171"/>
        <v>0</v>
      </c>
      <c r="W504" s="140">
        <f t="shared" si="172"/>
        <v>5255.8204000000005</v>
      </c>
      <c r="X504" s="140">
        <f t="shared" si="173"/>
        <v>0</v>
      </c>
      <c r="Y504" s="140">
        <f t="shared" si="174"/>
        <v>2647.5424000000003</v>
      </c>
      <c r="Z504" s="140">
        <f t="shared" si="175"/>
        <v>0</v>
      </c>
      <c r="AA504" s="140">
        <f t="shared" si="176"/>
        <v>0</v>
      </c>
      <c r="AC504" s="143">
        <f t="shared" si="187"/>
        <v>5255.8204000000005</v>
      </c>
      <c r="AD504" s="143">
        <f t="shared" si="187"/>
        <v>0</v>
      </c>
      <c r="AE504" s="143">
        <f t="shared" si="187"/>
        <v>2647.5424000000003</v>
      </c>
      <c r="AF504" s="143">
        <f t="shared" si="187"/>
        <v>0</v>
      </c>
      <c r="AG504" s="143">
        <f t="shared" si="187"/>
        <v>0</v>
      </c>
      <c r="AI504" s="140">
        <f t="shared" si="177"/>
        <v>0</v>
      </c>
      <c r="AJ504" s="140">
        <f t="shared" si="178"/>
        <v>0</v>
      </c>
      <c r="AK504" s="140">
        <f t="shared" si="179"/>
        <v>0</v>
      </c>
      <c r="AL504" s="140">
        <f t="shared" si="180"/>
        <v>0</v>
      </c>
      <c r="AM504" s="140">
        <f t="shared" si="181"/>
        <v>0</v>
      </c>
      <c r="AO504" s="140">
        <f t="shared" si="182"/>
        <v>2537.7708000000002</v>
      </c>
      <c r="AP504" s="140">
        <f t="shared" si="183"/>
        <v>0</v>
      </c>
      <c r="AQ504" s="140">
        <f t="shared" si="184"/>
        <v>1278.3648000000001</v>
      </c>
      <c r="AR504" s="140">
        <f t="shared" si="185"/>
        <v>0</v>
      </c>
      <c r="AS504" s="140">
        <f t="shared" si="186"/>
        <v>0</v>
      </c>
      <c r="AU504" s="143">
        <f t="shared" si="188"/>
        <v>2537.7708000000002</v>
      </c>
      <c r="AV504" s="143">
        <f t="shared" si="188"/>
        <v>0</v>
      </c>
      <c r="AW504" s="143">
        <f t="shared" si="188"/>
        <v>1278.3648000000001</v>
      </c>
      <c r="AX504" s="143">
        <f t="shared" si="188"/>
        <v>0</v>
      </c>
      <c r="AY504" s="143">
        <f t="shared" si="188"/>
        <v>0</v>
      </c>
    </row>
    <row r="505" spans="2:51">
      <c r="B505" t="s">
        <v>998</v>
      </c>
      <c r="C505" t="s">
        <v>205</v>
      </c>
      <c r="D505" s="120">
        <v>7.5800000000000006E-2</v>
      </c>
      <c r="E505" s="120">
        <v>3.6600000000000001E-2</v>
      </c>
      <c r="F505" s="127">
        <v>5300</v>
      </c>
      <c r="G505" s="127">
        <v>0</v>
      </c>
      <c r="H505" s="127">
        <v>2670</v>
      </c>
      <c r="I505" s="127">
        <v>0</v>
      </c>
      <c r="J505" s="127">
        <v>0</v>
      </c>
      <c r="K505" s="127"/>
      <c r="L505" s="127"/>
      <c r="M505" s="127"/>
      <c r="N505" s="127"/>
      <c r="O505" s="127"/>
      <c r="Q505" s="140">
        <f t="shared" si="167"/>
        <v>0</v>
      </c>
      <c r="R505" s="140">
        <f t="shared" si="168"/>
        <v>0</v>
      </c>
      <c r="S505" s="140">
        <f t="shared" si="169"/>
        <v>0</v>
      </c>
      <c r="T505" s="140">
        <f t="shared" si="170"/>
        <v>0</v>
      </c>
      <c r="U505" s="140">
        <f t="shared" si="171"/>
        <v>0</v>
      </c>
      <c r="W505" s="140">
        <f t="shared" si="172"/>
        <v>401.74</v>
      </c>
      <c r="X505" s="140">
        <f t="shared" si="173"/>
        <v>0</v>
      </c>
      <c r="Y505" s="140">
        <f t="shared" si="174"/>
        <v>202.38600000000002</v>
      </c>
      <c r="Z505" s="140">
        <f t="shared" si="175"/>
        <v>0</v>
      </c>
      <c r="AA505" s="140">
        <f t="shared" si="176"/>
        <v>0</v>
      </c>
      <c r="AC505" s="143">
        <f t="shared" si="187"/>
        <v>401.74</v>
      </c>
      <c r="AD505" s="143">
        <f t="shared" si="187"/>
        <v>0</v>
      </c>
      <c r="AE505" s="143">
        <f t="shared" si="187"/>
        <v>202.38600000000002</v>
      </c>
      <c r="AF505" s="143">
        <f t="shared" si="187"/>
        <v>0</v>
      </c>
      <c r="AG505" s="143">
        <f t="shared" si="187"/>
        <v>0</v>
      </c>
      <c r="AI505" s="140">
        <f t="shared" si="177"/>
        <v>0</v>
      </c>
      <c r="AJ505" s="140">
        <f t="shared" si="178"/>
        <v>0</v>
      </c>
      <c r="AK505" s="140">
        <f t="shared" si="179"/>
        <v>0</v>
      </c>
      <c r="AL505" s="140">
        <f t="shared" si="180"/>
        <v>0</v>
      </c>
      <c r="AM505" s="140">
        <f t="shared" si="181"/>
        <v>0</v>
      </c>
      <c r="AO505" s="140">
        <f t="shared" si="182"/>
        <v>193.98</v>
      </c>
      <c r="AP505" s="140">
        <f t="shared" si="183"/>
        <v>0</v>
      </c>
      <c r="AQ505" s="140">
        <f t="shared" si="184"/>
        <v>97.722000000000008</v>
      </c>
      <c r="AR505" s="140">
        <f t="shared" si="185"/>
        <v>0</v>
      </c>
      <c r="AS505" s="140">
        <f t="shared" si="186"/>
        <v>0</v>
      </c>
      <c r="AU505" s="143">
        <f t="shared" si="188"/>
        <v>193.98</v>
      </c>
      <c r="AV505" s="143">
        <f t="shared" si="188"/>
        <v>0</v>
      </c>
      <c r="AW505" s="143">
        <f t="shared" si="188"/>
        <v>97.722000000000008</v>
      </c>
      <c r="AX505" s="143">
        <f t="shared" si="188"/>
        <v>0</v>
      </c>
      <c r="AY505" s="143">
        <f t="shared" si="188"/>
        <v>0</v>
      </c>
    </row>
    <row r="506" spans="2:51">
      <c r="B506" t="s">
        <v>998</v>
      </c>
      <c r="C506" t="s">
        <v>206</v>
      </c>
      <c r="D506" s="120">
        <v>3.7499999999999999E-2</v>
      </c>
      <c r="E506" s="120">
        <v>1.8800000000000001E-2</v>
      </c>
      <c r="F506" s="127">
        <v>188125</v>
      </c>
      <c r="G506" s="127">
        <v>0</v>
      </c>
      <c r="H506" s="127">
        <v>94765</v>
      </c>
      <c r="I506" s="127">
        <v>0</v>
      </c>
      <c r="J506" s="127">
        <v>0</v>
      </c>
      <c r="K506" s="127"/>
      <c r="L506" s="127"/>
      <c r="M506" s="127"/>
      <c r="N506" s="127"/>
      <c r="O506" s="127"/>
      <c r="Q506" s="140">
        <f t="shared" si="167"/>
        <v>0</v>
      </c>
      <c r="R506" s="140">
        <f t="shared" si="168"/>
        <v>0</v>
      </c>
      <c r="S506" s="140">
        <f t="shared" si="169"/>
        <v>0</v>
      </c>
      <c r="T506" s="140">
        <f t="shared" si="170"/>
        <v>0</v>
      </c>
      <c r="U506" s="140">
        <f t="shared" si="171"/>
        <v>0</v>
      </c>
      <c r="W506" s="140">
        <f t="shared" si="172"/>
        <v>7054.6875</v>
      </c>
      <c r="X506" s="140">
        <f t="shared" si="173"/>
        <v>0</v>
      </c>
      <c r="Y506" s="140">
        <f t="shared" si="174"/>
        <v>3553.6875</v>
      </c>
      <c r="Z506" s="140">
        <f t="shared" si="175"/>
        <v>0</v>
      </c>
      <c r="AA506" s="140">
        <f t="shared" si="176"/>
        <v>0</v>
      </c>
      <c r="AC506" s="143">
        <f t="shared" si="187"/>
        <v>7054.6875</v>
      </c>
      <c r="AD506" s="143">
        <f t="shared" si="187"/>
        <v>0</v>
      </c>
      <c r="AE506" s="143">
        <f t="shared" si="187"/>
        <v>3553.6875</v>
      </c>
      <c r="AF506" s="143">
        <f t="shared" si="187"/>
        <v>0</v>
      </c>
      <c r="AG506" s="143">
        <f t="shared" si="187"/>
        <v>0</v>
      </c>
      <c r="AI506" s="140">
        <f t="shared" si="177"/>
        <v>0</v>
      </c>
      <c r="AJ506" s="140">
        <f t="shared" si="178"/>
        <v>0</v>
      </c>
      <c r="AK506" s="140">
        <f t="shared" si="179"/>
        <v>0</v>
      </c>
      <c r="AL506" s="140">
        <f t="shared" si="180"/>
        <v>0</v>
      </c>
      <c r="AM506" s="140">
        <f t="shared" si="181"/>
        <v>0</v>
      </c>
      <c r="AO506" s="140">
        <f t="shared" si="182"/>
        <v>3536.75</v>
      </c>
      <c r="AP506" s="140">
        <f t="shared" si="183"/>
        <v>0</v>
      </c>
      <c r="AQ506" s="140">
        <f t="shared" si="184"/>
        <v>1781.5820000000001</v>
      </c>
      <c r="AR506" s="140">
        <f t="shared" si="185"/>
        <v>0</v>
      </c>
      <c r="AS506" s="140">
        <f t="shared" si="186"/>
        <v>0</v>
      </c>
      <c r="AU506" s="143">
        <f t="shared" si="188"/>
        <v>3536.75</v>
      </c>
      <c r="AV506" s="143">
        <f t="shared" si="188"/>
        <v>0</v>
      </c>
      <c r="AW506" s="143">
        <f t="shared" si="188"/>
        <v>1781.5820000000001</v>
      </c>
      <c r="AX506" s="143">
        <f t="shared" si="188"/>
        <v>0</v>
      </c>
      <c r="AY506" s="143">
        <f t="shared" si="188"/>
        <v>0</v>
      </c>
    </row>
    <row r="507" spans="2:51">
      <c r="B507" t="s">
        <v>998</v>
      </c>
      <c r="C507" t="s">
        <v>207</v>
      </c>
      <c r="D507" s="120">
        <v>3.7499999999999999E-2</v>
      </c>
      <c r="E507" s="120">
        <v>1.8800000000000001E-2</v>
      </c>
      <c r="F507" s="127">
        <v>2278616</v>
      </c>
      <c r="G507" s="127">
        <v>0</v>
      </c>
      <c r="H507" s="127">
        <v>1147823</v>
      </c>
      <c r="I507" s="127">
        <v>0</v>
      </c>
      <c r="J507" s="127">
        <v>0</v>
      </c>
      <c r="K507" s="127"/>
      <c r="L507" s="127"/>
      <c r="M507" s="127"/>
      <c r="N507" s="127"/>
      <c r="O507" s="127"/>
      <c r="Q507" s="140">
        <f t="shared" si="167"/>
        <v>0</v>
      </c>
      <c r="R507" s="140">
        <f t="shared" si="168"/>
        <v>0</v>
      </c>
      <c r="S507" s="140">
        <f t="shared" si="169"/>
        <v>0</v>
      </c>
      <c r="T507" s="140">
        <f t="shared" si="170"/>
        <v>0</v>
      </c>
      <c r="U507" s="140">
        <f t="shared" si="171"/>
        <v>0</v>
      </c>
      <c r="W507" s="140">
        <f t="shared" si="172"/>
        <v>85448.099999999991</v>
      </c>
      <c r="X507" s="140">
        <f t="shared" si="173"/>
        <v>0</v>
      </c>
      <c r="Y507" s="140">
        <f t="shared" si="174"/>
        <v>43043.362499999996</v>
      </c>
      <c r="Z507" s="140">
        <f t="shared" si="175"/>
        <v>0</v>
      </c>
      <c r="AA507" s="140">
        <f t="shared" si="176"/>
        <v>0</v>
      </c>
      <c r="AC507" s="143">
        <f t="shared" si="187"/>
        <v>85448.099999999991</v>
      </c>
      <c r="AD507" s="143">
        <f t="shared" si="187"/>
        <v>0</v>
      </c>
      <c r="AE507" s="143">
        <f t="shared" si="187"/>
        <v>43043.362499999996</v>
      </c>
      <c r="AF507" s="143">
        <f t="shared" si="187"/>
        <v>0</v>
      </c>
      <c r="AG507" s="143">
        <f t="shared" si="187"/>
        <v>0</v>
      </c>
      <c r="AI507" s="140">
        <f t="shared" si="177"/>
        <v>0</v>
      </c>
      <c r="AJ507" s="140">
        <f t="shared" si="178"/>
        <v>0</v>
      </c>
      <c r="AK507" s="140">
        <f t="shared" si="179"/>
        <v>0</v>
      </c>
      <c r="AL507" s="140">
        <f t="shared" si="180"/>
        <v>0</v>
      </c>
      <c r="AM507" s="140">
        <f t="shared" si="181"/>
        <v>0</v>
      </c>
      <c r="AO507" s="140">
        <f t="shared" si="182"/>
        <v>42837.980800000005</v>
      </c>
      <c r="AP507" s="140">
        <f t="shared" si="183"/>
        <v>0</v>
      </c>
      <c r="AQ507" s="140">
        <f t="shared" si="184"/>
        <v>21579.072400000001</v>
      </c>
      <c r="AR507" s="140">
        <f t="shared" si="185"/>
        <v>0</v>
      </c>
      <c r="AS507" s="140">
        <f t="shared" si="186"/>
        <v>0</v>
      </c>
      <c r="AU507" s="143">
        <f t="shared" si="188"/>
        <v>42837.980800000005</v>
      </c>
      <c r="AV507" s="143">
        <f t="shared" si="188"/>
        <v>0</v>
      </c>
      <c r="AW507" s="143">
        <f t="shared" si="188"/>
        <v>21579.072400000001</v>
      </c>
      <c r="AX507" s="143">
        <f t="shared" si="188"/>
        <v>0</v>
      </c>
      <c r="AY507" s="143">
        <f t="shared" si="188"/>
        <v>0</v>
      </c>
    </row>
    <row r="508" spans="2:51">
      <c r="B508" t="s">
        <v>998</v>
      </c>
      <c r="C508" t="s">
        <v>208</v>
      </c>
      <c r="D508" s="120">
        <v>7.5800000000000006E-2</v>
      </c>
      <c r="E508" s="120">
        <v>3.6600000000000001E-2</v>
      </c>
      <c r="F508" s="127">
        <v>295218</v>
      </c>
      <c r="G508" s="127">
        <v>0</v>
      </c>
      <c r="H508" s="127">
        <v>148712</v>
      </c>
      <c r="I508" s="127">
        <v>0</v>
      </c>
      <c r="J508" s="127">
        <v>0</v>
      </c>
      <c r="K508" s="127"/>
      <c r="L508" s="127"/>
      <c r="M508" s="127"/>
      <c r="N508" s="127"/>
      <c r="O508" s="127"/>
      <c r="Q508" s="140">
        <f t="shared" si="167"/>
        <v>0</v>
      </c>
      <c r="R508" s="140">
        <f t="shared" si="168"/>
        <v>0</v>
      </c>
      <c r="S508" s="140">
        <f t="shared" si="169"/>
        <v>0</v>
      </c>
      <c r="T508" s="140">
        <f t="shared" si="170"/>
        <v>0</v>
      </c>
      <c r="U508" s="140">
        <f t="shared" si="171"/>
        <v>0</v>
      </c>
      <c r="W508" s="140">
        <f t="shared" si="172"/>
        <v>22377.524400000002</v>
      </c>
      <c r="X508" s="140">
        <f t="shared" si="173"/>
        <v>0</v>
      </c>
      <c r="Y508" s="140">
        <f t="shared" si="174"/>
        <v>11272.369600000002</v>
      </c>
      <c r="Z508" s="140">
        <f t="shared" si="175"/>
        <v>0</v>
      </c>
      <c r="AA508" s="140">
        <f t="shared" si="176"/>
        <v>0</v>
      </c>
      <c r="AC508" s="143">
        <f t="shared" si="187"/>
        <v>22377.524400000002</v>
      </c>
      <c r="AD508" s="143">
        <f t="shared" si="187"/>
        <v>0</v>
      </c>
      <c r="AE508" s="143">
        <f t="shared" si="187"/>
        <v>11272.369600000002</v>
      </c>
      <c r="AF508" s="143">
        <f t="shared" si="187"/>
        <v>0</v>
      </c>
      <c r="AG508" s="143">
        <f t="shared" si="187"/>
        <v>0</v>
      </c>
      <c r="AI508" s="140">
        <f t="shared" si="177"/>
        <v>0</v>
      </c>
      <c r="AJ508" s="140">
        <f t="shared" si="178"/>
        <v>0</v>
      </c>
      <c r="AK508" s="140">
        <f t="shared" si="179"/>
        <v>0</v>
      </c>
      <c r="AL508" s="140">
        <f t="shared" si="180"/>
        <v>0</v>
      </c>
      <c r="AM508" s="140">
        <f t="shared" si="181"/>
        <v>0</v>
      </c>
      <c r="AO508" s="140">
        <f t="shared" si="182"/>
        <v>10804.978800000001</v>
      </c>
      <c r="AP508" s="140">
        <f t="shared" si="183"/>
        <v>0</v>
      </c>
      <c r="AQ508" s="140">
        <f t="shared" si="184"/>
        <v>5442.8591999999999</v>
      </c>
      <c r="AR508" s="140">
        <f t="shared" si="185"/>
        <v>0</v>
      </c>
      <c r="AS508" s="140">
        <f t="shared" si="186"/>
        <v>0</v>
      </c>
      <c r="AU508" s="143">
        <f t="shared" si="188"/>
        <v>10804.978800000001</v>
      </c>
      <c r="AV508" s="143">
        <f t="shared" si="188"/>
        <v>0</v>
      </c>
      <c r="AW508" s="143">
        <f t="shared" si="188"/>
        <v>5442.8591999999999</v>
      </c>
      <c r="AX508" s="143">
        <f t="shared" si="188"/>
        <v>0</v>
      </c>
      <c r="AY508" s="143">
        <f t="shared" si="188"/>
        <v>0</v>
      </c>
    </row>
    <row r="509" spans="2:51">
      <c r="B509" t="s">
        <v>998</v>
      </c>
      <c r="C509" t="s">
        <v>209</v>
      </c>
      <c r="D509" s="120">
        <v>3.7499999999999999E-2</v>
      </c>
      <c r="E509" s="120">
        <v>1.8800000000000001E-2</v>
      </c>
      <c r="F509" s="127">
        <v>1340470</v>
      </c>
      <c r="G509" s="127">
        <v>0</v>
      </c>
      <c r="H509" s="127">
        <v>675244</v>
      </c>
      <c r="I509" s="127">
        <v>0</v>
      </c>
      <c r="J509" s="127">
        <v>0</v>
      </c>
      <c r="K509" s="127"/>
      <c r="L509" s="127"/>
      <c r="M509" s="127"/>
      <c r="N509" s="127"/>
      <c r="O509" s="127"/>
      <c r="Q509" s="140">
        <f t="shared" si="167"/>
        <v>0</v>
      </c>
      <c r="R509" s="140">
        <f t="shared" si="168"/>
        <v>0</v>
      </c>
      <c r="S509" s="140">
        <f t="shared" si="169"/>
        <v>0</v>
      </c>
      <c r="T509" s="140">
        <f t="shared" si="170"/>
        <v>0</v>
      </c>
      <c r="U509" s="140">
        <f t="shared" si="171"/>
        <v>0</v>
      </c>
      <c r="W509" s="140">
        <f t="shared" si="172"/>
        <v>50267.625</v>
      </c>
      <c r="X509" s="140">
        <f t="shared" si="173"/>
        <v>0</v>
      </c>
      <c r="Y509" s="140">
        <f t="shared" si="174"/>
        <v>25321.649999999998</v>
      </c>
      <c r="Z509" s="140">
        <f t="shared" si="175"/>
        <v>0</v>
      </c>
      <c r="AA509" s="140">
        <f t="shared" si="176"/>
        <v>0</v>
      </c>
      <c r="AC509" s="143">
        <f t="shared" si="187"/>
        <v>50267.625</v>
      </c>
      <c r="AD509" s="143">
        <f t="shared" si="187"/>
        <v>0</v>
      </c>
      <c r="AE509" s="143">
        <f t="shared" si="187"/>
        <v>25321.649999999998</v>
      </c>
      <c r="AF509" s="143">
        <f t="shared" si="187"/>
        <v>0</v>
      </c>
      <c r="AG509" s="143">
        <f t="shared" si="187"/>
        <v>0</v>
      </c>
      <c r="AI509" s="140">
        <f t="shared" si="177"/>
        <v>0</v>
      </c>
      <c r="AJ509" s="140">
        <f t="shared" si="178"/>
        <v>0</v>
      </c>
      <c r="AK509" s="140">
        <f t="shared" si="179"/>
        <v>0</v>
      </c>
      <c r="AL509" s="140">
        <f t="shared" si="180"/>
        <v>0</v>
      </c>
      <c r="AM509" s="140">
        <f t="shared" si="181"/>
        <v>0</v>
      </c>
      <c r="AO509" s="140">
        <f t="shared" si="182"/>
        <v>25200.835999999999</v>
      </c>
      <c r="AP509" s="140">
        <f t="shared" si="183"/>
        <v>0</v>
      </c>
      <c r="AQ509" s="140">
        <f t="shared" si="184"/>
        <v>12694.5872</v>
      </c>
      <c r="AR509" s="140">
        <f t="shared" si="185"/>
        <v>0</v>
      </c>
      <c r="AS509" s="140">
        <f t="shared" si="186"/>
        <v>0</v>
      </c>
      <c r="AU509" s="143">
        <f t="shared" si="188"/>
        <v>25200.835999999999</v>
      </c>
      <c r="AV509" s="143">
        <f t="shared" si="188"/>
        <v>0</v>
      </c>
      <c r="AW509" s="143">
        <f t="shared" si="188"/>
        <v>12694.5872</v>
      </c>
      <c r="AX509" s="143">
        <f t="shared" si="188"/>
        <v>0</v>
      </c>
      <c r="AY509" s="143">
        <f t="shared" si="188"/>
        <v>0</v>
      </c>
    </row>
    <row r="510" spans="2:51">
      <c r="B510" t="s">
        <v>998</v>
      </c>
      <c r="C510" t="s">
        <v>303</v>
      </c>
      <c r="D510" s="120">
        <v>6.2600000000000003E-2</v>
      </c>
      <c r="E510" s="120">
        <v>4.7300000000000002E-2</v>
      </c>
      <c r="F510" s="127"/>
      <c r="G510" s="127"/>
      <c r="H510" s="127"/>
      <c r="I510" s="127"/>
      <c r="J510" s="127"/>
      <c r="K510" s="127">
        <v>0</v>
      </c>
      <c r="L510" s="127">
        <v>0</v>
      </c>
      <c r="M510" s="127">
        <v>2496240</v>
      </c>
      <c r="N510" s="127">
        <v>0</v>
      </c>
      <c r="O510" s="127">
        <v>0</v>
      </c>
      <c r="Q510" s="140">
        <f t="shared" si="167"/>
        <v>0</v>
      </c>
      <c r="R510" s="140">
        <f t="shared" si="168"/>
        <v>0</v>
      </c>
      <c r="S510" s="140">
        <f t="shared" si="169"/>
        <v>156264.62400000001</v>
      </c>
      <c r="T510" s="140">
        <f t="shared" si="170"/>
        <v>0</v>
      </c>
      <c r="U510" s="140">
        <f t="shared" si="171"/>
        <v>0</v>
      </c>
      <c r="W510" s="140">
        <f t="shared" si="172"/>
        <v>0</v>
      </c>
      <c r="X510" s="140">
        <f t="shared" si="173"/>
        <v>0</v>
      </c>
      <c r="Y510" s="140">
        <f t="shared" si="174"/>
        <v>0</v>
      </c>
      <c r="Z510" s="140">
        <f t="shared" si="175"/>
        <v>0</v>
      </c>
      <c r="AA510" s="140">
        <f t="shared" si="176"/>
        <v>0</v>
      </c>
      <c r="AC510" s="143">
        <f t="shared" si="187"/>
        <v>0</v>
      </c>
      <c r="AD510" s="143">
        <f t="shared" si="187"/>
        <v>0</v>
      </c>
      <c r="AE510" s="143">
        <f t="shared" si="187"/>
        <v>156264.62400000001</v>
      </c>
      <c r="AF510" s="143">
        <f t="shared" si="187"/>
        <v>0</v>
      </c>
      <c r="AG510" s="143">
        <f t="shared" si="187"/>
        <v>0</v>
      </c>
      <c r="AI510" s="140">
        <f t="shared" si="177"/>
        <v>0</v>
      </c>
      <c r="AJ510" s="140">
        <f t="shared" si="178"/>
        <v>0</v>
      </c>
      <c r="AK510" s="140">
        <f t="shared" si="179"/>
        <v>118072.152</v>
      </c>
      <c r="AL510" s="140">
        <f t="shared" si="180"/>
        <v>0</v>
      </c>
      <c r="AM510" s="140">
        <f t="shared" si="181"/>
        <v>0</v>
      </c>
      <c r="AO510" s="140">
        <f t="shared" si="182"/>
        <v>0</v>
      </c>
      <c r="AP510" s="140">
        <f t="shared" si="183"/>
        <v>0</v>
      </c>
      <c r="AQ510" s="140">
        <f t="shared" si="184"/>
        <v>0</v>
      </c>
      <c r="AR510" s="140">
        <f t="shared" si="185"/>
        <v>0</v>
      </c>
      <c r="AS510" s="140">
        <f t="shared" si="186"/>
        <v>0</v>
      </c>
      <c r="AU510" s="143">
        <f t="shared" si="188"/>
        <v>0</v>
      </c>
      <c r="AV510" s="143">
        <f t="shared" si="188"/>
        <v>0</v>
      </c>
      <c r="AW510" s="143">
        <f t="shared" si="188"/>
        <v>118072.152</v>
      </c>
      <c r="AX510" s="143">
        <f t="shared" si="188"/>
        <v>0</v>
      </c>
      <c r="AY510" s="143">
        <f t="shared" si="188"/>
        <v>0</v>
      </c>
    </row>
    <row r="511" spans="2:51">
      <c r="B511" t="s">
        <v>998</v>
      </c>
      <c r="C511" t="s">
        <v>304</v>
      </c>
      <c r="D511" s="120">
        <v>7.7700000000000005E-2</v>
      </c>
      <c r="E511" s="120">
        <v>4.1700000000000001E-2</v>
      </c>
      <c r="F511" s="127"/>
      <c r="G511" s="127"/>
      <c r="H511" s="127"/>
      <c r="I511" s="127"/>
      <c r="J511" s="127"/>
      <c r="K511" s="127">
        <v>0</v>
      </c>
      <c r="L511" s="127">
        <v>0</v>
      </c>
      <c r="M511" s="127">
        <v>0</v>
      </c>
      <c r="N511" s="127">
        <v>0</v>
      </c>
      <c r="O511" s="127">
        <v>0</v>
      </c>
      <c r="Q511" s="140">
        <f t="shared" si="167"/>
        <v>0</v>
      </c>
      <c r="R511" s="140">
        <f t="shared" si="168"/>
        <v>0</v>
      </c>
      <c r="S511" s="140">
        <f t="shared" si="169"/>
        <v>0</v>
      </c>
      <c r="T511" s="140">
        <f t="shared" si="170"/>
        <v>0</v>
      </c>
      <c r="U511" s="140">
        <f t="shared" si="171"/>
        <v>0</v>
      </c>
      <c r="W511" s="140">
        <f t="shared" si="172"/>
        <v>0</v>
      </c>
      <c r="X511" s="140">
        <f t="shared" si="173"/>
        <v>0</v>
      </c>
      <c r="Y511" s="140">
        <f t="shared" si="174"/>
        <v>0</v>
      </c>
      <c r="Z511" s="140">
        <f t="shared" si="175"/>
        <v>0</v>
      </c>
      <c r="AA511" s="140">
        <f t="shared" si="176"/>
        <v>0</v>
      </c>
      <c r="AC511" s="143">
        <f t="shared" si="187"/>
        <v>0</v>
      </c>
      <c r="AD511" s="143">
        <f t="shared" si="187"/>
        <v>0</v>
      </c>
      <c r="AE511" s="143">
        <f t="shared" si="187"/>
        <v>0</v>
      </c>
      <c r="AF511" s="143">
        <f t="shared" si="187"/>
        <v>0</v>
      </c>
      <c r="AG511" s="143">
        <f t="shared" si="187"/>
        <v>0</v>
      </c>
      <c r="AI511" s="140">
        <f t="shared" si="177"/>
        <v>0</v>
      </c>
      <c r="AJ511" s="140">
        <f t="shared" si="178"/>
        <v>0</v>
      </c>
      <c r="AK511" s="140">
        <f t="shared" si="179"/>
        <v>0</v>
      </c>
      <c r="AL511" s="140">
        <f t="shared" si="180"/>
        <v>0</v>
      </c>
      <c r="AM511" s="140">
        <f t="shared" si="181"/>
        <v>0</v>
      </c>
      <c r="AO511" s="140">
        <f t="shared" si="182"/>
        <v>0</v>
      </c>
      <c r="AP511" s="140">
        <f t="shared" si="183"/>
        <v>0</v>
      </c>
      <c r="AQ511" s="140">
        <f t="shared" si="184"/>
        <v>0</v>
      </c>
      <c r="AR511" s="140">
        <f t="shared" si="185"/>
        <v>0</v>
      </c>
      <c r="AS511" s="140">
        <f t="shared" si="186"/>
        <v>0</v>
      </c>
      <c r="AU511" s="143">
        <f t="shared" si="188"/>
        <v>0</v>
      </c>
      <c r="AV511" s="143">
        <f t="shared" si="188"/>
        <v>0</v>
      </c>
      <c r="AW511" s="143">
        <f t="shared" si="188"/>
        <v>0</v>
      </c>
      <c r="AX511" s="143">
        <f t="shared" si="188"/>
        <v>0</v>
      </c>
      <c r="AY511" s="143">
        <f t="shared" si="188"/>
        <v>0</v>
      </c>
    </row>
    <row r="512" spans="2:51">
      <c r="B512" t="s">
        <v>998</v>
      </c>
      <c r="C512" t="s">
        <v>305</v>
      </c>
      <c r="D512" s="120">
        <v>7.7700000000000005E-2</v>
      </c>
      <c r="E512" s="120">
        <v>4.1700000000000001E-2</v>
      </c>
      <c r="F512" s="127"/>
      <c r="G512" s="127"/>
      <c r="H512" s="127"/>
      <c r="I512" s="127"/>
      <c r="J512" s="127"/>
      <c r="K512" s="127">
        <v>0</v>
      </c>
      <c r="L512" s="127">
        <v>0</v>
      </c>
      <c r="M512" s="127">
        <v>827567</v>
      </c>
      <c r="N512" s="127">
        <v>0</v>
      </c>
      <c r="O512" s="127">
        <v>0</v>
      </c>
      <c r="Q512" s="140">
        <f t="shared" si="167"/>
        <v>0</v>
      </c>
      <c r="R512" s="140">
        <f t="shared" si="168"/>
        <v>0</v>
      </c>
      <c r="S512" s="140">
        <f t="shared" si="169"/>
        <v>64301.955900000001</v>
      </c>
      <c r="T512" s="140">
        <f t="shared" si="170"/>
        <v>0</v>
      </c>
      <c r="U512" s="140">
        <f t="shared" si="171"/>
        <v>0</v>
      </c>
      <c r="W512" s="140">
        <f t="shared" si="172"/>
        <v>0</v>
      </c>
      <c r="X512" s="140">
        <f t="shared" si="173"/>
        <v>0</v>
      </c>
      <c r="Y512" s="140">
        <f t="shared" si="174"/>
        <v>0</v>
      </c>
      <c r="Z512" s="140">
        <f t="shared" si="175"/>
        <v>0</v>
      </c>
      <c r="AA512" s="140">
        <f t="shared" si="176"/>
        <v>0</v>
      </c>
      <c r="AC512" s="143">
        <f t="shared" si="187"/>
        <v>0</v>
      </c>
      <c r="AD512" s="143">
        <f t="shared" si="187"/>
        <v>0</v>
      </c>
      <c r="AE512" s="143">
        <f t="shared" si="187"/>
        <v>64301.955900000001</v>
      </c>
      <c r="AF512" s="143">
        <f t="shared" si="187"/>
        <v>0</v>
      </c>
      <c r="AG512" s="143">
        <f t="shared" si="187"/>
        <v>0</v>
      </c>
      <c r="AI512" s="140">
        <f t="shared" si="177"/>
        <v>0</v>
      </c>
      <c r="AJ512" s="140">
        <f t="shared" si="178"/>
        <v>0</v>
      </c>
      <c r="AK512" s="140">
        <f t="shared" si="179"/>
        <v>34509.543900000004</v>
      </c>
      <c r="AL512" s="140">
        <f t="shared" si="180"/>
        <v>0</v>
      </c>
      <c r="AM512" s="140">
        <f t="shared" si="181"/>
        <v>0</v>
      </c>
      <c r="AO512" s="140">
        <f t="shared" si="182"/>
        <v>0</v>
      </c>
      <c r="AP512" s="140">
        <f t="shared" si="183"/>
        <v>0</v>
      </c>
      <c r="AQ512" s="140">
        <f t="shared" si="184"/>
        <v>0</v>
      </c>
      <c r="AR512" s="140">
        <f t="shared" si="185"/>
        <v>0</v>
      </c>
      <c r="AS512" s="140">
        <f t="shared" si="186"/>
        <v>0</v>
      </c>
      <c r="AU512" s="143">
        <f t="shared" si="188"/>
        <v>0</v>
      </c>
      <c r="AV512" s="143">
        <f t="shared" si="188"/>
        <v>0</v>
      </c>
      <c r="AW512" s="143">
        <f t="shared" si="188"/>
        <v>34509.543900000004</v>
      </c>
      <c r="AX512" s="143">
        <f t="shared" si="188"/>
        <v>0</v>
      </c>
      <c r="AY512" s="143">
        <f t="shared" si="188"/>
        <v>0</v>
      </c>
    </row>
    <row r="513" spans="2:51">
      <c r="B513" t="s">
        <v>998</v>
      </c>
      <c r="C513" t="s">
        <v>306</v>
      </c>
      <c r="D513" s="120">
        <v>7.7700000000000005E-2</v>
      </c>
      <c r="E513" s="120">
        <v>4.1700000000000001E-2</v>
      </c>
      <c r="F513" s="127"/>
      <c r="G513" s="127"/>
      <c r="H513" s="127"/>
      <c r="I513" s="127"/>
      <c r="J513" s="127"/>
      <c r="K513" s="127">
        <v>0</v>
      </c>
      <c r="L513" s="127">
        <v>0</v>
      </c>
      <c r="M513" s="127">
        <v>0</v>
      </c>
      <c r="N513" s="127">
        <v>0</v>
      </c>
      <c r="O513" s="127">
        <v>0</v>
      </c>
      <c r="Q513" s="140">
        <f t="shared" si="167"/>
        <v>0</v>
      </c>
      <c r="R513" s="140">
        <f t="shared" si="168"/>
        <v>0</v>
      </c>
      <c r="S513" s="140">
        <f t="shared" si="169"/>
        <v>0</v>
      </c>
      <c r="T513" s="140">
        <f t="shared" si="170"/>
        <v>0</v>
      </c>
      <c r="U513" s="140">
        <f t="shared" si="171"/>
        <v>0</v>
      </c>
      <c r="W513" s="140">
        <f t="shared" si="172"/>
        <v>0</v>
      </c>
      <c r="X513" s="140">
        <f t="shared" si="173"/>
        <v>0</v>
      </c>
      <c r="Y513" s="140">
        <f t="shared" si="174"/>
        <v>0</v>
      </c>
      <c r="Z513" s="140">
        <f t="shared" si="175"/>
        <v>0</v>
      </c>
      <c r="AA513" s="140">
        <f t="shared" si="176"/>
        <v>0</v>
      </c>
      <c r="AC513" s="143">
        <f t="shared" si="187"/>
        <v>0</v>
      </c>
      <c r="AD513" s="143">
        <f t="shared" si="187"/>
        <v>0</v>
      </c>
      <c r="AE513" s="143">
        <f t="shared" si="187"/>
        <v>0</v>
      </c>
      <c r="AF513" s="143">
        <f t="shared" si="187"/>
        <v>0</v>
      </c>
      <c r="AG513" s="143">
        <f t="shared" si="187"/>
        <v>0</v>
      </c>
      <c r="AI513" s="140">
        <f t="shared" si="177"/>
        <v>0</v>
      </c>
      <c r="AJ513" s="140">
        <f t="shared" si="178"/>
        <v>0</v>
      </c>
      <c r="AK513" s="140">
        <f t="shared" si="179"/>
        <v>0</v>
      </c>
      <c r="AL513" s="140">
        <f t="shared" si="180"/>
        <v>0</v>
      </c>
      <c r="AM513" s="140">
        <f t="shared" si="181"/>
        <v>0</v>
      </c>
      <c r="AO513" s="140">
        <f t="shared" si="182"/>
        <v>0</v>
      </c>
      <c r="AP513" s="140">
        <f t="shared" si="183"/>
        <v>0</v>
      </c>
      <c r="AQ513" s="140">
        <f t="shared" si="184"/>
        <v>0</v>
      </c>
      <c r="AR513" s="140">
        <f t="shared" si="185"/>
        <v>0</v>
      </c>
      <c r="AS513" s="140">
        <f t="shared" si="186"/>
        <v>0</v>
      </c>
      <c r="AU513" s="143">
        <f t="shared" si="188"/>
        <v>0</v>
      </c>
      <c r="AV513" s="143">
        <f t="shared" si="188"/>
        <v>0</v>
      </c>
      <c r="AW513" s="143">
        <f t="shared" si="188"/>
        <v>0</v>
      </c>
      <c r="AX513" s="143">
        <f t="shared" si="188"/>
        <v>0</v>
      </c>
      <c r="AY513" s="143">
        <f t="shared" si="188"/>
        <v>0</v>
      </c>
    </row>
    <row r="514" spans="2:51">
      <c r="B514" t="s">
        <v>998</v>
      </c>
      <c r="C514" t="s">
        <v>307</v>
      </c>
      <c r="D514" s="120">
        <v>7.7700000000000005E-2</v>
      </c>
      <c r="E514" s="120">
        <v>4.1700000000000001E-2</v>
      </c>
      <c r="F514" s="127"/>
      <c r="G514" s="127"/>
      <c r="H514" s="127"/>
      <c r="I514" s="127"/>
      <c r="J514" s="127"/>
      <c r="K514" s="127">
        <v>0</v>
      </c>
      <c r="L514" s="127">
        <v>0</v>
      </c>
      <c r="M514" s="127">
        <v>166911</v>
      </c>
      <c r="N514" s="127">
        <v>0</v>
      </c>
      <c r="O514" s="127">
        <v>0</v>
      </c>
      <c r="Q514" s="140">
        <f t="shared" si="167"/>
        <v>0</v>
      </c>
      <c r="R514" s="140">
        <f t="shared" si="168"/>
        <v>0</v>
      </c>
      <c r="S514" s="140">
        <f t="shared" si="169"/>
        <v>12968.984700000001</v>
      </c>
      <c r="T514" s="140">
        <f t="shared" si="170"/>
        <v>0</v>
      </c>
      <c r="U514" s="140">
        <f t="shared" si="171"/>
        <v>0</v>
      </c>
      <c r="W514" s="140">
        <f t="shared" si="172"/>
        <v>0</v>
      </c>
      <c r="X514" s="140">
        <f t="shared" si="173"/>
        <v>0</v>
      </c>
      <c r="Y514" s="140">
        <f t="shared" si="174"/>
        <v>0</v>
      </c>
      <c r="Z514" s="140">
        <f t="shared" si="175"/>
        <v>0</v>
      </c>
      <c r="AA514" s="140">
        <f t="shared" si="176"/>
        <v>0</v>
      </c>
      <c r="AC514" s="143">
        <f t="shared" si="187"/>
        <v>0</v>
      </c>
      <c r="AD514" s="143">
        <f t="shared" si="187"/>
        <v>0</v>
      </c>
      <c r="AE514" s="143">
        <f t="shared" si="187"/>
        <v>12968.984700000001</v>
      </c>
      <c r="AF514" s="143">
        <f t="shared" si="187"/>
        <v>0</v>
      </c>
      <c r="AG514" s="143">
        <f t="shared" si="187"/>
        <v>0</v>
      </c>
      <c r="AI514" s="140">
        <f t="shared" si="177"/>
        <v>0</v>
      </c>
      <c r="AJ514" s="140">
        <f t="shared" si="178"/>
        <v>0</v>
      </c>
      <c r="AK514" s="140">
        <f t="shared" si="179"/>
        <v>6960.1887000000006</v>
      </c>
      <c r="AL514" s="140">
        <f t="shared" si="180"/>
        <v>0</v>
      </c>
      <c r="AM514" s="140">
        <f t="shared" si="181"/>
        <v>0</v>
      </c>
      <c r="AO514" s="140">
        <f t="shared" si="182"/>
        <v>0</v>
      </c>
      <c r="AP514" s="140">
        <f t="shared" si="183"/>
        <v>0</v>
      </c>
      <c r="AQ514" s="140">
        <f t="shared" si="184"/>
        <v>0</v>
      </c>
      <c r="AR514" s="140">
        <f t="shared" si="185"/>
        <v>0</v>
      </c>
      <c r="AS514" s="140">
        <f t="shared" si="186"/>
        <v>0</v>
      </c>
      <c r="AU514" s="143">
        <f t="shared" si="188"/>
        <v>0</v>
      </c>
      <c r="AV514" s="143">
        <f t="shared" si="188"/>
        <v>0</v>
      </c>
      <c r="AW514" s="143">
        <f t="shared" si="188"/>
        <v>6960.1887000000006</v>
      </c>
      <c r="AX514" s="143">
        <f t="shared" si="188"/>
        <v>0</v>
      </c>
      <c r="AY514" s="143">
        <f t="shared" si="188"/>
        <v>0</v>
      </c>
    </row>
    <row r="515" spans="2:51">
      <c r="B515" t="s">
        <v>998</v>
      </c>
      <c r="C515" t="s">
        <v>308</v>
      </c>
      <c r="D515" s="120">
        <v>5.4800000000000001E-2</v>
      </c>
      <c r="E515" s="120">
        <v>3.8100000000000002E-2</v>
      </c>
      <c r="F515" s="127"/>
      <c r="G515" s="127"/>
      <c r="H515" s="127"/>
      <c r="I515" s="127"/>
      <c r="J515" s="127"/>
      <c r="K515" s="127">
        <v>0</v>
      </c>
      <c r="L515" s="127">
        <v>0</v>
      </c>
      <c r="M515" s="127">
        <v>1603929</v>
      </c>
      <c r="N515" s="127">
        <v>0</v>
      </c>
      <c r="O515" s="127">
        <v>0</v>
      </c>
      <c r="Q515" s="140">
        <f t="shared" si="167"/>
        <v>0</v>
      </c>
      <c r="R515" s="140">
        <f t="shared" si="168"/>
        <v>0</v>
      </c>
      <c r="S515" s="140">
        <f t="shared" si="169"/>
        <v>87895.309200000003</v>
      </c>
      <c r="T515" s="140">
        <f t="shared" si="170"/>
        <v>0</v>
      </c>
      <c r="U515" s="140">
        <f t="shared" si="171"/>
        <v>0</v>
      </c>
      <c r="W515" s="140">
        <f t="shared" si="172"/>
        <v>0</v>
      </c>
      <c r="X515" s="140">
        <f t="shared" si="173"/>
        <v>0</v>
      </c>
      <c r="Y515" s="140">
        <f t="shared" si="174"/>
        <v>0</v>
      </c>
      <c r="Z515" s="140">
        <f t="shared" si="175"/>
        <v>0</v>
      </c>
      <c r="AA515" s="140">
        <f t="shared" si="176"/>
        <v>0</v>
      </c>
      <c r="AC515" s="143">
        <f t="shared" si="187"/>
        <v>0</v>
      </c>
      <c r="AD515" s="143">
        <f t="shared" si="187"/>
        <v>0</v>
      </c>
      <c r="AE515" s="143">
        <f t="shared" si="187"/>
        <v>87895.309200000003</v>
      </c>
      <c r="AF515" s="143">
        <f t="shared" si="187"/>
        <v>0</v>
      </c>
      <c r="AG515" s="143">
        <f t="shared" si="187"/>
        <v>0</v>
      </c>
      <c r="AI515" s="140">
        <f t="shared" si="177"/>
        <v>0</v>
      </c>
      <c r="AJ515" s="140">
        <f t="shared" si="178"/>
        <v>0</v>
      </c>
      <c r="AK515" s="140">
        <f t="shared" si="179"/>
        <v>61109.694900000002</v>
      </c>
      <c r="AL515" s="140">
        <f t="shared" si="180"/>
        <v>0</v>
      </c>
      <c r="AM515" s="140">
        <f t="shared" si="181"/>
        <v>0</v>
      </c>
      <c r="AO515" s="140">
        <f t="shared" si="182"/>
        <v>0</v>
      </c>
      <c r="AP515" s="140">
        <f t="shared" si="183"/>
        <v>0</v>
      </c>
      <c r="AQ515" s="140">
        <f t="shared" si="184"/>
        <v>0</v>
      </c>
      <c r="AR515" s="140">
        <f t="shared" si="185"/>
        <v>0</v>
      </c>
      <c r="AS515" s="140">
        <f t="shared" si="186"/>
        <v>0</v>
      </c>
      <c r="AU515" s="143">
        <f t="shared" si="188"/>
        <v>0</v>
      </c>
      <c r="AV515" s="143">
        <f t="shared" si="188"/>
        <v>0</v>
      </c>
      <c r="AW515" s="143">
        <f t="shared" si="188"/>
        <v>61109.694900000002</v>
      </c>
      <c r="AX515" s="143">
        <f t="shared" si="188"/>
        <v>0</v>
      </c>
      <c r="AY515" s="143">
        <f t="shared" si="188"/>
        <v>0</v>
      </c>
    </row>
    <row r="516" spans="2:51">
      <c r="B516" t="s">
        <v>998</v>
      </c>
      <c r="C516" t="s">
        <v>309</v>
      </c>
      <c r="D516" s="120">
        <v>5.4800000000000001E-2</v>
      </c>
      <c r="E516" s="120">
        <v>3.8100000000000002E-2</v>
      </c>
      <c r="F516" s="127"/>
      <c r="G516" s="127"/>
      <c r="H516" s="127"/>
      <c r="I516" s="127"/>
      <c r="J516" s="127"/>
      <c r="K516" s="127">
        <v>0</v>
      </c>
      <c r="L516" s="127">
        <v>0</v>
      </c>
      <c r="M516" s="127">
        <v>585653</v>
      </c>
      <c r="N516" s="127">
        <v>0</v>
      </c>
      <c r="O516" s="127">
        <v>0</v>
      </c>
      <c r="Q516" s="140">
        <f t="shared" si="167"/>
        <v>0</v>
      </c>
      <c r="R516" s="140">
        <f t="shared" si="168"/>
        <v>0</v>
      </c>
      <c r="S516" s="140">
        <f t="shared" si="169"/>
        <v>32093.7844</v>
      </c>
      <c r="T516" s="140">
        <f t="shared" si="170"/>
        <v>0</v>
      </c>
      <c r="U516" s="140">
        <f t="shared" si="171"/>
        <v>0</v>
      </c>
      <c r="W516" s="140">
        <f t="shared" si="172"/>
        <v>0</v>
      </c>
      <c r="X516" s="140">
        <f t="shared" si="173"/>
        <v>0</v>
      </c>
      <c r="Y516" s="140">
        <f t="shared" si="174"/>
        <v>0</v>
      </c>
      <c r="Z516" s="140">
        <f t="shared" si="175"/>
        <v>0</v>
      </c>
      <c r="AA516" s="140">
        <f t="shared" si="176"/>
        <v>0</v>
      </c>
      <c r="AC516" s="143">
        <f t="shared" si="187"/>
        <v>0</v>
      </c>
      <c r="AD516" s="143">
        <f t="shared" si="187"/>
        <v>0</v>
      </c>
      <c r="AE516" s="143">
        <f t="shared" si="187"/>
        <v>32093.7844</v>
      </c>
      <c r="AF516" s="143">
        <f t="shared" si="187"/>
        <v>0</v>
      </c>
      <c r="AG516" s="143">
        <f t="shared" si="187"/>
        <v>0</v>
      </c>
      <c r="AI516" s="140">
        <f t="shared" si="177"/>
        <v>0</v>
      </c>
      <c r="AJ516" s="140">
        <f t="shared" si="178"/>
        <v>0</v>
      </c>
      <c r="AK516" s="140">
        <f t="shared" si="179"/>
        <v>22313.379300000001</v>
      </c>
      <c r="AL516" s="140">
        <f t="shared" si="180"/>
        <v>0</v>
      </c>
      <c r="AM516" s="140">
        <f t="shared" si="181"/>
        <v>0</v>
      </c>
      <c r="AO516" s="140">
        <f t="shared" si="182"/>
        <v>0</v>
      </c>
      <c r="AP516" s="140">
        <f t="shared" si="183"/>
        <v>0</v>
      </c>
      <c r="AQ516" s="140">
        <f t="shared" si="184"/>
        <v>0</v>
      </c>
      <c r="AR516" s="140">
        <f t="shared" si="185"/>
        <v>0</v>
      </c>
      <c r="AS516" s="140">
        <f t="shared" si="186"/>
        <v>0</v>
      </c>
      <c r="AU516" s="143">
        <f t="shared" si="188"/>
        <v>0</v>
      </c>
      <c r="AV516" s="143">
        <f t="shared" si="188"/>
        <v>0</v>
      </c>
      <c r="AW516" s="143">
        <f t="shared" si="188"/>
        <v>22313.379300000001</v>
      </c>
      <c r="AX516" s="143">
        <f t="shared" si="188"/>
        <v>0</v>
      </c>
      <c r="AY516" s="143">
        <f t="shared" si="188"/>
        <v>0</v>
      </c>
    </row>
    <row r="517" spans="2:51">
      <c r="B517" t="s">
        <v>998</v>
      </c>
      <c r="C517" t="s">
        <v>310</v>
      </c>
      <c r="D517" s="120">
        <v>5.6399999999999999E-2</v>
      </c>
      <c r="E517" s="120">
        <v>3.9399999999999998E-2</v>
      </c>
      <c r="F517" s="127"/>
      <c r="G517" s="127"/>
      <c r="H517" s="127"/>
      <c r="I517" s="127"/>
      <c r="J517" s="127"/>
      <c r="K517" s="127">
        <v>0</v>
      </c>
      <c r="L517" s="127">
        <v>0</v>
      </c>
      <c r="M517" s="127">
        <v>785819</v>
      </c>
      <c r="N517" s="127">
        <v>0</v>
      </c>
      <c r="O517" s="127">
        <v>0</v>
      </c>
      <c r="Q517" s="140">
        <f t="shared" si="167"/>
        <v>0</v>
      </c>
      <c r="R517" s="140">
        <f t="shared" si="168"/>
        <v>0</v>
      </c>
      <c r="S517" s="140">
        <f t="shared" si="169"/>
        <v>44320.191599999998</v>
      </c>
      <c r="T517" s="140">
        <f t="shared" si="170"/>
        <v>0</v>
      </c>
      <c r="U517" s="140">
        <f t="shared" si="171"/>
        <v>0</v>
      </c>
      <c r="W517" s="140">
        <f t="shared" si="172"/>
        <v>0</v>
      </c>
      <c r="X517" s="140">
        <f t="shared" si="173"/>
        <v>0</v>
      </c>
      <c r="Y517" s="140">
        <f t="shared" si="174"/>
        <v>0</v>
      </c>
      <c r="Z517" s="140">
        <f t="shared" si="175"/>
        <v>0</v>
      </c>
      <c r="AA517" s="140">
        <f t="shared" si="176"/>
        <v>0</v>
      </c>
      <c r="AC517" s="143">
        <f t="shared" si="187"/>
        <v>0</v>
      </c>
      <c r="AD517" s="143">
        <f t="shared" si="187"/>
        <v>0</v>
      </c>
      <c r="AE517" s="143">
        <f t="shared" si="187"/>
        <v>44320.191599999998</v>
      </c>
      <c r="AF517" s="143">
        <f t="shared" si="187"/>
        <v>0</v>
      </c>
      <c r="AG517" s="143">
        <f t="shared" si="187"/>
        <v>0</v>
      </c>
      <c r="AI517" s="140">
        <f t="shared" si="177"/>
        <v>0</v>
      </c>
      <c r="AJ517" s="140">
        <f t="shared" si="178"/>
        <v>0</v>
      </c>
      <c r="AK517" s="140">
        <f t="shared" si="179"/>
        <v>30961.268599999999</v>
      </c>
      <c r="AL517" s="140">
        <f t="shared" si="180"/>
        <v>0</v>
      </c>
      <c r="AM517" s="140">
        <f t="shared" si="181"/>
        <v>0</v>
      </c>
      <c r="AO517" s="140">
        <f t="shared" si="182"/>
        <v>0</v>
      </c>
      <c r="AP517" s="140">
        <f t="shared" si="183"/>
        <v>0</v>
      </c>
      <c r="AQ517" s="140">
        <f t="shared" si="184"/>
        <v>0</v>
      </c>
      <c r="AR517" s="140">
        <f t="shared" si="185"/>
        <v>0</v>
      </c>
      <c r="AS517" s="140">
        <f t="shared" si="186"/>
        <v>0</v>
      </c>
      <c r="AU517" s="143">
        <f t="shared" si="188"/>
        <v>0</v>
      </c>
      <c r="AV517" s="143">
        <f t="shared" si="188"/>
        <v>0</v>
      </c>
      <c r="AW517" s="143">
        <f t="shared" si="188"/>
        <v>30961.268599999999</v>
      </c>
      <c r="AX517" s="143">
        <f t="shared" si="188"/>
        <v>0</v>
      </c>
      <c r="AY517" s="143">
        <f t="shared" si="188"/>
        <v>0</v>
      </c>
    </row>
    <row r="518" spans="2:51">
      <c r="B518" t="s">
        <v>998</v>
      </c>
      <c r="C518" t="s">
        <v>311</v>
      </c>
      <c r="D518" s="120">
        <v>5.4800000000000001E-2</v>
      </c>
      <c r="E518" s="120">
        <v>3.8100000000000002E-2</v>
      </c>
      <c r="F518" s="127"/>
      <c r="G518" s="127"/>
      <c r="H518" s="127"/>
      <c r="I518" s="127"/>
      <c r="J518" s="127"/>
      <c r="K518" s="127">
        <v>0</v>
      </c>
      <c r="L518" s="127">
        <v>0</v>
      </c>
      <c r="M518" s="127">
        <v>2440413</v>
      </c>
      <c r="N518" s="127">
        <v>0</v>
      </c>
      <c r="O518" s="127">
        <v>0</v>
      </c>
      <c r="Q518" s="140">
        <f t="shared" si="167"/>
        <v>0</v>
      </c>
      <c r="R518" s="140">
        <f t="shared" si="168"/>
        <v>0</v>
      </c>
      <c r="S518" s="140">
        <f t="shared" si="169"/>
        <v>133734.6324</v>
      </c>
      <c r="T518" s="140">
        <f t="shared" si="170"/>
        <v>0</v>
      </c>
      <c r="U518" s="140">
        <f t="shared" si="171"/>
        <v>0</v>
      </c>
      <c r="W518" s="140">
        <f t="shared" si="172"/>
        <v>0</v>
      </c>
      <c r="X518" s="140">
        <f t="shared" si="173"/>
        <v>0</v>
      </c>
      <c r="Y518" s="140">
        <f t="shared" si="174"/>
        <v>0</v>
      </c>
      <c r="Z518" s="140">
        <f t="shared" si="175"/>
        <v>0</v>
      </c>
      <c r="AA518" s="140">
        <f t="shared" si="176"/>
        <v>0</v>
      </c>
      <c r="AC518" s="143">
        <f t="shared" si="187"/>
        <v>0</v>
      </c>
      <c r="AD518" s="143">
        <f t="shared" si="187"/>
        <v>0</v>
      </c>
      <c r="AE518" s="143">
        <f t="shared" si="187"/>
        <v>133734.6324</v>
      </c>
      <c r="AF518" s="143">
        <f t="shared" si="187"/>
        <v>0</v>
      </c>
      <c r="AG518" s="143">
        <f t="shared" si="187"/>
        <v>0</v>
      </c>
      <c r="AI518" s="140">
        <f t="shared" si="177"/>
        <v>0</v>
      </c>
      <c r="AJ518" s="140">
        <f t="shared" si="178"/>
        <v>0</v>
      </c>
      <c r="AK518" s="140">
        <f t="shared" si="179"/>
        <v>92979.7353</v>
      </c>
      <c r="AL518" s="140">
        <f t="shared" si="180"/>
        <v>0</v>
      </c>
      <c r="AM518" s="140">
        <f t="shared" si="181"/>
        <v>0</v>
      </c>
      <c r="AO518" s="140">
        <f t="shared" si="182"/>
        <v>0</v>
      </c>
      <c r="AP518" s="140">
        <f t="shared" si="183"/>
        <v>0</v>
      </c>
      <c r="AQ518" s="140">
        <f t="shared" si="184"/>
        <v>0</v>
      </c>
      <c r="AR518" s="140">
        <f t="shared" si="185"/>
        <v>0</v>
      </c>
      <c r="AS518" s="140">
        <f t="shared" si="186"/>
        <v>0</v>
      </c>
      <c r="AU518" s="143">
        <f t="shared" si="188"/>
        <v>0</v>
      </c>
      <c r="AV518" s="143">
        <f t="shared" si="188"/>
        <v>0</v>
      </c>
      <c r="AW518" s="143">
        <f t="shared" si="188"/>
        <v>92979.7353</v>
      </c>
      <c r="AX518" s="143">
        <f t="shared" si="188"/>
        <v>0</v>
      </c>
      <c r="AY518" s="143">
        <f t="shared" si="188"/>
        <v>0</v>
      </c>
    </row>
    <row r="519" spans="2:51">
      <c r="B519" t="s">
        <v>998</v>
      </c>
      <c r="C519" t="s">
        <v>312</v>
      </c>
      <c r="D519" s="120">
        <v>5.6399999999999999E-2</v>
      </c>
      <c r="E519" s="120">
        <v>3.9399999999999998E-2</v>
      </c>
      <c r="F519" s="127"/>
      <c r="G519" s="127"/>
      <c r="H519" s="127"/>
      <c r="I519" s="127"/>
      <c r="J519" s="127"/>
      <c r="K519" s="127">
        <v>0</v>
      </c>
      <c r="L519" s="127">
        <v>0</v>
      </c>
      <c r="M519" s="127">
        <v>1562075</v>
      </c>
      <c r="N519" s="127">
        <v>0</v>
      </c>
      <c r="O519" s="127">
        <v>0</v>
      </c>
      <c r="Q519" s="140">
        <f t="shared" ref="Q519:Q582" si="189">$D519*K519</f>
        <v>0</v>
      </c>
      <c r="R519" s="140">
        <f t="shared" ref="R519:R582" si="190">$D519*L519</f>
        <v>0</v>
      </c>
      <c r="S519" s="140">
        <f t="shared" ref="S519:S582" si="191">$D519*M519</f>
        <v>88101.03</v>
      </c>
      <c r="T519" s="140">
        <f t="shared" ref="T519:T582" si="192">$D519*N519</f>
        <v>0</v>
      </c>
      <c r="U519" s="140">
        <f t="shared" ref="U519:U582" si="193">$D519*O519</f>
        <v>0</v>
      </c>
      <c r="W519" s="140">
        <f t="shared" ref="W519:W582" si="194">$D519*F519</f>
        <v>0</v>
      </c>
      <c r="X519" s="140">
        <f t="shared" ref="X519:X582" si="195">$D519*G519</f>
        <v>0</v>
      </c>
      <c r="Y519" s="140">
        <f t="shared" ref="Y519:Y582" si="196">$D519*H519</f>
        <v>0</v>
      </c>
      <c r="Z519" s="140">
        <f t="shared" ref="Z519:Z582" si="197">$D519*I519</f>
        <v>0</v>
      </c>
      <c r="AA519" s="140">
        <f t="shared" ref="AA519:AA582" si="198">$D519*J519</f>
        <v>0</v>
      </c>
      <c r="AC519" s="143">
        <f t="shared" si="187"/>
        <v>0</v>
      </c>
      <c r="AD519" s="143">
        <f t="shared" si="187"/>
        <v>0</v>
      </c>
      <c r="AE519" s="143">
        <f t="shared" si="187"/>
        <v>88101.03</v>
      </c>
      <c r="AF519" s="143">
        <f t="shared" si="187"/>
        <v>0</v>
      </c>
      <c r="AG519" s="143">
        <f t="shared" si="187"/>
        <v>0</v>
      </c>
      <c r="AI519" s="140">
        <f t="shared" ref="AI519:AI582" si="199">$E519*K519</f>
        <v>0</v>
      </c>
      <c r="AJ519" s="140">
        <f t="shared" ref="AJ519:AJ582" si="200">$E519*L519</f>
        <v>0</v>
      </c>
      <c r="AK519" s="140">
        <f t="shared" ref="AK519:AK582" si="201">$E519*M519</f>
        <v>61545.754999999997</v>
      </c>
      <c r="AL519" s="140">
        <f t="shared" ref="AL519:AL582" si="202">$E519*N519</f>
        <v>0</v>
      </c>
      <c r="AM519" s="140">
        <f t="shared" ref="AM519:AM582" si="203">$E519*O519</f>
        <v>0</v>
      </c>
      <c r="AO519" s="140">
        <f t="shared" ref="AO519:AO582" si="204">$E519*F519</f>
        <v>0</v>
      </c>
      <c r="AP519" s="140">
        <f t="shared" ref="AP519:AP582" si="205">$E519*G519</f>
        <v>0</v>
      </c>
      <c r="AQ519" s="140">
        <f t="shared" ref="AQ519:AQ582" si="206">$E519*H519</f>
        <v>0</v>
      </c>
      <c r="AR519" s="140">
        <f t="shared" ref="AR519:AR582" si="207">$E519*I519</f>
        <v>0</v>
      </c>
      <c r="AS519" s="140">
        <f t="shared" ref="AS519:AS582" si="208">$E519*J519</f>
        <v>0</v>
      </c>
      <c r="AU519" s="143">
        <f t="shared" si="188"/>
        <v>0</v>
      </c>
      <c r="AV519" s="143">
        <f t="shared" si="188"/>
        <v>0</v>
      </c>
      <c r="AW519" s="143">
        <f t="shared" si="188"/>
        <v>61545.754999999997</v>
      </c>
      <c r="AX519" s="143">
        <f t="shared" si="188"/>
        <v>0</v>
      </c>
      <c r="AY519" s="143">
        <f t="shared" si="188"/>
        <v>0</v>
      </c>
    </row>
    <row r="520" spans="2:51">
      <c r="B520" t="s">
        <v>998</v>
      </c>
      <c r="C520" t="s">
        <v>313</v>
      </c>
      <c r="D520" s="120">
        <v>0.2</v>
      </c>
      <c r="E520" s="120">
        <v>4.743E-2</v>
      </c>
      <c r="F520" s="127"/>
      <c r="G520" s="127"/>
      <c r="H520" s="127"/>
      <c r="I520" s="127"/>
      <c r="J520" s="127"/>
      <c r="K520" s="127">
        <v>0</v>
      </c>
      <c r="L520" s="127">
        <v>0</v>
      </c>
      <c r="M520" s="127">
        <v>0</v>
      </c>
      <c r="N520" s="127">
        <v>0</v>
      </c>
      <c r="O520" s="127">
        <v>0</v>
      </c>
      <c r="Q520" s="140">
        <f t="shared" si="189"/>
        <v>0</v>
      </c>
      <c r="R520" s="140">
        <f t="shared" si="190"/>
        <v>0</v>
      </c>
      <c r="S520" s="140">
        <f t="shared" si="191"/>
        <v>0</v>
      </c>
      <c r="T520" s="140">
        <f t="shared" si="192"/>
        <v>0</v>
      </c>
      <c r="U520" s="140">
        <f t="shared" si="193"/>
        <v>0</v>
      </c>
      <c r="W520" s="140">
        <f t="shared" si="194"/>
        <v>0</v>
      </c>
      <c r="X520" s="140">
        <f t="shared" si="195"/>
        <v>0</v>
      </c>
      <c r="Y520" s="140">
        <f t="shared" si="196"/>
        <v>0</v>
      </c>
      <c r="Z520" s="140">
        <f t="shared" si="197"/>
        <v>0</v>
      </c>
      <c r="AA520" s="140">
        <f t="shared" si="198"/>
        <v>0</v>
      </c>
      <c r="AC520" s="143">
        <f t="shared" si="187"/>
        <v>0</v>
      </c>
      <c r="AD520" s="143">
        <f t="shared" si="187"/>
        <v>0</v>
      </c>
      <c r="AE520" s="143">
        <f t="shared" si="187"/>
        <v>0</v>
      </c>
      <c r="AF520" s="143">
        <f t="shared" si="187"/>
        <v>0</v>
      </c>
      <c r="AG520" s="143">
        <f t="shared" si="187"/>
        <v>0</v>
      </c>
      <c r="AI520" s="140">
        <f t="shared" si="199"/>
        <v>0</v>
      </c>
      <c r="AJ520" s="140">
        <f t="shared" si="200"/>
        <v>0</v>
      </c>
      <c r="AK520" s="140">
        <f t="shared" si="201"/>
        <v>0</v>
      </c>
      <c r="AL520" s="140">
        <f t="shared" si="202"/>
        <v>0</v>
      </c>
      <c r="AM520" s="140">
        <f t="shared" si="203"/>
        <v>0</v>
      </c>
      <c r="AO520" s="140">
        <f t="shared" si="204"/>
        <v>0</v>
      </c>
      <c r="AP520" s="140">
        <f t="shared" si="205"/>
        <v>0</v>
      </c>
      <c r="AQ520" s="140">
        <f t="shared" si="206"/>
        <v>0</v>
      </c>
      <c r="AR520" s="140">
        <f t="shared" si="207"/>
        <v>0</v>
      </c>
      <c r="AS520" s="140">
        <f t="shared" si="208"/>
        <v>0</v>
      </c>
      <c r="AU520" s="143">
        <f t="shared" si="188"/>
        <v>0</v>
      </c>
      <c r="AV520" s="143">
        <f t="shared" si="188"/>
        <v>0</v>
      </c>
      <c r="AW520" s="143">
        <f t="shared" si="188"/>
        <v>0</v>
      </c>
      <c r="AX520" s="143">
        <f t="shared" si="188"/>
        <v>0</v>
      </c>
      <c r="AY520" s="143">
        <f t="shared" si="188"/>
        <v>0</v>
      </c>
    </row>
    <row r="521" spans="2:51">
      <c r="B521" t="s">
        <v>998</v>
      </c>
      <c r="C521" t="s">
        <v>317</v>
      </c>
      <c r="D521" s="120">
        <v>8.1799999999999998E-2</v>
      </c>
      <c r="E521" s="120">
        <v>4.8399999999999999E-2</v>
      </c>
      <c r="F521" s="127"/>
      <c r="G521" s="127"/>
      <c r="H521" s="127"/>
      <c r="I521" s="127"/>
      <c r="J521" s="127"/>
      <c r="K521" s="127">
        <v>0</v>
      </c>
      <c r="L521" s="127">
        <v>0</v>
      </c>
      <c r="M521" s="127">
        <v>934817</v>
      </c>
      <c r="N521" s="127">
        <v>0</v>
      </c>
      <c r="O521" s="127">
        <v>0</v>
      </c>
      <c r="Q521" s="140">
        <f t="shared" si="189"/>
        <v>0</v>
      </c>
      <c r="R521" s="140">
        <f t="shared" si="190"/>
        <v>0</v>
      </c>
      <c r="S521" s="140">
        <f t="shared" si="191"/>
        <v>76468.030599999998</v>
      </c>
      <c r="T521" s="140">
        <f t="shared" si="192"/>
        <v>0</v>
      </c>
      <c r="U521" s="140">
        <f t="shared" si="193"/>
        <v>0</v>
      </c>
      <c r="W521" s="140">
        <f t="shared" si="194"/>
        <v>0</v>
      </c>
      <c r="X521" s="140">
        <f t="shared" si="195"/>
        <v>0</v>
      </c>
      <c r="Y521" s="140">
        <f t="shared" si="196"/>
        <v>0</v>
      </c>
      <c r="Z521" s="140">
        <f t="shared" si="197"/>
        <v>0</v>
      </c>
      <c r="AA521" s="140">
        <f t="shared" si="198"/>
        <v>0</v>
      </c>
      <c r="AC521" s="143">
        <f t="shared" si="187"/>
        <v>0</v>
      </c>
      <c r="AD521" s="143">
        <f t="shared" si="187"/>
        <v>0</v>
      </c>
      <c r="AE521" s="143">
        <f t="shared" si="187"/>
        <v>76468.030599999998</v>
      </c>
      <c r="AF521" s="143">
        <f t="shared" si="187"/>
        <v>0</v>
      </c>
      <c r="AG521" s="143">
        <f t="shared" si="187"/>
        <v>0</v>
      </c>
      <c r="AI521" s="140">
        <f t="shared" si="199"/>
        <v>0</v>
      </c>
      <c r="AJ521" s="140">
        <f t="shared" si="200"/>
        <v>0</v>
      </c>
      <c r="AK521" s="140">
        <f t="shared" si="201"/>
        <v>45245.142800000001</v>
      </c>
      <c r="AL521" s="140">
        <f t="shared" si="202"/>
        <v>0</v>
      </c>
      <c r="AM521" s="140">
        <f t="shared" si="203"/>
        <v>0</v>
      </c>
      <c r="AO521" s="140">
        <f t="shared" si="204"/>
        <v>0</v>
      </c>
      <c r="AP521" s="140">
        <f t="shared" si="205"/>
        <v>0</v>
      </c>
      <c r="AQ521" s="140">
        <f t="shared" si="206"/>
        <v>0</v>
      </c>
      <c r="AR521" s="140">
        <f t="shared" si="207"/>
        <v>0</v>
      </c>
      <c r="AS521" s="140">
        <f t="shared" si="208"/>
        <v>0</v>
      </c>
      <c r="AU521" s="143">
        <f t="shared" si="188"/>
        <v>0</v>
      </c>
      <c r="AV521" s="143">
        <f t="shared" si="188"/>
        <v>0</v>
      </c>
      <c r="AW521" s="143">
        <f t="shared" si="188"/>
        <v>45245.142800000001</v>
      </c>
      <c r="AX521" s="143">
        <f t="shared" si="188"/>
        <v>0</v>
      </c>
      <c r="AY521" s="143">
        <f t="shared" si="188"/>
        <v>0</v>
      </c>
    </row>
    <row r="522" spans="2:51">
      <c r="B522" t="s">
        <v>998</v>
      </c>
      <c r="C522" t="s">
        <v>318</v>
      </c>
      <c r="D522" s="120">
        <v>7.5800000000000006E-2</v>
      </c>
      <c r="E522" s="120">
        <v>3.6600000000000001E-2</v>
      </c>
      <c r="F522" s="127"/>
      <c r="G522" s="127"/>
      <c r="H522" s="127"/>
      <c r="I522" s="127"/>
      <c r="J522" s="127"/>
      <c r="K522" s="127">
        <v>0</v>
      </c>
      <c r="L522" s="127">
        <v>0</v>
      </c>
      <c r="M522" s="127">
        <v>0</v>
      </c>
      <c r="N522" s="127">
        <v>0</v>
      </c>
      <c r="O522" s="127">
        <v>0</v>
      </c>
      <c r="Q522" s="140">
        <f t="shared" si="189"/>
        <v>0</v>
      </c>
      <c r="R522" s="140">
        <f t="shared" si="190"/>
        <v>0</v>
      </c>
      <c r="S522" s="140">
        <f t="shared" si="191"/>
        <v>0</v>
      </c>
      <c r="T522" s="140">
        <f t="shared" si="192"/>
        <v>0</v>
      </c>
      <c r="U522" s="140">
        <f t="shared" si="193"/>
        <v>0</v>
      </c>
      <c r="W522" s="140">
        <f t="shared" si="194"/>
        <v>0</v>
      </c>
      <c r="X522" s="140">
        <f t="shared" si="195"/>
        <v>0</v>
      </c>
      <c r="Y522" s="140">
        <f t="shared" si="196"/>
        <v>0</v>
      </c>
      <c r="Z522" s="140">
        <f t="shared" si="197"/>
        <v>0</v>
      </c>
      <c r="AA522" s="140">
        <f t="shared" si="198"/>
        <v>0</v>
      </c>
      <c r="AC522" s="143">
        <f t="shared" si="187"/>
        <v>0</v>
      </c>
      <c r="AD522" s="143">
        <f t="shared" si="187"/>
        <v>0</v>
      </c>
      <c r="AE522" s="143">
        <f t="shared" si="187"/>
        <v>0</v>
      </c>
      <c r="AF522" s="143">
        <f t="shared" si="187"/>
        <v>0</v>
      </c>
      <c r="AG522" s="143">
        <f t="shared" si="187"/>
        <v>0</v>
      </c>
      <c r="AI522" s="140">
        <f t="shared" si="199"/>
        <v>0</v>
      </c>
      <c r="AJ522" s="140">
        <f t="shared" si="200"/>
        <v>0</v>
      </c>
      <c r="AK522" s="140">
        <f t="shared" si="201"/>
        <v>0</v>
      </c>
      <c r="AL522" s="140">
        <f t="shared" si="202"/>
        <v>0</v>
      </c>
      <c r="AM522" s="140">
        <f t="shared" si="203"/>
        <v>0</v>
      </c>
      <c r="AO522" s="140">
        <f t="shared" si="204"/>
        <v>0</v>
      </c>
      <c r="AP522" s="140">
        <f t="shared" si="205"/>
        <v>0</v>
      </c>
      <c r="AQ522" s="140">
        <f t="shared" si="206"/>
        <v>0</v>
      </c>
      <c r="AR522" s="140">
        <f t="shared" si="207"/>
        <v>0</v>
      </c>
      <c r="AS522" s="140">
        <f t="shared" si="208"/>
        <v>0</v>
      </c>
      <c r="AU522" s="143">
        <f t="shared" si="188"/>
        <v>0</v>
      </c>
      <c r="AV522" s="143">
        <f t="shared" si="188"/>
        <v>0</v>
      </c>
      <c r="AW522" s="143">
        <f t="shared" si="188"/>
        <v>0</v>
      </c>
      <c r="AX522" s="143">
        <f t="shared" si="188"/>
        <v>0</v>
      </c>
      <c r="AY522" s="143">
        <f t="shared" si="188"/>
        <v>0</v>
      </c>
    </row>
    <row r="523" spans="2:51">
      <c r="B523" t="s">
        <v>998</v>
      </c>
      <c r="C523" t="s">
        <v>319</v>
      </c>
      <c r="D523" s="120">
        <v>7.5800000000000006E-2</v>
      </c>
      <c r="E523" s="120">
        <v>3.6600000000000001E-2</v>
      </c>
      <c r="F523" s="127"/>
      <c r="G523" s="127"/>
      <c r="H523" s="127"/>
      <c r="I523" s="127"/>
      <c r="J523" s="127"/>
      <c r="K523" s="127">
        <v>0</v>
      </c>
      <c r="L523" s="127">
        <v>0</v>
      </c>
      <c r="M523" s="127">
        <v>0</v>
      </c>
      <c r="N523" s="127">
        <v>0</v>
      </c>
      <c r="O523" s="127">
        <v>0</v>
      </c>
      <c r="Q523" s="140">
        <f t="shared" si="189"/>
        <v>0</v>
      </c>
      <c r="R523" s="140">
        <f t="shared" si="190"/>
        <v>0</v>
      </c>
      <c r="S523" s="140">
        <f t="shared" si="191"/>
        <v>0</v>
      </c>
      <c r="T523" s="140">
        <f t="shared" si="192"/>
        <v>0</v>
      </c>
      <c r="U523" s="140">
        <f t="shared" si="193"/>
        <v>0</v>
      </c>
      <c r="W523" s="140">
        <f t="shared" si="194"/>
        <v>0</v>
      </c>
      <c r="X523" s="140">
        <f t="shared" si="195"/>
        <v>0</v>
      </c>
      <c r="Y523" s="140">
        <f t="shared" si="196"/>
        <v>0</v>
      </c>
      <c r="Z523" s="140">
        <f t="shared" si="197"/>
        <v>0</v>
      </c>
      <c r="AA523" s="140">
        <f t="shared" si="198"/>
        <v>0</v>
      </c>
      <c r="AC523" s="143">
        <f t="shared" si="187"/>
        <v>0</v>
      </c>
      <c r="AD523" s="143">
        <f t="shared" si="187"/>
        <v>0</v>
      </c>
      <c r="AE523" s="143">
        <f t="shared" si="187"/>
        <v>0</v>
      </c>
      <c r="AF523" s="143">
        <f t="shared" si="187"/>
        <v>0</v>
      </c>
      <c r="AG523" s="143">
        <f t="shared" si="187"/>
        <v>0</v>
      </c>
      <c r="AI523" s="140">
        <f t="shared" si="199"/>
        <v>0</v>
      </c>
      <c r="AJ523" s="140">
        <f t="shared" si="200"/>
        <v>0</v>
      </c>
      <c r="AK523" s="140">
        <f t="shared" si="201"/>
        <v>0</v>
      </c>
      <c r="AL523" s="140">
        <f t="shared" si="202"/>
        <v>0</v>
      </c>
      <c r="AM523" s="140">
        <f t="shared" si="203"/>
        <v>0</v>
      </c>
      <c r="AO523" s="140">
        <f t="shared" si="204"/>
        <v>0</v>
      </c>
      <c r="AP523" s="140">
        <f t="shared" si="205"/>
        <v>0</v>
      </c>
      <c r="AQ523" s="140">
        <f t="shared" si="206"/>
        <v>0</v>
      </c>
      <c r="AR523" s="140">
        <f t="shared" si="207"/>
        <v>0</v>
      </c>
      <c r="AS523" s="140">
        <f t="shared" si="208"/>
        <v>0</v>
      </c>
      <c r="AU523" s="143">
        <f t="shared" si="188"/>
        <v>0</v>
      </c>
      <c r="AV523" s="143">
        <f t="shared" si="188"/>
        <v>0</v>
      </c>
      <c r="AW523" s="143">
        <f t="shared" si="188"/>
        <v>0</v>
      </c>
      <c r="AX523" s="143">
        <f t="shared" si="188"/>
        <v>0</v>
      </c>
      <c r="AY523" s="143">
        <f t="shared" si="188"/>
        <v>0</v>
      </c>
    </row>
    <row r="524" spans="2:51">
      <c r="B524" t="s">
        <v>998</v>
      </c>
      <c r="C524" t="s">
        <v>320</v>
      </c>
      <c r="D524" s="120">
        <v>7.5800000000000006E-2</v>
      </c>
      <c r="E524" s="120">
        <v>3.6600000000000001E-2</v>
      </c>
      <c r="F524" s="127"/>
      <c r="G524" s="127"/>
      <c r="H524" s="127"/>
      <c r="I524" s="127"/>
      <c r="J524" s="127"/>
      <c r="K524" s="127">
        <v>0</v>
      </c>
      <c r="L524" s="127">
        <v>0</v>
      </c>
      <c r="M524" s="127">
        <v>52274</v>
      </c>
      <c r="N524" s="127">
        <v>0</v>
      </c>
      <c r="O524" s="127">
        <v>0</v>
      </c>
      <c r="Q524" s="140">
        <f t="shared" si="189"/>
        <v>0</v>
      </c>
      <c r="R524" s="140">
        <f t="shared" si="190"/>
        <v>0</v>
      </c>
      <c r="S524" s="140">
        <f t="shared" si="191"/>
        <v>3962.3692000000005</v>
      </c>
      <c r="T524" s="140">
        <f t="shared" si="192"/>
        <v>0</v>
      </c>
      <c r="U524" s="140">
        <f t="shared" si="193"/>
        <v>0</v>
      </c>
      <c r="W524" s="140">
        <f t="shared" si="194"/>
        <v>0</v>
      </c>
      <c r="X524" s="140">
        <f t="shared" si="195"/>
        <v>0</v>
      </c>
      <c r="Y524" s="140">
        <f t="shared" si="196"/>
        <v>0</v>
      </c>
      <c r="Z524" s="140">
        <f t="shared" si="197"/>
        <v>0</v>
      </c>
      <c r="AA524" s="140">
        <f t="shared" si="198"/>
        <v>0</v>
      </c>
      <c r="AC524" s="143">
        <f t="shared" si="187"/>
        <v>0</v>
      </c>
      <c r="AD524" s="143">
        <f t="shared" si="187"/>
        <v>0</v>
      </c>
      <c r="AE524" s="143">
        <f t="shared" si="187"/>
        <v>3962.3692000000005</v>
      </c>
      <c r="AF524" s="143">
        <f t="shared" si="187"/>
        <v>0</v>
      </c>
      <c r="AG524" s="143">
        <f t="shared" si="187"/>
        <v>0</v>
      </c>
      <c r="AI524" s="140">
        <f t="shared" si="199"/>
        <v>0</v>
      </c>
      <c r="AJ524" s="140">
        <f t="shared" si="200"/>
        <v>0</v>
      </c>
      <c r="AK524" s="140">
        <f t="shared" si="201"/>
        <v>1913.2284</v>
      </c>
      <c r="AL524" s="140">
        <f t="shared" si="202"/>
        <v>0</v>
      </c>
      <c r="AM524" s="140">
        <f t="shared" si="203"/>
        <v>0</v>
      </c>
      <c r="AO524" s="140">
        <f t="shared" si="204"/>
        <v>0</v>
      </c>
      <c r="AP524" s="140">
        <f t="shared" si="205"/>
        <v>0</v>
      </c>
      <c r="AQ524" s="140">
        <f t="shared" si="206"/>
        <v>0</v>
      </c>
      <c r="AR524" s="140">
        <f t="shared" si="207"/>
        <v>0</v>
      </c>
      <c r="AS524" s="140">
        <f t="shared" si="208"/>
        <v>0</v>
      </c>
      <c r="AU524" s="143">
        <f t="shared" si="188"/>
        <v>0</v>
      </c>
      <c r="AV524" s="143">
        <f t="shared" si="188"/>
        <v>0</v>
      </c>
      <c r="AW524" s="143">
        <f t="shared" si="188"/>
        <v>1913.2284</v>
      </c>
      <c r="AX524" s="143">
        <f t="shared" si="188"/>
        <v>0</v>
      </c>
      <c r="AY524" s="143">
        <f t="shared" si="188"/>
        <v>0</v>
      </c>
    </row>
    <row r="525" spans="2:51">
      <c r="B525" t="s">
        <v>998</v>
      </c>
      <c r="C525" t="s">
        <v>321</v>
      </c>
      <c r="D525" s="120">
        <v>3.7499999999999999E-2</v>
      </c>
      <c r="E525" s="120">
        <v>1.8800000000000001E-2</v>
      </c>
      <c r="F525" s="127"/>
      <c r="G525" s="127"/>
      <c r="H525" s="127"/>
      <c r="I525" s="127"/>
      <c r="J525" s="127"/>
      <c r="K525" s="127">
        <v>0</v>
      </c>
      <c r="L525" s="127">
        <v>0</v>
      </c>
      <c r="M525" s="127">
        <v>0</v>
      </c>
      <c r="N525" s="127">
        <v>0</v>
      </c>
      <c r="O525" s="127">
        <v>0</v>
      </c>
      <c r="Q525" s="140">
        <f t="shared" si="189"/>
        <v>0</v>
      </c>
      <c r="R525" s="140">
        <f t="shared" si="190"/>
        <v>0</v>
      </c>
      <c r="S525" s="140">
        <f t="shared" si="191"/>
        <v>0</v>
      </c>
      <c r="T525" s="140">
        <f t="shared" si="192"/>
        <v>0</v>
      </c>
      <c r="U525" s="140">
        <f t="shared" si="193"/>
        <v>0</v>
      </c>
      <c r="W525" s="140">
        <f t="shared" si="194"/>
        <v>0</v>
      </c>
      <c r="X525" s="140">
        <f t="shared" si="195"/>
        <v>0</v>
      </c>
      <c r="Y525" s="140">
        <f t="shared" si="196"/>
        <v>0</v>
      </c>
      <c r="Z525" s="140">
        <f t="shared" si="197"/>
        <v>0</v>
      </c>
      <c r="AA525" s="140">
        <f t="shared" si="198"/>
        <v>0</v>
      </c>
      <c r="AC525" s="143">
        <f t="shared" si="187"/>
        <v>0</v>
      </c>
      <c r="AD525" s="143">
        <f t="shared" si="187"/>
        <v>0</v>
      </c>
      <c r="AE525" s="143">
        <f t="shared" si="187"/>
        <v>0</v>
      </c>
      <c r="AF525" s="143">
        <f t="shared" si="187"/>
        <v>0</v>
      </c>
      <c r="AG525" s="143">
        <f t="shared" si="187"/>
        <v>0</v>
      </c>
      <c r="AI525" s="140">
        <f t="shared" si="199"/>
        <v>0</v>
      </c>
      <c r="AJ525" s="140">
        <f t="shared" si="200"/>
        <v>0</v>
      </c>
      <c r="AK525" s="140">
        <f t="shared" si="201"/>
        <v>0</v>
      </c>
      <c r="AL525" s="140">
        <f t="shared" si="202"/>
        <v>0</v>
      </c>
      <c r="AM525" s="140">
        <f t="shared" si="203"/>
        <v>0</v>
      </c>
      <c r="AO525" s="140">
        <f t="shared" si="204"/>
        <v>0</v>
      </c>
      <c r="AP525" s="140">
        <f t="shared" si="205"/>
        <v>0</v>
      </c>
      <c r="AQ525" s="140">
        <f t="shared" si="206"/>
        <v>0</v>
      </c>
      <c r="AR525" s="140">
        <f t="shared" si="207"/>
        <v>0</v>
      </c>
      <c r="AS525" s="140">
        <f t="shared" si="208"/>
        <v>0</v>
      </c>
      <c r="AU525" s="143">
        <f t="shared" si="188"/>
        <v>0</v>
      </c>
      <c r="AV525" s="143">
        <f t="shared" si="188"/>
        <v>0</v>
      </c>
      <c r="AW525" s="143">
        <f t="shared" si="188"/>
        <v>0</v>
      </c>
      <c r="AX525" s="143">
        <f t="shared" si="188"/>
        <v>0</v>
      </c>
      <c r="AY525" s="143">
        <f t="shared" si="188"/>
        <v>0</v>
      </c>
    </row>
    <row r="526" spans="2:51">
      <c r="B526" t="s">
        <v>998</v>
      </c>
      <c r="C526" t="s">
        <v>322</v>
      </c>
      <c r="D526" s="120">
        <v>3.7499999999999999E-2</v>
      </c>
      <c r="E526" s="120">
        <v>1.8800000000000001E-2</v>
      </c>
      <c r="F526" s="127"/>
      <c r="G526" s="127"/>
      <c r="H526" s="127"/>
      <c r="I526" s="127"/>
      <c r="J526" s="127"/>
      <c r="K526" s="127">
        <v>0</v>
      </c>
      <c r="L526" s="127">
        <v>0</v>
      </c>
      <c r="M526" s="127">
        <v>4491294</v>
      </c>
      <c r="N526" s="127">
        <v>0</v>
      </c>
      <c r="O526" s="127">
        <v>0</v>
      </c>
      <c r="Q526" s="140">
        <f t="shared" si="189"/>
        <v>0</v>
      </c>
      <c r="R526" s="140">
        <f t="shared" si="190"/>
        <v>0</v>
      </c>
      <c r="S526" s="140">
        <f t="shared" si="191"/>
        <v>168423.52499999999</v>
      </c>
      <c r="T526" s="140">
        <f t="shared" si="192"/>
        <v>0</v>
      </c>
      <c r="U526" s="140">
        <f t="shared" si="193"/>
        <v>0</v>
      </c>
      <c r="W526" s="140">
        <f t="shared" si="194"/>
        <v>0</v>
      </c>
      <c r="X526" s="140">
        <f t="shared" si="195"/>
        <v>0</v>
      </c>
      <c r="Y526" s="140">
        <f t="shared" si="196"/>
        <v>0</v>
      </c>
      <c r="Z526" s="140">
        <f t="shared" si="197"/>
        <v>0</v>
      </c>
      <c r="AA526" s="140">
        <f t="shared" si="198"/>
        <v>0</v>
      </c>
      <c r="AC526" s="143">
        <f t="shared" si="187"/>
        <v>0</v>
      </c>
      <c r="AD526" s="143">
        <f t="shared" si="187"/>
        <v>0</v>
      </c>
      <c r="AE526" s="143">
        <f t="shared" si="187"/>
        <v>168423.52499999999</v>
      </c>
      <c r="AF526" s="143">
        <f t="shared" si="187"/>
        <v>0</v>
      </c>
      <c r="AG526" s="143">
        <f t="shared" si="187"/>
        <v>0</v>
      </c>
      <c r="AI526" s="140">
        <f t="shared" si="199"/>
        <v>0</v>
      </c>
      <c r="AJ526" s="140">
        <f t="shared" si="200"/>
        <v>0</v>
      </c>
      <c r="AK526" s="140">
        <f t="shared" si="201"/>
        <v>84436.3272</v>
      </c>
      <c r="AL526" s="140">
        <f t="shared" si="202"/>
        <v>0</v>
      </c>
      <c r="AM526" s="140">
        <f t="shared" si="203"/>
        <v>0</v>
      </c>
      <c r="AO526" s="140">
        <f t="shared" si="204"/>
        <v>0</v>
      </c>
      <c r="AP526" s="140">
        <f t="shared" si="205"/>
        <v>0</v>
      </c>
      <c r="AQ526" s="140">
        <f t="shared" si="206"/>
        <v>0</v>
      </c>
      <c r="AR526" s="140">
        <f t="shared" si="207"/>
        <v>0</v>
      </c>
      <c r="AS526" s="140">
        <f t="shared" si="208"/>
        <v>0</v>
      </c>
      <c r="AU526" s="143">
        <f t="shared" si="188"/>
        <v>0</v>
      </c>
      <c r="AV526" s="143">
        <f t="shared" si="188"/>
        <v>0</v>
      </c>
      <c r="AW526" s="143">
        <f t="shared" si="188"/>
        <v>84436.3272</v>
      </c>
      <c r="AX526" s="143">
        <f t="shared" si="188"/>
        <v>0</v>
      </c>
      <c r="AY526" s="143">
        <f t="shared" si="188"/>
        <v>0</v>
      </c>
    </row>
    <row r="527" spans="2:51">
      <c r="B527" t="s">
        <v>998</v>
      </c>
      <c r="C527" t="s">
        <v>323</v>
      </c>
      <c r="D527" s="120">
        <v>7.5800000000000006E-2</v>
      </c>
      <c r="E527" s="120">
        <v>3.6600000000000001E-2</v>
      </c>
      <c r="F527" s="127"/>
      <c r="G527" s="127"/>
      <c r="H527" s="127"/>
      <c r="I527" s="127"/>
      <c r="J527" s="127"/>
      <c r="K527" s="127">
        <v>0</v>
      </c>
      <c r="L527" s="127">
        <v>0</v>
      </c>
      <c r="M527" s="127">
        <v>1310773</v>
      </c>
      <c r="N527" s="127">
        <v>0</v>
      </c>
      <c r="O527" s="127">
        <v>0</v>
      </c>
      <c r="Q527" s="140">
        <f t="shared" si="189"/>
        <v>0</v>
      </c>
      <c r="R527" s="140">
        <f t="shared" si="190"/>
        <v>0</v>
      </c>
      <c r="S527" s="140">
        <f t="shared" si="191"/>
        <v>99356.593400000012</v>
      </c>
      <c r="T527" s="140">
        <f t="shared" si="192"/>
        <v>0</v>
      </c>
      <c r="U527" s="140">
        <f t="shared" si="193"/>
        <v>0</v>
      </c>
      <c r="W527" s="140">
        <f t="shared" si="194"/>
        <v>0</v>
      </c>
      <c r="X527" s="140">
        <f t="shared" si="195"/>
        <v>0</v>
      </c>
      <c r="Y527" s="140">
        <f t="shared" si="196"/>
        <v>0</v>
      </c>
      <c r="Z527" s="140">
        <f t="shared" si="197"/>
        <v>0</v>
      </c>
      <c r="AA527" s="140">
        <f t="shared" si="198"/>
        <v>0</v>
      </c>
      <c r="AC527" s="143">
        <f t="shared" si="187"/>
        <v>0</v>
      </c>
      <c r="AD527" s="143">
        <f t="shared" si="187"/>
        <v>0</v>
      </c>
      <c r="AE527" s="143">
        <f t="shared" si="187"/>
        <v>99356.593400000012</v>
      </c>
      <c r="AF527" s="143">
        <f t="shared" si="187"/>
        <v>0</v>
      </c>
      <c r="AG527" s="143">
        <f t="shared" si="187"/>
        <v>0</v>
      </c>
      <c r="AI527" s="140">
        <f t="shared" si="199"/>
        <v>0</v>
      </c>
      <c r="AJ527" s="140">
        <f t="shared" si="200"/>
        <v>0</v>
      </c>
      <c r="AK527" s="140">
        <f t="shared" si="201"/>
        <v>47974.291799999999</v>
      </c>
      <c r="AL527" s="140">
        <f t="shared" si="202"/>
        <v>0</v>
      </c>
      <c r="AM527" s="140">
        <f t="shared" si="203"/>
        <v>0</v>
      </c>
      <c r="AO527" s="140">
        <f t="shared" si="204"/>
        <v>0</v>
      </c>
      <c r="AP527" s="140">
        <f t="shared" si="205"/>
        <v>0</v>
      </c>
      <c r="AQ527" s="140">
        <f t="shared" si="206"/>
        <v>0</v>
      </c>
      <c r="AR527" s="140">
        <f t="shared" si="207"/>
        <v>0</v>
      </c>
      <c r="AS527" s="140">
        <f t="shared" si="208"/>
        <v>0</v>
      </c>
      <c r="AU527" s="143">
        <f t="shared" si="188"/>
        <v>0</v>
      </c>
      <c r="AV527" s="143">
        <f t="shared" si="188"/>
        <v>0</v>
      </c>
      <c r="AW527" s="143">
        <f t="shared" si="188"/>
        <v>47974.291799999999</v>
      </c>
      <c r="AX527" s="143">
        <f t="shared" si="188"/>
        <v>0</v>
      </c>
      <c r="AY527" s="143">
        <f t="shared" si="188"/>
        <v>0</v>
      </c>
    </row>
    <row r="528" spans="2:51">
      <c r="B528" t="s">
        <v>998</v>
      </c>
      <c r="C528" t="s">
        <v>324</v>
      </c>
      <c r="D528" s="120">
        <v>3.7499999999999999E-2</v>
      </c>
      <c r="E528" s="120">
        <v>1.8800000000000001E-2</v>
      </c>
      <c r="F528" s="127"/>
      <c r="G528" s="127"/>
      <c r="H528" s="127"/>
      <c r="I528" s="127"/>
      <c r="J528" s="127"/>
      <c r="K528" s="127">
        <v>0</v>
      </c>
      <c r="L528" s="127">
        <v>0</v>
      </c>
      <c r="M528" s="127">
        <v>2020420</v>
      </c>
      <c r="N528" s="127">
        <v>0</v>
      </c>
      <c r="O528" s="127">
        <v>0</v>
      </c>
      <c r="Q528" s="140">
        <f t="shared" si="189"/>
        <v>0</v>
      </c>
      <c r="R528" s="140">
        <f t="shared" si="190"/>
        <v>0</v>
      </c>
      <c r="S528" s="140">
        <f t="shared" si="191"/>
        <v>75765.75</v>
      </c>
      <c r="T528" s="140">
        <f t="shared" si="192"/>
        <v>0</v>
      </c>
      <c r="U528" s="140">
        <f t="shared" si="193"/>
        <v>0</v>
      </c>
      <c r="W528" s="140">
        <f t="shared" si="194"/>
        <v>0</v>
      </c>
      <c r="X528" s="140">
        <f t="shared" si="195"/>
        <v>0</v>
      </c>
      <c r="Y528" s="140">
        <f t="shared" si="196"/>
        <v>0</v>
      </c>
      <c r="Z528" s="140">
        <f t="shared" si="197"/>
        <v>0</v>
      </c>
      <c r="AA528" s="140">
        <f t="shared" si="198"/>
        <v>0</v>
      </c>
      <c r="AC528" s="143">
        <f t="shared" si="187"/>
        <v>0</v>
      </c>
      <c r="AD528" s="143">
        <f t="shared" si="187"/>
        <v>0</v>
      </c>
      <c r="AE528" s="143">
        <f t="shared" si="187"/>
        <v>75765.75</v>
      </c>
      <c r="AF528" s="143">
        <f t="shared" si="187"/>
        <v>0</v>
      </c>
      <c r="AG528" s="143">
        <f t="shared" si="187"/>
        <v>0</v>
      </c>
      <c r="AI528" s="140">
        <f t="shared" si="199"/>
        <v>0</v>
      </c>
      <c r="AJ528" s="140">
        <f t="shared" si="200"/>
        <v>0</v>
      </c>
      <c r="AK528" s="140">
        <f t="shared" si="201"/>
        <v>37983.896000000001</v>
      </c>
      <c r="AL528" s="140">
        <f t="shared" si="202"/>
        <v>0</v>
      </c>
      <c r="AM528" s="140">
        <f t="shared" si="203"/>
        <v>0</v>
      </c>
      <c r="AO528" s="140">
        <f t="shared" si="204"/>
        <v>0</v>
      </c>
      <c r="AP528" s="140">
        <f t="shared" si="205"/>
        <v>0</v>
      </c>
      <c r="AQ528" s="140">
        <f t="shared" si="206"/>
        <v>0</v>
      </c>
      <c r="AR528" s="140">
        <f t="shared" si="207"/>
        <v>0</v>
      </c>
      <c r="AS528" s="140">
        <f t="shared" si="208"/>
        <v>0</v>
      </c>
      <c r="AU528" s="143">
        <f t="shared" si="188"/>
        <v>0</v>
      </c>
      <c r="AV528" s="143">
        <f t="shared" si="188"/>
        <v>0</v>
      </c>
      <c r="AW528" s="143">
        <f t="shared" si="188"/>
        <v>37983.896000000001</v>
      </c>
      <c r="AX528" s="143">
        <f t="shared" si="188"/>
        <v>0</v>
      </c>
      <c r="AY528" s="143">
        <f t="shared" si="188"/>
        <v>0</v>
      </c>
    </row>
    <row r="529" spans="2:51">
      <c r="B529" t="s">
        <v>998</v>
      </c>
      <c r="C529" t="s">
        <v>514</v>
      </c>
      <c r="D529" s="120">
        <v>6.2600000000000003E-2</v>
      </c>
      <c r="E529" s="120">
        <v>4.7300000000000002E-2</v>
      </c>
      <c r="F529" s="127"/>
      <c r="G529" s="127"/>
      <c r="H529" s="127"/>
      <c r="I529" s="127"/>
      <c r="J529" s="127"/>
      <c r="K529" s="127">
        <v>2804820</v>
      </c>
      <c r="L529" s="127">
        <v>0</v>
      </c>
      <c r="M529" s="127">
        <v>0</v>
      </c>
      <c r="N529" s="127">
        <v>0</v>
      </c>
      <c r="O529" s="127">
        <v>0</v>
      </c>
      <c r="Q529" s="140">
        <f t="shared" si="189"/>
        <v>175581.73200000002</v>
      </c>
      <c r="R529" s="140">
        <f t="shared" si="190"/>
        <v>0</v>
      </c>
      <c r="S529" s="140">
        <f t="shared" si="191"/>
        <v>0</v>
      </c>
      <c r="T529" s="140">
        <f t="shared" si="192"/>
        <v>0</v>
      </c>
      <c r="U529" s="140">
        <f t="shared" si="193"/>
        <v>0</v>
      </c>
      <c r="W529" s="140">
        <f t="shared" si="194"/>
        <v>0</v>
      </c>
      <c r="X529" s="140">
        <f t="shared" si="195"/>
        <v>0</v>
      </c>
      <c r="Y529" s="140">
        <f t="shared" si="196"/>
        <v>0</v>
      </c>
      <c r="Z529" s="140">
        <f t="shared" si="197"/>
        <v>0</v>
      </c>
      <c r="AA529" s="140">
        <f t="shared" si="198"/>
        <v>0</v>
      </c>
      <c r="AC529" s="143">
        <f t="shared" ref="AC529:AG579" si="209">SUM(Q529,W529)</f>
        <v>175581.73200000002</v>
      </c>
      <c r="AD529" s="143">
        <f t="shared" si="209"/>
        <v>0</v>
      </c>
      <c r="AE529" s="143">
        <f t="shared" si="209"/>
        <v>0</v>
      </c>
      <c r="AF529" s="143">
        <f t="shared" si="209"/>
        <v>0</v>
      </c>
      <c r="AG529" s="143">
        <f t="shared" si="209"/>
        <v>0</v>
      </c>
      <c r="AI529" s="140">
        <f t="shared" si="199"/>
        <v>132667.986</v>
      </c>
      <c r="AJ529" s="140">
        <f t="shared" si="200"/>
        <v>0</v>
      </c>
      <c r="AK529" s="140">
        <f t="shared" si="201"/>
        <v>0</v>
      </c>
      <c r="AL529" s="140">
        <f t="shared" si="202"/>
        <v>0</v>
      </c>
      <c r="AM529" s="140">
        <f t="shared" si="203"/>
        <v>0</v>
      </c>
      <c r="AO529" s="140">
        <f t="shared" si="204"/>
        <v>0</v>
      </c>
      <c r="AP529" s="140">
        <f t="shared" si="205"/>
        <v>0</v>
      </c>
      <c r="AQ529" s="140">
        <f t="shared" si="206"/>
        <v>0</v>
      </c>
      <c r="AR529" s="140">
        <f t="shared" si="207"/>
        <v>0</v>
      </c>
      <c r="AS529" s="140">
        <f t="shared" si="208"/>
        <v>0</v>
      </c>
      <c r="AU529" s="143">
        <f t="shared" ref="AU529:AY579" si="210">SUM(AI529,AO529)</f>
        <v>132667.986</v>
      </c>
      <c r="AV529" s="143">
        <f t="shared" si="210"/>
        <v>0</v>
      </c>
      <c r="AW529" s="143">
        <f t="shared" si="210"/>
        <v>0</v>
      </c>
      <c r="AX529" s="143">
        <f t="shared" si="210"/>
        <v>0</v>
      </c>
      <c r="AY529" s="143">
        <f t="shared" si="210"/>
        <v>0</v>
      </c>
    </row>
    <row r="530" spans="2:51">
      <c r="B530" t="s">
        <v>998</v>
      </c>
      <c r="C530" t="s">
        <v>515</v>
      </c>
      <c r="D530" s="120">
        <v>7.7700000000000005E-2</v>
      </c>
      <c r="E530" s="120">
        <v>7.7700000000000005E-2</v>
      </c>
      <c r="F530" s="127"/>
      <c r="G530" s="127"/>
      <c r="H530" s="127"/>
      <c r="I530" s="127"/>
      <c r="J530" s="127"/>
      <c r="K530" s="127">
        <v>0</v>
      </c>
      <c r="L530" s="127">
        <v>0</v>
      </c>
      <c r="M530" s="127">
        <v>0</v>
      </c>
      <c r="N530" s="127">
        <v>0</v>
      </c>
      <c r="O530" s="127">
        <v>0</v>
      </c>
      <c r="Q530" s="140">
        <f t="shared" si="189"/>
        <v>0</v>
      </c>
      <c r="R530" s="140">
        <f t="shared" si="190"/>
        <v>0</v>
      </c>
      <c r="S530" s="140">
        <f t="shared" si="191"/>
        <v>0</v>
      </c>
      <c r="T530" s="140">
        <f t="shared" si="192"/>
        <v>0</v>
      </c>
      <c r="U530" s="140">
        <f t="shared" si="193"/>
        <v>0</v>
      </c>
      <c r="W530" s="140">
        <f t="shared" si="194"/>
        <v>0</v>
      </c>
      <c r="X530" s="140">
        <f t="shared" si="195"/>
        <v>0</v>
      </c>
      <c r="Y530" s="140">
        <f t="shared" si="196"/>
        <v>0</v>
      </c>
      <c r="Z530" s="140">
        <f t="shared" si="197"/>
        <v>0</v>
      </c>
      <c r="AA530" s="140">
        <f t="shared" si="198"/>
        <v>0</v>
      </c>
      <c r="AC530" s="143">
        <f t="shared" si="209"/>
        <v>0</v>
      </c>
      <c r="AD530" s="143">
        <f t="shared" si="209"/>
        <v>0</v>
      </c>
      <c r="AE530" s="143">
        <f t="shared" si="209"/>
        <v>0</v>
      </c>
      <c r="AF530" s="143">
        <f t="shared" si="209"/>
        <v>0</v>
      </c>
      <c r="AG530" s="143">
        <f t="shared" si="209"/>
        <v>0</v>
      </c>
      <c r="AI530" s="140">
        <f t="shared" si="199"/>
        <v>0</v>
      </c>
      <c r="AJ530" s="140">
        <f t="shared" si="200"/>
        <v>0</v>
      </c>
      <c r="AK530" s="140">
        <f t="shared" si="201"/>
        <v>0</v>
      </c>
      <c r="AL530" s="140">
        <f t="shared" si="202"/>
        <v>0</v>
      </c>
      <c r="AM530" s="140">
        <f t="shared" si="203"/>
        <v>0</v>
      </c>
      <c r="AO530" s="140">
        <f t="shared" si="204"/>
        <v>0</v>
      </c>
      <c r="AP530" s="140">
        <f t="shared" si="205"/>
        <v>0</v>
      </c>
      <c r="AQ530" s="140">
        <f t="shared" si="206"/>
        <v>0</v>
      </c>
      <c r="AR530" s="140">
        <f t="shared" si="207"/>
        <v>0</v>
      </c>
      <c r="AS530" s="140">
        <f t="shared" si="208"/>
        <v>0</v>
      </c>
      <c r="AU530" s="143">
        <f t="shared" si="210"/>
        <v>0</v>
      </c>
      <c r="AV530" s="143">
        <f t="shared" si="210"/>
        <v>0</v>
      </c>
      <c r="AW530" s="143">
        <f t="shared" si="210"/>
        <v>0</v>
      </c>
      <c r="AX530" s="143">
        <f t="shared" si="210"/>
        <v>0</v>
      </c>
      <c r="AY530" s="143">
        <f t="shared" si="210"/>
        <v>0</v>
      </c>
    </row>
    <row r="531" spans="2:51">
      <c r="B531" t="s">
        <v>998</v>
      </c>
      <c r="C531" t="s">
        <v>516</v>
      </c>
      <c r="D531" s="120">
        <v>7.7700000000000005E-2</v>
      </c>
      <c r="E531" s="120">
        <v>4.1700000000000001E-2</v>
      </c>
      <c r="F531" s="127"/>
      <c r="G531" s="127"/>
      <c r="H531" s="127"/>
      <c r="I531" s="127"/>
      <c r="J531" s="127"/>
      <c r="K531" s="127">
        <v>2194318</v>
      </c>
      <c r="L531" s="127">
        <v>0</v>
      </c>
      <c r="M531" s="127">
        <v>0</v>
      </c>
      <c r="N531" s="127">
        <v>0</v>
      </c>
      <c r="O531" s="127">
        <v>0</v>
      </c>
      <c r="Q531" s="140">
        <f t="shared" si="189"/>
        <v>170498.5086</v>
      </c>
      <c r="R531" s="140">
        <f t="shared" si="190"/>
        <v>0</v>
      </c>
      <c r="S531" s="140">
        <f t="shared" si="191"/>
        <v>0</v>
      </c>
      <c r="T531" s="140">
        <f t="shared" si="192"/>
        <v>0</v>
      </c>
      <c r="U531" s="140">
        <f t="shared" si="193"/>
        <v>0</v>
      </c>
      <c r="W531" s="140">
        <f t="shared" si="194"/>
        <v>0</v>
      </c>
      <c r="X531" s="140">
        <f t="shared" si="195"/>
        <v>0</v>
      </c>
      <c r="Y531" s="140">
        <f t="shared" si="196"/>
        <v>0</v>
      </c>
      <c r="Z531" s="140">
        <f t="shared" si="197"/>
        <v>0</v>
      </c>
      <c r="AA531" s="140">
        <f t="shared" si="198"/>
        <v>0</v>
      </c>
      <c r="AC531" s="143">
        <f t="shared" si="209"/>
        <v>170498.5086</v>
      </c>
      <c r="AD531" s="143">
        <f t="shared" si="209"/>
        <v>0</v>
      </c>
      <c r="AE531" s="143">
        <f t="shared" si="209"/>
        <v>0</v>
      </c>
      <c r="AF531" s="143">
        <f t="shared" si="209"/>
        <v>0</v>
      </c>
      <c r="AG531" s="143">
        <f t="shared" si="209"/>
        <v>0</v>
      </c>
      <c r="AI531" s="140">
        <f t="shared" si="199"/>
        <v>91503.060599999997</v>
      </c>
      <c r="AJ531" s="140">
        <f t="shared" si="200"/>
        <v>0</v>
      </c>
      <c r="AK531" s="140">
        <f t="shared" si="201"/>
        <v>0</v>
      </c>
      <c r="AL531" s="140">
        <f t="shared" si="202"/>
        <v>0</v>
      </c>
      <c r="AM531" s="140">
        <f t="shared" si="203"/>
        <v>0</v>
      </c>
      <c r="AO531" s="140">
        <f t="shared" si="204"/>
        <v>0</v>
      </c>
      <c r="AP531" s="140">
        <f t="shared" si="205"/>
        <v>0</v>
      </c>
      <c r="AQ531" s="140">
        <f t="shared" si="206"/>
        <v>0</v>
      </c>
      <c r="AR531" s="140">
        <f t="shared" si="207"/>
        <v>0</v>
      </c>
      <c r="AS531" s="140">
        <f t="shared" si="208"/>
        <v>0</v>
      </c>
      <c r="AU531" s="143">
        <f t="shared" si="210"/>
        <v>91503.060599999997</v>
      </c>
      <c r="AV531" s="143">
        <f t="shared" si="210"/>
        <v>0</v>
      </c>
      <c r="AW531" s="143">
        <f t="shared" si="210"/>
        <v>0</v>
      </c>
      <c r="AX531" s="143">
        <f t="shared" si="210"/>
        <v>0</v>
      </c>
      <c r="AY531" s="143">
        <f t="shared" si="210"/>
        <v>0</v>
      </c>
    </row>
    <row r="532" spans="2:51">
      <c r="B532" t="s">
        <v>998</v>
      </c>
      <c r="C532" t="s">
        <v>517</v>
      </c>
      <c r="D532" s="120">
        <v>7.7700000000000005E-2</v>
      </c>
      <c r="E532" s="120">
        <v>4.1700000000000001E-2</v>
      </c>
      <c r="F532" s="127"/>
      <c r="G532" s="127"/>
      <c r="H532" s="127"/>
      <c r="I532" s="127"/>
      <c r="J532" s="127"/>
      <c r="K532" s="127">
        <v>100526</v>
      </c>
      <c r="L532" s="127">
        <v>0</v>
      </c>
      <c r="M532" s="127">
        <v>0</v>
      </c>
      <c r="N532" s="127">
        <v>0</v>
      </c>
      <c r="O532" s="127">
        <v>0</v>
      </c>
      <c r="Q532" s="140">
        <f t="shared" si="189"/>
        <v>7810.8702000000003</v>
      </c>
      <c r="R532" s="140">
        <f t="shared" si="190"/>
        <v>0</v>
      </c>
      <c r="S532" s="140">
        <f t="shared" si="191"/>
        <v>0</v>
      </c>
      <c r="T532" s="140">
        <f t="shared" si="192"/>
        <v>0</v>
      </c>
      <c r="U532" s="140">
        <f t="shared" si="193"/>
        <v>0</v>
      </c>
      <c r="W532" s="140">
        <f t="shared" si="194"/>
        <v>0</v>
      </c>
      <c r="X532" s="140">
        <f t="shared" si="195"/>
        <v>0</v>
      </c>
      <c r="Y532" s="140">
        <f t="shared" si="196"/>
        <v>0</v>
      </c>
      <c r="Z532" s="140">
        <f t="shared" si="197"/>
        <v>0</v>
      </c>
      <c r="AA532" s="140">
        <f t="shared" si="198"/>
        <v>0</v>
      </c>
      <c r="AC532" s="143">
        <f t="shared" si="209"/>
        <v>7810.8702000000003</v>
      </c>
      <c r="AD532" s="143">
        <f t="shared" si="209"/>
        <v>0</v>
      </c>
      <c r="AE532" s="143">
        <f t="shared" si="209"/>
        <v>0</v>
      </c>
      <c r="AF532" s="143">
        <f t="shared" si="209"/>
        <v>0</v>
      </c>
      <c r="AG532" s="143">
        <f t="shared" si="209"/>
        <v>0</v>
      </c>
      <c r="AI532" s="140">
        <f t="shared" si="199"/>
        <v>4191.9341999999997</v>
      </c>
      <c r="AJ532" s="140">
        <f t="shared" si="200"/>
        <v>0</v>
      </c>
      <c r="AK532" s="140">
        <f t="shared" si="201"/>
        <v>0</v>
      </c>
      <c r="AL532" s="140">
        <f t="shared" si="202"/>
        <v>0</v>
      </c>
      <c r="AM532" s="140">
        <f t="shared" si="203"/>
        <v>0</v>
      </c>
      <c r="AO532" s="140">
        <f t="shared" si="204"/>
        <v>0</v>
      </c>
      <c r="AP532" s="140">
        <f t="shared" si="205"/>
        <v>0</v>
      </c>
      <c r="AQ532" s="140">
        <f t="shared" si="206"/>
        <v>0</v>
      </c>
      <c r="AR532" s="140">
        <f t="shared" si="207"/>
        <v>0</v>
      </c>
      <c r="AS532" s="140">
        <f t="shared" si="208"/>
        <v>0</v>
      </c>
      <c r="AU532" s="143">
        <f t="shared" si="210"/>
        <v>4191.9341999999997</v>
      </c>
      <c r="AV532" s="143">
        <f t="shared" si="210"/>
        <v>0</v>
      </c>
      <c r="AW532" s="143">
        <f t="shared" si="210"/>
        <v>0</v>
      </c>
      <c r="AX532" s="143">
        <f t="shared" si="210"/>
        <v>0</v>
      </c>
      <c r="AY532" s="143">
        <f t="shared" si="210"/>
        <v>0</v>
      </c>
    </row>
    <row r="533" spans="2:51">
      <c r="B533" t="s">
        <v>998</v>
      </c>
      <c r="C533" t="s">
        <v>518</v>
      </c>
      <c r="D533" s="120">
        <v>7.7700000000000005E-2</v>
      </c>
      <c r="E533" s="120">
        <v>4.1700000000000001E-2</v>
      </c>
      <c r="F533" s="127"/>
      <c r="G533" s="127"/>
      <c r="H533" s="127"/>
      <c r="I533" s="127"/>
      <c r="J533" s="127"/>
      <c r="K533" s="127">
        <v>496502</v>
      </c>
      <c r="L533" s="127">
        <v>0</v>
      </c>
      <c r="M533" s="127">
        <v>0</v>
      </c>
      <c r="N533" s="127">
        <v>0</v>
      </c>
      <c r="O533" s="127">
        <v>0</v>
      </c>
      <c r="Q533" s="140">
        <f t="shared" si="189"/>
        <v>38578.205400000006</v>
      </c>
      <c r="R533" s="140">
        <f t="shared" si="190"/>
        <v>0</v>
      </c>
      <c r="S533" s="140">
        <f t="shared" si="191"/>
        <v>0</v>
      </c>
      <c r="T533" s="140">
        <f t="shared" si="192"/>
        <v>0</v>
      </c>
      <c r="U533" s="140">
        <f t="shared" si="193"/>
        <v>0</v>
      </c>
      <c r="W533" s="140">
        <f t="shared" si="194"/>
        <v>0</v>
      </c>
      <c r="X533" s="140">
        <f t="shared" si="195"/>
        <v>0</v>
      </c>
      <c r="Y533" s="140">
        <f t="shared" si="196"/>
        <v>0</v>
      </c>
      <c r="Z533" s="140">
        <f t="shared" si="197"/>
        <v>0</v>
      </c>
      <c r="AA533" s="140">
        <f t="shared" si="198"/>
        <v>0</v>
      </c>
      <c r="AC533" s="143">
        <f t="shared" si="209"/>
        <v>38578.205400000006</v>
      </c>
      <c r="AD533" s="143">
        <f t="shared" si="209"/>
        <v>0</v>
      </c>
      <c r="AE533" s="143">
        <f t="shared" si="209"/>
        <v>0</v>
      </c>
      <c r="AF533" s="143">
        <f t="shared" si="209"/>
        <v>0</v>
      </c>
      <c r="AG533" s="143">
        <f t="shared" si="209"/>
        <v>0</v>
      </c>
      <c r="AI533" s="140">
        <f t="shared" si="199"/>
        <v>20704.133399999999</v>
      </c>
      <c r="AJ533" s="140">
        <f t="shared" si="200"/>
        <v>0</v>
      </c>
      <c r="AK533" s="140">
        <f t="shared" si="201"/>
        <v>0</v>
      </c>
      <c r="AL533" s="140">
        <f t="shared" si="202"/>
        <v>0</v>
      </c>
      <c r="AM533" s="140">
        <f t="shared" si="203"/>
        <v>0</v>
      </c>
      <c r="AO533" s="140">
        <f t="shared" si="204"/>
        <v>0</v>
      </c>
      <c r="AP533" s="140">
        <f t="shared" si="205"/>
        <v>0</v>
      </c>
      <c r="AQ533" s="140">
        <f t="shared" si="206"/>
        <v>0</v>
      </c>
      <c r="AR533" s="140">
        <f t="shared" si="207"/>
        <v>0</v>
      </c>
      <c r="AS533" s="140">
        <f t="shared" si="208"/>
        <v>0</v>
      </c>
      <c r="AU533" s="143">
        <f t="shared" si="210"/>
        <v>20704.133399999999</v>
      </c>
      <c r="AV533" s="143">
        <f t="shared" si="210"/>
        <v>0</v>
      </c>
      <c r="AW533" s="143">
        <f t="shared" si="210"/>
        <v>0</v>
      </c>
      <c r="AX533" s="143">
        <f t="shared" si="210"/>
        <v>0</v>
      </c>
      <c r="AY533" s="143">
        <f t="shared" si="210"/>
        <v>0</v>
      </c>
    </row>
    <row r="534" spans="2:51">
      <c r="B534" t="s">
        <v>998</v>
      </c>
      <c r="C534" t="s">
        <v>519</v>
      </c>
      <c r="D534" s="120">
        <v>5.4800000000000001E-2</v>
      </c>
      <c r="E534" s="120">
        <v>3.8100000000000002E-2</v>
      </c>
      <c r="F534" s="127"/>
      <c r="G534" s="127"/>
      <c r="H534" s="127"/>
      <c r="I534" s="127"/>
      <c r="J534" s="127"/>
      <c r="K534" s="127">
        <v>3950381</v>
      </c>
      <c r="L534" s="127">
        <v>0</v>
      </c>
      <c r="M534" s="127">
        <v>0</v>
      </c>
      <c r="N534" s="127">
        <v>0</v>
      </c>
      <c r="O534" s="127">
        <v>0</v>
      </c>
      <c r="Q534" s="140">
        <f t="shared" si="189"/>
        <v>216480.87880000001</v>
      </c>
      <c r="R534" s="140">
        <f t="shared" si="190"/>
        <v>0</v>
      </c>
      <c r="S534" s="140">
        <f t="shared" si="191"/>
        <v>0</v>
      </c>
      <c r="T534" s="140">
        <f t="shared" si="192"/>
        <v>0</v>
      </c>
      <c r="U534" s="140">
        <f t="shared" si="193"/>
        <v>0</v>
      </c>
      <c r="W534" s="140">
        <f t="shared" si="194"/>
        <v>0</v>
      </c>
      <c r="X534" s="140">
        <f t="shared" si="195"/>
        <v>0</v>
      </c>
      <c r="Y534" s="140">
        <f t="shared" si="196"/>
        <v>0</v>
      </c>
      <c r="Z534" s="140">
        <f t="shared" si="197"/>
        <v>0</v>
      </c>
      <c r="AA534" s="140">
        <f t="shared" si="198"/>
        <v>0</v>
      </c>
      <c r="AC534" s="143">
        <f t="shared" si="209"/>
        <v>216480.87880000001</v>
      </c>
      <c r="AD534" s="143">
        <f t="shared" si="209"/>
        <v>0</v>
      </c>
      <c r="AE534" s="143">
        <f t="shared" si="209"/>
        <v>0</v>
      </c>
      <c r="AF534" s="143">
        <f t="shared" si="209"/>
        <v>0</v>
      </c>
      <c r="AG534" s="143">
        <f t="shared" si="209"/>
        <v>0</v>
      </c>
      <c r="AI534" s="140">
        <f t="shared" si="199"/>
        <v>150509.51610000001</v>
      </c>
      <c r="AJ534" s="140">
        <f t="shared" si="200"/>
        <v>0</v>
      </c>
      <c r="AK534" s="140">
        <f t="shared" si="201"/>
        <v>0</v>
      </c>
      <c r="AL534" s="140">
        <f t="shared" si="202"/>
        <v>0</v>
      </c>
      <c r="AM534" s="140">
        <f t="shared" si="203"/>
        <v>0</v>
      </c>
      <c r="AO534" s="140">
        <f t="shared" si="204"/>
        <v>0</v>
      </c>
      <c r="AP534" s="140">
        <f t="shared" si="205"/>
        <v>0</v>
      </c>
      <c r="AQ534" s="140">
        <f t="shared" si="206"/>
        <v>0</v>
      </c>
      <c r="AR534" s="140">
        <f t="shared" si="207"/>
        <v>0</v>
      </c>
      <c r="AS534" s="140">
        <f t="shared" si="208"/>
        <v>0</v>
      </c>
      <c r="AU534" s="143">
        <f t="shared" si="210"/>
        <v>150509.51610000001</v>
      </c>
      <c r="AV534" s="143">
        <f t="shared" si="210"/>
        <v>0</v>
      </c>
      <c r="AW534" s="143">
        <f t="shared" si="210"/>
        <v>0</v>
      </c>
      <c r="AX534" s="143">
        <f t="shared" si="210"/>
        <v>0</v>
      </c>
      <c r="AY534" s="143">
        <f t="shared" si="210"/>
        <v>0</v>
      </c>
    </row>
    <row r="535" spans="2:51">
      <c r="B535" t="s">
        <v>998</v>
      </c>
      <c r="C535" t="s">
        <v>520</v>
      </c>
      <c r="D535" s="120">
        <v>5.4800000000000001E-2</v>
      </c>
      <c r="E535" s="120">
        <v>3.8100000000000002E-2</v>
      </c>
      <c r="F535" s="127"/>
      <c r="G535" s="127"/>
      <c r="H535" s="127"/>
      <c r="I535" s="127"/>
      <c r="J535" s="127"/>
      <c r="K535" s="127">
        <v>1886052</v>
      </c>
      <c r="L535" s="127">
        <v>0</v>
      </c>
      <c r="M535" s="127">
        <v>0</v>
      </c>
      <c r="N535" s="127">
        <v>0</v>
      </c>
      <c r="O535" s="127">
        <v>0</v>
      </c>
      <c r="Q535" s="140">
        <f t="shared" si="189"/>
        <v>103355.6496</v>
      </c>
      <c r="R535" s="140">
        <f t="shared" si="190"/>
        <v>0</v>
      </c>
      <c r="S535" s="140">
        <f t="shared" si="191"/>
        <v>0</v>
      </c>
      <c r="T535" s="140">
        <f t="shared" si="192"/>
        <v>0</v>
      </c>
      <c r="U535" s="140">
        <f t="shared" si="193"/>
        <v>0</v>
      </c>
      <c r="W535" s="140">
        <f t="shared" si="194"/>
        <v>0</v>
      </c>
      <c r="X535" s="140">
        <f t="shared" si="195"/>
        <v>0</v>
      </c>
      <c r="Y535" s="140">
        <f t="shared" si="196"/>
        <v>0</v>
      </c>
      <c r="Z535" s="140">
        <f t="shared" si="197"/>
        <v>0</v>
      </c>
      <c r="AA535" s="140">
        <f t="shared" si="198"/>
        <v>0</v>
      </c>
      <c r="AC535" s="143">
        <f t="shared" si="209"/>
        <v>103355.6496</v>
      </c>
      <c r="AD535" s="143">
        <f t="shared" si="209"/>
        <v>0</v>
      </c>
      <c r="AE535" s="143">
        <f t="shared" si="209"/>
        <v>0</v>
      </c>
      <c r="AF535" s="143">
        <f t="shared" si="209"/>
        <v>0</v>
      </c>
      <c r="AG535" s="143">
        <f t="shared" si="209"/>
        <v>0</v>
      </c>
      <c r="AI535" s="140">
        <f t="shared" si="199"/>
        <v>71858.581200000001</v>
      </c>
      <c r="AJ535" s="140">
        <f t="shared" si="200"/>
        <v>0</v>
      </c>
      <c r="AK535" s="140">
        <f t="shared" si="201"/>
        <v>0</v>
      </c>
      <c r="AL535" s="140">
        <f t="shared" si="202"/>
        <v>0</v>
      </c>
      <c r="AM535" s="140">
        <f t="shared" si="203"/>
        <v>0</v>
      </c>
      <c r="AO535" s="140">
        <f t="shared" si="204"/>
        <v>0</v>
      </c>
      <c r="AP535" s="140">
        <f t="shared" si="205"/>
        <v>0</v>
      </c>
      <c r="AQ535" s="140">
        <f t="shared" si="206"/>
        <v>0</v>
      </c>
      <c r="AR535" s="140">
        <f t="shared" si="207"/>
        <v>0</v>
      </c>
      <c r="AS535" s="140">
        <f t="shared" si="208"/>
        <v>0</v>
      </c>
      <c r="AU535" s="143">
        <f t="shared" si="210"/>
        <v>71858.581200000001</v>
      </c>
      <c r="AV535" s="143">
        <f t="shared" si="210"/>
        <v>0</v>
      </c>
      <c r="AW535" s="143">
        <f t="shared" si="210"/>
        <v>0</v>
      </c>
      <c r="AX535" s="143">
        <f t="shared" si="210"/>
        <v>0</v>
      </c>
      <c r="AY535" s="143">
        <f t="shared" si="210"/>
        <v>0</v>
      </c>
    </row>
    <row r="536" spans="2:51">
      <c r="B536" t="s">
        <v>998</v>
      </c>
      <c r="C536" t="s">
        <v>521</v>
      </c>
      <c r="D536" s="120">
        <v>5.6399999999999999E-2</v>
      </c>
      <c r="E536" s="120">
        <v>3.9399999999999998E-2</v>
      </c>
      <c r="F536" s="127"/>
      <c r="G536" s="127"/>
      <c r="H536" s="127"/>
      <c r="I536" s="127"/>
      <c r="J536" s="127"/>
      <c r="K536" s="127">
        <v>1044033</v>
      </c>
      <c r="L536" s="127">
        <v>0</v>
      </c>
      <c r="M536" s="127">
        <v>0</v>
      </c>
      <c r="N536" s="127">
        <v>0</v>
      </c>
      <c r="O536" s="127">
        <v>0</v>
      </c>
      <c r="Q536" s="140">
        <f t="shared" si="189"/>
        <v>58883.461199999998</v>
      </c>
      <c r="R536" s="140">
        <f t="shared" si="190"/>
        <v>0</v>
      </c>
      <c r="S536" s="140">
        <f t="shared" si="191"/>
        <v>0</v>
      </c>
      <c r="T536" s="140">
        <f t="shared" si="192"/>
        <v>0</v>
      </c>
      <c r="U536" s="140">
        <f t="shared" si="193"/>
        <v>0</v>
      </c>
      <c r="W536" s="140">
        <f t="shared" si="194"/>
        <v>0</v>
      </c>
      <c r="X536" s="140">
        <f t="shared" si="195"/>
        <v>0</v>
      </c>
      <c r="Y536" s="140">
        <f t="shared" si="196"/>
        <v>0</v>
      </c>
      <c r="Z536" s="140">
        <f t="shared" si="197"/>
        <v>0</v>
      </c>
      <c r="AA536" s="140">
        <f t="shared" si="198"/>
        <v>0</v>
      </c>
      <c r="AC536" s="143">
        <f t="shared" si="209"/>
        <v>58883.461199999998</v>
      </c>
      <c r="AD536" s="143">
        <f t="shared" si="209"/>
        <v>0</v>
      </c>
      <c r="AE536" s="143">
        <f t="shared" si="209"/>
        <v>0</v>
      </c>
      <c r="AF536" s="143">
        <f t="shared" si="209"/>
        <v>0</v>
      </c>
      <c r="AG536" s="143">
        <f t="shared" si="209"/>
        <v>0</v>
      </c>
      <c r="AI536" s="140">
        <f t="shared" si="199"/>
        <v>41134.900199999996</v>
      </c>
      <c r="AJ536" s="140">
        <f t="shared" si="200"/>
        <v>0</v>
      </c>
      <c r="AK536" s="140">
        <f t="shared" si="201"/>
        <v>0</v>
      </c>
      <c r="AL536" s="140">
        <f t="shared" si="202"/>
        <v>0</v>
      </c>
      <c r="AM536" s="140">
        <f t="shared" si="203"/>
        <v>0</v>
      </c>
      <c r="AO536" s="140">
        <f t="shared" si="204"/>
        <v>0</v>
      </c>
      <c r="AP536" s="140">
        <f t="shared" si="205"/>
        <v>0</v>
      </c>
      <c r="AQ536" s="140">
        <f t="shared" si="206"/>
        <v>0</v>
      </c>
      <c r="AR536" s="140">
        <f t="shared" si="207"/>
        <v>0</v>
      </c>
      <c r="AS536" s="140">
        <f t="shared" si="208"/>
        <v>0</v>
      </c>
      <c r="AU536" s="143">
        <f t="shared" si="210"/>
        <v>41134.900199999996</v>
      </c>
      <c r="AV536" s="143">
        <f t="shared" si="210"/>
        <v>0</v>
      </c>
      <c r="AW536" s="143">
        <f t="shared" si="210"/>
        <v>0</v>
      </c>
      <c r="AX536" s="143">
        <f t="shared" si="210"/>
        <v>0</v>
      </c>
      <c r="AY536" s="143">
        <f t="shared" si="210"/>
        <v>0</v>
      </c>
    </row>
    <row r="537" spans="2:51">
      <c r="B537" t="s">
        <v>998</v>
      </c>
      <c r="C537" t="s">
        <v>522</v>
      </c>
      <c r="D537" s="120">
        <v>5.6399999999999999E-2</v>
      </c>
      <c r="E537" s="120">
        <v>3.9399999999999998E-2</v>
      </c>
      <c r="F537" s="127"/>
      <c r="G537" s="127"/>
      <c r="H537" s="127"/>
      <c r="I537" s="127"/>
      <c r="J537" s="127"/>
      <c r="K537" s="127">
        <v>3274418</v>
      </c>
      <c r="L537" s="127">
        <v>0</v>
      </c>
      <c r="M537" s="127">
        <v>0</v>
      </c>
      <c r="N537" s="127">
        <v>0</v>
      </c>
      <c r="O537" s="127">
        <v>0</v>
      </c>
      <c r="Q537" s="140">
        <f t="shared" si="189"/>
        <v>184677.1752</v>
      </c>
      <c r="R537" s="140">
        <f t="shared" si="190"/>
        <v>0</v>
      </c>
      <c r="S537" s="140">
        <f t="shared" si="191"/>
        <v>0</v>
      </c>
      <c r="T537" s="140">
        <f t="shared" si="192"/>
        <v>0</v>
      </c>
      <c r="U537" s="140">
        <f t="shared" si="193"/>
        <v>0</v>
      </c>
      <c r="W537" s="140">
        <f t="shared" si="194"/>
        <v>0</v>
      </c>
      <c r="X537" s="140">
        <f t="shared" si="195"/>
        <v>0</v>
      </c>
      <c r="Y537" s="140">
        <f t="shared" si="196"/>
        <v>0</v>
      </c>
      <c r="Z537" s="140">
        <f t="shared" si="197"/>
        <v>0</v>
      </c>
      <c r="AA537" s="140">
        <f t="shared" si="198"/>
        <v>0</v>
      </c>
      <c r="AC537" s="143">
        <f t="shared" si="209"/>
        <v>184677.1752</v>
      </c>
      <c r="AD537" s="143">
        <f t="shared" si="209"/>
        <v>0</v>
      </c>
      <c r="AE537" s="143">
        <f t="shared" si="209"/>
        <v>0</v>
      </c>
      <c r="AF537" s="143">
        <f t="shared" si="209"/>
        <v>0</v>
      </c>
      <c r="AG537" s="143">
        <f t="shared" si="209"/>
        <v>0</v>
      </c>
      <c r="AI537" s="140">
        <f t="shared" si="199"/>
        <v>129012.0692</v>
      </c>
      <c r="AJ537" s="140">
        <f t="shared" si="200"/>
        <v>0</v>
      </c>
      <c r="AK537" s="140">
        <f t="shared" si="201"/>
        <v>0</v>
      </c>
      <c r="AL537" s="140">
        <f t="shared" si="202"/>
        <v>0</v>
      </c>
      <c r="AM537" s="140">
        <f t="shared" si="203"/>
        <v>0</v>
      </c>
      <c r="AO537" s="140">
        <f t="shared" si="204"/>
        <v>0</v>
      </c>
      <c r="AP537" s="140">
        <f t="shared" si="205"/>
        <v>0</v>
      </c>
      <c r="AQ537" s="140">
        <f t="shared" si="206"/>
        <v>0</v>
      </c>
      <c r="AR537" s="140">
        <f t="shared" si="207"/>
        <v>0</v>
      </c>
      <c r="AS537" s="140">
        <f t="shared" si="208"/>
        <v>0</v>
      </c>
      <c r="AU537" s="143">
        <f t="shared" si="210"/>
        <v>129012.0692</v>
      </c>
      <c r="AV537" s="143">
        <f t="shared" si="210"/>
        <v>0</v>
      </c>
      <c r="AW537" s="143">
        <f t="shared" si="210"/>
        <v>0</v>
      </c>
      <c r="AX537" s="143">
        <f t="shared" si="210"/>
        <v>0</v>
      </c>
      <c r="AY537" s="143">
        <f t="shared" si="210"/>
        <v>0</v>
      </c>
    </row>
    <row r="538" spans="2:51">
      <c r="B538" t="s">
        <v>998</v>
      </c>
      <c r="C538" t="s">
        <v>523</v>
      </c>
      <c r="D538" s="120">
        <v>5.4800000000000001E-2</v>
      </c>
      <c r="E538" s="120">
        <v>3.8100000000000002E-2</v>
      </c>
      <c r="F538" s="127"/>
      <c r="G538" s="127"/>
      <c r="H538" s="127"/>
      <c r="I538" s="127"/>
      <c r="J538" s="127"/>
      <c r="K538" s="127">
        <v>5190630</v>
      </c>
      <c r="L538" s="127">
        <v>0</v>
      </c>
      <c r="M538" s="127">
        <v>0</v>
      </c>
      <c r="N538" s="127">
        <v>0</v>
      </c>
      <c r="O538" s="127">
        <v>0</v>
      </c>
      <c r="Q538" s="140">
        <f t="shared" si="189"/>
        <v>284446.52400000003</v>
      </c>
      <c r="R538" s="140">
        <f t="shared" si="190"/>
        <v>0</v>
      </c>
      <c r="S538" s="140">
        <f t="shared" si="191"/>
        <v>0</v>
      </c>
      <c r="T538" s="140">
        <f t="shared" si="192"/>
        <v>0</v>
      </c>
      <c r="U538" s="140">
        <f t="shared" si="193"/>
        <v>0</v>
      </c>
      <c r="W538" s="140">
        <f t="shared" si="194"/>
        <v>0</v>
      </c>
      <c r="X538" s="140">
        <f t="shared" si="195"/>
        <v>0</v>
      </c>
      <c r="Y538" s="140">
        <f t="shared" si="196"/>
        <v>0</v>
      </c>
      <c r="Z538" s="140">
        <f t="shared" si="197"/>
        <v>0</v>
      </c>
      <c r="AA538" s="140">
        <f t="shared" si="198"/>
        <v>0</v>
      </c>
      <c r="AC538" s="143">
        <f t="shared" si="209"/>
        <v>284446.52400000003</v>
      </c>
      <c r="AD538" s="143">
        <f t="shared" si="209"/>
        <v>0</v>
      </c>
      <c r="AE538" s="143">
        <f t="shared" si="209"/>
        <v>0</v>
      </c>
      <c r="AF538" s="143">
        <f t="shared" si="209"/>
        <v>0</v>
      </c>
      <c r="AG538" s="143">
        <f t="shared" si="209"/>
        <v>0</v>
      </c>
      <c r="AI538" s="140">
        <f t="shared" si="199"/>
        <v>197763.003</v>
      </c>
      <c r="AJ538" s="140">
        <f t="shared" si="200"/>
        <v>0</v>
      </c>
      <c r="AK538" s="140">
        <f t="shared" si="201"/>
        <v>0</v>
      </c>
      <c r="AL538" s="140">
        <f t="shared" si="202"/>
        <v>0</v>
      </c>
      <c r="AM538" s="140">
        <f t="shared" si="203"/>
        <v>0</v>
      </c>
      <c r="AO538" s="140">
        <f t="shared" si="204"/>
        <v>0</v>
      </c>
      <c r="AP538" s="140">
        <f t="shared" si="205"/>
        <v>0</v>
      </c>
      <c r="AQ538" s="140">
        <f t="shared" si="206"/>
        <v>0</v>
      </c>
      <c r="AR538" s="140">
        <f t="shared" si="207"/>
        <v>0</v>
      </c>
      <c r="AS538" s="140">
        <f t="shared" si="208"/>
        <v>0</v>
      </c>
      <c r="AU538" s="143">
        <f t="shared" si="210"/>
        <v>197763.003</v>
      </c>
      <c r="AV538" s="143">
        <f t="shared" si="210"/>
        <v>0</v>
      </c>
      <c r="AW538" s="143">
        <f t="shared" si="210"/>
        <v>0</v>
      </c>
      <c r="AX538" s="143">
        <f t="shared" si="210"/>
        <v>0</v>
      </c>
      <c r="AY538" s="143">
        <f t="shared" si="210"/>
        <v>0</v>
      </c>
    </row>
    <row r="539" spans="2:51">
      <c r="B539" t="s">
        <v>998</v>
      </c>
      <c r="C539" t="s">
        <v>524</v>
      </c>
      <c r="D539" s="120">
        <v>5.6399999999999999E-2</v>
      </c>
      <c r="E539" s="120">
        <v>3.9399999999999998E-2</v>
      </c>
      <c r="F539" s="127"/>
      <c r="G539" s="127"/>
      <c r="H539" s="127"/>
      <c r="I539" s="127"/>
      <c r="J539" s="127"/>
      <c r="K539" s="127">
        <v>3451100</v>
      </c>
      <c r="L539" s="127">
        <v>0</v>
      </c>
      <c r="M539" s="127">
        <v>0</v>
      </c>
      <c r="N539" s="127">
        <v>0</v>
      </c>
      <c r="O539" s="127">
        <v>0</v>
      </c>
      <c r="Q539" s="140">
        <f t="shared" si="189"/>
        <v>194642.04</v>
      </c>
      <c r="R539" s="140">
        <f t="shared" si="190"/>
        <v>0</v>
      </c>
      <c r="S539" s="140">
        <f t="shared" si="191"/>
        <v>0</v>
      </c>
      <c r="T539" s="140">
        <f t="shared" si="192"/>
        <v>0</v>
      </c>
      <c r="U539" s="140">
        <f t="shared" si="193"/>
        <v>0</v>
      </c>
      <c r="W539" s="140">
        <f t="shared" si="194"/>
        <v>0</v>
      </c>
      <c r="X539" s="140">
        <f t="shared" si="195"/>
        <v>0</v>
      </c>
      <c r="Y539" s="140">
        <f t="shared" si="196"/>
        <v>0</v>
      </c>
      <c r="Z539" s="140">
        <f t="shared" si="197"/>
        <v>0</v>
      </c>
      <c r="AA539" s="140">
        <f t="shared" si="198"/>
        <v>0</v>
      </c>
      <c r="AC539" s="143">
        <f t="shared" si="209"/>
        <v>194642.04</v>
      </c>
      <c r="AD539" s="143">
        <f t="shared" si="209"/>
        <v>0</v>
      </c>
      <c r="AE539" s="143">
        <f t="shared" si="209"/>
        <v>0</v>
      </c>
      <c r="AF539" s="143">
        <f t="shared" si="209"/>
        <v>0</v>
      </c>
      <c r="AG539" s="143">
        <f t="shared" si="209"/>
        <v>0</v>
      </c>
      <c r="AI539" s="140">
        <f t="shared" si="199"/>
        <v>135973.34</v>
      </c>
      <c r="AJ539" s="140">
        <f t="shared" si="200"/>
        <v>0</v>
      </c>
      <c r="AK539" s="140">
        <f t="shared" si="201"/>
        <v>0</v>
      </c>
      <c r="AL539" s="140">
        <f t="shared" si="202"/>
        <v>0</v>
      </c>
      <c r="AM539" s="140">
        <f t="shared" si="203"/>
        <v>0</v>
      </c>
      <c r="AO539" s="140">
        <f t="shared" si="204"/>
        <v>0</v>
      </c>
      <c r="AP539" s="140">
        <f t="shared" si="205"/>
        <v>0</v>
      </c>
      <c r="AQ539" s="140">
        <f t="shared" si="206"/>
        <v>0</v>
      </c>
      <c r="AR539" s="140">
        <f t="shared" si="207"/>
        <v>0</v>
      </c>
      <c r="AS539" s="140">
        <f t="shared" si="208"/>
        <v>0</v>
      </c>
      <c r="AU539" s="143">
        <f t="shared" si="210"/>
        <v>135973.34</v>
      </c>
      <c r="AV539" s="143">
        <f t="shared" si="210"/>
        <v>0</v>
      </c>
      <c r="AW539" s="143">
        <f t="shared" si="210"/>
        <v>0</v>
      </c>
      <c r="AX539" s="143">
        <f t="shared" si="210"/>
        <v>0</v>
      </c>
      <c r="AY539" s="143">
        <f t="shared" si="210"/>
        <v>0</v>
      </c>
    </row>
    <row r="540" spans="2:51">
      <c r="B540" t="s">
        <v>998</v>
      </c>
      <c r="C540" t="s">
        <v>525</v>
      </c>
      <c r="D540" s="120">
        <v>0.2</v>
      </c>
      <c r="E540" s="120">
        <v>4.7300000000000002E-2</v>
      </c>
      <c r="F540" s="127"/>
      <c r="G540" s="127"/>
      <c r="H540" s="127"/>
      <c r="I540" s="127"/>
      <c r="J540" s="127"/>
      <c r="K540" s="127">
        <v>0</v>
      </c>
      <c r="L540" s="127">
        <v>0</v>
      </c>
      <c r="M540" s="127">
        <v>0</v>
      </c>
      <c r="N540" s="127">
        <v>0</v>
      </c>
      <c r="O540" s="127">
        <v>0</v>
      </c>
      <c r="Q540" s="140">
        <f t="shared" si="189"/>
        <v>0</v>
      </c>
      <c r="R540" s="140">
        <f t="shared" si="190"/>
        <v>0</v>
      </c>
      <c r="S540" s="140">
        <f t="shared" si="191"/>
        <v>0</v>
      </c>
      <c r="T540" s="140">
        <f t="shared" si="192"/>
        <v>0</v>
      </c>
      <c r="U540" s="140">
        <f t="shared" si="193"/>
        <v>0</v>
      </c>
      <c r="W540" s="140">
        <f t="shared" si="194"/>
        <v>0</v>
      </c>
      <c r="X540" s="140">
        <f t="shared" si="195"/>
        <v>0</v>
      </c>
      <c r="Y540" s="140">
        <f t="shared" si="196"/>
        <v>0</v>
      </c>
      <c r="Z540" s="140">
        <f t="shared" si="197"/>
        <v>0</v>
      </c>
      <c r="AA540" s="140">
        <f t="shared" si="198"/>
        <v>0</v>
      </c>
      <c r="AC540" s="143">
        <f t="shared" si="209"/>
        <v>0</v>
      </c>
      <c r="AD540" s="143">
        <f t="shared" si="209"/>
        <v>0</v>
      </c>
      <c r="AE540" s="143">
        <f t="shared" si="209"/>
        <v>0</v>
      </c>
      <c r="AF540" s="143">
        <f t="shared" si="209"/>
        <v>0</v>
      </c>
      <c r="AG540" s="143">
        <f t="shared" si="209"/>
        <v>0</v>
      </c>
      <c r="AI540" s="140">
        <f t="shared" si="199"/>
        <v>0</v>
      </c>
      <c r="AJ540" s="140">
        <f t="shared" si="200"/>
        <v>0</v>
      </c>
      <c r="AK540" s="140">
        <f t="shared" si="201"/>
        <v>0</v>
      </c>
      <c r="AL540" s="140">
        <f t="shared" si="202"/>
        <v>0</v>
      </c>
      <c r="AM540" s="140">
        <f t="shared" si="203"/>
        <v>0</v>
      </c>
      <c r="AO540" s="140">
        <f t="shared" si="204"/>
        <v>0</v>
      </c>
      <c r="AP540" s="140">
        <f t="shared" si="205"/>
        <v>0</v>
      </c>
      <c r="AQ540" s="140">
        <f t="shared" si="206"/>
        <v>0</v>
      </c>
      <c r="AR540" s="140">
        <f t="shared" si="207"/>
        <v>0</v>
      </c>
      <c r="AS540" s="140">
        <f t="shared" si="208"/>
        <v>0</v>
      </c>
      <c r="AU540" s="143">
        <f t="shared" si="210"/>
        <v>0</v>
      </c>
      <c r="AV540" s="143">
        <f t="shared" si="210"/>
        <v>0</v>
      </c>
      <c r="AW540" s="143">
        <f t="shared" si="210"/>
        <v>0</v>
      </c>
      <c r="AX540" s="143">
        <f t="shared" si="210"/>
        <v>0</v>
      </c>
      <c r="AY540" s="143">
        <f t="shared" si="210"/>
        <v>0</v>
      </c>
    </row>
    <row r="541" spans="2:51">
      <c r="B541" t="s">
        <v>998</v>
      </c>
      <c r="C541" t="s">
        <v>530</v>
      </c>
      <c r="D541" s="120">
        <v>8.1799999999999998E-2</v>
      </c>
      <c r="E541" s="120">
        <v>4.8399999999999999E-2</v>
      </c>
      <c r="F541" s="127"/>
      <c r="G541" s="127"/>
      <c r="H541" s="127"/>
      <c r="I541" s="127"/>
      <c r="J541" s="127"/>
      <c r="K541" s="127">
        <v>1621542</v>
      </c>
      <c r="L541" s="127">
        <v>0</v>
      </c>
      <c r="M541" s="127">
        <v>0</v>
      </c>
      <c r="N541" s="127">
        <v>0</v>
      </c>
      <c r="O541" s="127">
        <v>0</v>
      </c>
      <c r="Q541" s="140">
        <f t="shared" si="189"/>
        <v>132642.13560000001</v>
      </c>
      <c r="R541" s="140">
        <f t="shared" si="190"/>
        <v>0</v>
      </c>
      <c r="S541" s="140">
        <f t="shared" si="191"/>
        <v>0</v>
      </c>
      <c r="T541" s="140">
        <f t="shared" si="192"/>
        <v>0</v>
      </c>
      <c r="U541" s="140">
        <f t="shared" si="193"/>
        <v>0</v>
      </c>
      <c r="W541" s="140">
        <f t="shared" si="194"/>
        <v>0</v>
      </c>
      <c r="X541" s="140">
        <f t="shared" si="195"/>
        <v>0</v>
      </c>
      <c r="Y541" s="140">
        <f t="shared" si="196"/>
        <v>0</v>
      </c>
      <c r="Z541" s="140">
        <f t="shared" si="197"/>
        <v>0</v>
      </c>
      <c r="AA541" s="140">
        <f t="shared" si="198"/>
        <v>0</v>
      </c>
      <c r="AC541" s="143">
        <f t="shared" si="209"/>
        <v>132642.13560000001</v>
      </c>
      <c r="AD541" s="143">
        <f t="shared" si="209"/>
        <v>0</v>
      </c>
      <c r="AE541" s="143">
        <f t="shared" si="209"/>
        <v>0</v>
      </c>
      <c r="AF541" s="143">
        <f t="shared" si="209"/>
        <v>0</v>
      </c>
      <c r="AG541" s="143">
        <f t="shared" si="209"/>
        <v>0</v>
      </c>
      <c r="AI541" s="140">
        <f t="shared" si="199"/>
        <v>78482.632799999992</v>
      </c>
      <c r="AJ541" s="140">
        <f t="shared" si="200"/>
        <v>0</v>
      </c>
      <c r="AK541" s="140">
        <f t="shared" si="201"/>
        <v>0</v>
      </c>
      <c r="AL541" s="140">
        <f t="shared" si="202"/>
        <v>0</v>
      </c>
      <c r="AM541" s="140">
        <f t="shared" si="203"/>
        <v>0</v>
      </c>
      <c r="AO541" s="140">
        <f t="shared" si="204"/>
        <v>0</v>
      </c>
      <c r="AP541" s="140">
        <f t="shared" si="205"/>
        <v>0</v>
      </c>
      <c r="AQ541" s="140">
        <f t="shared" si="206"/>
        <v>0</v>
      </c>
      <c r="AR541" s="140">
        <f t="shared" si="207"/>
        <v>0</v>
      </c>
      <c r="AS541" s="140">
        <f t="shared" si="208"/>
        <v>0</v>
      </c>
      <c r="AU541" s="143">
        <f t="shared" si="210"/>
        <v>78482.632799999992</v>
      </c>
      <c r="AV541" s="143">
        <f t="shared" si="210"/>
        <v>0</v>
      </c>
      <c r="AW541" s="143">
        <f t="shared" si="210"/>
        <v>0</v>
      </c>
      <c r="AX541" s="143">
        <f t="shared" si="210"/>
        <v>0</v>
      </c>
      <c r="AY541" s="143">
        <f t="shared" si="210"/>
        <v>0</v>
      </c>
    </row>
    <row r="542" spans="2:51">
      <c r="B542" t="s">
        <v>998</v>
      </c>
      <c r="C542" t="s">
        <v>531</v>
      </c>
      <c r="D542" s="120">
        <v>7.5800000000000006E-2</v>
      </c>
      <c r="E542" s="120">
        <v>3.6600000000000001E-2</v>
      </c>
      <c r="F542" s="127"/>
      <c r="G542" s="127"/>
      <c r="H542" s="127"/>
      <c r="I542" s="127"/>
      <c r="J542" s="127"/>
      <c r="K542" s="127">
        <v>324824</v>
      </c>
      <c r="L542" s="127">
        <v>0</v>
      </c>
      <c r="M542" s="127">
        <v>0</v>
      </c>
      <c r="N542" s="127">
        <v>0</v>
      </c>
      <c r="O542" s="127">
        <v>0</v>
      </c>
      <c r="Q542" s="140">
        <f t="shared" si="189"/>
        <v>24621.659200000002</v>
      </c>
      <c r="R542" s="140">
        <f t="shared" si="190"/>
        <v>0</v>
      </c>
      <c r="S542" s="140">
        <f t="shared" si="191"/>
        <v>0</v>
      </c>
      <c r="T542" s="140">
        <f t="shared" si="192"/>
        <v>0</v>
      </c>
      <c r="U542" s="140">
        <f t="shared" si="193"/>
        <v>0</v>
      </c>
      <c r="W542" s="140">
        <f t="shared" si="194"/>
        <v>0</v>
      </c>
      <c r="X542" s="140">
        <f t="shared" si="195"/>
        <v>0</v>
      </c>
      <c r="Y542" s="140">
        <f t="shared" si="196"/>
        <v>0</v>
      </c>
      <c r="Z542" s="140">
        <f t="shared" si="197"/>
        <v>0</v>
      </c>
      <c r="AA542" s="140">
        <f t="shared" si="198"/>
        <v>0</v>
      </c>
      <c r="AC542" s="143">
        <f t="shared" si="209"/>
        <v>24621.659200000002</v>
      </c>
      <c r="AD542" s="143">
        <f t="shared" si="209"/>
        <v>0</v>
      </c>
      <c r="AE542" s="143">
        <f t="shared" si="209"/>
        <v>0</v>
      </c>
      <c r="AF542" s="143">
        <f t="shared" si="209"/>
        <v>0</v>
      </c>
      <c r="AG542" s="143">
        <f t="shared" si="209"/>
        <v>0</v>
      </c>
      <c r="AI542" s="140">
        <f t="shared" si="199"/>
        <v>11888.5584</v>
      </c>
      <c r="AJ542" s="140">
        <f t="shared" si="200"/>
        <v>0</v>
      </c>
      <c r="AK542" s="140">
        <f t="shared" si="201"/>
        <v>0</v>
      </c>
      <c r="AL542" s="140">
        <f t="shared" si="202"/>
        <v>0</v>
      </c>
      <c r="AM542" s="140">
        <f t="shared" si="203"/>
        <v>0</v>
      </c>
      <c r="AO542" s="140">
        <f t="shared" si="204"/>
        <v>0</v>
      </c>
      <c r="AP542" s="140">
        <f t="shared" si="205"/>
        <v>0</v>
      </c>
      <c r="AQ542" s="140">
        <f t="shared" si="206"/>
        <v>0</v>
      </c>
      <c r="AR542" s="140">
        <f t="shared" si="207"/>
        <v>0</v>
      </c>
      <c r="AS542" s="140">
        <f t="shared" si="208"/>
        <v>0</v>
      </c>
      <c r="AU542" s="143">
        <f t="shared" si="210"/>
        <v>11888.5584</v>
      </c>
      <c r="AV542" s="143">
        <f t="shared" si="210"/>
        <v>0</v>
      </c>
      <c r="AW542" s="143">
        <f t="shared" si="210"/>
        <v>0</v>
      </c>
      <c r="AX542" s="143">
        <f t="shared" si="210"/>
        <v>0</v>
      </c>
      <c r="AY542" s="143">
        <f t="shared" si="210"/>
        <v>0</v>
      </c>
    </row>
    <row r="543" spans="2:51">
      <c r="B543" t="s">
        <v>998</v>
      </c>
      <c r="C543" t="s">
        <v>532</v>
      </c>
      <c r="D543" s="120">
        <v>7.5800000000000006E-2</v>
      </c>
      <c r="E543" s="120">
        <v>3.6600000000000001E-2</v>
      </c>
      <c r="F543" s="127"/>
      <c r="G543" s="127"/>
      <c r="H543" s="127"/>
      <c r="I543" s="127"/>
      <c r="J543" s="127"/>
      <c r="K543" s="127">
        <v>4227</v>
      </c>
      <c r="L543" s="127">
        <v>0</v>
      </c>
      <c r="M543" s="127">
        <v>0</v>
      </c>
      <c r="N543" s="127">
        <v>0</v>
      </c>
      <c r="O543" s="127">
        <v>0</v>
      </c>
      <c r="Q543" s="140">
        <f t="shared" si="189"/>
        <v>320.40660000000003</v>
      </c>
      <c r="R543" s="140">
        <f t="shared" si="190"/>
        <v>0</v>
      </c>
      <c r="S543" s="140">
        <f t="shared" si="191"/>
        <v>0</v>
      </c>
      <c r="T543" s="140">
        <f t="shared" si="192"/>
        <v>0</v>
      </c>
      <c r="U543" s="140">
        <f t="shared" si="193"/>
        <v>0</v>
      </c>
      <c r="W543" s="140">
        <f t="shared" si="194"/>
        <v>0</v>
      </c>
      <c r="X543" s="140">
        <f t="shared" si="195"/>
        <v>0</v>
      </c>
      <c r="Y543" s="140">
        <f t="shared" si="196"/>
        <v>0</v>
      </c>
      <c r="Z543" s="140">
        <f t="shared" si="197"/>
        <v>0</v>
      </c>
      <c r="AA543" s="140">
        <f t="shared" si="198"/>
        <v>0</v>
      </c>
      <c r="AC543" s="143">
        <f t="shared" si="209"/>
        <v>320.40660000000003</v>
      </c>
      <c r="AD543" s="143">
        <f t="shared" si="209"/>
        <v>0</v>
      </c>
      <c r="AE543" s="143">
        <f t="shared" si="209"/>
        <v>0</v>
      </c>
      <c r="AF543" s="143">
        <f t="shared" si="209"/>
        <v>0</v>
      </c>
      <c r="AG543" s="143">
        <f t="shared" si="209"/>
        <v>0</v>
      </c>
      <c r="AI543" s="140">
        <f t="shared" si="199"/>
        <v>154.70820000000001</v>
      </c>
      <c r="AJ543" s="140">
        <f t="shared" si="200"/>
        <v>0</v>
      </c>
      <c r="AK543" s="140">
        <f t="shared" si="201"/>
        <v>0</v>
      </c>
      <c r="AL543" s="140">
        <f t="shared" si="202"/>
        <v>0</v>
      </c>
      <c r="AM543" s="140">
        <f t="shared" si="203"/>
        <v>0</v>
      </c>
      <c r="AO543" s="140">
        <f t="shared" si="204"/>
        <v>0</v>
      </c>
      <c r="AP543" s="140">
        <f t="shared" si="205"/>
        <v>0</v>
      </c>
      <c r="AQ543" s="140">
        <f t="shared" si="206"/>
        <v>0</v>
      </c>
      <c r="AR543" s="140">
        <f t="shared" si="207"/>
        <v>0</v>
      </c>
      <c r="AS543" s="140">
        <f t="shared" si="208"/>
        <v>0</v>
      </c>
      <c r="AU543" s="143">
        <f t="shared" si="210"/>
        <v>154.70820000000001</v>
      </c>
      <c r="AV543" s="143">
        <f t="shared" si="210"/>
        <v>0</v>
      </c>
      <c r="AW543" s="143">
        <f t="shared" si="210"/>
        <v>0</v>
      </c>
      <c r="AX543" s="143">
        <f t="shared" si="210"/>
        <v>0</v>
      </c>
      <c r="AY543" s="143">
        <f t="shared" si="210"/>
        <v>0</v>
      </c>
    </row>
    <row r="544" spans="2:51">
      <c r="B544" t="s">
        <v>998</v>
      </c>
      <c r="C544" t="s">
        <v>533</v>
      </c>
      <c r="D544" s="120">
        <v>7.5800000000000006E-2</v>
      </c>
      <c r="E544" s="120">
        <v>3.6600000000000001E-2</v>
      </c>
      <c r="F544" s="127"/>
      <c r="G544" s="127"/>
      <c r="H544" s="127"/>
      <c r="I544" s="127"/>
      <c r="J544" s="127"/>
      <c r="K544" s="127">
        <v>2881</v>
      </c>
      <c r="L544" s="127">
        <v>0</v>
      </c>
      <c r="M544" s="127">
        <v>0</v>
      </c>
      <c r="N544" s="127">
        <v>0</v>
      </c>
      <c r="O544" s="127">
        <v>0</v>
      </c>
      <c r="Q544" s="140">
        <f t="shared" si="189"/>
        <v>218.37980000000002</v>
      </c>
      <c r="R544" s="140">
        <f t="shared" si="190"/>
        <v>0</v>
      </c>
      <c r="S544" s="140">
        <f t="shared" si="191"/>
        <v>0</v>
      </c>
      <c r="T544" s="140">
        <f t="shared" si="192"/>
        <v>0</v>
      </c>
      <c r="U544" s="140">
        <f t="shared" si="193"/>
        <v>0</v>
      </c>
      <c r="W544" s="140">
        <f t="shared" si="194"/>
        <v>0</v>
      </c>
      <c r="X544" s="140">
        <f t="shared" si="195"/>
        <v>0</v>
      </c>
      <c r="Y544" s="140">
        <f t="shared" si="196"/>
        <v>0</v>
      </c>
      <c r="Z544" s="140">
        <f t="shared" si="197"/>
        <v>0</v>
      </c>
      <c r="AA544" s="140">
        <f t="shared" si="198"/>
        <v>0</v>
      </c>
      <c r="AC544" s="143">
        <f t="shared" si="209"/>
        <v>218.37980000000002</v>
      </c>
      <c r="AD544" s="143">
        <f t="shared" si="209"/>
        <v>0</v>
      </c>
      <c r="AE544" s="143">
        <f t="shared" si="209"/>
        <v>0</v>
      </c>
      <c r="AF544" s="143">
        <f t="shared" si="209"/>
        <v>0</v>
      </c>
      <c r="AG544" s="143">
        <f t="shared" si="209"/>
        <v>0</v>
      </c>
      <c r="AI544" s="140">
        <f t="shared" si="199"/>
        <v>105.44460000000001</v>
      </c>
      <c r="AJ544" s="140">
        <f t="shared" si="200"/>
        <v>0</v>
      </c>
      <c r="AK544" s="140">
        <f t="shared" si="201"/>
        <v>0</v>
      </c>
      <c r="AL544" s="140">
        <f t="shared" si="202"/>
        <v>0</v>
      </c>
      <c r="AM544" s="140">
        <f t="shared" si="203"/>
        <v>0</v>
      </c>
      <c r="AO544" s="140">
        <f t="shared" si="204"/>
        <v>0</v>
      </c>
      <c r="AP544" s="140">
        <f t="shared" si="205"/>
        <v>0</v>
      </c>
      <c r="AQ544" s="140">
        <f t="shared" si="206"/>
        <v>0</v>
      </c>
      <c r="AR544" s="140">
        <f t="shared" si="207"/>
        <v>0</v>
      </c>
      <c r="AS544" s="140">
        <f t="shared" si="208"/>
        <v>0</v>
      </c>
      <c r="AU544" s="143">
        <f t="shared" si="210"/>
        <v>105.44460000000001</v>
      </c>
      <c r="AV544" s="143">
        <f t="shared" si="210"/>
        <v>0</v>
      </c>
      <c r="AW544" s="143">
        <f t="shared" si="210"/>
        <v>0</v>
      </c>
      <c r="AX544" s="143">
        <f t="shared" si="210"/>
        <v>0</v>
      </c>
      <c r="AY544" s="143">
        <f t="shared" si="210"/>
        <v>0</v>
      </c>
    </row>
    <row r="545" spans="2:51">
      <c r="B545" t="s">
        <v>998</v>
      </c>
      <c r="C545" t="s">
        <v>534</v>
      </c>
      <c r="D545" s="120">
        <v>7.5800000000000006E-2</v>
      </c>
      <c r="E545" s="120">
        <v>1.8800000000000001E-2</v>
      </c>
      <c r="F545" s="127"/>
      <c r="G545" s="127"/>
      <c r="H545" s="127"/>
      <c r="I545" s="127"/>
      <c r="J545" s="127"/>
      <c r="K545" s="127">
        <v>0</v>
      </c>
      <c r="L545" s="127">
        <v>0</v>
      </c>
      <c r="M545" s="127">
        <v>0</v>
      </c>
      <c r="N545" s="127">
        <v>0</v>
      </c>
      <c r="O545" s="127">
        <v>0</v>
      </c>
      <c r="Q545" s="140">
        <f t="shared" si="189"/>
        <v>0</v>
      </c>
      <c r="R545" s="140">
        <f t="shared" si="190"/>
        <v>0</v>
      </c>
      <c r="S545" s="140">
        <f t="shared" si="191"/>
        <v>0</v>
      </c>
      <c r="T545" s="140">
        <f t="shared" si="192"/>
        <v>0</v>
      </c>
      <c r="U545" s="140">
        <f t="shared" si="193"/>
        <v>0</v>
      </c>
      <c r="W545" s="140">
        <f t="shared" si="194"/>
        <v>0</v>
      </c>
      <c r="X545" s="140">
        <f t="shared" si="195"/>
        <v>0</v>
      </c>
      <c r="Y545" s="140">
        <f t="shared" si="196"/>
        <v>0</v>
      </c>
      <c r="Z545" s="140">
        <f t="shared" si="197"/>
        <v>0</v>
      </c>
      <c r="AA545" s="140">
        <f t="shared" si="198"/>
        <v>0</v>
      </c>
      <c r="AC545" s="143">
        <f t="shared" si="209"/>
        <v>0</v>
      </c>
      <c r="AD545" s="143">
        <f t="shared" si="209"/>
        <v>0</v>
      </c>
      <c r="AE545" s="143">
        <f t="shared" si="209"/>
        <v>0</v>
      </c>
      <c r="AF545" s="143">
        <f t="shared" si="209"/>
        <v>0</v>
      </c>
      <c r="AG545" s="143">
        <f t="shared" si="209"/>
        <v>0</v>
      </c>
      <c r="AI545" s="140">
        <f t="shared" si="199"/>
        <v>0</v>
      </c>
      <c r="AJ545" s="140">
        <f t="shared" si="200"/>
        <v>0</v>
      </c>
      <c r="AK545" s="140">
        <f t="shared" si="201"/>
        <v>0</v>
      </c>
      <c r="AL545" s="140">
        <f t="shared" si="202"/>
        <v>0</v>
      </c>
      <c r="AM545" s="140">
        <f t="shared" si="203"/>
        <v>0</v>
      </c>
      <c r="AO545" s="140">
        <f t="shared" si="204"/>
        <v>0</v>
      </c>
      <c r="AP545" s="140">
        <f t="shared" si="205"/>
        <v>0</v>
      </c>
      <c r="AQ545" s="140">
        <f t="shared" si="206"/>
        <v>0</v>
      </c>
      <c r="AR545" s="140">
        <f t="shared" si="207"/>
        <v>0</v>
      </c>
      <c r="AS545" s="140">
        <f t="shared" si="208"/>
        <v>0</v>
      </c>
      <c r="AU545" s="143">
        <f t="shared" si="210"/>
        <v>0</v>
      </c>
      <c r="AV545" s="143">
        <f t="shared" si="210"/>
        <v>0</v>
      </c>
      <c r="AW545" s="143">
        <f t="shared" si="210"/>
        <v>0</v>
      </c>
      <c r="AX545" s="143">
        <f t="shared" si="210"/>
        <v>0</v>
      </c>
      <c r="AY545" s="143">
        <f t="shared" si="210"/>
        <v>0</v>
      </c>
    </row>
    <row r="546" spans="2:51">
      <c r="B546" t="s">
        <v>998</v>
      </c>
      <c r="C546" t="s">
        <v>535</v>
      </c>
      <c r="D546" s="120">
        <v>3.7499999999999999E-2</v>
      </c>
      <c r="E546" s="120">
        <v>1.8800000000000001E-2</v>
      </c>
      <c r="F546" s="127"/>
      <c r="G546" s="127"/>
      <c r="H546" s="127"/>
      <c r="I546" s="127"/>
      <c r="J546" s="127"/>
      <c r="K546" s="127">
        <v>123875</v>
      </c>
      <c r="L546" s="127">
        <v>0</v>
      </c>
      <c r="M546" s="127">
        <v>0</v>
      </c>
      <c r="N546" s="127">
        <v>0</v>
      </c>
      <c r="O546" s="127">
        <v>0</v>
      </c>
      <c r="Q546" s="140">
        <f t="shared" si="189"/>
        <v>4645.3125</v>
      </c>
      <c r="R546" s="140">
        <f t="shared" si="190"/>
        <v>0</v>
      </c>
      <c r="S546" s="140">
        <f t="shared" si="191"/>
        <v>0</v>
      </c>
      <c r="T546" s="140">
        <f t="shared" si="192"/>
        <v>0</v>
      </c>
      <c r="U546" s="140">
        <f t="shared" si="193"/>
        <v>0</v>
      </c>
      <c r="W546" s="140">
        <f t="shared" si="194"/>
        <v>0</v>
      </c>
      <c r="X546" s="140">
        <f t="shared" si="195"/>
        <v>0</v>
      </c>
      <c r="Y546" s="140">
        <f t="shared" si="196"/>
        <v>0</v>
      </c>
      <c r="Z546" s="140">
        <f t="shared" si="197"/>
        <v>0</v>
      </c>
      <c r="AA546" s="140">
        <f t="shared" si="198"/>
        <v>0</v>
      </c>
      <c r="AC546" s="143">
        <f t="shared" si="209"/>
        <v>4645.3125</v>
      </c>
      <c r="AD546" s="143">
        <f t="shared" si="209"/>
        <v>0</v>
      </c>
      <c r="AE546" s="143">
        <f t="shared" si="209"/>
        <v>0</v>
      </c>
      <c r="AF546" s="143">
        <f t="shared" si="209"/>
        <v>0</v>
      </c>
      <c r="AG546" s="143">
        <f t="shared" si="209"/>
        <v>0</v>
      </c>
      <c r="AI546" s="140">
        <f t="shared" si="199"/>
        <v>2328.85</v>
      </c>
      <c r="AJ546" s="140">
        <f t="shared" si="200"/>
        <v>0</v>
      </c>
      <c r="AK546" s="140">
        <f t="shared" si="201"/>
        <v>0</v>
      </c>
      <c r="AL546" s="140">
        <f t="shared" si="202"/>
        <v>0</v>
      </c>
      <c r="AM546" s="140">
        <f t="shared" si="203"/>
        <v>0</v>
      </c>
      <c r="AO546" s="140">
        <f t="shared" si="204"/>
        <v>0</v>
      </c>
      <c r="AP546" s="140">
        <f t="shared" si="205"/>
        <v>0</v>
      </c>
      <c r="AQ546" s="140">
        <f t="shared" si="206"/>
        <v>0</v>
      </c>
      <c r="AR546" s="140">
        <f t="shared" si="207"/>
        <v>0</v>
      </c>
      <c r="AS546" s="140">
        <f t="shared" si="208"/>
        <v>0</v>
      </c>
      <c r="AU546" s="143">
        <f t="shared" si="210"/>
        <v>2328.85</v>
      </c>
      <c r="AV546" s="143">
        <f t="shared" si="210"/>
        <v>0</v>
      </c>
      <c r="AW546" s="143">
        <f t="shared" si="210"/>
        <v>0</v>
      </c>
      <c r="AX546" s="143">
        <f t="shared" si="210"/>
        <v>0</v>
      </c>
      <c r="AY546" s="143">
        <f t="shared" si="210"/>
        <v>0</v>
      </c>
    </row>
    <row r="547" spans="2:51">
      <c r="B547" t="s">
        <v>998</v>
      </c>
      <c r="C547" t="s">
        <v>536</v>
      </c>
      <c r="D547" s="120">
        <v>3.7499999999999999E-2</v>
      </c>
      <c r="E547" s="120">
        <v>1.8800000000000001E-2</v>
      </c>
      <c r="F547" s="127"/>
      <c r="G547" s="127"/>
      <c r="H547" s="127"/>
      <c r="I547" s="127"/>
      <c r="J547" s="127"/>
      <c r="K547" s="127">
        <v>5815379</v>
      </c>
      <c r="L547" s="127">
        <v>0</v>
      </c>
      <c r="M547" s="127">
        <v>0</v>
      </c>
      <c r="N547" s="127">
        <v>0</v>
      </c>
      <c r="O547" s="127">
        <v>0</v>
      </c>
      <c r="Q547" s="140">
        <f t="shared" si="189"/>
        <v>218076.71249999999</v>
      </c>
      <c r="R547" s="140">
        <f t="shared" si="190"/>
        <v>0</v>
      </c>
      <c r="S547" s="140">
        <f t="shared" si="191"/>
        <v>0</v>
      </c>
      <c r="T547" s="140">
        <f t="shared" si="192"/>
        <v>0</v>
      </c>
      <c r="U547" s="140">
        <f t="shared" si="193"/>
        <v>0</v>
      </c>
      <c r="W547" s="140">
        <f t="shared" si="194"/>
        <v>0</v>
      </c>
      <c r="X547" s="140">
        <f t="shared" si="195"/>
        <v>0</v>
      </c>
      <c r="Y547" s="140">
        <f t="shared" si="196"/>
        <v>0</v>
      </c>
      <c r="Z547" s="140">
        <f t="shared" si="197"/>
        <v>0</v>
      </c>
      <c r="AA547" s="140">
        <f t="shared" si="198"/>
        <v>0</v>
      </c>
      <c r="AC547" s="143">
        <f t="shared" si="209"/>
        <v>218076.71249999999</v>
      </c>
      <c r="AD547" s="143">
        <f t="shared" si="209"/>
        <v>0</v>
      </c>
      <c r="AE547" s="143">
        <f t="shared" si="209"/>
        <v>0</v>
      </c>
      <c r="AF547" s="143">
        <f t="shared" si="209"/>
        <v>0</v>
      </c>
      <c r="AG547" s="143">
        <f t="shared" si="209"/>
        <v>0</v>
      </c>
      <c r="AI547" s="140">
        <f t="shared" si="199"/>
        <v>109329.12520000001</v>
      </c>
      <c r="AJ547" s="140">
        <f t="shared" si="200"/>
        <v>0</v>
      </c>
      <c r="AK547" s="140">
        <f t="shared" si="201"/>
        <v>0</v>
      </c>
      <c r="AL547" s="140">
        <f t="shared" si="202"/>
        <v>0</v>
      </c>
      <c r="AM547" s="140">
        <f t="shared" si="203"/>
        <v>0</v>
      </c>
      <c r="AO547" s="140">
        <f t="shared" si="204"/>
        <v>0</v>
      </c>
      <c r="AP547" s="140">
        <f t="shared" si="205"/>
        <v>0</v>
      </c>
      <c r="AQ547" s="140">
        <f t="shared" si="206"/>
        <v>0</v>
      </c>
      <c r="AR547" s="140">
        <f t="shared" si="207"/>
        <v>0</v>
      </c>
      <c r="AS547" s="140">
        <f t="shared" si="208"/>
        <v>0</v>
      </c>
      <c r="AU547" s="143">
        <f t="shared" si="210"/>
        <v>109329.12520000001</v>
      </c>
      <c r="AV547" s="143">
        <f t="shared" si="210"/>
        <v>0</v>
      </c>
      <c r="AW547" s="143">
        <f t="shared" si="210"/>
        <v>0</v>
      </c>
      <c r="AX547" s="143">
        <f t="shared" si="210"/>
        <v>0</v>
      </c>
      <c r="AY547" s="143">
        <f t="shared" si="210"/>
        <v>0</v>
      </c>
    </row>
    <row r="548" spans="2:51">
      <c r="B548" t="s">
        <v>998</v>
      </c>
      <c r="C548" t="s">
        <v>537</v>
      </c>
      <c r="D548" s="120">
        <v>7.5800000000000006E-2</v>
      </c>
      <c r="E548" s="120">
        <v>3.6600000000000001E-2</v>
      </c>
      <c r="F548" s="127"/>
      <c r="G548" s="127"/>
      <c r="H548" s="127"/>
      <c r="I548" s="127"/>
      <c r="J548" s="127"/>
      <c r="K548" s="127">
        <v>2078758</v>
      </c>
      <c r="L548" s="127">
        <v>0</v>
      </c>
      <c r="M548" s="127">
        <v>0</v>
      </c>
      <c r="N548" s="127">
        <v>0</v>
      </c>
      <c r="O548" s="127">
        <v>0</v>
      </c>
      <c r="Q548" s="140">
        <f t="shared" si="189"/>
        <v>157569.85640000002</v>
      </c>
      <c r="R548" s="140">
        <f t="shared" si="190"/>
        <v>0</v>
      </c>
      <c r="S548" s="140">
        <f t="shared" si="191"/>
        <v>0</v>
      </c>
      <c r="T548" s="140">
        <f t="shared" si="192"/>
        <v>0</v>
      </c>
      <c r="U548" s="140">
        <f t="shared" si="193"/>
        <v>0</v>
      </c>
      <c r="W548" s="140">
        <f t="shared" si="194"/>
        <v>0</v>
      </c>
      <c r="X548" s="140">
        <f t="shared" si="195"/>
        <v>0</v>
      </c>
      <c r="Y548" s="140">
        <f t="shared" si="196"/>
        <v>0</v>
      </c>
      <c r="Z548" s="140">
        <f t="shared" si="197"/>
        <v>0</v>
      </c>
      <c r="AA548" s="140">
        <f t="shared" si="198"/>
        <v>0</v>
      </c>
      <c r="AC548" s="143">
        <f t="shared" si="209"/>
        <v>157569.85640000002</v>
      </c>
      <c r="AD548" s="143">
        <f t="shared" si="209"/>
        <v>0</v>
      </c>
      <c r="AE548" s="143">
        <f t="shared" si="209"/>
        <v>0</v>
      </c>
      <c r="AF548" s="143">
        <f t="shared" si="209"/>
        <v>0</v>
      </c>
      <c r="AG548" s="143">
        <f t="shared" si="209"/>
        <v>0</v>
      </c>
      <c r="AI548" s="140">
        <f t="shared" si="199"/>
        <v>76082.542799999996</v>
      </c>
      <c r="AJ548" s="140">
        <f t="shared" si="200"/>
        <v>0</v>
      </c>
      <c r="AK548" s="140">
        <f t="shared" si="201"/>
        <v>0</v>
      </c>
      <c r="AL548" s="140">
        <f t="shared" si="202"/>
        <v>0</v>
      </c>
      <c r="AM548" s="140">
        <f t="shared" si="203"/>
        <v>0</v>
      </c>
      <c r="AO548" s="140">
        <f t="shared" si="204"/>
        <v>0</v>
      </c>
      <c r="AP548" s="140">
        <f t="shared" si="205"/>
        <v>0</v>
      </c>
      <c r="AQ548" s="140">
        <f t="shared" si="206"/>
        <v>0</v>
      </c>
      <c r="AR548" s="140">
        <f t="shared" si="207"/>
        <v>0</v>
      </c>
      <c r="AS548" s="140">
        <f t="shared" si="208"/>
        <v>0</v>
      </c>
      <c r="AU548" s="143">
        <f t="shared" si="210"/>
        <v>76082.542799999996</v>
      </c>
      <c r="AV548" s="143">
        <f t="shared" si="210"/>
        <v>0</v>
      </c>
      <c r="AW548" s="143">
        <f t="shared" si="210"/>
        <v>0</v>
      </c>
      <c r="AX548" s="143">
        <f t="shared" si="210"/>
        <v>0</v>
      </c>
      <c r="AY548" s="143">
        <f t="shared" si="210"/>
        <v>0</v>
      </c>
    </row>
    <row r="549" spans="2:51">
      <c r="B549" t="s">
        <v>998</v>
      </c>
      <c r="C549" t="s">
        <v>538</v>
      </c>
      <c r="D549" s="120">
        <v>3.7499999999999999E-2</v>
      </c>
      <c r="E549" s="120">
        <v>1.8800000000000001E-2</v>
      </c>
      <c r="F549" s="127"/>
      <c r="G549" s="127"/>
      <c r="H549" s="127"/>
      <c r="I549" s="127"/>
      <c r="J549" s="127"/>
      <c r="K549" s="127">
        <v>3693310</v>
      </c>
      <c r="L549" s="127">
        <v>0</v>
      </c>
      <c r="M549" s="127">
        <v>0</v>
      </c>
      <c r="N549" s="127">
        <v>0</v>
      </c>
      <c r="O549" s="127">
        <v>0</v>
      </c>
      <c r="Q549" s="140">
        <f t="shared" si="189"/>
        <v>138499.125</v>
      </c>
      <c r="R549" s="140">
        <f t="shared" si="190"/>
        <v>0</v>
      </c>
      <c r="S549" s="140">
        <f t="shared" si="191"/>
        <v>0</v>
      </c>
      <c r="T549" s="140">
        <f t="shared" si="192"/>
        <v>0</v>
      </c>
      <c r="U549" s="140">
        <f t="shared" si="193"/>
        <v>0</v>
      </c>
      <c r="W549" s="140">
        <f t="shared" si="194"/>
        <v>0</v>
      </c>
      <c r="X549" s="140">
        <f t="shared" si="195"/>
        <v>0</v>
      </c>
      <c r="Y549" s="140">
        <f t="shared" si="196"/>
        <v>0</v>
      </c>
      <c r="Z549" s="140">
        <f t="shared" si="197"/>
        <v>0</v>
      </c>
      <c r="AA549" s="140">
        <f t="shared" si="198"/>
        <v>0</v>
      </c>
      <c r="AC549" s="143">
        <f t="shared" si="209"/>
        <v>138499.125</v>
      </c>
      <c r="AD549" s="143">
        <f t="shared" si="209"/>
        <v>0</v>
      </c>
      <c r="AE549" s="143">
        <f t="shared" si="209"/>
        <v>0</v>
      </c>
      <c r="AF549" s="143">
        <f t="shared" si="209"/>
        <v>0</v>
      </c>
      <c r="AG549" s="143">
        <f t="shared" si="209"/>
        <v>0</v>
      </c>
      <c r="AI549" s="140">
        <f t="shared" si="199"/>
        <v>69434.228000000003</v>
      </c>
      <c r="AJ549" s="140">
        <f t="shared" si="200"/>
        <v>0</v>
      </c>
      <c r="AK549" s="140">
        <f t="shared" si="201"/>
        <v>0</v>
      </c>
      <c r="AL549" s="140">
        <f t="shared" si="202"/>
        <v>0</v>
      </c>
      <c r="AM549" s="140">
        <f t="shared" si="203"/>
        <v>0</v>
      </c>
      <c r="AO549" s="140">
        <f t="shared" si="204"/>
        <v>0</v>
      </c>
      <c r="AP549" s="140">
        <f t="shared" si="205"/>
        <v>0</v>
      </c>
      <c r="AQ549" s="140">
        <f t="shared" si="206"/>
        <v>0</v>
      </c>
      <c r="AR549" s="140">
        <f t="shared" si="207"/>
        <v>0</v>
      </c>
      <c r="AS549" s="140">
        <f t="shared" si="208"/>
        <v>0</v>
      </c>
      <c r="AU549" s="143">
        <f t="shared" si="210"/>
        <v>69434.228000000003</v>
      </c>
      <c r="AV549" s="143">
        <f t="shared" si="210"/>
        <v>0</v>
      </c>
      <c r="AW549" s="143">
        <f t="shared" si="210"/>
        <v>0</v>
      </c>
      <c r="AX549" s="143">
        <f t="shared" si="210"/>
        <v>0</v>
      </c>
      <c r="AY549" s="143">
        <f t="shared" si="210"/>
        <v>0</v>
      </c>
    </row>
    <row r="550" spans="2:51">
      <c r="B550" t="s">
        <v>998</v>
      </c>
      <c r="C550" t="s">
        <v>546</v>
      </c>
      <c r="D550" s="120">
        <v>4.4699999999999997E-2</v>
      </c>
      <c r="E550" s="120">
        <v>5.96E-2</v>
      </c>
      <c r="F550" s="127">
        <v>0</v>
      </c>
      <c r="G550" s="127">
        <v>23354</v>
      </c>
      <c r="H550" s="127">
        <v>0</v>
      </c>
      <c r="I550" s="127">
        <v>8918</v>
      </c>
      <c r="J550" s="127">
        <v>14679</v>
      </c>
      <c r="K550" s="127"/>
      <c r="L550" s="127"/>
      <c r="M550" s="127"/>
      <c r="N550" s="127"/>
      <c r="O550" s="127"/>
      <c r="Q550" s="140">
        <f t="shared" si="189"/>
        <v>0</v>
      </c>
      <c r="R550" s="140">
        <f t="shared" si="190"/>
        <v>0</v>
      </c>
      <c r="S550" s="140">
        <f t="shared" si="191"/>
        <v>0</v>
      </c>
      <c r="T550" s="140">
        <f t="shared" si="192"/>
        <v>0</v>
      </c>
      <c r="U550" s="140">
        <f t="shared" si="193"/>
        <v>0</v>
      </c>
      <c r="W550" s="140">
        <f t="shared" si="194"/>
        <v>0</v>
      </c>
      <c r="X550" s="140">
        <f t="shared" si="195"/>
        <v>1043.9238</v>
      </c>
      <c r="Y550" s="140">
        <f t="shared" si="196"/>
        <v>0</v>
      </c>
      <c r="Z550" s="140">
        <f t="shared" si="197"/>
        <v>398.63459999999998</v>
      </c>
      <c r="AA550" s="140">
        <f t="shared" si="198"/>
        <v>656.15129999999999</v>
      </c>
      <c r="AC550" s="143">
        <f t="shared" si="209"/>
        <v>0</v>
      </c>
      <c r="AD550" s="143">
        <f t="shared" si="209"/>
        <v>1043.9238</v>
      </c>
      <c r="AE550" s="143">
        <f t="shared" si="209"/>
        <v>0</v>
      </c>
      <c r="AF550" s="143">
        <f t="shared" si="209"/>
        <v>398.63459999999998</v>
      </c>
      <c r="AG550" s="143">
        <f t="shared" si="209"/>
        <v>656.15129999999999</v>
      </c>
      <c r="AI550" s="140">
        <f t="shared" si="199"/>
        <v>0</v>
      </c>
      <c r="AJ550" s="140">
        <f t="shared" si="200"/>
        <v>0</v>
      </c>
      <c r="AK550" s="140">
        <f t="shared" si="201"/>
        <v>0</v>
      </c>
      <c r="AL550" s="140">
        <f t="shared" si="202"/>
        <v>0</v>
      </c>
      <c r="AM550" s="140">
        <f t="shared" si="203"/>
        <v>0</v>
      </c>
      <c r="AO550" s="140">
        <f t="shared" si="204"/>
        <v>0</v>
      </c>
      <c r="AP550" s="140">
        <f t="shared" si="205"/>
        <v>1391.8984</v>
      </c>
      <c r="AQ550" s="140">
        <f t="shared" si="206"/>
        <v>0</v>
      </c>
      <c r="AR550" s="140">
        <f t="shared" si="207"/>
        <v>531.51279999999997</v>
      </c>
      <c r="AS550" s="140">
        <f t="shared" si="208"/>
        <v>874.86839999999995</v>
      </c>
      <c r="AU550" s="143">
        <f t="shared" si="210"/>
        <v>0</v>
      </c>
      <c r="AV550" s="143">
        <f t="shared" si="210"/>
        <v>1391.8984</v>
      </c>
      <c r="AW550" s="143">
        <f t="shared" si="210"/>
        <v>0</v>
      </c>
      <c r="AX550" s="143">
        <f t="shared" si="210"/>
        <v>531.51279999999997</v>
      </c>
      <c r="AY550" s="143">
        <f t="shared" si="210"/>
        <v>874.86839999999995</v>
      </c>
    </row>
    <row r="551" spans="2:51">
      <c r="B551" t="s">
        <v>998</v>
      </c>
      <c r="C551" t="s">
        <v>547</v>
      </c>
      <c r="D551" s="120">
        <v>5.7799999999999997E-2</v>
      </c>
      <c r="E551" s="120">
        <v>6.2899999999999998E-2</v>
      </c>
      <c r="F551" s="127">
        <v>0</v>
      </c>
      <c r="G551" s="127">
        <v>24989</v>
      </c>
      <c r="H551" s="127">
        <v>0</v>
      </c>
      <c r="I551" s="127">
        <v>9542</v>
      </c>
      <c r="J551" s="127">
        <v>15706</v>
      </c>
      <c r="K551" s="127"/>
      <c r="L551" s="127"/>
      <c r="M551" s="127"/>
      <c r="N551" s="127"/>
      <c r="O551" s="127"/>
      <c r="Q551" s="140">
        <f t="shared" si="189"/>
        <v>0</v>
      </c>
      <c r="R551" s="140">
        <f t="shared" si="190"/>
        <v>0</v>
      </c>
      <c r="S551" s="140">
        <f t="shared" si="191"/>
        <v>0</v>
      </c>
      <c r="T551" s="140">
        <f t="shared" si="192"/>
        <v>0</v>
      </c>
      <c r="U551" s="140">
        <f t="shared" si="193"/>
        <v>0</v>
      </c>
      <c r="W551" s="140">
        <f t="shared" si="194"/>
        <v>0</v>
      </c>
      <c r="X551" s="140">
        <f t="shared" si="195"/>
        <v>1444.3642</v>
      </c>
      <c r="Y551" s="140">
        <f t="shared" si="196"/>
        <v>0</v>
      </c>
      <c r="Z551" s="140">
        <f t="shared" si="197"/>
        <v>551.52760000000001</v>
      </c>
      <c r="AA551" s="140">
        <f t="shared" si="198"/>
        <v>907.80679999999995</v>
      </c>
      <c r="AC551" s="143">
        <f t="shared" si="209"/>
        <v>0</v>
      </c>
      <c r="AD551" s="143">
        <f t="shared" si="209"/>
        <v>1444.3642</v>
      </c>
      <c r="AE551" s="143">
        <f t="shared" si="209"/>
        <v>0</v>
      </c>
      <c r="AF551" s="143">
        <f t="shared" si="209"/>
        <v>551.52760000000001</v>
      </c>
      <c r="AG551" s="143">
        <f t="shared" si="209"/>
        <v>907.80679999999995</v>
      </c>
      <c r="AI551" s="140">
        <f t="shared" si="199"/>
        <v>0</v>
      </c>
      <c r="AJ551" s="140">
        <f t="shared" si="200"/>
        <v>0</v>
      </c>
      <c r="AK551" s="140">
        <f t="shared" si="201"/>
        <v>0</v>
      </c>
      <c r="AL551" s="140">
        <f t="shared" si="202"/>
        <v>0</v>
      </c>
      <c r="AM551" s="140">
        <f t="shared" si="203"/>
        <v>0</v>
      </c>
      <c r="AO551" s="140">
        <f t="shared" si="204"/>
        <v>0</v>
      </c>
      <c r="AP551" s="140">
        <f t="shared" si="205"/>
        <v>1571.8081</v>
      </c>
      <c r="AQ551" s="140">
        <f t="shared" si="206"/>
        <v>0</v>
      </c>
      <c r="AR551" s="140">
        <f t="shared" si="207"/>
        <v>600.19179999999994</v>
      </c>
      <c r="AS551" s="140">
        <f t="shared" si="208"/>
        <v>987.90739999999994</v>
      </c>
      <c r="AU551" s="143">
        <f t="shared" si="210"/>
        <v>0</v>
      </c>
      <c r="AV551" s="143">
        <f t="shared" si="210"/>
        <v>1571.8081</v>
      </c>
      <c r="AW551" s="143">
        <f t="shared" si="210"/>
        <v>0</v>
      </c>
      <c r="AX551" s="143">
        <f t="shared" si="210"/>
        <v>600.19179999999994</v>
      </c>
      <c r="AY551" s="143">
        <f t="shared" si="210"/>
        <v>987.90739999999994</v>
      </c>
    </row>
    <row r="552" spans="2:51">
      <c r="B552" t="s">
        <v>998</v>
      </c>
      <c r="C552" t="s">
        <v>571</v>
      </c>
      <c r="D552" s="120">
        <v>7.3300000000000004E-2</v>
      </c>
      <c r="E552" s="120">
        <v>4.0800000000000003E-2</v>
      </c>
      <c r="F552" s="127">
        <v>0</v>
      </c>
      <c r="G552" s="127">
        <v>92937</v>
      </c>
      <c r="H552" s="127">
        <v>0</v>
      </c>
      <c r="I552" s="127">
        <v>35488</v>
      </c>
      <c r="J552" s="127">
        <v>0</v>
      </c>
      <c r="K552" s="127"/>
      <c r="L552" s="127"/>
      <c r="M552" s="127"/>
      <c r="N552" s="127"/>
      <c r="O552" s="127"/>
      <c r="Q552" s="140">
        <f t="shared" si="189"/>
        <v>0</v>
      </c>
      <c r="R552" s="140">
        <f t="shared" si="190"/>
        <v>0</v>
      </c>
      <c r="S552" s="140">
        <f t="shared" si="191"/>
        <v>0</v>
      </c>
      <c r="T552" s="140">
        <f t="shared" si="192"/>
        <v>0</v>
      </c>
      <c r="U552" s="140">
        <f t="shared" si="193"/>
        <v>0</v>
      </c>
      <c r="W552" s="140">
        <f t="shared" si="194"/>
        <v>0</v>
      </c>
      <c r="X552" s="140">
        <f t="shared" si="195"/>
        <v>6812.2821000000004</v>
      </c>
      <c r="Y552" s="140">
        <f t="shared" si="196"/>
        <v>0</v>
      </c>
      <c r="Z552" s="140">
        <f t="shared" si="197"/>
        <v>2601.2704000000003</v>
      </c>
      <c r="AA552" s="140">
        <f t="shared" si="198"/>
        <v>0</v>
      </c>
      <c r="AC552" s="143">
        <f t="shared" si="209"/>
        <v>0</v>
      </c>
      <c r="AD552" s="143">
        <f t="shared" si="209"/>
        <v>6812.2821000000004</v>
      </c>
      <c r="AE552" s="143">
        <f t="shared" si="209"/>
        <v>0</v>
      </c>
      <c r="AF552" s="143">
        <f t="shared" si="209"/>
        <v>2601.2704000000003</v>
      </c>
      <c r="AG552" s="143">
        <f t="shared" si="209"/>
        <v>0</v>
      </c>
      <c r="AI552" s="140">
        <f t="shared" si="199"/>
        <v>0</v>
      </c>
      <c r="AJ552" s="140">
        <f t="shared" si="200"/>
        <v>0</v>
      </c>
      <c r="AK552" s="140">
        <f t="shared" si="201"/>
        <v>0</v>
      </c>
      <c r="AL552" s="140">
        <f t="shared" si="202"/>
        <v>0</v>
      </c>
      <c r="AM552" s="140">
        <f t="shared" si="203"/>
        <v>0</v>
      </c>
      <c r="AO552" s="140">
        <f t="shared" si="204"/>
        <v>0</v>
      </c>
      <c r="AP552" s="140">
        <f t="shared" si="205"/>
        <v>3791.8296000000005</v>
      </c>
      <c r="AQ552" s="140">
        <f t="shared" si="206"/>
        <v>0</v>
      </c>
      <c r="AR552" s="140">
        <f t="shared" si="207"/>
        <v>1447.9104000000002</v>
      </c>
      <c r="AS552" s="140">
        <f t="shared" si="208"/>
        <v>0</v>
      </c>
      <c r="AU552" s="143">
        <f t="shared" si="210"/>
        <v>0</v>
      </c>
      <c r="AV552" s="143">
        <f t="shared" si="210"/>
        <v>3791.8296000000005</v>
      </c>
      <c r="AW552" s="143">
        <f t="shared" si="210"/>
        <v>0</v>
      </c>
      <c r="AX552" s="143">
        <f t="shared" si="210"/>
        <v>1447.9104000000002</v>
      </c>
      <c r="AY552" s="143">
        <f t="shared" si="210"/>
        <v>0</v>
      </c>
    </row>
    <row r="553" spans="2:51">
      <c r="B553" t="s">
        <v>998</v>
      </c>
      <c r="C553" t="s">
        <v>572</v>
      </c>
      <c r="D553" s="120">
        <v>5.7799999999999997E-2</v>
      </c>
      <c r="E553" s="120">
        <v>2.3300000000000001E-2</v>
      </c>
      <c r="F553" s="127">
        <v>0</v>
      </c>
      <c r="G553" s="127">
        <v>0</v>
      </c>
      <c r="H553" s="127">
        <v>0</v>
      </c>
      <c r="I553" s="127">
        <v>0</v>
      </c>
      <c r="J553" s="127">
        <v>0</v>
      </c>
      <c r="K553" s="127"/>
      <c r="L553" s="127"/>
      <c r="M553" s="127"/>
      <c r="N553" s="127"/>
      <c r="O553" s="127"/>
      <c r="Q553" s="140">
        <f t="shared" si="189"/>
        <v>0</v>
      </c>
      <c r="R553" s="140">
        <f t="shared" si="190"/>
        <v>0</v>
      </c>
      <c r="S553" s="140">
        <f t="shared" si="191"/>
        <v>0</v>
      </c>
      <c r="T553" s="140">
        <f t="shared" si="192"/>
        <v>0</v>
      </c>
      <c r="U553" s="140">
        <f t="shared" si="193"/>
        <v>0</v>
      </c>
      <c r="W553" s="140">
        <f t="shared" si="194"/>
        <v>0</v>
      </c>
      <c r="X553" s="140">
        <f t="shared" si="195"/>
        <v>0</v>
      </c>
      <c r="Y553" s="140">
        <f t="shared" si="196"/>
        <v>0</v>
      </c>
      <c r="Z553" s="140">
        <f t="shared" si="197"/>
        <v>0</v>
      </c>
      <c r="AA553" s="140">
        <f t="shared" si="198"/>
        <v>0</v>
      </c>
      <c r="AC553" s="143">
        <f t="shared" si="209"/>
        <v>0</v>
      </c>
      <c r="AD553" s="143">
        <f t="shared" si="209"/>
        <v>0</v>
      </c>
      <c r="AE553" s="143">
        <f t="shared" si="209"/>
        <v>0</v>
      </c>
      <c r="AF553" s="143">
        <f t="shared" si="209"/>
        <v>0</v>
      </c>
      <c r="AG553" s="143">
        <f t="shared" si="209"/>
        <v>0</v>
      </c>
      <c r="AI553" s="140">
        <f t="shared" si="199"/>
        <v>0</v>
      </c>
      <c r="AJ553" s="140">
        <f t="shared" si="200"/>
        <v>0</v>
      </c>
      <c r="AK553" s="140">
        <f t="shared" si="201"/>
        <v>0</v>
      </c>
      <c r="AL553" s="140">
        <f t="shared" si="202"/>
        <v>0</v>
      </c>
      <c r="AM553" s="140">
        <f t="shared" si="203"/>
        <v>0</v>
      </c>
      <c r="AO553" s="140">
        <f t="shared" si="204"/>
        <v>0</v>
      </c>
      <c r="AP553" s="140">
        <f t="shared" si="205"/>
        <v>0</v>
      </c>
      <c r="AQ553" s="140">
        <f t="shared" si="206"/>
        <v>0</v>
      </c>
      <c r="AR553" s="140">
        <f t="shared" si="207"/>
        <v>0</v>
      </c>
      <c r="AS553" s="140">
        <f t="shared" si="208"/>
        <v>0</v>
      </c>
      <c r="AU553" s="143">
        <f t="shared" si="210"/>
        <v>0</v>
      </c>
      <c r="AV553" s="143">
        <f t="shared" si="210"/>
        <v>0</v>
      </c>
      <c r="AW553" s="143">
        <f t="shared" si="210"/>
        <v>0</v>
      </c>
      <c r="AX553" s="143">
        <f t="shared" si="210"/>
        <v>0</v>
      </c>
      <c r="AY553" s="143">
        <f t="shared" si="210"/>
        <v>0</v>
      </c>
    </row>
    <row r="554" spans="2:51">
      <c r="B554" t="s">
        <v>998</v>
      </c>
      <c r="C554" t="s">
        <v>573</v>
      </c>
      <c r="D554" s="120">
        <v>5.7799999999999997E-2</v>
      </c>
      <c r="E554" s="120">
        <v>2.3300000000000001E-2</v>
      </c>
      <c r="F554" s="127">
        <v>0</v>
      </c>
      <c r="G554" s="127">
        <v>264827</v>
      </c>
      <c r="H554" s="127">
        <v>0</v>
      </c>
      <c r="I554" s="127">
        <v>101123</v>
      </c>
      <c r="J554" s="127">
        <v>0</v>
      </c>
      <c r="K554" s="127"/>
      <c r="L554" s="127"/>
      <c r="M554" s="127"/>
      <c r="N554" s="127"/>
      <c r="O554" s="127"/>
      <c r="Q554" s="140">
        <f t="shared" si="189"/>
        <v>0</v>
      </c>
      <c r="R554" s="140">
        <f t="shared" si="190"/>
        <v>0</v>
      </c>
      <c r="S554" s="140">
        <f t="shared" si="191"/>
        <v>0</v>
      </c>
      <c r="T554" s="140">
        <f t="shared" si="192"/>
        <v>0</v>
      </c>
      <c r="U554" s="140">
        <f t="shared" si="193"/>
        <v>0</v>
      </c>
      <c r="W554" s="140">
        <f t="shared" si="194"/>
        <v>0</v>
      </c>
      <c r="X554" s="140">
        <f t="shared" si="195"/>
        <v>15307.000599999999</v>
      </c>
      <c r="Y554" s="140">
        <f t="shared" si="196"/>
        <v>0</v>
      </c>
      <c r="Z554" s="140">
        <f t="shared" si="197"/>
        <v>5844.9093999999996</v>
      </c>
      <c r="AA554" s="140">
        <f t="shared" si="198"/>
        <v>0</v>
      </c>
      <c r="AC554" s="143">
        <f t="shared" si="209"/>
        <v>0</v>
      </c>
      <c r="AD554" s="143">
        <f t="shared" si="209"/>
        <v>15307.000599999999</v>
      </c>
      <c r="AE554" s="143">
        <f t="shared" si="209"/>
        <v>0</v>
      </c>
      <c r="AF554" s="143">
        <f t="shared" si="209"/>
        <v>5844.9093999999996</v>
      </c>
      <c r="AG554" s="143">
        <f t="shared" si="209"/>
        <v>0</v>
      </c>
      <c r="AI554" s="140">
        <f t="shared" si="199"/>
        <v>0</v>
      </c>
      <c r="AJ554" s="140">
        <f t="shared" si="200"/>
        <v>0</v>
      </c>
      <c r="AK554" s="140">
        <f t="shared" si="201"/>
        <v>0</v>
      </c>
      <c r="AL554" s="140">
        <f t="shared" si="202"/>
        <v>0</v>
      </c>
      <c r="AM554" s="140">
        <f t="shared" si="203"/>
        <v>0</v>
      </c>
      <c r="AO554" s="140">
        <f t="shared" si="204"/>
        <v>0</v>
      </c>
      <c r="AP554" s="140">
        <f t="shared" si="205"/>
        <v>6170.4691000000003</v>
      </c>
      <c r="AQ554" s="140">
        <f t="shared" si="206"/>
        <v>0</v>
      </c>
      <c r="AR554" s="140">
        <f t="shared" si="207"/>
        <v>2356.1659</v>
      </c>
      <c r="AS554" s="140">
        <f t="shared" si="208"/>
        <v>0</v>
      </c>
      <c r="AU554" s="143">
        <f t="shared" si="210"/>
        <v>0</v>
      </c>
      <c r="AV554" s="143">
        <f t="shared" si="210"/>
        <v>6170.4691000000003</v>
      </c>
      <c r="AW554" s="143">
        <f t="shared" si="210"/>
        <v>0</v>
      </c>
      <c r="AX554" s="143">
        <f t="shared" si="210"/>
        <v>2356.1659</v>
      </c>
      <c r="AY554" s="143">
        <f t="shared" si="210"/>
        <v>0</v>
      </c>
    </row>
    <row r="555" spans="2:51">
      <c r="B555" t="s">
        <v>998</v>
      </c>
      <c r="C555" t="s">
        <v>574</v>
      </c>
      <c r="D555" s="120">
        <v>5.7799999999999997E-2</v>
      </c>
      <c r="E555" s="120">
        <v>2.3300000000000001E-2</v>
      </c>
      <c r="F555" s="127">
        <v>0</v>
      </c>
      <c r="G555" s="127">
        <v>0</v>
      </c>
      <c r="H555" s="127">
        <v>0</v>
      </c>
      <c r="I555" s="127">
        <v>0</v>
      </c>
      <c r="J555" s="127">
        <v>0</v>
      </c>
      <c r="K555" s="127"/>
      <c r="L555" s="127"/>
      <c r="M555" s="127"/>
      <c r="N555" s="127"/>
      <c r="O555" s="127"/>
      <c r="Q555" s="140">
        <f t="shared" si="189"/>
        <v>0</v>
      </c>
      <c r="R555" s="140">
        <f t="shared" si="190"/>
        <v>0</v>
      </c>
      <c r="S555" s="140">
        <f t="shared" si="191"/>
        <v>0</v>
      </c>
      <c r="T555" s="140">
        <f t="shared" si="192"/>
        <v>0</v>
      </c>
      <c r="U555" s="140">
        <f t="shared" si="193"/>
        <v>0</v>
      </c>
      <c r="W555" s="140">
        <f t="shared" si="194"/>
        <v>0</v>
      </c>
      <c r="X555" s="140">
        <f t="shared" si="195"/>
        <v>0</v>
      </c>
      <c r="Y555" s="140">
        <f t="shared" si="196"/>
        <v>0</v>
      </c>
      <c r="Z555" s="140">
        <f t="shared" si="197"/>
        <v>0</v>
      </c>
      <c r="AA555" s="140">
        <f t="shared" si="198"/>
        <v>0</v>
      </c>
      <c r="AC555" s="143">
        <f t="shared" si="209"/>
        <v>0</v>
      </c>
      <c r="AD555" s="143">
        <f t="shared" si="209"/>
        <v>0</v>
      </c>
      <c r="AE555" s="143">
        <f t="shared" si="209"/>
        <v>0</v>
      </c>
      <c r="AF555" s="143">
        <f t="shared" si="209"/>
        <v>0</v>
      </c>
      <c r="AG555" s="143">
        <f t="shared" si="209"/>
        <v>0</v>
      </c>
      <c r="AI555" s="140">
        <f t="shared" si="199"/>
        <v>0</v>
      </c>
      <c r="AJ555" s="140">
        <f t="shared" si="200"/>
        <v>0</v>
      </c>
      <c r="AK555" s="140">
        <f t="shared" si="201"/>
        <v>0</v>
      </c>
      <c r="AL555" s="140">
        <f t="shared" si="202"/>
        <v>0</v>
      </c>
      <c r="AM555" s="140">
        <f t="shared" si="203"/>
        <v>0</v>
      </c>
      <c r="AO555" s="140">
        <f t="shared" si="204"/>
        <v>0</v>
      </c>
      <c r="AP555" s="140">
        <f t="shared" si="205"/>
        <v>0</v>
      </c>
      <c r="AQ555" s="140">
        <f t="shared" si="206"/>
        <v>0</v>
      </c>
      <c r="AR555" s="140">
        <f t="shared" si="207"/>
        <v>0</v>
      </c>
      <c r="AS555" s="140">
        <f t="shared" si="208"/>
        <v>0</v>
      </c>
      <c r="AU555" s="143">
        <f t="shared" si="210"/>
        <v>0</v>
      </c>
      <c r="AV555" s="143">
        <f t="shared" si="210"/>
        <v>0</v>
      </c>
      <c r="AW555" s="143">
        <f t="shared" si="210"/>
        <v>0</v>
      </c>
      <c r="AX555" s="143">
        <f t="shared" si="210"/>
        <v>0</v>
      </c>
      <c r="AY555" s="143">
        <f t="shared" si="210"/>
        <v>0</v>
      </c>
    </row>
    <row r="556" spans="2:51">
      <c r="B556" t="s">
        <v>998</v>
      </c>
      <c r="C556" t="s">
        <v>575</v>
      </c>
      <c r="D556" s="120">
        <v>5.7799999999999997E-2</v>
      </c>
      <c r="E556" s="120">
        <v>2.3300000000000001E-2</v>
      </c>
      <c r="F556" s="127">
        <v>0</v>
      </c>
      <c r="G556" s="127">
        <v>408416</v>
      </c>
      <c r="H556" s="127">
        <v>0</v>
      </c>
      <c r="I556" s="127">
        <v>155952</v>
      </c>
      <c r="J556" s="127">
        <v>0</v>
      </c>
      <c r="K556" s="127"/>
      <c r="L556" s="127"/>
      <c r="M556" s="127"/>
      <c r="N556" s="127"/>
      <c r="O556" s="127"/>
      <c r="Q556" s="140">
        <f t="shared" si="189"/>
        <v>0</v>
      </c>
      <c r="R556" s="140">
        <f t="shared" si="190"/>
        <v>0</v>
      </c>
      <c r="S556" s="140">
        <f t="shared" si="191"/>
        <v>0</v>
      </c>
      <c r="T556" s="140">
        <f t="shared" si="192"/>
        <v>0</v>
      </c>
      <c r="U556" s="140">
        <f t="shared" si="193"/>
        <v>0</v>
      </c>
      <c r="W556" s="140">
        <f t="shared" si="194"/>
        <v>0</v>
      </c>
      <c r="X556" s="140">
        <f t="shared" si="195"/>
        <v>23606.444799999997</v>
      </c>
      <c r="Y556" s="140">
        <f t="shared" si="196"/>
        <v>0</v>
      </c>
      <c r="Z556" s="140">
        <f t="shared" si="197"/>
        <v>9014.025599999999</v>
      </c>
      <c r="AA556" s="140">
        <f t="shared" si="198"/>
        <v>0</v>
      </c>
      <c r="AC556" s="143">
        <f t="shared" si="209"/>
        <v>0</v>
      </c>
      <c r="AD556" s="143">
        <f t="shared" si="209"/>
        <v>23606.444799999997</v>
      </c>
      <c r="AE556" s="143">
        <f t="shared" si="209"/>
        <v>0</v>
      </c>
      <c r="AF556" s="143">
        <f t="shared" si="209"/>
        <v>9014.025599999999</v>
      </c>
      <c r="AG556" s="143">
        <f t="shared" si="209"/>
        <v>0</v>
      </c>
      <c r="AI556" s="140">
        <f t="shared" si="199"/>
        <v>0</v>
      </c>
      <c r="AJ556" s="140">
        <f t="shared" si="200"/>
        <v>0</v>
      </c>
      <c r="AK556" s="140">
        <f t="shared" si="201"/>
        <v>0</v>
      </c>
      <c r="AL556" s="140">
        <f t="shared" si="202"/>
        <v>0</v>
      </c>
      <c r="AM556" s="140">
        <f t="shared" si="203"/>
        <v>0</v>
      </c>
      <c r="AO556" s="140">
        <f t="shared" si="204"/>
        <v>0</v>
      </c>
      <c r="AP556" s="140">
        <f t="shared" si="205"/>
        <v>9516.0928000000004</v>
      </c>
      <c r="AQ556" s="140">
        <f t="shared" si="206"/>
        <v>0</v>
      </c>
      <c r="AR556" s="140">
        <f t="shared" si="207"/>
        <v>3633.6816000000003</v>
      </c>
      <c r="AS556" s="140">
        <f t="shared" si="208"/>
        <v>0</v>
      </c>
      <c r="AU556" s="143">
        <f t="shared" si="210"/>
        <v>0</v>
      </c>
      <c r="AV556" s="143">
        <f t="shared" si="210"/>
        <v>9516.0928000000004</v>
      </c>
      <c r="AW556" s="143">
        <f t="shared" si="210"/>
        <v>0</v>
      </c>
      <c r="AX556" s="143">
        <f t="shared" si="210"/>
        <v>3633.6816000000003</v>
      </c>
      <c r="AY556" s="143">
        <f t="shared" si="210"/>
        <v>0</v>
      </c>
    </row>
    <row r="557" spans="2:51">
      <c r="B557" t="s">
        <v>998</v>
      </c>
      <c r="C557" t="s">
        <v>576</v>
      </c>
      <c r="D557" s="120">
        <v>4.9200000000000001E-2</v>
      </c>
      <c r="E557" s="120">
        <v>2.0400000000000001E-2</v>
      </c>
      <c r="F557" s="127">
        <v>0</v>
      </c>
      <c r="G557" s="127">
        <v>40049</v>
      </c>
      <c r="H557" s="127">
        <v>0</v>
      </c>
      <c r="I557" s="127">
        <v>15293</v>
      </c>
      <c r="J557" s="127">
        <v>0</v>
      </c>
      <c r="K557" s="127"/>
      <c r="L557" s="127"/>
      <c r="M557" s="127"/>
      <c r="N557" s="127"/>
      <c r="O557" s="127"/>
      <c r="Q557" s="140">
        <f t="shared" si="189"/>
        <v>0</v>
      </c>
      <c r="R557" s="140">
        <f t="shared" si="190"/>
        <v>0</v>
      </c>
      <c r="S557" s="140">
        <f t="shared" si="191"/>
        <v>0</v>
      </c>
      <c r="T557" s="140">
        <f t="shared" si="192"/>
        <v>0</v>
      </c>
      <c r="U557" s="140">
        <f t="shared" si="193"/>
        <v>0</v>
      </c>
      <c r="W557" s="140">
        <f t="shared" si="194"/>
        <v>0</v>
      </c>
      <c r="X557" s="140">
        <f t="shared" si="195"/>
        <v>1970.4108000000001</v>
      </c>
      <c r="Y557" s="140">
        <f t="shared" si="196"/>
        <v>0</v>
      </c>
      <c r="Z557" s="140">
        <f t="shared" si="197"/>
        <v>752.41560000000004</v>
      </c>
      <c r="AA557" s="140">
        <f t="shared" si="198"/>
        <v>0</v>
      </c>
      <c r="AC557" s="143">
        <f t="shared" si="209"/>
        <v>0</v>
      </c>
      <c r="AD557" s="143">
        <f t="shared" si="209"/>
        <v>1970.4108000000001</v>
      </c>
      <c r="AE557" s="143">
        <f t="shared" si="209"/>
        <v>0</v>
      </c>
      <c r="AF557" s="143">
        <f t="shared" si="209"/>
        <v>752.41560000000004</v>
      </c>
      <c r="AG557" s="143">
        <f t="shared" si="209"/>
        <v>0</v>
      </c>
      <c r="AI557" s="140">
        <f t="shared" si="199"/>
        <v>0</v>
      </c>
      <c r="AJ557" s="140">
        <f t="shared" si="200"/>
        <v>0</v>
      </c>
      <c r="AK557" s="140">
        <f t="shared" si="201"/>
        <v>0</v>
      </c>
      <c r="AL557" s="140">
        <f t="shared" si="202"/>
        <v>0</v>
      </c>
      <c r="AM557" s="140">
        <f t="shared" si="203"/>
        <v>0</v>
      </c>
      <c r="AO557" s="140">
        <f t="shared" si="204"/>
        <v>0</v>
      </c>
      <c r="AP557" s="140">
        <f t="shared" si="205"/>
        <v>816.9996000000001</v>
      </c>
      <c r="AQ557" s="140">
        <f t="shared" si="206"/>
        <v>0</v>
      </c>
      <c r="AR557" s="140">
        <f t="shared" si="207"/>
        <v>311.97720000000004</v>
      </c>
      <c r="AS557" s="140">
        <f t="shared" si="208"/>
        <v>0</v>
      </c>
      <c r="AU557" s="143">
        <f t="shared" si="210"/>
        <v>0</v>
      </c>
      <c r="AV557" s="143">
        <f t="shared" si="210"/>
        <v>816.9996000000001</v>
      </c>
      <c r="AW557" s="143">
        <f t="shared" si="210"/>
        <v>0</v>
      </c>
      <c r="AX557" s="143">
        <f t="shared" si="210"/>
        <v>311.97720000000004</v>
      </c>
      <c r="AY557" s="143">
        <f t="shared" si="210"/>
        <v>0</v>
      </c>
    </row>
    <row r="558" spans="2:51">
      <c r="B558" t="s">
        <v>998</v>
      </c>
      <c r="C558" t="s">
        <v>577</v>
      </c>
      <c r="D558" s="120">
        <v>4.9200000000000001E-2</v>
      </c>
      <c r="E558" s="120">
        <v>2.0400000000000001E-2</v>
      </c>
      <c r="F558" s="127">
        <v>0</v>
      </c>
      <c r="G558" s="127">
        <v>729210</v>
      </c>
      <c r="H558" s="127">
        <v>0</v>
      </c>
      <c r="I558" s="127">
        <v>278445</v>
      </c>
      <c r="J558" s="127">
        <v>0</v>
      </c>
      <c r="K558" s="127"/>
      <c r="L558" s="127"/>
      <c r="M558" s="127"/>
      <c r="N558" s="127"/>
      <c r="O558" s="127"/>
      <c r="Q558" s="140">
        <f t="shared" si="189"/>
        <v>0</v>
      </c>
      <c r="R558" s="140">
        <f t="shared" si="190"/>
        <v>0</v>
      </c>
      <c r="S558" s="140">
        <f t="shared" si="191"/>
        <v>0</v>
      </c>
      <c r="T558" s="140">
        <f t="shared" si="192"/>
        <v>0</v>
      </c>
      <c r="U558" s="140">
        <f t="shared" si="193"/>
        <v>0</v>
      </c>
      <c r="W558" s="140">
        <f t="shared" si="194"/>
        <v>0</v>
      </c>
      <c r="X558" s="140">
        <f t="shared" si="195"/>
        <v>35877.131999999998</v>
      </c>
      <c r="Y558" s="140">
        <f t="shared" si="196"/>
        <v>0</v>
      </c>
      <c r="Z558" s="140">
        <f t="shared" si="197"/>
        <v>13699.494000000001</v>
      </c>
      <c r="AA558" s="140">
        <f t="shared" si="198"/>
        <v>0</v>
      </c>
      <c r="AC558" s="143">
        <f t="shared" si="209"/>
        <v>0</v>
      </c>
      <c r="AD558" s="143">
        <f t="shared" si="209"/>
        <v>35877.131999999998</v>
      </c>
      <c r="AE558" s="143">
        <f t="shared" si="209"/>
        <v>0</v>
      </c>
      <c r="AF558" s="143">
        <f t="shared" si="209"/>
        <v>13699.494000000001</v>
      </c>
      <c r="AG558" s="143">
        <f t="shared" si="209"/>
        <v>0</v>
      </c>
      <c r="AI558" s="140">
        <f t="shared" si="199"/>
        <v>0</v>
      </c>
      <c r="AJ558" s="140">
        <f t="shared" si="200"/>
        <v>0</v>
      </c>
      <c r="AK558" s="140">
        <f t="shared" si="201"/>
        <v>0</v>
      </c>
      <c r="AL558" s="140">
        <f t="shared" si="202"/>
        <v>0</v>
      </c>
      <c r="AM558" s="140">
        <f t="shared" si="203"/>
        <v>0</v>
      </c>
      <c r="AO558" s="140">
        <f t="shared" si="204"/>
        <v>0</v>
      </c>
      <c r="AP558" s="140">
        <f t="shared" si="205"/>
        <v>14875.884000000002</v>
      </c>
      <c r="AQ558" s="140">
        <f t="shared" si="206"/>
        <v>0</v>
      </c>
      <c r="AR558" s="140">
        <f t="shared" si="207"/>
        <v>5680.2780000000002</v>
      </c>
      <c r="AS558" s="140">
        <f t="shared" si="208"/>
        <v>0</v>
      </c>
      <c r="AU558" s="143">
        <f t="shared" si="210"/>
        <v>0</v>
      </c>
      <c r="AV558" s="143">
        <f t="shared" si="210"/>
        <v>14875.884000000002</v>
      </c>
      <c r="AW558" s="143">
        <f t="shared" si="210"/>
        <v>0</v>
      </c>
      <c r="AX558" s="143">
        <f t="shared" si="210"/>
        <v>5680.2780000000002</v>
      </c>
      <c r="AY558" s="143">
        <f t="shared" si="210"/>
        <v>0</v>
      </c>
    </row>
    <row r="559" spans="2:51">
      <c r="B559" t="s">
        <v>998</v>
      </c>
      <c r="C559" t="s">
        <v>578</v>
      </c>
      <c r="D559" s="120">
        <v>4.9200000000000001E-2</v>
      </c>
      <c r="E559" s="120">
        <v>2.0400000000000001E-2</v>
      </c>
      <c r="F559" s="127">
        <v>0</v>
      </c>
      <c r="G559" s="127">
        <v>0</v>
      </c>
      <c r="H559" s="127">
        <v>0</v>
      </c>
      <c r="I559" s="127">
        <v>0</v>
      </c>
      <c r="J559" s="127">
        <v>0</v>
      </c>
      <c r="K559" s="127"/>
      <c r="L559" s="127"/>
      <c r="M559" s="127"/>
      <c r="N559" s="127"/>
      <c r="O559" s="127"/>
      <c r="Q559" s="140">
        <f t="shared" si="189"/>
        <v>0</v>
      </c>
      <c r="R559" s="140">
        <f t="shared" si="190"/>
        <v>0</v>
      </c>
      <c r="S559" s="140">
        <f t="shared" si="191"/>
        <v>0</v>
      </c>
      <c r="T559" s="140">
        <f t="shared" si="192"/>
        <v>0</v>
      </c>
      <c r="U559" s="140">
        <f t="shared" si="193"/>
        <v>0</v>
      </c>
      <c r="W559" s="140">
        <f t="shared" si="194"/>
        <v>0</v>
      </c>
      <c r="X559" s="140">
        <f t="shared" si="195"/>
        <v>0</v>
      </c>
      <c r="Y559" s="140">
        <f t="shared" si="196"/>
        <v>0</v>
      </c>
      <c r="Z559" s="140">
        <f t="shared" si="197"/>
        <v>0</v>
      </c>
      <c r="AA559" s="140">
        <f t="shared" si="198"/>
        <v>0</v>
      </c>
      <c r="AC559" s="143">
        <f t="shared" si="209"/>
        <v>0</v>
      </c>
      <c r="AD559" s="143">
        <f t="shared" si="209"/>
        <v>0</v>
      </c>
      <c r="AE559" s="143">
        <f t="shared" si="209"/>
        <v>0</v>
      </c>
      <c r="AF559" s="143">
        <f t="shared" si="209"/>
        <v>0</v>
      </c>
      <c r="AG559" s="143">
        <f t="shared" si="209"/>
        <v>0</v>
      </c>
      <c r="AI559" s="140">
        <f t="shared" si="199"/>
        <v>0</v>
      </c>
      <c r="AJ559" s="140">
        <f t="shared" si="200"/>
        <v>0</v>
      </c>
      <c r="AK559" s="140">
        <f t="shared" si="201"/>
        <v>0</v>
      </c>
      <c r="AL559" s="140">
        <f t="shared" si="202"/>
        <v>0</v>
      </c>
      <c r="AM559" s="140">
        <f t="shared" si="203"/>
        <v>0</v>
      </c>
      <c r="AO559" s="140">
        <f t="shared" si="204"/>
        <v>0</v>
      </c>
      <c r="AP559" s="140">
        <f t="shared" si="205"/>
        <v>0</v>
      </c>
      <c r="AQ559" s="140">
        <f t="shared" si="206"/>
        <v>0</v>
      </c>
      <c r="AR559" s="140">
        <f t="shared" si="207"/>
        <v>0</v>
      </c>
      <c r="AS559" s="140">
        <f t="shared" si="208"/>
        <v>0</v>
      </c>
      <c r="AU559" s="143">
        <f t="shared" si="210"/>
        <v>0</v>
      </c>
      <c r="AV559" s="143">
        <f t="shared" si="210"/>
        <v>0</v>
      </c>
      <c r="AW559" s="143">
        <f t="shared" si="210"/>
        <v>0</v>
      </c>
      <c r="AX559" s="143">
        <f t="shared" si="210"/>
        <v>0</v>
      </c>
      <c r="AY559" s="143">
        <f t="shared" si="210"/>
        <v>0</v>
      </c>
    </row>
    <row r="560" spans="2:51">
      <c r="B560" t="s">
        <v>998</v>
      </c>
      <c r="C560" t="s">
        <v>579</v>
      </c>
      <c r="D560" s="120">
        <v>5.74E-2</v>
      </c>
      <c r="E560" s="120">
        <v>2.8000000000000001E-2</v>
      </c>
      <c r="F560" s="127">
        <v>0</v>
      </c>
      <c r="G560" s="127">
        <v>283109</v>
      </c>
      <c r="H560" s="127">
        <v>0</v>
      </c>
      <c r="I560" s="127">
        <v>108104</v>
      </c>
      <c r="J560" s="127">
        <v>0</v>
      </c>
      <c r="K560" s="127"/>
      <c r="L560" s="127"/>
      <c r="M560" s="127"/>
      <c r="N560" s="127"/>
      <c r="O560" s="127"/>
      <c r="Q560" s="140">
        <f t="shared" si="189"/>
        <v>0</v>
      </c>
      <c r="R560" s="140">
        <f t="shared" si="190"/>
        <v>0</v>
      </c>
      <c r="S560" s="140">
        <f t="shared" si="191"/>
        <v>0</v>
      </c>
      <c r="T560" s="140">
        <f t="shared" si="192"/>
        <v>0</v>
      </c>
      <c r="U560" s="140">
        <f t="shared" si="193"/>
        <v>0</v>
      </c>
      <c r="W560" s="140">
        <f t="shared" si="194"/>
        <v>0</v>
      </c>
      <c r="X560" s="140">
        <f t="shared" si="195"/>
        <v>16250.4566</v>
      </c>
      <c r="Y560" s="140">
        <f t="shared" si="196"/>
        <v>0</v>
      </c>
      <c r="Z560" s="140">
        <f t="shared" si="197"/>
        <v>6205.1696000000002</v>
      </c>
      <c r="AA560" s="140">
        <f t="shared" si="198"/>
        <v>0</v>
      </c>
      <c r="AC560" s="143">
        <f t="shared" si="209"/>
        <v>0</v>
      </c>
      <c r="AD560" s="143">
        <f t="shared" si="209"/>
        <v>16250.4566</v>
      </c>
      <c r="AE560" s="143">
        <f t="shared" si="209"/>
        <v>0</v>
      </c>
      <c r="AF560" s="143">
        <f t="shared" si="209"/>
        <v>6205.1696000000002</v>
      </c>
      <c r="AG560" s="143">
        <f t="shared" si="209"/>
        <v>0</v>
      </c>
      <c r="AI560" s="140">
        <f t="shared" si="199"/>
        <v>0</v>
      </c>
      <c r="AJ560" s="140">
        <f t="shared" si="200"/>
        <v>0</v>
      </c>
      <c r="AK560" s="140">
        <f t="shared" si="201"/>
        <v>0</v>
      </c>
      <c r="AL560" s="140">
        <f t="shared" si="202"/>
        <v>0</v>
      </c>
      <c r="AM560" s="140">
        <f t="shared" si="203"/>
        <v>0</v>
      </c>
      <c r="AO560" s="140">
        <f t="shared" si="204"/>
        <v>0</v>
      </c>
      <c r="AP560" s="140">
        <f t="shared" si="205"/>
        <v>7927.0520000000006</v>
      </c>
      <c r="AQ560" s="140">
        <f t="shared" si="206"/>
        <v>0</v>
      </c>
      <c r="AR560" s="140">
        <f t="shared" si="207"/>
        <v>3026.9120000000003</v>
      </c>
      <c r="AS560" s="140">
        <f t="shared" si="208"/>
        <v>0</v>
      </c>
      <c r="AU560" s="143">
        <f t="shared" si="210"/>
        <v>0</v>
      </c>
      <c r="AV560" s="143">
        <f t="shared" si="210"/>
        <v>7927.0520000000006</v>
      </c>
      <c r="AW560" s="143">
        <f t="shared" si="210"/>
        <v>0</v>
      </c>
      <c r="AX560" s="143">
        <f t="shared" si="210"/>
        <v>3026.9120000000003</v>
      </c>
      <c r="AY560" s="143">
        <f t="shared" si="210"/>
        <v>0</v>
      </c>
    </row>
    <row r="561" spans="2:51">
      <c r="B561" t="s">
        <v>998</v>
      </c>
      <c r="C561" t="s">
        <v>580</v>
      </c>
      <c r="D561" s="120">
        <v>0.2</v>
      </c>
      <c r="E561" s="120">
        <v>4.0800000000000003E-2</v>
      </c>
      <c r="F561" s="127">
        <v>0</v>
      </c>
      <c r="G561" s="127">
        <v>0</v>
      </c>
      <c r="H561" s="127">
        <v>0</v>
      </c>
      <c r="I561" s="127">
        <v>0</v>
      </c>
      <c r="J561" s="127">
        <v>0</v>
      </c>
      <c r="K561" s="127"/>
      <c r="L561" s="127"/>
      <c r="M561" s="127"/>
      <c r="N561" s="127"/>
      <c r="O561" s="127"/>
      <c r="Q561" s="140">
        <f t="shared" si="189"/>
        <v>0</v>
      </c>
      <c r="R561" s="140">
        <f t="shared" si="190"/>
        <v>0</v>
      </c>
      <c r="S561" s="140">
        <f t="shared" si="191"/>
        <v>0</v>
      </c>
      <c r="T561" s="140">
        <f t="shared" si="192"/>
        <v>0</v>
      </c>
      <c r="U561" s="140">
        <f t="shared" si="193"/>
        <v>0</v>
      </c>
      <c r="W561" s="140">
        <f t="shared" si="194"/>
        <v>0</v>
      </c>
      <c r="X561" s="140">
        <f t="shared" si="195"/>
        <v>0</v>
      </c>
      <c r="Y561" s="140">
        <f t="shared" si="196"/>
        <v>0</v>
      </c>
      <c r="Z561" s="140">
        <f t="shared" si="197"/>
        <v>0</v>
      </c>
      <c r="AA561" s="140">
        <f t="shared" si="198"/>
        <v>0</v>
      </c>
      <c r="AC561" s="143">
        <f t="shared" si="209"/>
        <v>0</v>
      </c>
      <c r="AD561" s="143">
        <f t="shared" si="209"/>
        <v>0</v>
      </c>
      <c r="AE561" s="143">
        <f t="shared" si="209"/>
        <v>0</v>
      </c>
      <c r="AF561" s="143">
        <f t="shared" si="209"/>
        <v>0</v>
      </c>
      <c r="AG561" s="143">
        <f t="shared" si="209"/>
        <v>0</v>
      </c>
      <c r="AI561" s="140">
        <f t="shared" si="199"/>
        <v>0</v>
      </c>
      <c r="AJ561" s="140">
        <f t="shared" si="200"/>
        <v>0</v>
      </c>
      <c r="AK561" s="140">
        <f t="shared" si="201"/>
        <v>0</v>
      </c>
      <c r="AL561" s="140">
        <f t="shared" si="202"/>
        <v>0</v>
      </c>
      <c r="AM561" s="140">
        <f t="shared" si="203"/>
        <v>0</v>
      </c>
      <c r="AO561" s="140">
        <f t="shared" si="204"/>
        <v>0</v>
      </c>
      <c r="AP561" s="140">
        <f t="shared" si="205"/>
        <v>0</v>
      </c>
      <c r="AQ561" s="140">
        <f t="shared" si="206"/>
        <v>0</v>
      </c>
      <c r="AR561" s="140">
        <f t="shared" si="207"/>
        <v>0</v>
      </c>
      <c r="AS561" s="140">
        <f t="shared" si="208"/>
        <v>0</v>
      </c>
      <c r="AU561" s="143">
        <f t="shared" si="210"/>
        <v>0</v>
      </c>
      <c r="AV561" s="143">
        <f t="shared" si="210"/>
        <v>0</v>
      </c>
      <c r="AW561" s="143">
        <f t="shared" si="210"/>
        <v>0</v>
      </c>
      <c r="AX561" s="143">
        <f t="shared" si="210"/>
        <v>0</v>
      </c>
      <c r="AY561" s="143">
        <f t="shared" si="210"/>
        <v>0</v>
      </c>
    </row>
    <row r="562" spans="2:51">
      <c r="B562" t="s">
        <v>998</v>
      </c>
      <c r="C562" t="s">
        <v>583</v>
      </c>
      <c r="D562" s="120">
        <v>7.46E-2</v>
      </c>
      <c r="E562" s="120">
        <v>2.92E-2</v>
      </c>
      <c r="F562" s="127">
        <v>0</v>
      </c>
      <c r="G562" s="127">
        <v>32308</v>
      </c>
      <c r="H562" s="127">
        <v>0</v>
      </c>
      <c r="I562" s="127">
        <v>12337</v>
      </c>
      <c r="J562" s="127">
        <v>0</v>
      </c>
      <c r="K562" s="127"/>
      <c r="L562" s="127"/>
      <c r="M562" s="127"/>
      <c r="N562" s="127"/>
      <c r="O562" s="127"/>
      <c r="Q562" s="140">
        <f t="shared" si="189"/>
        <v>0</v>
      </c>
      <c r="R562" s="140">
        <f t="shared" si="190"/>
        <v>0</v>
      </c>
      <c r="S562" s="140">
        <f t="shared" si="191"/>
        <v>0</v>
      </c>
      <c r="T562" s="140">
        <f t="shared" si="192"/>
        <v>0</v>
      </c>
      <c r="U562" s="140">
        <f t="shared" si="193"/>
        <v>0</v>
      </c>
      <c r="W562" s="140">
        <f t="shared" si="194"/>
        <v>0</v>
      </c>
      <c r="X562" s="140">
        <f t="shared" si="195"/>
        <v>2410.1768000000002</v>
      </c>
      <c r="Y562" s="140">
        <f t="shared" si="196"/>
        <v>0</v>
      </c>
      <c r="Z562" s="140">
        <f t="shared" si="197"/>
        <v>920.34019999999998</v>
      </c>
      <c r="AA562" s="140">
        <f t="shared" si="198"/>
        <v>0</v>
      </c>
      <c r="AC562" s="143">
        <f t="shared" si="209"/>
        <v>0</v>
      </c>
      <c r="AD562" s="143">
        <f t="shared" si="209"/>
        <v>2410.1768000000002</v>
      </c>
      <c r="AE562" s="143">
        <f t="shared" si="209"/>
        <v>0</v>
      </c>
      <c r="AF562" s="143">
        <f t="shared" si="209"/>
        <v>920.34019999999998</v>
      </c>
      <c r="AG562" s="143">
        <f t="shared" si="209"/>
        <v>0</v>
      </c>
      <c r="AI562" s="140">
        <f t="shared" si="199"/>
        <v>0</v>
      </c>
      <c r="AJ562" s="140">
        <f t="shared" si="200"/>
        <v>0</v>
      </c>
      <c r="AK562" s="140">
        <f t="shared" si="201"/>
        <v>0</v>
      </c>
      <c r="AL562" s="140">
        <f t="shared" si="202"/>
        <v>0</v>
      </c>
      <c r="AM562" s="140">
        <f t="shared" si="203"/>
        <v>0</v>
      </c>
      <c r="AO562" s="140">
        <f t="shared" si="204"/>
        <v>0</v>
      </c>
      <c r="AP562" s="140">
        <f t="shared" si="205"/>
        <v>943.39359999999999</v>
      </c>
      <c r="AQ562" s="140">
        <f t="shared" si="206"/>
        <v>0</v>
      </c>
      <c r="AR562" s="140">
        <f t="shared" si="207"/>
        <v>360.24040000000002</v>
      </c>
      <c r="AS562" s="140">
        <f t="shared" si="208"/>
        <v>0</v>
      </c>
      <c r="AU562" s="143">
        <f t="shared" si="210"/>
        <v>0</v>
      </c>
      <c r="AV562" s="143">
        <f t="shared" si="210"/>
        <v>943.39359999999999</v>
      </c>
      <c r="AW562" s="143">
        <f t="shared" si="210"/>
        <v>0</v>
      </c>
      <c r="AX562" s="143">
        <f t="shared" si="210"/>
        <v>360.24040000000002</v>
      </c>
      <c r="AY562" s="143">
        <f t="shared" si="210"/>
        <v>0</v>
      </c>
    </row>
    <row r="563" spans="2:51">
      <c r="B563" t="s">
        <v>998</v>
      </c>
      <c r="C563" t="s">
        <v>584</v>
      </c>
      <c r="D563" s="120">
        <v>2.1100000000000001E-2</v>
      </c>
      <c r="E563" s="120">
        <v>5.1000000000000004E-3</v>
      </c>
      <c r="F563" s="127">
        <v>0</v>
      </c>
      <c r="G563" s="127">
        <v>225457</v>
      </c>
      <c r="H563" s="127">
        <v>0</v>
      </c>
      <c r="I563" s="127">
        <v>86090</v>
      </c>
      <c r="J563" s="127">
        <v>0</v>
      </c>
      <c r="K563" s="127"/>
      <c r="L563" s="127"/>
      <c r="M563" s="127"/>
      <c r="N563" s="127"/>
      <c r="O563" s="127"/>
      <c r="Q563" s="140">
        <f t="shared" si="189"/>
        <v>0</v>
      </c>
      <c r="R563" s="140">
        <f t="shared" si="190"/>
        <v>0</v>
      </c>
      <c r="S563" s="140">
        <f t="shared" si="191"/>
        <v>0</v>
      </c>
      <c r="T563" s="140">
        <f t="shared" si="192"/>
        <v>0</v>
      </c>
      <c r="U563" s="140">
        <f t="shared" si="193"/>
        <v>0</v>
      </c>
      <c r="W563" s="140">
        <f t="shared" si="194"/>
        <v>0</v>
      </c>
      <c r="X563" s="140">
        <f t="shared" si="195"/>
        <v>4757.1427000000003</v>
      </c>
      <c r="Y563" s="140">
        <f t="shared" si="196"/>
        <v>0</v>
      </c>
      <c r="Z563" s="140">
        <f t="shared" si="197"/>
        <v>1816.499</v>
      </c>
      <c r="AA563" s="140">
        <f t="shared" si="198"/>
        <v>0</v>
      </c>
      <c r="AC563" s="143">
        <f t="shared" si="209"/>
        <v>0</v>
      </c>
      <c r="AD563" s="143">
        <f t="shared" si="209"/>
        <v>4757.1427000000003</v>
      </c>
      <c r="AE563" s="143">
        <f t="shared" si="209"/>
        <v>0</v>
      </c>
      <c r="AF563" s="143">
        <f t="shared" si="209"/>
        <v>1816.499</v>
      </c>
      <c r="AG563" s="143">
        <f t="shared" si="209"/>
        <v>0</v>
      </c>
      <c r="AI563" s="140">
        <f t="shared" si="199"/>
        <v>0</v>
      </c>
      <c r="AJ563" s="140">
        <f t="shared" si="200"/>
        <v>0</v>
      </c>
      <c r="AK563" s="140">
        <f t="shared" si="201"/>
        <v>0</v>
      </c>
      <c r="AL563" s="140">
        <f t="shared" si="202"/>
        <v>0</v>
      </c>
      <c r="AM563" s="140">
        <f t="shared" si="203"/>
        <v>0</v>
      </c>
      <c r="AO563" s="140">
        <f t="shared" si="204"/>
        <v>0</v>
      </c>
      <c r="AP563" s="140">
        <f t="shared" si="205"/>
        <v>1149.8307</v>
      </c>
      <c r="AQ563" s="140">
        <f t="shared" si="206"/>
        <v>0</v>
      </c>
      <c r="AR563" s="140">
        <f t="shared" si="207"/>
        <v>439.05900000000003</v>
      </c>
      <c r="AS563" s="140">
        <f t="shared" si="208"/>
        <v>0</v>
      </c>
      <c r="AU563" s="143">
        <f t="shared" si="210"/>
        <v>0</v>
      </c>
      <c r="AV563" s="143">
        <f t="shared" si="210"/>
        <v>1149.8307</v>
      </c>
      <c r="AW563" s="143">
        <f t="shared" si="210"/>
        <v>0</v>
      </c>
      <c r="AX563" s="143">
        <f t="shared" si="210"/>
        <v>439.05900000000003</v>
      </c>
      <c r="AY563" s="143">
        <f t="shared" si="210"/>
        <v>0</v>
      </c>
    </row>
    <row r="564" spans="2:51">
      <c r="B564" t="s">
        <v>998</v>
      </c>
      <c r="C564" t="s">
        <v>585</v>
      </c>
      <c r="D564" s="120">
        <v>2.1100000000000001E-2</v>
      </c>
      <c r="E564" s="120">
        <v>5.1000000000000004E-3</v>
      </c>
      <c r="F564" s="127">
        <v>0</v>
      </c>
      <c r="G564" s="127">
        <v>336070</v>
      </c>
      <c r="H564" s="127">
        <v>0</v>
      </c>
      <c r="I564" s="127">
        <v>128327</v>
      </c>
      <c r="J564" s="127">
        <v>0</v>
      </c>
      <c r="K564" s="127"/>
      <c r="L564" s="127"/>
      <c r="M564" s="127"/>
      <c r="N564" s="127"/>
      <c r="O564" s="127"/>
      <c r="Q564" s="140">
        <f t="shared" si="189"/>
        <v>0</v>
      </c>
      <c r="R564" s="140">
        <f t="shared" si="190"/>
        <v>0</v>
      </c>
      <c r="S564" s="140">
        <f t="shared" si="191"/>
        <v>0</v>
      </c>
      <c r="T564" s="140">
        <f t="shared" si="192"/>
        <v>0</v>
      </c>
      <c r="U564" s="140">
        <f t="shared" si="193"/>
        <v>0</v>
      </c>
      <c r="W564" s="140">
        <f t="shared" si="194"/>
        <v>0</v>
      </c>
      <c r="X564" s="140">
        <f t="shared" si="195"/>
        <v>7091.0770000000002</v>
      </c>
      <c r="Y564" s="140">
        <f t="shared" si="196"/>
        <v>0</v>
      </c>
      <c r="Z564" s="140">
        <f t="shared" si="197"/>
        <v>2707.6997000000001</v>
      </c>
      <c r="AA564" s="140">
        <f t="shared" si="198"/>
        <v>0</v>
      </c>
      <c r="AC564" s="143">
        <f t="shared" si="209"/>
        <v>0</v>
      </c>
      <c r="AD564" s="143">
        <f t="shared" si="209"/>
        <v>7091.0770000000002</v>
      </c>
      <c r="AE564" s="143">
        <f t="shared" si="209"/>
        <v>0</v>
      </c>
      <c r="AF564" s="143">
        <f t="shared" si="209"/>
        <v>2707.6997000000001</v>
      </c>
      <c r="AG564" s="143">
        <f t="shared" si="209"/>
        <v>0</v>
      </c>
      <c r="AI564" s="140">
        <f t="shared" si="199"/>
        <v>0</v>
      </c>
      <c r="AJ564" s="140">
        <f t="shared" si="200"/>
        <v>0</v>
      </c>
      <c r="AK564" s="140">
        <f t="shared" si="201"/>
        <v>0</v>
      </c>
      <c r="AL564" s="140">
        <f t="shared" si="202"/>
        <v>0</v>
      </c>
      <c r="AM564" s="140">
        <f t="shared" si="203"/>
        <v>0</v>
      </c>
      <c r="AO564" s="140">
        <f t="shared" si="204"/>
        <v>0</v>
      </c>
      <c r="AP564" s="140">
        <f t="shared" si="205"/>
        <v>1713.9570000000001</v>
      </c>
      <c r="AQ564" s="140">
        <f t="shared" si="206"/>
        <v>0</v>
      </c>
      <c r="AR564" s="140">
        <f t="shared" si="207"/>
        <v>654.46770000000004</v>
      </c>
      <c r="AS564" s="140">
        <f t="shared" si="208"/>
        <v>0</v>
      </c>
      <c r="AU564" s="143">
        <f t="shared" si="210"/>
        <v>0</v>
      </c>
      <c r="AV564" s="143">
        <f t="shared" si="210"/>
        <v>1713.9570000000001</v>
      </c>
      <c r="AW564" s="143">
        <f t="shared" si="210"/>
        <v>0</v>
      </c>
      <c r="AX564" s="143">
        <f t="shared" si="210"/>
        <v>654.46770000000004</v>
      </c>
      <c r="AY564" s="143">
        <f t="shared" si="210"/>
        <v>0</v>
      </c>
    </row>
    <row r="565" spans="2:51">
      <c r="B565" t="s">
        <v>998</v>
      </c>
      <c r="C565" t="s">
        <v>600</v>
      </c>
      <c r="D565" s="120">
        <v>7.3300000000000004E-2</v>
      </c>
      <c r="E565" s="120">
        <v>4.0800000000000003E-2</v>
      </c>
      <c r="F565" s="127"/>
      <c r="G565" s="127"/>
      <c r="H565" s="127"/>
      <c r="I565" s="127"/>
      <c r="J565" s="127"/>
      <c r="K565" s="127">
        <v>0</v>
      </c>
      <c r="L565" s="127">
        <v>0</v>
      </c>
      <c r="M565" s="127">
        <v>0</v>
      </c>
      <c r="N565" s="127">
        <v>331932</v>
      </c>
      <c r="O565" s="127">
        <v>0</v>
      </c>
      <c r="Q565" s="140">
        <f t="shared" si="189"/>
        <v>0</v>
      </c>
      <c r="R565" s="140">
        <f t="shared" si="190"/>
        <v>0</v>
      </c>
      <c r="S565" s="140">
        <f t="shared" si="191"/>
        <v>0</v>
      </c>
      <c r="T565" s="140">
        <f t="shared" si="192"/>
        <v>24330.615600000001</v>
      </c>
      <c r="U565" s="140">
        <f t="shared" si="193"/>
        <v>0</v>
      </c>
      <c r="W565" s="140">
        <f t="shared" si="194"/>
        <v>0</v>
      </c>
      <c r="X565" s="140">
        <f t="shared" si="195"/>
        <v>0</v>
      </c>
      <c r="Y565" s="140">
        <f t="shared" si="196"/>
        <v>0</v>
      </c>
      <c r="Z565" s="140">
        <f t="shared" si="197"/>
        <v>0</v>
      </c>
      <c r="AA565" s="140">
        <f t="shared" si="198"/>
        <v>0</v>
      </c>
      <c r="AC565" s="143">
        <f t="shared" si="209"/>
        <v>0</v>
      </c>
      <c r="AD565" s="143">
        <f t="shared" si="209"/>
        <v>0</v>
      </c>
      <c r="AE565" s="143">
        <f t="shared" si="209"/>
        <v>0</v>
      </c>
      <c r="AF565" s="143">
        <f t="shared" si="209"/>
        <v>24330.615600000001</v>
      </c>
      <c r="AG565" s="143">
        <f t="shared" si="209"/>
        <v>0</v>
      </c>
      <c r="AI565" s="140">
        <f t="shared" si="199"/>
        <v>0</v>
      </c>
      <c r="AJ565" s="140">
        <f t="shared" si="200"/>
        <v>0</v>
      </c>
      <c r="AK565" s="140">
        <f t="shared" si="201"/>
        <v>0</v>
      </c>
      <c r="AL565" s="140">
        <f t="shared" si="202"/>
        <v>13542.8256</v>
      </c>
      <c r="AM565" s="140">
        <f t="shared" si="203"/>
        <v>0</v>
      </c>
      <c r="AO565" s="140">
        <f t="shared" si="204"/>
        <v>0</v>
      </c>
      <c r="AP565" s="140">
        <f t="shared" si="205"/>
        <v>0</v>
      </c>
      <c r="AQ565" s="140">
        <f t="shared" si="206"/>
        <v>0</v>
      </c>
      <c r="AR565" s="140">
        <f t="shared" si="207"/>
        <v>0</v>
      </c>
      <c r="AS565" s="140">
        <f t="shared" si="208"/>
        <v>0</v>
      </c>
      <c r="AU565" s="143">
        <f t="shared" si="210"/>
        <v>0</v>
      </c>
      <c r="AV565" s="143">
        <f t="shared" si="210"/>
        <v>0</v>
      </c>
      <c r="AW565" s="143">
        <f t="shared" si="210"/>
        <v>0</v>
      </c>
      <c r="AX565" s="143">
        <f t="shared" si="210"/>
        <v>13542.8256</v>
      </c>
      <c r="AY565" s="143">
        <f t="shared" si="210"/>
        <v>0</v>
      </c>
    </row>
    <row r="566" spans="2:51">
      <c r="B566" t="s">
        <v>998</v>
      </c>
      <c r="C566" t="s">
        <v>601</v>
      </c>
      <c r="D566" s="120">
        <v>5.7799999999999997E-2</v>
      </c>
      <c r="E566" s="120">
        <v>2.3300000000000001E-2</v>
      </c>
      <c r="F566" s="127"/>
      <c r="G566" s="127"/>
      <c r="H566" s="127"/>
      <c r="I566" s="127"/>
      <c r="J566" s="127"/>
      <c r="K566" s="127">
        <v>0</v>
      </c>
      <c r="L566" s="127">
        <v>0</v>
      </c>
      <c r="M566" s="127">
        <v>0</v>
      </c>
      <c r="N566" s="127">
        <v>403824</v>
      </c>
      <c r="O566" s="127">
        <v>0</v>
      </c>
      <c r="Q566" s="140">
        <f t="shared" si="189"/>
        <v>0</v>
      </c>
      <c r="R566" s="140">
        <f t="shared" si="190"/>
        <v>0</v>
      </c>
      <c r="S566" s="140">
        <f t="shared" si="191"/>
        <v>0</v>
      </c>
      <c r="T566" s="140">
        <f t="shared" si="192"/>
        <v>23341.0272</v>
      </c>
      <c r="U566" s="140">
        <f t="shared" si="193"/>
        <v>0</v>
      </c>
      <c r="W566" s="140">
        <f t="shared" si="194"/>
        <v>0</v>
      </c>
      <c r="X566" s="140">
        <f t="shared" si="195"/>
        <v>0</v>
      </c>
      <c r="Y566" s="140">
        <f t="shared" si="196"/>
        <v>0</v>
      </c>
      <c r="Z566" s="140">
        <f t="shared" si="197"/>
        <v>0</v>
      </c>
      <c r="AA566" s="140">
        <f t="shared" si="198"/>
        <v>0</v>
      </c>
      <c r="AC566" s="143">
        <f t="shared" si="209"/>
        <v>0</v>
      </c>
      <c r="AD566" s="143">
        <f t="shared" si="209"/>
        <v>0</v>
      </c>
      <c r="AE566" s="143">
        <f t="shared" si="209"/>
        <v>0</v>
      </c>
      <c r="AF566" s="143">
        <f t="shared" si="209"/>
        <v>23341.0272</v>
      </c>
      <c r="AG566" s="143">
        <f t="shared" si="209"/>
        <v>0</v>
      </c>
      <c r="AI566" s="140">
        <f t="shared" si="199"/>
        <v>0</v>
      </c>
      <c r="AJ566" s="140">
        <f t="shared" si="200"/>
        <v>0</v>
      </c>
      <c r="AK566" s="140">
        <f t="shared" si="201"/>
        <v>0</v>
      </c>
      <c r="AL566" s="140">
        <f t="shared" si="202"/>
        <v>9409.0992000000006</v>
      </c>
      <c r="AM566" s="140">
        <f t="shared" si="203"/>
        <v>0</v>
      </c>
      <c r="AO566" s="140">
        <f t="shared" si="204"/>
        <v>0</v>
      </c>
      <c r="AP566" s="140">
        <f t="shared" si="205"/>
        <v>0</v>
      </c>
      <c r="AQ566" s="140">
        <f t="shared" si="206"/>
        <v>0</v>
      </c>
      <c r="AR566" s="140">
        <f t="shared" si="207"/>
        <v>0</v>
      </c>
      <c r="AS566" s="140">
        <f t="shared" si="208"/>
        <v>0</v>
      </c>
      <c r="AU566" s="143">
        <f t="shared" si="210"/>
        <v>0</v>
      </c>
      <c r="AV566" s="143">
        <f t="shared" si="210"/>
        <v>0</v>
      </c>
      <c r="AW566" s="143">
        <f t="shared" si="210"/>
        <v>0</v>
      </c>
      <c r="AX566" s="143">
        <f t="shared" si="210"/>
        <v>9409.0992000000006</v>
      </c>
      <c r="AY566" s="143">
        <f t="shared" si="210"/>
        <v>0</v>
      </c>
    </row>
    <row r="567" spans="2:51">
      <c r="B567" t="s">
        <v>998</v>
      </c>
      <c r="C567" t="s">
        <v>602</v>
      </c>
      <c r="D567" s="120">
        <v>5.7799999999999997E-2</v>
      </c>
      <c r="E567" s="120">
        <v>2.3300000000000001E-2</v>
      </c>
      <c r="F567" s="127"/>
      <c r="G567" s="127"/>
      <c r="H567" s="127"/>
      <c r="I567" s="127"/>
      <c r="J567" s="127"/>
      <c r="K567" s="127">
        <v>0</v>
      </c>
      <c r="L567" s="127">
        <v>0</v>
      </c>
      <c r="M567" s="127">
        <v>0</v>
      </c>
      <c r="N567" s="127">
        <v>968252</v>
      </c>
      <c r="O567" s="127">
        <v>0</v>
      </c>
      <c r="Q567" s="140">
        <f t="shared" si="189"/>
        <v>0</v>
      </c>
      <c r="R567" s="140">
        <f t="shared" si="190"/>
        <v>0</v>
      </c>
      <c r="S567" s="140">
        <f t="shared" si="191"/>
        <v>0</v>
      </c>
      <c r="T567" s="140">
        <f t="shared" si="192"/>
        <v>55964.965599999996</v>
      </c>
      <c r="U567" s="140">
        <f t="shared" si="193"/>
        <v>0</v>
      </c>
      <c r="W567" s="140">
        <f t="shared" si="194"/>
        <v>0</v>
      </c>
      <c r="X567" s="140">
        <f t="shared" si="195"/>
        <v>0</v>
      </c>
      <c r="Y567" s="140">
        <f t="shared" si="196"/>
        <v>0</v>
      </c>
      <c r="Z567" s="140">
        <f t="shared" si="197"/>
        <v>0</v>
      </c>
      <c r="AA567" s="140">
        <f t="shared" si="198"/>
        <v>0</v>
      </c>
      <c r="AC567" s="143">
        <f t="shared" si="209"/>
        <v>0</v>
      </c>
      <c r="AD567" s="143">
        <f t="shared" si="209"/>
        <v>0</v>
      </c>
      <c r="AE567" s="143">
        <f t="shared" si="209"/>
        <v>0</v>
      </c>
      <c r="AF567" s="143">
        <f t="shared" si="209"/>
        <v>55964.965599999996</v>
      </c>
      <c r="AG567" s="143">
        <f t="shared" si="209"/>
        <v>0</v>
      </c>
      <c r="AI567" s="140">
        <f t="shared" si="199"/>
        <v>0</v>
      </c>
      <c r="AJ567" s="140">
        <f t="shared" si="200"/>
        <v>0</v>
      </c>
      <c r="AK567" s="140">
        <f t="shared" si="201"/>
        <v>0</v>
      </c>
      <c r="AL567" s="140">
        <f t="shared" si="202"/>
        <v>22560.2716</v>
      </c>
      <c r="AM567" s="140">
        <f t="shared" si="203"/>
        <v>0</v>
      </c>
      <c r="AO567" s="140">
        <f t="shared" si="204"/>
        <v>0</v>
      </c>
      <c r="AP567" s="140">
        <f t="shared" si="205"/>
        <v>0</v>
      </c>
      <c r="AQ567" s="140">
        <f t="shared" si="206"/>
        <v>0</v>
      </c>
      <c r="AR567" s="140">
        <f t="shared" si="207"/>
        <v>0</v>
      </c>
      <c r="AS567" s="140">
        <f t="shared" si="208"/>
        <v>0</v>
      </c>
      <c r="AU567" s="143">
        <f t="shared" si="210"/>
        <v>0</v>
      </c>
      <c r="AV567" s="143">
        <f t="shared" si="210"/>
        <v>0</v>
      </c>
      <c r="AW567" s="143">
        <f t="shared" si="210"/>
        <v>0</v>
      </c>
      <c r="AX567" s="143">
        <f t="shared" si="210"/>
        <v>22560.2716</v>
      </c>
      <c r="AY567" s="143">
        <f t="shared" si="210"/>
        <v>0</v>
      </c>
    </row>
    <row r="568" spans="2:51">
      <c r="B568" t="s">
        <v>998</v>
      </c>
      <c r="C568" t="s">
        <v>603</v>
      </c>
      <c r="D568" s="120">
        <v>4.9200000000000001E-2</v>
      </c>
      <c r="E568" s="120">
        <v>2.0400000000000001E-2</v>
      </c>
      <c r="F568" s="127"/>
      <c r="G568" s="127"/>
      <c r="H568" s="127"/>
      <c r="I568" s="127"/>
      <c r="J568" s="127"/>
      <c r="K568" s="127">
        <v>0</v>
      </c>
      <c r="L568" s="127">
        <v>0</v>
      </c>
      <c r="M568" s="127">
        <v>0</v>
      </c>
      <c r="N568" s="127">
        <v>666223</v>
      </c>
      <c r="O568" s="127">
        <v>0</v>
      </c>
      <c r="Q568" s="140">
        <f t="shared" si="189"/>
        <v>0</v>
      </c>
      <c r="R568" s="140">
        <f t="shared" si="190"/>
        <v>0</v>
      </c>
      <c r="S568" s="140">
        <f t="shared" si="191"/>
        <v>0</v>
      </c>
      <c r="T568" s="140">
        <f t="shared" si="192"/>
        <v>32778.171600000001</v>
      </c>
      <c r="U568" s="140">
        <f t="shared" si="193"/>
        <v>0</v>
      </c>
      <c r="W568" s="140">
        <f t="shared" si="194"/>
        <v>0</v>
      </c>
      <c r="X568" s="140">
        <f t="shared" si="195"/>
        <v>0</v>
      </c>
      <c r="Y568" s="140">
        <f t="shared" si="196"/>
        <v>0</v>
      </c>
      <c r="Z568" s="140">
        <f t="shared" si="197"/>
        <v>0</v>
      </c>
      <c r="AA568" s="140">
        <f t="shared" si="198"/>
        <v>0</v>
      </c>
      <c r="AC568" s="143">
        <f t="shared" si="209"/>
        <v>0</v>
      </c>
      <c r="AD568" s="143">
        <f t="shared" si="209"/>
        <v>0</v>
      </c>
      <c r="AE568" s="143">
        <f t="shared" si="209"/>
        <v>0</v>
      </c>
      <c r="AF568" s="143">
        <f t="shared" si="209"/>
        <v>32778.171600000001</v>
      </c>
      <c r="AG568" s="143">
        <f t="shared" si="209"/>
        <v>0</v>
      </c>
      <c r="AI568" s="140">
        <f t="shared" si="199"/>
        <v>0</v>
      </c>
      <c r="AJ568" s="140">
        <f t="shared" si="200"/>
        <v>0</v>
      </c>
      <c r="AK568" s="140">
        <f t="shared" si="201"/>
        <v>0</v>
      </c>
      <c r="AL568" s="140">
        <f t="shared" si="202"/>
        <v>13590.949200000001</v>
      </c>
      <c r="AM568" s="140">
        <f t="shared" si="203"/>
        <v>0</v>
      </c>
      <c r="AO568" s="140">
        <f t="shared" si="204"/>
        <v>0</v>
      </c>
      <c r="AP568" s="140">
        <f t="shared" si="205"/>
        <v>0</v>
      </c>
      <c r="AQ568" s="140">
        <f t="shared" si="206"/>
        <v>0</v>
      </c>
      <c r="AR568" s="140">
        <f t="shared" si="207"/>
        <v>0</v>
      </c>
      <c r="AS568" s="140">
        <f t="shared" si="208"/>
        <v>0</v>
      </c>
      <c r="AU568" s="143">
        <f t="shared" si="210"/>
        <v>0</v>
      </c>
      <c r="AV568" s="143">
        <f t="shared" si="210"/>
        <v>0</v>
      </c>
      <c r="AW568" s="143">
        <f t="shared" si="210"/>
        <v>0</v>
      </c>
      <c r="AX568" s="143">
        <f t="shared" si="210"/>
        <v>13590.949200000001</v>
      </c>
      <c r="AY568" s="143">
        <f t="shared" si="210"/>
        <v>0</v>
      </c>
    </row>
    <row r="569" spans="2:51">
      <c r="B569" t="s">
        <v>998</v>
      </c>
      <c r="C569" t="s">
        <v>604</v>
      </c>
      <c r="D569" s="120">
        <v>4.9200000000000001E-2</v>
      </c>
      <c r="E569" s="120">
        <v>2.0400000000000001E-2</v>
      </c>
      <c r="F569" s="127"/>
      <c r="G569" s="127"/>
      <c r="H569" s="127"/>
      <c r="I569" s="127"/>
      <c r="J569" s="127"/>
      <c r="K569" s="127">
        <v>0</v>
      </c>
      <c r="L569" s="127">
        <v>0</v>
      </c>
      <c r="M569" s="127">
        <v>0</v>
      </c>
      <c r="N569" s="127">
        <v>131438</v>
      </c>
      <c r="O569" s="127">
        <v>0</v>
      </c>
      <c r="Q569" s="140">
        <f t="shared" si="189"/>
        <v>0</v>
      </c>
      <c r="R569" s="140">
        <f t="shared" si="190"/>
        <v>0</v>
      </c>
      <c r="S569" s="140">
        <f t="shared" si="191"/>
        <v>0</v>
      </c>
      <c r="T569" s="140">
        <f t="shared" si="192"/>
        <v>6466.7496000000001</v>
      </c>
      <c r="U569" s="140">
        <f t="shared" si="193"/>
        <v>0</v>
      </c>
      <c r="W569" s="140">
        <f t="shared" si="194"/>
        <v>0</v>
      </c>
      <c r="X569" s="140">
        <f t="shared" si="195"/>
        <v>0</v>
      </c>
      <c r="Y569" s="140">
        <f t="shared" si="196"/>
        <v>0</v>
      </c>
      <c r="Z569" s="140">
        <f t="shared" si="197"/>
        <v>0</v>
      </c>
      <c r="AA569" s="140">
        <f t="shared" si="198"/>
        <v>0</v>
      </c>
      <c r="AC569" s="143">
        <f t="shared" si="209"/>
        <v>0</v>
      </c>
      <c r="AD569" s="143">
        <f t="shared" si="209"/>
        <v>0</v>
      </c>
      <c r="AE569" s="143">
        <f t="shared" si="209"/>
        <v>0</v>
      </c>
      <c r="AF569" s="143">
        <f t="shared" si="209"/>
        <v>6466.7496000000001</v>
      </c>
      <c r="AG569" s="143">
        <f t="shared" si="209"/>
        <v>0</v>
      </c>
      <c r="AI569" s="140">
        <f t="shared" si="199"/>
        <v>0</v>
      </c>
      <c r="AJ569" s="140">
        <f t="shared" si="200"/>
        <v>0</v>
      </c>
      <c r="AK569" s="140">
        <f t="shared" si="201"/>
        <v>0</v>
      </c>
      <c r="AL569" s="140">
        <f t="shared" si="202"/>
        <v>2681.3352</v>
      </c>
      <c r="AM569" s="140">
        <f t="shared" si="203"/>
        <v>0</v>
      </c>
      <c r="AO569" s="140">
        <f t="shared" si="204"/>
        <v>0</v>
      </c>
      <c r="AP569" s="140">
        <f t="shared" si="205"/>
        <v>0</v>
      </c>
      <c r="AQ569" s="140">
        <f t="shared" si="206"/>
        <v>0</v>
      </c>
      <c r="AR569" s="140">
        <f t="shared" si="207"/>
        <v>0</v>
      </c>
      <c r="AS569" s="140">
        <f t="shared" si="208"/>
        <v>0</v>
      </c>
      <c r="AU569" s="143">
        <f t="shared" si="210"/>
        <v>0</v>
      </c>
      <c r="AV569" s="143">
        <f t="shared" si="210"/>
        <v>0</v>
      </c>
      <c r="AW569" s="143">
        <f t="shared" si="210"/>
        <v>0</v>
      </c>
      <c r="AX569" s="143">
        <f t="shared" si="210"/>
        <v>2681.3352</v>
      </c>
      <c r="AY569" s="143">
        <f t="shared" si="210"/>
        <v>0</v>
      </c>
    </row>
    <row r="570" spans="2:51">
      <c r="B570" t="s">
        <v>998</v>
      </c>
      <c r="C570" t="s">
        <v>605</v>
      </c>
      <c r="D570" s="120">
        <v>5.74E-2</v>
      </c>
      <c r="E570" s="120">
        <v>2.8000000000000001E-2</v>
      </c>
      <c r="F570" s="127"/>
      <c r="G570" s="127"/>
      <c r="H570" s="127"/>
      <c r="I570" s="127"/>
      <c r="J570" s="127"/>
      <c r="K570" s="127">
        <v>0</v>
      </c>
      <c r="L570" s="127">
        <v>0</v>
      </c>
      <c r="M570" s="127">
        <v>0</v>
      </c>
      <c r="N570" s="127">
        <v>607559</v>
      </c>
      <c r="O570" s="127">
        <v>0</v>
      </c>
      <c r="Q570" s="140">
        <f t="shared" si="189"/>
        <v>0</v>
      </c>
      <c r="R570" s="140">
        <f t="shared" si="190"/>
        <v>0</v>
      </c>
      <c r="S570" s="140">
        <f t="shared" si="191"/>
        <v>0</v>
      </c>
      <c r="T570" s="140">
        <f t="shared" si="192"/>
        <v>34873.886599999998</v>
      </c>
      <c r="U570" s="140">
        <f t="shared" si="193"/>
        <v>0</v>
      </c>
      <c r="W570" s="140">
        <f t="shared" si="194"/>
        <v>0</v>
      </c>
      <c r="X570" s="140">
        <f t="shared" si="195"/>
        <v>0</v>
      </c>
      <c r="Y570" s="140">
        <f t="shared" si="196"/>
        <v>0</v>
      </c>
      <c r="Z570" s="140">
        <f t="shared" si="197"/>
        <v>0</v>
      </c>
      <c r="AA570" s="140">
        <f t="shared" si="198"/>
        <v>0</v>
      </c>
      <c r="AC570" s="143">
        <f t="shared" si="209"/>
        <v>0</v>
      </c>
      <c r="AD570" s="143">
        <f t="shared" si="209"/>
        <v>0</v>
      </c>
      <c r="AE570" s="143">
        <f t="shared" si="209"/>
        <v>0</v>
      </c>
      <c r="AF570" s="143">
        <f t="shared" si="209"/>
        <v>34873.886599999998</v>
      </c>
      <c r="AG570" s="143">
        <f t="shared" si="209"/>
        <v>0</v>
      </c>
      <c r="AI570" s="140">
        <f t="shared" si="199"/>
        <v>0</v>
      </c>
      <c r="AJ570" s="140">
        <f t="shared" si="200"/>
        <v>0</v>
      </c>
      <c r="AK570" s="140">
        <f t="shared" si="201"/>
        <v>0</v>
      </c>
      <c r="AL570" s="140">
        <f t="shared" si="202"/>
        <v>17011.652000000002</v>
      </c>
      <c r="AM570" s="140">
        <f t="shared" si="203"/>
        <v>0</v>
      </c>
      <c r="AO570" s="140">
        <f t="shared" si="204"/>
        <v>0</v>
      </c>
      <c r="AP570" s="140">
        <f t="shared" si="205"/>
        <v>0</v>
      </c>
      <c r="AQ570" s="140">
        <f t="shared" si="206"/>
        <v>0</v>
      </c>
      <c r="AR570" s="140">
        <f t="shared" si="207"/>
        <v>0</v>
      </c>
      <c r="AS570" s="140">
        <f t="shared" si="208"/>
        <v>0</v>
      </c>
      <c r="AU570" s="143">
        <f t="shared" si="210"/>
        <v>0</v>
      </c>
      <c r="AV570" s="143">
        <f t="shared" si="210"/>
        <v>0</v>
      </c>
      <c r="AW570" s="143">
        <f t="shared" si="210"/>
        <v>0</v>
      </c>
      <c r="AX570" s="143">
        <f t="shared" si="210"/>
        <v>17011.652000000002</v>
      </c>
      <c r="AY570" s="143">
        <f t="shared" si="210"/>
        <v>0</v>
      </c>
    </row>
    <row r="571" spans="2:51">
      <c r="B571" t="s">
        <v>998</v>
      </c>
      <c r="C571" t="s">
        <v>606</v>
      </c>
      <c r="D571" s="120">
        <v>4.9299999999999997E-2</v>
      </c>
      <c r="E571" s="120">
        <v>4.0800000000000003E-2</v>
      </c>
      <c r="F571" s="127"/>
      <c r="G571" s="127"/>
      <c r="H571" s="127"/>
      <c r="I571" s="127"/>
      <c r="J571" s="127"/>
      <c r="K571" s="127">
        <v>0</v>
      </c>
      <c r="L571" s="127">
        <v>0</v>
      </c>
      <c r="M571" s="127">
        <v>0</v>
      </c>
      <c r="N571" s="127">
        <v>0</v>
      </c>
      <c r="O571" s="127">
        <v>0</v>
      </c>
      <c r="Q571" s="140">
        <f t="shared" si="189"/>
        <v>0</v>
      </c>
      <c r="R571" s="140">
        <f t="shared" si="190"/>
        <v>0</v>
      </c>
      <c r="S571" s="140">
        <f t="shared" si="191"/>
        <v>0</v>
      </c>
      <c r="T571" s="140">
        <f t="shared" si="192"/>
        <v>0</v>
      </c>
      <c r="U571" s="140">
        <f t="shared" si="193"/>
        <v>0</v>
      </c>
      <c r="W571" s="140">
        <f t="shared" si="194"/>
        <v>0</v>
      </c>
      <c r="X571" s="140">
        <f t="shared" si="195"/>
        <v>0</v>
      </c>
      <c r="Y571" s="140">
        <f t="shared" si="196"/>
        <v>0</v>
      </c>
      <c r="Z571" s="140">
        <f t="shared" si="197"/>
        <v>0</v>
      </c>
      <c r="AA571" s="140">
        <f t="shared" si="198"/>
        <v>0</v>
      </c>
      <c r="AC571" s="143">
        <f t="shared" si="209"/>
        <v>0</v>
      </c>
      <c r="AD571" s="143">
        <f t="shared" si="209"/>
        <v>0</v>
      </c>
      <c r="AE571" s="143">
        <f t="shared" si="209"/>
        <v>0</v>
      </c>
      <c r="AF571" s="143">
        <f t="shared" si="209"/>
        <v>0</v>
      </c>
      <c r="AG571" s="143">
        <f t="shared" si="209"/>
        <v>0</v>
      </c>
      <c r="AI571" s="140">
        <f t="shared" si="199"/>
        <v>0</v>
      </c>
      <c r="AJ571" s="140">
        <f t="shared" si="200"/>
        <v>0</v>
      </c>
      <c r="AK571" s="140">
        <f t="shared" si="201"/>
        <v>0</v>
      </c>
      <c r="AL571" s="140">
        <f t="shared" si="202"/>
        <v>0</v>
      </c>
      <c r="AM571" s="140">
        <f t="shared" si="203"/>
        <v>0</v>
      </c>
      <c r="AO571" s="140">
        <f t="shared" si="204"/>
        <v>0</v>
      </c>
      <c r="AP571" s="140">
        <f t="shared" si="205"/>
        <v>0</v>
      </c>
      <c r="AQ571" s="140">
        <f t="shared" si="206"/>
        <v>0</v>
      </c>
      <c r="AR571" s="140">
        <f t="shared" si="207"/>
        <v>0</v>
      </c>
      <c r="AS571" s="140">
        <f t="shared" si="208"/>
        <v>0</v>
      </c>
      <c r="AU571" s="143">
        <f t="shared" si="210"/>
        <v>0</v>
      </c>
      <c r="AV571" s="143">
        <f t="shared" si="210"/>
        <v>0</v>
      </c>
      <c r="AW571" s="143">
        <f t="shared" si="210"/>
        <v>0</v>
      </c>
      <c r="AX571" s="143">
        <f t="shared" si="210"/>
        <v>0</v>
      </c>
      <c r="AY571" s="143">
        <f t="shared" si="210"/>
        <v>0</v>
      </c>
    </row>
    <row r="572" spans="2:51">
      <c r="B572" t="s">
        <v>998</v>
      </c>
      <c r="C572" t="s">
        <v>607</v>
      </c>
      <c r="D572" s="120">
        <v>0</v>
      </c>
      <c r="E572" s="120">
        <v>2.8000000000000001E-2</v>
      </c>
      <c r="F572" s="127"/>
      <c r="G572" s="127"/>
      <c r="H572" s="127"/>
      <c r="I572" s="127"/>
      <c r="J572" s="127"/>
      <c r="K572" s="127">
        <v>0</v>
      </c>
      <c r="L572" s="127">
        <v>0</v>
      </c>
      <c r="M572" s="127">
        <v>0</v>
      </c>
      <c r="N572" s="127">
        <v>0</v>
      </c>
      <c r="O572" s="127">
        <v>0</v>
      </c>
      <c r="Q572" s="140">
        <f t="shared" si="189"/>
        <v>0</v>
      </c>
      <c r="R572" s="140">
        <f t="shared" si="190"/>
        <v>0</v>
      </c>
      <c r="S572" s="140">
        <f t="shared" si="191"/>
        <v>0</v>
      </c>
      <c r="T572" s="140">
        <f t="shared" si="192"/>
        <v>0</v>
      </c>
      <c r="U572" s="140">
        <f t="shared" si="193"/>
        <v>0</v>
      </c>
      <c r="W572" s="140">
        <f t="shared" si="194"/>
        <v>0</v>
      </c>
      <c r="X572" s="140">
        <f t="shared" si="195"/>
        <v>0</v>
      </c>
      <c r="Y572" s="140">
        <f t="shared" si="196"/>
        <v>0</v>
      </c>
      <c r="Z572" s="140">
        <f t="shared" si="197"/>
        <v>0</v>
      </c>
      <c r="AA572" s="140">
        <f t="shared" si="198"/>
        <v>0</v>
      </c>
      <c r="AC572" s="143">
        <f t="shared" si="209"/>
        <v>0</v>
      </c>
      <c r="AD572" s="143">
        <f t="shared" si="209"/>
        <v>0</v>
      </c>
      <c r="AE572" s="143">
        <f t="shared" si="209"/>
        <v>0</v>
      </c>
      <c r="AF572" s="143">
        <f t="shared" si="209"/>
        <v>0</v>
      </c>
      <c r="AG572" s="143">
        <f t="shared" si="209"/>
        <v>0</v>
      </c>
      <c r="AI572" s="140">
        <f t="shared" si="199"/>
        <v>0</v>
      </c>
      <c r="AJ572" s="140">
        <f t="shared" si="200"/>
        <v>0</v>
      </c>
      <c r="AK572" s="140">
        <f t="shared" si="201"/>
        <v>0</v>
      </c>
      <c r="AL572" s="140">
        <f t="shared" si="202"/>
        <v>0</v>
      </c>
      <c r="AM572" s="140">
        <f t="shared" si="203"/>
        <v>0</v>
      </c>
      <c r="AO572" s="140">
        <f t="shared" si="204"/>
        <v>0</v>
      </c>
      <c r="AP572" s="140">
        <f t="shared" si="205"/>
        <v>0</v>
      </c>
      <c r="AQ572" s="140">
        <f t="shared" si="206"/>
        <v>0</v>
      </c>
      <c r="AR572" s="140">
        <f t="shared" si="207"/>
        <v>0</v>
      </c>
      <c r="AS572" s="140">
        <f t="shared" si="208"/>
        <v>0</v>
      </c>
      <c r="AU572" s="143">
        <f t="shared" si="210"/>
        <v>0</v>
      </c>
      <c r="AV572" s="143">
        <f t="shared" si="210"/>
        <v>0</v>
      </c>
      <c r="AW572" s="143">
        <f t="shared" si="210"/>
        <v>0</v>
      </c>
      <c r="AX572" s="143">
        <f t="shared" si="210"/>
        <v>0</v>
      </c>
      <c r="AY572" s="143">
        <f t="shared" si="210"/>
        <v>0</v>
      </c>
    </row>
    <row r="573" spans="2:51">
      <c r="B573" t="s">
        <v>998</v>
      </c>
      <c r="C573" t="s">
        <v>610</v>
      </c>
      <c r="D573" s="120">
        <v>7.46E-2</v>
      </c>
      <c r="E573" s="120">
        <v>2.92E-2</v>
      </c>
      <c r="F573" s="127"/>
      <c r="G573" s="127"/>
      <c r="H573" s="127"/>
      <c r="I573" s="127"/>
      <c r="J573" s="127"/>
      <c r="K573" s="127">
        <v>0</v>
      </c>
      <c r="L573" s="127">
        <v>0</v>
      </c>
      <c r="M573" s="127">
        <v>0</v>
      </c>
      <c r="N573" s="127">
        <v>522556</v>
      </c>
      <c r="O573" s="127">
        <v>0</v>
      </c>
      <c r="Q573" s="140">
        <f t="shared" si="189"/>
        <v>0</v>
      </c>
      <c r="R573" s="140">
        <f t="shared" si="190"/>
        <v>0</v>
      </c>
      <c r="S573" s="140">
        <f t="shared" si="191"/>
        <v>0</v>
      </c>
      <c r="T573" s="140">
        <f t="shared" si="192"/>
        <v>38982.677600000003</v>
      </c>
      <c r="U573" s="140">
        <f t="shared" si="193"/>
        <v>0</v>
      </c>
      <c r="W573" s="140">
        <f t="shared" si="194"/>
        <v>0</v>
      </c>
      <c r="X573" s="140">
        <f t="shared" si="195"/>
        <v>0</v>
      </c>
      <c r="Y573" s="140">
        <f t="shared" si="196"/>
        <v>0</v>
      </c>
      <c r="Z573" s="140">
        <f t="shared" si="197"/>
        <v>0</v>
      </c>
      <c r="AA573" s="140">
        <f t="shared" si="198"/>
        <v>0</v>
      </c>
      <c r="AC573" s="143">
        <f t="shared" si="209"/>
        <v>0</v>
      </c>
      <c r="AD573" s="143">
        <f t="shared" si="209"/>
        <v>0</v>
      </c>
      <c r="AE573" s="143">
        <f t="shared" si="209"/>
        <v>0</v>
      </c>
      <c r="AF573" s="143">
        <f t="shared" si="209"/>
        <v>38982.677600000003</v>
      </c>
      <c r="AG573" s="143">
        <f t="shared" si="209"/>
        <v>0</v>
      </c>
      <c r="AI573" s="140">
        <f t="shared" si="199"/>
        <v>0</v>
      </c>
      <c r="AJ573" s="140">
        <f t="shared" si="200"/>
        <v>0</v>
      </c>
      <c r="AK573" s="140">
        <f t="shared" si="201"/>
        <v>0</v>
      </c>
      <c r="AL573" s="140">
        <f t="shared" si="202"/>
        <v>15258.635200000001</v>
      </c>
      <c r="AM573" s="140">
        <f t="shared" si="203"/>
        <v>0</v>
      </c>
      <c r="AO573" s="140">
        <f t="shared" si="204"/>
        <v>0</v>
      </c>
      <c r="AP573" s="140">
        <f t="shared" si="205"/>
        <v>0</v>
      </c>
      <c r="AQ573" s="140">
        <f t="shared" si="206"/>
        <v>0</v>
      </c>
      <c r="AR573" s="140">
        <f t="shared" si="207"/>
        <v>0</v>
      </c>
      <c r="AS573" s="140">
        <f t="shared" si="208"/>
        <v>0</v>
      </c>
      <c r="AU573" s="143">
        <f t="shared" si="210"/>
        <v>0</v>
      </c>
      <c r="AV573" s="143">
        <f t="shared" si="210"/>
        <v>0</v>
      </c>
      <c r="AW573" s="143">
        <f t="shared" si="210"/>
        <v>0</v>
      </c>
      <c r="AX573" s="143">
        <f t="shared" si="210"/>
        <v>15258.635200000001</v>
      </c>
      <c r="AY573" s="143">
        <f t="shared" si="210"/>
        <v>0</v>
      </c>
    </row>
    <row r="574" spans="2:51">
      <c r="B574" t="s">
        <v>998</v>
      </c>
      <c r="C574" t="s">
        <v>611</v>
      </c>
      <c r="D574" s="120">
        <v>2.1100000000000001E-2</v>
      </c>
      <c r="E574" s="120">
        <v>5.1000000000000004E-3</v>
      </c>
      <c r="F574" s="127"/>
      <c r="G574" s="127"/>
      <c r="H574" s="127"/>
      <c r="I574" s="127"/>
      <c r="J574" s="127"/>
      <c r="K574" s="127">
        <v>0</v>
      </c>
      <c r="L574" s="127">
        <v>0</v>
      </c>
      <c r="M574" s="127">
        <v>0</v>
      </c>
      <c r="N574" s="127">
        <v>377083</v>
      </c>
      <c r="O574" s="127">
        <v>0</v>
      </c>
      <c r="Q574" s="140">
        <f t="shared" si="189"/>
        <v>0</v>
      </c>
      <c r="R574" s="140">
        <f t="shared" si="190"/>
        <v>0</v>
      </c>
      <c r="S574" s="140">
        <f t="shared" si="191"/>
        <v>0</v>
      </c>
      <c r="T574" s="140">
        <f t="shared" si="192"/>
        <v>7956.4513000000006</v>
      </c>
      <c r="U574" s="140">
        <f t="shared" si="193"/>
        <v>0</v>
      </c>
      <c r="W574" s="140">
        <f t="shared" si="194"/>
        <v>0</v>
      </c>
      <c r="X574" s="140">
        <f t="shared" si="195"/>
        <v>0</v>
      </c>
      <c r="Y574" s="140">
        <f t="shared" si="196"/>
        <v>0</v>
      </c>
      <c r="Z574" s="140">
        <f t="shared" si="197"/>
        <v>0</v>
      </c>
      <c r="AA574" s="140">
        <f t="shared" si="198"/>
        <v>0</v>
      </c>
      <c r="AC574" s="143">
        <f t="shared" si="209"/>
        <v>0</v>
      </c>
      <c r="AD574" s="143">
        <f t="shared" si="209"/>
        <v>0</v>
      </c>
      <c r="AE574" s="143">
        <f t="shared" si="209"/>
        <v>0</v>
      </c>
      <c r="AF574" s="143">
        <f t="shared" si="209"/>
        <v>7956.4513000000006</v>
      </c>
      <c r="AG574" s="143">
        <f t="shared" si="209"/>
        <v>0</v>
      </c>
      <c r="AI574" s="140">
        <f t="shared" si="199"/>
        <v>0</v>
      </c>
      <c r="AJ574" s="140">
        <f t="shared" si="200"/>
        <v>0</v>
      </c>
      <c r="AK574" s="140">
        <f t="shared" si="201"/>
        <v>0</v>
      </c>
      <c r="AL574" s="140">
        <f t="shared" si="202"/>
        <v>1923.1233000000002</v>
      </c>
      <c r="AM574" s="140">
        <f t="shared" si="203"/>
        <v>0</v>
      </c>
      <c r="AO574" s="140">
        <f t="shared" si="204"/>
        <v>0</v>
      </c>
      <c r="AP574" s="140">
        <f t="shared" si="205"/>
        <v>0</v>
      </c>
      <c r="AQ574" s="140">
        <f t="shared" si="206"/>
        <v>0</v>
      </c>
      <c r="AR574" s="140">
        <f t="shared" si="207"/>
        <v>0</v>
      </c>
      <c r="AS574" s="140">
        <f t="shared" si="208"/>
        <v>0</v>
      </c>
      <c r="AU574" s="143">
        <f t="shared" si="210"/>
        <v>0</v>
      </c>
      <c r="AV574" s="143">
        <f t="shared" si="210"/>
        <v>0</v>
      </c>
      <c r="AW574" s="143">
        <f t="shared" si="210"/>
        <v>0</v>
      </c>
      <c r="AX574" s="143">
        <f t="shared" si="210"/>
        <v>1923.1233000000002</v>
      </c>
      <c r="AY574" s="143">
        <f t="shared" si="210"/>
        <v>0</v>
      </c>
    </row>
    <row r="575" spans="2:51">
      <c r="B575" t="s">
        <v>998</v>
      </c>
      <c r="C575" t="s">
        <v>612</v>
      </c>
      <c r="D575" s="120">
        <v>7.4300000000000005E-2</v>
      </c>
      <c r="E575" s="120">
        <v>2.92E-2</v>
      </c>
      <c r="F575" s="127"/>
      <c r="G575" s="127"/>
      <c r="H575" s="127"/>
      <c r="I575" s="127"/>
      <c r="J575" s="127"/>
      <c r="K575" s="127">
        <v>0</v>
      </c>
      <c r="L575" s="127">
        <v>0</v>
      </c>
      <c r="M575" s="127">
        <v>0</v>
      </c>
      <c r="N575" s="127">
        <v>0</v>
      </c>
      <c r="O575" s="127">
        <v>0</v>
      </c>
      <c r="Q575" s="140">
        <f t="shared" si="189"/>
        <v>0</v>
      </c>
      <c r="R575" s="140">
        <f t="shared" si="190"/>
        <v>0</v>
      </c>
      <c r="S575" s="140">
        <f t="shared" si="191"/>
        <v>0</v>
      </c>
      <c r="T575" s="140">
        <f t="shared" si="192"/>
        <v>0</v>
      </c>
      <c r="U575" s="140">
        <f t="shared" si="193"/>
        <v>0</v>
      </c>
      <c r="W575" s="140">
        <f t="shared" si="194"/>
        <v>0</v>
      </c>
      <c r="X575" s="140">
        <f t="shared" si="195"/>
        <v>0</v>
      </c>
      <c r="Y575" s="140">
        <f t="shared" si="196"/>
        <v>0</v>
      </c>
      <c r="Z575" s="140">
        <f t="shared" si="197"/>
        <v>0</v>
      </c>
      <c r="AA575" s="140">
        <f t="shared" si="198"/>
        <v>0</v>
      </c>
      <c r="AC575" s="143">
        <f t="shared" si="209"/>
        <v>0</v>
      </c>
      <c r="AD575" s="143">
        <f t="shared" si="209"/>
        <v>0</v>
      </c>
      <c r="AE575" s="143">
        <f t="shared" si="209"/>
        <v>0</v>
      </c>
      <c r="AF575" s="143">
        <f t="shared" si="209"/>
        <v>0</v>
      </c>
      <c r="AG575" s="143">
        <f t="shared" si="209"/>
        <v>0</v>
      </c>
      <c r="AI575" s="140">
        <f t="shared" si="199"/>
        <v>0</v>
      </c>
      <c r="AJ575" s="140">
        <f t="shared" si="200"/>
        <v>0</v>
      </c>
      <c r="AK575" s="140">
        <f t="shared" si="201"/>
        <v>0</v>
      </c>
      <c r="AL575" s="140">
        <f t="shared" si="202"/>
        <v>0</v>
      </c>
      <c r="AM575" s="140">
        <f t="shared" si="203"/>
        <v>0</v>
      </c>
      <c r="AO575" s="140">
        <f t="shared" si="204"/>
        <v>0</v>
      </c>
      <c r="AP575" s="140">
        <f t="shared" si="205"/>
        <v>0</v>
      </c>
      <c r="AQ575" s="140">
        <f t="shared" si="206"/>
        <v>0</v>
      </c>
      <c r="AR575" s="140">
        <f t="shared" si="207"/>
        <v>0</v>
      </c>
      <c r="AS575" s="140">
        <f t="shared" si="208"/>
        <v>0</v>
      </c>
      <c r="AU575" s="143">
        <f t="shared" si="210"/>
        <v>0</v>
      </c>
      <c r="AV575" s="143">
        <f t="shared" si="210"/>
        <v>0</v>
      </c>
      <c r="AW575" s="143">
        <f t="shared" si="210"/>
        <v>0</v>
      </c>
      <c r="AX575" s="143">
        <f t="shared" si="210"/>
        <v>0</v>
      </c>
      <c r="AY575" s="143">
        <f t="shared" si="210"/>
        <v>0</v>
      </c>
    </row>
    <row r="576" spans="2:51">
      <c r="B576" t="s">
        <v>998</v>
      </c>
      <c r="C576" t="s">
        <v>643</v>
      </c>
      <c r="D576" s="120">
        <v>1.5599999999999999E-2</v>
      </c>
      <c r="E576" s="120">
        <v>5.8500000000000003E-2</v>
      </c>
      <c r="F576" s="127"/>
      <c r="G576" s="127"/>
      <c r="H576" s="127"/>
      <c r="I576" s="127"/>
      <c r="J576" s="127"/>
      <c r="K576" s="127">
        <v>0</v>
      </c>
      <c r="L576" s="127">
        <v>0</v>
      </c>
      <c r="M576" s="127">
        <v>0</v>
      </c>
      <c r="N576" s="127">
        <v>0</v>
      </c>
      <c r="O576" s="127">
        <v>230653</v>
      </c>
      <c r="Q576" s="140">
        <f t="shared" si="189"/>
        <v>0</v>
      </c>
      <c r="R576" s="140">
        <f t="shared" si="190"/>
        <v>0</v>
      </c>
      <c r="S576" s="140">
        <f t="shared" si="191"/>
        <v>0</v>
      </c>
      <c r="T576" s="140">
        <f t="shared" si="192"/>
        <v>0</v>
      </c>
      <c r="U576" s="140">
        <f t="shared" si="193"/>
        <v>3598.1867999999999</v>
      </c>
      <c r="W576" s="140">
        <f t="shared" si="194"/>
        <v>0</v>
      </c>
      <c r="X576" s="140">
        <f t="shared" si="195"/>
        <v>0</v>
      </c>
      <c r="Y576" s="140">
        <f t="shared" si="196"/>
        <v>0</v>
      </c>
      <c r="Z576" s="140">
        <f t="shared" si="197"/>
        <v>0</v>
      </c>
      <c r="AA576" s="140">
        <f t="shared" si="198"/>
        <v>0</v>
      </c>
      <c r="AC576" s="143">
        <f t="shared" si="209"/>
        <v>0</v>
      </c>
      <c r="AD576" s="143">
        <f t="shared" si="209"/>
        <v>0</v>
      </c>
      <c r="AE576" s="143">
        <f t="shared" si="209"/>
        <v>0</v>
      </c>
      <c r="AF576" s="143">
        <f t="shared" si="209"/>
        <v>0</v>
      </c>
      <c r="AG576" s="143">
        <f t="shared" si="209"/>
        <v>3598.1867999999999</v>
      </c>
      <c r="AI576" s="140">
        <f t="shared" si="199"/>
        <v>0</v>
      </c>
      <c r="AJ576" s="140">
        <f t="shared" si="200"/>
        <v>0</v>
      </c>
      <c r="AK576" s="140">
        <f t="shared" si="201"/>
        <v>0</v>
      </c>
      <c r="AL576" s="140">
        <f t="shared" si="202"/>
        <v>0</v>
      </c>
      <c r="AM576" s="140">
        <f t="shared" si="203"/>
        <v>13493.200500000001</v>
      </c>
      <c r="AO576" s="140">
        <f t="shared" si="204"/>
        <v>0</v>
      </c>
      <c r="AP576" s="140">
        <f t="shared" si="205"/>
        <v>0</v>
      </c>
      <c r="AQ576" s="140">
        <f t="shared" si="206"/>
        <v>0</v>
      </c>
      <c r="AR576" s="140">
        <f t="shared" si="207"/>
        <v>0</v>
      </c>
      <c r="AS576" s="140">
        <f t="shared" si="208"/>
        <v>0</v>
      </c>
      <c r="AU576" s="143">
        <f t="shared" si="210"/>
        <v>0</v>
      </c>
      <c r="AV576" s="143">
        <f t="shared" si="210"/>
        <v>0</v>
      </c>
      <c r="AW576" s="143">
        <f t="shared" si="210"/>
        <v>0</v>
      </c>
      <c r="AX576" s="143">
        <f t="shared" si="210"/>
        <v>0</v>
      </c>
      <c r="AY576" s="143">
        <f t="shared" si="210"/>
        <v>13493.200500000001</v>
      </c>
    </row>
    <row r="577" spans="2:51">
      <c r="B577" t="s">
        <v>998</v>
      </c>
      <c r="C577" t="s">
        <v>644</v>
      </c>
      <c r="D577" s="120">
        <v>4.9000000000000002E-2</v>
      </c>
      <c r="E577" s="120">
        <v>4.9000000000000002E-2</v>
      </c>
      <c r="F577" s="127"/>
      <c r="G577" s="127"/>
      <c r="H577" s="127"/>
      <c r="I577" s="127"/>
      <c r="J577" s="127"/>
      <c r="K577" s="127">
        <v>0</v>
      </c>
      <c r="L577" s="127">
        <v>0</v>
      </c>
      <c r="M577" s="127">
        <v>0</v>
      </c>
      <c r="N577" s="127">
        <v>0</v>
      </c>
      <c r="O577" s="127">
        <v>0</v>
      </c>
      <c r="Q577" s="140">
        <f t="shared" si="189"/>
        <v>0</v>
      </c>
      <c r="R577" s="140">
        <f t="shared" si="190"/>
        <v>0</v>
      </c>
      <c r="S577" s="140">
        <f t="shared" si="191"/>
        <v>0</v>
      </c>
      <c r="T577" s="140">
        <f t="shared" si="192"/>
        <v>0</v>
      </c>
      <c r="U577" s="140">
        <f t="shared" si="193"/>
        <v>0</v>
      </c>
      <c r="W577" s="140">
        <f t="shared" si="194"/>
        <v>0</v>
      </c>
      <c r="X577" s="140">
        <f t="shared" si="195"/>
        <v>0</v>
      </c>
      <c r="Y577" s="140">
        <f t="shared" si="196"/>
        <v>0</v>
      </c>
      <c r="Z577" s="140">
        <f t="shared" si="197"/>
        <v>0</v>
      </c>
      <c r="AA577" s="140">
        <f t="shared" si="198"/>
        <v>0</v>
      </c>
      <c r="AC577" s="143">
        <f t="shared" si="209"/>
        <v>0</v>
      </c>
      <c r="AD577" s="143">
        <f t="shared" si="209"/>
        <v>0</v>
      </c>
      <c r="AE577" s="143">
        <f t="shared" si="209"/>
        <v>0</v>
      </c>
      <c r="AF577" s="143">
        <f t="shared" si="209"/>
        <v>0</v>
      </c>
      <c r="AG577" s="143">
        <f t="shared" si="209"/>
        <v>0</v>
      </c>
      <c r="AI577" s="140">
        <f t="shared" si="199"/>
        <v>0</v>
      </c>
      <c r="AJ577" s="140">
        <f t="shared" si="200"/>
        <v>0</v>
      </c>
      <c r="AK577" s="140">
        <f t="shared" si="201"/>
        <v>0</v>
      </c>
      <c r="AL577" s="140">
        <f t="shared" si="202"/>
        <v>0</v>
      </c>
      <c r="AM577" s="140">
        <f t="shared" si="203"/>
        <v>0</v>
      </c>
      <c r="AO577" s="140">
        <f t="shared" si="204"/>
        <v>0</v>
      </c>
      <c r="AP577" s="140">
        <f t="shared" si="205"/>
        <v>0</v>
      </c>
      <c r="AQ577" s="140">
        <f t="shared" si="206"/>
        <v>0</v>
      </c>
      <c r="AR577" s="140">
        <f t="shared" si="207"/>
        <v>0</v>
      </c>
      <c r="AS577" s="140">
        <f t="shared" si="208"/>
        <v>0</v>
      </c>
      <c r="AU577" s="143">
        <f t="shared" si="210"/>
        <v>0</v>
      </c>
      <c r="AV577" s="143">
        <f t="shared" si="210"/>
        <v>0</v>
      </c>
      <c r="AW577" s="143">
        <f t="shared" si="210"/>
        <v>0</v>
      </c>
      <c r="AX577" s="143">
        <f t="shared" si="210"/>
        <v>0</v>
      </c>
      <c r="AY577" s="143">
        <f t="shared" si="210"/>
        <v>0</v>
      </c>
    </row>
    <row r="578" spans="2:51">
      <c r="B578" t="s">
        <v>998</v>
      </c>
      <c r="C578" t="s">
        <v>645</v>
      </c>
      <c r="D578" s="120">
        <v>8.4699999999999998E-2</v>
      </c>
      <c r="E578" s="120">
        <v>5.5E-2</v>
      </c>
      <c r="F578" s="127"/>
      <c r="G578" s="127"/>
      <c r="H578" s="127"/>
      <c r="I578" s="127"/>
      <c r="J578" s="127"/>
      <c r="K578" s="127">
        <v>0</v>
      </c>
      <c r="L578" s="127">
        <v>0</v>
      </c>
      <c r="M578" s="127">
        <v>0</v>
      </c>
      <c r="N578" s="127">
        <v>0</v>
      </c>
      <c r="O578" s="127">
        <v>0</v>
      </c>
      <c r="Q578" s="140">
        <f t="shared" si="189"/>
        <v>0</v>
      </c>
      <c r="R578" s="140">
        <f t="shared" si="190"/>
        <v>0</v>
      </c>
      <c r="S578" s="140">
        <f t="shared" si="191"/>
        <v>0</v>
      </c>
      <c r="T578" s="140">
        <f t="shared" si="192"/>
        <v>0</v>
      </c>
      <c r="U578" s="140">
        <f t="shared" si="193"/>
        <v>0</v>
      </c>
      <c r="W578" s="140">
        <f t="shared" si="194"/>
        <v>0</v>
      </c>
      <c r="X578" s="140">
        <f t="shared" si="195"/>
        <v>0</v>
      </c>
      <c r="Y578" s="140">
        <f t="shared" si="196"/>
        <v>0</v>
      </c>
      <c r="Z578" s="140">
        <f t="shared" si="197"/>
        <v>0</v>
      </c>
      <c r="AA578" s="140">
        <f t="shared" si="198"/>
        <v>0</v>
      </c>
      <c r="AC578" s="143">
        <f t="shared" si="209"/>
        <v>0</v>
      </c>
      <c r="AD578" s="143">
        <f t="shared" si="209"/>
        <v>0</v>
      </c>
      <c r="AE578" s="143">
        <f t="shared" si="209"/>
        <v>0</v>
      </c>
      <c r="AF578" s="143">
        <f t="shared" si="209"/>
        <v>0</v>
      </c>
      <c r="AG578" s="143">
        <f t="shared" si="209"/>
        <v>0</v>
      </c>
      <c r="AI578" s="140">
        <f t="shared" si="199"/>
        <v>0</v>
      </c>
      <c r="AJ578" s="140">
        <f t="shared" si="200"/>
        <v>0</v>
      </c>
      <c r="AK578" s="140">
        <f t="shared" si="201"/>
        <v>0</v>
      </c>
      <c r="AL578" s="140">
        <f t="shared" si="202"/>
        <v>0</v>
      </c>
      <c r="AM578" s="140">
        <f t="shared" si="203"/>
        <v>0</v>
      </c>
      <c r="AO578" s="140">
        <f t="shared" si="204"/>
        <v>0</v>
      </c>
      <c r="AP578" s="140">
        <f t="shared" si="205"/>
        <v>0</v>
      </c>
      <c r="AQ578" s="140">
        <f t="shared" si="206"/>
        <v>0</v>
      </c>
      <c r="AR578" s="140">
        <f t="shared" si="207"/>
        <v>0</v>
      </c>
      <c r="AS578" s="140">
        <f t="shared" si="208"/>
        <v>0</v>
      </c>
      <c r="AU578" s="143">
        <f t="shared" si="210"/>
        <v>0</v>
      </c>
      <c r="AV578" s="143">
        <f t="shared" si="210"/>
        <v>0</v>
      </c>
      <c r="AW578" s="143">
        <f t="shared" si="210"/>
        <v>0</v>
      </c>
      <c r="AX578" s="143">
        <f t="shared" si="210"/>
        <v>0</v>
      </c>
      <c r="AY578" s="143">
        <f t="shared" si="210"/>
        <v>0</v>
      </c>
    </row>
    <row r="579" spans="2:51">
      <c r="B579" t="s">
        <v>998</v>
      </c>
      <c r="C579" t="s">
        <v>646</v>
      </c>
      <c r="D579" s="120">
        <v>7.6899999999999996E-2</v>
      </c>
      <c r="E579" s="120">
        <v>5.5E-2</v>
      </c>
      <c r="F579" s="127"/>
      <c r="G579" s="127"/>
      <c r="H579" s="127"/>
      <c r="I579" s="127"/>
      <c r="J579" s="127"/>
      <c r="K579" s="127">
        <v>0</v>
      </c>
      <c r="L579" s="127">
        <v>0</v>
      </c>
      <c r="M579" s="127">
        <v>0</v>
      </c>
      <c r="N579" s="127">
        <v>0</v>
      </c>
      <c r="O579" s="127">
        <v>856236</v>
      </c>
      <c r="Q579" s="140">
        <f t="shared" si="189"/>
        <v>0</v>
      </c>
      <c r="R579" s="140">
        <f t="shared" si="190"/>
        <v>0</v>
      </c>
      <c r="S579" s="140">
        <f t="shared" si="191"/>
        <v>0</v>
      </c>
      <c r="T579" s="140">
        <f t="shared" si="192"/>
        <v>0</v>
      </c>
      <c r="U579" s="140">
        <f t="shared" si="193"/>
        <v>65844.5484</v>
      </c>
      <c r="W579" s="140">
        <f t="shared" si="194"/>
        <v>0</v>
      </c>
      <c r="X579" s="140">
        <f t="shared" si="195"/>
        <v>0</v>
      </c>
      <c r="Y579" s="140">
        <f t="shared" si="196"/>
        <v>0</v>
      </c>
      <c r="Z579" s="140">
        <f t="shared" si="197"/>
        <v>0</v>
      </c>
      <c r="AA579" s="140">
        <f t="shared" si="198"/>
        <v>0</v>
      </c>
      <c r="AC579" s="143">
        <f t="shared" si="209"/>
        <v>0</v>
      </c>
      <c r="AD579" s="143">
        <f t="shared" si="209"/>
        <v>0</v>
      </c>
      <c r="AE579" s="143">
        <f t="shared" si="209"/>
        <v>0</v>
      </c>
      <c r="AF579" s="143">
        <f t="shared" si="209"/>
        <v>0</v>
      </c>
      <c r="AG579" s="143">
        <f t="shared" si="209"/>
        <v>65844.5484</v>
      </c>
      <c r="AI579" s="140">
        <f t="shared" si="199"/>
        <v>0</v>
      </c>
      <c r="AJ579" s="140">
        <f t="shared" si="200"/>
        <v>0</v>
      </c>
      <c r="AK579" s="140">
        <f t="shared" si="201"/>
        <v>0</v>
      </c>
      <c r="AL579" s="140">
        <f t="shared" si="202"/>
        <v>0</v>
      </c>
      <c r="AM579" s="140">
        <f t="shared" si="203"/>
        <v>47092.98</v>
      </c>
      <c r="AO579" s="140">
        <f t="shared" si="204"/>
        <v>0</v>
      </c>
      <c r="AP579" s="140">
        <f t="shared" si="205"/>
        <v>0</v>
      </c>
      <c r="AQ579" s="140">
        <f t="shared" si="206"/>
        <v>0</v>
      </c>
      <c r="AR579" s="140">
        <f t="shared" si="207"/>
        <v>0</v>
      </c>
      <c r="AS579" s="140">
        <f t="shared" si="208"/>
        <v>0</v>
      </c>
      <c r="AU579" s="143">
        <f t="shared" si="210"/>
        <v>0</v>
      </c>
      <c r="AV579" s="143">
        <f t="shared" si="210"/>
        <v>0</v>
      </c>
      <c r="AW579" s="143">
        <f t="shared" si="210"/>
        <v>0</v>
      </c>
      <c r="AX579" s="143">
        <f t="shared" si="210"/>
        <v>0</v>
      </c>
      <c r="AY579" s="143">
        <f t="shared" si="210"/>
        <v>47092.98</v>
      </c>
    </row>
    <row r="580" spans="2:51">
      <c r="B580" t="s">
        <v>998</v>
      </c>
      <c r="C580" t="s">
        <v>647</v>
      </c>
      <c r="D580" s="120">
        <v>7.6899999999999996E-2</v>
      </c>
      <c r="E580" s="120">
        <v>5.5E-2</v>
      </c>
      <c r="F580" s="127"/>
      <c r="G580" s="127"/>
      <c r="H580" s="127"/>
      <c r="I580" s="127"/>
      <c r="J580" s="127"/>
      <c r="K580" s="127">
        <v>0</v>
      </c>
      <c r="L580" s="127">
        <v>0</v>
      </c>
      <c r="M580" s="127">
        <v>0</v>
      </c>
      <c r="N580" s="127">
        <v>0</v>
      </c>
      <c r="O580" s="127">
        <v>169102</v>
      </c>
      <c r="Q580" s="140">
        <f t="shared" si="189"/>
        <v>0</v>
      </c>
      <c r="R580" s="140">
        <f t="shared" si="190"/>
        <v>0</v>
      </c>
      <c r="S580" s="140">
        <f t="shared" si="191"/>
        <v>0</v>
      </c>
      <c r="T580" s="140">
        <f t="shared" si="192"/>
        <v>0</v>
      </c>
      <c r="U580" s="140">
        <f t="shared" si="193"/>
        <v>13003.943799999999</v>
      </c>
      <c r="W580" s="140">
        <f t="shared" si="194"/>
        <v>0</v>
      </c>
      <c r="X580" s="140">
        <f t="shared" si="195"/>
        <v>0</v>
      </c>
      <c r="Y580" s="140">
        <f t="shared" si="196"/>
        <v>0</v>
      </c>
      <c r="Z580" s="140">
        <f t="shared" si="197"/>
        <v>0</v>
      </c>
      <c r="AA580" s="140">
        <f t="shared" si="198"/>
        <v>0</v>
      </c>
      <c r="AC580" s="143">
        <f t="shared" ref="AC580:AG630" si="211">SUM(Q580,W580)</f>
        <v>0</v>
      </c>
      <c r="AD580" s="143">
        <f t="shared" si="211"/>
        <v>0</v>
      </c>
      <c r="AE580" s="143">
        <f t="shared" si="211"/>
        <v>0</v>
      </c>
      <c r="AF580" s="143">
        <f t="shared" si="211"/>
        <v>0</v>
      </c>
      <c r="AG580" s="143">
        <f t="shared" si="211"/>
        <v>13003.943799999999</v>
      </c>
      <c r="AI580" s="140">
        <f t="shared" si="199"/>
        <v>0</v>
      </c>
      <c r="AJ580" s="140">
        <f t="shared" si="200"/>
        <v>0</v>
      </c>
      <c r="AK580" s="140">
        <f t="shared" si="201"/>
        <v>0</v>
      </c>
      <c r="AL580" s="140">
        <f t="shared" si="202"/>
        <v>0</v>
      </c>
      <c r="AM580" s="140">
        <f t="shared" si="203"/>
        <v>9300.61</v>
      </c>
      <c r="AO580" s="140">
        <f t="shared" si="204"/>
        <v>0</v>
      </c>
      <c r="AP580" s="140">
        <f t="shared" si="205"/>
        <v>0</v>
      </c>
      <c r="AQ580" s="140">
        <f t="shared" si="206"/>
        <v>0</v>
      </c>
      <c r="AR580" s="140">
        <f t="shared" si="207"/>
        <v>0</v>
      </c>
      <c r="AS580" s="140">
        <f t="shared" si="208"/>
        <v>0</v>
      </c>
      <c r="AU580" s="143">
        <f t="shared" ref="AU580:AY630" si="212">SUM(AI580,AO580)</f>
        <v>0</v>
      </c>
      <c r="AV580" s="143">
        <f t="shared" si="212"/>
        <v>0</v>
      </c>
      <c r="AW580" s="143">
        <f t="shared" si="212"/>
        <v>0</v>
      </c>
      <c r="AX580" s="143">
        <f t="shared" si="212"/>
        <v>0</v>
      </c>
      <c r="AY580" s="143">
        <f t="shared" si="212"/>
        <v>9300.61</v>
      </c>
    </row>
    <row r="581" spans="2:51">
      <c r="B581" t="s">
        <v>998</v>
      </c>
      <c r="C581" t="s">
        <v>648</v>
      </c>
      <c r="D581" s="120">
        <v>7.6899999999999996E-2</v>
      </c>
      <c r="E581" s="120">
        <v>5.5E-2</v>
      </c>
      <c r="F581" s="127"/>
      <c r="G581" s="127"/>
      <c r="H581" s="127"/>
      <c r="I581" s="127"/>
      <c r="J581" s="127"/>
      <c r="K581" s="127">
        <v>0</v>
      </c>
      <c r="L581" s="127">
        <v>0</v>
      </c>
      <c r="M581" s="127">
        <v>0</v>
      </c>
      <c r="N581" s="127">
        <v>0</v>
      </c>
      <c r="O581" s="127">
        <v>2260911</v>
      </c>
      <c r="Q581" s="140">
        <f t="shared" si="189"/>
        <v>0</v>
      </c>
      <c r="R581" s="140">
        <f t="shared" si="190"/>
        <v>0</v>
      </c>
      <c r="S581" s="140">
        <f t="shared" si="191"/>
        <v>0</v>
      </c>
      <c r="T581" s="140">
        <f t="shared" si="192"/>
        <v>0</v>
      </c>
      <c r="U581" s="140">
        <f t="shared" si="193"/>
        <v>173864.05589999998</v>
      </c>
      <c r="W581" s="140">
        <f t="shared" si="194"/>
        <v>0</v>
      </c>
      <c r="X581" s="140">
        <f t="shared" si="195"/>
        <v>0</v>
      </c>
      <c r="Y581" s="140">
        <f t="shared" si="196"/>
        <v>0</v>
      </c>
      <c r="Z581" s="140">
        <f t="shared" si="197"/>
        <v>0</v>
      </c>
      <c r="AA581" s="140">
        <f t="shared" si="198"/>
        <v>0</v>
      </c>
      <c r="AC581" s="143">
        <f t="shared" si="211"/>
        <v>0</v>
      </c>
      <c r="AD581" s="143">
        <f t="shared" si="211"/>
        <v>0</v>
      </c>
      <c r="AE581" s="143">
        <f t="shared" si="211"/>
        <v>0</v>
      </c>
      <c r="AF581" s="143">
        <f t="shared" si="211"/>
        <v>0</v>
      </c>
      <c r="AG581" s="143">
        <f t="shared" si="211"/>
        <v>173864.05589999998</v>
      </c>
      <c r="AI581" s="140">
        <f t="shared" si="199"/>
        <v>0</v>
      </c>
      <c r="AJ581" s="140">
        <f t="shared" si="200"/>
        <v>0</v>
      </c>
      <c r="AK581" s="140">
        <f t="shared" si="201"/>
        <v>0</v>
      </c>
      <c r="AL581" s="140">
        <f t="shared" si="202"/>
        <v>0</v>
      </c>
      <c r="AM581" s="140">
        <f t="shared" si="203"/>
        <v>124350.105</v>
      </c>
      <c r="AO581" s="140">
        <f t="shared" si="204"/>
        <v>0</v>
      </c>
      <c r="AP581" s="140">
        <f t="shared" si="205"/>
        <v>0</v>
      </c>
      <c r="AQ581" s="140">
        <f t="shared" si="206"/>
        <v>0</v>
      </c>
      <c r="AR581" s="140">
        <f t="shared" si="207"/>
        <v>0</v>
      </c>
      <c r="AS581" s="140">
        <f t="shared" si="208"/>
        <v>0</v>
      </c>
      <c r="AU581" s="143">
        <f t="shared" si="212"/>
        <v>0</v>
      </c>
      <c r="AV581" s="143">
        <f t="shared" si="212"/>
        <v>0</v>
      </c>
      <c r="AW581" s="143">
        <f t="shared" si="212"/>
        <v>0</v>
      </c>
      <c r="AX581" s="143">
        <f t="shared" si="212"/>
        <v>0</v>
      </c>
      <c r="AY581" s="143">
        <f t="shared" si="212"/>
        <v>124350.105</v>
      </c>
    </row>
    <row r="582" spans="2:51">
      <c r="B582" t="s">
        <v>998</v>
      </c>
      <c r="C582" t="s">
        <v>649</v>
      </c>
      <c r="D582" s="120">
        <v>4.9000000000000002E-2</v>
      </c>
      <c r="E582" s="120">
        <v>2.9000000000000001E-2</v>
      </c>
      <c r="F582" s="127"/>
      <c r="G582" s="127"/>
      <c r="H582" s="127"/>
      <c r="I582" s="127"/>
      <c r="J582" s="127"/>
      <c r="K582" s="127">
        <v>0</v>
      </c>
      <c r="L582" s="127">
        <v>0</v>
      </c>
      <c r="M582" s="127">
        <v>0</v>
      </c>
      <c r="N582" s="127">
        <v>0</v>
      </c>
      <c r="O582" s="127">
        <v>1044929</v>
      </c>
      <c r="Q582" s="140">
        <f t="shared" si="189"/>
        <v>0</v>
      </c>
      <c r="R582" s="140">
        <f t="shared" si="190"/>
        <v>0</v>
      </c>
      <c r="S582" s="140">
        <f t="shared" si="191"/>
        <v>0</v>
      </c>
      <c r="T582" s="140">
        <f t="shared" si="192"/>
        <v>0</v>
      </c>
      <c r="U582" s="140">
        <f t="shared" si="193"/>
        <v>51201.521000000001</v>
      </c>
      <c r="W582" s="140">
        <f t="shared" si="194"/>
        <v>0</v>
      </c>
      <c r="X582" s="140">
        <f t="shared" si="195"/>
        <v>0</v>
      </c>
      <c r="Y582" s="140">
        <f t="shared" si="196"/>
        <v>0</v>
      </c>
      <c r="Z582" s="140">
        <f t="shared" si="197"/>
        <v>0</v>
      </c>
      <c r="AA582" s="140">
        <f t="shared" si="198"/>
        <v>0</v>
      </c>
      <c r="AC582" s="143">
        <f t="shared" si="211"/>
        <v>0</v>
      </c>
      <c r="AD582" s="143">
        <f t="shared" si="211"/>
        <v>0</v>
      </c>
      <c r="AE582" s="143">
        <f t="shared" si="211"/>
        <v>0</v>
      </c>
      <c r="AF582" s="143">
        <f t="shared" si="211"/>
        <v>0</v>
      </c>
      <c r="AG582" s="143">
        <f t="shared" si="211"/>
        <v>51201.521000000001</v>
      </c>
      <c r="AI582" s="140">
        <f t="shared" si="199"/>
        <v>0</v>
      </c>
      <c r="AJ582" s="140">
        <f t="shared" si="200"/>
        <v>0</v>
      </c>
      <c r="AK582" s="140">
        <f t="shared" si="201"/>
        <v>0</v>
      </c>
      <c r="AL582" s="140">
        <f t="shared" si="202"/>
        <v>0</v>
      </c>
      <c r="AM582" s="140">
        <f t="shared" si="203"/>
        <v>30302.941000000003</v>
      </c>
      <c r="AO582" s="140">
        <f t="shared" si="204"/>
        <v>0</v>
      </c>
      <c r="AP582" s="140">
        <f t="shared" si="205"/>
        <v>0</v>
      </c>
      <c r="AQ582" s="140">
        <f t="shared" si="206"/>
        <v>0</v>
      </c>
      <c r="AR582" s="140">
        <f t="shared" si="207"/>
        <v>0</v>
      </c>
      <c r="AS582" s="140">
        <f t="shared" si="208"/>
        <v>0</v>
      </c>
      <c r="AU582" s="143">
        <f t="shared" si="212"/>
        <v>0</v>
      </c>
      <c r="AV582" s="143">
        <f t="shared" si="212"/>
        <v>0</v>
      </c>
      <c r="AW582" s="143">
        <f t="shared" si="212"/>
        <v>0</v>
      </c>
      <c r="AX582" s="143">
        <f t="shared" si="212"/>
        <v>0</v>
      </c>
      <c r="AY582" s="143">
        <f t="shared" si="212"/>
        <v>30302.941000000003</v>
      </c>
    </row>
    <row r="583" spans="2:51">
      <c r="B583" t="s">
        <v>998</v>
      </c>
      <c r="C583" t="s">
        <v>650</v>
      </c>
      <c r="D583" s="120">
        <v>4.9000000000000002E-2</v>
      </c>
      <c r="E583" s="120">
        <v>2.9000000000000001E-2</v>
      </c>
      <c r="F583" s="127"/>
      <c r="G583" s="127"/>
      <c r="H583" s="127"/>
      <c r="I583" s="127"/>
      <c r="J583" s="127"/>
      <c r="K583" s="127">
        <v>0</v>
      </c>
      <c r="L583" s="127">
        <v>0</v>
      </c>
      <c r="M583" s="127">
        <v>0</v>
      </c>
      <c r="N583" s="127">
        <v>0</v>
      </c>
      <c r="O583" s="127">
        <v>136407</v>
      </c>
      <c r="Q583" s="140">
        <f t="shared" ref="Q583:Q630" si="213">$D583*K583</f>
        <v>0</v>
      </c>
      <c r="R583" s="140">
        <f t="shared" ref="R583:R630" si="214">$D583*L583</f>
        <v>0</v>
      </c>
      <c r="S583" s="140">
        <f t="shared" ref="S583:S630" si="215">$D583*M583</f>
        <v>0</v>
      </c>
      <c r="T583" s="140">
        <f t="shared" ref="T583:T630" si="216">$D583*N583</f>
        <v>0</v>
      </c>
      <c r="U583" s="140">
        <f t="shared" ref="U583:U630" si="217">$D583*O583</f>
        <v>6683.9430000000002</v>
      </c>
      <c r="W583" s="140">
        <f t="shared" ref="W583:W630" si="218">$D583*F583</f>
        <v>0</v>
      </c>
      <c r="X583" s="140">
        <f t="shared" ref="X583:X630" si="219">$D583*G583</f>
        <v>0</v>
      </c>
      <c r="Y583" s="140">
        <f t="shared" ref="Y583:Y630" si="220">$D583*H583</f>
        <v>0</v>
      </c>
      <c r="Z583" s="140">
        <f t="shared" ref="Z583:Z630" si="221">$D583*I583</f>
        <v>0</v>
      </c>
      <c r="AA583" s="140">
        <f t="shared" ref="AA583:AA630" si="222">$D583*J583</f>
        <v>0</v>
      </c>
      <c r="AC583" s="143">
        <f t="shared" si="211"/>
        <v>0</v>
      </c>
      <c r="AD583" s="143">
        <f t="shared" si="211"/>
        <v>0</v>
      </c>
      <c r="AE583" s="143">
        <f t="shared" si="211"/>
        <v>0</v>
      </c>
      <c r="AF583" s="143">
        <f t="shared" si="211"/>
        <v>0</v>
      </c>
      <c r="AG583" s="143">
        <f t="shared" si="211"/>
        <v>6683.9430000000002</v>
      </c>
      <c r="AI583" s="140">
        <f t="shared" ref="AI583:AI630" si="223">$E583*K583</f>
        <v>0</v>
      </c>
      <c r="AJ583" s="140">
        <f t="shared" ref="AJ583:AJ630" si="224">$E583*L583</f>
        <v>0</v>
      </c>
      <c r="AK583" s="140">
        <f t="shared" ref="AK583:AK630" si="225">$E583*M583</f>
        <v>0</v>
      </c>
      <c r="AL583" s="140">
        <f t="shared" ref="AL583:AL630" si="226">$E583*N583</f>
        <v>0</v>
      </c>
      <c r="AM583" s="140">
        <f t="shared" ref="AM583:AM630" si="227">$E583*O583</f>
        <v>3955.8030000000003</v>
      </c>
      <c r="AO583" s="140">
        <f t="shared" ref="AO583:AO630" si="228">$E583*F583</f>
        <v>0</v>
      </c>
      <c r="AP583" s="140">
        <f t="shared" ref="AP583:AP630" si="229">$E583*G583</f>
        <v>0</v>
      </c>
      <c r="AQ583" s="140">
        <f t="shared" ref="AQ583:AQ630" si="230">$E583*H583</f>
        <v>0</v>
      </c>
      <c r="AR583" s="140">
        <f t="shared" ref="AR583:AR630" si="231">$E583*I583</f>
        <v>0</v>
      </c>
      <c r="AS583" s="140">
        <f t="shared" ref="AS583:AS630" si="232">$E583*J583</f>
        <v>0</v>
      </c>
      <c r="AU583" s="143">
        <f t="shared" si="212"/>
        <v>0</v>
      </c>
      <c r="AV583" s="143">
        <f t="shared" si="212"/>
        <v>0</v>
      </c>
      <c r="AW583" s="143">
        <f t="shared" si="212"/>
        <v>0</v>
      </c>
      <c r="AX583" s="143">
        <f t="shared" si="212"/>
        <v>0</v>
      </c>
      <c r="AY583" s="143">
        <f t="shared" si="212"/>
        <v>3955.8030000000003</v>
      </c>
    </row>
    <row r="584" spans="2:51">
      <c r="B584" t="s">
        <v>998</v>
      </c>
      <c r="C584" t="s">
        <v>651</v>
      </c>
      <c r="D584" s="120">
        <v>1.5599999999999999E-2</v>
      </c>
      <c r="E584" s="120">
        <v>5.8500000000000003E-2</v>
      </c>
      <c r="F584" s="127"/>
      <c r="G584" s="127"/>
      <c r="H584" s="127"/>
      <c r="I584" s="127"/>
      <c r="J584" s="127"/>
      <c r="K584" s="127">
        <v>0</v>
      </c>
      <c r="L584" s="127">
        <v>0</v>
      </c>
      <c r="M584" s="127">
        <v>0</v>
      </c>
      <c r="N584" s="127">
        <v>0</v>
      </c>
      <c r="O584" s="127">
        <v>0</v>
      </c>
      <c r="Q584" s="140">
        <f t="shared" si="213"/>
        <v>0</v>
      </c>
      <c r="R584" s="140">
        <f t="shared" si="214"/>
        <v>0</v>
      </c>
      <c r="S584" s="140">
        <f t="shared" si="215"/>
        <v>0</v>
      </c>
      <c r="T584" s="140">
        <f t="shared" si="216"/>
        <v>0</v>
      </c>
      <c r="U584" s="140">
        <f t="shared" si="217"/>
        <v>0</v>
      </c>
      <c r="W584" s="140">
        <f t="shared" si="218"/>
        <v>0</v>
      </c>
      <c r="X584" s="140">
        <f t="shared" si="219"/>
        <v>0</v>
      </c>
      <c r="Y584" s="140">
        <f t="shared" si="220"/>
        <v>0</v>
      </c>
      <c r="Z584" s="140">
        <f t="shared" si="221"/>
        <v>0</v>
      </c>
      <c r="AA584" s="140">
        <f t="shared" si="222"/>
        <v>0</v>
      </c>
      <c r="AC584" s="143">
        <f t="shared" si="211"/>
        <v>0</v>
      </c>
      <c r="AD584" s="143">
        <f t="shared" si="211"/>
        <v>0</v>
      </c>
      <c r="AE584" s="143">
        <f t="shared" si="211"/>
        <v>0</v>
      </c>
      <c r="AF584" s="143">
        <f t="shared" si="211"/>
        <v>0</v>
      </c>
      <c r="AG584" s="143">
        <f t="shared" si="211"/>
        <v>0</v>
      </c>
      <c r="AI584" s="140">
        <f t="shared" si="223"/>
        <v>0</v>
      </c>
      <c r="AJ584" s="140">
        <f t="shared" si="224"/>
        <v>0</v>
      </c>
      <c r="AK584" s="140">
        <f t="shared" si="225"/>
        <v>0</v>
      </c>
      <c r="AL584" s="140">
        <f t="shared" si="226"/>
        <v>0</v>
      </c>
      <c r="AM584" s="140">
        <f t="shared" si="227"/>
        <v>0</v>
      </c>
      <c r="AO584" s="140">
        <f t="shared" si="228"/>
        <v>0</v>
      </c>
      <c r="AP584" s="140">
        <f t="shared" si="229"/>
        <v>0</v>
      </c>
      <c r="AQ584" s="140">
        <f t="shared" si="230"/>
        <v>0</v>
      </c>
      <c r="AR584" s="140">
        <f t="shared" si="231"/>
        <v>0</v>
      </c>
      <c r="AS584" s="140">
        <f t="shared" si="232"/>
        <v>0</v>
      </c>
      <c r="AU584" s="143">
        <f t="shared" si="212"/>
        <v>0</v>
      </c>
      <c r="AV584" s="143">
        <f t="shared" si="212"/>
        <v>0</v>
      </c>
      <c r="AW584" s="143">
        <f t="shared" si="212"/>
        <v>0</v>
      </c>
      <c r="AX584" s="143">
        <f t="shared" si="212"/>
        <v>0</v>
      </c>
      <c r="AY584" s="143">
        <f t="shared" si="212"/>
        <v>0</v>
      </c>
    </row>
    <row r="585" spans="2:51">
      <c r="B585" t="s">
        <v>998</v>
      </c>
      <c r="C585" t="s">
        <v>652</v>
      </c>
      <c r="D585" s="120">
        <v>0.2</v>
      </c>
      <c r="E585" s="120">
        <v>5.8500000000000003E-2</v>
      </c>
      <c r="F585" s="127"/>
      <c r="G585" s="127"/>
      <c r="H585" s="127"/>
      <c r="I585" s="127"/>
      <c r="J585" s="127"/>
      <c r="K585" s="127">
        <v>0</v>
      </c>
      <c r="L585" s="127">
        <v>0</v>
      </c>
      <c r="M585" s="127">
        <v>0</v>
      </c>
      <c r="N585" s="127">
        <v>0</v>
      </c>
      <c r="O585" s="127">
        <v>0</v>
      </c>
      <c r="Q585" s="140">
        <f t="shared" si="213"/>
        <v>0</v>
      </c>
      <c r="R585" s="140">
        <f t="shared" si="214"/>
        <v>0</v>
      </c>
      <c r="S585" s="140">
        <f t="shared" si="215"/>
        <v>0</v>
      </c>
      <c r="T585" s="140">
        <f t="shared" si="216"/>
        <v>0</v>
      </c>
      <c r="U585" s="140">
        <f t="shared" si="217"/>
        <v>0</v>
      </c>
      <c r="W585" s="140">
        <f t="shared" si="218"/>
        <v>0</v>
      </c>
      <c r="X585" s="140">
        <f t="shared" si="219"/>
        <v>0</v>
      </c>
      <c r="Y585" s="140">
        <f t="shared" si="220"/>
        <v>0</v>
      </c>
      <c r="Z585" s="140">
        <f t="shared" si="221"/>
        <v>0</v>
      </c>
      <c r="AA585" s="140">
        <f t="shared" si="222"/>
        <v>0</v>
      </c>
      <c r="AC585" s="143">
        <f t="shared" si="211"/>
        <v>0</v>
      </c>
      <c r="AD585" s="143">
        <f t="shared" si="211"/>
        <v>0</v>
      </c>
      <c r="AE585" s="143">
        <f t="shared" si="211"/>
        <v>0</v>
      </c>
      <c r="AF585" s="143">
        <f t="shared" si="211"/>
        <v>0</v>
      </c>
      <c r="AG585" s="143">
        <f t="shared" si="211"/>
        <v>0</v>
      </c>
      <c r="AI585" s="140">
        <f t="shared" si="223"/>
        <v>0</v>
      </c>
      <c r="AJ585" s="140">
        <f t="shared" si="224"/>
        <v>0</v>
      </c>
      <c r="AK585" s="140">
        <f t="shared" si="225"/>
        <v>0</v>
      </c>
      <c r="AL585" s="140">
        <f t="shared" si="226"/>
        <v>0</v>
      </c>
      <c r="AM585" s="140">
        <f t="shared" si="227"/>
        <v>0</v>
      </c>
      <c r="AO585" s="140">
        <f t="shared" si="228"/>
        <v>0</v>
      </c>
      <c r="AP585" s="140">
        <f t="shared" si="229"/>
        <v>0</v>
      </c>
      <c r="AQ585" s="140">
        <f t="shared" si="230"/>
        <v>0</v>
      </c>
      <c r="AR585" s="140">
        <f t="shared" si="231"/>
        <v>0</v>
      </c>
      <c r="AS585" s="140">
        <f t="shared" si="232"/>
        <v>0</v>
      </c>
      <c r="AU585" s="143">
        <f t="shared" si="212"/>
        <v>0</v>
      </c>
      <c r="AV585" s="143">
        <f t="shared" si="212"/>
        <v>0</v>
      </c>
      <c r="AW585" s="143">
        <f t="shared" si="212"/>
        <v>0</v>
      </c>
      <c r="AX585" s="143">
        <f t="shared" si="212"/>
        <v>0</v>
      </c>
      <c r="AY585" s="143">
        <f t="shared" si="212"/>
        <v>0</v>
      </c>
    </row>
    <row r="586" spans="2:51">
      <c r="B586" t="s">
        <v>998</v>
      </c>
      <c r="C586" t="s">
        <v>656</v>
      </c>
      <c r="D586" s="120">
        <v>4.6399999999999997E-2</v>
      </c>
      <c r="E586" s="120">
        <v>0</v>
      </c>
      <c r="F586" s="127"/>
      <c r="G586" s="127"/>
      <c r="H586" s="127"/>
      <c r="I586" s="127"/>
      <c r="J586" s="127"/>
      <c r="K586" s="127">
        <v>0</v>
      </c>
      <c r="L586" s="127">
        <v>0</v>
      </c>
      <c r="M586" s="127">
        <v>0</v>
      </c>
      <c r="N586" s="127">
        <v>0</v>
      </c>
      <c r="O586" s="127">
        <v>43834</v>
      </c>
      <c r="Q586" s="140">
        <f t="shared" si="213"/>
        <v>0</v>
      </c>
      <c r="R586" s="140">
        <f t="shared" si="214"/>
        <v>0</v>
      </c>
      <c r="S586" s="140">
        <f t="shared" si="215"/>
        <v>0</v>
      </c>
      <c r="T586" s="140">
        <f t="shared" si="216"/>
        <v>0</v>
      </c>
      <c r="U586" s="140">
        <f t="shared" si="217"/>
        <v>2033.8975999999998</v>
      </c>
      <c r="W586" s="140">
        <f t="shared" si="218"/>
        <v>0</v>
      </c>
      <c r="X586" s="140">
        <f t="shared" si="219"/>
        <v>0</v>
      </c>
      <c r="Y586" s="140">
        <f t="shared" si="220"/>
        <v>0</v>
      </c>
      <c r="Z586" s="140">
        <f t="shared" si="221"/>
        <v>0</v>
      </c>
      <c r="AA586" s="140">
        <f t="shared" si="222"/>
        <v>0</v>
      </c>
      <c r="AC586" s="143">
        <f t="shared" si="211"/>
        <v>0</v>
      </c>
      <c r="AD586" s="143">
        <f t="shared" si="211"/>
        <v>0</v>
      </c>
      <c r="AE586" s="143">
        <f t="shared" si="211"/>
        <v>0</v>
      </c>
      <c r="AF586" s="143">
        <f t="shared" si="211"/>
        <v>0</v>
      </c>
      <c r="AG586" s="143">
        <f t="shared" si="211"/>
        <v>2033.8975999999998</v>
      </c>
      <c r="AI586" s="140">
        <f t="shared" si="223"/>
        <v>0</v>
      </c>
      <c r="AJ586" s="140">
        <f t="shared" si="224"/>
        <v>0</v>
      </c>
      <c r="AK586" s="140">
        <f t="shared" si="225"/>
        <v>0</v>
      </c>
      <c r="AL586" s="140">
        <f t="shared" si="226"/>
        <v>0</v>
      </c>
      <c r="AM586" s="140">
        <f t="shared" si="227"/>
        <v>0</v>
      </c>
      <c r="AO586" s="140">
        <f t="shared" si="228"/>
        <v>0</v>
      </c>
      <c r="AP586" s="140">
        <f t="shared" si="229"/>
        <v>0</v>
      </c>
      <c r="AQ586" s="140">
        <f t="shared" si="230"/>
        <v>0</v>
      </c>
      <c r="AR586" s="140">
        <f t="shared" si="231"/>
        <v>0</v>
      </c>
      <c r="AS586" s="140">
        <f t="shared" si="232"/>
        <v>0</v>
      </c>
      <c r="AU586" s="143">
        <f t="shared" si="212"/>
        <v>0</v>
      </c>
      <c r="AV586" s="143">
        <f t="shared" si="212"/>
        <v>0</v>
      </c>
      <c r="AW586" s="143">
        <f t="shared" si="212"/>
        <v>0</v>
      </c>
      <c r="AX586" s="143">
        <f t="shared" si="212"/>
        <v>0</v>
      </c>
      <c r="AY586" s="143">
        <f t="shared" si="212"/>
        <v>0</v>
      </c>
    </row>
    <row r="587" spans="2:51">
      <c r="B587" t="s">
        <v>998</v>
      </c>
      <c r="C587" t="s">
        <v>675</v>
      </c>
      <c r="D587" s="120">
        <v>7.3300000000000004E-2</v>
      </c>
      <c r="E587" s="120">
        <v>4.0800000000000003E-2</v>
      </c>
      <c r="F587" s="127"/>
      <c r="G587" s="127"/>
      <c r="H587" s="127"/>
      <c r="I587" s="127"/>
      <c r="J587" s="127"/>
      <c r="K587" s="127">
        <v>0</v>
      </c>
      <c r="L587" s="127">
        <v>1190483</v>
      </c>
      <c r="M587" s="127">
        <v>0</v>
      </c>
      <c r="N587" s="127">
        <v>0</v>
      </c>
      <c r="O587" s="127">
        <v>0</v>
      </c>
      <c r="Q587" s="140">
        <f t="shared" si="213"/>
        <v>0</v>
      </c>
      <c r="R587" s="140">
        <f t="shared" si="214"/>
        <v>87262.403900000005</v>
      </c>
      <c r="S587" s="140">
        <f t="shared" si="215"/>
        <v>0</v>
      </c>
      <c r="T587" s="140">
        <f t="shared" si="216"/>
        <v>0</v>
      </c>
      <c r="U587" s="140">
        <f t="shared" si="217"/>
        <v>0</v>
      </c>
      <c r="W587" s="140">
        <f t="shared" si="218"/>
        <v>0</v>
      </c>
      <c r="X587" s="140">
        <f t="shared" si="219"/>
        <v>0</v>
      </c>
      <c r="Y587" s="140">
        <f t="shared" si="220"/>
        <v>0</v>
      </c>
      <c r="Z587" s="140">
        <f t="shared" si="221"/>
        <v>0</v>
      </c>
      <c r="AA587" s="140">
        <f t="shared" si="222"/>
        <v>0</v>
      </c>
      <c r="AC587" s="143">
        <f t="shared" si="211"/>
        <v>0</v>
      </c>
      <c r="AD587" s="143">
        <f t="shared" si="211"/>
        <v>87262.403900000005</v>
      </c>
      <c r="AE587" s="143">
        <f t="shared" si="211"/>
        <v>0</v>
      </c>
      <c r="AF587" s="143">
        <f t="shared" si="211"/>
        <v>0</v>
      </c>
      <c r="AG587" s="143">
        <f t="shared" si="211"/>
        <v>0</v>
      </c>
      <c r="AI587" s="140">
        <f t="shared" si="223"/>
        <v>0</v>
      </c>
      <c r="AJ587" s="140">
        <f t="shared" si="224"/>
        <v>48571.706400000003</v>
      </c>
      <c r="AK587" s="140">
        <f t="shared" si="225"/>
        <v>0</v>
      </c>
      <c r="AL587" s="140">
        <f t="shared" si="226"/>
        <v>0</v>
      </c>
      <c r="AM587" s="140">
        <f t="shared" si="227"/>
        <v>0</v>
      </c>
      <c r="AO587" s="140">
        <f t="shared" si="228"/>
        <v>0</v>
      </c>
      <c r="AP587" s="140">
        <f t="shared" si="229"/>
        <v>0</v>
      </c>
      <c r="AQ587" s="140">
        <f t="shared" si="230"/>
        <v>0</v>
      </c>
      <c r="AR587" s="140">
        <f t="shared" si="231"/>
        <v>0</v>
      </c>
      <c r="AS587" s="140">
        <f t="shared" si="232"/>
        <v>0</v>
      </c>
      <c r="AU587" s="143">
        <f t="shared" si="212"/>
        <v>0</v>
      </c>
      <c r="AV587" s="143">
        <f t="shared" si="212"/>
        <v>48571.706400000003</v>
      </c>
      <c r="AW587" s="143">
        <f t="shared" si="212"/>
        <v>0</v>
      </c>
      <c r="AX587" s="143">
        <f t="shared" si="212"/>
        <v>0</v>
      </c>
      <c r="AY587" s="143">
        <f t="shared" si="212"/>
        <v>0</v>
      </c>
    </row>
    <row r="588" spans="2:51">
      <c r="B588" t="s">
        <v>998</v>
      </c>
      <c r="C588" t="s">
        <v>676</v>
      </c>
      <c r="D588" s="120">
        <v>5.7799999999999997E-2</v>
      </c>
      <c r="E588" s="120">
        <v>2.3300000000000001E-2</v>
      </c>
      <c r="F588" s="127"/>
      <c r="G588" s="127"/>
      <c r="H588" s="127"/>
      <c r="I588" s="127"/>
      <c r="J588" s="127"/>
      <c r="K588" s="127">
        <v>0</v>
      </c>
      <c r="L588" s="127">
        <v>0</v>
      </c>
      <c r="M588" s="127">
        <v>0</v>
      </c>
      <c r="N588" s="127">
        <v>0</v>
      </c>
      <c r="O588" s="127">
        <v>0</v>
      </c>
      <c r="Q588" s="140">
        <f t="shared" si="213"/>
        <v>0</v>
      </c>
      <c r="R588" s="140">
        <f t="shared" si="214"/>
        <v>0</v>
      </c>
      <c r="S588" s="140">
        <f t="shared" si="215"/>
        <v>0</v>
      </c>
      <c r="T588" s="140">
        <f t="shared" si="216"/>
        <v>0</v>
      </c>
      <c r="U588" s="140">
        <f t="shared" si="217"/>
        <v>0</v>
      </c>
      <c r="W588" s="140">
        <f t="shared" si="218"/>
        <v>0</v>
      </c>
      <c r="X588" s="140">
        <f t="shared" si="219"/>
        <v>0</v>
      </c>
      <c r="Y588" s="140">
        <f t="shared" si="220"/>
        <v>0</v>
      </c>
      <c r="Z588" s="140">
        <f t="shared" si="221"/>
        <v>0</v>
      </c>
      <c r="AA588" s="140">
        <f t="shared" si="222"/>
        <v>0</v>
      </c>
      <c r="AC588" s="143">
        <f t="shared" si="211"/>
        <v>0</v>
      </c>
      <c r="AD588" s="143">
        <f t="shared" si="211"/>
        <v>0</v>
      </c>
      <c r="AE588" s="143">
        <f t="shared" si="211"/>
        <v>0</v>
      </c>
      <c r="AF588" s="143">
        <f t="shared" si="211"/>
        <v>0</v>
      </c>
      <c r="AG588" s="143">
        <f t="shared" si="211"/>
        <v>0</v>
      </c>
      <c r="AI588" s="140">
        <f t="shared" si="223"/>
        <v>0</v>
      </c>
      <c r="AJ588" s="140">
        <f t="shared" si="224"/>
        <v>0</v>
      </c>
      <c r="AK588" s="140">
        <f t="shared" si="225"/>
        <v>0</v>
      </c>
      <c r="AL588" s="140">
        <f t="shared" si="226"/>
        <v>0</v>
      </c>
      <c r="AM588" s="140">
        <f t="shared" si="227"/>
        <v>0</v>
      </c>
      <c r="AO588" s="140">
        <f t="shared" si="228"/>
        <v>0</v>
      </c>
      <c r="AP588" s="140">
        <f t="shared" si="229"/>
        <v>0</v>
      </c>
      <c r="AQ588" s="140">
        <f t="shared" si="230"/>
        <v>0</v>
      </c>
      <c r="AR588" s="140">
        <f t="shared" si="231"/>
        <v>0</v>
      </c>
      <c r="AS588" s="140">
        <f t="shared" si="232"/>
        <v>0</v>
      </c>
      <c r="AU588" s="143">
        <f t="shared" si="212"/>
        <v>0</v>
      </c>
      <c r="AV588" s="143">
        <f t="shared" si="212"/>
        <v>0</v>
      </c>
      <c r="AW588" s="143">
        <f t="shared" si="212"/>
        <v>0</v>
      </c>
      <c r="AX588" s="143">
        <f t="shared" si="212"/>
        <v>0</v>
      </c>
      <c r="AY588" s="143">
        <f t="shared" si="212"/>
        <v>0</v>
      </c>
    </row>
    <row r="589" spans="2:51">
      <c r="B589" t="s">
        <v>998</v>
      </c>
      <c r="C589" t="s">
        <v>677</v>
      </c>
      <c r="D589" s="120">
        <v>5.7799999999999997E-2</v>
      </c>
      <c r="E589" s="120">
        <v>2.3300000000000001E-2</v>
      </c>
      <c r="F589" s="127"/>
      <c r="G589" s="127"/>
      <c r="H589" s="127"/>
      <c r="I589" s="127"/>
      <c r="J589" s="127"/>
      <c r="K589" s="127">
        <v>0</v>
      </c>
      <c r="L589" s="127">
        <v>1203544</v>
      </c>
      <c r="M589" s="127">
        <v>0</v>
      </c>
      <c r="N589" s="127">
        <v>0</v>
      </c>
      <c r="O589" s="127">
        <v>0</v>
      </c>
      <c r="Q589" s="140">
        <f t="shared" si="213"/>
        <v>0</v>
      </c>
      <c r="R589" s="140">
        <f t="shared" si="214"/>
        <v>69564.843200000003</v>
      </c>
      <c r="S589" s="140">
        <f t="shared" si="215"/>
        <v>0</v>
      </c>
      <c r="T589" s="140">
        <f t="shared" si="216"/>
        <v>0</v>
      </c>
      <c r="U589" s="140">
        <f t="shared" si="217"/>
        <v>0</v>
      </c>
      <c r="W589" s="140">
        <f t="shared" si="218"/>
        <v>0</v>
      </c>
      <c r="X589" s="140">
        <f t="shared" si="219"/>
        <v>0</v>
      </c>
      <c r="Y589" s="140">
        <f t="shared" si="220"/>
        <v>0</v>
      </c>
      <c r="Z589" s="140">
        <f t="shared" si="221"/>
        <v>0</v>
      </c>
      <c r="AA589" s="140">
        <f t="shared" si="222"/>
        <v>0</v>
      </c>
      <c r="AC589" s="143">
        <f t="shared" si="211"/>
        <v>0</v>
      </c>
      <c r="AD589" s="143">
        <f t="shared" si="211"/>
        <v>69564.843200000003</v>
      </c>
      <c r="AE589" s="143">
        <f t="shared" si="211"/>
        <v>0</v>
      </c>
      <c r="AF589" s="143">
        <f t="shared" si="211"/>
        <v>0</v>
      </c>
      <c r="AG589" s="143">
        <f t="shared" si="211"/>
        <v>0</v>
      </c>
      <c r="AI589" s="140">
        <f t="shared" si="223"/>
        <v>0</v>
      </c>
      <c r="AJ589" s="140">
        <f t="shared" si="224"/>
        <v>28042.575200000003</v>
      </c>
      <c r="AK589" s="140">
        <f t="shared" si="225"/>
        <v>0</v>
      </c>
      <c r="AL589" s="140">
        <f t="shared" si="226"/>
        <v>0</v>
      </c>
      <c r="AM589" s="140">
        <f t="shared" si="227"/>
        <v>0</v>
      </c>
      <c r="AO589" s="140">
        <f t="shared" si="228"/>
        <v>0</v>
      </c>
      <c r="AP589" s="140">
        <f t="shared" si="229"/>
        <v>0</v>
      </c>
      <c r="AQ589" s="140">
        <f t="shared" si="230"/>
        <v>0</v>
      </c>
      <c r="AR589" s="140">
        <f t="shared" si="231"/>
        <v>0</v>
      </c>
      <c r="AS589" s="140">
        <f t="shared" si="232"/>
        <v>0</v>
      </c>
      <c r="AU589" s="143">
        <f t="shared" si="212"/>
        <v>0</v>
      </c>
      <c r="AV589" s="143">
        <f t="shared" si="212"/>
        <v>28042.575200000003</v>
      </c>
      <c r="AW589" s="143">
        <f t="shared" si="212"/>
        <v>0</v>
      </c>
      <c r="AX589" s="143">
        <f t="shared" si="212"/>
        <v>0</v>
      </c>
      <c r="AY589" s="143">
        <f t="shared" si="212"/>
        <v>0</v>
      </c>
    </row>
    <row r="590" spans="2:51">
      <c r="B590" t="s">
        <v>998</v>
      </c>
      <c r="C590" t="s">
        <v>678</v>
      </c>
      <c r="D590" s="120">
        <v>5.7799999999999997E-2</v>
      </c>
      <c r="E590" s="120">
        <v>2.3300000000000001E-2</v>
      </c>
      <c r="F590" s="127"/>
      <c r="G590" s="127"/>
      <c r="H590" s="127"/>
      <c r="I590" s="127"/>
      <c r="J590" s="127"/>
      <c r="K590" s="127">
        <v>0</v>
      </c>
      <c r="L590" s="127">
        <v>0</v>
      </c>
      <c r="M590" s="127">
        <v>0</v>
      </c>
      <c r="N590" s="127">
        <v>0</v>
      </c>
      <c r="O590" s="127">
        <v>0</v>
      </c>
      <c r="Q590" s="140">
        <f t="shared" si="213"/>
        <v>0</v>
      </c>
      <c r="R590" s="140">
        <f t="shared" si="214"/>
        <v>0</v>
      </c>
      <c r="S590" s="140">
        <f t="shared" si="215"/>
        <v>0</v>
      </c>
      <c r="T590" s="140">
        <f t="shared" si="216"/>
        <v>0</v>
      </c>
      <c r="U590" s="140">
        <f t="shared" si="217"/>
        <v>0</v>
      </c>
      <c r="W590" s="140">
        <f t="shared" si="218"/>
        <v>0</v>
      </c>
      <c r="X590" s="140">
        <f t="shared" si="219"/>
        <v>0</v>
      </c>
      <c r="Y590" s="140">
        <f t="shared" si="220"/>
        <v>0</v>
      </c>
      <c r="Z590" s="140">
        <f t="shared" si="221"/>
        <v>0</v>
      </c>
      <c r="AA590" s="140">
        <f t="shared" si="222"/>
        <v>0</v>
      </c>
      <c r="AC590" s="143">
        <f t="shared" si="211"/>
        <v>0</v>
      </c>
      <c r="AD590" s="143">
        <f t="shared" si="211"/>
        <v>0</v>
      </c>
      <c r="AE590" s="143">
        <f t="shared" si="211"/>
        <v>0</v>
      </c>
      <c r="AF590" s="143">
        <f t="shared" si="211"/>
        <v>0</v>
      </c>
      <c r="AG590" s="143">
        <f t="shared" si="211"/>
        <v>0</v>
      </c>
      <c r="AI590" s="140">
        <f t="shared" si="223"/>
        <v>0</v>
      </c>
      <c r="AJ590" s="140">
        <f t="shared" si="224"/>
        <v>0</v>
      </c>
      <c r="AK590" s="140">
        <f t="shared" si="225"/>
        <v>0</v>
      </c>
      <c r="AL590" s="140">
        <f t="shared" si="226"/>
        <v>0</v>
      </c>
      <c r="AM590" s="140">
        <f t="shared" si="227"/>
        <v>0</v>
      </c>
      <c r="AO590" s="140">
        <f t="shared" si="228"/>
        <v>0</v>
      </c>
      <c r="AP590" s="140">
        <f t="shared" si="229"/>
        <v>0</v>
      </c>
      <c r="AQ590" s="140">
        <f t="shared" si="230"/>
        <v>0</v>
      </c>
      <c r="AR590" s="140">
        <f t="shared" si="231"/>
        <v>0</v>
      </c>
      <c r="AS590" s="140">
        <f t="shared" si="232"/>
        <v>0</v>
      </c>
      <c r="AU590" s="143">
        <f t="shared" si="212"/>
        <v>0</v>
      </c>
      <c r="AV590" s="143">
        <f t="shared" si="212"/>
        <v>0</v>
      </c>
      <c r="AW590" s="143">
        <f t="shared" si="212"/>
        <v>0</v>
      </c>
      <c r="AX590" s="143">
        <f t="shared" si="212"/>
        <v>0</v>
      </c>
      <c r="AY590" s="143">
        <f t="shared" si="212"/>
        <v>0</v>
      </c>
    </row>
    <row r="591" spans="2:51">
      <c r="B591" t="s">
        <v>998</v>
      </c>
      <c r="C591" t="s">
        <v>679</v>
      </c>
      <c r="D591" s="120">
        <v>5.7799999999999997E-2</v>
      </c>
      <c r="E591" s="120">
        <v>2.3300000000000001E-2</v>
      </c>
      <c r="F591" s="127"/>
      <c r="G591" s="127"/>
      <c r="H591" s="127"/>
      <c r="I591" s="127"/>
      <c r="J591" s="127"/>
      <c r="K591" s="127">
        <v>0</v>
      </c>
      <c r="L591" s="127">
        <v>2590941</v>
      </c>
      <c r="M591" s="127">
        <v>0</v>
      </c>
      <c r="N591" s="127">
        <v>0</v>
      </c>
      <c r="O591" s="127">
        <v>0</v>
      </c>
      <c r="Q591" s="140">
        <f t="shared" si="213"/>
        <v>0</v>
      </c>
      <c r="R591" s="140">
        <f t="shared" si="214"/>
        <v>149756.3898</v>
      </c>
      <c r="S591" s="140">
        <f t="shared" si="215"/>
        <v>0</v>
      </c>
      <c r="T591" s="140">
        <f t="shared" si="216"/>
        <v>0</v>
      </c>
      <c r="U591" s="140">
        <f t="shared" si="217"/>
        <v>0</v>
      </c>
      <c r="W591" s="140">
        <f t="shared" si="218"/>
        <v>0</v>
      </c>
      <c r="X591" s="140">
        <f t="shared" si="219"/>
        <v>0</v>
      </c>
      <c r="Y591" s="140">
        <f t="shared" si="220"/>
        <v>0</v>
      </c>
      <c r="Z591" s="140">
        <f t="shared" si="221"/>
        <v>0</v>
      </c>
      <c r="AA591" s="140">
        <f t="shared" si="222"/>
        <v>0</v>
      </c>
      <c r="AC591" s="143">
        <f t="shared" si="211"/>
        <v>0</v>
      </c>
      <c r="AD591" s="143">
        <f t="shared" si="211"/>
        <v>149756.3898</v>
      </c>
      <c r="AE591" s="143">
        <f t="shared" si="211"/>
        <v>0</v>
      </c>
      <c r="AF591" s="143">
        <f t="shared" si="211"/>
        <v>0</v>
      </c>
      <c r="AG591" s="143">
        <f t="shared" si="211"/>
        <v>0</v>
      </c>
      <c r="AI591" s="140">
        <f t="shared" si="223"/>
        <v>0</v>
      </c>
      <c r="AJ591" s="140">
        <f t="shared" si="224"/>
        <v>60368.925300000003</v>
      </c>
      <c r="AK591" s="140">
        <f t="shared" si="225"/>
        <v>0</v>
      </c>
      <c r="AL591" s="140">
        <f t="shared" si="226"/>
        <v>0</v>
      </c>
      <c r="AM591" s="140">
        <f t="shared" si="227"/>
        <v>0</v>
      </c>
      <c r="AO591" s="140">
        <f t="shared" si="228"/>
        <v>0</v>
      </c>
      <c r="AP591" s="140">
        <f t="shared" si="229"/>
        <v>0</v>
      </c>
      <c r="AQ591" s="140">
        <f t="shared" si="230"/>
        <v>0</v>
      </c>
      <c r="AR591" s="140">
        <f t="shared" si="231"/>
        <v>0</v>
      </c>
      <c r="AS591" s="140">
        <f t="shared" si="232"/>
        <v>0</v>
      </c>
      <c r="AU591" s="143">
        <f t="shared" si="212"/>
        <v>0</v>
      </c>
      <c r="AV591" s="143">
        <f t="shared" si="212"/>
        <v>60368.925300000003</v>
      </c>
      <c r="AW591" s="143">
        <f t="shared" si="212"/>
        <v>0</v>
      </c>
      <c r="AX591" s="143">
        <f t="shared" si="212"/>
        <v>0</v>
      </c>
      <c r="AY591" s="143">
        <f t="shared" si="212"/>
        <v>0</v>
      </c>
    </row>
    <row r="592" spans="2:51">
      <c r="B592" t="s">
        <v>998</v>
      </c>
      <c r="C592" t="s">
        <v>680</v>
      </c>
      <c r="D592" s="120">
        <v>4.9200000000000001E-2</v>
      </c>
      <c r="E592" s="120">
        <v>2.0400000000000001E-2</v>
      </c>
      <c r="F592" s="127"/>
      <c r="G592" s="127"/>
      <c r="H592" s="127"/>
      <c r="I592" s="127"/>
      <c r="J592" s="127"/>
      <c r="K592" s="127">
        <v>0</v>
      </c>
      <c r="L592" s="127">
        <v>1886595</v>
      </c>
      <c r="M592" s="127">
        <v>0</v>
      </c>
      <c r="N592" s="127">
        <v>0</v>
      </c>
      <c r="O592" s="127">
        <v>0</v>
      </c>
      <c r="Q592" s="140">
        <f t="shared" si="213"/>
        <v>0</v>
      </c>
      <c r="R592" s="140">
        <f t="shared" si="214"/>
        <v>92820.474000000002</v>
      </c>
      <c r="S592" s="140">
        <f t="shared" si="215"/>
        <v>0</v>
      </c>
      <c r="T592" s="140">
        <f t="shared" si="216"/>
        <v>0</v>
      </c>
      <c r="U592" s="140">
        <f t="shared" si="217"/>
        <v>0</v>
      </c>
      <c r="W592" s="140">
        <f t="shared" si="218"/>
        <v>0</v>
      </c>
      <c r="X592" s="140">
        <f t="shared" si="219"/>
        <v>0</v>
      </c>
      <c r="Y592" s="140">
        <f t="shared" si="220"/>
        <v>0</v>
      </c>
      <c r="Z592" s="140">
        <f t="shared" si="221"/>
        <v>0</v>
      </c>
      <c r="AA592" s="140">
        <f t="shared" si="222"/>
        <v>0</v>
      </c>
      <c r="AC592" s="143">
        <f t="shared" si="211"/>
        <v>0</v>
      </c>
      <c r="AD592" s="143">
        <f t="shared" si="211"/>
        <v>92820.474000000002</v>
      </c>
      <c r="AE592" s="143">
        <f t="shared" si="211"/>
        <v>0</v>
      </c>
      <c r="AF592" s="143">
        <f t="shared" si="211"/>
        <v>0</v>
      </c>
      <c r="AG592" s="143">
        <f t="shared" si="211"/>
        <v>0</v>
      </c>
      <c r="AI592" s="140">
        <f t="shared" si="223"/>
        <v>0</v>
      </c>
      <c r="AJ592" s="140">
        <f t="shared" si="224"/>
        <v>38486.538</v>
      </c>
      <c r="AK592" s="140">
        <f t="shared" si="225"/>
        <v>0</v>
      </c>
      <c r="AL592" s="140">
        <f t="shared" si="226"/>
        <v>0</v>
      </c>
      <c r="AM592" s="140">
        <f t="shared" si="227"/>
        <v>0</v>
      </c>
      <c r="AO592" s="140">
        <f t="shared" si="228"/>
        <v>0</v>
      </c>
      <c r="AP592" s="140">
        <f t="shared" si="229"/>
        <v>0</v>
      </c>
      <c r="AQ592" s="140">
        <f t="shared" si="230"/>
        <v>0</v>
      </c>
      <c r="AR592" s="140">
        <f t="shared" si="231"/>
        <v>0</v>
      </c>
      <c r="AS592" s="140">
        <f t="shared" si="232"/>
        <v>0</v>
      </c>
      <c r="AU592" s="143">
        <f t="shared" si="212"/>
        <v>0</v>
      </c>
      <c r="AV592" s="143">
        <f t="shared" si="212"/>
        <v>38486.538</v>
      </c>
      <c r="AW592" s="143">
        <f t="shared" si="212"/>
        <v>0</v>
      </c>
      <c r="AX592" s="143">
        <f t="shared" si="212"/>
        <v>0</v>
      </c>
      <c r="AY592" s="143">
        <f t="shared" si="212"/>
        <v>0</v>
      </c>
    </row>
    <row r="593" spans="2:51">
      <c r="B593" t="s">
        <v>998</v>
      </c>
      <c r="C593" t="s">
        <v>681</v>
      </c>
      <c r="D593" s="120">
        <v>4.9200000000000001E-2</v>
      </c>
      <c r="E593" s="120">
        <v>2.0400000000000001E-2</v>
      </c>
      <c r="F593" s="127"/>
      <c r="G593" s="127"/>
      <c r="H593" s="127"/>
      <c r="I593" s="127"/>
      <c r="J593" s="127"/>
      <c r="K593" s="127">
        <v>0</v>
      </c>
      <c r="L593" s="127">
        <v>1125758</v>
      </c>
      <c r="M593" s="127">
        <v>0</v>
      </c>
      <c r="N593" s="127">
        <v>0</v>
      </c>
      <c r="O593" s="127">
        <v>0</v>
      </c>
      <c r="Q593" s="140">
        <f t="shared" si="213"/>
        <v>0</v>
      </c>
      <c r="R593" s="140">
        <f t="shared" si="214"/>
        <v>55387.293599999997</v>
      </c>
      <c r="S593" s="140">
        <f t="shared" si="215"/>
        <v>0</v>
      </c>
      <c r="T593" s="140">
        <f t="shared" si="216"/>
        <v>0</v>
      </c>
      <c r="U593" s="140">
        <f t="shared" si="217"/>
        <v>0</v>
      </c>
      <c r="W593" s="140">
        <f t="shared" si="218"/>
        <v>0</v>
      </c>
      <c r="X593" s="140">
        <f t="shared" si="219"/>
        <v>0</v>
      </c>
      <c r="Y593" s="140">
        <f t="shared" si="220"/>
        <v>0</v>
      </c>
      <c r="Z593" s="140">
        <f t="shared" si="221"/>
        <v>0</v>
      </c>
      <c r="AA593" s="140">
        <f t="shared" si="222"/>
        <v>0</v>
      </c>
      <c r="AC593" s="143">
        <f t="shared" si="211"/>
        <v>0</v>
      </c>
      <c r="AD593" s="143">
        <f t="shared" si="211"/>
        <v>55387.293599999997</v>
      </c>
      <c r="AE593" s="143">
        <f t="shared" si="211"/>
        <v>0</v>
      </c>
      <c r="AF593" s="143">
        <f t="shared" si="211"/>
        <v>0</v>
      </c>
      <c r="AG593" s="143">
        <f t="shared" si="211"/>
        <v>0</v>
      </c>
      <c r="AI593" s="140">
        <f t="shared" si="223"/>
        <v>0</v>
      </c>
      <c r="AJ593" s="140">
        <f t="shared" si="224"/>
        <v>22965.463200000002</v>
      </c>
      <c r="AK593" s="140">
        <f t="shared" si="225"/>
        <v>0</v>
      </c>
      <c r="AL593" s="140">
        <f t="shared" si="226"/>
        <v>0</v>
      </c>
      <c r="AM593" s="140">
        <f t="shared" si="227"/>
        <v>0</v>
      </c>
      <c r="AO593" s="140">
        <f t="shared" si="228"/>
        <v>0</v>
      </c>
      <c r="AP593" s="140">
        <f t="shared" si="229"/>
        <v>0</v>
      </c>
      <c r="AQ593" s="140">
        <f t="shared" si="230"/>
        <v>0</v>
      </c>
      <c r="AR593" s="140">
        <f t="shared" si="231"/>
        <v>0</v>
      </c>
      <c r="AS593" s="140">
        <f t="shared" si="232"/>
        <v>0</v>
      </c>
      <c r="AU593" s="143">
        <f t="shared" si="212"/>
        <v>0</v>
      </c>
      <c r="AV593" s="143">
        <f t="shared" si="212"/>
        <v>22965.463200000002</v>
      </c>
      <c r="AW593" s="143">
        <f t="shared" si="212"/>
        <v>0</v>
      </c>
      <c r="AX593" s="143">
        <f t="shared" si="212"/>
        <v>0</v>
      </c>
      <c r="AY593" s="143">
        <f t="shared" si="212"/>
        <v>0</v>
      </c>
    </row>
    <row r="594" spans="2:51">
      <c r="B594" t="s">
        <v>998</v>
      </c>
      <c r="C594" t="s">
        <v>682</v>
      </c>
      <c r="D594" s="120">
        <v>5.74E-2</v>
      </c>
      <c r="E594" s="120">
        <v>2.8000000000000001E-2</v>
      </c>
      <c r="F594" s="127"/>
      <c r="G594" s="127"/>
      <c r="H594" s="127"/>
      <c r="I594" s="127"/>
      <c r="J594" s="127"/>
      <c r="K594" s="127">
        <v>0</v>
      </c>
      <c r="L594" s="127">
        <v>1997555</v>
      </c>
      <c r="M594" s="127">
        <v>0</v>
      </c>
      <c r="N594" s="127">
        <v>0</v>
      </c>
      <c r="O594" s="127">
        <v>0</v>
      </c>
      <c r="Q594" s="140">
        <f t="shared" si="213"/>
        <v>0</v>
      </c>
      <c r="R594" s="140">
        <f t="shared" si="214"/>
        <v>114659.65700000001</v>
      </c>
      <c r="S594" s="140">
        <f t="shared" si="215"/>
        <v>0</v>
      </c>
      <c r="T594" s="140">
        <f t="shared" si="216"/>
        <v>0</v>
      </c>
      <c r="U594" s="140">
        <f t="shared" si="217"/>
        <v>0</v>
      </c>
      <c r="W594" s="140">
        <f t="shared" si="218"/>
        <v>0</v>
      </c>
      <c r="X594" s="140">
        <f t="shared" si="219"/>
        <v>0</v>
      </c>
      <c r="Y594" s="140">
        <f t="shared" si="220"/>
        <v>0</v>
      </c>
      <c r="Z594" s="140">
        <f t="shared" si="221"/>
        <v>0</v>
      </c>
      <c r="AA594" s="140">
        <f t="shared" si="222"/>
        <v>0</v>
      </c>
      <c r="AC594" s="143">
        <f t="shared" si="211"/>
        <v>0</v>
      </c>
      <c r="AD594" s="143">
        <f t="shared" si="211"/>
        <v>114659.65700000001</v>
      </c>
      <c r="AE594" s="143">
        <f t="shared" si="211"/>
        <v>0</v>
      </c>
      <c r="AF594" s="143">
        <f t="shared" si="211"/>
        <v>0</v>
      </c>
      <c r="AG594" s="143">
        <f t="shared" si="211"/>
        <v>0</v>
      </c>
      <c r="AI594" s="140">
        <f t="shared" si="223"/>
        <v>0</v>
      </c>
      <c r="AJ594" s="140">
        <f t="shared" si="224"/>
        <v>55931.54</v>
      </c>
      <c r="AK594" s="140">
        <f t="shared" si="225"/>
        <v>0</v>
      </c>
      <c r="AL594" s="140">
        <f t="shared" si="226"/>
        <v>0</v>
      </c>
      <c r="AM594" s="140">
        <f t="shared" si="227"/>
        <v>0</v>
      </c>
      <c r="AO594" s="140">
        <f t="shared" si="228"/>
        <v>0</v>
      </c>
      <c r="AP594" s="140">
        <f t="shared" si="229"/>
        <v>0</v>
      </c>
      <c r="AQ594" s="140">
        <f t="shared" si="230"/>
        <v>0</v>
      </c>
      <c r="AR594" s="140">
        <f t="shared" si="231"/>
        <v>0</v>
      </c>
      <c r="AS594" s="140">
        <f t="shared" si="232"/>
        <v>0</v>
      </c>
      <c r="AU594" s="143">
        <f t="shared" si="212"/>
        <v>0</v>
      </c>
      <c r="AV594" s="143">
        <f t="shared" si="212"/>
        <v>55931.54</v>
      </c>
      <c r="AW594" s="143">
        <f t="shared" si="212"/>
        <v>0</v>
      </c>
      <c r="AX594" s="143">
        <f t="shared" si="212"/>
        <v>0</v>
      </c>
      <c r="AY594" s="143">
        <f t="shared" si="212"/>
        <v>0</v>
      </c>
    </row>
    <row r="595" spans="2:51">
      <c r="B595" t="s">
        <v>998</v>
      </c>
      <c r="C595" t="s">
        <v>683</v>
      </c>
      <c r="D595" s="120">
        <v>5.74E-2</v>
      </c>
      <c r="E595" s="120">
        <v>2.8000000000000001E-2</v>
      </c>
      <c r="F595" s="127"/>
      <c r="G595" s="127"/>
      <c r="H595" s="127"/>
      <c r="I595" s="127"/>
      <c r="J595" s="127"/>
      <c r="K595" s="127">
        <v>0</v>
      </c>
      <c r="L595" s="127">
        <v>101711</v>
      </c>
      <c r="M595" s="127">
        <v>0</v>
      </c>
      <c r="N595" s="127">
        <v>0</v>
      </c>
      <c r="O595" s="127">
        <v>0</v>
      </c>
      <c r="Q595" s="140">
        <f t="shared" si="213"/>
        <v>0</v>
      </c>
      <c r="R595" s="140">
        <f t="shared" si="214"/>
        <v>5838.2114000000001</v>
      </c>
      <c r="S595" s="140">
        <f t="shared" si="215"/>
        <v>0</v>
      </c>
      <c r="T595" s="140">
        <f t="shared" si="216"/>
        <v>0</v>
      </c>
      <c r="U595" s="140">
        <f t="shared" si="217"/>
        <v>0</v>
      </c>
      <c r="W595" s="140">
        <f t="shared" si="218"/>
        <v>0</v>
      </c>
      <c r="X595" s="140">
        <f t="shared" si="219"/>
        <v>0</v>
      </c>
      <c r="Y595" s="140">
        <f t="shared" si="220"/>
        <v>0</v>
      </c>
      <c r="Z595" s="140">
        <f t="shared" si="221"/>
        <v>0</v>
      </c>
      <c r="AA595" s="140">
        <f t="shared" si="222"/>
        <v>0</v>
      </c>
      <c r="AC595" s="143">
        <f t="shared" si="211"/>
        <v>0</v>
      </c>
      <c r="AD595" s="143">
        <f t="shared" si="211"/>
        <v>5838.2114000000001</v>
      </c>
      <c r="AE595" s="143">
        <f t="shared" si="211"/>
        <v>0</v>
      </c>
      <c r="AF595" s="143">
        <f t="shared" si="211"/>
        <v>0</v>
      </c>
      <c r="AG595" s="143">
        <f t="shared" si="211"/>
        <v>0</v>
      </c>
      <c r="AI595" s="140">
        <f t="shared" si="223"/>
        <v>0</v>
      </c>
      <c r="AJ595" s="140">
        <f t="shared" si="224"/>
        <v>2847.9079999999999</v>
      </c>
      <c r="AK595" s="140">
        <f t="shared" si="225"/>
        <v>0</v>
      </c>
      <c r="AL595" s="140">
        <f t="shared" si="226"/>
        <v>0</v>
      </c>
      <c r="AM595" s="140">
        <f t="shared" si="227"/>
        <v>0</v>
      </c>
      <c r="AO595" s="140">
        <f t="shared" si="228"/>
        <v>0</v>
      </c>
      <c r="AP595" s="140">
        <f t="shared" si="229"/>
        <v>0</v>
      </c>
      <c r="AQ595" s="140">
        <f t="shared" si="230"/>
        <v>0</v>
      </c>
      <c r="AR595" s="140">
        <f t="shared" si="231"/>
        <v>0</v>
      </c>
      <c r="AS595" s="140">
        <f t="shared" si="232"/>
        <v>0</v>
      </c>
      <c r="AU595" s="143">
        <f t="shared" si="212"/>
        <v>0</v>
      </c>
      <c r="AV595" s="143">
        <f t="shared" si="212"/>
        <v>2847.9079999999999</v>
      </c>
      <c r="AW595" s="143">
        <f t="shared" si="212"/>
        <v>0</v>
      </c>
      <c r="AX595" s="143">
        <f t="shared" si="212"/>
        <v>0</v>
      </c>
      <c r="AY595" s="143">
        <f t="shared" si="212"/>
        <v>0</v>
      </c>
    </row>
    <row r="596" spans="2:51">
      <c r="B596" t="s">
        <v>998</v>
      </c>
      <c r="C596" t="s">
        <v>684</v>
      </c>
      <c r="D596" s="120">
        <v>7.3300000000000004E-2</v>
      </c>
      <c r="E596" s="120">
        <v>4.0800000000000003E-2</v>
      </c>
      <c r="F596" s="127"/>
      <c r="G596" s="127"/>
      <c r="H596" s="127"/>
      <c r="I596" s="127"/>
      <c r="J596" s="127"/>
      <c r="K596" s="127">
        <v>0</v>
      </c>
      <c r="L596" s="127">
        <v>29308</v>
      </c>
      <c r="M596" s="127">
        <v>0</v>
      </c>
      <c r="N596" s="127">
        <v>0</v>
      </c>
      <c r="O596" s="127">
        <v>0</v>
      </c>
      <c r="Q596" s="140">
        <f t="shared" si="213"/>
        <v>0</v>
      </c>
      <c r="R596" s="140">
        <f t="shared" si="214"/>
        <v>2148.2764000000002</v>
      </c>
      <c r="S596" s="140">
        <f t="shared" si="215"/>
        <v>0</v>
      </c>
      <c r="T596" s="140">
        <f t="shared" si="216"/>
        <v>0</v>
      </c>
      <c r="U596" s="140">
        <f t="shared" si="217"/>
        <v>0</v>
      </c>
      <c r="W596" s="140">
        <f t="shared" si="218"/>
        <v>0</v>
      </c>
      <c r="X596" s="140">
        <f t="shared" si="219"/>
        <v>0</v>
      </c>
      <c r="Y596" s="140">
        <f t="shared" si="220"/>
        <v>0</v>
      </c>
      <c r="Z596" s="140">
        <f t="shared" si="221"/>
        <v>0</v>
      </c>
      <c r="AA596" s="140">
        <f t="shared" si="222"/>
        <v>0</v>
      </c>
      <c r="AC596" s="143">
        <f t="shared" si="211"/>
        <v>0</v>
      </c>
      <c r="AD596" s="143">
        <f t="shared" si="211"/>
        <v>2148.2764000000002</v>
      </c>
      <c r="AE596" s="143">
        <f t="shared" si="211"/>
        <v>0</v>
      </c>
      <c r="AF596" s="143">
        <f t="shared" si="211"/>
        <v>0</v>
      </c>
      <c r="AG596" s="143">
        <f t="shared" si="211"/>
        <v>0</v>
      </c>
      <c r="AI596" s="140">
        <f t="shared" si="223"/>
        <v>0</v>
      </c>
      <c r="AJ596" s="140">
        <f t="shared" si="224"/>
        <v>1195.7664</v>
      </c>
      <c r="AK596" s="140">
        <f t="shared" si="225"/>
        <v>0</v>
      </c>
      <c r="AL596" s="140">
        <f t="shared" si="226"/>
        <v>0</v>
      </c>
      <c r="AM596" s="140">
        <f t="shared" si="227"/>
        <v>0</v>
      </c>
      <c r="AO596" s="140">
        <f t="shared" si="228"/>
        <v>0</v>
      </c>
      <c r="AP596" s="140">
        <f t="shared" si="229"/>
        <v>0</v>
      </c>
      <c r="AQ596" s="140">
        <f t="shared" si="230"/>
        <v>0</v>
      </c>
      <c r="AR596" s="140">
        <f t="shared" si="231"/>
        <v>0</v>
      </c>
      <c r="AS596" s="140">
        <f t="shared" si="232"/>
        <v>0</v>
      </c>
      <c r="AU596" s="143">
        <f t="shared" si="212"/>
        <v>0</v>
      </c>
      <c r="AV596" s="143">
        <f t="shared" si="212"/>
        <v>1195.7664</v>
      </c>
      <c r="AW596" s="143">
        <f t="shared" si="212"/>
        <v>0</v>
      </c>
      <c r="AX596" s="143">
        <f t="shared" si="212"/>
        <v>0</v>
      </c>
      <c r="AY596" s="143">
        <f t="shared" si="212"/>
        <v>0</v>
      </c>
    </row>
    <row r="597" spans="2:51">
      <c r="B597" t="s">
        <v>998</v>
      </c>
      <c r="C597" t="s">
        <v>685</v>
      </c>
      <c r="D597" s="120">
        <v>0.2</v>
      </c>
      <c r="E597" s="120">
        <v>4.0800000000000003E-2</v>
      </c>
      <c r="F597" s="127"/>
      <c r="G597" s="127"/>
      <c r="H597" s="127"/>
      <c r="I597" s="127"/>
      <c r="J597" s="127"/>
      <c r="K597" s="127">
        <v>0</v>
      </c>
      <c r="L597" s="127">
        <v>0</v>
      </c>
      <c r="M597" s="127">
        <v>0</v>
      </c>
      <c r="N597" s="127">
        <v>0</v>
      </c>
      <c r="O597" s="127">
        <v>0</v>
      </c>
      <c r="Q597" s="140">
        <f t="shared" si="213"/>
        <v>0</v>
      </c>
      <c r="R597" s="140">
        <f t="shared" si="214"/>
        <v>0</v>
      </c>
      <c r="S597" s="140">
        <f t="shared" si="215"/>
        <v>0</v>
      </c>
      <c r="T597" s="140">
        <f t="shared" si="216"/>
        <v>0</v>
      </c>
      <c r="U597" s="140">
        <f t="shared" si="217"/>
        <v>0</v>
      </c>
      <c r="W597" s="140">
        <f t="shared" si="218"/>
        <v>0</v>
      </c>
      <c r="X597" s="140">
        <f t="shared" si="219"/>
        <v>0</v>
      </c>
      <c r="Y597" s="140">
        <f t="shared" si="220"/>
        <v>0</v>
      </c>
      <c r="Z597" s="140">
        <f t="shared" si="221"/>
        <v>0</v>
      </c>
      <c r="AA597" s="140">
        <f t="shared" si="222"/>
        <v>0</v>
      </c>
      <c r="AC597" s="143">
        <f t="shared" si="211"/>
        <v>0</v>
      </c>
      <c r="AD597" s="143">
        <f t="shared" si="211"/>
        <v>0</v>
      </c>
      <c r="AE597" s="143">
        <f t="shared" si="211"/>
        <v>0</v>
      </c>
      <c r="AF597" s="143">
        <f t="shared" si="211"/>
        <v>0</v>
      </c>
      <c r="AG597" s="143">
        <f t="shared" si="211"/>
        <v>0</v>
      </c>
      <c r="AI597" s="140">
        <f t="shared" si="223"/>
        <v>0</v>
      </c>
      <c r="AJ597" s="140">
        <f t="shared" si="224"/>
        <v>0</v>
      </c>
      <c r="AK597" s="140">
        <f t="shared" si="225"/>
        <v>0</v>
      </c>
      <c r="AL597" s="140">
        <f t="shared" si="226"/>
        <v>0</v>
      </c>
      <c r="AM597" s="140">
        <f t="shared" si="227"/>
        <v>0</v>
      </c>
      <c r="AO597" s="140">
        <f t="shared" si="228"/>
        <v>0</v>
      </c>
      <c r="AP597" s="140">
        <f t="shared" si="229"/>
        <v>0</v>
      </c>
      <c r="AQ597" s="140">
        <f t="shared" si="230"/>
        <v>0</v>
      </c>
      <c r="AR597" s="140">
        <f t="shared" si="231"/>
        <v>0</v>
      </c>
      <c r="AS597" s="140">
        <f t="shared" si="232"/>
        <v>0</v>
      </c>
      <c r="AU597" s="143">
        <f t="shared" si="212"/>
        <v>0</v>
      </c>
      <c r="AV597" s="143">
        <f t="shared" si="212"/>
        <v>0</v>
      </c>
      <c r="AW597" s="143">
        <f t="shared" si="212"/>
        <v>0</v>
      </c>
      <c r="AX597" s="143">
        <f t="shared" si="212"/>
        <v>0</v>
      </c>
      <c r="AY597" s="143">
        <f t="shared" si="212"/>
        <v>0</v>
      </c>
    </row>
    <row r="598" spans="2:51">
      <c r="B598" t="s">
        <v>998</v>
      </c>
      <c r="C598" t="s">
        <v>686</v>
      </c>
      <c r="D598" s="120">
        <v>4.9299999999999997E-2</v>
      </c>
      <c r="E598" s="120">
        <v>4.0800000000000003E-2</v>
      </c>
      <c r="F598" s="127"/>
      <c r="G598" s="127"/>
      <c r="H598" s="127"/>
      <c r="I598" s="127"/>
      <c r="J598" s="127"/>
      <c r="K598" s="127">
        <v>0</v>
      </c>
      <c r="L598" s="127">
        <v>0</v>
      </c>
      <c r="M598" s="127">
        <v>0</v>
      </c>
      <c r="N598" s="127">
        <v>0</v>
      </c>
      <c r="O598" s="127">
        <v>0</v>
      </c>
      <c r="Q598" s="140">
        <f t="shared" si="213"/>
        <v>0</v>
      </c>
      <c r="R598" s="140">
        <f t="shared" si="214"/>
        <v>0</v>
      </c>
      <c r="S598" s="140">
        <f t="shared" si="215"/>
        <v>0</v>
      </c>
      <c r="T598" s="140">
        <f t="shared" si="216"/>
        <v>0</v>
      </c>
      <c r="U598" s="140">
        <f t="shared" si="217"/>
        <v>0</v>
      </c>
      <c r="W598" s="140">
        <f t="shared" si="218"/>
        <v>0</v>
      </c>
      <c r="X598" s="140">
        <f t="shared" si="219"/>
        <v>0</v>
      </c>
      <c r="Y598" s="140">
        <f t="shared" si="220"/>
        <v>0</v>
      </c>
      <c r="Z598" s="140">
        <f t="shared" si="221"/>
        <v>0</v>
      </c>
      <c r="AA598" s="140">
        <f t="shared" si="222"/>
        <v>0</v>
      </c>
      <c r="AC598" s="143">
        <f t="shared" si="211"/>
        <v>0</v>
      </c>
      <c r="AD598" s="143">
        <f t="shared" si="211"/>
        <v>0</v>
      </c>
      <c r="AE598" s="143">
        <f t="shared" si="211"/>
        <v>0</v>
      </c>
      <c r="AF598" s="143">
        <f t="shared" si="211"/>
        <v>0</v>
      </c>
      <c r="AG598" s="143">
        <f t="shared" si="211"/>
        <v>0</v>
      </c>
      <c r="AI598" s="140">
        <f t="shared" si="223"/>
        <v>0</v>
      </c>
      <c r="AJ598" s="140">
        <f t="shared" si="224"/>
        <v>0</v>
      </c>
      <c r="AK598" s="140">
        <f t="shared" si="225"/>
        <v>0</v>
      </c>
      <c r="AL598" s="140">
        <f t="shared" si="226"/>
        <v>0</v>
      </c>
      <c r="AM598" s="140">
        <f t="shared" si="227"/>
        <v>0</v>
      </c>
      <c r="AO598" s="140">
        <f t="shared" si="228"/>
        <v>0</v>
      </c>
      <c r="AP598" s="140">
        <f t="shared" si="229"/>
        <v>0</v>
      </c>
      <c r="AQ598" s="140">
        <f t="shared" si="230"/>
        <v>0</v>
      </c>
      <c r="AR598" s="140">
        <f t="shared" si="231"/>
        <v>0</v>
      </c>
      <c r="AS598" s="140">
        <f t="shared" si="232"/>
        <v>0</v>
      </c>
      <c r="AU598" s="143">
        <f t="shared" si="212"/>
        <v>0</v>
      </c>
      <c r="AV598" s="143">
        <f t="shared" si="212"/>
        <v>0</v>
      </c>
      <c r="AW598" s="143">
        <f t="shared" si="212"/>
        <v>0</v>
      </c>
      <c r="AX598" s="143">
        <f t="shared" si="212"/>
        <v>0</v>
      </c>
      <c r="AY598" s="143">
        <f t="shared" si="212"/>
        <v>0</v>
      </c>
    </row>
    <row r="599" spans="2:51">
      <c r="B599" t="s">
        <v>998</v>
      </c>
      <c r="C599" t="s">
        <v>687</v>
      </c>
      <c r="D599" s="120">
        <v>0</v>
      </c>
      <c r="E599" s="120">
        <v>2.0400000000000001E-2</v>
      </c>
      <c r="F599" s="127"/>
      <c r="G599" s="127"/>
      <c r="H599" s="127"/>
      <c r="I599" s="127"/>
      <c r="J599" s="127"/>
      <c r="K599" s="127">
        <v>0</v>
      </c>
      <c r="L599" s="127">
        <v>0</v>
      </c>
      <c r="M599" s="127">
        <v>0</v>
      </c>
      <c r="N599" s="127">
        <v>0</v>
      </c>
      <c r="O599" s="127">
        <v>0</v>
      </c>
      <c r="Q599" s="140">
        <f t="shared" si="213"/>
        <v>0</v>
      </c>
      <c r="R599" s="140">
        <f t="shared" si="214"/>
        <v>0</v>
      </c>
      <c r="S599" s="140">
        <f t="shared" si="215"/>
        <v>0</v>
      </c>
      <c r="T599" s="140">
        <f t="shared" si="216"/>
        <v>0</v>
      </c>
      <c r="U599" s="140">
        <f t="shared" si="217"/>
        <v>0</v>
      </c>
      <c r="W599" s="140">
        <f t="shared" si="218"/>
        <v>0</v>
      </c>
      <c r="X599" s="140">
        <f t="shared" si="219"/>
        <v>0</v>
      </c>
      <c r="Y599" s="140">
        <f t="shared" si="220"/>
        <v>0</v>
      </c>
      <c r="Z599" s="140">
        <f t="shared" si="221"/>
        <v>0</v>
      </c>
      <c r="AA599" s="140">
        <f t="shared" si="222"/>
        <v>0</v>
      </c>
      <c r="AC599" s="143">
        <f t="shared" si="211"/>
        <v>0</v>
      </c>
      <c r="AD599" s="143">
        <f t="shared" si="211"/>
        <v>0</v>
      </c>
      <c r="AE599" s="143">
        <f t="shared" si="211"/>
        <v>0</v>
      </c>
      <c r="AF599" s="143">
        <f t="shared" si="211"/>
        <v>0</v>
      </c>
      <c r="AG599" s="143">
        <f t="shared" si="211"/>
        <v>0</v>
      </c>
      <c r="AI599" s="140">
        <f t="shared" si="223"/>
        <v>0</v>
      </c>
      <c r="AJ599" s="140">
        <f t="shared" si="224"/>
        <v>0</v>
      </c>
      <c r="AK599" s="140">
        <f t="shared" si="225"/>
        <v>0</v>
      </c>
      <c r="AL599" s="140">
        <f t="shared" si="226"/>
        <v>0</v>
      </c>
      <c r="AM599" s="140">
        <f t="shared" si="227"/>
        <v>0</v>
      </c>
      <c r="AO599" s="140">
        <f t="shared" si="228"/>
        <v>0</v>
      </c>
      <c r="AP599" s="140">
        <f t="shared" si="229"/>
        <v>0</v>
      </c>
      <c r="AQ599" s="140">
        <f t="shared" si="230"/>
        <v>0</v>
      </c>
      <c r="AR599" s="140">
        <f t="shared" si="231"/>
        <v>0</v>
      </c>
      <c r="AS599" s="140">
        <f t="shared" si="232"/>
        <v>0</v>
      </c>
      <c r="AU599" s="143">
        <f t="shared" si="212"/>
        <v>0</v>
      </c>
      <c r="AV599" s="143">
        <f t="shared" si="212"/>
        <v>0</v>
      </c>
      <c r="AW599" s="143">
        <f t="shared" si="212"/>
        <v>0</v>
      </c>
      <c r="AX599" s="143">
        <f t="shared" si="212"/>
        <v>0</v>
      </c>
      <c r="AY599" s="143">
        <f t="shared" si="212"/>
        <v>0</v>
      </c>
    </row>
    <row r="600" spans="2:51">
      <c r="B600" t="s">
        <v>998</v>
      </c>
      <c r="C600" t="s">
        <v>692</v>
      </c>
      <c r="D600" s="120">
        <v>7.46E-2</v>
      </c>
      <c r="E600" s="120">
        <v>2.92E-2</v>
      </c>
      <c r="F600" s="127"/>
      <c r="G600" s="127"/>
      <c r="H600" s="127"/>
      <c r="I600" s="127"/>
      <c r="J600" s="127"/>
      <c r="K600" s="127">
        <v>0</v>
      </c>
      <c r="L600" s="127">
        <v>1411856</v>
      </c>
      <c r="M600" s="127">
        <v>0</v>
      </c>
      <c r="N600" s="127">
        <v>0</v>
      </c>
      <c r="O600" s="127">
        <v>0</v>
      </c>
      <c r="Q600" s="140">
        <f t="shared" si="213"/>
        <v>0</v>
      </c>
      <c r="R600" s="140">
        <f t="shared" si="214"/>
        <v>105324.45759999999</v>
      </c>
      <c r="S600" s="140">
        <f t="shared" si="215"/>
        <v>0</v>
      </c>
      <c r="T600" s="140">
        <f t="shared" si="216"/>
        <v>0</v>
      </c>
      <c r="U600" s="140">
        <f t="shared" si="217"/>
        <v>0</v>
      </c>
      <c r="W600" s="140">
        <f t="shared" si="218"/>
        <v>0</v>
      </c>
      <c r="X600" s="140">
        <f t="shared" si="219"/>
        <v>0</v>
      </c>
      <c r="Y600" s="140">
        <f t="shared" si="220"/>
        <v>0</v>
      </c>
      <c r="Z600" s="140">
        <f t="shared" si="221"/>
        <v>0</v>
      </c>
      <c r="AA600" s="140">
        <f t="shared" si="222"/>
        <v>0</v>
      </c>
      <c r="AC600" s="143">
        <f t="shared" si="211"/>
        <v>0</v>
      </c>
      <c r="AD600" s="143">
        <f t="shared" si="211"/>
        <v>105324.45759999999</v>
      </c>
      <c r="AE600" s="143">
        <f t="shared" si="211"/>
        <v>0</v>
      </c>
      <c r="AF600" s="143">
        <f t="shared" si="211"/>
        <v>0</v>
      </c>
      <c r="AG600" s="143">
        <f t="shared" si="211"/>
        <v>0</v>
      </c>
      <c r="AI600" s="140">
        <f t="shared" si="223"/>
        <v>0</v>
      </c>
      <c r="AJ600" s="140">
        <f t="shared" si="224"/>
        <v>41226.195200000002</v>
      </c>
      <c r="AK600" s="140">
        <f t="shared" si="225"/>
        <v>0</v>
      </c>
      <c r="AL600" s="140">
        <f t="shared" si="226"/>
        <v>0</v>
      </c>
      <c r="AM600" s="140">
        <f t="shared" si="227"/>
        <v>0</v>
      </c>
      <c r="AO600" s="140">
        <f t="shared" si="228"/>
        <v>0</v>
      </c>
      <c r="AP600" s="140">
        <f t="shared" si="229"/>
        <v>0</v>
      </c>
      <c r="AQ600" s="140">
        <f t="shared" si="230"/>
        <v>0</v>
      </c>
      <c r="AR600" s="140">
        <f t="shared" si="231"/>
        <v>0</v>
      </c>
      <c r="AS600" s="140">
        <f t="shared" si="232"/>
        <v>0</v>
      </c>
      <c r="AU600" s="143">
        <f t="shared" si="212"/>
        <v>0</v>
      </c>
      <c r="AV600" s="143">
        <f t="shared" si="212"/>
        <v>41226.195200000002</v>
      </c>
      <c r="AW600" s="143">
        <f t="shared" si="212"/>
        <v>0</v>
      </c>
      <c r="AX600" s="143">
        <f t="shared" si="212"/>
        <v>0</v>
      </c>
      <c r="AY600" s="143">
        <f t="shared" si="212"/>
        <v>0</v>
      </c>
    </row>
    <row r="601" spans="2:51">
      <c r="B601" t="s">
        <v>998</v>
      </c>
      <c r="C601" t="s">
        <v>693</v>
      </c>
      <c r="D601" s="120">
        <v>2.1100000000000001E-2</v>
      </c>
      <c r="E601" s="120">
        <v>5.1000000000000004E-3</v>
      </c>
      <c r="F601" s="127"/>
      <c r="G601" s="127"/>
      <c r="H601" s="127"/>
      <c r="I601" s="127"/>
      <c r="J601" s="127"/>
      <c r="K601" s="127">
        <v>0</v>
      </c>
      <c r="L601" s="127">
        <v>1097101</v>
      </c>
      <c r="M601" s="127">
        <v>0</v>
      </c>
      <c r="N601" s="127">
        <v>0</v>
      </c>
      <c r="O601" s="127">
        <v>0</v>
      </c>
      <c r="Q601" s="140">
        <f t="shared" si="213"/>
        <v>0</v>
      </c>
      <c r="R601" s="140">
        <f t="shared" si="214"/>
        <v>23148.831099999999</v>
      </c>
      <c r="S601" s="140">
        <f t="shared" si="215"/>
        <v>0</v>
      </c>
      <c r="T601" s="140">
        <f t="shared" si="216"/>
        <v>0</v>
      </c>
      <c r="U601" s="140">
        <f t="shared" si="217"/>
        <v>0</v>
      </c>
      <c r="W601" s="140">
        <f t="shared" si="218"/>
        <v>0</v>
      </c>
      <c r="X601" s="140">
        <f t="shared" si="219"/>
        <v>0</v>
      </c>
      <c r="Y601" s="140">
        <f t="shared" si="220"/>
        <v>0</v>
      </c>
      <c r="Z601" s="140">
        <f t="shared" si="221"/>
        <v>0</v>
      </c>
      <c r="AA601" s="140">
        <f t="shared" si="222"/>
        <v>0</v>
      </c>
      <c r="AC601" s="143">
        <f t="shared" si="211"/>
        <v>0</v>
      </c>
      <c r="AD601" s="143">
        <f t="shared" si="211"/>
        <v>23148.831099999999</v>
      </c>
      <c r="AE601" s="143">
        <f t="shared" si="211"/>
        <v>0</v>
      </c>
      <c r="AF601" s="143">
        <f t="shared" si="211"/>
        <v>0</v>
      </c>
      <c r="AG601" s="143">
        <f t="shared" si="211"/>
        <v>0</v>
      </c>
      <c r="AI601" s="140">
        <f t="shared" si="223"/>
        <v>0</v>
      </c>
      <c r="AJ601" s="140">
        <f t="shared" si="224"/>
        <v>5595.2151000000003</v>
      </c>
      <c r="AK601" s="140">
        <f t="shared" si="225"/>
        <v>0</v>
      </c>
      <c r="AL601" s="140">
        <f t="shared" si="226"/>
        <v>0</v>
      </c>
      <c r="AM601" s="140">
        <f t="shared" si="227"/>
        <v>0</v>
      </c>
      <c r="AO601" s="140">
        <f t="shared" si="228"/>
        <v>0</v>
      </c>
      <c r="AP601" s="140">
        <f t="shared" si="229"/>
        <v>0</v>
      </c>
      <c r="AQ601" s="140">
        <f t="shared" si="230"/>
        <v>0</v>
      </c>
      <c r="AR601" s="140">
        <f t="shared" si="231"/>
        <v>0</v>
      </c>
      <c r="AS601" s="140">
        <f t="shared" si="232"/>
        <v>0</v>
      </c>
      <c r="AU601" s="143">
        <f t="shared" si="212"/>
        <v>0</v>
      </c>
      <c r="AV601" s="143">
        <f t="shared" si="212"/>
        <v>5595.2151000000003</v>
      </c>
      <c r="AW601" s="143">
        <f t="shared" si="212"/>
        <v>0</v>
      </c>
      <c r="AX601" s="143">
        <f t="shared" si="212"/>
        <v>0</v>
      </c>
      <c r="AY601" s="143">
        <f t="shared" si="212"/>
        <v>0</v>
      </c>
    </row>
    <row r="602" spans="2:51">
      <c r="B602" t="s">
        <v>998</v>
      </c>
      <c r="C602" t="s">
        <v>694</v>
      </c>
      <c r="D602" s="120">
        <v>7.4300000000000005E-2</v>
      </c>
      <c r="E602" s="120">
        <v>2.92E-2</v>
      </c>
      <c r="F602" s="127"/>
      <c r="G602" s="127"/>
      <c r="H602" s="127"/>
      <c r="I602" s="127"/>
      <c r="J602" s="127"/>
      <c r="K602" s="127">
        <v>0</v>
      </c>
      <c r="L602" s="127">
        <v>0</v>
      </c>
      <c r="M602" s="127">
        <v>0</v>
      </c>
      <c r="N602" s="127">
        <v>0</v>
      </c>
      <c r="O602" s="127">
        <v>0</v>
      </c>
      <c r="Q602" s="140">
        <f t="shared" si="213"/>
        <v>0</v>
      </c>
      <c r="R602" s="140">
        <f t="shared" si="214"/>
        <v>0</v>
      </c>
      <c r="S602" s="140">
        <f t="shared" si="215"/>
        <v>0</v>
      </c>
      <c r="T602" s="140">
        <f t="shared" si="216"/>
        <v>0</v>
      </c>
      <c r="U602" s="140">
        <f t="shared" si="217"/>
        <v>0</v>
      </c>
      <c r="W602" s="140">
        <f t="shared" si="218"/>
        <v>0</v>
      </c>
      <c r="X602" s="140">
        <f t="shared" si="219"/>
        <v>0</v>
      </c>
      <c r="Y602" s="140">
        <f t="shared" si="220"/>
        <v>0</v>
      </c>
      <c r="Z602" s="140">
        <f t="shared" si="221"/>
        <v>0</v>
      </c>
      <c r="AA602" s="140">
        <f t="shared" si="222"/>
        <v>0</v>
      </c>
      <c r="AC602" s="143">
        <f t="shared" si="211"/>
        <v>0</v>
      </c>
      <c r="AD602" s="143">
        <f t="shared" si="211"/>
        <v>0</v>
      </c>
      <c r="AE602" s="143">
        <f t="shared" si="211"/>
        <v>0</v>
      </c>
      <c r="AF602" s="143">
        <f t="shared" si="211"/>
        <v>0</v>
      </c>
      <c r="AG602" s="143">
        <f t="shared" si="211"/>
        <v>0</v>
      </c>
      <c r="AI602" s="140">
        <f t="shared" si="223"/>
        <v>0</v>
      </c>
      <c r="AJ602" s="140">
        <f t="shared" si="224"/>
        <v>0</v>
      </c>
      <c r="AK602" s="140">
        <f t="shared" si="225"/>
        <v>0</v>
      </c>
      <c r="AL602" s="140">
        <f t="shared" si="226"/>
        <v>0</v>
      </c>
      <c r="AM602" s="140">
        <f t="shared" si="227"/>
        <v>0</v>
      </c>
      <c r="AO602" s="140">
        <f t="shared" si="228"/>
        <v>0</v>
      </c>
      <c r="AP602" s="140">
        <f t="shared" si="229"/>
        <v>0</v>
      </c>
      <c r="AQ602" s="140">
        <f t="shared" si="230"/>
        <v>0</v>
      </c>
      <c r="AR602" s="140">
        <f t="shared" si="231"/>
        <v>0</v>
      </c>
      <c r="AS602" s="140">
        <f t="shared" si="232"/>
        <v>0</v>
      </c>
      <c r="AU602" s="143">
        <f t="shared" si="212"/>
        <v>0</v>
      </c>
      <c r="AV602" s="143">
        <f t="shared" si="212"/>
        <v>0</v>
      </c>
      <c r="AW602" s="143">
        <f t="shared" si="212"/>
        <v>0</v>
      </c>
      <c r="AX602" s="143">
        <f t="shared" si="212"/>
        <v>0</v>
      </c>
      <c r="AY602" s="143">
        <f t="shared" si="212"/>
        <v>0</v>
      </c>
    </row>
    <row r="603" spans="2:51">
      <c r="B603" t="s">
        <v>1161</v>
      </c>
      <c r="F603" s="127">
        <v>26557596</v>
      </c>
      <c r="G603" s="127">
        <v>4886083</v>
      </c>
      <c r="H603" s="127">
        <v>13598523</v>
      </c>
      <c r="I603" s="127">
        <v>1995997</v>
      </c>
      <c r="J603" s="127">
        <v>763420</v>
      </c>
      <c r="K603" s="127">
        <v>38057576</v>
      </c>
      <c r="L603" s="127">
        <v>12634852</v>
      </c>
      <c r="M603" s="127">
        <v>19278185</v>
      </c>
      <c r="N603" s="127">
        <v>4008867</v>
      </c>
      <c r="O603" s="127">
        <v>4742072</v>
      </c>
      <c r="Q603" s="140">
        <f t="shared" si="213"/>
        <v>0</v>
      </c>
      <c r="R603" s="140">
        <f t="shared" si="214"/>
        <v>0</v>
      </c>
      <c r="S603" s="140">
        <f t="shared" si="215"/>
        <v>0</v>
      </c>
      <c r="T603" s="140">
        <f t="shared" si="216"/>
        <v>0</v>
      </c>
      <c r="U603" s="140">
        <f t="shared" si="217"/>
        <v>0</v>
      </c>
      <c r="W603" s="140">
        <f t="shared" si="218"/>
        <v>0</v>
      </c>
      <c r="X603" s="140">
        <f t="shared" si="219"/>
        <v>0</v>
      </c>
      <c r="Y603" s="140">
        <f t="shared" si="220"/>
        <v>0</v>
      </c>
      <c r="Z603" s="140">
        <f t="shared" si="221"/>
        <v>0</v>
      </c>
      <c r="AA603" s="140">
        <f t="shared" si="222"/>
        <v>0</v>
      </c>
      <c r="AC603" s="143">
        <f t="shared" si="211"/>
        <v>0</v>
      </c>
      <c r="AD603" s="143">
        <f t="shared" si="211"/>
        <v>0</v>
      </c>
      <c r="AE603" s="143">
        <f t="shared" si="211"/>
        <v>0</v>
      </c>
      <c r="AF603" s="143">
        <f t="shared" si="211"/>
        <v>0</v>
      </c>
      <c r="AG603" s="143">
        <f t="shared" si="211"/>
        <v>0</v>
      </c>
      <c r="AI603" s="140">
        <f t="shared" si="223"/>
        <v>0</v>
      </c>
      <c r="AJ603" s="140">
        <f t="shared" si="224"/>
        <v>0</v>
      </c>
      <c r="AK603" s="140">
        <f t="shared" si="225"/>
        <v>0</v>
      </c>
      <c r="AL603" s="140">
        <f t="shared" si="226"/>
        <v>0</v>
      </c>
      <c r="AM603" s="140">
        <f t="shared" si="227"/>
        <v>0</v>
      </c>
      <c r="AO603" s="140">
        <f t="shared" si="228"/>
        <v>0</v>
      </c>
      <c r="AP603" s="140">
        <f t="shared" si="229"/>
        <v>0</v>
      </c>
      <c r="AQ603" s="140">
        <f t="shared" si="230"/>
        <v>0</v>
      </c>
      <c r="AR603" s="140">
        <f t="shared" si="231"/>
        <v>0</v>
      </c>
      <c r="AS603" s="140">
        <f t="shared" si="232"/>
        <v>0</v>
      </c>
      <c r="AU603" s="143">
        <f t="shared" si="212"/>
        <v>0</v>
      </c>
      <c r="AV603" s="143">
        <f t="shared" si="212"/>
        <v>0</v>
      </c>
      <c r="AW603" s="143">
        <f t="shared" si="212"/>
        <v>0</v>
      </c>
      <c r="AX603" s="143">
        <f t="shared" si="212"/>
        <v>0</v>
      </c>
      <c r="AY603" s="143">
        <f t="shared" si="212"/>
        <v>0</v>
      </c>
    </row>
    <row r="604" spans="2:51">
      <c r="B604" t="s">
        <v>996</v>
      </c>
      <c r="C604" t="s">
        <v>552</v>
      </c>
      <c r="D604" s="120">
        <v>1.35E-2</v>
      </c>
      <c r="E604" s="120">
        <v>1.21E-2</v>
      </c>
      <c r="F604" s="127">
        <v>0</v>
      </c>
      <c r="G604" s="127">
        <v>45148</v>
      </c>
      <c r="H604" s="127">
        <v>0</v>
      </c>
      <c r="I604" s="127">
        <v>20925</v>
      </c>
      <c r="J604" s="127">
        <v>0</v>
      </c>
      <c r="K604" s="127"/>
      <c r="L604" s="127"/>
      <c r="M604" s="127"/>
      <c r="N604" s="127"/>
      <c r="O604" s="127"/>
      <c r="Q604" s="140">
        <f t="shared" si="213"/>
        <v>0</v>
      </c>
      <c r="R604" s="140">
        <f t="shared" si="214"/>
        <v>0</v>
      </c>
      <c r="S604" s="140">
        <f t="shared" si="215"/>
        <v>0</v>
      </c>
      <c r="T604" s="140">
        <f t="shared" si="216"/>
        <v>0</v>
      </c>
      <c r="U604" s="140">
        <f t="shared" si="217"/>
        <v>0</v>
      </c>
      <c r="W604" s="140">
        <f t="shared" si="218"/>
        <v>0</v>
      </c>
      <c r="X604" s="140">
        <f t="shared" si="219"/>
        <v>609.49800000000005</v>
      </c>
      <c r="Y604" s="140">
        <f t="shared" si="220"/>
        <v>0</v>
      </c>
      <c r="Z604" s="140">
        <f t="shared" si="221"/>
        <v>282.48750000000001</v>
      </c>
      <c r="AA604" s="140">
        <f t="shared" si="222"/>
        <v>0</v>
      </c>
      <c r="AC604" s="143">
        <f t="shared" si="211"/>
        <v>0</v>
      </c>
      <c r="AD604" s="143">
        <f t="shared" si="211"/>
        <v>609.49800000000005</v>
      </c>
      <c r="AE604" s="143">
        <f t="shared" si="211"/>
        <v>0</v>
      </c>
      <c r="AF604" s="143">
        <f t="shared" si="211"/>
        <v>282.48750000000001</v>
      </c>
      <c r="AG604" s="143">
        <f t="shared" si="211"/>
        <v>0</v>
      </c>
      <c r="AI604" s="140">
        <f t="shared" si="223"/>
        <v>0</v>
      </c>
      <c r="AJ604" s="140">
        <f t="shared" si="224"/>
        <v>0</v>
      </c>
      <c r="AK604" s="140">
        <f t="shared" si="225"/>
        <v>0</v>
      </c>
      <c r="AL604" s="140">
        <f t="shared" si="226"/>
        <v>0</v>
      </c>
      <c r="AM604" s="140">
        <f t="shared" si="227"/>
        <v>0</v>
      </c>
      <c r="AO604" s="140">
        <f t="shared" si="228"/>
        <v>0</v>
      </c>
      <c r="AP604" s="140">
        <f t="shared" si="229"/>
        <v>546.29079999999999</v>
      </c>
      <c r="AQ604" s="140">
        <f t="shared" si="230"/>
        <v>0</v>
      </c>
      <c r="AR604" s="140">
        <f t="shared" si="231"/>
        <v>253.1925</v>
      </c>
      <c r="AS604" s="140">
        <f t="shared" si="232"/>
        <v>0</v>
      </c>
      <c r="AU604" s="143">
        <f t="shared" si="212"/>
        <v>0</v>
      </c>
      <c r="AV604" s="143">
        <f t="shared" si="212"/>
        <v>546.29079999999999</v>
      </c>
      <c r="AW604" s="143">
        <f t="shared" si="212"/>
        <v>0</v>
      </c>
      <c r="AX604" s="143">
        <f t="shared" si="212"/>
        <v>253.1925</v>
      </c>
      <c r="AY604" s="143">
        <f t="shared" si="212"/>
        <v>0</v>
      </c>
    </row>
    <row r="605" spans="2:51">
      <c r="B605" t="s">
        <v>996</v>
      </c>
      <c r="C605" t="s">
        <v>553</v>
      </c>
      <c r="D605" s="120">
        <v>1.52E-2</v>
      </c>
      <c r="E605" s="120">
        <v>1.6E-2</v>
      </c>
      <c r="F605" s="127">
        <v>0</v>
      </c>
      <c r="G605" s="127">
        <v>1321961</v>
      </c>
      <c r="H605" s="127">
        <v>0</v>
      </c>
      <c r="I605" s="127">
        <v>612711</v>
      </c>
      <c r="J605" s="127">
        <v>0</v>
      </c>
      <c r="K605" s="127"/>
      <c r="L605" s="127"/>
      <c r="M605" s="127"/>
      <c r="N605" s="127"/>
      <c r="O605" s="127"/>
      <c r="Q605" s="140">
        <f t="shared" si="213"/>
        <v>0</v>
      </c>
      <c r="R605" s="140">
        <f t="shared" si="214"/>
        <v>0</v>
      </c>
      <c r="S605" s="140">
        <f t="shared" si="215"/>
        <v>0</v>
      </c>
      <c r="T605" s="140">
        <f t="shared" si="216"/>
        <v>0</v>
      </c>
      <c r="U605" s="140">
        <f t="shared" si="217"/>
        <v>0</v>
      </c>
      <c r="W605" s="140">
        <f t="shared" si="218"/>
        <v>0</v>
      </c>
      <c r="X605" s="140">
        <f t="shared" si="219"/>
        <v>20093.807199999999</v>
      </c>
      <c r="Y605" s="140">
        <f t="shared" si="220"/>
        <v>0</v>
      </c>
      <c r="Z605" s="140">
        <f t="shared" si="221"/>
        <v>9313.2072000000007</v>
      </c>
      <c r="AA605" s="140">
        <f t="shared" si="222"/>
        <v>0</v>
      </c>
      <c r="AC605" s="143">
        <f t="shared" si="211"/>
        <v>0</v>
      </c>
      <c r="AD605" s="143">
        <f t="shared" si="211"/>
        <v>20093.807199999999</v>
      </c>
      <c r="AE605" s="143">
        <f t="shared" si="211"/>
        <v>0</v>
      </c>
      <c r="AF605" s="143">
        <f t="shared" si="211"/>
        <v>9313.2072000000007</v>
      </c>
      <c r="AG605" s="143">
        <f t="shared" si="211"/>
        <v>0</v>
      </c>
      <c r="AI605" s="140">
        <f t="shared" si="223"/>
        <v>0</v>
      </c>
      <c r="AJ605" s="140">
        <f t="shared" si="224"/>
        <v>0</v>
      </c>
      <c r="AK605" s="140">
        <f t="shared" si="225"/>
        <v>0</v>
      </c>
      <c r="AL605" s="140">
        <f t="shared" si="226"/>
        <v>0</v>
      </c>
      <c r="AM605" s="140">
        <f t="shared" si="227"/>
        <v>0</v>
      </c>
      <c r="AO605" s="140">
        <f t="shared" si="228"/>
        <v>0</v>
      </c>
      <c r="AP605" s="140">
        <f t="shared" si="229"/>
        <v>21151.376</v>
      </c>
      <c r="AQ605" s="140">
        <f t="shared" si="230"/>
        <v>0</v>
      </c>
      <c r="AR605" s="140">
        <f t="shared" si="231"/>
        <v>9803.3760000000002</v>
      </c>
      <c r="AS605" s="140">
        <f t="shared" si="232"/>
        <v>0</v>
      </c>
      <c r="AU605" s="143">
        <f t="shared" si="212"/>
        <v>0</v>
      </c>
      <c r="AV605" s="143">
        <f t="shared" si="212"/>
        <v>21151.376</v>
      </c>
      <c r="AW605" s="143">
        <f t="shared" si="212"/>
        <v>0</v>
      </c>
      <c r="AX605" s="143">
        <f t="shared" si="212"/>
        <v>9803.3760000000002</v>
      </c>
      <c r="AY605" s="143">
        <f t="shared" si="212"/>
        <v>0</v>
      </c>
    </row>
    <row r="606" spans="2:51">
      <c r="B606" t="s">
        <v>996</v>
      </c>
      <c r="C606" t="s">
        <v>554</v>
      </c>
      <c r="D606" s="120">
        <v>1.15E-2</v>
      </c>
      <c r="E606" s="120">
        <v>1.1699999999999999E-2</v>
      </c>
      <c r="F606" s="127">
        <v>0</v>
      </c>
      <c r="G606" s="127">
        <v>188081</v>
      </c>
      <c r="H606" s="127">
        <v>0</v>
      </c>
      <c r="I606" s="127">
        <v>87173</v>
      </c>
      <c r="J606" s="127">
        <v>0</v>
      </c>
      <c r="K606" s="127"/>
      <c r="L606" s="127"/>
      <c r="M606" s="127"/>
      <c r="N606" s="127"/>
      <c r="O606" s="127"/>
      <c r="Q606" s="140">
        <f t="shared" si="213"/>
        <v>0</v>
      </c>
      <c r="R606" s="140">
        <f t="shared" si="214"/>
        <v>0</v>
      </c>
      <c r="S606" s="140">
        <f t="shared" si="215"/>
        <v>0</v>
      </c>
      <c r="T606" s="140">
        <f t="shared" si="216"/>
        <v>0</v>
      </c>
      <c r="U606" s="140">
        <f t="shared" si="217"/>
        <v>0</v>
      </c>
      <c r="W606" s="140">
        <f t="shared" si="218"/>
        <v>0</v>
      </c>
      <c r="X606" s="140">
        <f t="shared" si="219"/>
        <v>2162.9315000000001</v>
      </c>
      <c r="Y606" s="140">
        <f t="shared" si="220"/>
        <v>0</v>
      </c>
      <c r="Z606" s="140">
        <f t="shared" si="221"/>
        <v>1002.4895</v>
      </c>
      <c r="AA606" s="140">
        <f t="shared" si="222"/>
        <v>0</v>
      </c>
      <c r="AC606" s="143">
        <f t="shared" si="211"/>
        <v>0</v>
      </c>
      <c r="AD606" s="143">
        <f t="shared" si="211"/>
        <v>2162.9315000000001</v>
      </c>
      <c r="AE606" s="143">
        <f t="shared" si="211"/>
        <v>0</v>
      </c>
      <c r="AF606" s="143">
        <f t="shared" si="211"/>
        <v>1002.4895</v>
      </c>
      <c r="AG606" s="143">
        <f t="shared" si="211"/>
        <v>0</v>
      </c>
      <c r="AI606" s="140">
        <f t="shared" si="223"/>
        <v>0</v>
      </c>
      <c r="AJ606" s="140">
        <f t="shared" si="224"/>
        <v>0</v>
      </c>
      <c r="AK606" s="140">
        <f t="shared" si="225"/>
        <v>0</v>
      </c>
      <c r="AL606" s="140">
        <f t="shared" si="226"/>
        <v>0</v>
      </c>
      <c r="AM606" s="140">
        <f t="shared" si="227"/>
        <v>0</v>
      </c>
      <c r="AO606" s="140">
        <f t="shared" si="228"/>
        <v>0</v>
      </c>
      <c r="AP606" s="140">
        <f t="shared" si="229"/>
        <v>2200.5476999999996</v>
      </c>
      <c r="AQ606" s="140">
        <f t="shared" si="230"/>
        <v>0</v>
      </c>
      <c r="AR606" s="140">
        <f t="shared" si="231"/>
        <v>1019.9240999999998</v>
      </c>
      <c r="AS606" s="140">
        <f t="shared" si="232"/>
        <v>0</v>
      </c>
      <c r="AU606" s="143">
        <f t="shared" si="212"/>
        <v>0</v>
      </c>
      <c r="AV606" s="143">
        <f t="shared" si="212"/>
        <v>2200.5476999999996</v>
      </c>
      <c r="AW606" s="143">
        <f t="shared" si="212"/>
        <v>0</v>
      </c>
      <c r="AX606" s="143">
        <f t="shared" si="212"/>
        <v>1019.9240999999998</v>
      </c>
      <c r="AY606" s="143">
        <f t="shared" si="212"/>
        <v>0</v>
      </c>
    </row>
    <row r="607" spans="2:51">
      <c r="B607" t="s">
        <v>996</v>
      </c>
      <c r="C607" t="s">
        <v>555</v>
      </c>
      <c r="D607" s="120">
        <v>1.09E-2</v>
      </c>
      <c r="E607" s="120">
        <v>1.11E-2</v>
      </c>
      <c r="F607" s="127">
        <v>0</v>
      </c>
      <c r="G607" s="127">
        <v>36112</v>
      </c>
      <c r="H607" s="127">
        <v>0</v>
      </c>
      <c r="I607" s="127">
        <v>16738</v>
      </c>
      <c r="J607" s="127">
        <v>0</v>
      </c>
      <c r="K607" s="127"/>
      <c r="L607" s="127"/>
      <c r="M607" s="127"/>
      <c r="N607" s="127"/>
      <c r="O607" s="127"/>
      <c r="Q607" s="140">
        <f t="shared" si="213"/>
        <v>0</v>
      </c>
      <c r="R607" s="140">
        <f t="shared" si="214"/>
        <v>0</v>
      </c>
      <c r="S607" s="140">
        <f t="shared" si="215"/>
        <v>0</v>
      </c>
      <c r="T607" s="140">
        <f t="shared" si="216"/>
        <v>0</v>
      </c>
      <c r="U607" s="140">
        <f t="shared" si="217"/>
        <v>0</v>
      </c>
      <c r="W607" s="140">
        <f t="shared" si="218"/>
        <v>0</v>
      </c>
      <c r="X607" s="140">
        <f t="shared" si="219"/>
        <v>393.62079999999997</v>
      </c>
      <c r="Y607" s="140">
        <f t="shared" si="220"/>
        <v>0</v>
      </c>
      <c r="Z607" s="140">
        <f t="shared" si="221"/>
        <v>182.4442</v>
      </c>
      <c r="AA607" s="140">
        <f t="shared" si="222"/>
        <v>0</v>
      </c>
      <c r="AC607" s="143">
        <f t="shared" si="211"/>
        <v>0</v>
      </c>
      <c r="AD607" s="143">
        <f t="shared" si="211"/>
        <v>393.62079999999997</v>
      </c>
      <c r="AE607" s="143">
        <f t="shared" si="211"/>
        <v>0</v>
      </c>
      <c r="AF607" s="143">
        <f t="shared" si="211"/>
        <v>182.4442</v>
      </c>
      <c r="AG607" s="143">
        <f t="shared" si="211"/>
        <v>0</v>
      </c>
      <c r="AI607" s="140">
        <f t="shared" si="223"/>
        <v>0</v>
      </c>
      <c r="AJ607" s="140">
        <f t="shared" si="224"/>
        <v>0</v>
      </c>
      <c r="AK607" s="140">
        <f t="shared" si="225"/>
        <v>0</v>
      </c>
      <c r="AL607" s="140">
        <f t="shared" si="226"/>
        <v>0</v>
      </c>
      <c r="AM607" s="140">
        <f t="shared" si="227"/>
        <v>0</v>
      </c>
      <c r="AO607" s="140">
        <f t="shared" si="228"/>
        <v>0</v>
      </c>
      <c r="AP607" s="140">
        <f t="shared" si="229"/>
        <v>400.84320000000002</v>
      </c>
      <c r="AQ607" s="140">
        <f t="shared" si="230"/>
        <v>0</v>
      </c>
      <c r="AR607" s="140">
        <f t="shared" si="231"/>
        <v>185.79179999999999</v>
      </c>
      <c r="AS607" s="140">
        <f t="shared" si="232"/>
        <v>0</v>
      </c>
      <c r="AU607" s="143">
        <f t="shared" si="212"/>
        <v>0</v>
      </c>
      <c r="AV607" s="143">
        <f t="shared" si="212"/>
        <v>400.84320000000002</v>
      </c>
      <c r="AW607" s="143">
        <f t="shared" si="212"/>
        <v>0</v>
      </c>
      <c r="AX607" s="143">
        <f t="shared" si="212"/>
        <v>185.79179999999999</v>
      </c>
      <c r="AY607" s="143">
        <f t="shared" si="212"/>
        <v>0</v>
      </c>
    </row>
    <row r="608" spans="2:51">
      <c r="B608" t="s">
        <v>996</v>
      </c>
      <c r="C608" t="s">
        <v>556</v>
      </c>
      <c r="D608" s="120">
        <v>1.37E-2</v>
      </c>
      <c r="E608" s="120">
        <v>1.32E-2</v>
      </c>
      <c r="F608" s="127">
        <v>0</v>
      </c>
      <c r="G608" s="127">
        <v>75325</v>
      </c>
      <c r="H608" s="127">
        <v>0</v>
      </c>
      <c r="I608" s="127">
        <v>34912</v>
      </c>
      <c r="J608" s="127">
        <v>0</v>
      </c>
      <c r="K608" s="127"/>
      <c r="L608" s="127"/>
      <c r="M608" s="127"/>
      <c r="N608" s="127"/>
      <c r="O608" s="127"/>
      <c r="Q608" s="140">
        <f t="shared" si="213"/>
        <v>0</v>
      </c>
      <c r="R608" s="140">
        <f t="shared" si="214"/>
        <v>0</v>
      </c>
      <c r="S608" s="140">
        <f t="shared" si="215"/>
        <v>0</v>
      </c>
      <c r="T608" s="140">
        <f t="shared" si="216"/>
        <v>0</v>
      </c>
      <c r="U608" s="140">
        <f t="shared" si="217"/>
        <v>0</v>
      </c>
      <c r="W608" s="140">
        <f t="shared" si="218"/>
        <v>0</v>
      </c>
      <c r="X608" s="140">
        <f t="shared" si="219"/>
        <v>1031.9525000000001</v>
      </c>
      <c r="Y608" s="140">
        <f t="shared" si="220"/>
        <v>0</v>
      </c>
      <c r="Z608" s="140">
        <f t="shared" si="221"/>
        <v>478.2944</v>
      </c>
      <c r="AA608" s="140">
        <f t="shared" si="222"/>
        <v>0</v>
      </c>
      <c r="AC608" s="143">
        <f t="shared" si="211"/>
        <v>0</v>
      </c>
      <c r="AD608" s="143">
        <f t="shared" si="211"/>
        <v>1031.9525000000001</v>
      </c>
      <c r="AE608" s="143">
        <f t="shared" si="211"/>
        <v>0</v>
      </c>
      <c r="AF608" s="143">
        <f t="shared" si="211"/>
        <v>478.2944</v>
      </c>
      <c r="AG608" s="143">
        <f t="shared" si="211"/>
        <v>0</v>
      </c>
      <c r="AI608" s="140">
        <f t="shared" si="223"/>
        <v>0</v>
      </c>
      <c r="AJ608" s="140">
        <f t="shared" si="224"/>
        <v>0</v>
      </c>
      <c r="AK608" s="140">
        <f t="shared" si="225"/>
        <v>0</v>
      </c>
      <c r="AL608" s="140">
        <f t="shared" si="226"/>
        <v>0</v>
      </c>
      <c r="AM608" s="140">
        <f t="shared" si="227"/>
        <v>0</v>
      </c>
      <c r="AO608" s="140">
        <f t="shared" si="228"/>
        <v>0</v>
      </c>
      <c r="AP608" s="140">
        <f t="shared" si="229"/>
        <v>994.29</v>
      </c>
      <c r="AQ608" s="140">
        <f t="shared" si="230"/>
        <v>0</v>
      </c>
      <c r="AR608" s="140">
        <f t="shared" si="231"/>
        <v>460.83839999999998</v>
      </c>
      <c r="AS608" s="140">
        <f t="shared" si="232"/>
        <v>0</v>
      </c>
      <c r="AU608" s="143">
        <f t="shared" si="212"/>
        <v>0</v>
      </c>
      <c r="AV608" s="143">
        <f t="shared" si="212"/>
        <v>994.29</v>
      </c>
      <c r="AW608" s="143">
        <f t="shared" si="212"/>
        <v>0</v>
      </c>
      <c r="AX608" s="143">
        <f t="shared" si="212"/>
        <v>460.83839999999998</v>
      </c>
      <c r="AY608" s="143">
        <f t="shared" si="212"/>
        <v>0</v>
      </c>
    </row>
    <row r="609" spans="2:51">
      <c r="B609" t="s">
        <v>996</v>
      </c>
      <c r="C609" t="s">
        <v>557</v>
      </c>
      <c r="D609" s="120">
        <v>1.09E-2</v>
      </c>
      <c r="E609" s="120">
        <v>1.09E-2</v>
      </c>
      <c r="F609" s="127">
        <v>0</v>
      </c>
      <c r="G609" s="127">
        <v>42129</v>
      </c>
      <c r="H609" s="127">
        <v>0</v>
      </c>
      <c r="I609" s="127">
        <v>19526</v>
      </c>
      <c r="J609" s="127">
        <v>0</v>
      </c>
      <c r="K609" s="127"/>
      <c r="L609" s="127"/>
      <c r="M609" s="127"/>
      <c r="N609" s="127"/>
      <c r="O609" s="127"/>
      <c r="Q609" s="140">
        <f t="shared" si="213"/>
        <v>0</v>
      </c>
      <c r="R609" s="140">
        <f t="shared" si="214"/>
        <v>0</v>
      </c>
      <c r="S609" s="140">
        <f t="shared" si="215"/>
        <v>0</v>
      </c>
      <c r="T609" s="140">
        <f t="shared" si="216"/>
        <v>0</v>
      </c>
      <c r="U609" s="140">
        <f t="shared" si="217"/>
        <v>0</v>
      </c>
      <c r="W609" s="140">
        <f t="shared" si="218"/>
        <v>0</v>
      </c>
      <c r="X609" s="140">
        <f t="shared" si="219"/>
        <v>459.20609999999999</v>
      </c>
      <c r="Y609" s="140">
        <f t="shared" si="220"/>
        <v>0</v>
      </c>
      <c r="Z609" s="140">
        <f t="shared" si="221"/>
        <v>212.83340000000001</v>
      </c>
      <c r="AA609" s="140">
        <f t="shared" si="222"/>
        <v>0</v>
      </c>
      <c r="AC609" s="143">
        <f t="shared" si="211"/>
        <v>0</v>
      </c>
      <c r="AD609" s="143">
        <f t="shared" si="211"/>
        <v>459.20609999999999</v>
      </c>
      <c r="AE609" s="143">
        <f t="shared" si="211"/>
        <v>0</v>
      </c>
      <c r="AF609" s="143">
        <f t="shared" si="211"/>
        <v>212.83340000000001</v>
      </c>
      <c r="AG609" s="143">
        <f t="shared" si="211"/>
        <v>0</v>
      </c>
      <c r="AI609" s="140">
        <f t="shared" si="223"/>
        <v>0</v>
      </c>
      <c r="AJ609" s="140">
        <f t="shared" si="224"/>
        <v>0</v>
      </c>
      <c r="AK609" s="140">
        <f t="shared" si="225"/>
        <v>0</v>
      </c>
      <c r="AL609" s="140">
        <f t="shared" si="226"/>
        <v>0</v>
      </c>
      <c r="AM609" s="140">
        <f t="shared" si="227"/>
        <v>0</v>
      </c>
      <c r="AO609" s="140">
        <f t="shared" si="228"/>
        <v>0</v>
      </c>
      <c r="AP609" s="140">
        <f t="shared" si="229"/>
        <v>459.20609999999999</v>
      </c>
      <c r="AQ609" s="140">
        <f t="shared" si="230"/>
        <v>0</v>
      </c>
      <c r="AR609" s="140">
        <f t="shared" si="231"/>
        <v>212.83340000000001</v>
      </c>
      <c r="AS609" s="140">
        <f t="shared" si="232"/>
        <v>0</v>
      </c>
      <c r="AU609" s="143">
        <f t="shared" si="212"/>
        <v>0</v>
      </c>
      <c r="AV609" s="143">
        <f t="shared" si="212"/>
        <v>459.20609999999999</v>
      </c>
      <c r="AW609" s="143">
        <f t="shared" si="212"/>
        <v>0</v>
      </c>
      <c r="AX609" s="143">
        <f t="shared" si="212"/>
        <v>212.83340000000001</v>
      </c>
      <c r="AY609" s="143">
        <f t="shared" si="212"/>
        <v>0</v>
      </c>
    </row>
    <row r="610" spans="2:51">
      <c r="B610" t="s">
        <v>996</v>
      </c>
      <c r="C610" t="s">
        <v>558</v>
      </c>
      <c r="D610" s="120">
        <v>1.38E-2</v>
      </c>
      <c r="E610" s="120">
        <v>1.47E-2</v>
      </c>
      <c r="F610" s="127">
        <v>0</v>
      </c>
      <c r="G610" s="127">
        <v>11967445</v>
      </c>
      <c r="H610" s="127">
        <v>0</v>
      </c>
      <c r="I610" s="127">
        <v>5546743</v>
      </c>
      <c r="J610" s="127">
        <v>0</v>
      </c>
      <c r="K610" s="127"/>
      <c r="L610" s="127"/>
      <c r="M610" s="127"/>
      <c r="N610" s="127"/>
      <c r="O610" s="127"/>
      <c r="Q610" s="140">
        <f t="shared" si="213"/>
        <v>0</v>
      </c>
      <c r="R610" s="140">
        <f t="shared" si="214"/>
        <v>0</v>
      </c>
      <c r="S610" s="140">
        <f t="shared" si="215"/>
        <v>0</v>
      </c>
      <c r="T610" s="140">
        <f t="shared" si="216"/>
        <v>0</v>
      </c>
      <c r="U610" s="140">
        <f t="shared" si="217"/>
        <v>0</v>
      </c>
      <c r="W610" s="140">
        <f t="shared" si="218"/>
        <v>0</v>
      </c>
      <c r="X610" s="140">
        <f t="shared" si="219"/>
        <v>165150.74100000001</v>
      </c>
      <c r="Y610" s="140">
        <f t="shared" si="220"/>
        <v>0</v>
      </c>
      <c r="Z610" s="140">
        <f t="shared" si="221"/>
        <v>76545.053400000004</v>
      </c>
      <c r="AA610" s="140">
        <f t="shared" si="222"/>
        <v>0</v>
      </c>
      <c r="AC610" s="143">
        <f t="shared" si="211"/>
        <v>0</v>
      </c>
      <c r="AD610" s="143">
        <f t="shared" si="211"/>
        <v>165150.74100000001</v>
      </c>
      <c r="AE610" s="143">
        <f t="shared" si="211"/>
        <v>0</v>
      </c>
      <c r="AF610" s="143">
        <f t="shared" si="211"/>
        <v>76545.053400000004</v>
      </c>
      <c r="AG610" s="143">
        <f t="shared" si="211"/>
        <v>0</v>
      </c>
      <c r="AI610" s="140">
        <f t="shared" si="223"/>
        <v>0</v>
      </c>
      <c r="AJ610" s="140">
        <f t="shared" si="224"/>
        <v>0</v>
      </c>
      <c r="AK610" s="140">
        <f t="shared" si="225"/>
        <v>0</v>
      </c>
      <c r="AL610" s="140">
        <f t="shared" si="226"/>
        <v>0</v>
      </c>
      <c r="AM610" s="140">
        <f t="shared" si="227"/>
        <v>0</v>
      </c>
      <c r="AO610" s="140">
        <f t="shared" si="228"/>
        <v>0</v>
      </c>
      <c r="AP610" s="140">
        <f t="shared" si="229"/>
        <v>175921.44149999999</v>
      </c>
      <c r="AQ610" s="140">
        <f t="shared" si="230"/>
        <v>0</v>
      </c>
      <c r="AR610" s="140">
        <f t="shared" si="231"/>
        <v>81537.122099999993</v>
      </c>
      <c r="AS610" s="140">
        <f t="shared" si="232"/>
        <v>0</v>
      </c>
      <c r="AU610" s="143">
        <f t="shared" si="212"/>
        <v>0</v>
      </c>
      <c r="AV610" s="143">
        <f t="shared" si="212"/>
        <v>175921.44149999999</v>
      </c>
      <c r="AW610" s="143">
        <f t="shared" si="212"/>
        <v>0</v>
      </c>
      <c r="AX610" s="143">
        <f t="shared" si="212"/>
        <v>81537.122099999993</v>
      </c>
      <c r="AY610" s="143">
        <f t="shared" si="212"/>
        <v>0</v>
      </c>
    </row>
    <row r="611" spans="2:51">
      <c r="B611" t="s">
        <v>996</v>
      </c>
      <c r="C611" t="s">
        <v>559</v>
      </c>
      <c r="D611" s="120">
        <v>1.9599999999999999E-2</v>
      </c>
      <c r="E611" s="120">
        <v>1.9E-2</v>
      </c>
      <c r="F611" s="127">
        <v>0</v>
      </c>
      <c r="G611" s="127">
        <v>138936</v>
      </c>
      <c r="H611" s="127">
        <v>0</v>
      </c>
      <c r="I611" s="127">
        <v>64395</v>
      </c>
      <c r="J611" s="127">
        <v>0</v>
      </c>
      <c r="K611" s="127"/>
      <c r="L611" s="127"/>
      <c r="M611" s="127"/>
      <c r="N611" s="127"/>
      <c r="O611" s="127"/>
      <c r="Q611" s="140">
        <f t="shared" si="213"/>
        <v>0</v>
      </c>
      <c r="R611" s="140">
        <f t="shared" si="214"/>
        <v>0</v>
      </c>
      <c r="S611" s="140">
        <f t="shared" si="215"/>
        <v>0</v>
      </c>
      <c r="T611" s="140">
        <f t="shared" si="216"/>
        <v>0</v>
      </c>
      <c r="U611" s="140">
        <f t="shared" si="217"/>
        <v>0</v>
      </c>
      <c r="W611" s="140">
        <f t="shared" si="218"/>
        <v>0</v>
      </c>
      <c r="X611" s="140">
        <f t="shared" si="219"/>
        <v>2723.1455999999998</v>
      </c>
      <c r="Y611" s="140">
        <f t="shared" si="220"/>
        <v>0</v>
      </c>
      <c r="Z611" s="140">
        <f t="shared" si="221"/>
        <v>1262.1420000000001</v>
      </c>
      <c r="AA611" s="140">
        <f t="shared" si="222"/>
        <v>0</v>
      </c>
      <c r="AC611" s="143">
        <f t="shared" si="211"/>
        <v>0</v>
      </c>
      <c r="AD611" s="143">
        <f t="shared" si="211"/>
        <v>2723.1455999999998</v>
      </c>
      <c r="AE611" s="143">
        <f t="shared" si="211"/>
        <v>0</v>
      </c>
      <c r="AF611" s="143">
        <f t="shared" si="211"/>
        <v>1262.1420000000001</v>
      </c>
      <c r="AG611" s="143">
        <f t="shared" si="211"/>
        <v>0</v>
      </c>
      <c r="AI611" s="140">
        <f t="shared" si="223"/>
        <v>0</v>
      </c>
      <c r="AJ611" s="140">
        <f t="shared" si="224"/>
        <v>0</v>
      </c>
      <c r="AK611" s="140">
        <f t="shared" si="225"/>
        <v>0</v>
      </c>
      <c r="AL611" s="140">
        <f t="shared" si="226"/>
        <v>0</v>
      </c>
      <c r="AM611" s="140">
        <f t="shared" si="227"/>
        <v>0</v>
      </c>
      <c r="AO611" s="140">
        <f t="shared" si="228"/>
        <v>0</v>
      </c>
      <c r="AP611" s="140">
        <f t="shared" si="229"/>
        <v>2639.7840000000001</v>
      </c>
      <c r="AQ611" s="140">
        <f t="shared" si="230"/>
        <v>0</v>
      </c>
      <c r="AR611" s="140">
        <f t="shared" si="231"/>
        <v>1223.5049999999999</v>
      </c>
      <c r="AS611" s="140">
        <f t="shared" si="232"/>
        <v>0</v>
      </c>
      <c r="AU611" s="143">
        <f t="shared" si="212"/>
        <v>0</v>
      </c>
      <c r="AV611" s="143">
        <f t="shared" si="212"/>
        <v>2639.7840000000001</v>
      </c>
      <c r="AW611" s="143">
        <f t="shared" si="212"/>
        <v>0</v>
      </c>
      <c r="AX611" s="143">
        <f t="shared" si="212"/>
        <v>1223.5049999999999</v>
      </c>
      <c r="AY611" s="143">
        <f t="shared" si="212"/>
        <v>0</v>
      </c>
    </row>
    <row r="612" spans="2:51">
      <c r="B612" t="s">
        <v>996</v>
      </c>
      <c r="C612" t="s">
        <v>560</v>
      </c>
      <c r="D612" s="120">
        <v>7.9000000000000008E-3</v>
      </c>
      <c r="E612" s="120">
        <v>8.5000000000000006E-3</v>
      </c>
      <c r="F612" s="127">
        <v>0</v>
      </c>
      <c r="G612" s="127">
        <v>3662276</v>
      </c>
      <c r="H612" s="127">
        <v>0</v>
      </c>
      <c r="I612" s="127">
        <v>1697414</v>
      </c>
      <c r="J612" s="127">
        <v>0</v>
      </c>
      <c r="K612" s="127"/>
      <c r="L612" s="127"/>
      <c r="M612" s="127"/>
      <c r="N612" s="127"/>
      <c r="O612" s="127"/>
      <c r="Q612" s="140">
        <f t="shared" si="213"/>
        <v>0</v>
      </c>
      <c r="R612" s="140">
        <f t="shared" si="214"/>
        <v>0</v>
      </c>
      <c r="S612" s="140">
        <f t="shared" si="215"/>
        <v>0</v>
      </c>
      <c r="T612" s="140">
        <f t="shared" si="216"/>
        <v>0</v>
      </c>
      <c r="U612" s="140">
        <f t="shared" si="217"/>
        <v>0</v>
      </c>
      <c r="W612" s="140">
        <f t="shared" si="218"/>
        <v>0</v>
      </c>
      <c r="X612" s="140">
        <f t="shared" si="219"/>
        <v>28931.980400000004</v>
      </c>
      <c r="Y612" s="140">
        <f t="shared" si="220"/>
        <v>0</v>
      </c>
      <c r="Z612" s="140">
        <f t="shared" si="221"/>
        <v>13409.570600000001</v>
      </c>
      <c r="AA612" s="140">
        <f t="shared" si="222"/>
        <v>0</v>
      </c>
      <c r="AC612" s="143">
        <f t="shared" si="211"/>
        <v>0</v>
      </c>
      <c r="AD612" s="143">
        <f t="shared" si="211"/>
        <v>28931.980400000004</v>
      </c>
      <c r="AE612" s="143">
        <f t="shared" si="211"/>
        <v>0</v>
      </c>
      <c r="AF612" s="143">
        <f t="shared" si="211"/>
        <v>13409.570600000001</v>
      </c>
      <c r="AG612" s="143">
        <f t="shared" si="211"/>
        <v>0</v>
      </c>
      <c r="AI612" s="140">
        <f t="shared" si="223"/>
        <v>0</v>
      </c>
      <c r="AJ612" s="140">
        <f t="shared" si="224"/>
        <v>0</v>
      </c>
      <c r="AK612" s="140">
        <f t="shared" si="225"/>
        <v>0</v>
      </c>
      <c r="AL612" s="140">
        <f t="shared" si="226"/>
        <v>0</v>
      </c>
      <c r="AM612" s="140">
        <f t="shared" si="227"/>
        <v>0</v>
      </c>
      <c r="AO612" s="140">
        <f t="shared" si="228"/>
        <v>0</v>
      </c>
      <c r="AP612" s="140">
        <f t="shared" si="229"/>
        <v>31129.346000000001</v>
      </c>
      <c r="AQ612" s="140">
        <f t="shared" si="230"/>
        <v>0</v>
      </c>
      <c r="AR612" s="140">
        <f t="shared" si="231"/>
        <v>14428.019</v>
      </c>
      <c r="AS612" s="140">
        <f t="shared" si="232"/>
        <v>0</v>
      </c>
      <c r="AU612" s="143">
        <f t="shared" si="212"/>
        <v>0</v>
      </c>
      <c r="AV612" s="143">
        <f t="shared" si="212"/>
        <v>31129.346000000001</v>
      </c>
      <c r="AW612" s="143">
        <f t="shared" si="212"/>
        <v>0</v>
      </c>
      <c r="AX612" s="143">
        <f t="shared" si="212"/>
        <v>14428.019</v>
      </c>
      <c r="AY612" s="143">
        <f t="shared" si="212"/>
        <v>0</v>
      </c>
    </row>
    <row r="613" spans="2:51">
      <c r="B613" t="s">
        <v>996</v>
      </c>
      <c r="C613" t="s">
        <v>561</v>
      </c>
      <c r="D613" s="120">
        <v>1.2200000000000001E-2</v>
      </c>
      <c r="E613" s="120">
        <v>1.4999999999999999E-2</v>
      </c>
      <c r="F613" s="127">
        <v>0</v>
      </c>
      <c r="G613" s="127">
        <v>1407445</v>
      </c>
      <c r="H613" s="127">
        <v>0</v>
      </c>
      <c r="I613" s="127">
        <v>652331</v>
      </c>
      <c r="J613" s="127">
        <v>0</v>
      </c>
      <c r="K613" s="127"/>
      <c r="L613" s="127"/>
      <c r="M613" s="127"/>
      <c r="N613" s="127"/>
      <c r="O613" s="127"/>
      <c r="Q613" s="140">
        <f t="shared" si="213"/>
        <v>0</v>
      </c>
      <c r="R613" s="140">
        <f t="shared" si="214"/>
        <v>0</v>
      </c>
      <c r="S613" s="140">
        <f t="shared" si="215"/>
        <v>0</v>
      </c>
      <c r="T613" s="140">
        <f t="shared" si="216"/>
        <v>0</v>
      </c>
      <c r="U613" s="140">
        <f t="shared" si="217"/>
        <v>0</v>
      </c>
      <c r="W613" s="140">
        <f t="shared" si="218"/>
        <v>0</v>
      </c>
      <c r="X613" s="140">
        <f t="shared" si="219"/>
        <v>17170.829000000002</v>
      </c>
      <c r="Y613" s="140">
        <f t="shared" si="220"/>
        <v>0</v>
      </c>
      <c r="Z613" s="140">
        <f t="shared" si="221"/>
        <v>7958.4382000000005</v>
      </c>
      <c r="AA613" s="140">
        <f t="shared" si="222"/>
        <v>0</v>
      </c>
      <c r="AC613" s="143">
        <f t="shared" si="211"/>
        <v>0</v>
      </c>
      <c r="AD613" s="143">
        <f t="shared" si="211"/>
        <v>17170.829000000002</v>
      </c>
      <c r="AE613" s="143">
        <f t="shared" si="211"/>
        <v>0</v>
      </c>
      <c r="AF613" s="143">
        <f t="shared" si="211"/>
        <v>7958.4382000000005</v>
      </c>
      <c r="AG613" s="143">
        <f t="shared" si="211"/>
        <v>0</v>
      </c>
      <c r="AI613" s="140">
        <f t="shared" si="223"/>
        <v>0</v>
      </c>
      <c r="AJ613" s="140">
        <f t="shared" si="224"/>
        <v>0</v>
      </c>
      <c r="AK613" s="140">
        <f t="shared" si="225"/>
        <v>0</v>
      </c>
      <c r="AL613" s="140">
        <f t="shared" si="226"/>
        <v>0</v>
      </c>
      <c r="AM613" s="140">
        <f t="shared" si="227"/>
        <v>0</v>
      </c>
      <c r="AO613" s="140">
        <f t="shared" si="228"/>
        <v>0</v>
      </c>
      <c r="AP613" s="140">
        <f t="shared" si="229"/>
        <v>21111.674999999999</v>
      </c>
      <c r="AQ613" s="140">
        <f t="shared" si="230"/>
        <v>0</v>
      </c>
      <c r="AR613" s="140">
        <f t="shared" si="231"/>
        <v>9784.9650000000001</v>
      </c>
      <c r="AS613" s="140">
        <f t="shared" si="232"/>
        <v>0</v>
      </c>
      <c r="AU613" s="143">
        <f t="shared" si="212"/>
        <v>0</v>
      </c>
      <c r="AV613" s="143">
        <f t="shared" si="212"/>
        <v>21111.674999999999</v>
      </c>
      <c r="AW613" s="143">
        <f t="shared" si="212"/>
        <v>0</v>
      </c>
      <c r="AX613" s="143">
        <f t="shared" si="212"/>
        <v>9784.9650000000001</v>
      </c>
      <c r="AY613" s="143">
        <f t="shared" si="212"/>
        <v>0</v>
      </c>
    </row>
    <row r="614" spans="2:51">
      <c r="B614" t="s">
        <v>996</v>
      </c>
      <c r="C614" t="s">
        <v>562</v>
      </c>
      <c r="D614" s="120">
        <v>1.6899999999999998E-2</v>
      </c>
      <c r="E614" s="120">
        <v>1.77E-2</v>
      </c>
      <c r="F614" s="127">
        <v>0</v>
      </c>
      <c r="G614" s="127">
        <v>10215626</v>
      </c>
      <c r="H614" s="127">
        <v>0</v>
      </c>
      <c r="I614" s="127">
        <v>4734800</v>
      </c>
      <c r="J614" s="127">
        <v>0</v>
      </c>
      <c r="K614" s="127"/>
      <c r="L614" s="127"/>
      <c r="M614" s="127"/>
      <c r="N614" s="127"/>
      <c r="O614" s="127"/>
      <c r="Q614" s="140">
        <f t="shared" si="213"/>
        <v>0</v>
      </c>
      <c r="R614" s="140">
        <f t="shared" si="214"/>
        <v>0</v>
      </c>
      <c r="S614" s="140">
        <f t="shared" si="215"/>
        <v>0</v>
      </c>
      <c r="T614" s="140">
        <f t="shared" si="216"/>
        <v>0</v>
      </c>
      <c r="U614" s="140">
        <f t="shared" si="217"/>
        <v>0</v>
      </c>
      <c r="W614" s="140">
        <f t="shared" si="218"/>
        <v>0</v>
      </c>
      <c r="X614" s="140">
        <f t="shared" si="219"/>
        <v>172644.07939999999</v>
      </c>
      <c r="Y614" s="140">
        <f t="shared" si="220"/>
        <v>0</v>
      </c>
      <c r="Z614" s="140">
        <f t="shared" si="221"/>
        <v>80018.12</v>
      </c>
      <c r="AA614" s="140">
        <f t="shared" si="222"/>
        <v>0</v>
      </c>
      <c r="AC614" s="143">
        <f t="shared" si="211"/>
        <v>0</v>
      </c>
      <c r="AD614" s="143">
        <f t="shared" si="211"/>
        <v>172644.07939999999</v>
      </c>
      <c r="AE614" s="143">
        <f t="shared" si="211"/>
        <v>0</v>
      </c>
      <c r="AF614" s="143">
        <f t="shared" si="211"/>
        <v>80018.12</v>
      </c>
      <c r="AG614" s="143">
        <f t="shared" si="211"/>
        <v>0</v>
      </c>
      <c r="AI614" s="140">
        <f t="shared" si="223"/>
        <v>0</v>
      </c>
      <c r="AJ614" s="140">
        <f t="shared" si="224"/>
        <v>0</v>
      </c>
      <c r="AK614" s="140">
        <f t="shared" si="225"/>
        <v>0</v>
      </c>
      <c r="AL614" s="140">
        <f t="shared" si="226"/>
        <v>0</v>
      </c>
      <c r="AM614" s="140">
        <f t="shared" si="227"/>
        <v>0</v>
      </c>
      <c r="AO614" s="140">
        <f t="shared" si="228"/>
        <v>0</v>
      </c>
      <c r="AP614" s="140">
        <f t="shared" si="229"/>
        <v>180816.5802</v>
      </c>
      <c r="AQ614" s="140">
        <f t="shared" si="230"/>
        <v>0</v>
      </c>
      <c r="AR614" s="140">
        <f t="shared" si="231"/>
        <v>83805.960000000006</v>
      </c>
      <c r="AS614" s="140">
        <f t="shared" si="232"/>
        <v>0</v>
      </c>
      <c r="AU614" s="143">
        <f t="shared" si="212"/>
        <v>0</v>
      </c>
      <c r="AV614" s="143">
        <f t="shared" si="212"/>
        <v>180816.5802</v>
      </c>
      <c r="AW614" s="143">
        <f t="shared" si="212"/>
        <v>0</v>
      </c>
      <c r="AX614" s="143">
        <f t="shared" si="212"/>
        <v>83805.960000000006</v>
      </c>
      <c r="AY614" s="143">
        <f t="shared" si="212"/>
        <v>0</v>
      </c>
    </row>
    <row r="615" spans="2:51">
      <c r="B615" t="s">
        <v>996</v>
      </c>
      <c r="C615" t="s">
        <v>563</v>
      </c>
      <c r="D615" s="120">
        <v>3.8100000000000002E-2</v>
      </c>
      <c r="E615" s="120">
        <v>1.24E-2</v>
      </c>
      <c r="F615" s="127">
        <v>0</v>
      </c>
      <c r="G615" s="127">
        <v>1065457</v>
      </c>
      <c r="H615" s="127">
        <v>0</v>
      </c>
      <c r="I615" s="127">
        <v>493824</v>
      </c>
      <c r="J615" s="127">
        <v>0</v>
      </c>
      <c r="K615" s="127"/>
      <c r="L615" s="127"/>
      <c r="M615" s="127"/>
      <c r="N615" s="127"/>
      <c r="O615" s="127"/>
      <c r="Q615" s="140">
        <f t="shared" si="213"/>
        <v>0</v>
      </c>
      <c r="R615" s="140">
        <f t="shared" si="214"/>
        <v>0</v>
      </c>
      <c r="S615" s="140">
        <f t="shared" si="215"/>
        <v>0</v>
      </c>
      <c r="T615" s="140">
        <f t="shared" si="216"/>
        <v>0</v>
      </c>
      <c r="U615" s="140">
        <f t="shared" si="217"/>
        <v>0</v>
      </c>
      <c r="W615" s="140">
        <f t="shared" si="218"/>
        <v>0</v>
      </c>
      <c r="X615" s="140">
        <f t="shared" si="219"/>
        <v>40593.911700000004</v>
      </c>
      <c r="Y615" s="140">
        <f t="shared" si="220"/>
        <v>0</v>
      </c>
      <c r="Z615" s="140">
        <f t="shared" si="221"/>
        <v>18814.6944</v>
      </c>
      <c r="AA615" s="140">
        <f t="shared" si="222"/>
        <v>0</v>
      </c>
      <c r="AC615" s="143">
        <f t="shared" si="211"/>
        <v>0</v>
      </c>
      <c r="AD615" s="143">
        <f t="shared" si="211"/>
        <v>40593.911700000004</v>
      </c>
      <c r="AE615" s="143">
        <f t="shared" si="211"/>
        <v>0</v>
      </c>
      <c r="AF615" s="143">
        <f t="shared" si="211"/>
        <v>18814.6944</v>
      </c>
      <c r="AG615" s="143">
        <f t="shared" si="211"/>
        <v>0</v>
      </c>
      <c r="AI615" s="140">
        <f t="shared" si="223"/>
        <v>0</v>
      </c>
      <c r="AJ615" s="140">
        <f t="shared" si="224"/>
        <v>0</v>
      </c>
      <c r="AK615" s="140">
        <f t="shared" si="225"/>
        <v>0</v>
      </c>
      <c r="AL615" s="140">
        <f t="shared" si="226"/>
        <v>0</v>
      </c>
      <c r="AM615" s="140">
        <f t="shared" si="227"/>
        <v>0</v>
      </c>
      <c r="AO615" s="140">
        <f t="shared" si="228"/>
        <v>0</v>
      </c>
      <c r="AP615" s="140">
        <f t="shared" si="229"/>
        <v>13211.666799999999</v>
      </c>
      <c r="AQ615" s="140">
        <f t="shared" si="230"/>
        <v>0</v>
      </c>
      <c r="AR615" s="140">
        <f t="shared" si="231"/>
        <v>6123.4175999999998</v>
      </c>
      <c r="AS615" s="140">
        <f t="shared" si="232"/>
        <v>0</v>
      </c>
      <c r="AU615" s="143">
        <f t="shared" si="212"/>
        <v>0</v>
      </c>
      <c r="AV615" s="143">
        <f t="shared" si="212"/>
        <v>13211.666799999999</v>
      </c>
      <c r="AW615" s="143">
        <f t="shared" si="212"/>
        <v>0</v>
      </c>
      <c r="AX615" s="143">
        <f t="shared" si="212"/>
        <v>6123.4175999999998</v>
      </c>
      <c r="AY615" s="143">
        <f t="shared" si="212"/>
        <v>0</v>
      </c>
    </row>
    <row r="616" spans="2:51">
      <c r="B616" t="s">
        <v>996</v>
      </c>
      <c r="C616" t="s">
        <v>564</v>
      </c>
      <c r="D616" s="120">
        <v>3.5999999999999999E-3</v>
      </c>
      <c r="E616" s="120">
        <v>1.5800000000000002E-2</v>
      </c>
      <c r="F616" s="127">
        <v>0</v>
      </c>
      <c r="G616" s="127">
        <v>372496</v>
      </c>
      <c r="H616" s="127">
        <v>0</v>
      </c>
      <c r="I616" s="127">
        <v>172647</v>
      </c>
      <c r="J616" s="127">
        <v>0</v>
      </c>
      <c r="K616" s="127"/>
      <c r="L616" s="127"/>
      <c r="M616" s="127"/>
      <c r="N616" s="127"/>
      <c r="O616" s="127"/>
      <c r="Q616" s="140">
        <f t="shared" si="213"/>
        <v>0</v>
      </c>
      <c r="R616" s="140">
        <f t="shared" si="214"/>
        <v>0</v>
      </c>
      <c r="S616" s="140">
        <f t="shared" si="215"/>
        <v>0</v>
      </c>
      <c r="T616" s="140">
        <f t="shared" si="216"/>
        <v>0</v>
      </c>
      <c r="U616" s="140">
        <f t="shared" si="217"/>
        <v>0</v>
      </c>
      <c r="W616" s="140">
        <f t="shared" si="218"/>
        <v>0</v>
      </c>
      <c r="X616" s="140">
        <f t="shared" si="219"/>
        <v>1340.9856</v>
      </c>
      <c r="Y616" s="140">
        <f t="shared" si="220"/>
        <v>0</v>
      </c>
      <c r="Z616" s="140">
        <f t="shared" si="221"/>
        <v>621.52919999999995</v>
      </c>
      <c r="AA616" s="140">
        <f t="shared" si="222"/>
        <v>0</v>
      </c>
      <c r="AC616" s="143">
        <f t="shared" si="211"/>
        <v>0</v>
      </c>
      <c r="AD616" s="143">
        <f t="shared" si="211"/>
        <v>1340.9856</v>
      </c>
      <c r="AE616" s="143">
        <f t="shared" si="211"/>
        <v>0</v>
      </c>
      <c r="AF616" s="143">
        <f t="shared" si="211"/>
        <v>621.52919999999995</v>
      </c>
      <c r="AG616" s="143">
        <f t="shared" si="211"/>
        <v>0</v>
      </c>
      <c r="AI616" s="140">
        <f t="shared" si="223"/>
        <v>0</v>
      </c>
      <c r="AJ616" s="140">
        <f t="shared" si="224"/>
        <v>0</v>
      </c>
      <c r="AK616" s="140">
        <f t="shared" si="225"/>
        <v>0</v>
      </c>
      <c r="AL616" s="140">
        <f t="shared" si="226"/>
        <v>0</v>
      </c>
      <c r="AM616" s="140">
        <f t="shared" si="227"/>
        <v>0</v>
      </c>
      <c r="AO616" s="140">
        <f t="shared" si="228"/>
        <v>0</v>
      </c>
      <c r="AP616" s="140">
        <f t="shared" si="229"/>
        <v>5885.4368000000004</v>
      </c>
      <c r="AQ616" s="140">
        <f t="shared" si="230"/>
        <v>0</v>
      </c>
      <c r="AR616" s="140">
        <f t="shared" si="231"/>
        <v>2727.8226000000004</v>
      </c>
      <c r="AS616" s="140">
        <f t="shared" si="232"/>
        <v>0</v>
      </c>
      <c r="AU616" s="143">
        <f t="shared" si="212"/>
        <v>0</v>
      </c>
      <c r="AV616" s="143">
        <f t="shared" si="212"/>
        <v>5885.4368000000004</v>
      </c>
      <c r="AW616" s="143">
        <f t="shared" si="212"/>
        <v>0</v>
      </c>
      <c r="AX616" s="143">
        <f t="shared" si="212"/>
        <v>2727.8226000000004</v>
      </c>
      <c r="AY616" s="143">
        <f t="shared" si="212"/>
        <v>0</v>
      </c>
    </row>
    <row r="617" spans="2:51">
      <c r="B617" t="s">
        <v>996</v>
      </c>
      <c r="C617" t="s">
        <v>565</v>
      </c>
      <c r="D617" s="120">
        <v>1.7899999999999999E-2</v>
      </c>
      <c r="E617" s="120">
        <v>1.72E-2</v>
      </c>
      <c r="F617" s="127">
        <v>0</v>
      </c>
      <c r="G617" s="127">
        <v>1758062</v>
      </c>
      <c r="H617" s="127">
        <v>0</v>
      </c>
      <c r="I617" s="127">
        <v>814837</v>
      </c>
      <c r="J617" s="127">
        <v>0</v>
      </c>
      <c r="K617" s="127"/>
      <c r="L617" s="127"/>
      <c r="M617" s="127"/>
      <c r="N617" s="127"/>
      <c r="O617" s="127"/>
      <c r="Q617" s="140">
        <f t="shared" si="213"/>
        <v>0</v>
      </c>
      <c r="R617" s="140">
        <f t="shared" si="214"/>
        <v>0</v>
      </c>
      <c r="S617" s="140">
        <f t="shared" si="215"/>
        <v>0</v>
      </c>
      <c r="T617" s="140">
        <f t="shared" si="216"/>
        <v>0</v>
      </c>
      <c r="U617" s="140">
        <f t="shared" si="217"/>
        <v>0</v>
      </c>
      <c r="W617" s="140">
        <f t="shared" si="218"/>
        <v>0</v>
      </c>
      <c r="X617" s="140">
        <f t="shared" si="219"/>
        <v>31469.309799999999</v>
      </c>
      <c r="Y617" s="140">
        <f t="shared" si="220"/>
        <v>0</v>
      </c>
      <c r="Z617" s="140">
        <f t="shared" si="221"/>
        <v>14585.5823</v>
      </c>
      <c r="AA617" s="140">
        <f t="shared" si="222"/>
        <v>0</v>
      </c>
      <c r="AC617" s="143">
        <f t="shared" si="211"/>
        <v>0</v>
      </c>
      <c r="AD617" s="143">
        <f t="shared" si="211"/>
        <v>31469.309799999999</v>
      </c>
      <c r="AE617" s="143">
        <f t="shared" si="211"/>
        <v>0</v>
      </c>
      <c r="AF617" s="143">
        <f t="shared" si="211"/>
        <v>14585.5823</v>
      </c>
      <c r="AG617" s="143">
        <f t="shared" si="211"/>
        <v>0</v>
      </c>
      <c r="AI617" s="140">
        <f t="shared" si="223"/>
        <v>0</v>
      </c>
      <c r="AJ617" s="140">
        <f t="shared" si="224"/>
        <v>0</v>
      </c>
      <c r="AK617" s="140">
        <f t="shared" si="225"/>
        <v>0</v>
      </c>
      <c r="AL617" s="140">
        <f t="shared" si="226"/>
        <v>0</v>
      </c>
      <c r="AM617" s="140">
        <f t="shared" si="227"/>
        <v>0</v>
      </c>
      <c r="AO617" s="140">
        <f t="shared" si="228"/>
        <v>0</v>
      </c>
      <c r="AP617" s="140">
        <f t="shared" si="229"/>
        <v>30238.666399999998</v>
      </c>
      <c r="AQ617" s="140">
        <f t="shared" si="230"/>
        <v>0</v>
      </c>
      <c r="AR617" s="140">
        <f t="shared" si="231"/>
        <v>14015.196400000001</v>
      </c>
      <c r="AS617" s="140">
        <f t="shared" si="232"/>
        <v>0</v>
      </c>
      <c r="AU617" s="143">
        <f t="shared" si="212"/>
        <v>0</v>
      </c>
      <c r="AV617" s="143">
        <f t="shared" si="212"/>
        <v>30238.666399999998</v>
      </c>
      <c r="AW617" s="143">
        <f t="shared" si="212"/>
        <v>0</v>
      </c>
      <c r="AX617" s="143">
        <f t="shared" si="212"/>
        <v>14015.196400000001</v>
      </c>
      <c r="AY617" s="143">
        <f t="shared" si="212"/>
        <v>0</v>
      </c>
    </row>
    <row r="618" spans="2:51">
      <c r="B618" t="s">
        <v>996</v>
      </c>
      <c r="C618" t="s">
        <v>616</v>
      </c>
      <c r="D618" s="120">
        <v>5.33E-2</v>
      </c>
      <c r="E618" s="120">
        <v>5.33E-2</v>
      </c>
      <c r="F618" s="127"/>
      <c r="G618" s="127"/>
      <c r="H618" s="127"/>
      <c r="I618" s="127"/>
      <c r="J618" s="127"/>
      <c r="K618" s="127">
        <v>0</v>
      </c>
      <c r="L618" s="127">
        <v>0</v>
      </c>
      <c r="M618" s="127">
        <v>0</v>
      </c>
      <c r="N618" s="127">
        <v>0</v>
      </c>
      <c r="O618" s="127">
        <v>0</v>
      </c>
      <c r="Q618" s="140">
        <f t="shared" si="213"/>
        <v>0</v>
      </c>
      <c r="R618" s="140">
        <f t="shared" si="214"/>
        <v>0</v>
      </c>
      <c r="S618" s="140">
        <f t="shared" si="215"/>
        <v>0</v>
      </c>
      <c r="T618" s="140">
        <f t="shared" si="216"/>
        <v>0</v>
      </c>
      <c r="U618" s="140">
        <f t="shared" si="217"/>
        <v>0</v>
      </c>
      <c r="W618" s="140">
        <f t="shared" si="218"/>
        <v>0</v>
      </c>
      <c r="X618" s="140">
        <f t="shared" si="219"/>
        <v>0</v>
      </c>
      <c r="Y618" s="140">
        <f t="shared" si="220"/>
        <v>0</v>
      </c>
      <c r="Z618" s="140">
        <f t="shared" si="221"/>
        <v>0</v>
      </c>
      <c r="AA618" s="140">
        <f t="shared" si="222"/>
        <v>0</v>
      </c>
      <c r="AC618" s="143">
        <f t="shared" si="211"/>
        <v>0</v>
      </c>
      <c r="AD618" s="143">
        <f t="shared" si="211"/>
        <v>0</v>
      </c>
      <c r="AE618" s="143">
        <f t="shared" si="211"/>
        <v>0</v>
      </c>
      <c r="AF618" s="143">
        <f t="shared" si="211"/>
        <v>0</v>
      </c>
      <c r="AG618" s="143">
        <f t="shared" si="211"/>
        <v>0</v>
      </c>
      <c r="AI618" s="140">
        <f t="shared" si="223"/>
        <v>0</v>
      </c>
      <c r="AJ618" s="140">
        <f t="shared" si="224"/>
        <v>0</v>
      </c>
      <c r="AK618" s="140">
        <f t="shared" si="225"/>
        <v>0</v>
      </c>
      <c r="AL618" s="140">
        <f t="shared" si="226"/>
        <v>0</v>
      </c>
      <c r="AM618" s="140">
        <f t="shared" si="227"/>
        <v>0</v>
      </c>
      <c r="AO618" s="140">
        <f t="shared" si="228"/>
        <v>0</v>
      </c>
      <c r="AP618" s="140">
        <f t="shared" si="229"/>
        <v>0</v>
      </c>
      <c r="AQ618" s="140">
        <f t="shared" si="230"/>
        <v>0</v>
      </c>
      <c r="AR618" s="140">
        <f t="shared" si="231"/>
        <v>0</v>
      </c>
      <c r="AS618" s="140">
        <f t="shared" si="232"/>
        <v>0</v>
      </c>
      <c r="AU618" s="143">
        <f t="shared" si="212"/>
        <v>0</v>
      </c>
      <c r="AV618" s="143">
        <f t="shared" si="212"/>
        <v>0</v>
      </c>
      <c r="AW618" s="143">
        <f t="shared" si="212"/>
        <v>0</v>
      </c>
      <c r="AX618" s="143">
        <f t="shared" si="212"/>
        <v>0</v>
      </c>
      <c r="AY618" s="143">
        <f t="shared" si="212"/>
        <v>0</v>
      </c>
    </row>
    <row r="619" spans="2:51">
      <c r="B619" t="s">
        <v>996</v>
      </c>
      <c r="C619" t="s">
        <v>618</v>
      </c>
      <c r="D619" s="120">
        <v>1.6899999999999998E-2</v>
      </c>
      <c r="E619" s="120">
        <v>1.7899999999999999E-2</v>
      </c>
      <c r="F619" s="127"/>
      <c r="G619" s="127"/>
      <c r="H619" s="127"/>
      <c r="I619" s="127"/>
      <c r="J619" s="127"/>
      <c r="K619" s="127">
        <v>0</v>
      </c>
      <c r="L619" s="127">
        <v>0</v>
      </c>
      <c r="M619" s="127">
        <v>0</v>
      </c>
      <c r="N619" s="127">
        <v>0</v>
      </c>
      <c r="O619" s="127">
        <v>669</v>
      </c>
      <c r="Q619" s="140">
        <f t="shared" si="213"/>
        <v>0</v>
      </c>
      <c r="R619" s="140">
        <f t="shared" si="214"/>
        <v>0</v>
      </c>
      <c r="S619" s="140">
        <f t="shared" si="215"/>
        <v>0</v>
      </c>
      <c r="T619" s="140">
        <f t="shared" si="216"/>
        <v>0</v>
      </c>
      <c r="U619" s="140">
        <f t="shared" si="217"/>
        <v>11.306099999999999</v>
      </c>
      <c r="W619" s="140">
        <f t="shared" si="218"/>
        <v>0</v>
      </c>
      <c r="X619" s="140">
        <f t="shared" si="219"/>
        <v>0</v>
      </c>
      <c r="Y619" s="140">
        <f t="shared" si="220"/>
        <v>0</v>
      </c>
      <c r="Z619" s="140">
        <f t="shared" si="221"/>
        <v>0</v>
      </c>
      <c r="AA619" s="140">
        <f t="shared" si="222"/>
        <v>0</v>
      </c>
      <c r="AC619" s="143">
        <f t="shared" si="211"/>
        <v>0</v>
      </c>
      <c r="AD619" s="143">
        <f t="shared" si="211"/>
        <v>0</v>
      </c>
      <c r="AE619" s="143">
        <f t="shared" si="211"/>
        <v>0</v>
      </c>
      <c r="AF619" s="143">
        <f t="shared" si="211"/>
        <v>0</v>
      </c>
      <c r="AG619" s="143">
        <f t="shared" si="211"/>
        <v>11.306099999999999</v>
      </c>
      <c r="AI619" s="140">
        <f t="shared" si="223"/>
        <v>0</v>
      </c>
      <c r="AJ619" s="140">
        <f t="shared" si="224"/>
        <v>0</v>
      </c>
      <c r="AK619" s="140">
        <f t="shared" si="225"/>
        <v>0</v>
      </c>
      <c r="AL619" s="140">
        <f t="shared" si="226"/>
        <v>0</v>
      </c>
      <c r="AM619" s="140">
        <f t="shared" si="227"/>
        <v>11.975099999999999</v>
      </c>
      <c r="AO619" s="140">
        <f t="shared" si="228"/>
        <v>0</v>
      </c>
      <c r="AP619" s="140">
        <f t="shared" si="229"/>
        <v>0</v>
      </c>
      <c r="AQ619" s="140">
        <f t="shared" si="230"/>
        <v>0</v>
      </c>
      <c r="AR619" s="140">
        <f t="shared" si="231"/>
        <v>0</v>
      </c>
      <c r="AS619" s="140">
        <f t="shared" si="232"/>
        <v>0</v>
      </c>
      <c r="AU619" s="143">
        <f t="shared" si="212"/>
        <v>0</v>
      </c>
      <c r="AV619" s="143">
        <f t="shared" si="212"/>
        <v>0</v>
      </c>
      <c r="AW619" s="143">
        <f t="shared" si="212"/>
        <v>0</v>
      </c>
      <c r="AX619" s="143">
        <f t="shared" si="212"/>
        <v>0</v>
      </c>
      <c r="AY619" s="143">
        <f t="shared" si="212"/>
        <v>11.975099999999999</v>
      </c>
    </row>
    <row r="620" spans="2:51">
      <c r="B620" t="s">
        <v>996</v>
      </c>
      <c r="C620" t="s">
        <v>619</v>
      </c>
      <c r="D620" s="120">
        <v>1.4400000000000001E-2</v>
      </c>
      <c r="E620" s="120">
        <v>2.2099999999999998E-2</v>
      </c>
      <c r="F620" s="127"/>
      <c r="G620" s="127"/>
      <c r="H620" s="127"/>
      <c r="I620" s="127"/>
      <c r="J620" s="127"/>
      <c r="K620" s="127">
        <v>0</v>
      </c>
      <c r="L620" s="127">
        <v>0</v>
      </c>
      <c r="M620" s="127">
        <v>0</v>
      </c>
      <c r="N620" s="127">
        <v>0</v>
      </c>
      <c r="O620" s="127">
        <v>24172</v>
      </c>
      <c r="Q620" s="140">
        <f t="shared" si="213"/>
        <v>0</v>
      </c>
      <c r="R620" s="140">
        <f t="shared" si="214"/>
        <v>0</v>
      </c>
      <c r="S620" s="140">
        <f t="shared" si="215"/>
        <v>0</v>
      </c>
      <c r="T620" s="140">
        <f t="shared" si="216"/>
        <v>0</v>
      </c>
      <c r="U620" s="140">
        <f t="shared" si="217"/>
        <v>348.07680000000005</v>
      </c>
      <c r="W620" s="140">
        <f t="shared" si="218"/>
        <v>0</v>
      </c>
      <c r="X620" s="140">
        <f t="shared" si="219"/>
        <v>0</v>
      </c>
      <c r="Y620" s="140">
        <f t="shared" si="220"/>
        <v>0</v>
      </c>
      <c r="Z620" s="140">
        <f t="shared" si="221"/>
        <v>0</v>
      </c>
      <c r="AA620" s="140">
        <f t="shared" si="222"/>
        <v>0</v>
      </c>
      <c r="AC620" s="143">
        <f t="shared" si="211"/>
        <v>0</v>
      </c>
      <c r="AD620" s="143">
        <f t="shared" si="211"/>
        <v>0</v>
      </c>
      <c r="AE620" s="143">
        <f t="shared" si="211"/>
        <v>0</v>
      </c>
      <c r="AF620" s="143">
        <f t="shared" si="211"/>
        <v>0</v>
      </c>
      <c r="AG620" s="143">
        <f t="shared" si="211"/>
        <v>348.07680000000005</v>
      </c>
      <c r="AI620" s="140">
        <f t="shared" si="223"/>
        <v>0</v>
      </c>
      <c r="AJ620" s="140">
        <f t="shared" si="224"/>
        <v>0</v>
      </c>
      <c r="AK620" s="140">
        <f t="shared" si="225"/>
        <v>0</v>
      </c>
      <c r="AL620" s="140">
        <f t="shared" si="226"/>
        <v>0</v>
      </c>
      <c r="AM620" s="140">
        <f t="shared" si="227"/>
        <v>534.20119999999997</v>
      </c>
      <c r="AO620" s="140">
        <f t="shared" si="228"/>
        <v>0</v>
      </c>
      <c r="AP620" s="140">
        <f t="shared" si="229"/>
        <v>0</v>
      </c>
      <c r="AQ620" s="140">
        <f t="shared" si="230"/>
        <v>0</v>
      </c>
      <c r="AR620" s="140">
        <f t="shared" si="231"/>
        <v>0</v>
      </c>
      <c r="AS620" s="140">
        <f t="shared" si="232"/>
        <v>0</v>
      </c>
      <c r="AU620" s="143">
        <f t="shared" si="212"/>
        <v>0</v>
      </c>
      <c r="AV620" s="143">
        <f t="shared" si="212"/>
        <v>0</v>
      </c>
      <c r="AW620" s="143">
        <f t="shared" si="212"/>
        <v>0</v>
      </c>
      <c r="AX620" s="143">
        <f t="shared" si="212"/>
        <v>0</v>
      </c>
      <c r="AY620" s="143">
        <f t="shared" si="212"/>
        <v>534.20119999999997</v>
      </c>
    </row>
    <row r="621" spans="2:51">
      <c r="B621" t="s">
        <v>996</v>
      </c>
      <c r="C621" t="s">
        <v>620</v>
      </c>
      <c r="D621" s="120">
        <v>1.89E-2</v>
      </c>
      <c r="E621" s="120">
        <v>1.89E-2</v>
      </c>
      <c r="F621" s="127"/>
      <c r="G621" s="127"/>
      <c r="H621" s="127"/>
      <c r="I621" s="127"/>
      <c r="J621" s="127"/>
      <c r="K621" s="127">
        <v>0</v>
      </c>
      <c r="L621" s="127">
        <v>0</v>
      </c>
      <c r="M621" s="127">
        <v>0</v>
      </c>
      <c r="N621" s="127">
        <v>0</v>
      </c>
      <c r="O621" s="127">
        <v>264</v>
      </c>
      <c r="Q621" s="140">
        <f t="shared" si="213"/>
        <v>0</v>
      </c>
      <c r="R621" s="140">
        <f t="shared" si="214"/>
        <v>0</v>
      </c>
      <c r="S621" s="140">
        <f t="shared" si="215"/>
        <v>0</v>
      </c>
      <c r="T621" s="140">
        <f t="shared" si="216"/>
        <v>0</v>
      </c>
      <c r="U621" s="140">
        <f t="shared" si="217"/>
        <v>4.9896000000000003</v>
      </c>
      <c r="W621" s="140">
        <f t="shared" si="218"/>
        <v>0</v>
      </c>
      <c r="X621" s="140">
        <f t="shared" si="219"/>
        <v>0</v>
      </c>
      <c r="Y621" s="140">
        <f t="shared" si="220"/>
        <v>0</v>
      </c>
      <c r="Z621" s="140">
        <f t="shared" si="221"/>
        <v>0</v>
      </c>
      <c r="AA621" s="140">
        <f t="shared" si="222"/>
        <v>0</v>
      </c>
      <c r="AC621" s="143">
        <f t="shared" si="211"/>
        <v>0</v>
      </c>
      <c r="AD621" s="143">
        <f t="shared" si="211"/>
        <v>0</v>
      </c>
      <c r="AE621" s="143">
        <f t="shared" si="211"/>
        <v>0</v>
      </c>
      <c r="AF621" s="143">
        <f t="shared" si="211"/>
        <v>0</v>
      </c>
      <c r="AG621" s="143">
        <f t="shared" si="211"/>
        <v>4.9896000000000003</v>
      </c>
      <c r="AI621" s="140">
        <f t="shared" si="223"/>
        <v>0</v>
      </c>
      <c r="AJ621" s="140">
        <f t="shared" si="224"/>
        <v>0</v>
      </c>
      <c r="AK621" s="140">
        <f t="shared" si="225"/>
        <v>0</v>
      </c>
      <c r="AL621" s="140">
        <f t="shared" si="226"/>
        <v>0</v>
      </c>
      <c r="AM621" s="140">
        <f t="shared" si="227"/>
        <v>4.9896000000000003</v>
      </c>
      <c r="AO621" s="140">
        <f t="shared" si="228"/>
        <v>0</v>
      </c>
      <c r="AP621" s="140">
        <f t="shared" si="229"/>
        <v>0</v>
      </c>
      <c r="AQ621" s="140">
        <f t="shared" si="230"/>
        <v>0</v>
      </c>
      <c r="AR621" s="140">
        <f t="shared" si="231"/>
        <v>0</v>
      </c>
      <c r="AS621" s="140">
        <f t="shared" si="232"/>
        <v>0</v>
      </c>
      <c r="AU621" s="143">
        <f t="shared" si="212"/>
        <v>0</v>
      </c>
      <c r="AV621" s="143">
        <f t="shared" si="212"/>
        <v>0</v>
      </c>
      <c r="AW621" s="143">
        <f t="shared" si="212"/>
        <v>0</v>
      </c>
      <c r="AX621" s="143">
        <f t="shared" si="212"/>
        <v>0</v>
      </c>
      <c r="AY621" s="143">
        <f t="shared" si="212"/>
        <v>4.9896000000000003</v>
      </c>
    </row>
    <row r="622" spans="2:51">
      <c r="B622" t="s">
        <v>996</v>
      </c>
      <c r="C622" t="s">
        <v>621</v>
      </c>
      <c r="D622" s="120">
        <v>1.7500000000000002E-2</v>
      </c>
      <c r="E622" s="120">
        <v>1.7399999999999999E-2</v>
      </c>
      <c r="F622" s="127"/>
      <c r="G622" s="127"/>
      <c r="H622" s="127"/>
      <c r="I622" s="127"/>
      <c r="J622" s="127"/>
      <c r="K622" s="127">
        <v>0</v>
      </c>
      <c r="L622" s="127">
        <v>0</v>
      </c>
      <c r="M622" s="127">
        <v>0</v>
      </c>
      <c r="N622" s="127">
        <v>0</v>
      </c>
      <c r="O622" s="127">
        <v>109010</v>
      </c>
      <c r="Q622" s="140">
        <f t="shared" si="213"/>
        <v>0</v>
      </c>
      <c r="R622" s="140">
        <f t="shared" si="214"/>
        <v>0</v>
      </c>
      <c r="S622" s="140">
        <f t="shared" si="215"/>
        <v>0</v>
      </c>
      <c r="T622" s="140">
        <f t="shared" si="216"/>
        <v>0</v>
      </c>
      <c r="U622" s="140">
        <f t="shared" si="217"/>
        <v>1907.6750000000002</v>
      </c>
      <c r="W622" s="140">
        <f t="shared" si="218"/>
        <v>0</v>
      </c>
      <c r="X622" s="140">
        <f t="shared" si="219"/>
        <v>0</v>
      </c>
      <c r="Y622" s="140">
        <f t="shared" si="220"/>
        <v>0</v>
      </c>
      <c r="Z622" s="140">
        <f t="shared" si="221"/>
        <v>0</v>
      </c>
      <c r="AA622" s="140">
        <f t="shared" si="222"/>
        <v>0</v>
      </c>
      <c r="AC622" s="143">
        <f t="shared" si="211"/>
        <v>0</v>
      </c>
      <c r="AD622" s="143">
        <f t="shared" si="211"/>
        <v>0</v>
      </c>
      <c r="AE622" s="143">
        <f t="shared" si="211"/>
        <v>0</v>
      </c>
      <c r="AF622" s="143">
        <f t="shared" si="211"/>
        <v>0</v>
      </c>
      <c r="AG622" s="143">
        <f t="shared" si="211"/>
        <v>1907.6750000000002</v>
      </c>
      <c r="AI622" s="140">
        <f t="shared" si="223"/>
        <v>0</v>
      </c>
      <c r="AJ622" s="140">
        <f t="shared" si="224"/>
        <v>0</v>
      </c>
      <c r="AK622" s="140">
        <f t="shared" si="225"/>
        <v>0</v>
      </c>
      <c r="AL622" s="140">
        <f t="shared" si="226"/>
        <v>0</v>
      </c>
      <c r="AM622" s="140">
        <f t="shared" si="227"/>
        <v>1896.7739999999999</v>
      </c>
      <c r="AO622" s="140">
        <f t="shared" si="228"/>
        <v>0</v>
      </c>
      <c r="AP622" s="140">
        <f t="shared" si="229"/>
        <v>0</v>
      </c>
      <c r="AQ622" s="140">
        <f t="shared" si="230"/>
        <v>0</v>
      </c>
      <c r="AR622" s="140">
        <f t="shared" si="231"/>
        <v>0</v>
      </c>
      <c r="AS622" s="140">
        <f t="shared" si="232"/>
        <v>0</v>
      </c>
      <c r="AU622" s="143">
        <f t="shared" si="212"/>
        <v>0</v>
      </c>
      <c r="AV622" s="143">
        <f t="shared" si="212"/>
        <v>0</v>
      </c>
      <c r="AW622" s="143">
        <f t="shared" si="212"/>
        <v>0</v>
      </c>
      <c r="AX622" s="143">
        <f t="shared" si="212"/>
        <v>0</v>
      </c>
      <c r="AY622" s="143">
        <f t="shared" si="212"/>
        <v>1896.7739999999999</v>
      </c>
    </row>
    <row r="623" spans="2:51">
      <c r="B623" t="s">
        <v>996</v>
      </c>
      <c r="C623" t="s">
        <v>622</v>
      </c>
      <c r="D623" s="120">
        <v>1.67E-2</v>
      </c>
      <c r="E623" s="120">
        <v>1.7299999999999999E-2</v>
      </c>
      <c r="F623" s="127"/>
      <c r="G623" s="127"/>
      <c r="H623" s="127"/>
      <c r="I623" s="127"/>
      <c r="J623" s="127"/>
      <c r="K623" s="127">
        <v>0</v>
      </c>
      <c r="L623" s="127">
        <v>0</v>
      </c>
      <c r="M623" s="127">
        <v>0</v>
      </c>
      <c r="N623" s="127">
        <v>0</v>
      </c>
      <c r="O623" s="127">
        <v>1429958</v>
      </c>
      <c r="Q623" s="140">
        <f t="shared" si="213"/>
        <v>0</v>
      </c>
      <c r="R623" s="140">
        <f t="shared" si="214"/>
        <v>0</v>
      </c>
      <c r="S623" s="140">
        <f t="shared" si="215"/>
        <v>0</v>
      </c>
      <c r="T623" s="140">
        <f t="shared" si="216"/>
        <v>0</v>
      </c>
      <c r="U623" s="140">
        <f t="shared" si="217"/>
        <v>23880.298599999998</v>
      </c>
      <c r="W623" s="140">
        <f t="shared" si="218"/>
        <v>0</v>
      </c>
      <c r="X623" s="140">
        <f t="shared" si="219"/>
        <v>0</v>
      </c>
      <c r="Y623" s="140">
        <f t="shared" si="220"/>
        <v>0</v>
      </c>
      <c r="Z623" s="140">
        <f t="shared" si="221"/>
        <v>0</v>
      </c>
      <c r="AA623" s="140">
        <f t="shared" si="222"/>
        <v>0</v>
      </c>
      <c r="AC623" s="143">
        <f t="shared" si="211"/>
        <v>0</v>
      </c>
      <c r="AD623" s="143">
        <f t="shared" si="211"/>
        <v>0</v>
      </c>
      <c r="AE623" s="143">
        <f t="shared" si="211"/>
        <v>0</v>
      </c>
      <c r="AF623" s="143">
        <f t="shared" si="211"/>
        <v>0</v>
      </c>
      <c r="AG623" s="143">
        <f t="shared" si="211"/>
        <v>23880.298599999998</v>
      </c>
      <c r="AI623" s="140">
        <f t="shared" si="223"/>
        <v>0</v>
      </c>
      <c r="AJ623" s="140">
        <f t="shared" si="224"/>
        <v>0</v>
      </c>
      <c r="AK623" s="140">
        <f t="shared" si="225"/>
        <v>0</v>
      </c>
      <c r="AL623" s="140">
        <f t="shared" si="226"/>
        <v>0</v>
      </c>
      <c r="AM623" s="140">
        <f t="shared" si="227"/>
        <v>24738.273399999998</v>
      </c>
      <c r="AO623" s="140">
        <f t="shared" si="228"/>
        <v>0</v>
      </c>
      <c r="AP623" s="140">
        <f t="shared" si="229"/>
        <v>0</v>
      </c>
      <c r="AQ623" s="140">
        <f t="shared" si="230"/>
        <v>0</v>
      </c>
      <c r="AR623" s="140">
        <f t="shared" si="231"/>
        <v>0</v>
      </c>
      <c r="AS623" s="140">
        <f t="shared" si="232"/>
        <v>0</v>
      </c>
      <c r="AU623" s="143">
        <f t="shared" si="212"/>
        <v>0</v>
      </c>
      <c r="AV623" s="143">
        <f t="shared" si="212"/>
        <v>0</v>
      </c>
      <c r="AW623" s="143">
        <f t="shared" si="212"/>
        <v>0</v>
      </c>
      <c r="AX623" s="143">
        <f t="shared" si="212"/>
        <v>0</v>
      </c>
      <c r="AY623" s="143">
        <f t="shared" si="212"/>
        <v>24738.273399999998</v>
      </c>
    </row>
    <row r="624" spans="2:51">
      <c r="B624" t="s">
        <v>996</v>
      </c>
      <c r="C624" t="s">
        <v>623</v>
      </c>
      <c r="D624" s="120">
        <v>1.6199999999999999E-2</v>
      </c>
      <c r="E624" s="120">
        <v>2.0299999999999999E-2</v>
      </c>
      <c r="F624" s="127"/>
      <c r="G624" s="127"/>
      <c r="H624" s="127"/>
      <c r="I624" s="127"/>
      <c r="J624" s="127"/>
      <c r="K624" s="127">
        <v>0</v>
      </c>
      <c r="L624" s="127">
        <v>0</v>
      </c>
      <c r="M624" s="127">
        <v>0</v>
      </c>
      <c r="N624" s="127">
        <v>0</v>
      </c>
      <c r="O624" s="127">
        <v>1464162</v>
      </c>
      <c r="Q624" s="140">
        <f t="shared" si="213"/>
        <v>0</v>
      </c>
      <c r="R624" s="140">
        <f t="shared" si="214"/>
        <v>0</v>
      </c>
      <c r="S624" s="140">
        <f t="shared" si="215"/>
        <v>0</v>
      </c>
      <c r="T624" s="140">
        <f t="shared" si="216"/>
        <v>0</v>
      </c>
      <c r="U624" s="140">
        <f t="shared" si="217"/>
        <v>23719.4244</v>
      </c>
      <c r="W624" s="140">
        <f t="shared" si="218"/>
        <v>0</v>
      </c>
      <c r="X624" s="140">
        <f t="shared" si="219"/>
        <v>0</v>
      </c>
      <c r="Y624" s="140">
        <f t="shared" si="220"/>
        <v>0</v>
      </c>
      <c r="Z624" s="140">
        <f t="shared" si="221"/>
        <v>0</v>
      </c>
      <c r="AA624" s="140">
        <f t="shared" si="222"/>
        <v>0</v>
      </c>
      <c r="AC624" s="143">
        <f t="shared" si="211"/>
        <v>0</v>
      </c>
      <c r="AD624" s="143">
        <f t="shared" si="211"/>
        <v>0</v>
      </c>
      <c r="AE624" s="143">
        <f t="shared" si="211"/>
        <v>0</v>
      </c>
      <c r="AF624" s="143">
        <f t="shared" si="211"/>
        <v>0</v>
      </c>
      <c r="AG624" s="143">
        <f t="shared" si="211"/>
        <v>23719.4244</v>
      </c>
      <c r="AI624" s="140">
        <f t="shared" si="223"/>
        <v>0</v>
      </c>
      <c r="AJ624" s="140">
        <f t="shared" si="224"/>
        <v>0</v>
      </c>
      <c r="AK624" s="140">
        <f t="shared" si="225"/>
        <v>0</v>
      </c>
      <c r="AL624" s="140">
        <f t="shared" si="226"/>
        <v>0</v>
      </c>
      <c r="AM624" s="140">
        <f t="shared" si="227"/>
        <v>29722.488599999997</v>
      </c>
      <c r="AO624" s="140">
        <f t="shared" si="228"/>
        <v>0</v>
      </c>
      <c r="AP624" s="140">
        <f t="shared" si="229"/>
        <v>0</v>
      </c>
      <c r="AQ624" s="140">
        <f t="shared" si="230"/>
        <v>0</v>
      </c>
      <c r="AR624" s="140">
        <f t="shared" si="231"/>
        <v>0</v>
      </c>
      <c r="AS624" s="140">
        <f t="shared" si="232"/>
        <v>0</v>
      </c>
      <c r="AU624" s="143">
        <f t="shared" si="212"/>
        <v>0</v>
      </c>
      <c r="AV624" s="143">
        <f t="shared" si="212"/>
        <v>0</v>
      </c>
      <c r="AW624" s="143">
        <f t="shared" si="212"/>
        <v>0</v>
      </c>
      <c r="AX624" s="143">
        <f t="shared" si="212"/>
        <v>0</v>
      </c>
      <c r="AY624" s="143">
        <f t="shared" si="212"/>
        <v>29722.488599999997</v>
      </c>
    </row>
    <row r="625" spans="2:59">
      <c r="B625" t="s">
        <v>996</v>
      </c>
      <c r="C625" t="s">
        <v>624</v>
      </c>
      <c r="D625" s="120">
        <v>1.54E-2</v>
      </c>
      <c r="E625" s="120">
        <v>1.95E-2</v>
      </c>
      <c r="F625" s="127"/>
      <c r="G625" s="127"/>
      <c r="H625" s="127"/>
      <c r="I625" s="127"/>
      <c r="J625" s="127"/>
      <c r="K625" s="127">
        <v>0</v>
      </c>
      <c r="L625" s="127">
        <v>0</v>
      </c>
      <c r="M625" s="127">
        <v>0</v>
      </c>
      <c r="N625" s="127">
        <v>0</v>
      </c>
      <c r="O625" s="127">
        <v>450620</v>
      </c>
      <c r="Q625" s="140">
        <f t="shared" si="213"/>
        <v>0</v>
      </c>
      <c r="R625" s="140">
        <f t="shared" si="214"/>
        <v>0</v>
      </c>
      <c r="S625" s="140">
        <f t="shared" si="215"/>
        <v>0</v>
      </c>
      <c r="T625" s="140">
        <f t="shared" si="216"/>
        <v>0</v>
      </c>
      <c r="U625" s="140">
        <f t="shared" si="217"/>
        <v>6939.5479999999998</v>
      </c>
      <c r="W625" s="140">
        <f t="shared" si="218"/>
        <v>0</v>
      </c>
      <c r="X625" s="140">
        <f t="shared" si="219"/>
        <v>0</v>
      </c>
      <c r="Y625" s="140">
        <f t="shared" si="220"/>
        <v>0</v>
      </c>
      <c r="Z625" s="140">
        <f t="shared" si="221"/>
        <v>0</v>
      </c>
      <c r="AA625" s="140">
        <f t="shared" si="222"/>
        <v>0</v>
      </c>
      <c r="AC625" s="143">
        <f t="shared" si="211"/>
        <v>0</v>
      </c>
      <c r="AD625" s="143">
        <f t="shared" si="211"/>
        <v>0</v>
      </c>
      <c r="AE625" s="143">
        <f t="shared" si="211"/>
        <v>0</v>
      </c>
      <c r="AF625" s="143">
        <f t="shared" si="211"/>
        <v>0</v>
      </c>
      <c r="AG625" s="143">
        <f t="shared" si="211"/>
        <v>6939.5479999999998</v>
      </c>
      <c r="AI625" s="140">
        <f t="shared" si="223"/>
        <v>0</v>
      </c>
      <c r="AJ625" s="140">
        <f t="shared" si="224"/>
        <v>0</v>
      </c>
      <c r="AK625" s="140">
        <f t="shared" si="225"/>
        <v>0</v>
      </c>
      <c r="AL625" s="140">
        <f t="shared" si="226"/>
        <v>0</v>
      </c>
      <c r="AM625" s="140">
        <f t="shared" si="227"/>
        <v>8787.09</v>
      </c>
      <c r="AO625" s="140">
        <f t="shared" si="228"/>
        <v>0</v>
      </c>
      <c r="AP625" s="140">
        <f t="shared" si="229"/>
        <v>0</v>
      </c>
      <c r="AQ625" s="140">
        <f t="shared" si="230"/>
        <v>0</v>
      </c>
      <c r="AR625" s="140">
        <f t="shared" si="231"/>
        <v>0</v>
      </c>
      <c r="AS625" s="140">
        <f t="shared" si="232"/>
        <v>0</v>
      </c>
      <c r="AU625" s="143">
        <f t="shared" si="212"/>
        <v>0</v>
      </c>
      <c r="AV625" s="143">
        <f t="shared" si="212"/>
        <v>0</v>
      </c>
      <c r="AW625" s="143">
        <f t="shared" si="212"/>
        <v>0</v>
      </c>
      <c r="AX625" s="143">
        <f t="shared" si="212"/>
        <v>0</v>
      </c>
      <c r="AY625" s="143">
        <f t="shared" si="212"/>
        <v>8787.09</v>
      </c>
    </row>
    <row r="626" spans="2:59">
      <c r="B626" t="s">
        <v>996</v>
      </c>
      <c r="C626" t="s">
        <v>625</v>
      </c>
      <c r="D626" s="120">
        <v>1.5900000000000001E-2</v>
      </c>
      <c r="E626" s="120">
        <v>1.6299999999999999E-2</v>
      </c>
      <c r="F626" s="127"/>
      <c r="G626" s="127"/>
      <c r="H626" s="127"/>
      <c r="I626" s="127"/>
      <c r="J626" s="127"/>
      <c r="K626" s="127">
        <v>0</v>
      </c>
      <c r="L626" s="127">
        <v>0</v>
      </c>
      <c r="M626" s="127">
        <v>0</v>
      </c>
      <c r="N626" s="127">
        <v>0</v>
      </c>
      <c r="O626" s="127">
        <v>170745</v>
      </c>
      <c r="Q626" s="140">
        <f t="shared" si="213"/>
        <v>0</v>
      </c>
      <c r="R626" s="140">
        <f t="shared" si="214"/>
        <v>0</v>
      </c>
      <c r="S626" s="140">
        <f t="shared" si="215"/>
        <v>0</v>
      </c>
      <c r="T626" s="140">
        <f t="shared" si="216"/>
        <v>0</v>
      </c>
      <c r="U626" s="140">
        <f t="shared" si="217"/>
        <v>2714.8455000000004</v>
      </c>
      <c r="W626" s="140">
        <f t="shared" si="218"/>
        <v>0</v>
      </c>
      <c r="X626" s="140">
        <f t="shared" si="219"/>
        <v>0</v>
      </c>
      <c r="Y626" s="140">
        <f t="shared" si="220"/>
        <v>0</v>
      </c>
      <c r="Z626" s="140">
        <f t="shared" si="221"/>
        <v>0</v>
      </c>
      <c r="AA626" s="140">
        <f t="shared" si="222"/>
        <v>0</v>
      </c>
      <c r="AC626" s="143">
        <f t="shared" si="211"/>
        <v>0</v>
      </c>
      <c r="AD626" s="143">
        <f t="shared" si="211"/>
        <v>0</v>
      </c>
      <c r="AE626" s="143">
        <f t="shared" si="211"/>
        <v>0</v>
      </c>
      <c r="AF626" s="143">
        <f t="shared" si="211"/>
        <v>0</v>
      </c>
      <c r="AG626" s="143">
        <f t="shared" si="211"/>
        <v>2714.8455000000004</v>
      </c>
      <c r="AI626" s="140">
        <f t="shared" si="223"/>
        <v>0</v>
      </c>
      <c r="AJ626" s="140">
        <f t="shared" si="224"/>
        <v>0</v>
      </c>
      <c r="AK626" s="140">
        <f t="shared" si="225"/>
        <v>0</v>
      </c>
      <c r="AL626" s="140">
        <f t="shared" si="226"/>
        <v>0</v>
      </c>
      <c r="AM626" s="140">
        <f t="shared" si="227"/>
        <v>2783.1434999999997</v>
      </c>
      <c r="AO626" s="140">
        <f t="shared" si="228"/>
        <v>0</v>
      </c>
      <c r="AP626" s="140">
        <f t="shared" si="229"/>
        <v>0</v>
      </c>
      <c r="AQ626" s="140">
        <f t="shared" si="230"/>
        <v>0</v>
      </c>
      <c r="AR626" s="140">
        <f t="shared" si="231"/>
        <v>0</v>
      </c>
      <c r="AS626" s="140">
        <f t="shared" si="232"/>
        <v>0</v>
      </c>
      <c r="AU626" s="143">
        <f t="shared" si="212"/>
        <v>0</v>
      </c>
      <c r="AV626" s="143">
        <f t="shared" si="212"/>
        <v>0</v>
      </c>
      <c r="AW626" s="143">
        <f t="shared" si="212"/>
        <v>0</v>
      </c>
      <c r="AX626" s="143">
        <f t="shared" si="212"/>
        <v>0</v>
      </c>
      <c r="AY626" s="143">
        <f t="shared" si="212"/>
        <v>2783.1434999999997</v>
      </c>
    </row>
    <row r="627" spans="2:59">
      <c r="B627" t="s">
        <v>996</v>
      </c>
      <c r="C627" t="s">
        <v>626</v>
      </c>
      <c r="D627" s="120">
        <v>1.8200000000000001E-2</v>
      </c>
      <c r="E627" s="120">
        <v>1.83E-2</v>
      </c>
      <c r="F627" s="127"/>
      <c r="G627" s="127"/>
      <c r="H627" s="127"/>
      <c r="I627" s="127"/>
      <c r="J627" s="127"/>
      <c r="K627" s="127">
        <v>0</v>
      </c>
      <c r="L627" s="127">
        <v>0</v>
      </c>
      <c r="M627" s="127">
        <v>0</v>
      </c>
      <c r="N627" s="127">
        <v>0</v>
      </c>
      <c r="O627" s="127">
        <v>3235659</v>
      </c>
      <c r="Q627" s="140">
        <f t="shared" si="213"/>
        <v>0</v>
      </c>
      <c r="R627" s="140">
        <f t="shared" si="214"/>
        <v>0</v>
      </c>
      <c r="S627" s="140">
        <f t="shared" si="215"/>
        <v>0</v>
      </c>
      <c r="T627" s="140">
        <f t="shared" si="216"/>
        <v>0</v>
      </c>
      <c r="U627" s="140">
        <f t="shared" si="217"/>
        <v>58888.993800000004</v>
      </c>
      <c r="W627" s="140">
        <f t="shared" si="218"/>
        <v>0</v>
      </c>
      <c r="X627" s="140">
        <f t="shared" si="219"/>
        <v>0</v>
      </c>
      <c r="Y627" s="140">
        <f t="shared" si="220"/>
        <v>0</v>
      </c>
      <c r="Z627" s="140">
        <f t="shared" si="221"/>
        <v>0</v>
      </c>
      <c r="AA627" s="140">
        <f t="shared" si="222"/>
        <v>0</v>
      </c>
      <c r="AC627" s="143">
        <f t="shared" si="211"/>
        <v>0</v>
      </c>
      <c r="AD627" s="143">
        <f t="shared" si="211"/>
        <v>0</v>
      </c>
      <c r="AE627" s="143">
        <f t="shared" si="211"/>
        <v>0</v>
      </c>
      <c r="AF627" s="143">
        <f t="shared" si="211"/>
        <v>0</v>
      </c>
      <c r="AG627" s="143">
        <f t="shared" si="211"/>
        <v>58888.993800000004</v>
      </c>
      <c r="AI627" s="140">
        <f t="shared" si="223"/>
        <v>0</v>
      </c>
      <c r="AJ627" s="140">
        <f t="shared" si="224"/>
        <v>0</v>
      </c>
      <c r="AK627" s="140">
        <f t="shared" si="225"/>
        <v>0</v>
      </c>
      <c r="AL627" s="140">
        <f t="shared" si="226"/>
        <v>0</v>
      </c>
      <c r="AM627" s="140">
        <f t="shared" si="227"/>
        <v>59212.559699999998</v>
      </c>
      <c r="AO627" s="140">
        <f t="shared" si="228"/>
        <v>0</v>
      </c>
      <c r="AP627" s="140">
        <f t="shared" si="229"/>
        <v>0</v>
      </c>
      <c r="AQ627" s="140">
        <f t="shared" si="230"/>
        <v>0</v>
      </c>
      <c r="AR627" s="140">
        <f t="shared" si="231"/>
        <v>0</v>
      </c>
      <c r="AS627" s="140">
        <f t="shared" si="232"/>
        <v>0</v>
      </c>
      <c r="AU627" s="143">
        <f t="shared" si="212"/>
        <v>0</v>
      </c>
      <c r="AV627" s="143">
        <f t="shared" si="212"/>
        <v>0</v>
      </c>
      <c r="AW627" s="143">
        <f t="shared" si="212"/>
        <v>0</v>
      </c>
      <c r="AX627" s="143">
        <f t="shared" si="212"/>
        <v>0</v>
      </c>
      <c r="AY627" s="143">
        <f t="shared" si="212"/>
        <v>59212.559699999998</v>
      </c>
    </row>
    <row r="628" spans="2:59">
      <c r="B628" t="s">
        <v>996</v>
      </c>
      <c r="C628" t="s">
        <v>627</v>
      </c>
      <c r="D628" s="120">
        <v>1.7399999999999999E-2</v>
      </c>
      <c r="E628" s="120">
        <v>1.09E-2</v>
      </c>
      <c r="F628" s="127"/>
      <c r="G628" s="127"/>
      <c r="H628" s="127"/>
      <c r="I628" s="127"/>
      <c r="J628" s="127"/>
      <c r="K628" s="127">
        <v>0</v>
      </c>
      <c r="L628" s="127">
        <v>0</v>
      </c>
      <c r="M628" s="127">
        <v>0</v>
      </c>
      <c r="N628" s="127">
        <v>0</v>
      </c>
      <c r="O628" s="127">
        <v>151373</v>
      </c>
      <c r="Q628" s="140">
        <f t="shared" si="213"/>
        <v>0</v>
      </c>
      <c r="R628" s="140">
        <f t="shared" si="214"/>
        <v>0</v>
      </c>
      <c r="S628" s="140">
        <f t="shared" si="215"/>
        <v>0</v>
      </c>
      <c r="T628" s="140">
        <f t="shared" si="216"/>
        <v>0</v>
      </c>
      <c r="U628" s="140">
        <f t="shared" si="217"/>
        <v>2633.8901999999998</v>
      </c>
      <c r="W628" s="140">
        <f t="shared" si="218"/>
        <v>0</v>
      </c>
      <c r="X628" s="140">
        <f t="shared" si="219"/>
        <v>0</v>
      </c>
      <c r="Y628" s="140">
        <f t="shared" si="220"/>
        <v>0</v>
      </c>
      <c r="Z628" s="140">
        <f t="shared" si="221"/>
        <v>0</v>
      </c>
      <c r="AA628" s="140">
        <f t="shared" si="222"/>
        <v>0</v>
      </c>
      <c r="AC628" s="143">
        <f t="shared" si="211"/>
        <v>0</v>
      </c>
      <c r="AD628" s="143">
        <f t="shared" si="211"/>
        <v>0</v>
      </c>
      <c r="AE628" s="143">
        <f t="shared" si="211"/>
        <v>0</v>
      </c>
      <c r="AF628" s="143">
        <f t="shared" si="211"/>
        <v>0</v>
      </c>
      <c r="AG628" s="143">
        <f t="shared" si="211"/>
        <v>2633.8901999999998</v>
      </c>
      <c r="AI628" s="140">
        <f t="shared" si="223"/>
        <v>0</v>
      </c>
      <c r="AJ628" s="140">
        <f t="shared" si="224"/>
        <v>0</v>
      </c>
      <c r="AK628" s="140">
        <f t="shared" si="225"/>
        <v>0</v>
      </c>
      <c r="AL628" s="140">
        <f t="shared" si="226"/>
        <v>0</v>
      </c>
      <c r="AM628" s="140">
        <f t="shared" si="227"/>
        <v>1649.9657</v>
      </c>
      <c r="AO628" s="140">
        <f t="shared" si="228"/>
        <v>0</v>
      </c>
      <c r="AP628" s="140">
        <f t="shared" si="229"/>
        <v>0</v>
      </c>
      <c r="AQ628" s="140">
        <f t="shared" si="230"/>
        <v>0</v>
      </c>
      <c r="AR628" s="140">
        <f t="shared" si="231"/>
        <v>0</v>
      </c>
      <c r="AS628" s="140">
        <f t="shared" si="232"/>
        <v>0</v>
      </c>
      <c r="AU628" s="143">
        <f t="shared" si="212"/>
        <v>0</v>
      </c>
      <c r="AV628" s="143">
        <f t="shared" si="212"/>
        <v>0</v>
      </c>
      <c r="AW628" s="143">
        <f t="shared" si="212"/>
        <v>0</v>
      </c>
      <c r="AX628" s="143">
        <f t="shared" si="212"/>
        <v>0</v>
      </c>
      <c r="AY628" s="143">
        <f t="shared" si="212"/>
        <v>1649.9657</v>
      </c>
    </row>
    <row r="629" spans="2:59">
      <c r="B629" t="s">
        <v>996</v>
      </c>
      <c r="C629" t="s">
        <v>628</v>
      </c>
      <c r="D629" s="120">
        <v>1.3599999999999999E-2</v>
      </c>
      <c r="E629" s="120">
        <v>3.7699999999999997E-2</v>
      </c>
      <c r="F629" s="127"/>
      <c r="G629" s="127"/>
      <c r="H629" s="127"/>
      <c r="I629" s="127"/>
      <c r="J629" s="127"/>
      <c r="K629" s="127">
        <v>0</v>
      </c>
      <c r="L629" s="127">
        <v>0</v>
      </c>
      <c r="M629" s="127">
        <v>0</v>
      </c>
      <c r="N629" s="127">
        <v>0</v>
      </c>
      <c r="O629" s="127">
        <v>15106</v>
      </c>
      <c r="Q629" s="140">
        <f t="shared" si="213"/>
        <v>0</v>
      </c>
      <c r="R629" s="140">
        <f t="shared" si="214"/>
        <v>0</v>
      </c>
      <c r="S629" s="140">
        <f t="shared" si="215"/>
        <v>0</v>
      </c>
      <c r="T629" s="140">
        <f t="shared" si="216"/>
        <v>0</v>
      </c>
      <c r="U629" s="140">
        <f t="shared" si="217"/>
        <v>205.44159999999999</v>
      </c>
      <c r="W629" s="140">
        <f t="shared" si="218"/>
        <v>0</v>
      </c>
      <c r="X629" s="140">
        <f t="shared" si="219"/>
        <v>0</v>
      </c>
      <c r="Y629" s="140">
        <f t="shared" si="220"/>
        <v>0</v>
      </c>
      <c r="Z629" s="140">
        <f t="shared" si="221"/>
        <v>0</v>
      </c>
      <c r="AA629" s="140">
        <f t="shared" si="222"/>
        <v>0</v>
      </c>
      <c r="AC629" s="143">
        <f t="shared" si="211"/>
        <v>0</v>
      </c>
      <c r="AD629" s="143">
        <f t="shared" si="211"/>
        <v>0</v>
      </c>
      <c r="AE629" s="143">
        <f t="shared" si="211"/>
        <v>0</v>
      </c>
      <c r="AF629" s="143">
        <f t="shared" si="211"/>
        <v>0</v>
      </c>
      <c r="AG629" s="143">
        <f t="shared" si="211"/>
        <v>205.44159999999999</v>
      </c>
      <c r="AI629" s="140">
        <f t="shared" si="223"/>
        <v>0</v>
      </c>
      <c r="AJ629" s="140">
        <f t="shared" si="224"/>
        <v>0</v>
      </c>
      <c r="AK629" s="140">
        <f t="shared" si="225"/>
        <v>0</v>
      </c>
      <c r="AL629" s="140">
        <f t="shared" si="226"/>
        <v>0</v>
      </c>
      <c r="AM629" s="140">
        <f t="shared" si="227"/>
        <v>569.49619999999993</v>
      </c>
      <c r="AO629" s="140">
        <f t="shared" si="228"/>
        <v>0</v>
      </c>
      <c r="AP629" s="140">
        <f t="shared" si="229"/>
        <v>0</v>
      </c>
      <c r="AQ629" s="140">
        <f t="shared" si="230"/>
        <v>0</v>
      </c>
      <c r="AR629" s="140">
        <f t="shared" si="231"/>
        <v>0</v>
      </c>
      <c r="AS629" s="140">
        <f t="shared" si="232"/>
        <v>0</v>
      </c>
      <c r="AU629" s="143">
        <f t="shared" si="212"/>
        <v>0</v>
      </c>
      <c r="AV629" s="143">
        <f t="shared" si="212"/>
        <v>0</v>
      </c>
      <c r="AW629" s="143">
        <f t="shared" si="212"/>
        <v>0</v>
      </c>
      <c r="AX629" s="143">
        <f t="shared" si="212"/>
        <v>0</v>
      </c>
      <c r="AY629" s="143">
        <f t="shared" si="212"/>
        <v>569.49619999999993</v>
      </c>
    </row>
    <row r="630" spans="2:59">
      <c r="B630" t="s">
        <v>996</v>
      </c>
      <c r="C630" t="s">
        <v>629</v>
      </c>
      <c r="D630" s="120">
        <v>2.2499999999999999E-2</v>
      </c>
      <c r="E630" s="120">
        <v>2.0899999999999998E-2</v>
      </c>
      <c r="F630" s="127"/>
      <c r="G630" s="127"/>
      <c r="H630" s="127"/>
      <c r="I630" s="127"/>
      <c r="J630" s="127"/>
      <c r="K630" s="127">
        <v>0</v>
      </c>
      <c r="L630" s="127">
        <v>0</v>
      </c>
      <c r="M630" s="127">
        <v>0</v>
      </c>
      <c r="N630" s="127">
        <v>0</v>
      </c>
      <c r="O630" s="127">
        <v>128960</v>
      </c>
      <c r="Q630" s="140">
        <f t="shared" si="213"/>
        <v>0</v>
      </c>
      <c r="R630" s="140">
        <f t="shared" si="214"/>
        <v>0</v>
      </c>
      <c r="S630" s="140">
        <f t="shared" si="215"/>
        <v>0</v>
      </c>
      <c r="T630" s="140">
        <f t="shared" si="216"/>
        <v>0</v>
      </c>
      <c r="U630" s="140">
        <f t="shared" si="217"/>
        <v>2901.6</v>
      </c>
      <c r="W630" s="140">
        <f t="shared" si="218"/>
        <v>0</v>
      </c>
      <c r="X630" s="140">
        <f t="shared" si="219"/>
        <v>0</v>
      </c>
      <c r="Y630" s="140">
        <f t="shared" si="220"/>
        <v>0</v>
      </c>
      <c r="Z630" s="140">
        <f t="shared" si="221"/>
        <v>0</v>
      </c>
      <c r="AA630" s="140">
        <f t="shared" si="222"/>
        <v>0</v>
      </c>
      <c r="AC630" s="143">
        <f t="shared" si="211"/>
        <v>0</v>
      </c>
      <c r="AD630" s="143">
        <f t="shared" si="211"/>
        <v>0</v>
      </c>
      <c r="AE630" s="143">
        <f t="shared" si="211"/>
        <v>0</v>
      </c>
      <c r="AF630" s="143">
        <f t="shared" si="211"/>
        <v>0</v>
      </c>
      <c r="AG630" s="143">
        <f t="shared" si="211"/>
        <v>2901.6</v>
      </c>
      <c r="AI630" s="140">
        <f t="shared" si="223"/>
        <v>0</v>
      </c>
      <c r="AJ630" s="140">
        <f t="shared" si="224"/>
        <v>0</v>
      </c>
      <c r="AK630" s="140">
        <f t="shared" si="225"/>
        <v>0</v>
      </c>
      <c r="AL630" s="140">
        <f t="shared" si="226"/>
        <v>0</v>
      </c>
      <c r="AM630" s="140">
        <f t="shared" si="227"/>
        <v>2695.2639999999997</v>
      </c>
      <c r="AO630" s="140">
        <f t="shared" si="228"/>
        <v>0</v>
      </c>
      <c r="AP630" s="140">
        <f t="shared" si="229"/>
        <v>0</v>
      </c>
      <c r="AQ630" s="140">
        <f t="shared" si="230"/>
        <v>0</v>
      </c>
      <c r="AR630" s="140">
        <f t="shared" si="231"/>
        <v>0</v>
      </c>
      <c r="AS630" s="140">
        <f t="shared" si="232"/>
        <v>0</v>
      </c>
      <c r="AU630" s="143">
        <f t="shared" si="212"/>
        <v>0</v>
      </c>
      <c r="AV630" s="143">
        <f t="shared" si="212"/>
        <v>0</v>
      </c>
      <c r="AW630" s="143">
        <f t="shared" si="212"/>
        <v>0</v>
      </c>
      <c r="AX630" s="143">
        <f t="shared" si="212"/>
        <v>0</v>
      </c>
      <c r="AY630" s="143">
        <f t="shared" si="212"/>
        <v>2695.2639999999997</v>
      </c>
    </row>
    <row r="631" spans="2:59">
      <c r="B631" t="s">
        <v>1162</v>
      </c>
      <c r="F631" s="127">
        <v>0</v>
      </c>
      <c r="G631" s="127">
        <v>32296499</v>
      </c>
      <c r="H631" s="127">
        <v>0</v>
      </c>
      <c r="I631" s="127">
        <v>14968976</v>
      </c>
      <c r="J631" s="127">
        <v>0</v>
      </c>
      <c r="K631" s="127">
        <v>0</v>
      </c>
      <c r="L631" s="127">
        <v>0</v>
      </c>
      <c r="M631" s="127">
        <v>0</v>
      </c>
      <c r="N631" s="127">
        <v>0</v>
      </c>
      <c r="O631" s="127">
        <v>7180698</v>
      </c>
    </row>
    <row r="632" spans="2:59">
      <c r="B632" t="s">
        <v>871</v>
      </c>
      <c r="F632" s="127">
        <v>1820494507</v>
      </c>
      <c r="G632" s="127">
        <v>148543127</v>
      </c>
      <c r="H632" s="127">
        <v>937978695</v>
      </c>
      <c r="I632" s="127">
        <v>58144907</v>
      </c>
      <c r="J632" s="127">
        <v>59468850</v>
      </c>
      <c r="K632" s="127">
        <v>1663850890</v>
      </c>
      <c r="L632" s="127">
        <v>643592714</v>
      </c>
      <c r="M632" s="127">
        <v>848542898</v>
      </c>
      <c r="N632" s="127">
        <v>291775005</v>
      </c>
      <c r="O632" s="127">
        <v>487476688</v>
      </c>
    </row>
    <row r="634" spans="2:59" ht="38.25">
      <c r="B634" s="142" t="s">
        <v>1134</v>
      </c>
      <c r="E634" s="142" t="s">
        <v>1134</v>
      </c>
      <c r="P634" s="142" t="s">
        <v>1134</v>
      </c>
      <c r="BA634" s="178" t="s">
        <v>1134</v>
      </c>
      <c r="BB634" s="182" t="s">
        <v>1206</v>
      </c>
      <c r="BC634" s="183" t="s">
        <v>1205</v>
      </c>
      <c r="BD634" s="183" t="s">
        <v>1204</v>
      </c>
      <c r="BE634" s="183" t="s">
        <v>1143</v>
      </c>
      <c r="BF634" s="183" t="s">
        <v>1219</v>
      </c>
    </row>
    <row r="635" spans="2:59" ht="41.25" customHeight="1">
      <c r="B635" s="141" t="s">
        <v>857</v>
      </c>
      <c r="E635" s="141" t="s">
        <v>857</v>
      </c>
      <c r="F635" s="140">
        <f t="shared" ref="F635:O637" si="233">SUMIFS(F$6:F$630,$B$6:$B$630,$E635)</f>
        <v>71998593</v>
      </c>
      <c r="G635" s="140">
        <f t="shared" si="233"/>
        <v>0</v>
      </c>
      <c r="H635" s="140">
        <f t="shared" si="233"/>
        <v>37872600</v>
      </c>
      <c r="I635" s="140">
        <f t="shared" si="233"/>
        <v>0</v>
      </c>
      <c r="J635" s="140">
        <f t="shared" si="233"/>
        <v>0</v>
      </c>
      <c r="K635" s="140">
        <f t="shared" si="233"/>
        <v>218140109</v>
      </c>
      <c r="L635" s="140">
        <f t="shared" si="233"/>
        <v>0</v>
      </c>
      <c r="M635" s="140">
        <f t="shared" si="233"/>
        <v>117075873</v>
      </c>
      <c r="N635" s="140">
        <f t="shared" si="233"/>
        <v>0</v>
      </c>
      <c r="O635" s="140">
        <f t="shared" si="233"/>
        <v>0</v>
      </c>
      <c r="P635" s="141" t="s">
        <v>857</v>
      </c>
      <c r="Q635" s="140">
        <f>SUMIFS(Q$6:Q$630,$B$6:$B$630,$P635)</f>
        <v>11555831.07151868</v>
      </c>
      <c r="R635" s="140">
        <f t="shared" ref="R635:U647" si="234">SUMIFS(R$6:R$630,$B$6:$B$630,$P635)</f>
        <v>0</v>
      </c>
      <c r="S635" s="140">
        <f t="shared" si="234"/>
        <v>4405469.4803999998</v>
      </c>
      <c r="T635" s="140">
        <f t="shared" si="234"/>
        <v>0</v>
      </c>
      <c r="U635" s="140">
        <f t="shared" si="234"/>
        <v>0</v>
      </c>
      <c r="W635" s="140">
        <f>SUMIFS(W$6:W$630,$B$6:$B$630,$P635)</f>
        <v>2116119.0856000003</v>
      </c>
      <c r="X635" s="140">
        <f t="shared" ref="X635:AA647" si="235">SUMIFS(X$6:X$630,$B$6:$B$630,$P635)</f>
        <v>0</v>
      </c>
      <c r="Y635" s="140">
        <f t="shared" si="235"/>
        <v>1113118.0224000001</v>
      </c>
      <c r="Z635" s="140">
        <f t="shared" si="235"/>
        <v>0</v>
      </c>
      <c r="AA635" s="140">
        <f t="shared" si="235"/>
        <v>0</v>
      </c>
      <c r="AC635" s="140">
        <f>SUMIFS(AC$6:AC$630,$B$6:$B$630,$P635)</f>
        <v>13671950.15711868</v>
      </c>
      <c r="AD635" s="140">
        <f t="shared" ref="AD635:AG647" si="236">SUMIFS(AD$6:AD$630,$B$6:$B$630,$P635)</f>
        <v>0</v>
      </c>
      <c r="AE635" s="140">
        <f t="shared" si="236"/>
        <v>5518587.5027999999</v>
      </c>
      <c r="AF635" s="140">
        <f t="shared" si="236"/>
        <v>0</v>
      </c>
      <c r="AG635" s="140">
        <f t="shared" si="236"/>
        <v>0</v>
      </c>
      <c r="AI635" s="140">
        <f>SUMIFS(AI$6:AI$630,$B$6:$B$630,$P635)</f>
        <v>11555831.07151868</v>
      </c>
      <c r="AJ635" s="140">
        <f t="shared" ref="AJ635:AM647" si="237">SUMIFS(AJ$6:AJ$630,$B$6:$B$630,$P635)</f>
        <v>0</v>
      </c>
      <c r="AK635" s="140">
        <f t="shared" si="237"/>
        <v>4405469.4803999998</v>
      </c>
      <c r="AL635" s="140">
        <f t="shared" si="237"/>
        <v>0</v>
      </c>
      <c r="AM635" s="140">
        <f t="shared" si="237"/>
        <v>0</v>
      </c>
      <c r="AO635" s="140">
        <f>SUMIFS(AO$6:AO$630,$B$6:$B$630,$P635)</f>
        <v>1692088.9645</v>
      </c>
      <c r="AP635" s="140">
        <f t="shared" ref="AP635:AS647" si="238">SUMIFS(AP$6:AP$630,$B$6:$B$630,$P635)</f>
        <v>0</v>
      </c>
      <c r="AQ635" s="140">
        <f t="shared" si="238"/>
        <v>890070.29090000002</v>
      </c>
      <c r="AR635" s="140">
        <f t="shared" si="238"/>
        <v>0</v>
      </c>
      <c r="AS635" s="140">
        <f t="shared" si="238"/>
        <v>0</v>
      </c>
      <c r="AU635" s="140">
        <f>SUMIFS(AU$6:AU$630,$B$6:$B$630,$P635)</f>
        <v>13247920.036018681</v>
      </c>
      <c r="AV635" s="140">
        <f t="shared" ref="AV635:AY647" si="239">SUMIFS(AV$6:AV$630,$B$6:$B$630,$P635)</f>
        <v>0</v>
      </c>
      <c r="AW635" s="140">
        <f t="shared" si="239"/>
        <v>5295539.7712999992</v>
      </c>
      <c r="AX635" s="140">
        <f t="shared" si="239"/>
        <v>0</v>
      </c>
      <c r="AY635" s="140">
        <f t="shared" si="239"/>
        <v>0</v>
      </c>
      <c r="BA635" s="179" t="s">
        <v>857</v>
      </c>
      <c r="BB635" s="143">
        <f>SUM(F635:O635)</f>
        <v>445087175</v>
      </c>
      <c r="BC635" s="143">
        <f>SUM(AC635:AG635)</f>
        <v>19190537.659918681</v>
      </c>
      <c r="BD635" s="143">
        <f>SUM(AU635:AY635)</f>
        <v>18543459.80731868</v>
      </c>
      <c r="BE635" s="177">
        <f>BC635/BB635</f>
        <v>4.3116357284207707E-2</v>
      </c>
      <c r="BF635" s="177">
        <f>BD635/BB635</f>
        <v>4.166253455251475E-2</v>
      </c>
      <c r="BG635" s="154" t="s">
        <v>1214</v>
      </c>
    </row>
    <row r="636" spans="2:59">
      <c r="B636" s="141" t="s">
        <v>873</v>
      </c>
      <c r="E636" s="141" t="s">
        <v>873</v>
      </c>
      <c r="F636" s="140">
        <f t="shared" si="233"/>
        <v>455370900</v>
      </c>
      <c r="G636" s="140">
        <f t="shared" si="233"/>
        <v>0</v>
      </c>
      <c r="H636" s="140">
        <f t="shared" si="233"/>
        <v>239533572</v>
      </c>
      <c r="I636" s="140">
        <f t="shared" si="233"/>
        <v>0</v>
      </c>
      <c r="J636" s="140">
        <f t="shared" si="233"/>
        <v>0</v>
      </c>
      <c r="K636" s="140">
        <f t="shared" si="233"/>
        <v>0</v>
      </c>
      <c r="L636" s="140">
        <f t="shared" si="233"/>
        <v>0</v>
      </c>
      <c r="M636" s="140">
        <f t="shared" si="233"/>
        <v>0</v>
      </c>
      <c r="N636" s="140">
        <f t="shared" si="233"/>
        <v>0</v>
      </c>
      <c r="O636" s="140">
        <f t="shared" si="233"/>
        <v>0</v>
      </c>
      <c r="P636" s="141" t="s">
        <v>873</v>
      </c>
      <c r="Q636" s="140">
        <f>SUMIFS(Q$6:Q$630,$B$6:$B$630,$P636)</f>
        <v>0</v>
      </c>
      <c r="R636" s="140">
        <f t="shared" si="234"/>
        <v>0</v>
      </c>
      <c r="S636" s="140">
        <f t="shared" si="234"/>
        <v>0</v>
      </c>
      <c r="T636" s="140">
        <f t="shared" si="234"/>
        <v>0</v>
      </c>
      <c r="U636" s="140">
        <f t="shared" si="234"/>
        <v>0</v>
      </c>
      <c r="W636" s="140">
        <f>SUMIFS(W$6:W$630,$B$6:$B$630,$P636)</f>
        <v>9994588.4519000016</v>
      </c>
      <c r="X636" s="140">
        <f t="shared" si="235"/>
        <v>0</v>
      </c>
      <c r="Y636" s="140">
        <f t="shared" si="235"/>
        <v>5257339.6270000022</v>
      </c>
      <c r="Z636" s="140">
        <f t="shared" si="235"/>
        <v>0</v>
      </c>
      <c r="AA636" s="140">
        <f t="shared" si="235"/>
        <v>0</v>
      </c>
      <c r="AC636" s="140">
        <f>SUMIFS(AC$6:AC$630,$B$6:$B$630,$P636)</f>
        <v>9994588.4519000016</v>
      </c>
      <c r="AD636" s="140">
        <f t="shared" si="236"/>
        <v>0</v>
      </c>
      <c r="AE636" s="140">
        <f t="shared" si="236"/>
        <v>5257339.6270000022</v>
      </c>
      <c r="AF636" s="140">
        <f t="shared" si="236"/>
        <v>0</v>
      </c>
      <c r="AG636" s="140">
        <f t="shared" si="236"/>
        <v>0</v>
      </c>
      <c r="AI636" s="140">
        <f>SUMIFS(AI$6:AI$630,$B$6:$B$630,$P636)</f>
        <v>0</v>
      </c>
      <c r="AJ636" s="140">
        <f t="shared" si="237"/>
        <v>0</v>
      </c>
      <c r="AK636" s="140">
        <f t="shared" si="237"/>
        <v>0</v>
      </c>
      <c r="AL636" s="140">
        <f t="shared" si="237"/>
        <v>0</v>
      </c>
      <c r="AM636" s="140">
        <f t="shared" si="237"/>
        <v>0</v>
      </c>
      <c r="AO636" s="140">
        <f>SUMIFS(AO$6:AO$630,$B$6:$B$630,$P636)</f>
        <v>10335310.729599996</v>
      </c>
      <c r="AP636" s="140">
        <f t="shared" si="238"/>
        <v>0</v>
      </c>
      <c r="AQ636" s="140">
        <f t="shared" si="238"/>
        <v>5436565.888600002</v>
      </c>
      <c r="AR636" s="140">
        <f t="shared" si="238"/>
        <v>0</v>
      </c>
      <c r="AS636" s="140">
        <f t="shared" si="238"/>
        <v>0</v>
      </c>
      <c r="AU636" s="140">
        <f>SUMIFS(AU$6:AU$630,$B$6:$B$630,$P636)</f>
        <v>10335310.729599996</v>
      </c>
      <c r="AV636" s="140">
        <f t="shared" si="239"/>
        <v>0</v>
      </c>
      <c r="AW636" s="140">
        <f t="shared" si="239"/>
        <v>5436565.888600002</v>
      </c>
      <c r="AX636" s="140">
        <f t="shared" si="239"/>
        <v>0</v>
      </c>
      <c r="AY636" s="140">
        <f t="shared" si="239"/>
        <v>0</v>
      </c>
      <c r="BA636" s="179" t="s">
        <v>873</v>
      </c>
      <c r="BB636" s="143">
        <f t="shared" ref="BB636:BB649" si="240">SUM(F636:O636)</f>
        <v>694904472</v>
      </c>
      <c r="BC636" s="143">
        <f t="shared" ref="BC636:BC649" si="241">SUM(AC636:AG636)</f>
        <v>15251928.078900004</v>
      </c>
      <c r="BD636" s="143">
        <f>SUM(AU636:AY636)</f>
        <v>15771876.618199997</v>
      </c>
      <c r="BE636" s="177">
        <f t="shared" ref="BE636:BE651" si="242">BC636/BB636</f>
        <v>2.1948237050487717E-2</v>
      </c>
      <c r="BF636" s="177">
        <f t="shared" ref="BF636:BF651" si="243">BD636/BB636</f>
        <v>2.269646728967949E-2</v>
      </c>
    </row>
    <row r="637" spans="2:59">
      <c r="B637" s="141" t="s">
        <v>889</v>
      </c>
      <c r="E637" s="141" t="s">
        <v>889</v>
      </c>
      <c r="F637" s="140">
        <f t="shared" si="233"/>
        <v>214445267</v>
      </c>
      <c r="G637" s="140">
        <f t="shared" si="233"/>
        <v>0</v>
      </c>
      <c r="H637" s="140">
        <f t="shared" si="233"/>
        <v>112802202</v>
      </c>
      <c r="I637" s="140">
        <f t="shared" si="233"/>
        <v>0</v>
      </c>
      <c r="J637" s="140">
        <f t="shared" si="233"/>
        <v>0</v>
      </c>
      <c r="K637" s="140">
        <f t="shared" si="233"/>
        <v>299502</v>
      </c>
      <c r="L637" s="140">
        <f t="shared" si="233"/>
        <v>0</v>
      </c>
      <c r="M637" s="140">
        <f t="shared" si="233"/>
        <v>0</v>
      </c>
      <c r="N637" s="140">
        <f t="shared" si="233"/>
        <v>0</v>
      </c>
      <c r="O637" s="140">
        <f t="shared" si="233"/>
        <v>0</v>
      </c>
      <c r="P637" s="141" t="s">
        <v>889</v>
      </c>
      <c r="Q637" s="140">
        <f>SUMIFS(Q$6:Q$630,$B$6:$B$630,$P637)</f>
        <v>20036.683799999999</v>
      </c>
      <c r="R637" s="140">
        <f t="shared" si="234"/>
        <v>0</v>
      </c>
      <c r="S637" s="140">
        <f t="shared" si="234"/>
        <v>0</v>
      </c>
      <c r="T637" s="140">
        <f t="shared" si="234"/>
        <v>0</v>
      </c>
      <c r="U637" s="140">
        <f t="shared" si="234"/>
        <v>0</v>
      </c>
      <c r="W637" s="140">
        <f>SUMIFS(W$6:W$630,$B$6:$B$630,$P637)</f>
        <v>7699576.2131700022</v>
      </c>
      <c r="X637" s="140">
        <f t="shared" si="235"/>
        <v>0</v>
      </c>
      <c r="Y637" s="140">
        <f t="shared" si="235"/>
        <v>4050120.1067000004</v>
      </c>
      <c r="Z637" s="140">
        <f t="shared" si="235"/>
        <v>0</v>
      </c>
      <c r="AA637" s="140">
        <f t="shared" si="235"/>
        <v>0</v>
      </c>
      <c r="AC637" s="140">
        <f>SUMIFS(AC$6:AC$630,$B$6:$B$630,$P637)</f>
        <v>7719612.896970002</v>
      </c>
      <c r="AD637" s="140">
        <f t="shared" si="236"/>
        <v>0</v>
      </c>
      <c r="AE637" s="140">
        <f t="shared" si="236"/>
        <v>4050120.1067000004</v>
      </c>
      <c r="AF637" s="140">
        <f t="shared" si="236"/>
        <v>0</v>
      </c>
      <c r="AG637" s="140">
        <f t="shared" si="236"/>
        <v>0</v>
      </c>
      <c r="AI637" s="140">
        <f>SUMIFS(AI$6:AI$630,$B$6:$B$630,$P637)</f>
        <v>20036.683799999999</v>
      </c>
      <c r="AJ637" s="140">
        <f t="shared" si="237"/>
        <v>0</v>
      </c>
      <c r="AK637" s="140">
        <f t="shared" si="237"/>
        <v>0</v>
      </c>
      <c r="AL637" s="140">
        <f t="shared" si="237"/>
        <v>0</v>
      </c>
      <c r="AM637" s="140">
        <f t="shared" si="237"/>
        <v>0</v>
      </c>
      <c r="AO637" s="140">
        <f>SUMIFS(AO$6:AO$630,$B$6:$B$630,$P637)</f>
        <v>6625877.2145999968</v>
      </c>
      <c r="AP637" s="140">
        <f t="shared" si="238"/>
        <v>0</v>
      </c>
      <c r="AQ637" s="140">
        <f t="shared" si="238"/>
        <v>3485334.7564999997</v>
      </c>
      <c r="AR637" s="140">
        <f t="shared" si="238"/>
        <v>0</v>
      </c>
      <c r="AS637" s="140">
        <f t="shared" si="238"/>
        <v>0</v>
      </c>
      <c r="AU637" s="140">
        <f>SUMIFS(AU$6:AU$630,$B$6:$B$630,$P637)</f>
        <v>6645913.8983999966</v>
      </c>
      <c r="AV637" s="140">
        <f t="shared" si="239"/>
        <v>0</v>
      </c>
      <c r="AW637" s="140">
        <f t="shared" si="239"/>
        <v>3485334.7564999997</v>
      </c>
      <c r="AX637" s="140">
        <f t="shared" si="239"/>
        <v>0</v>
      </c>
      <c r="AY637" s="140">
        <f t="shared" si="239"/>
        <v>0</v>
      </c>
      <c r="BA637" s="179" t="s">
        <v>889</v>
      </c>
      <c r="BB637" s="143">
        <f>SUM(F637:O637)</f>
        <v>327546971</v>
      </c>
      <c r="BC637" s="143">
        <f t="shared" si="241"/>
        <v>11769733.003670003</v>
      </c>
      <c r="BD637" s="143">
        <f>SUM(AU637:AY637)</f>
        <v>10131248.654899996</v>
      </c>
      <c r="BE637" s="177">
        <f t="shared" si="242"/>
        <v>3.5932962432035448E-2</v>
      </c>
      <c r="BF637" s="177">
        <f t="shared" si="243"/>
        <v>3.093067422962063E-2</v>
      </c>
    </row>
    <row r="638" spans="2:59">
      <c r="B638" s="141"/>
      <c r="E638" s="141"/>
      <c r="P638" s="141"/>
      <c r="BA638" s="179"/>
      <c r="BB638" s="143"/>
      <c r="BC638" s="143"/>
      <c r="BD638" s="143"/>
      <c r="BE638" s="177"/>
      <c r="BF638" s="177"/>
    </row>
    <row r="639" spans="2:59">
      <c r="B639" s="141" t="s">
        <v>895</v>
      </c>
      <c r="E639" s="141" t="s">
        <v>895</v>
      </c>
      <c r="F639" s="140">
        <f t="shared" ref="F639:O639" si="244">SUMIFS(F$6:F$630,$B$6:$B$630,$E639)</f>
        <v>621753397</v>
      </c>
      <c r="G639" s="140">
        <f t="shared" si="244"/>
        <v>0</v>
      </c>
      <c r="H639" s="140">
        <f t="shared" si="244"/>
        <v>326430065</v>
      </c>
      <c r="I639" s="140">
        <f t="shared" si="244"/>
        <v>0</v>
      </c>
      <c r="J639" s="140">
        <f t="shared" si="244"/>
        <v>0</v>
      </c>
      <c r="K639" s="140">
        <f t="shared" si="244"/>
        <v>0</v>
      </c>
      <c r="L639" s="140">
        <f t="shared" si="244"/>
        <v>0</v>
      </c>
      <c r="M639" s="140">
        <f t="shared" si="244"/>
        <v>0</v>
      </c>
      <c r="N639" s="140">
        <f t="shared" si="244"/>
        <v>0</v>
      </c>
      <c r="O639" s="140">
        <f t="shared" si="244"/>
        <v>0</v>
      </c>
      <c r="P639" s="141" t="s">
        <v>895</v>
      </c>
      <c r="Q639" s="140">
        <f>SUMIFS(Q$6:Q$630,$B$6:$B$630,$P639)</f>
        <v>0</v>
      </c>
      <c r="R639" s="140">
        <f t="shared" si="234"/>
        <v>0</v>
      </c>
      <c r="S639" s="140">
        <f t="shared" si="234"/>
        <v>0</v>
      </c>
      <c r="T639" s="140">
        <f t="shared" si="234"/>
        <v>0</v>
      </c>
      <c r="U639" s="140">
        <f t="shared" si="234"/>
        <v>0</v>
      </c>
      <c r="W639" s="140">
        <f>SUMIFS(W$6:W$630,$B$6:$B$630,$P639)</f>
        <v>12851412.9145</v>
      </c>
      <c r="X639" s="140">
        <f t="shared" si="235"/>
        <v>0</v>
      </c>
      <c r="Y639" s="140">
        <f t="shared" si="235"/>
        <v>6748286.1457999991</v>
      </c>
      <c r="Z639" s="140">
        <f t="shared" si="235"/>
        <v>0</v>
      </c>
      <c r="AA639" s="140">
        <f t="shared" si="235"/>
        <v>0</v>
      </c>
      <c r="AC639" s="140">
        <f>SUMIFS(AC$6:AC$630,$B$6:$B$630,$P639)</f>
        <v>12851412.9145</v>
      </c>
      <c r="AD639" s="140">
        <f t="shared" si="236"/>
        <v>0</v>
      </c>
      <c r="AE639" s="140">
        <f t="shared" si="236"/>
        <v>6748286.1457999991</v>
      </c>
      <c r="AF639" s="140">
        <f t="shared" si="236"/>
        <v>0</v>
      </c>
      <c r="AG639" s="140">
        <f t="shared" si="236"/>
        <v>0</v>
      </c>
      <c r="AI639" s="140">
        <f>SUMIFS(AI$6:AI$630,$B$6:$B$630,$P639)</f>
        <v>0</v>
      </c>
      <c r="AJ639" s="140">
        <f t="shared" si="237"/>
        <v>0</v>
      </c>
      <c r="AK639" s="140">
        <f t="shared" si="237"/>
        <v>0</v>
      </c>
      <c r="AL639" s="140">
        <f t="shared" si="237"/>
        <v>0</v>
      </c>
      <c r="AM639" s="140">
        <f t="shared" si="237"/>
        <v>0</v>
      </c>
      <c r="AO639" s="140">
        <f>SUMIFS(AO$6:AO$630,$B$6:$B$630,$P639)</f>
        <v>14417008.898399998</v>
      </c>
      <c r="AP639" s="140">
        <f t="shared" si="238"/>
        <v>0</v>
      </c>
      <c r="AQ639" s="140">
        <f t="shared" si="238"/>
        <v>7571771.8807999995</v>
      </c>
      <c r="AR639" s="140">
        <f t="shared" si="238"/>
        <v>0</v>
      </c>
      <c r="AS639" s="140">
        <f t="shared" si="238"/>
        <v>0</v>
      </c>
      <c r="AU639" s="140">
        <f>SUMIFS(AU$6:AU$630,$B$6:$B$630,$P639)</f>
        <v>14417008.898399998</v>
      </c>
      <c r="AV639" s="140">
        <f t="shared" si="239"/>
        <v>0</v>
      </c>
      <c r="AW639" s="140">
        <f t="shared" si="239"/>
        <v>7571771.8807999995</v>
      </c>
      <c r="AX639" s="140">
        <f t="shared" si="239"/>
        <v>0</v>
      </c>
      <c r="AY639" s="140">
        <f t="shared" si="239"/>
        <v>0</v>
      </c>
      <c r="BA639" s="179" t="s">
        <v>895</v>
      </c>
      <c r="BB639" s="143">
        <f t="shared" si="240"/>
        <v>948183462</v>
      </c>
      <c r="BC639" s="143">
        <f t="shared" si="241"/>
        <v>19599699.0603</v>
      </c>
      <c r="BD639" s="143">
        <f>SUM(AU639:AY639)</f>
        <v>21988780.779199995</v>
      </c>
      <c r="BE639" s="177">
        <f t="shared" si="242"/>
        <v>2.0670787717556711E-2</v>
      </c>
      <c r="BF639" s="177">
        <f t="shared" si="243"/>
        <v>2.3190428498741308E-2</v>
      </c>
    </row>
    <row r="640" spans="2:59">
      <c r="B640" s="141"/>
      <c r="E640" s="141"/>
      <c r="P640" s="141"/>
      <c r="BA640" s="179"/>
      <c r="BB640" s="143"/>
      <c r="BC640" s="143"/>
      <c r="BD640" s="143"/>
      <c r="BE640" s="177"/>
      <c r="BF640" s="177"/>
    </row>
    <row r="641" spans="2:59">
      <c r="B641" s="141" t="s">
        <v>996</v>
      </c>
      <c r="E641" s="141" t="s">
        <v>996</v>
      </c>
      <c r="F641" s="140">
        <f t="shared" ref="F641:O641" si="245">SUMIFS(F$6:F$630,$B$6:$B$630,$E641)</f>
        <v>0</v>
      </c>
      <c r="G641" s="140">
        <f t="shared" si="245"/>
        <v>32296499</v>
      </c>
      <c r="H641" s="140">
        <f t="shared" si="245"/>
        <v>0</v>
      </c>
      <c r="I641" s="140">
        <f t="shared" si="245"/>
        <v>14968976</v>
      </c>
      <c r="J641" s="140">
        <f t="shared" si="245"/>
        <v>0</v>
      </c>
      <c r="K641" s="140">
        <f t="shared" si="245"/>
        <v>0</v>
      </c>
      <c r="L641" s="140">
        <f t="shared" si="245"/>
        <v>0</v>
      </c>
      <c r="M641" s="140">
        <f t="shared" si="245"/>
        <v>0</v>
      </c>
      <c r="N641" s="140">
        <f t="shared" si="245"/>
        <v>0</v>
      </c>
      <c r="O641" s="140">
        <f t="shared" si="245"/>
        <v>7180698</v>
      </c>
      <c r="P641" s="141" t="s">
        <v>996</v>
      </c>
      <c r="Q641" s="140">
        <f>SUMIFS(Q$6:Q$630,$B$6:$B$630,$P641)</f>
        <v>0</v>
      </c>
      <c r="R641" s="140">
        <f t="shared" si="234"/>
        <v>0</v>
      </c>
      <c r="S641" s="140">
        <f t="shared" si="234"/>
        <v>0</v>
      </c>
      <c r="T641" s="140">
        <f t="shared" si="234"/>
        <v>0</v>
      </c>
      <c r="U641" s="140">
        <f t="shared" si="234"/>
        <v>124156.08960000002</v>
      </c>
      <c r="W641" s="140">
        <f>SUMIFS(W$6:W$630,$B$6:$B$630,$P641)</f>
        <v>0</v>
      </c>
      <c r="X641" s="140">
        <f t="shared" si="235"/>
        <v>484775.99859999999</v>
      </c>
      <c r="Y641" s="140">
        <f t="shared" si="235"/>
        <v>0</v>
      </c>
      <c r="Z641" s="140">
        <f t="shared" si="235"/>
        <v>224686.88630000004</v>
      </c>
      <c r="AA641" s="140">
        <f t="shared" si="235"/>
        <v>0</v>
      </c>
      <c r="AC641" s="140">
        <f>SUMIFS(AC$6:AC$630,$B$6:$B$630,$P641)</f>
        <v>0</v>
      </c>
      <c r="AD641" s="140">
        <f t="shared" si="236"/>
        <v>484775.99859999999</v>
      </c>
      <c r="AE641" s="140">
        <f t="shared" si="236"/>
        <v>0</v>
      </c>
      <c r="AF641" s="140">
        <f t="shared" si="236"/>
        <v>224686.88630000004</v>
      </c>
      <c r="AG641" s="140">
        <f t="shared" si="236"/>
        <v>124156.08960000002</v>
      </c>
      <c r="AI641" s="140">
        <f>SUMIFS(AI$6:AI$630,$B$6:$B$630,$P641)</f>
        <v>0</v>
      </c>
      <c r="AJ641" s="140">
        <f t="shared" si="237"/>
        <v>0</v>
      </c>
      <c r="AK641" s="140">
        <f t="shared" si="237"/>
        <v>0</v>
      </c>
      <c r="AL641" s="140">
        <f t="shared" si="237"/>
        <v>0</v>
      </c>
      <c r="AM641" s="140">
        <f t="shared" si="237"/>
        <v>132606.22099999999</v>
      </c>
      <c r="AO641" s="140">
        <f>SUMIFS(AO$6:AO$630,$B$6:$B$630,$P641)</f>
        <v>0</v>
      </c>
      <c r="AP641" s="140">
        <f t="shared" si="238"/>
        <v>486707.15049999999</v>
      </c>
      <c r="AQ641" s="140">
        <f t="shared" si="238"/>
        <v>0</v>
      </c>
      <c r="AR641" s="140">
        <f t="shared" si="238"/>
        <v>225581.96390000003</v>
      </c>
      <c r="AS641" s="140">
        <f t="shared" si="238"/>
        <v>0</v>
      </c>
      <c r="AU641" s="140">
        <f>SUMIFS(AU$6:AU$630,$B$6:$B$630,$P641)</f>
        <v>0</v>
      </c>
      <c r="AV641" s="140">
        <f t="shared" si="239"/>
        <v>486707.15049999999</v>
      </c>
      <c r="AW641" s="140">
        <f t="shared" si="239"/>
        <v>0</v>
      </c>
      <c r="AX641" s="140">
        <f t="shared" si="239"/>
        <v>225581.96390000003</v>
      </c>
      <c r="AY641" s="140">
        <f t="shared" si="239"/>
        <v>132606.22099999999</v>
      </c>
      <c r="BA641" s="179" t="s">
        <v>996</v>
      </c>
      <c r="BB641" s="143">
        <f t="shared" si="240"/>
        <v>54446173</v>
      </c>
      <c r="BC641" s="143">
        <f t="shared" si="241"/>
        <v>833618.97450000013</v>
      </c>
      <c r="BD641" s="143">
        <f>SUM(AU641:AY641)</f>
        <v>844895.3354000001</v>
      </c>
      <c r="BE641" s="177">
        <f t="shared" si="242"/>
        <v>1.5310882814481747E-2</v>
      </c>
      <c r="BF641" s="177">
        <f t="shared" si="243"/>
        <v>1.5517993071799557E-2</v>
      </c>
      <c r="BG641" t="s">
        <v>1212</v>
      </c>
    </row>
    <row r="642" spans="2:59">
      <c r="BA642" s="179"/>
      <c r="BB642" s="143"/>
      <c r="BC642" s="143"/>
      <c r="BD642" s="143"/>
      <c r="BE642" s="177"/>
      <c r="BF642" s="177"/>
    </row>
    <row r="643" spans="2:59">
      <c r="B643" s="141" t="s">
        <v>907</v>
      </c>
      <c r="E643" s="141" t="s">
        <v>907</v>
      </c>
      <c r="F643" s="140">
        <f t="shared" ref="F643:O644" si="246">SUMIFS(F$6:F$630,$B$6:$B$630,$E643)</f>
        <v>2030858</v>
      </c>
      <c r="G643" s="140">
        <f t="shared" si="246"/>
        <v>0</v>
      </c>
      <c r="H643" s="140">
        <f t="shared" si="246"/>
        <v>1339141</v>
      </c>
      <c r="I643" s="140">
        <f t="shared" si="246"/>
        <v>0</v>
      </c>
      <c r="J643" s="140">
        <f t="shared" si="246"/>
        <v>0</v>
      </c>
      <c r="K643" s="140">
        <f t="shared" si="246"/>
        <v>1376072945</v>
      </c>
      <c r="L643" s="140">
        <f t="shared" si="246"/>
        <v>0</v>
      </c>
      <c r="M643" s="140">
        <f t="shared" si="246"/>
        <v>702309835</v>
      </c>
      <c r="N643" s="140">
        <f t="shared" si="246"/>
        <v>0</v>
      </c>
      <c r="O643" s="140">
        <f t="shared" si="246"/>
        <v>0</v>
      </c>
      <c r="P643" s="141" t="s">
        <v>907</v>
      </c>
      <c r="Q643" s="140">
        <f>SUMIFS(Q$6:Q$630,$B$6:$B$630,$P643)</f>
        <v>36257247.184975006</v>
      </c>
      <c r="R643" s="140">
        <f t="shared" si="234"/>
        <v>0</v>
      </c>
      <c r="S643" s="140">
        <f t="shared" si="234"/>
        <v>18903566.885699999</v>
      </c>
      <c r="T643" s="140">
        <f t="shared" si="234"/>
        <v>0</v>
      </c>
      <c r="U643" s="140">
        <f t="shared" si="234"/>
        <v>0</v>
      </c>
      <c r="W643" s="140">
        <f>SUMIFS(W$6:W$630,$B$6:$B$630,$P643)</f>
        <v>54646.274299999997</v>
      </c>
      <c r="X643" s="140">
        <f t="shared" si="235"/>
        <v>0</v>
      </c>
      <c r="Y643" s="140">
        <f t="shared" si="235"/>
        <v>35999.436699999998</v>
      </c>
      <c r="Z643" s="140">
        <f t="shared" si="235"/>
        <v>0</v>
      </c>
      <c r="AA643" s="140">
        <f t="shared" si="235"/>
        <v>0</v>
      </c>
      <c r="AC643" s="140">
        <f>SUMIFS(AC$6:AC$630,$B$6:$B$630,$P643)</f>
        <v>36311893.459275</v>
      </c>
      <c r="AD643" s="140">
        <f t="shared" si="236"/>
        <v>0</v>
      </c>
      <c r="AE643" s="140">
        <f t="shared" si="236"/>
        <v>18939566.3224</v>
      </c>
      <c r="AF643" s="140">
        <f t="shared" si="236"/>
        <v>0</v>
      </c>
      <c r="AG643" s="140">
        <f t="shared" si="236"/>
        <v>0</v>
      </c>
      <c r="AI643" s="140">
        <f>SUMIFS(AI$6:AI$630,$B$6:$B$630,$P643)</f>
        <v>35676130.135220006</v>
      </c>
      <c r="AJ643" s="140">
        <f t="shared" si="237"/>
        <v>0</v>
      </c>
      <c r="AK643" s="140">
        <f t="shared" si="237"/>
        <v>17360334.543300003</v>
      </c>
      <c r="AL643" s="140">
        <f t="shared" si="237"/>
        <v>0</v>
      </c>
      <c r="AM643" s="140">
        <f t="shared" si="237"/>
        <v>0</v>
      </c>
      <c r="AO643" s="140">
        <f>SUMIFS(AO$6:AO$630,$B$6:$B$630,$P643)</f>
        <v>57909.459600000002</v>
      </c>
      <c r="AP643" s="140">
        <f t="shared" si="238"/>
        <v>0</v>
      </c>
      <c r="AQ643" s="140">
        <f t="shared" si="238"/>
        <v>37327.065000000002</v>
      </c>
      <c r="AR643" s="140">
        <f t="shared" si="238"/>
        <v>0</v>
      </c>
      <c r="AS643" s="140">
        <f t="shared" si="238"/>
        <v>0</v>
      </c>
      <c r="AU643" s="140">
        <f>SUMIFS(AU$6:AU$630,$B$6:$B$630,$P643)</f>
        <v>35734039.59482</v>
      </c>
      <c r="AV643" s="140">
        <f t="shared" si="239"/>
        <v>0</v>
      </c>
      <c r="AW643" s="140">
        <f t="shared" si="239"/>
        <v>17397661.608300004</v>
      </c>
      <c r="AX643" s="140">
        <f t="shared" si="239"/>
        <v>0</v>
      </c>
      <c r="AY643" s="140">
        <f t="shared" si="239"/>
        <v>0</v>
      </c>
      <c r="BA643" s="179" t="s">
        <v>907</v>
      </c>
      <c r="BB643" s="143">
        <f t="shared" si="240"/>
        <v>2081752779</v>
      </c>
      <c r="BC643" s="143">
        <f t="shared" si="241"/>
        <v>55251459.781674996</v>
      </c>
      <c r="BD643" s="143">
        <f>SUM(AU643:AY643)</f>
        <v>53131701.203120008</v>
      </c>
      <c r="BE643" s="177">
        <f t="shared" si="242"/>
        <v>2.6540836327460474E-2</v>
      </c>
      <c r="BF643" s="177">
        <f t="shared" si="243"/>
        <v>2.5522579692984767E-2</v>
      </c>
      <c r="BG643" t="s">
        <v>1212</v>
      </c>
    </row>
    <row r="644" spans="2:59">
      <c r="B644" s="141" t="s">
        <v>954</v>
      </c>
      <c r="E644" s="141" t="s">
        <v>954</v>
      </c>
      <c r="F644" s="140">
        <f t="shared" si="246"/>
        <v>0</v>
      </c>
      <c r="G644" s="140">
        <f t="shared" si="246"/>
        <v>1691366</v>
      </c>
      <c r="H644" s="140">
        <f t="shared" si="246"/>
        <v>0</v>
      </c>
      <c r="I644" s="140">
        <f t="shared" si="246"/>
        <v>827572</v>
      </c>
      <c r="J644" s="140">
        <f t="shared" si="246"/>
        <v>0</v>
      </c>
      <c r="K644" s="140">
        <f t="shared" si="246"/>
        <v>0</v>
      </c>
      <c r="L644" s="140">
        <f t="shared" si="246"/>
        <v>600910970</v>
      </c>
      <c r="M644" s="140">
        <f t="shared" si="246"/>
        <v>0</v>
      </c>
      <c r="N644" s="140">
        <f t="shared" si="246"/>
        <v>286324503</v>
      </c>
      <c r="O644" s="140">
        <f t="shared" si="246"/>
        <v>469226851</v>
      </c>
      <c r="P644" s="141" t="s">
        <v>954</v>
      </c>
      <c r="Q644" s="140">
        <f>SUMIFS(Q$6:Q$630,$B$6:$B$630,$P644)</f>
        <v>0</v>
      </c>
      <c r="R644" s="140">
        <f t="shared" si="234"/>
        <v>15284244.0551</v>
      </c>
      <c r="S644" s="140">
        <f t="shared" si="234"/>
        <v>0</v>
      </c>
      <c r="T644" s="140">
        <f t="shared" si="234"/>
        <v>6702423.8049999988</v>
      </c>
      <c r="U644" s="140">
        <f t="shared" si="234"/>
        <v>10046469.7225</v>
      </c>
      <c r="W644" s="140">
        <f>SUMIFS(W$6:W$630,$B$6:$B$630,$P644)</f>
        <v>0</v>
      </c>
      <c r="X644" s="140">
        <f t="shared" si="235"/>
        <v>38563.144800000002</v>
      </c>
      <c r="Y644" s="140">
        <f t="shared" si="235"/>
        <v>0</v>
      </c>
      <c r="Z644" s="140">
        <f t="shared" si="235"/>
        <v>18868.641599999999</v>
      </c>
      <c r="AA644" s="140">
        <f t="shared" si="235"/>
        <v>0</v>
      </c>
      <c r="AC644" s="140">
        <f>SUMIFS(AC$6:AC$630,$B$6:$B$630,$P644)</f>
        <v>0</v>
      </c>
      <c r="AD644" s="140">
        <f t="shared" si="236"/>
        <v>15322807.199900001</v>
      </c>
      <c r="AE644" s="140">
        <f t="shared" si="236"/>
        <v>0</v>
      </c>
      <c r="AF644" s="140">
        <f t="shared" si="236"/>
        <v>6721292.4465999994</v>
      </c>
      <c r="AG644" s="140">
        <f t="shared" si="236"/>
        <v>10046469.7225</v>
      </c>
      <c r="AI644" s="140">
        <f>SUMIFS(AI$6:AI$630,$B$6:$B$630,$P644)</f>
        <v>0</v>
      </c>
      <c r="AJ644" s="140">
        <f t="shared" si="237"/>
        <v>14907694.602000002</v>
      </c>
      <c r="AK644" s="140">
        <f t="shared" si="237"/>
        <v>0</v>
      </c>
      <c r="AL644" s="140">
        <f t="shared" si="237"/>
        <v>6425848.663399999</v>
      </c>
      <c r="AM644" s="140">
        <f t="shared" si="237"/>
        <v>10777313.7621</v>
      </c>
      <c r="AO644" s="140">
        <f>SUMIFS(AO$6:AO$630,$B$6:$B$630,$P644)</f>
        <v>0</v>
      </c>
      <c r="AP644" s="140">
        <f t="shared" si="238"/>
        <v>35518.686000000002</v>
      </c>
      <c r="AQ644" s="140">
        <f t="shared" si="238"/>
        <v>0</v>
      </c>
      <c r="AR644" s="140">
        <f t="shared" si="238"/>
        <v>17379.012000000002</v>
      </c>
      <c r="AS644" s="140">
        <f t="shared" si="238"/>
        <v>0</v>
      </c>
      <c r="AU644" s="140">
        <f>SUMIFS(AU$6:AU$630,$B$6:$B$630,$P644)</f>
        <v>0</v>
      </c>
      <c r="AV644" s="140">
        <f t="shared" si="239"/>
        <v>14943213.288000001</v>
      </c>
      <c r="AW644" s="140">
        <f t="shared" si="239"/>
        <v>0</v>
      </c>
      <c r="AX644" s="140">
        <f t="shared" si="239"/>
        <v>6443227.6753999991</v>
      </c>
      <c r="AY644" s="140">
        <f t="shared" si="239"/>
        <v>10777313.7621</v>
      </c>
      <c r="BA644" s="179" t="s">
        <v>954</v>
      </c>
      <c r="BB644" s="143">
        <f t="shared" si="240"/>
        <v>1358981262</v>
      </c>
      <c r="BC644" s="143">
        <f t="shared" si="241"/>
        <v>32090569.368999999</v>
      </c>
      <c r="BD644" s="143">
        <f>SUM(AU644:AY644)</f>
        <v>32163754.725499999</v>
      </c>
      <c r="BE644" s="177">
        <f t="shared" si="242"/>
        <v>2.3613695248286652E-2</v>
      </c>
      <c r="BF644" s="177">
        <f t="shared" si="243"/>
        <v>2.3667548350272984E-2</v>
      </c>
      <c r="BG644" t="s">
        <v>1212</v>
      </c>
    </row>
    <row r="645" spans="2:59">
      <c r="B645" s="141"/>
      <c r="E645" s="141"/>
      <c r="P645" s="141"/>
      <c r="BA645" s="179"/>
      <c r="BB645" s="143"/>
      <c r="BC645" s="143"/>
      <c r="BD645" s="143"/>
      <c r="BE645" s="177"/>
      <c r="BF645" s="177"/>
    </row>
    <row r="646" spans="2:59">
      <c r="B646" s="141" t="s">
        <v>809</v>
      </c>
      <c r="E646" s="141" t="s">
        <v>809</v>
      </c>
      <c r="F646" s="140">
        <f t="shared" ref="F646:O647" si="247">SUMIFS(F$6:F$630,$B$6:$B$630,$E646)</f>
        <v>216729176</v>
      </c>
      <c r="G646" s="140">
        <f t="shared" si="247"/>
        <v>60117891</v>
      </c>
      <c r="H646" s="140">
        <f t="shared" si="247"/>
        <v>106542536</v>
      </c>
      <c r="I646" s="140">
        <f t="shared" si="247"/>
        <v>23074183</v>
      </c>
      <c r="J646" s="140">
        <f t="shared" si="247"/>
        <v>30735049</v>
      </c>
      <c r="K646" s="140">
        <f t="shared" si="247"/>
        <v>23494497</v>
      </c>
      <c r="L646" s="140">
        <f t="shared" si="247"/>
        <v>29024298</v>
      </c>
      <c r="M646" s="140">
        <f t="shared" si="247"/>
        <v>9879005</v>
      </c>
      <c r="N646" s="140">
        <f t="shared" si="247"/>
        <v>662030</v>
      </c>
      <c r="O646" s="140">
        <f t="shared" si="247"/>
        <v>5900944</v>
      </c>
      <c r="P646" s="141" t="s">
        <v>809</v>
      </c>
      <c r="Q646" s="140">
        <f>SUMIFS(Q$6:Q$630,$B$6:$B$630,$P646)</f>
        <v>1215875.8391</v>
      </c>
      <c r="R646" s="140">
        <f t="shared" si="234"/>
        <v>1124230.1812</v>
      </c>
      <c r="S646" s="140">
        <f t="shared" si="234"/>
        <v>519953.75099999993</v>
      </c>
      <c r="T646" s="140">
        <f t="shared" si="234"/>
        <v>38032.341999999997</v>
      </c>
      <c r="U646" s="140">
        <f t="shared" si="234"/>
        <v>205404.55910000001</v>
      </c>
      <c r="W646" s="140">
        <f>SUMIFS(W$6:W$630,$B$6:$B$630,$P646)</f>
        <v>15479712.321199996</v>
      </c>
      <c r="X646" s="140">
        <f t="shared" si="235"/>
        <v>4270139.1024999991</v>
      </c>
      <c r="Y646" s="140">
        <f t="shared" si="235"/>
        <v>7246766.6980000008</v>
      </c>
      <c r="Z646" s="140">
        <f t="shared" si="235"/>
        <v>1536466.0227000003</v>
      </c>
      <c r="AA646" s="140">
        <f t="shared" si="235"/>
        <v>2242323.8044000003</v>
      </c>
      <c r="AC646" s="140">
        <f>SUMIFS(AC$6:AC$630,$B$6:$B$630,$P646)</f>
        <v>16695588.160299994</v>
      </c>
      <c r="AD646" s="140">
        <f t="shared" si="236"/>
        <v>5394369.2836999996</v>
      </c>
      <c r="AE646" s="140">
        <f t="shared" si="236"/>
        <v>7766720.4490000019</v>
      </c>
      <c r="AF646" s="140">
        <f t="shared" si="236"/>
        <v>1574498.3647000003</v>
      </c>
      <c r="AG646" s="140">
        <f t="shared" si="236"/>
        <v>2447728.3635000004</v>
      </c>
      <c r="AI646" s="140">
        <f>SUMIFS(AI$6:AI$630,$B$6:$B$630,$P646)</f>
        <v>1229158.5974999997</v>
      </c>
      <c r="AJ646" s="140">
        <f t="shared" si="237"/>
        <v>1111531.6857</v>
      </c>
      <c r="AK646" s="140">
        <f t="shared" si="237"/>
        <v>524449.40059999994</v>
      </c>
      <c r="AL646" s="140">
        <f t="shared" si="237"/>
        <v>38032.341999999997</v>
      </c>
      <c r="AM646" s="140">
        <f t="shared" si="237"/>
        <v>243226.4399</v>
      </c>
      <c r="AO646" s="140">
        <f>SUMIFS(AO$6:AO$630,$B$6:$B$630,$P646)</f>
        <v>15696397.317499999</v>
      </c>
      <c r="AP646" s="140">
        <f t="shared" si="238"/>
        <v>4335001.0040999986</v>
      </c>
      <c r="AQ646" s="140">
        <f t="shared" si="238"/>
        <v>7359553.9907000009</v>
      </c>
      <c r="AR646" s="140">
        <f t="shared" si="238"/>
        <v>1563208.3367000001</v>
      </c>
      <c r="AS646" s="140">
        <f t="shared" si="238"/>
        <v>2274801.6162</v>
      </c>
      <c r="AU646" s="140">
        <f>SUMIFS(AU$6:AU$630,$B$6:$B$630,$P646)</f>
        <v>16925555.914999999</v>
      </c>
      <c r="AV646" s="140">
        <f t="shared" si="239"/>
        <v>5446532.6897999989</v>
      </c>
      <c r="AW646" s="140">
        <f t="shared" si="239"/>
        <v>7884003.3913000021</v>
      </c>
      <c r="AX646" s="140">
        <f t="shared" si="239"/>
        <v>1601240.6787</v>
      </c>
      <c r="AY646" s="140">
        <f t="shared" si="239"/>
        <v>2518028.0561000002</v>
      </c>
      <c r="BA646" s="179" t="s">
        <v>809</v>
      </c>
      <c r="BB646" s="143">
        <f t="shared" si="240"/>
        <v>506159609</v>
      </c>
      <c r="BC646" s="143">
        <f t="shared" si="241"/>
        <v>33878904.621199995</v>
      </c>
      <c r="BD646" s="143">
        <f>SUM(AU646:AY646)</f>
        <v>34375360.730900005</v>
      </c>
      <c r="BE646" s="177">
        <f t="shared" si="242"/>
        <v>6.6933244017896326E-2</v>
      </c>
      <c r="BF646" s="177">
        <f t="shared" si="243"/>
        <v>6.7914073188917776E-2</v>
      </c>
    </row>
    <row r="647" spans="2:59">
      <c r="B647" s="141" t="s">
        <v>995</v>
      </c>
      <c r="E647" s="141" t="s">
        <v>995</v>
      </c>
      <c r="F647" s="140">
        <f t="shared" si="247"/>
        <v>211608720</v>
      </c>
      <c r="G647" s="140">
        <f t="shared" si="247"/>
        <v>49551288</v>
      </c>
      <c r="H647" s="140">
        <f t="shared" si="247"/>
        <v>99860056</v>
      </c>
      <c r="I647" s="140">
        <f t="shared" si="247"/>
        <v>17278179</v>
      </c>
      <c r="J647" s="140">
        <f t="shared" si="247"/>
        <v>27970381</v>
      </c>
      <c r="K647" s="140">
        <f t="shared" si="247"/>
        <v>7786261</v>
      </c>
      <c r="L647" s="140">
        <f t="shared" si="247"/>
        <v>1022594</v>
      </c>
      <c r="M647" s="140">
        <f t="shared" si="247"/>
        <v>0</v>
      </c>
      <c r="N647" s="140">
        <f t="shared" si="247"/>
        <v>779605</v>
      </c>
      <c r="O647" s="140">
        <f t="shared" si="247"/>
        <v>426123</v>
      </c>
      <c r="P647" s="141" t="s">
        <v>995</v>
      </c>
      <c r="Q647" s="140">
        <f>SUMIFS(Q$6:Q$630,$B$6:$B$630,$P647)</f>
        <v>997622.65876312007</v>
      </c>
      <c r="R647" s="140">
        <f t="shared" si="234"/>
        <v>18592.620041080001</v>
      </c>
      <c r="S647" s="140">
        <f t="shared" si="234"/>
        <v>0</v>
      </c>
      <c r="T647" s="140">
        <f t="shared" si="234"/>
        <v>14174.6377811</v>
      </c>
      <c r="U647" s="140">
        <f t="shared" si="234"/>
        <v>7747.6916838600009</v>
      </c>
      <c r="W647" s="140">
        <f>SUMIFS(W$6:W$630,$B$6:$B$630,$P647)</f>
        <v>27935912.77003919</v>
      </c>
      <c r="X647" s="140">
        <f t="shared" si="235"/>
        <v>7456055.4503675085</v>
      </c>
      <c r="Y647" s="140">
        <f t="shared" si="235"/>
        <v>12580261.834247947</v>
      </c>
      <c r="Z647" s="140">
        <f t="shared" si="235"/>
        <v>2518418.6860303264</v>
      </c>
      <c r="AA647" s="140">
        <f t="shared" si="235"/>
        <v>4075763.4352170601</v>
      </c>
      <c r="AC647" s="140">
        <f>SUMIFS(AC$6:AC$630,$B$6:$B$630,$P647)</f>
        <v>28933535.428802311</v>
      </c>
      <c r="AD647" s="140">
        <f t="shared" si="236"/>
        <v>7474648.0704085883</v>
      </c>
      <c r="AE647" s="140">
        <f t="shared" si="236"/>
        <v>12580261.834247947</v>
      </c>
      <c r="AF647" s="140">
        <f t="shared" si="236"/>
        <v>2532593.3238114263</v>
      </c>
      <c r="AG647" s="140">
        <f t="shared" si="236"/>
        <v>4083511.1269009202</v>
      </c>
      <c r="AI647" s="140">
        <f>SUMIFS(AI$6:AI$630,$B$6:$B$630,$P647)</f>
        <v>997622.65876312007</v>
      </c>
      <c r="AJ647" s="140">
        <f t="shared" si="237"/>
        <v>18592.620041080001</v>
      </c>
      <c r="AK647" s="140">
        <f t="shared" si="237"/>
        <v>0</v>
      </c>
      <c r="AL647" s="140">
        <f t="shared" si="237"/>
        <v>14174.6377811</v>
      </c>
      <c r="AM647" s="140">
        <f t="shared" si="237"/>
        <v>7747.6916838600009</v>
      </c>
      <c r="AO647" s="140">
        <f>SUMIFS(AO$6:AO$630,$B$6:$B$630,$P647)</f>
        <v>27935912.77003919</v>
      </c>
      <c r="AP647" s="140">
        <f t="shared" si="238"/>
        <v>7456055.4503675085</v>
      </c>
      <c r="AQ647" s="140">
        <f t="shared" si="238"/>
        <v>12580261.834247947</v>
      </c>
      <c r="AR647" s="140">
        <f t="shared" si="238"/>
        <v>2518418.6860303264</v>
      </c>
      <c r="AS647" s="140">
        <f t="shared" si="238"/>
        <v>4075763.4352170601</v>
      </c>
      <c r="AU647" s="140">
        <f>SUMIFS(AU$6:AU$630,$B$6:$B$630,$P647)</f>
        <v>28933535.428802311</v>
      </c>
      <c r="AV647" s="140">
        <f t="shared" si="239"/>
        <v>7474648.0704085883</v>
      </c>
      <c r="AW647" s="140">
        <f t="shared" si="239"/>
        <v>12580261.834247947</v>
      </c>
      <c r="AX647" s="140">
        <f t="shared" si="239"/>
        <v>2532593.3238114263</v>
      </c>
      <c r="AY647" s="140">
        <f t="shared" si="239"/>
        <v>4083511.1269009202</v>
      </c>
      <c r="BA647" s="179" t="s">
        <v>995</v>
      </c>
      <c r="BB647" s="143">
        <f t="shared" si="240"/>
        <v>416283207</v>
      </c>
      <c r="BC647" s="143">
        <f t="shared" si="241"/>
        <v>55604549.784171194</v>
      </c>
      <c r="BD647" s="143">
        <f>SUM(AU647:AY647)</f>
        <v>55604549.784171194</v>
      </c>
      <c r="BE647" s="177">
        <f t="shared" si="242"/>
        <v>0.1335738479216895</v>
      </c>
      <c r="BF647" s="177">
        <f t="shared" si="243"/>
        <v>0.1335738479216895</v>
      </c>
    </row>
    <row r="648" spans="2:59">
      <c r="BA648" s="179"/>
      <c r="BB648" s="143"/>
      <c r="BC648" s="143"/>
      <c r="BD648" s="143"/>
      <c r="BE648" s="177"/>
      <c r="BF648" s="177"/>
    </row>
    <row r="649" spans="2:59">
      <c r="B649" s="151" t="s">
        <v>998</v>
      </c>
      <c r="E649" s="151" t="s">
        <v>998</v>
      </c>
      <c r="F649" s="140">
        <f t="shared" ref="F649:O649" si="248">SUMIFS(F$6:F$630,$B$6:$B$630,$E649)*$P$655</f>
        <v>12482070.119999999</v>
      </c>
      <c r="G649" s="140">
        <f t="shared" si="248"/>
        <v>2296459.0099999998</v>
      </c>
      <c r="H649" s="140">
        <f t="shared" si="248"/>
        <v>6391305.8099999996</v>
      </c>
      <c r="I649" s="140">
        <f t="shared" si="248"/>
        <v>938118.59</v>
      </c>
      <c r="J649" s="140">
        <f t="shared" si="248"/>
        <v>358807.39999999997</v>
      </c>
      <c r="K649" s="140">
        <f t="shared" si="248"/>
        <v>17887060.719999999</v>
      </c>
      <c r="L649" s="140">
        <f t="shared" si="248"/>
        <v>5938380.4399999995</v>
      </c>
      <c r="M649" s="140">
        <f t="shared" si="248"/>
        <v>9060746.9499999993</v>
      </c>
      <c r="N649" s="140">
        <f t="shared" si="248"/>
        <v>1884167.49</v>
      </c>
      <c r="O649" s="140">
        <f t="shared" si="248"/>
        <v>2228773.84</v>
      </c>
      <c r="P649" s="151" t="s">
        <v>998</v>
      </c>
      <c r="Q649" s="140">
        <f>SUMIFS(Q$6:Q$630,$B$6:$B$630,$P649)*$P$655</f>
        <v>992427.85732199997</v>
      </c>
      <c r="R649" s="140">
        <f>SUMIFS(R$6:R$630,$B$6:$B$630,$P649)*$P$655</f>
        <v>331778.09385999996</v>
      </c>
      <c r="S649" s="140">
        <f>SUMIFS(S$6:S$630,$B$6:$B$630,$P649)*$P$655</f>
        <v>490518.68678799993</v>
      </c>
      <c r="T649" s="140">
        <f>SUMIFS(T$6:T$630,$B$6:$B$630,$P649)*$P$655</f>
        <v>105606.43619699999</v>
      </c>
      <c r="U649" s="140">
        <f>SUMIFS(U$6:U$630,$B$6:$B$630,$P649)*$P$655</f>
        <v>148628.14535500002</v>
      </c>
      <c r="W649" s="140">
        <f>SUMIFS(W$6:W$630,$B$6:$B$630,$P649)*$P$655</f>
        <v>632070.35843796015</v>
      </c>
      <c r="X649" s="140">
        <f>SUMIFS(X$6:X$630,$B$6:$B$630,$P649)*$P$655</f>
        <v>93833.579423019983</v>
      </c>
      <c r="Y649" s="140">
        <f>SUMIFS(Y$6:Y$630,$B$6:$B$630,$P649)*$P$655</f>
        <v>319597.32670297992</v>
      </c>
      <c r="Z649" s="140">
        <f>SUMIFS(Z$6:Z$630,$B$6:$B$630,$P649)*$P$655</f>
        <v>37236.691718319991</v>
      </c>
      <c r="AA649" s="140">
        <f>SUMIFS(AA$6:AA$630,$B$6:$B$630,$P649)*$P$655</f>
        <v>12739.743881619999</v>
      </c>
      <c r="AC649" s="140">
        <f>SUMIFS(AC$6:AC$630,$B$6:$B$630,$P649)*$P$655</f>
        <v>1624498.2157599602</v>
      </c>
      <c r="AD649" s="140">
        <f>SUMIFS(AD$6:AD$630,$B$6:$B$630,$P649)*$P$655</f>
        <v>425611.67328301992</v>
      </c>
      <c r="AE649" s="140">
        <f>SUMIFS(AE$6:AE$630,$B$6:$B$630,$P649)*$P$655</f>
        <v>810116.01349097979</v>
      </c>
      <c r="AF649" s="140">
        <f>SUMIFS(AF$6:AF$630,$B$6:$B$630,$P649)*$P$655</f>
        <v>142843.12791531999</v>
      </c>
      <c r="AG649" s="140">
        <f>SUMIFS(AG$6:AG$630,$B$6:$B$630,$P649)*$P$655</f>
        <v>161367.88923662002</v>
      </c>
      <c r="AI649" s="140">
        <f>SUMIFS(AI$6:AI$630,$B$6:$B$630,$P649)*$P$655</f>
        <v>621868.56853300007</v>
      </c>
      <c r="AJ649" s="140">
        <f>SUMIFS(AJ$6:AJ$630,$B$6:$B$630,$P649)*$P$655</f>
        <v>143458.96141599998</v>
      </c>
      <c r="AK649" s="140">
        <f>SUMIFS(AK$6:AK$630,$B$6:$B$630,$P649)*$P$655</f>
        <v>303622.163833</v>
      </c>
      <c r="AL649" s="140">
        <f>SUMIFS(AL$6:AL$630,$B$6:$B$630,$P649)*$P$655</f>
        <v>45109.608911000003</v>
      </c>
      <c r="AM649" s="140">
        <f>SUMIFS(AM$6:AM$630,$B$6:$B$630,$P649)*$P$655</f>
        <v>107392.95056499999</v>
      </c>
      <c r="AO649" s="140">
        <f>SUMIFS(AO$6:AO$630,$B$6:$B$630,$P649)*$P$655</f>
        <v>388866.96684400004</v>
      </c>
      <c r="AP649" s="140">
        <f>SUMIFS(AP$6:AP$630,$B$6:$B$630,$P649)*$P$655</f>
        <v>45063.398181999997</v>
      </c>
      <c r="AQ649" s="140">
        <f>SUMIFS(AQ$6:AQ$630,$B$6:$B$630,$P649)*$P$655</f>
        <v>199873.639234</v>
      </c>
      <c r="AR649" s="140">
        <f>SUMIFS(AR$6:AR$630,$B$6:$B$630,$P649)*$P$655</f>
        <v>18975.105268000003</v>
      </c>
      <c r="AS649" s="140">
        <f>SUMIFS(AS$6:AS$630,$B$6:$B$630,$P649)*$P$655</f>
        <v>6633.4874099999997</v>
      </c>
      <c r="AU649" s="140">
        <f>SUMIFS(AU$6:AU$630,$B$6:$B$630,$P649)*$P$655</f>
        <v>1010735.5353770003</v>
      </c>
      <c r="AV649" s="140">
        <f>SUMIFS(AV$6:AV$630,$B$6:$B$630,$P649)*$P$655</f>
        <v>188522.35959799998</v>
      </c>
      <c r="AW649" s="140">
        <f>SUMIFS(AW$6:AW$630,$B$6:$B$630,$P649)*$P$655</f>
        <v>503495.803067</v>
      </c>
      <c r="AX649" s="140">
        <f>SUMIFS(AX$6:AX$630,$B$6:$B$630,$P649)*$P$655</f>
        <v>64084.71417900001</v>
      </c>
      <c r="AY649" s="140">
        <f>SUMIFS(AY$6:AY$630,$B$6:$B$630,$P649)*$P$655</f>
        <v>114026.43797499999</v>
      </c>
      <c r="BA649" s="180" t="s">
        <v>998</v>
      </c>
      <c r="BB649" s="143">
        <f t="shared" si="240"/>
        <v>59465890.36999999</v>
      </c>
      <c r="BC649" s="143">
        <f t="shared" si="241"/>
        <v>3164436.9196858997</v>
      </c>
      <c r="BD649" s="143">
        <f>SUM(AU649:AY649)</f>
        <v>1880864.8501960002</v>
      </c>
      <c r="BE649" s="177">
        <f t="shared" si="242"/>
        <v>5.3214320007597661E-2</v>
      </c>
      <c r="BF649" s="177">
        <f t="shared" si="243"/>
        <v>3.1629306119746251E-2</v>
      </c>
    </row>
    <row r="650" spans="2:59">
      <c r="BA650" s="179"/>
      <c r="BE650" s="177"/>
      <c r="BF650" s="177"/>
    </row>
    <row r="651" spans="2:59">
      <c r="B651" s="141" t="s">
        <v>871</v>
      </c>
      <c r="E651" s="141" t="s">
        <v>871</v>
      </c>
      <c r="F651" s="143">
        <f>SUM(F635:F649)</f>
        <v>1806418981.1199999</v>
      </c>
      <c r="G651" s="143">
        <f t="shared" ref="G651:O651" si="249">SUM(G635:G649)</f>
        <v>145953503.00999999</v>
      </c>
      <c r="H651" s="143">
        <f t="shared" si="249"/>
        <v>930771477.80999994</v>
      </c>
      <c r="I651" s="143">
        <f t="shared" si="249"/>
        <v>57087028.590000004</v>
      </c>
      <c r="J651" s="143">
        <f t="shared" si="249"/>
        <v>59064237.399999999</v>
      </c>
      <c r="K651" s="143">
        <f t="shared" si="249"/>
        <v>1643680374.72</v>
      </c>
      <c r="L651" s="143">
        <f t="shared" si="249"/>
        <v>636896242.44000006</v>
      </c>
      <c r="M651" s="143">
        <f t="shared" si="249"/>
        <v>838325459.95000005</v>
      </c>
      <c r="N651" s="143">
        <f t="shared" si="249"/>
        <v>289650305.49000001</v>
      </c>
      <c r="O651" s="143">
        <f t="shared" si="249"/>
        <v>484963389.83999997</v>
      </c>
      <c r="P651" s="141" t="s">
        <v>871</v>
      </c>
      <c r="Q651" s="143">
        <f>SUM(Q635:Q649)</f>
        <v>51039041.295478806</v>
      </c>
      <c r="R651" s="143">
        <f t="shared" ref="R651:U651" si="250">SUM(R635:R649)</f>
        <v>16758844.950201079</v>
      </c>
      <c r="S651" s="143">
        <f t="shared" si="250"/>
        <v>24319508.803887997</v>
      </c>
      <c r="T651" s="143">
        <f t="shared" si="250"/>
        <v>6860237.2209780989</v>
      </c>
      <c r="U651" s="143">
        <f t="shared" si="250"/>
        <v>10532406.208238861</v>
      </c>
      <c r="W651" s="143">
        <f>SUM(W635:W649)</f>
        <v>76764038.389147148</v>
      </c>
      <c r="X651" s="143">
        <f t="shared" ref="X651:AA651" si="251">SUM(X635:X649)</f>
        <v>12343367.275690528</v>
      </c>
      <c r="Y651" s="143">
        <f t="shared" si="251"/>
        <v>37351489.19755093</v>
      </c>
      <c r="Z651" s="143">
        <f t="shared" si="251"/>
        <v>4335676.9283486474</v>
      </c>
      <c r="AA651" s="143">
        <f t="shared" si="251"/>
        <v>6330826.9834986804</v>
      </c>
      <c r="AC651" s="143">
        <f>SUM(AC635:AC649)</f>
        <v>127803079.68462595</v>
      </c>
      <c r="AD651" s="143">
        <f t="shared" ref="AD651:AG651" si="252">SUM(AD635:AD649)</f>
        <v>29102212.225891605</v>
      </c>
      <c r="AE651" s="143">
        <f t="shared" si="252"/>
        <v>61670998.001438931</v>
      </c>
      <c r="AF651" s="143">
        <f t="shared" si="252"/>
        <v>11195914.149326745</v>
      </c>
      <c r="AG651" s="143">
        <f t="shared" si="252"/>
        <v>16863233.191737544</v>
      </c>
      <c r="AI651" s="143">
        <f>SUM(AI635:AI649)</f>
        <v>50100647.715334803</v>
      </c>
      <c r="AJ651" s="143">
        <f t="shared" ref="AJ651:AM651" si="253">SUM(AJ635:AJ649)</f>
        <v>16181277.869157081</v>
      </c>
      <c r="AK651" s="143">
        <f t="shared" si="253"/>
        <v>22593875.588133004</v>
      </c>
      <c r="AL651" s="143">
        <f t="shared" si="253"/>
        <v>6523165.2520920997</v>
      </c>
      <c r="AM651" s="143">
        <f t="shared" si="253"/>
        <v>11268287.06524886</v>
      </c>
      <c r="AO651" s="143">
        <f>SUM(AO635:AO649)</f>
        <v>77149372.321083188</v>
      </c>
      <c r="AP651" s="143">
        <f t="shared" ref="AP651:AS651" si="254">SUM(AP635:AP649)</f>
        <v>12358345.689149506</v>
      </c>
      <c r="AQ651" s="143">
        <f t="shared" si="254"/>
        <v>37560759.345981948</v>
      </c>
      <c r="AR651" s="143">
        <f t="shared" si="254"/>
        <v>4343563.1038983259</v>
      </c>
      <c r="AS651" s="143">
        <f t="shared" si="254"/>
        <v>6357198.5388270598</v>
      </c>
      <c r="AU651" s="143">
        <f>SUM(AU635:AU649)</f>
        <v>127250020.03641796</v>
      </c>
      <c r="AV651" s="143">
        <f t="shared" ref="AV651:AY651" si="255">SUM(AV635:AV649)</f>
        <v>28539623.558306586</v>
      </c>
      <c r="AW651" s="143">
        <f t="shared" si="255"/>
        <v>60154634.934114955</v>
      </c>
      <c r="AX651" s="143">
        <f t="shared" si="255"/>
        <v>10866728.355990425</v>
      </c>
      <c r="AY651" s="143">
        <f t="shared" si="255"/>
        <v>17625485.60407592</v>
      </c>
      <c r="BA651" s="179" t="s">
        <v>871</v>
      </c>
      <c r="BB651" s="143">
        <f>SUM(BB635:BB649)</f>
        <v>6892811000.3699999</v>
      </c>
      <c r="BC651" s="143">
        <f>SUM(BC635:BC649)</f>
        <v>246635437.25302076</v>
      </c>
      <c r="BD651" s="143">
        <f>SUM(BD635:BD649)</f>
        <v>244436492.48890588</v>
      </c>
      <c r="BE651" s="177">
        <f t="shared" si="242"/>
        <v>3.5781546489491965E-2</v>
      </c>
      <c r="BF651" s="177">
        <f t="shared" si="243"/>
        <v>3.5462526460653676E-2</v>
      </c>
    </row>
    <row r="652" spans="2:59">
      <c r="B652" s="144" t="s">
        <v>1135</v>
      </c>
      <c r="E652" s="144" t="s">
        <v>1135</v>
      </c>
      <c r="F652" s="143">
        <f>F632-F651-(F649/$P$655*(1-$P$655))</f>
        <v>1.1362135410308838E-7</v>
      </c>
      <c r="G652" s="143">
        <f t="shared" ref="G652:O652" si="256">G632-G651-(G649/$P$655*(1-$P$655))</f>
        <v>9.3132257461547852E-9</v>
      </c>
      <c r="H652" s="143">
        <f t="shared" si="256"/>
        <v>5.6810677051544189E-8</v>
      </c>
      <c r="I652" s="143">
        <f t="shared" si="256"/>
        <v>-3.7252902984619141E-9</v>
      </c>
      <c r="J652" s="143">
        <f t="shared" si="256"/>
        <v>1.4551915228366852E-9</v>
      </c>
      <c r="K652" s="143">
        <f t="shared" si="256"/>
        <v>-2.9802322387695313E-8</v>
      </c>
      <c r="L652" s="143">
        <f t="shared" si="256"/>
        <v>-5.7741999626159668E-8</v>
      </c>
      <c r="M652" s="143">
        <f t="shared" si="256"/>
        <v>-4.8428773880004883E-8</v>
      </c>
      <c r="N652" s="143">
        <f t="shared" si="256"/>
        <v>-9.7788870334625244E-9</v>
      </c>
      <c r="O652" s="143">
        <f t="shared" si="256"/>
        <v>2.6077032089233398E-8</v>
      </c>
      <c r="P652" s="144" t="s">
        <v>1135</v>
      </c>
      <c r="Q652" s="143">
        <f>SUM(Q6:Q630)-Q651-(Q649/$P$655*(1-$P$655))</f>
        <v>-2.0489096641540527E-8</v>
      </c>
      <c r="R652" s="143">
        <f>SUM(R6:R630)-R651-(R649/$P$655*(1-$P$655))</f>
        <v>-8.7311491370201111E-10</v>
      </c>
      <c r="S652" s="143">
        <f>SUM(S6:S630)-S651-(S649/$P$655*(1-$P$655))</f>
        <v>1.1525116860866547E-8</v>
      </c>
      <c r="T652" s="143">
        <f>SUM(T6:T630)-T651-(T649/$P$655*(1-$P$655))</f>
        <v>1.3096723705530167E-10</v>
      </c>
      <c r="U652" s="143">
        <f>SUM(U6:U630)-U651-(U649/$P$655*(1-$P$655))</f>
        <v>-1.1350493878126144E-9</v>
      </c>
      <c r="W652" s="143">
        <f>SUM(W6:W630)-W651-(W649/$P$655*(1-$P$655))</f>
        <v>6.8685039877891541E-9</v>
      </c>
      <c r="X652" s="143">
        <f>SUM(X6:X630)-X651-(X649/$P$655*(1-$P$655))</f>
        <v>-6.5192580223083496E-9</v>
      </c>
      <c r="Y652" s="143">
        <f>SUM(Y6:Y630)-Y651-(Y649/$P$655*(1-$P$655))</f>
        <v>-2.6833731681108475E-8</v>
      </c>
      <c r="Z652" s="143">
        <f>SUM(Z6:Z630)-Z651-(Z649/$P$655*(1-$P$655))</f>
        <v>-1.3897079043090343E-9</v>
      </c>
      <c r="AA652" s="143">
        <f>SUM(AA6:AA630)-AA651-(AA649/$P$655*(1-$P$655))</f>
        <v>8.0217432696372271E-10</v>
      </c>
      <c r="AC652" s="143">
        <f>SUM(AC6:AC630)-AC651-(AC649/$P$655*(1-$P$655))</f>
        <v>-1.4039687812328339E-7</v>
      </c>
      <c r="AD652" s="143">
        <f>SUM(AD6:AD630)-AD651-(AD649/$P$655*(1-$P$655))</f>
        <v>7.5669959187507629E-9</v>
      </c>
      <c r="AE652" s="143">
        <f>SUM(AE6:AE630)-AE651-(AE649/$P$655*(1-$P$655))</f>
        <v>2.5844201445579529E-8</v>
      </c>
      <c r="AF652" s="143">
        <f>SUM(AF6:AF630)-AF651-(AF649/$P$655*(1-$P$655))</f>
        <v>-1.280568540096283E-9</v>
      </c>
      <c r="AG652" s="143">
        <f>SUM(AG6:AG630)-AG651-(AG649/$P$655*(1-$P$655))</f>
        <v>-4.0454324334859848E-9</v>
      </c>
      <c r="AI652" s="143">
        <f>SUM(AI6:AI630)-AI651-(AI649/$P$655*(1-$P$655))</f>
        <v>9.7788870334625244E-9</v>
      </c>
      <c r="AJ652" s="143">
        <f>SUM(AJ6:AJ630)-AJ651-(AJ649/$P$655*(1-$P$655))</f>
        <v>-1.4551915228366852E-9</v>
      </c>
      <c r="AK652" s="143">
        <f>SUM(AK6:AK630)-AK651-(AK649/$P$655*(1-$P$655))</f>
        <v>4.4237822294235229E-9</v>
      </c>
      <c r="AL652" s="143">
        <f>SUM(AL6:AL630)-AL651-(AL649/$P$655*(1-$P$655))</f>
        <v>-8.8766682893037796E-10</v>
      </c>
      <c r="AM652" s="143">
        <f>SUM(AM6:AM630)-AM651-(AM649/$P$655*(1-$P$655))</f>
        <v>4.5110937207937241E-10</v>
      </c>
      <c r="AO652" s="143">
        <f>SUM(AO6:AO630)-AO651-(AO649/$P$655*(1-$P$655))</f>
        <v>-7.2643160820007324E-8</v>
      </c>
      <c r="AP652" s="143">
        <f>SUM(AP6:AP630)-AP651-(AP649/$P$655*(1-$P$655))</f>
        <v>2.0299921743571758E-9</v>
      </c>
      <c r="AQ652" s="143">
        <f>SUM(AQ6:AQ630)-AQ651-(AQ649/$P$655*(1-$P$655))</f>
        <v>1.0826624929904938E-8</v>
      </c>
      <c r="AR652" s="143">
        <f>SUM(AR6:AR630)-AR651-(AR649/$P$655*(1-$P$655))</f>
        <v>-1.0659277904778719E-9</v>
      </c>
      <c r="AS652" s="143">
        <f>SUM(AS6:AS630)-AS651-(AS649/$P$655*(1-$P$655))</f>
        <v>7.1122485678642988E-10</v>
      </c>
      <c r="AU652" s="143">
        <f>SUM(AU6:AU630)-AU651-(AU649/$P$655*(1-$P$655))</f>
        <v>-7.0547685027122498E-8</v>
      </c>
      <c r="AV652" s="143">
        <f>SUM(AV6:AV630)-AV651-(AV649/$P$655*(1-$P$655))</f>
        <v>4.2782630771398544E-9</v>
      </c>
      <c r="AW652" s="143">
        <f>SUM(AW6:AW630)-AW651-(AW649/$P$655*(1-$P$655))</f>
        <v>4.8778019845485687E-8</v>
      </c>
      <c r="AX652" s="143">
        <f>SUM(AX6:AX630)-AX651-(AX649/$P$655*(1-$P$655))</f>
        <v>4.5693013817071915E-9</v>
      </c>
      <c r="AY652" s="143">
        <f>SUM(AY6:AY630)-AY651-(AY649/$P$655*(1-$P$655))</f>
        <v>5.8062141761183739E-9</v>
      </c>
      <c r="BA652" s="181" t="s">
        <v>1135</v>
      </c>
      <c r="BB652" s="143">
        <f>SUM(F632:O632)-BB651-(BB649/$P$655*(1-$P$655))</f>
        <v>1.1920928955078125E-7</v>
      </c>
      <c r="BC652" s="143">
        <f>SUM(AC6:AG630)-BC651-(BC649/$P$655*(1-$P$655))</f>
        <v>4.2608007788658142E-7</v>
      </c>
      <c r="BD652" s="143">
        <f>SUM(AU6:AY630)-BD651-(BD649/$P$655*(1-$P$655))</f>
        <v>4.0279701352119446E-7</v>
      </c>
    </row>
    <row r="653" spans="2:59">
      <c r="BA653" s="179"/>
    </row>
    <row r="654" spans="2:59">
      <c r="P654" s="150" t="s">
        <v>1173</v>
      </c>
      <c r="BA654" s="179"/>
    </row>
    <row r="655" spans="2:59">
      <c r="P655" s="148">
        <v>0.47</v>
      </c>
      <c r="BA655" s="179" t="s">
        <v>1207</v>
      </c>
      <c r="BB655" s="143">
        <f>SUM(F643,K643)</f>
        <v>1378103803</v>
      </c>
      <c r="BC655" s="143">
        <f>AC643</f>
        <v>36311893.459275</v>
      </c>
      <c r="BD655" s="143">
        <f>AU643</f>
        <v>35734039.59482</v>
      </c>
      <c r="BE655" s="177">
        <f t="shared" ref="BE655:BE656" si="257">BC655/BB655</f>
        <v>2.6349171506694552E-2</v>
      </c>
      <c r="BF655" s="177">
        <f t="shared" ref="BF655:BF656" si="258">BD655/BB655</f>
        <v>2.5929860665815173E-2</v>
      </c>
    </row>
    <row r="656" spans="2:59">
      <c r="L656" s="154"/>
      <c r="AC656" s="173" t="s">
        <v>713</v>
      </c>
      <c r="AD656" s="174" t="s">
        <v>714</v>
      </c>
      <c r="AE656" s="174" t="s">
        <v>715</v>
      </c>
      <c r="AF656" s="174" t="s">
        <v>716</v>
      </c>
      <c r="AG656" s="174" t="s">
        <v>717</v>
      </c>
      <c r="BA656" s="179" t="s">
        <v>1208</v>
      </c>
      <c r="BB656" s="143">
        <f>SUM(H643,M643)</f>
        <v>703648976</v>
      </c>
      <c r="BC656" s="143">
        <f>AE643</f>
        <v>18939566.3224</v>
      </c>
      <c r="BD656" s="143">
        <f>AW643</f>
        <v>17397661.608300004</v>
      </c>
      <c r="BE656" s="177">
        <f t="shared" si="257"/>
        <v>2.6916213862862214E-2</v>
      </c>
      <c r="BF656" s="177">
        <f t="shared" si="258"/>
        <v>2.4724915691911709E-2</v>
      </c>
    </row>
    <row r="657" spans="12:58">
      <c r="L657" s="143"/>
      <c r="AB657" t="s">
        <v>1176</v>
      </c>
      <c r="AC657" s="94"/>
      <c r="AD657" s="94"/>
      <c r="AE657" s="94"/>
      <c r="AF657" s="94"/>
      <c r="AG657" s="133"/>
      <c r="AH657" s="133"/>
      <c r="BA657" s="179"/>
    </row>
    <row r="658" spans="12:58">
      <c r="L658" s="143"/>
      <c r="AB658" s="151" t="s">
        <v>986</v>
      </c>
      <c r="AC658" s="156">
        <f>'Attach B-2 Rsrv Adj Amrt'!P30</f>
        <v>227197.97600000002</v>
      </c>
      <c r="AD658" s="156">
        <f>'Attach B-2 Rsrv Adj Amrt'!Q30</f>
        <v>-872.15799999999797</v>
      </c>
      <c r="AE658" s="156">
        <f>'Attach B-2 Rsrv Adj Amrt'!S30</f>
        <v>102102.78</v>
      </c>
      <c r="AF658" s="156">
        <f>'Attach B-2 Rsrv Adj Amrt'!T30</f>
        <v>9464.0339999999997</v>
      </c>
      <c r="AG658" s="156">
        <f>'Attach B-2 Rsrv Adj Amrt'!V30</f>
        <v>-81582.901999999987</v>
      </c>
      <c r="AH658" s="133"/>
      <c r="BA658" s="179" t="s">
        <v>1209</v>
      </c>
      <c r="BB658" s="143">
        <f>SUM(G644,L644)</f>
        <v>602602336</v>
      </c>
      <c r="BC658" s="143">
        <f>AD644</f>
        <v>15322807.199900001</v>
      </c>
      <c r="BD658" s="143">
        <f>AV644</f>
        <v>14943213.288000001</v>
      </c>
      <c r="BE658" s="177">
        <f t="shared" ref="BE658:BE660" si="259">BC658/BB658</f>
        <v>2.5427726187739176E-2</v>
      </c>
      <c r="BF658" s="177">
        <f t="shared" ref="BF658:BF660" si="260">BD658/BB658</f>
        <v>2.4797801792789599E-2</v>
      </c>
    </row>
    <row r="659" spans="12:58">
      <c r="L659" s="143"/>
      <c r="AB659" s="151" t="s">
        <v>987</v>
      </c>
      <c r="AC659" s="94">
        <f>'Attach B-2 Rsrv Adj Amrt'!P32</f>
        <v>-700706.9515618796</v>
      </c>
      <c r="AD659" s="94">
        <f>'Attach B-2 Rsrv Adj Amrt'!Q32</f>
        <v>-237704.04958178801</v>
      </c>
      <c r="AE659" s="94">
        <f>'Attach B-2 Rsrv Adj Amrt'!S32</f>
        <v>-296000.92252636491</v>
      </c>
      <c r="AF659" s="94">
        <f>'Attach B-2 Rsrv Adj Amrt'!T32</f>
        <v>-68633.859587711457</v>
      </c>
      <c r="AG659" s="94">
        <f>'Attach B-2 Rsrv Adj Amrt'!V32</f>
        <v>-196089.33674225688</v>
      </c>
      <c r="AH659" s="133"/>
      <c r="BA659" s="179" t="s">
        <v>1210</v>
      </c>
      <c r="BB659" s="143">
        <f>SUM(I644,N644)</f>
        <v>287152075</v>
      </c>
      <c r="BC659" s="143">
        <f>AF644</f>
        <v>6721292.4465999994</v>
      </c>
      <c r="BD659" s="143">
        <f>AX644</f>
        <v>6443227.6753999991</v>
      </c>
      <c r="BE659" s="177">
        <f t="shared" si="259"/>
        <v>2.3406734729672418E-2</v>
      </c>
      <c r="BF659" s="177">
        <f t="shared" si="260"/>
        <v>2.2438381040429532E-2</v>
      </c>
    </row>
    <row r="660" spans="12:58">
      <c r="AB660" s="151"/>
      <c r="AC660" s="91">
        <f>SUM(AC658:AC659)</f>
        <v>-473508.97556187958</v>
      </c>
      <c r="AD660" s="91">
        <f>SUM(AD658:AD659)</f>
        <v>-238576.20758178801</v>
      </c>
      <c r="AE660" s="91">
        <f>SUM(AE658:AE659)</f>
        <v>-193898.14252636491</v>
      </c>
      <c r="AF660" s="91">
        <f>SUM(AF658:AF659)</f>
        <v>-59169.825587711457</v>
      </c>
      <c r="AG660" s="91">
        <f>SUM(AG658:AG659)</f>
        <v>-277672.23874225689</v>
      </c>
      <c r="AH660" s="133"/>
      <c r="BA660" s="179" t="s">
        <v>1211</v>
      </c>
      <c r="BB660" s="143">
        <f>SUM(J644,O644)</f>
        <v>469226851</v>
      </c>
      <c r="BC660" s="143">
        <f>AG644</f>
        <v>10046469.7225</v>
      </c>
      <c r="BD660" s="143">
        <f>AY644</f>
        <v>10777313.7621</v>
      </c>
      <c r="BE660" s="177">
        <f t="shared" si="259"/>
        <v>2.1410688030937087E-2</v>
      </c>
      <c r="BF660" s="177">
        <f t="shared" si="260"/>
        <v>2.2968237514822014E-2</v>
      </c>
    </row>
    <row r="661" spans="12:58">
      <c r="AB661" s="151"/>
      <c r="AC661" s="133"/>
      <c r="AD661" s="133"/>
      <c r="AE661" s="133"/>
      <c r="AF661" s="133"/>
      <c r="AG661" s="133"/>
      <c r="AH661" s="133"/>
      <c r="BA661" s="179"/>
    </row>
    <row r="662" spans="12:58">
      <c r="AB662" s="151"/>
      <c r="AC662" s="133"/>
      <c r="AD662" s="133"/>
      <c r="AE662" s="133"/>
      <c r="AF662" s="133"/>
      <c r="AG662" s="133"/>
      <c r="BA662" s="179" t="s">
        <v>1213</v>
      </c>
      <c r="BB662" s="143">
        <f>SUM(BB646,BB649)</f>
        <v>565625499.37</v>
      </c>
      <c r="BC662" s="143">
        <f t="shared" ref="BC662:BD662" si="261">SUM(BC646,BC649)</f>
        <v>37043341.540885895</v>
      </c>
      <c r="BD662" s="143">
        <f t="shared" si="261"/>
        <v>36256225.581096008</v>
      </c>
      <c r="BE662" s="177">
        <f t="shared" ref="BE662" si="262">BC662/BB662</f>
        <v>6.5490932749929384E-2</v>
      </c>
      <c r="BF662" s="177">
        <f t="shared" ref="BF662" si="263">BD662/BB662</f>
        <v>6.409934775125696E-2</v>
      </c>
    </row>
    <row r="663" spans="12:58">
      <c r="AB663" s="141" t="s">
        <v>1177</v>
      </c>
      <c r="AC663" s="172">
        <f>AC651+AC660</f>
        <v>127329570.70906407</v>
      </c>
      <c r="AD663" s="172">
        <f>AD651+AD660</f>
        <v>28863636.018309817</v>
      </c>
      <c r="AE663" s="172">
        <f>AE651+AE660</f>
        <v>61477099.858912565</v>
      </c>
      <c r="AF663" s="172">
        <f>AF651+AF660</f>
        <v>11136744.323739033</v>
      </c>
      <c r="AG663" s="172">
        <f>AG651+AG660</f>
        <v>16585560.952995287</v>
      </c>
      <c r="BA663" s="179"/>
    </row>
    <row r="664" spans="12:58">
      <c r="AB664" s="151"/>
      <c r="AC664" s="133"/>
      <c r="AD664" s="133"/>
      <c r="AE664" s="133"/>
      <c r="AF664" s="133"/>
      <c r="AG664" s="133"/>
      <c r="BA664" s="179" t="s">
        <v>1215</v>
      </c>
      <c r="BB664" s="143">
        <f>SUM(F414:O421)</f>
        <v>109871193</v>
      </c>
      <c r="BC664" s="155">
        <f>SUM(AC414:AG421)</f>
        <v>3229237.1080000005</v>
      </c>
      <c r="BD664" s="155">
        <f>SUM(AU414:AY421)</f>
        <v>2582159.2554000001</v>
      </c>
      <c r="BE664" s="177">
        <f t="shared" ref="BE664" si="264">BC664/BB664</f>
        <v>2.9391117178458239E-2</v>
      </c>
      <c r="BF664" s="177">
        <f t="shared" ref="BF664" si="265">BD664/BB664</f>
        <v>2.350169489285513E-2</v>
      </c>
    </row>
    <row r="665" spans="12:58">
      <c r="AA665" s="133"/>
      <c r="AB665" s="176" t="s">
        <v>986</v>
      </c>
      <c r="AC665" s="172">
        <f>Q651+AC658+1</f>
        <v>51266240.271478809</v>
      </c>
      <c r="AD665" s="172">
        <f t="shared" ref="AD665:AG665" si="266">R651+AD658</f>
        <v>16757972.792201079</v>
      </c>
      <c r="AE665" s="172">
        <f t="shared" si="266"/>
        <v>24421611.583887998</v>
      </c>
      <c r="AF665" s="172">
        <f t="shared" si="266"/>
        <v>6869701.2549780989</v>
      </c>
      <c r="AG665" s="172">
        <f t="shared" si="266"/>
        <v>10450823.30623886</v>
      </c>
      <c r="BA665" s="179"/>
    </row>
    <row r="666" spans="12:58">
      <c r="AA666" s="133"/>
      <c r="AB666" s="176" t="s">
        <v>987</v>
      </c>
      <c r="AC666" s="172">
        <f>W651+AC659-1</f>
        <v>76063330.437585264</v>
      </c>
      <c r="AD666" s="172">
        <f t="shared" ref="AD666:AG666" si="267">X651+AD659</f>
        <v>12105663.226108739</v>
      </c>
      <c r="AE666" s="172">
        <f t="shared" si="267"/>
        <v>37055488.275024563</v>
      </c>
      <c r="AF666" s="172">
        <f t="shared" si="267"/>
        <v>4267043.0687609361</v>
      </c>
      <c r="AG666" s="172">
        <f t="shared" si="267"/>
        <v>6134737.6467564236</v>
      </c>
      <c r="BA666" s="179" t="s">
        <v>1216</v>
      </c>
      <c r="BB666" s="143">
        <f>SUM(G641,K641)</f>
        <v>32296499</v>
      </c>
      <c r="BC666" s="143">
        <f>AD641</f>
        <v>484775.99859999999</v>
      </c>
      <c r="BD666" s="143">
        <f>AV641</f>
        <v>486707.15049999999</v>
      </c>
      <c r="BE666" s="177">
        <f t="shared" ref="BE666:BE668" si="268">BC666/BB666</f>
        <v>1.5010171802212988E-2</v>
      </c>
      <c r="BF666" s="177">
        <f t="shared" ref="BF666:BF668" si="269">BD666/BB666</f>
        <v>1.5069966267860798E-2</v>
      </c>
    </row>
    <row r="667" spans="12:58">
      <c r="AA667" s="133"/>
      <c r="AB667" s="157" t="s">
        <v>1135</v>
      </c>
      <c r="AC667" s="155">
        <f>SUM(AC665:AC666)-AC663</f>
        <v>0</v>
      </c>
      <c r="AD667" s="155">
        <f t="shared" ref="AD667:AG667" si="270">SUM(AD665:AD666)-AD663</f>
        <v>0</v>
      </c>
      <c r="AE667" s="155">
        <f t="shared" si="270"/>
        <v>0</v>
      </c>
      <c r="AF667" s="155">
        <f t="shared" si="270"/>
        <v>0</v>
      </c>
      <c r="AG667" s="155">
        <f t="shared" si="270"/>
        <v>0</v>
      </c>
      <c r="BA667" s="179" t="s">
        <v>1217</v>
      </c>
      <c r="BB667" s="143">
        <f>SUM(I641,N641)</f>
        <v>14968976</v>
      </c>
      <c r="BC667" s="143">
        <f>AF641</f>
        <v>224686.88630000004</v>
      </c>
      <c r="BD667" s="143">
        <f>AX641</f>
        <v>225581.96390000003</v>
      </c>
      <c r="BE667" s="177">
        <f t="shared" si="268"/>
        <v>1.5010170789237691E-2</v>
      </c>
      <c r="BF667" s="177">
        <f t="shared" si="269"/>
        <v>1.5069966302304181E-2</v>
      </c>
    </row>
    <row r="668" spans="12:58">
      <c r="AB668" s="133"/>
      <c r="AC668" s="155"/>
      <c r="AD668" s="155"/>
      <c r="AE668" s="155"/>
      <c r="AF668" s="155"/>
      <c r="AG668" s="155"/>
      <c r="BA668" s="179" t="s">
        <v>1218</v>
      </c>
      <c r="BB668" s="143">
        <f>SUM(J641,O641)</f>
        <v>7180698</v>
      </c>
      <c r="BC668" s="143">
        <f>AG641</f>
        <v>124156.08960000002</v>
      </c>
      <c r="BD668" s="143">
        <f>AY641</f>
        <v>132606.22099999999</v>
      </c>
      <c r="BE668" s="177">
        <f t="shared" si="268"/>
        <v>1.7290253621583866E-2</v>
      </c>
      <c r="BF668" s="177">
        <f t="shared" si="269"/>
        <v>1.8467037744798624E-2</v>
      </c>
    </row>
    <row r="669" spans="12:58">
      <c r="AB669" s="133"/>
      <c r="AC669" s="133"/>
      <c r="AD669" s="133"/>
      <c r="AE669" s="133"/>
      <c r="AF669" s="133"/>
      <c r="AG669" s="133"/>
    </row>
    <row r="670" spans="12:58">
      <c r="AB670" s="133"/>
      <c r="AC670" s="133"/>
      <c r="AD670" s="133"/>
      <c r="AE670" s="133"/>
      <c r="AF670" s="133"/>
      <c r="AG670" s="133"/>
      <c r="BB670" s="127"/>
      <c r="BC670" s="143"/>
      <c r="BD670" s="143"/>
    </row>
    <row r="671" spans="12:58">
      <c r="BB671" s="143"/>
      <c r="BC671" s="143"/>
      <c r="BD671" s="143"/>
    </row>
    <row r="672" spans="12:58">
      <c r="BB672" s="143"/>
      <c r="BC672" s="143"/>
      <c r="BD672" s="143"/>
    </row>
    <row r="676" spans="11:11">
      <c r="K676" s="127"/>
    </row>
  </sheetData>
  <mergeCells count="12">
    <mergeCell ref="AI3:AM3"/>
    <mergeCell ref="AO3:AS3"/>
    <mergeCell ref="AU3:AY3"/>
    <mergeCell ref="AI4:AM4"/>
    <mergeCell ref="AO4:AS4"/>
    <mergeCell ref="AU4:AY4"/>
    <mergeCell ref="Q3:U3"/>
    <mergeCell ref="W3:AA3"/>
    <mergeCell ref="AC3:AG3"/>
    <mergeCell ref="Q4:U4"/>
    <mergeCell ref="W4:AA4"/>
    <mergeCell ref="AC4:AG4"/>
  </mergeCells>
  <pageMargins left="0.7" right="0.7" top="0.75" bottom="0.75" header="0.3" footer="0.3"/>
  <pageSetup scale="75" orientation="landscape" r:id="rId2"/>
  <colBreaks count="4" manualBreakCount="4">
    <brk id="27" min="633" max="667" man="1"/>
    <brk id="34" min="633" max="667" man="1"/>
    <brk id="45" min="633" max="667" man="1"/>
    <brk id="52" min="633" max="66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24004-3EFB-4ECA-9CE2-2C7E597C039E}">
  <sheetPr>
    <tabColor rgb="FFFFFF00"/>
  </sheetPr>
  <dimension ref="B1:AH670"/>
  <sheetViews>
    <sheetView zoomScale="85" zoomScaleNormal="85" workbookViewId="0">
      <pane xSplit="5" ySplit="5" topLeftCell="Q6" activePane="bottomRight" state="frozen"/>
      <selection activeCell="D125" sqref="D125"/>
      <selection pane="topRight" activeCell="D125" sqref="D125"/>
      <selection pane="bottomLeft" activeCell="D125" sqref="D125"/>
      <selection pane="bottomRight" activeCell="AD45" sqref="AD45"/>
    </sheetView>
  </sheetViews>
  <sheetFormatPr defaultRowHeight="12.75"/>
  <cols>
    <col min="2" max="2" width="28.85546875" bestFit="1" customWidth="1"/>
    <col min="3" max="3" width="16.85546875" bestFit="1" customWidth="1"/>
    <col min="4" max="4" width="12.140625" bestFit="1" customWidth="1"/>
    <col min="5" max="5" width="18" bestFit="1" customWidth="1"/>
    <col min="6" max="15" width="24.140625" bestFit="1" customWidth="1"/>
    <col min="16" max="16" width="10.85546875" customWidth="1"/>
    <col min="17" max="21" width="12.28515625" bestFit="1" customWidth="1"/>
    <col min="22" max="22" width="2" customWidth="1"/>
    <col min="23" max="23" width="11.5703125" bestFit="1" customWidth="1"/>
    <col min="24" max="24" width="9.7109375" bestFit="1" customWidth="1"/>
    <col min="25" max="25" width="10.7109375" bestFit="1" customWidth="1"/>
    <col min="26" max="27" width="9.7109375" bestFit="1" customWidth="1"/>
    <col min="28" max="28" width="1.85546875" customWidth="1"/>
    <col min="29" max="29" width="12.28515625" bestFit="1" customWidth="1"/>
    <col min="30" max="30" width="10.7109375" bestFit="1" customWidth="1"/>
    <col min="31" max="31" width="12.28515625" bestFit="1" customWidth="1"/>
    <col min="32" max="33" width="10.7109375" bestFit="1" customWidth="1"/>
  </cols>
  <sheetData>
    <row r="1" spans="2:33">
      <c r="B1" s="123" t="s">
        <v>1151</v>
      </c>
      <c r="C1" t="s">
        <v>1152</v>
      </c>
    </row>
    <row r="2" spans="2:33" ht="13.5" thickBot="1"/>
    <row r="3" spans="2:33" ht="13.5" thickBot="1">
      <c r="F3" s="123" t="s">
        <v>1175</v>
      </c>
      <c r="G3" s="123" t="s">
        <v>1163</v>
      </c>
      <c r="Q3" s="188" t="s">
        <v>986</v>
      </c>
      <c r="R3" s="189"/>
      <c r="S3" s="189"/>
      <c r="T3" s="189"/>
      <c r="U3" s="190"/>
      <c r="W3" s="188" t="s">
        <v>987</v>
      </c>
      <c r="X3" s="189"/>
      <c r="Y3" s="189"/>
      <c r="Z3" s="189"/>
      <c r="AA3" s="190"/>
      <c r="AC3" s="188" t="s">
        <v>1145</v>
      </c>
      <c r="AD3" s="189"/>
      <c r="AE3" s="189"/>
      <c r="AF3" s="189"/>
      <c r="AG3" s="190"/>
    </row>
    <row r="4" spans="2:33" ht="13.5" thickBot="1">
      <c r="F4" t="s">
        <v>987</v>
      </c>
      <c r="K4" t="s">
        <v>986</v>
      </c>
      <c r="Q4" s="188" t="s">
        <v>1172</v>
      </c>
      <c r="R4" s="189"/>
      <c r="S4" s="189"/>
      <c r="T4" s="189"/>
      <c r="U4" s="190"/>
      <c r="W4" s="188" t="s">
        <v>1172</v>
      </c>
      <c r="X4" s="189"/>
      <c r="Y4" s="189"/>
      <c r="Z4" s="189"/>
      <c r="AA4" s="190"/>
      <c r="AC4" s="188" t="s">
        <v>1172</v>
      </c>
      <c r="AD4" s="189"/>
      <c r="AE4" s="189"/>
      <c r="AF4" s="189"/>
      <c r="AG4" s="190"/>
    </row>
    <row r="5" spans="2:33" ht="39" thickBot="1">
      <c r="B5" s="123" t="s">
        <v>1134</v>
      </c>
      <c r="C5" s="123" t="s">
        <v>1142</v>
      </c>
      <c r="D5" s="123" t="s">
        <v>1143</v>
      </c>
      <c r="E5" s="123" t="s">
        <v>1144</v>
      </c>
      <c r="F5" s="154" t="s">
        <v>1147</v>
      </c>
      <c r="G5" s="154" t="s">
        <v>1149</v>
      </c>
      <c r="H5" s="154" t="s">
        <v>1150</v>
      </c>
      <c r="I5" s="154" t="s">
        <v>1164</v>
      </c>
      <c r="J5" s="154" t="s">
        <v>1165</v>
      </c>
      <c r="K5" s="154" t="s">
        <v>1147</v>
      </c>
      <c r="L5" s="154" t="s">
        <v>1149</v>
      </c>
      <c r="M5" s="154" t="s">
        <v>1150</v>
      </c>
      <c r="N5" s="154" t="s">
        <v>1164</v>
      </c>
      <c r="O5" s="154" t="s">
        <v>1165</v>
      </c>
      <c r="Q5" s="145" t="s">
        <v>1166</v>
      </c>
      <c r="R5" s="146" t="s">
        <v>1167</v>
      </c>
      <c r="S5" s="146" t="s">
        <v>1168</v>
      </c>
      <c r="T5" s="146" t="s">
        <v>1169</v>
      </c>
      <c r="U5" s="147" t="s">
        <v>1170</v>
      </c>
      <c r="W5" s="145" t="s">
        <v>1166</v>
      </c>
      <c r="X5" s="146" t="s">
        <v>1167</v>
      </c>
      <c r="Y5" s="146" t="s">
        <v>1168</v>
      </c>
      <c r="Z5" s="146" t="s">
        <v>1169</v>
      </c>
      <c r="AA5" s="147" t="s">
        <v>1170</v>
      </c>
      <c r="AC5" s="145" t="s">
        <v>1166</v>
      </c>
      <c r="AD5" s="146" t="s">
        <v>1167</v>
      </c>
      <c r="AE5" s="146" t="s">
        <v>1168</v>
      </c>
      <c r="AF5" s="146" t="s">
        <v>1169</v>
      </c>
      <c r="AG5" s="147" t="s">
        <v>1170</v>
      </c>
    </row>
    <row r="6" spans="2:33">
      <c r="B6" t="s">
        <v>809</v>
      </c>
      <c r="C6" t="s">
        <v>35</v>
      </c>
      <c r="D6" s="120">
        <v>1.77E-2</v>
      </c>
      <c r="E6" s="120">
        <v>1.67E-2</v>
      </c>
      <c r="F6" s="127">
        <v>1691555</v>
      </c>
      <c r="G6" s="127">
        <v>526683</v>
      </c>
      <c r="H6" s="127">
        <v>852091</v>
      </c>
      <c r="I6" s="127">
        <v>201131</v>
      </c>
      <c r="J6" s="127">
        <v>326595</v>
      </c>
      <c r="K6" s="127"/>
      <c r="L6" s="127"/>
      <c r="M6" s="127"/>
      <c r="N6" s="127"/>
      <c r="O6" s="127"/>
      <c r="Q6" s="140">
        <f>($E6-$D6)*K6</f>
        <v>0</v>
      </c>
      <c r="R6" s="140">
        <f t="shared" ref="R6:U21" si="0">($E6-$D6)*L6</f>
        <v>0</v>
      </c>
      <c r="S6" s="140">
        <f t="shared" si="0"/>
        <v>0</v>
      </c>
      <c r="T6" s="140">
        <f t="shared" si="0"/>
        <v>0</v>
      </c>
      <c r="U6" s="140">
        <f t="shared" si="0"/>
        <v>0</v>
      </c>
      <c r="W6" s="140">
        <f>($E6-$D6)*F6</f>
        <v>-1691.5550000000014</v>
      </c>
      <c r="X6" s="140">
        <f t="shared" ref="X6:AA21" si="1">($E6-$D6)*G6</f>
        <v>-526.68300000000045</v>
      </c>
      <c r="Y6" s="140">
        <f t="shared" si="1"/>
        <v>-852.0910000000008</v>
      </c>
      <c r="Z6" s="140">
        <f t="shared" si="1"/>
        <v>-201.13100000000017</v>
      </c>
      <c r="AA6" s="140">
        <f t="shared" si="1"/>
        <v>-326.59500000000031</v>
      </c>
      <c r="AC6" s="143">
        <f>SUM(Q6,W6)</f>
        <v>-1691.5550000000014</v>
      </c>
      <c r="AD6" s="143">
        <f t="shared" ref="AD6:AG21" si="2">SUM(R6,X6)</f>
        <v>-526.68300000000045</v>
      </c>
      <c r="AE6" s="143">
        <f t="shared" si="2"/>
        <v>-852.0910000000008</v>
      </c>
      <c r="AF6" s="143">
        <f t="shared" si="2"/>
        <v>-201.13100000000017</v>
      </c>
      <c r="AG6" s="143">
        <f t="shared" si="2"/>
        <v>-326.59500000000031</v>
      </c>
    </row>
    <row r="7" spans="2:33">
      <c r="B7" t="s">
        <v>809</v>
      </c>
      <c r="C7" t="s">
        <v>36</v>
      </c>
      <c r="D7" s="120">
        <v>2E-3</v>
      </c>
      <c r="E7" s="120">
        <v>1.26E-2</v>
      </c>
      <c r="F7" s="127">
        <v>46053</v>
      </c>
      <c r="G7" s="127">
        <v>14339</v>
      </c>
      <c r="H7" s="127">
        <v>23199</v>
      </c>
      <c r="I7" s="127">
        <v>5476</v>
      </c>
      <c r="J7" s="127">
        <v>8892</v>
      </c>
      <c r="K7" s="127"/>
      <c r="L7" s="127"/>
      <c r="M7" s="127"/>
      <c r="N7" s="127"/>
      <c r="O7" s="127"/>
      <c r="Q7" s="140">
        <f t="shared" ref="Q7:U69" si="3">($E7-$D7)*K7</f>
        <v>0</v>
      </c>
      <c r="R7" s="140">
        <f t="shared" si="0"/>
        <v>0</v>
      </c>
      <c r="S7" s="140">
        <f t="shared" si="0"/>
        <v>0</v>
      </c>
      <c r="T7" s="140">
        <f t="shared" si="0"/>
        <v>0</v>
      </c>
      <c r="U7" s="140">
        <f t="shared" si="0"/>
        <v>0</v>
      </c>
      <c r="W7" s="140">
        <f t="shared" ref="W7:AA69" si="4">($E7-$D7)*F7</f>
        <v>488.16180000000003</v>
      </c>
      <c r="X7" s="140">
        <f t="shared" si="1"/>
        <v>151.99340000000001</v>
      </c>
      <c r="Y7" s="140">
        <f t="shared" si="1"/>
        <v>245.90940000000001</v>
      </c>
      <c r="Z7" s="140">
        <f t="shared" si="1"/>
        <v>58.0456</v>
      </c>
      <c r="AA7" s="140">
        <f t="shared" si="1"/>
        <v>94.255200000000002</v>
      </c>
      <c r="AC7" s="143">
        <f t="shared" ref="AC7:AG69" si="5">SUM(Q7,W7)</f>
        <v>488.16180000000003</v>
      </c>
      <c r="AD7" s="143">
        <f t="shared" si="2"/>
        <v>151.99340000000001</v>
      </c>
      <c r="AE7" s="143">
        <f t="shared" si="2"/>
        <v>245.90940000000001</v>
      </c>
      <c r="AF7" s="143">
        <f t="shared" si="2"/>
        <v>58.0456</v>
      </c>
      <c r="AG7" s="143">
        <f t="shared" si="2"/>
        <v>94.255200000000002</v>
      </c>
    </row>
    <row r="8" spans="2:33">
      <c r="B8" t="s">
        <v>809</v>
      </c>
      <c r="C8" t="s">
        <v>37</v>
      </c>
      <c r="D8" s="120">
        <v>2.1700000000000001E-2</v>
      </c>
      <c r="E8" s="120">
        <v>2.4500000000000001E-2</v>
      </c>
      <c r="F8" s="127">
        <v>60506240</v>
      </c>
      <c r="G8" s="127">
        <v>18839265</v>
      </c>
      <c r="H8" s="127">
        <v>30478991</v>
      </c>
      <c r="I8" s="127">
        <v>7194391</v>
      </c>
      <c r="J8" s="127">
        <v>11682197</v>
      </c>
      <c r="K8" s="127"/>
      <c r="L8" s="127"/>
      <c r="M8" s="127"/>
      <c r="N8" s="127"/>
      <c r="O8" s="127"/>
      <c r="Q8" s="140">
        <f t="shared" si="3"/>
        <v>0</v>
      </c>
      <c r="R8" s="140">
        <f t="shared" si="0"/>
        <v>0</v>
      </c>
      <c r="S8" s="140">
        <f t="shared" si="0"/>
        <v>0</v>
      </c>
      <c r="T8" s="140">
        <f t="shared" si="0"/>
        <v>0</v>
      </c>
      <c r="U8" s="140">
        <f t="shared" si="0"/>
        <v>0</v>
      </c>
      <c r="W8" s="140">
        <f t="shared" si="4"/>
        <v>169417.47200000004</v>
      </c>
      <c r="X8" s="140">
        <f t="shared" si="1"/>
        <v>52749.94200000001</v>
      </c>
      <c r="Y8" s="140">
        <f t="shared" si="1"/>
        <v>85341.174800000008</v>
      </c>
      <c r="Z8" s="140">
        <f t="shared" si="1"/>
        <v>20144.294800000003</v>
      </c>
      <c r="AA8" s="140">
        <f t="shared" si="1"/>
        <v>32710.151600000005</v>
      </c>
      <c r="AC8" s="143">
        <f t="shared" si="5"/>
        <v>169417.47200000004</v>
      </c>
      <c r="AD8" s="143">
        <f t="shared" si="2"/>
        <v>52749.94200000001</v>
      </c>
      <c r="AE8" s="143">
        <f t="shared" si="2"/>
        <v>85341.174800000008</v>
      </c>
      <c r="AF8" s="143">
        <f t="shared" si="2"/>
        <v>20144.294800000003</v>
      </c>
      <c r="AG8" s="143">
        <f t="shared" si="2"/>
        <v>32710.151600000005</v>
      </c>
    </row>
    <row r="9" spans="2:33">
      <c r="B9" t="s">
        <v>809</v>
      </c>
      <c r="C9" t="s">
        <v>38</v>
      </c>
      <c r="D9" s="120">
        <v>6.6699999999999995E-2</v>
      </c>
      <c r="E9" s="120">
        <v>6.6699999999999995E-2</v>
      </c>
      <c r="F9" s="127">
        <v>8725452</v>
      </c>
      <c r="G9" s="127">
        <v>2716763</v>
      </c>
      <c r="H9" s="127">
        <v>4395298</v>
      </c>
      <c r="I9" s="127">
        <v>1037485</v>
      </c>
      <c r="J9" s="127">
        <v>1684660</v>
      </c>
      <c r="K9" s="127"/>
      <c r="L9" s="127"/>
      <c r="M9" s="127"/>
      <c r="N9" s="127"/>
      <c r="O9" s="127"/>
      <c r="Q9" s="140">
        <f t="shared" si="3"/>
        <v>0</v>
      </c>
      <c r="R9" s="140">
        <f t="shared" si="0"/>
        <v>0</v>
      </c>
      <c r="S9" s="140">
        <f t="shared" si="0"/>
        <v>0</v>
      </c>
      <c r="T9" s="140">
        <f t="shared" si="0"/>
        <v>0</v>
      </c>
      <c r="U9" s="140">
        <f t="shared" si="0"/>
        <v>0</v>
      </c>
      <c r="W9" s="140">
        <f t="shared" si="4"/>
        <v>0</v>
      </c>
      <c r="X9" s="140">
        <f t="shared" si="1"/>
        <v>0</v>
      </c>
      <c r="Y9" s="140">
        <f t="shared" si="1"/>
        <v>0</v>
      </c>
      <c r="Z9" s="140">
        <f t="shared" si="1"/>
        <v>0</v>
      </c>
      <c r="AA9" s="140">
        <f t="shared" si="1"/>
        <v>0</v>
      </c>
      <c r="AC9" s="143">
        <f t="shared" si="5"/>
        <v>0</v>
      </c>
      <c r="AD9" s="143">
        <f t="shared" si="2"/>
        <v>0</v>
      </c>
      <c r="AE9" s="143">
        <f t="shared" si="2"/>
        <v>0</v>
      </c>
      <c r="AF9" s="143">
        <f t="shared" si="2"/>
        <v>0</v>
      </c>
      <c r="AG9" s="143">
        <f t="shared" si="2"/>
        <v>0</v>
      </c>
    </row>
    <row r="10" spans="2:33">
      <c r="B10" t="s">
        <v>809</v>
      </c>
      <c r="C10" t="s">
        <v>39</v>
      </c>
      <c r="D10" s="120">
        <v>0.2</v>
      </c>
      <c r="E10" s="120">
        <v>0.2</v>
      </c>
      <c r="F10" s="127">
        <v>28149821</v>
      </c>
      <c r="G10" s="127">
        <v>8764748</v>
      </c>
      <c r="H10" s="127">
        <v>14179994</v>
      </c>
      <c r="I10" s="127">
        <v>3347106</v>
      </c>
      <c r="J10" s="127">
        <v>5435006</v>
      </c>
      <c r="K10" s="127"/>
      <c r="L10" s="127"/>
      <c r="M10" s="127"/>
      <c r="N10" s="127"/>
      <c r="O10" s="127"/>
      <c r="Q10" s="140">
        <f t="shared" si="3"/>
        <v>0</v>
      </c>
      <c r="R10" s="140">
        <f t="shared" si="0"/>
        <v>0</v>
      </c>
      <c r="S10" s="140">
        <f t="shared" si="0"/>
        <v>0</v>
      </c>
      <c r="T10" s="140">
        <f t="shared" si="0"/>
        <v>0</v>
      </c>
      <c r="U10" s="140">
        <f t="shared" si="0"/>
        <v>0</v>
      </c>
      <c r="W10" s="140">
        <f t="shared" si="4"/>
        <v>0</v>
      </c>
      <c r="X10" s="140">
        <f t="shared" si="1"/>
        <v>0</v>
      </c>
      <c r="Y10" s="140">
        <f t="shared" si="1"/>
        <v>0</v>
      </c>
      <c r="Z10" s="140">
        <f t="shared" si="1"/>
        <v>0</v>
      </c>
      <c r="AA10" s="140">
        <f t="shared" si="1"/>
        <v>0</v>
      </c>
      <c r="AC10" s="143">
        <f t="shared" si="5"/>
        <v>0</v>
      </c>
      <c r="AD10" s="143">
        <f t="shared" si="2"/>
        <v>0</v>
      </c>
      <c r="AE10" s="143">
        <f t="shared" si="2"/>
        <v>0</v>
      </c>
      <c r="AF10" s="143">
        <f t="shared" si="2"/>
        <v>0</v>
      </c>
      <c r="AG10" s="143">
        <f t="shared" si="2"/>
        <v>0</v>
      </c>
    </row>
    <row r="11" spans="2:33">
      <c r="B11" t="s">
        <v>809</v>
      </c>
      <c r="C11" t="s">
        <v>40</v>
      </c>
      <c r="D11" s="120">
        <v>0.2</v>
      </c>
      <c r="E11" s="120">
        <v>0.2</v>
      </c>
      <c r="F11" s="127">
        <v>124198</v>
      </c>
      <c r="G11" s="127">
        <v>38670</v>
      </c>
      <c r="H11" s="127">
        <v>62563</v>
      </c>
      <c r="I11" s="127">
        <v>14768</v>
      </c>
      <c r="J11" s="127">
        <v>23979</v>
      </c>
      <c r="K11" s="127"/>
      <c r="L11" s="127"/>
      <c r="M11" s="127"/>
      <c r="N11" s="127"/>
      <c r="O11" s="127"/>
      <c r="Q11" s="140">
        <f t="shared" si="3"/>
        <v>0</v>
      </c>
      <c r="R11" s="140">
        <f t="shared" si="0"/>
        <v>0</v>
      </c>
      <c r="S11" s="140">
        <f t="shared" si="0"/>
        <v>0</v>
      </c>
      <c r="T11" s="140">
        <f t="shared" si="0"/>
        <v>0</v>
      </c>
      <c r="U11" s="140">
        <f t="shared" si="0"/>
        <v>0</v>
      </c>
      <c r="W11" s="140">
        <f t="shared" si="4"/>
        <v>0</v>
      </c>
      <c r="X11" s="140">
        <f t="shared" si="1"/>
        <v>0</v>
      </c>
      <c r="Y11" s="140">
        <f t="shared" si="1"/>
        <v>0</v>
      </c>
      <c r="Z11" s="140">
        <f t="shared" si="1"/>
        <v>0</v>
      </c>
      <c r="AA11" s="140">
        <f t="shared" si="1"/>
        <v>0</v>
      </c>
      <c r="AC11" s="143">
        <f t="shared" si="5"/>
        <v>0</v>
      </c>
      <c r="AD11" s="143">
        <f t="shared" si="2"/>
        <v>0</v>
      </c>
      <c r="AE11" s="143">
        <f t="shared" si="2"/>
        <v>0</v>
      </c>
      <c r="AF11" s="143">
        <f t="shared" si="2"/>
        <v>0</v>
      </c>
      <c r="AG11" s="143">
        <f t="shared" si="2"/>
        <v>0</v>
      </c>
    </row>
    <row r="12" spans="2:33">
      <c r="B12" t="s">
        <v>809</v>
      </c>
      <c r="C12" t="s">
        <v>41</v>
      </c>
      <c r="D12" s="120">
        <v>0.2</v>
      </c>
      <c r="E12" s="120">
        <v>0.2</v>
      </c>
      <c r="F12" s="127">
        <v>1239897</v>
      </c>
      <c r="G12" s="127">
        <v>386055</v>
      </c>
      <c r="H12" s="127">
        <v>624577</v>
      </c>
      <c r="I12" s="127">
        <v>147428</v>
      </c>
      <c r="J12" s="127">
        <v>239392</v>
      </c>
      <c r="K12" s="127"/>
      <c r="L12" s="127"/>
      <c r="M12" s="127"/>
      <c r="N12" s="127"/>
      <c r="O12" s="127"/>
      <c r="Q12" s="140">
        <f t="shared" si="3"/>
        <v>0</v>
      </c>
      <c r="R12" s="140">
        <f t="shared" si="0"/>
        <v>0</v>
      </c>
      <c r="S12" s="140">
        <f t="shared" si="0"/>
        <v>0</v>
      </c>
      <c r="T12" s="140">
        <f t="shared" si="0"/>
        <v>0</v>
      </c>
      <c r="U12" s="140">
        <f t="shared" si="0"/>
        <v>0</v>
      </c>
      <c r="W12" s="140">
        <f t="shared" si="4"/>
        <v>0</v>
      </c>
      <c r="X12" s="140">
        <f t="shared" si="1"/>
        <v>0</v>
      </c>
      <c r="Y12" s="140">
        <f t="shared" si="1"/>
        <v>0</v>
      </c>
      <c r="Z12" s="140">
        <f t="shared" si="1"/>
        <v>0</v>
      </c>
      <c r="AA12" s="140">
        <f t="shared" si="1"/>
        <v>0</v>
      </c>
      <c r="AC12" s="143">
        <f t="shared" si="5"/>
        <v>0</v>
      </c>
      <c r="AD12" s="143">
        <f t="shared" si="2"/>
        <v>0</v>
      </c>
      <c r="AE12" s="143">
        <f t="shared" si="2"/>
        <v>0</v>
      </c>
      <c r="AF12" s="143">
        <f t="shared" si="2"/>
        <v>0</v>
      </c>
      <c r="AG12" s="143">
        <f t="shared" si="2"/>
        <v>0</v>
      </c>
    </row>
    <row r="13" spans="2:33">
      <c r="B13" t="s">
        <v>809</v>
      </c>
      <c r="C13" t="s">
        <v>42</v>
      </c>
      <c r="D13" s="120">
        <v>0.2</v>
      </c>
      <c r="E13" s="120">
        <v>0.2</v>
      </c>
      <c r="F13" s="127">
        <v>46963</v>
      </c>
      <c r="G13" s="127">
        <v>14623</v>
      </c>
      <c r="H13" s="127">
        <v>23657</v>
      </c>
      <c r="I13" s="127">
        <v>5584</v>
      </c>
      <c r="J13" s="127">
        <v>9067</v>
      </c>
      <c r="K13" s="127"/>
      <c r="L13" s="127"/>
      <c r="M13" s="127"/>
      <c r="N13" s="127"/>
      <c r="O13" s="127"/>
      <c r="Q13" s="140">
        <f t="shared" si="3"/>
        <v>0</v>
      </c>
      <c r="R13" s="140">
        <f t="shared" si="0"/>
        <v>0</v>
      </c>
      <c r="S13" s="140">
        <f t="shared" si="0"/>
        <v>0</v>
      </c>
      <c r="T13" s="140">
        <f t="shared" si="0"/>
        <v>0</v>
      </c>
      <c r="U13" s="140">
        <f t="shared" si="0"/>
        <v>0</v>
      </c>
      <c r="W13" s="140">
        <f t="shared" si="4"/>
        <v>0</v>
      </c>
      <c r="X13" s="140">
        <f t="shared" si="1"/>
        <v>0</v>
      </c>
      <c r="Y13" s="140">
        <f t="shared" si="1"/>
        <v>0</v>
      </c>
      <c r="Z13" s="140">
        <f t="shared" si="1"/>
        <v>0</v>
      </c>
      <c r="AA13" s="140">
        <f t="shared" si="1"/>
        <v>0</v>
      </c>
      <c r="AC13" s="143">
        <f t="shared" si="5"/>
        <v>0</v>
      </c>
      <c r="AD13" s="143">
        <f t="shared" si="2"/>
        <v>0</v>
      </c>
      <c r="AE13" s="143">
        <f t="shared" si="2"/>
        <v>0</v>
      </c>
      <c r="AF13" s="143">
        <f t="shared" si="2"/>
        <v>0</v>
      </c>
      <c r="AG13" s="143">
        <f t="shared" si="2"/>
        <v>0</v>
      </c>
    </row>
    <row r="14" spans="2:33">
      <c r="B14" t="s">
        <v>809</v>
      </c>
      <c r="C14" t="s">
        <v>43</v>
      </c>
      <c r="D14" s="120">
        <v>3.6999999999999998E-2</v>
      </c>
      <c r="E14" s="120">
        <v>3.6999999999999998E-2</v>
      </c>
      <c r="F14" s="127">
        <v>0</v>
      </c>
      <c r="G14" s="127">
        <v>0</v>
      </c>
      <c r="H14" s="127">
        <v>0</v>
      </c>
      <c r="I14" s="127">
        <v>0</v>
      </c>
      <c r="J14" s="127">
        <v>0</v>
      </c>
      <c r="K14" s="127"/>
      <c r="L14" s="127"/>
      <c r="M14" s="127"/>
      <c r="N14" s="127"/>
      <c r="O14" s="127"/>
      <c r="Q14" s="140">
        <f t="shared" si="3"/>
        <v>0</v>
      </c>
      <c r="R14" s="140">
        <f t="shared" si="0"/>
        <v>0</v>
      </c>
      <c r="S14" s="140">
        <f t="shared" si="0"/>
        <v>0</v>
      </c>
      <c r="T14" s="140">
        <f t="shared" si="0"/>
        <v>0</v>
      </c>
      <c r="U14" s="140">
        <f t="shared" si="0"/>
        <v>0</v>
      </c>
      <c r="W14" s="140">
        <f t="shared" si="4"/>
        <v>0</v>
      </c>
      <c r="X14" s="140">
        <f t="shared" si="1"/>
        <v>0</v>
      </c>
      <c r="Y14" s="140">
        <f t="shared" si="1"/>
        <v>0</v>
      </c>
      <c r="Z14" s="140">
        <f t="shared" si="1"/>
        <v>0</v>
      </c>
      <c r="AA14" s="140">
        <f t="shared" si="1"/>
        <v>0</v>
      </c>
      <c r="AC14" s="143">
        <f t="shared" si="5"/>
        <v>0</v>
      </c>
      <c r="AD14" s="143">
        <f t="shared" si="2"/>
        <v>0</v>
      </c>
      <c r="AE14" s="143">
        <f t="shared" si="2"/>
        <v>0</v>
      </c>
      <c r="AF14" s="143">
        <f t="shared" si="2"/>
        <v>0</v>
      </c>
      <c r="AG14" s="143">
        <f t="shared" si="2"/>
        <v>0</v>
      </c>
    </row>
    <row r="15" spans="2:33">
      <c r="B15" t="s">
        <v>809</v>
      </c>
      <c r="C15" t="s">
        <v>52</v>
      </c>
      <c r="D15" s="120">
        <v>0.04</v>
      </c>
      <c r="E15" s="120">
        <v>0.04</v>
      </c>
      <c r="F15" s="127">
        <v>5887</v>
      </c>
      <c r="G15" s="127">
        <v>1833</v>
      </c>
      <c r="H15" s="127">
        <v>2966</v>
      </c>
      <c r="I15" s="127">
        <v>700</v>
      </c>
      <c r="J15" s="127">
        <v>1137</v>
      </c>
      <c r="K15" s="127"/>
      <c r="L15" s="127"/>
      <c r="M15" s="127"/>
      <c r="N15" s="127"/>
      <c r="O15" s="127"/>
      <c r="Q15" s="140">
        <f t="shared" si="3"/>
        <v>0</v>
      </c>
      <c r="R15" s="140">
        <f t="shared" si="0"/>
        <v>0</v>
      </c>
      <c r="S15" s="140">
        <f t="shared" si="0"/>
        <v>0</v>
      </c>
      <c r="T15" s="140">
        <f t="shared" si="0"/>
        <v>0</v>
      </c>
      <c r="U15" s="140">
        <f t="shared" si="0"/>
        <v>0</v>
      </c>
      <c r="W15" s="140">
        <f t="shared" si="4"/>
        <v>0</v>
      </c>
      <c r="X15" s="140">
        <f t="shared" si="1"/>
        <v>0</v>
      </c>
      <c r="Y15" s="140">
        <f t="shared" si="1"/>
        <v>0</v>
      </c>
      <c r="Z15" s="140">
        <f t="shared" si="1"/>
        <v>0</v>
      </c>
      <c r="AA15" s="140">
        <f t="shared" si="1"/>
        <v>0</v>
      </c>
      <c r="AC15" s="143">
        <f t="shared" si="5"/>
        <v>0</v>
      </c>
      <c r="AD15" s="143">
        <f t="shared" si="2"/>
        <v>0</v>
      </c>
      <c r="AE15" s="143">
        <f t="shared" si="2"/>
        <v>0</v>
      </c>
      <c r="AF15" s="143">
        <f t="shared" si="2"/>
        <v>0</v>
      </c>
      <c r="AG15" s="143">
        <f t="shared" si="2"/>
        <v>0</v>
      </c>
    </row>
    <row r="16" spans="2:33">
      <c r="B16" t="s">
        <v>809</v>
      </c>
      <c r="C16" t="s">
        <v>53</v>
      </c>
      <c r="D16" s="120">
        <v>0.05</v>
      </c>
      <c r="E16" s="120">
        <v>0.05</v>
      </c>
      <c r="F16" s="127">
        <v>6994597</v>
      </c>
      <c r="G16" s="127">
        <v>2177843</v>
      </c>
      <c r="H16" s="127">
        <v>3523410</v>
      </c>
      <c r="I16" s="127">
        <v>831681</v>
      </c>
      <c r="J16" s="127">
        <v>1350477</v>
      </c>
      <c r="K16" s="127"/>
      <c r="L16" s="127"/>
      <c r="M16" s="127"/>
      <c r="N16" s="127"/>
      <c r="O16" s="127"/>
      <c r="Q16" s="140">
        <f t="shared" si="3"/>
        <v>0</v>
      </c>
      <c r="R16" s="140">
        <f t="shared" si="0"/>
        <v>0</v>
      </c>
      <c r="S16" s="140">
        <f t="shared" si="0"/>
        <v>0</v>
      </c>
      <c r="T16" s="140">
        <f t="shared" si="0"/>
        <v>0</v>
      </c>
      <c r="U16" s="140">
        <f t="shared" si="0"/>
        <v>0</v>
      </c>
      <c r="W16" s="140">
        <f t="shared" si="4"/>
        <v>0</v>
      </c>
      <c r="X16" s="140">
        <f t="shared" si="1"/>
        <v>0</v>
      </c>
      <c r="Y16" s="140">
        <f t="shared" si="1"/>
        <v>0</v>
      </c>
      <c r="Z16" s="140">
        <f t="shared" si="1"/>
        <v>0</v>
      </c>
      <c r="AA16" s="140">
        <f t="shared" si="1"/>
        <v>0</v>
      </c>
      <c r="AC16" s="143">
        <f t="shared" si="5"/>
        <v>0</v>
      </c>
      <c r="AD16" s="143">
        <f t="shared" si="2"/>
        <v>0</v>
      </c>
      <c r="AE16" s="143">
        <f t="shared" si="2"/>
        <v>0</v>
      </c>
      <c r="AF16" s="143">
        <f t="shared" si="2"/>
        <v>0</v>
      </c>
      <c r="AG16" s="143">
        <f t="shared" si="2"/>
        <v>0</v>
      </c>
    </row>
    <row r="17" spans="2:33">
      <c r="B17" t="s">
        <v>809</v>
      </c>
      <c r="C17" t="s">
        <v>54</v>
      </c>
      <c r="D17" s="120">
        <v>6.6699999999999995E-2</v>
      </c>
      <c r="E17" s="120">
        <v>6.6699999999999995E-2</v>
      </c>
      <c r="F17" s="127">
        <v>708858</v>
      </c>
      <c r="G17" s="127">
        <v>220710</v>
      </c>
      <c r="H17" s="127">
        <v>357075</v>
      </c>
      <c r="I17" s="127">
        <v>84286</v>
      </c>
      <c r="J17" s="127">
        <v>136862</v>
      </c>
      <c r="K17" s="127"/>
      <c r="L17" s="127"/>
      <c r="M17" s="127"/>
      <c r="N17" s="127"/>
      <c r="O17" s="127"/>
      <c r="Q17" s="140">
        <f t="shared" si="3"/>
        <v>0</v>
      </c>
      <c r="R17" s="140">
        <f t="shared" si="0"/>
        <v>0</v>
      </c>
      <c r="S17" s="140">
        <f t="shared" si="0"/>
        <v>0</v>
      </c>
      <c r="T17" s="140">
        <f t="shared" si="0"/>
        <v>0</v>
      </c>
      <c r="U17" s="140">
        <f t="shared" si="0"/>
        <v>0</v>
      </c>
      <c r="W17" s="140">
        <f t="shared" si="4"/>
        <v>0</v>
      </c>
      <c r="X17" s="140">
        <f t="shared" si="1"/>
        <v>0</v>
      </c>
      <c r="Y17" s="140">
        <f t="shared" si="1"/>
        <v>0</v>
      </c>
      <c r="Z17" s="140">
        <f t="shared" si="1"/>
        <v>0</v>
      </c>
      <c r="AA17" s="140">
        <f t="shared" si="1"/>
        <v>0</v>
      </c>
      <c r="AC17" s="143">
        <f t="shared" si="5"/>
        <v>0</v>
      </c>
      <c r="AD17" s="143">
        <f t="shared" si="2"/>
        <v>0</v>
      </c>
      <c r="AE17" s="143">
        <f t="shared" si="2"/>
        <v>0</v>
      </c>
      <c r="AF17" s="143">
        <f t="shared" si="2"/>
        <v>0</v>
      </c>
      <c r="AG17" s="143">
        <f t="shared" si="2"/>
        <v>0</v>
      </c>
    </row>
    <row r="18" spans="2:33">
      <c r="B18" t="s">
        <v>809</v>
      </c>
      <c r="C18" t="s">
        <v>56</v>
      </c>
      <c r="D18" s="120">
        <v>6.6699999999999995E-2</v>
      </c>
      <c r="E18" s="120">
        <v>6.6699999999999995E-2</v>
      </c>
      <c r="F18" s="127">
        <v>38511777</v>
      </c>
      <c r="G18" s="127">
        <v>11991053</v>
      </c>
      <c r="H18" s="127">
        <v>19399653</v>
      </c>
      <c r="I18" s="127">
        <v>4579177</v>
      </c>
      <c r="J18" s="127">
        <v>7435633</v>
      </c>
      <c r="K18" s="127"/>
      <c r="L18" s="127"/>
      <c r="M18" s="127"/>
      <c r="N18" s="127"/>
      <c r="O18" s="127"/>
      <c r="Q18" s="140">
        <f t="shared" si="3"/>
        <v>0</v>
      </c>
      <c r="R18" s="140">
        <f t="shared" si="0"/>
        <v>0</v>
      </c>
      <c r="S18" s="140">
        <f t="shared" si="0"/>
        <v>0</v>
      </c>
      <c r="T18" s="140">
        <f t="shared" si="0"/>
        <v>0</v>
      </c>
      <c r="U18" s="140">
        <f t="shared" si="0"/>
        <v>0</v>
      </c>
      <c r="W18" s="140">
        <f t="shared" si="4"/>
        <v>0</v>
      </c>
      <c r="X18" s="140">
        <f t="shared" si="1"/>
        <v>0</v>
      </c>
      <c r="Y18" s="140">
        <f t="shared" si="1"/>
        <v>0</v>
      </c>
      <c r="Z18" s="140">
        <f t="shared" si="1"/>
        <v>0</v>
      </c>
      <c r="AA18" s="140">
        <f t="shared" si="1"/>
        <v>0</v>
      </c>
      <c r="AC18" s="143">
        <f t="shared" si="5"/>
        <v>0</v>
      </c>
      <c r="AD18" s="143">
        <f t="shared" si="2"/>
        <v>0</v>
      </c>
      <c r="AE18" s="143">
        <f t="shared" si="2"/>
        <v>0</v>
      </c>
      <c r="AF18" s="143">
        <f t="shared" si="2"/>
        <v>0</v>
      </c>
      <c r="AG18" s="143">
        <f t="shared" si="2"/>
        <v>0</v>
      </c>
    </row>
    <row r="19" spans="2:33">
      <c r="B19" t="s">
        <v>809</v>
      </c>
      <c r="C19" t="s">
        <v>57</v>
      </c>
      <c r="D19" s="120">
        <v>0.1</v>
      </c>
      <c r="E19" s="120">
        <v>0.1</v>
      </c>
      <c r="F19" s="127">
        <v>1550781</v>
      </c>
      <c r="G19" s="127">
        <v>482852</v>
      </c>
      <c r="H19" s="127">
        <v>781179</v>
      </c>
      <c r="I19" s="127">
        <v>184393</v>
      </c>
      <c r="J19" s="127">
        <v>299416</v>
      </c>
      <c r="K19" s="127"/>
      <c r="L19" s="127"/>
      <c r="M19" s="127"/>
      <c r="N19" s="127"/>
      <c r="O19" s="127"/>
      <c r="Q19" s="140">
        <f t="shared" si="3"/>
        <v>0</v>
      </c>
      <c r="R19" s="140">
        <f t="shared" si="0"/>
        <v>0</v>
      </c>
      <c r="S19" s="140">
        <f t="shared" si="0"/>
        <v>0</v>
      </c>
      <c r="T19" s="140">
        <f t="shared" si="0"/>
        <v>0</v>
      </c>
      <c r="U19" s="140">
        <f t="shared" si="0"/>
        <v>0</v>
      </c>
      <c r="W19" s="140">
        <f t="shared" si="4"/>
        <v>0</v>
      </c>
      <c r="X19" s="140">
        <f t="shared" si="1"/>
        <v>0</v>
      </c>
      <c r="Y19" s="140">
        <f t="shared" si="1"/>
        <v>0</v>
      </c>
      <c r="Z19" s="140">
        <f t="shared" si="1"/>
        <v>0</v>
      </c>
      <c r="AA19" s="140">
        <f t="shared" si="1"/>
        <v>0</v>
      </c>
      <c r="AC19" s="143">
        <f t="shared" si="5"/>
        <v>0</v>
      </c>
      <c r="AD19" s="143">
        <f t="shared" si="2"/>
        <v>0</v>
      </c>
      <c r="AE19" s="143">
        <f t="shared" si="2"/>
        <v>0</v>
      </c>
      <c r="AF19" s="143">
        <f t="shared" si="2"/>
        <v>0</v>
      </c>
      <c r="AG19" s="143">
        <f t="shared" si="2"/>
        <v>0</v>
      </c>
    </row>
    <row r="20" spans="2:33">
      <c r="B20" t="s">
        <v>809</v>
      </c>
      <c r="C20" t="s">
        <v>58</v>
      </c>
      <c r="D20" s="120">
        <v>9.8400000000000001E-2</v>
      </c>
      <c r="E20" s="120">
        <v>6.6699999999999995E-2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/>
      <c r="L20" s="127"/>
      <c r="M20" s="127"/>
      <c r="N20" s="127"/>
      <c r="O20" s="127"/>
      <c r="Q20" s="140">
        <f t="shared" si="3"/>
        <v>0</v>
      </c>
      <c r="R20" s="140">
        <f t="shared" si="0"/>
        <v>0</v>
      </c>
      <c r="S20" s="140">
        <f t="shared" si="0"/>
        <v>0</v>
      </c>
      <c r="T20" s="140">
        <f t="shared" si="0"/>
        <v>0</v>
      </c>
      <c r="U20" s="140">
        <f t="shared" si="0"/>
        <v>0</v>
      </c>
      <c r="W20" s="140">
        <f t="shared" si="4"/>
        <v>0</v>
      </c>
      <c r="X20" s="140">
        <f t="shared" si="1"/>
        <v>0</v>
      </c>
      <c r="Y20" s="140">
        <f t="shared" si="1"/>
        <v>0</v>
      </c>
      <c r="Z20" s="140">
        <f t="shared" si="1"/>
        <v>0</v>
      </c>
      <c r="AA20" s="140">
        <f t="shared" si="1"/>
        <v>0</v>
      </c>
      <c r="AC20" s="143">
        <f t="shared" si="5"/>
        <v>0</v>
      </c>
      <c r="AD20" s="143">
        <f t="shared" si="2"/>
        <v>0</v>
      </c>
      <c r="AE20" s="143">
        <f t="shared" si="2"/>
        <v>0</v>
      </c>
      <c r="AF20" s="143">
        <f t="shared" si="2"/>
        <v>0</v>
      </c>
      <c r="AG20" s="143">
        <f t="shared" si="2"/>
        <v>0</v>
      </c>
    </row>
    <row r="21" spans="2:33">
      <c r="B21" t="s">
        <v>809</v>
      </c>
      <c r="C21" t="s">
        <v>59</v>
      </c>
      <c r="D21" s="120">
        <v>0.1</v>
      </c>
      <c r="E21" s="120">
        <v>0.1</v>
      </c>
      <c r="F21" s="127">
        <v>326882</v>
      </c>
      <c r="G21" s="127">
        <v>101778</v>
      </c>
      <c r="H21" s="127">
        <v>164661</v>
      </c>
      <c r="I21" s="127">
        <v>38867</v>
      </c>
      <c r="J21" s="127">
        <v>63113</v>
      </c>
      <c r="K21" s="127"/>
      <c r="L21" s="127"/>
      <c r="M21" s="127"/>
      <c r="N21" s="127"/>
      <c r="O21" s="127"/>
      <c r="Q21" s="140">
        <f t="shared" si="3"/>
        <v>0</v>
      </c>
      <c r="R21" s="140">
        <f t="shared" si="0"/>
        <v>0</v>
      </c>
      <c r="S21" s="140">
        <f t="shared" si="0"/>
        <v>0</v>
      </c>
      <c r="T21" s="140">
        <f t="shared" si="0"/>
        <v>0</v>
      </c>
      <c r="U21" s="140">
        <f t="shared" si="0"/>
        <v>0</v>
      </c>
      <c r="W21" s="140">
        <f t="shared" si="4"/>
        <v>0</v>
      </c>
      <c r="X21" s="140">
        <f t="shared" si="1"/>
        <v>0</v>
      </c>
      <c r="Y21" s="140">
        <f t="shared" si="1"/>
        <v>0</v>
      </c>
      <c r="Z21" s="140">
        <f t="shared" si="1"/>
        <v>0</v>
      </c>
      <c r="AA21" s="140">
        <f t="shared" si="1"/>
        <v>0</v>
      </c>
      <c r="AC21" s="143">
        <f t="shared" si="5"/>
        <v>0</v>
      </c>
      <c r="AD21" s="143">
        <f t="shared" si="2"/>
        <v>0</v>
      </c>
      <c r="AE21" s="143">
        <f t="shared" si="2"/>
        <v>0</v>
      </c>
      <c r="AF21" s="143">
        <f t="shared" si="2"/>
        <v>0</v>
      </c>
      <c r="AG21" s="143">
        <f t="shared" si="2"/>
        <v>0</v>
      </c>
    </row>
    <row r="22" spans="2:33">
      <c r="B22" t="s">
        <v>809</v>
      </c>
      <c r="C22" t="s">
        <v>63</v>
      </c>
      <c r="D22" s="120">
        <v>1.77E-2</v>
      </c>
      <c r="E22" s="120">
        <v>1.67E-2</v>
      </c>
      <c r="F22" s="127">
        <v>13057</v>
      </c>
      <c r="G22" s="127">
        <v>4083</v>
      </c>
      <c r="H22" s="127">
        <v>6577</v>
      </c>
      <c r="I22" s="127">
        <v>1559</v>
      </c>
      <c r="J22" s="127">
        <v>0</v>
      </c>
      <c r="K22" s="127"/>
      <c r="L22" s="127"/>
      <c r="M22" s="127"/>
      <c r="N22" s="127"/>
      <c r="O22" s="127"/>
      <c r="Q22" s="140">
        <f t="shared" si="3"/>
        <v>0</v>
      </c>
      <c r="R22" s="140">
        <f t="shared" si="3"/>
        <v>0</v>
      </c>
      <c r="S22" s="140">
        <f t="shared" si="3"/>
        <v>0</v>
      </c>
      <c r="T22" s="140">
        <f t="shared" si="3"/>
        <v>0</v>
      </c>
      <c r="U22" s="140">
        <f t="shared" si="3"/>
        <v>0</v>
      </c>
      <c r="W22" s="140">
        <f t="shared" si="4"/>
        <v>-13.057000000000011</v>
      </c>
      <c r="X22" s="140">
        <f t="shared" si="4"/>
        <v>-4.0830000000000037</v>
      </c>
      <c r="Y22" s="140">
        <f t="shared" si="4"/>
        <v>-6.5770000000000062</v>
      </c>
      <c r="Z22" s="140">
        <f t="shared" si="4"/>
        <v>-1.5590000000000015</v>
      </c>
      <c r="AA22" s="140">
        <f t="shared" si="4"/>
        <v>0</v>
      </c>
      <c r="AC22" s="143">
        <f t="shared" si="5"/>
        <v>-13.057000000000011</v>
      </c>
      <c r="AD22" s="143">
        <f t="shared" si="5"/>
        <v>-4.0830000000000037</v>
      </c>
      <c r="AE22" s="143">
        <f t="shared" si="5"/>
        <v>-6.5770000000000062</v>
      </c>
      <c r="AF22" s="143">
        <f t="shared" si="5"/>
        <v>-1.5590000000000015</v>
      </c>
      <c r="AG22" s="143">
        <f t="shared" si="5"/>
        <v>0</v>
      </c>
    </row>
    <row r="23" spans="2:33">
      <c r="B23" t="s">
        <v>809</v>
      </c>
      <c r="C23" t="s">
        <v>64</v>
      </c>
      <c r="D23" s="120">
        <v>2E-3</v>
      </c>
      <c r="E23" s="120">
        <v>1.26E-2</v>
      </c>
      <c r="F23" s="127">
        <v>20553</v>
      </c>
      <c r="G23" s="127">
        <v>6427</v>
      </c>
      <c r="H23" s="127">
        <v>10353</v>
      </c>
      <c r="I23" s="127">
        <v>2454</v>
      </c>
      <c r="J23" s="127">
        <v>0</v>
      </c>
      <c r="K23" s="127"/>
      <c r="L23" s="127"/>
      <c r="M23" s="127"/>
      <c r="N23" s="127"/>
      <c r="O23" s="127"/>
      <c r="Q23" s="140">
        <f t="shared" si="3"/>
        <v>0</v>
      </c>
      <c r="R23" s="140">
        <f t="shared" si="3"/>
        <v>0</v>
      </c>
      <c r="S23" s="140">
        <f t="shared" si="3"/>
        <v>0</v>
      </c>
      <c r="T23" s="140">
        <f t="shared" si="3"/>
        <v>0</v>
      </c>
      <c r="U23" s="140">
        <f t="shared" si="3"/>
        <v>0</v>
      </c>
      <c r="W23" s="140">
        <f t="shared" si="4"/>
        <v>217.86179999999999</v>
      </c>
      <c r="X23" s="140">
        <f t="shared" si="4"/>
        <v>68.126199999999997</v>
      </c>
      <c r="Y23" s="140">
        <f t="shared" si="4"/>
        <v>109.7418</v>
      </c>
      <c r="Z23" s="140">
        <f t="shared" si="4"/>
        <v>26.0124</v>
      </c>
      <c r="AA23" s="140">
        <f t="shared" si="4"/>
        <v>0</v>
      </c>
      <c r="AC23" s="143">
        <f t="shared" si="5"/>
        <v>217.86179999999999</v>
      </c>
      <c r="AD23" s="143">
        <f t="shared" si="5"/>
        <v>68.126199999999997</v>
      </c>
      <c r="AE23" s="143">
        <f t="shared" si="5"/>
        <v>109.7418</v>
      </c>
      <c r="AF23" s="143">
        <f t="shared" si="5"/>
        <v>26.0124</v>
      </c>
      <c r="AG23" s="143">
        <f t="shared" si="5"/>
        <v>0</v>
      </c>
    </row>
    <row r="24" spans="2:33">
      <c r="B24" t="s">
        <v>809</v>
      </c>
      <c r="C24" t="s">
        <v>65</v>
      </c>
      <c r="D24" s="120">
        <v>2.1700000000000001E-2</v>
      </c>
      <c r="E24" s="120">
        <v>2.4500000000000001E-2</v>
      </c>
      <c r="F24" s="127">
        <v>5488725</v>
      </c>
      <c r="G24" s="127">
        <v>1716309</v>
      </c>
      <c r="H24" s="127">
        <v>2764923</v>
      </c>
      <c r="I24" s="127">
        <v>655370</v>
      </c>
      <c r="J24" s="127">
        <v>0</v>
      </c>
      <c r="K24" s="127"/>
      <c r="L24" s="127"/>
      <c r="M24" s="127"/>
      <c r="N24" s="127"/>
      <c r="O24" s="127"/>
      <c r="Q24" s="140">
        <f t="shared" si="3"/>
        <v>0</v>
      </c>
      <c r="R24" s="140">
        <f t="shared" si="3"/>
        <v>0</v>
      </c>
      <c r="S24" s="140">
        <f t="shared" si="3"/>
        <v>0</v>
      </c>
      <c r="T24" s="140">
        <f t="shared" si="3"/>
        <v>0</v>
      </c>
      <c r="U24" s="140">
        <f t="shared" si="3"/>
        <v>0</v>
      </c>
      <c r="W24" s="140">
        <f t="shared" si="4"/>
        <v>15368.430000000002</v>
      </c>
      <c r="X24" s="140">
        <f t="shared" si="4"/>
        <v>4805.6652000000004</v>
      </c>
      <c r="Y24" s="140">
        <f t="shared" si="4"/>
        <v>7741.7844000000014</v>
      </c>
      <c r="Z24" s="140">
        <f t="shared" si="4"/>
        <v>1835.0360000000003</v>
      </c>
      <c r="AA24" s="140">
        <f t="shared" si="4"/>
        <v>0</v>
      </c>
      <c r="AC24" s="143">
        <f t="shared" si="5"/>
        <v>15368.430000000002</v>
      </c>
      <c r="AD24" s="143">
        <f t="shared" si="5"/>
        <v>4805.6652000000004</v>
      </c>
      <c r="AE24" s="143">
        <f t="shared" si="5"/>
        <v>7741.7844000000014</v>
      </c>
      <c r="AF24" s="143">
        <f t="shared" si="5"/>
        <v>1835.0360000000003</v>
      </c>
      <c r="AG24" s="143">
        <f t="shared" si="5"/>
        <v>0</v>
      </c>
    </row>
    <row r="25" spans="2:33">
      <c r="B25" t="s">
        <v>809</v>
      </c>
      <c r="C25" t="s">
        <v>66</v>
      </c>
      <c r="D25" s="120">
        <v>0.2</v>
      </c>
      <c r="E25" s="120">
        <v>0.2</v>
      </c>
      <c r="F25" s="127">
        <v>166967</v>
      </c>
      <c r="G25" s="127">
        <v>52210</v>
      </c>
      <c r="H25" s="127">
        <v>84109</v>
      </c>
      <c r="I25" s="127">
        <v>19936</v>
      </c>
      <c r="J25" s="127">
        <v>0</v>
      </c>
      <c r="K25" s="127"/>
      <c r="L25" s="127"/>
      <c r="M25" s="127"/>
      <c r="N25" s="127"/>
      <c r="O25" s="127"/>
      <c r="Q25" s="140">
        <f t="shared" si="3"/>
        <v>0</v>
      </c>
      <c r="R25" s="140">
        <f t="shared" si="3"/>
        <v>0</v>
      </c>
      <c r="S25" s="140">
        <f t="shared" si="3"/>
        <v>0</v>
      </c>
      <c r="T25" s="140">
        <f t="shared" si="3"/>
        <v>0</v>
      </c>
      <c r="U25" s="140">
        <f t="shared" si="3"/>
        <v>0</v>
      </c>
      <c r="W25" s="140">
        <f t="shared" si="4"/>
        <v>0</v>
      </c>
      <c r="X25" s="140">
        <f t="shared" si="4"/>
        <v>0</v>
      </c>
      <c r="Y25" s="140">
        <f t="shared" si="4"/>
        <v>0</v>
      </c>
      <c r="Z25" s="140">
        <f t="shared" si="4"/>
        <v>0</v>
      </c>
      <c r="AA25" s="140">
        <f t="shared" si="4"/>
        <v>0</v>
      </c>
      <c r="AC25" s="143">
        <f t="shared" si="5"/>
        <v>0</v>
      </c>
      <c r="AD25" s="143">
        <f t="shared" si="5"/>
        <v>0</v>
      </c>
      <c r="AE25" s="143">
        <f t="shared" si="5"/>
        <v>0</v>
      </c>
      <c r="AF25" s="143">
        <f t="shared" si="5"/>
        <v>0</v>
      </c>
      <c r="AG25" s="143">
        <f t="shared" si="5"/>
        <v>0</v>
      </c>
    </row>
    <row r="26" spans="2:33">
      <c r="B26" t="s">
        <v>809</v>
      </c>
      <c r="C26" t="s">
        <v>78</v>
      </c>
      <c r="D26" s="120">
        <v>0.04</v>
      </c>
      <c r="E26" s="120">
        <v>0.04</v>
      </c>
      <c r="F26" s="127">
        <v>2393482</v>
      </c>
      <c r="G26" s="127">
        <v>748435</v>
      </c>
      <c r="H26" s="127">
        <v>1205707</v>
      </c>
      <c r="I26" s="127">
        <v>285789</v>
      </c>
      <c r="J26" s="127">
        <v>0</v>
      </c>
      <c r="K26" s="127"/>
      <c r="L26" s="127"/>
      <c r="M26" s="127"/>
      <c r="N26" s="127"/>
      <c r="O26" s="127"/>
      <c r="Q26" s="140">
        <f t="shared" si="3"/>
        <v>0</v>
      </c>
      <c r="R26" s="140">
        <f t="shared" si="3"/>
        <v>0</v>
      </c>
      <c r="S26" s="140">
        <f t="shared" si="3"/>
        <v>0</v>
      </c>
      <c r="T26" s="140">
        <f t="shared" si="3"/>
        <v>0</v>
      </c>
      <c r="U26" s="140">
        <f t="shared" si="3"/>
        <v>0</v>
      </c>
      <c r="W26" s="140">
        <f t="shared" si="4"/>
        <v>0</v>
      </c>
      <c r="X26" s="140">
        <f t="shared" si="4"/>
        <v>0</v>
      </c>
      <c r="Y26" s="140">
        <f t="shared" si="4"/>
        <v>0</v>
      </c>
      <c r="Z26" s="140">
        <f t="shared" si="4"/>
        <v>0</v>
      </c>
      <c r="AA26" s="140">
        <f t="shared" si="4"/>
        <v>0</v>
      </c>
      <c r="AC26" s="143">
        <f t="shared" si="5"/>
        <v>0</v>
      </c>
      <c r="AD26" s="143">
        <f t="shared" si="5"/>
        <v>0</v>
      </c>
      <c r="AE26" s="143">
        <f t="shared" si="5"/>
        <v>0</v>
      </c>
      <c r="AF26" s="143">
        <f t="shared" si="5"/>
        <v>0</v>
      </c>
      <c r="AG26" s="143">
        <f t="shared" si="5"/>
        <v>0</v>
      </c>
    </row>
    <row r="27" spans="2:33">
      <c r="B27" t="s">
        <v>809</v>
      </c>
      <c r="C27" t="s">
        <v>79</v>
      </c>
      <c r="D27" s="120">
        <v>0.05</v>
      </c>
      <c r="E27" s="120">
        <v>0.05</v>
      </c>
      <c r="F27" s="127">
        <v>518975</v>
      </c>
      <c r="G27" s="127">
        <v>162282</v>
      </c>
      <c r="H27" s="127">
        <v>261432</v>
      </c>
      <c r="I27" s="127">
        <v>61967</v>
      </c>
      <c r="J27" s="127">
        <v>0</v>
      </c>
      <c r="K27" s="127"/>
      <c r="L27" s="127"/>
      <c r="M27" s="127"/>
      <c r="N27" s="127"/>
      <c r="O27" s="127"/>
      <c r="Q27" s="140">
        <f t="shared" si="3"/>
        <v>0</v>
      </c>
      <c r="R27" s="140">
        <f t="shared" si="3"/>
        <v>0</v>
      </c>
      <c r="S27" s="140">
        <f t="shared" si="3"/>
        <v>0</v>
      </c>
      <c r="T27" s="140">
        <f t="shared" si="3"/>
        <v>0</v>
      </c>
      <c r="U27" s="140">
        <f t="shared" si="3"/>
        <v>0</v>
      </c>
      <c r="W27" s="140">
        <f t="shared" si="4"/>
        <v>0</v>
      </c>
      <c r="X27" s="140">
        <f t="shared" si="4"/>
        <v>0</v>
      </c>
      <c r="Y27" s="140">
        <f t="shared" si="4"/>
        <v>0</v>
      </c>
      <c r="Z27" s="140">
        <f t="shared" si="4"/>
        <v>0</v>
      </c>
      <c r="AA27" s="140">
        <f t="shared" si="4"/>
        <v>0</v>
      </c>
      <c r="AC27" s="143">
        <f t="shared" si="5"/>
        <v>0</v>
      </c>
      <c r="AD27" s="143">
        <f t="shared" si="5"/>
        <v>0</v>
      </c>
      <c r="AE27" s="143">
        <f t="shared" si="5"/>
        <v>0</v>
      </c>
      <c r="AF27" s="143">
        <f t="shared" si="5"/>
        <v>0</v>
      </c>
      <c r="AG27" s="143">
        <f t="shared" si="5"/>
        <v>0</v>
      </c>
    </row>
    <row r="28" spans="2:33">
      <c r="B28" t="s">
        <v>809</v>
      </c>
      <c r="C28" t="s">
        <v>80</v>
      </c>
      <c r="D28" s="120">
        <v>6.6699999999999995E-2</v>
      </c>
      <c r="E28" s="120">
        <v>6.6699999999999995E-2</v>
      </c>
      <c r="F28" s="127">
        <v>0</v>
      </c>
      <c r="G28" s="127">
        <v>0</v>
      </c>
      <c r="H28" s="127">
        <v>0</v>
      </c>
      <c r="I28" s="127">
        <v>0</v>
      </c>
      <c r="J28" s="127">
        <v>0</v>
      </c>
      <c r="K28" s="127"/>
      <c r="L28" s="127"/>
      <c r="M28" s="127"/>
      <c r="N28" s="127"/>
      <c r="O28" s="127"/>
      <c r="Q28" s="140">
        <f t="shared" si="3"/>
        <v>0</v>
      </c>
      <c r="R28" s="140">
        <f t="shared" si="3"/>
        <v>0</v>
      </c>
      <c r="S28" s="140">
        <f t="shared" si="3"/>
        <v>0</v>
      </c>
      <c r="T28" s="140">
        <f t="shared" si="3"/>
        <v>0</v>
      </c>
      <c r="U28" s="140">
        <f t="shared" si="3"/>
        <v>0</v>
      </c>
      <c r="W28" s="140">
        <f t="shared" si="4"/>
        <v>0</v>
      </c>
      <c r="X28" s="140">
        <f t="shared" si="4"/>
        <v>0</v>
      </c>
      <c r="Y28" s="140">
        <f t="shared" si="4"/>
        <v>0</v>
      </c>
      <c r="Z28" s="140">
        <f t="shared" si="4"/>
        <v>0</v>
      </c>
      <c r="AA28" s="140">
        <f t="shared" si="4"/>
        <v>0</v>
      </c>
      <c r="AC28" s="143">
        <f t="shared" si="5"/>
        <v>0</v>
      </c>
      <c r="AD28" s="143">
        <f t="shared" si="5"/>
        <v>0</v>
      </c>
      <c r="AE28" s="143">
        <f t="shared" si="5"/>
        <v>0</v>
      </c>
      <c r="AF28" s="143">
        <f t="shared" si="5"/>
        <v>0</v>
      </c>
      <c r="AG28" s="143">
        <f t="shared" si="5"/>
        <v>0</v>
      </c>
    </row>
    <row r="29" spans="2:33">
      <c r="B29" t="s">
        <v>809</v>
      </c>
      <c r="C29" t="s">
        <v>83</v>
      </c>
      <c r="D29" s="120">
        <v>6.6699999999999995E-2</v>
      </c>
      <c r="E29" s="120">
        <v>6.6699999999999995E-2</v>
      </c>
      <c r="F29" s="127">
        <v>888107</v>
      </c>
      <c r="G29" s="127">
        <v>277709</v>
      </c>
      <c r="H29" s="127">
        <v>447381</v>
      </c>
      <c r="I29" s="127">
        <v>106043</v>
      </c>
      <c r="J29" s="127">
        <v>0</v>
      </c>
      <c r="K29" s="127"/>
      <c r="L29" s="127"/>
      <c r="M29" s="127"/>
      <c r="N29" s="127"/>
      <c r="O29" s="127"/>
      <c r="Q29" s="140">
        <f t="shared" si="3"/>
        <v>0</v>
      </c>
      <c r="R29" s="140">
        <f t="shared" si="3"/>
        <v>0</v>
      </c>
      <c r="S29" s="140">
        <f t="shared" si="3"/>
        <v>0</v>
      </c>
      <c r="T29" s="140">
        <f t="shared" si="3"/>
        <v>0</v>
      </c>
      <c r="U29" s="140">
        <f t="shared" si="3"/>
        <v>0</v>
      </c>
      <c r="W29" s="140">
        <f t="shared" si="4"/>
        <v>0</v>
      </c>
      <c r="X29" s="140">
        <f t="shared" si="4"/>
        <v>0</v>
      </c>
      <c r="Y29" s="140">
        <f t="shared" si="4"/>
        <v>0</v>
      </c>
      <c r="Z29" s="140">
        <f t="shared" si="4"/>
        <v>0</v>
      </c>
      <c r="AA29" s="140">
        <f t="shared" si="4"/>
        <v>0</v>
      </c>
      <c r="AC29" s="143">
        <f t="shared" si="5"/>
        <v>0</v>
      </c>
      <c r="AD29" s="143">
        <f t="shared" si="5"/>
        <v>0</v>
      </c>
      <c r="AE29" s="143">
        <f t="shared" si="5"/>
        <v>0</v>
      </c>
      <c r="AF29" s="143">
        <f t="shared" si="5"/>
        <v>0</v>
      </c>
      <c r="AG29" s="143">
        <f t="shared" si="5"/>
        <v>0</v>
      </c>
    </row>
    <row r="30" spans="2:33">
      <c r="B30" t="s">
        <v>809</v>
      </c>
      <c r="C30" t="s">
        <v>84</v>
      </c>
      <c r="D30" s="120">
        <v>0.1</v>
      </c>
      <c r="E30" s="120">
        <v>0.1</v>
      </c>
      <c r="F30" s="127">
        <v>112768</v>
      </c>
      <c r="G30" s="127">
        <v>35262</v>
      </c>
      <c r="H30" s="127">
        <v>56807</v>
      </c>
      <c r="I30" s="127">
        <v>13465</v>
      </c>
      <c r="J30" s="127">
        <v>0</v>
      </c>
      <c r="K30" s="127"/>
      <c r="L30" s="127"/>
      <c r="M30" s="127"/>
      <c r="N30" s="127"/>
      <c r="O30" s="127"/>
      <c r="Q30" s="140">
        <f t="shared" si="3"/>
        <v>0</v>
      </c>
      <c r="R30" s="140">
        <f t="shared" si="3"/>
        <v>0</v>
      </c>
      <c r="S30" s="140">
        <f t="shared" si="3"/>
        <v>0</v>
      </c>
      <c r="T30" s="140">
        <f t="shared" si="3"/>
        <v>0</v>
      </c>
      <c r="U30" s="140">
        <f t="shared" si="3"/>
        <v>0</v>
      </c>
      <c r="W30" s="140">
        <f t="shared" si="4"/>
        <v>0</v>
      </c>
      <c r="X30" s="140">
        <f t="shared" si="4"/>
        <v>0</v>
      </c>
      <c r="Y30" s="140">
        <f t="shared" si="4"/>
        <v>0</v>
      </c>
      <c r="Z30" s="140">
        <f t="shared" si="4"/>
        <v>0</v>
      </c>
      <c r="AA30" s="140">
        <f t="shared" si="4"/>
        <v>0</v>
      </c>
      <c r="AC30" s="143">
        <f t="shared" si="5"/>
        <v>0</v>
      </c>
      <c r="AD30" s="143">
        <f t="shared" si="5"/>
        <v>0</v>
      </c>
      <c r="AE30" s="143">
        <f t="shared" si="5"/>
        <v>0</v>
      </c>
      <c r="AF30" s="143">
        <f t="shared" si="5"/>
        <v>0</v>
      </c>
      <c r="AG30" s="143">
        <f t="shared" si="5"/>
        <v>0</v>
      </c>
    </row>
    <row r="31" spans="2:33">
      <c r="B31" t="s">
        <v>809</v>
      </c>
      <c r="C31" t="s">
        <v>85</v>
      </c>
      <c r="D31" s="120">
        <v>0.1</v>
      </c>
      <c r="E31" s="120">
        <v>0.1</v>
      </c>
      <c r="F31" s="127">
        <v>1812</v>
      </c>
      <c r="G31" s="127">
        <v>566</v>
      </c>
      <c r="H31" s="127">
        <v>913</v>
      </c>
      <c r="I31" s="127">
        <v>216</v>
      </c>
      <c r="J31" s="127">
        <v>0</v>
      </c>
      <c r="K31" s="127"/>
      <c r="L31" s="127"/>
      <c r="M31" s="127"/>
      <c r="N31" s="127"/>
      <c r="O31" s="127"/>
      <c r="Q31" s="140">
        <f t="shared" si="3"/>
        <v>0</v>
      </c>
      <c r="R31" s="140">
        <f t="shared" si="3"/>
        <v>0</v>
      </c>
      <c r="S31" s="140">
        <f t="shared" si="3"/>
        <v>0</v>
      </c>
      <c r="T31" s="140">
        <f t="shared" si="3"/>
        <v>0</v>
      </c>
      <c r="U31" s="140">
        <f t="shared" si="3"/>
        <v>0</v>
      </c>
      <c r="W31" s="140">
        <f t="shared" si="4"/>
        <v>0</v>
      </c>
      <c r="X31" s="140">
        <f t="shared" si="4"/>
        <v>0</v>
      </c>
      <c r="Y31" s="140">
        <f t="shared" si="4"/>
        <v>0</v>
      </c>
      <c r="Z31" s="140">
        <f t="shared" si="4"/>
        <v>0</v>
      </c>
      <c r="AA31" s="140">
        <f t="shared" si="4"/>
        <v>0</v>
      </c>
      <c r="AC31" s="143">
        <f t="shared" si="5"/>
        <v>0</v>
      </c>
      <c r="AD31" s="143">
        <f t="shared" si="5"/>
        <v>0</v>
      </c>
      <c r="AE31" s="143">
        <f t="shared" si="5"/>
        <v>0</v>
      </c>
      <c r="AF31" s="143">
        <f t="shared" si="5"/>
        <v>0</v>
      </c>
      <c r="AG31" s="143">
        <f t="shared" si="5"/>
        <v>0</v>
      </c>
    </row>
    <row r="32" spans="2:33">
      <c r="B32" t="s">
        <v>809</v>
      </c>
      <c r="C32" t="s">
        <v>87</v>
      </c>
      <c r="D32" s="120">
        <v>2.1700000000000001E-2</v>
      </c>
      <c r="E32" s="120">
        <v>2.4500000000000001E-2</v>
      </c>
      <c r="F32" s="127">
        <v>0</v>
      </c>
      <c r="G32" s="127">
        <v>0</v>
      </c>
      <c r="H32" s="127">
        <v>6067300</v>
      </c>
      <c r="I32" s="127">
        <v>1743434</v>
      </c>
      <c r="J32" s="127">
        <v>0</v>
      </c>
      <c r="K32" s="127"/>
      <c r="L32" s="127"/>
      <c r="M32" s="127"/>
      <c r="N32" s="127"/>
      <c r="O32" s="127"/>
      <c r="Q32" s="140">
        <f t="shared" si="3"/>
        <v>0</v>
      </c>
      <c r="R32" s="140">
        <f t="shared" si="3"/>
        <v>0</v>
      </c>
      <c r="S32" s="140">
        <f t="shared" si="3"/>
        <v>0</v>
      </c>
      <c r="T32" s="140">
        <f t="shared" si="3"/>
        <v>0</v>
      </c>
      <c r="U32" s="140">
        <f t="shared" si="3"/>
        <v>0</v>
      </c>
      <c r="W32" s="140">
        <f t="shared" si="4"/>
        <v>0</v>
      </c>
      <c r="X32" s="140">
        <f t="shared" si="4"/>
        <v>0</v>
      </c>
      <c r="Y32" s="140">
        <f t="shared" si="4"/>
        <v>16988.440000000002</v>
      </c>
      <c r="Z32" s="140">
        <f t="shared" si="4"/>
        <v>4881.6152000000011</v>
      </c>
      <c r="AA32" s="140">
        <f t="shared" si="4"/>
        <v>0</v>
      </c>
      <c r="AC32" s="143">
        <f t="shared" si="5"/>
        <v>0</v>
      </c>
      <c r="AD32" s="143">
        <f t="shared" si="5"/>
        <v>0</v>
      </c>
      <c r="AE32" s="143">
        <f t="shared" si="5"/>
        <v>16988.440000000002</v>
      </c>
      <c r="AF32" s="143">
        <f t="shared" si="5"/>
        <v>4881.6152000000011</v>
      </c>
      <c r="AG32" s="143">
        <f t="shared" si="5"/>
        <v>0</v>
      </c>
    </row>
    <row r="33" spans="2:33">
      <c r="B33" t="s">
        <v>809</v>
      </c>
      <c r="C33" t="s">
        <v>88</v>
      </c>
      <c r="D33" s="120">
        <v>6.6699999999999995E-2</v>
      </c>
      <c r="E33" s="120">
        <v>6.6699999999999995E-2</v>
      </c>
      <c r="F33" s="127">
        <v>0</v>
      </c>
      <c r="G33" s="127">
        <v>0</v>
      </c>
      <c r="H33" s="127">
        <v>7675</v>
      </c>
      <c r="I33" s="127">
        <v>2205</v>
      </c>
      <c r="J33" s="127">
        <v>0</v>
      </c>
      <c r="K33" s="127"/>
      <c r="L33" s="127"/>
      <c r="M33" s="127"/>
      <c r="N33" s="127"/>
      <c r="O33" s="127"/>
      <c r="Q33" s="140">
        <f t="shared" si="3"/>
        <v>0</v>
      </c>
      <c r="R33" s="140">
        <f t="shared" si="3"/>
        <v>0</v>
      </c>
      <c r="S33" s="140">
        <f t="shared" si="3"/>
        <v>0</v>
      </c>
      <c r="T33" s="140">
        <f t="shared" si="3"/>
        <v>0</v>
      </c>
      <c r="U33" s="140">
        <f t="shared" si="3"/>
        <v>0</v>
      </c>
      <c r="W33" s="140">
        <f t="shared" si="4"/>
        <v>0</v>
      </c>
      <c r="X33" s="140">
        <f t="shared" si="4"/>
        <v>0</v>
      </c>
      <c r="Y33" s="140">
        <f t="shared" si="4"/>
        <v>0</v>
      </c>
      <c r="Z33" s="140">
        <f t="shared" si="4"/>
        <v>0</v>
      </c>
      <c r="AA33" s="140">
        <f t="shared" si="4"/>
        <v>0</v>
      </c>
      <c r="AC33" s="143">
        <f t="shared" si="5"/>
        <v>0</v>
      </c>
      <c r="AD33" s="143">
        <f t="shared" si="5"/>
        <v>0</v>
      </c>
      <c r="AE33" s="143">
        <f t="shared" si="5"/>
        <v>0</v>
      </c>
      <c r="AF33" s="143">
        <f t="shared" si="5"/>
        <v>0</v>
      </c>
      <c r="AG33" s="143">
        <f t="shared" si="5"/>
        <v>0</v>
      </c>
    </row>
    <row r="34" spans="2:33">
      <c r="B34" t="s">
        <v>809</v>
      </c>
      <c r="C34" t="s">
        <v>89</v>
      </c>
      <c r="D34" s="120">
        <v>0.2</v>
      </c>
      <c r="E34" s="120">
        <v>0.2</v>
      </c>
      <c r="F34" s="127">
        <v>0</v>
      </c>
      <c r="G34" s="127">
        <v>0</v>
      </c>
      <c r="H34" s="127">
        <v>0</v>
      </c>
      <c r="I34" s="127">
        <v>0</v>
      </c>
      <c r="J34" s="127">
        <v>0</v>
      </c>
      <c r="K34" s="127"/>
      <c r="L34" s="127"/>
      <c r="M34" s="127"/>
      <c r="N34" s="127"/>
      <c r="O34" s="127"/>
      <c r="Q34" s="140">
        <f t="shared" si="3"/>
        <v>0</v>
      </c>
      <c r="R34" s="140">
        <f t="shared" si="3"/>
        <v>0</v>
      </c>
      <c r="S34" s="140">
        <f t="shared" si="3"/>
        <v>0</v>
      </c>
      <c r="T34" s="140">
        <f t="shared" si="3"/>
        <v>0</v>
      </c>
      <c r="U34" s="140">
        <f t="shared" si="3"/>
        <v>0</v>
      </c>
      <c r="W34" s="140">
        <f t="shared" si="4"/>
        <v>0</v>
      </c>
      <c r="X34" s="140">
        <f t="shared" si="4"/>
        <v>0</v>
      </c>
      <c r="Y34" s="140">
        <f t="shared" si="4"/>
        <v>0</v>
      </c>
      <c r="Z34" s="140">
        <f t="shared" si="4"/>
        <v>0</v>
      </c>
      <c r="AA34" s="140">
        <f t="shared" si="4"/>
        <v>0</v>
      </c>
      <c r="AC34" s="143">
        <f t="shared" si="5"/>
        <v>0</v>
      </c>
      <c r="AD34" s="143">
        <f t="shared" si="5"/>
        <v>0</v>
      </c>
      <c r="AE34" s="143">
        <f t="shared" si="5"/>
        <v>0</v>
      </c>
      <c r="AF34" s="143">
        <f t="shared" si="5"/>
        <v>0</v>
      </c>
      <c r="AG34" s="143">
        <f t="shared" si="5"/>
        <v>0</v>
      </c>
    </row>
    <row r="35" spans="2:33">
      <c r="B35" t="s">
        <v>809</v>
      </c>
      <c r="C35" t="s">
        <v>96</v>
      </c>
      <c r="D35" s="120">
        <v>0.04</v>
      </c>
      <c r="E35" s="120">
        <v>0.04</v>
      </c>
      <c r="F35" s="127">
        <v>0</v>
      </c>
      <c r="G35" s="127">
        <v>0</v>
      </c>
      <c r="H35" s="127">
        <v>195273</v>
      </c>
      <c r="I35" s="127">
        <v>56111</v>
      </c>
      <c r="J35" s="127">
        <v>0</v>
      </c>
      <c r="K35" s="127"/>
      <c r="L35" s="127"/>
      <c r="M35" s="127"/>
      <c r="N35" s="127"/>
      <c r="O35" s="127"/>
      <c r="Q35" s="140">
        <f t="shared" si="3"/>
        <v>0</v>
      </c>
      <c r="R35" s="140">
        <f t="shared" si="3"/>
        <v>0</v>
      </c>
      <c r="S35" s="140">
        <f t="shared" si="3"/>
        <v>0</v>
      </c>
      <c r="T35" s="140">
        <f t="shared" si="3"/>
        <v>0</v>
      </c>
      <c r="U35" s="140">
        <f t="shared" si="3"/>
        <v>0</v>
      </c>
      <c r="W35" s="140">
        <f t="shared" si="4"/>
        <v>0</v>
      </c>
      <c r="X35" s="140">
        <f t="shared" si="4"/>
        <v>0</v>
      </c>
      <c r="Y35" s="140">
        <f t="shared" si="4"/>
        <v>0</v>
      </c>
      <c r="Z35" s="140">
        <f t="shared" si="4"/>
        <v>0</v>
      </c>
      <c r="AA35" s="140">
        <f t="shared" si="4"/>
        <v>0</v>
      </c>
      <c r="AC35" s="143">
        <f t="shared" si="5"/>
        <v>0</v>
      </c>
      <c r="AD35" s="143">
        <f t="shared" si="5"/>
        <v>0</v>
      </c>
      <c r="AE35" s="143">
        <f t="shared" si="5"/>
        <v>0</v>
      </c>
      <c r="AF35" s="143">
        <f t="shared" si="5"/>
        <v>0</v>
      </c>
      <c r="AG35" s="143">
        <f t="shared" si="5"/>
        <v>0</v>
      </c>
    </row>
    <row r="36" spans="2:33">
      <c r="B36" t="s">
        <v>809</v>
      </c>
      <c r="C36" t="s">
        <v>97</v>
      </c>
      <c r="D36" s="120">
        <v>0.05</v>
      </c>
      <c r="E36" s="120">
        <v>0.05</v>
      </c>
      <c r="F36" s="127">
        <v>0</v>
      </c>
      <c r="G36" s="127">
        <v>0</v>
      </c>
      <c r="H36" s="127">
        <v>761352</v>
      </c>
      <c r="I36" s="127">
        <v>218774</v>
      </c>
      <c r="J36" s="127">
        <v>0</v>
      </c>
      <c r="K36" s="127"/>
      <c r="L36" s="127"/>
      <c r="M36" s="127"/>
      <c r="N36" s="127"/>
      <c r="O36" s="127"/>
      <c r="Q36" s="140">
        <f t="shared" si="3"/>
        <v>0</v>
      </c>
      <c r="R36" s="140">
        <f t="shared" si="3"/>
        <v>0</v>
      </c>
      <c r="S36" s="140">
        <f t="shared" si="3"/>
        <v>0</v>
      </c>
      <c r="T36" s="140">
        <f t="shared" si="3"/>
        <v>0</v>
      </c>
      <c r="U36" s="140">
        <f t="shared" si="3"/>
        <v>0</v>
      </c>
      <c r="W36" s="140">
        <f t="shared" si="4"/>
        <v>0</v>
      </c>
      <c r="X36" s="140">
        <f t="shared" si="4"/>
        <v>0</v>
      </c>
      <c r="Y36" s="140">
        <f t="shared" si="4"/>
        <v>0</v>
      </c>
      <c r="Z36" s="140">
        <f t="shared" si="4"/>
        <v>0</v>
      </c>
      <c r="AA36" s="140">
        <f t="shared" si="4"/>
        <v>0</v>
      </c>
      <c r="AC36" s="143">
        <f t="shared" si="5"/>
        <v>0</v>
      </c>
      <c r="AD36" s="143">
        <f t="shared" si="5"/>
        <v>0</v>
      </c>
      <c r="AE36" s="143">
        <f t="shared" si="5"/>
        <v>0</v>
      </c>
      <c r="AF36" s="143">
        <f t="shared" si="5"/>
        <v>0</v>
      </c>
      <c r="AG36" s="143">
        <f t="shared" si="5"/>
        <v>0</v>
      </c>
    </row>
    <row r="37" spans="2:33">
      <c r="B37" t="s">
        <v>809</v>
      </c>
      <c r="C37" t="s">
        <v>98</v>
      </c>
      <c r="D37" s="120">
        <v>6.6699999999999995E-2</v>
      </c>
      <c r="E37" s="120">
        <v>6.6699999999999995E-2</v>
      </c>
      <c r="F37" s="127">
        <v>0</v>
      </c>
      <c r="G37" s="127">
        <v>0</v>
      </c>
      <c r="H37" s="127">
        <v>0</v>
      </c>
      <c r="I37" s="127">
        <v>0</v>
      </c>
      <c r="J37" s="127">
        <v>0</v>
      </c>
      <c r="K37" s="127"/>
      <c r="L37" s="127"/>
      <c r="M37" s="127"/>
      <c r="N37" s="127"/>
      <c r="O37" s="127"/>
      <c r="Q37" s="140">
        <f t="shared" si="3"/>
        <v>0</v>
      </c>
      <c r="R37" s="140">
        <f t="shared" si="3"/>
        <v>0</v>
      </c>
      <c r="S37" s="140">
        <f t="shared" si="3"/>
        <v>0</v>
      </c>
      <c r="T37" s="140">
        <f t="shared" si="3"/>
        <v>0</v>
      </c>
      <c r="U37" s="140">
        <f t="shared" si="3"/>
        <v>0</v>
      </c>
      <c r="W37" s="140">
        <f t="shared" si="4"/>
        <v>0</v>
      </c>
      <c r="X37" s="140">
        <f t="shared" si="4"/>
        <v>0</v>
      </c>
      <c r="Y37" s="140">
        <f t="shared" si="4"/>
        <v>0</v>
      </c>
      <c r="Z37" s="140">
        <f t="shared" si="4"/>
        <v>0</v>
      </c>
      <c r="AA37" s="140">
        <f t="shared" si="4"/>
        <v>0</v>
      </c>
      <c r="AC37" s="143">
        <f t="shared" si="5"/>
        <v>0</v>
      </c>
      <c r="AD37" s="143">
        <f t="shared" si="5"/>
        <v>0</v>
      </c>
      <c r="AE37" s="143">
        <f t="shared" si="5"/>
        <v>0</v>
      </c>
      <c r="AF37" s="143">
        <f t="shared" si="5"/>
        <v>0</v>
      </c>
      <c r="AG37" s="143">
        <f t="shared" si="5"/>
        <v>0</v>
      </c>
    </row>
    <row r="38" spans="2:33">
      <c r="B38" t="s">
        <v>809</v>
      </c>
      <c r="C38" t="s">
        <v>100</v>
      </c>
      <c r="D38" s="120">
        <v>6.6699999999999995E-2</v>
      </c>
      <c r="E38" s="120">
        <v>6.6699999999999995E-2</v>
      </c>
      <c r="F38" s="127">
        <v>0</v>
      </c>
      <c r="G38" s="127">
        <v>0</v>
      </c>
      <c r="H38" s="127">
        <v>2883413</v>
      </c>
      <c r="I38" s="127">
        <v>828547</v>
      </c>
      <c r="J38" s="127">
        <v>0</v>
      </c>
      <c r="K38" s="127"/>
      <c r="L38" s="127"/>
      <c r="M38" s="127"/>
      <c r="N38" s="127"/>
      <c r="O38" s="127"/>
      <c r="Q38" s="140">
        <f t="shared" si="3"/>
        <v>0</v>
      </c>
      <c r="R38" s="140">
        <f t="shared" si="3"/>
        <v>0</v>
      </c>
      <c r="S38" s="140">
        <f t="shared" si="3"/>
        <v>0</v>
      </c>
      <c r="T38" s="140">
        <f t="shared" si="3"/>
        <v>0</v>
      </c>
      <c r="U38" s="140">
        <f t="shared" si="3"/>
        <v>0</v>
      </c>
      <c r="W38" s="140">
        <f t="shared" si="4"/>
        <v>0</v>
      </c>
      <c r="X38" s="140">
        <f t="shared" si="4"/>
        <v>0</v>
      </c>
      <c r="Y38" s="140">
        <f t="shared" si="4"/>
        <v>0</v>
      </c>
      <c r="Z38" s="140">
        <f t="shared" si="4"/>
        <v>0</v>
      </c>
      <c r="AA38" s="140">
        <f t="shared" si="4"/>
        <v>0</v>
      </c>
      <c r="AC38" s="143">
        <f t="shared" si="5"/>
        <v>0</v>
      </c>
      <c r="AD38" s="143">
        <f t="shared" si="5"/>
        <v>0</v>
      </c>
      <c r="AE38" s="143">
        <f t="shared" si="5"/>
        <v>0</v>
      </c>
      <c r="AF38" s="143">
        <f t="shared" si="5"/>
        <v>0</v>
      </c>
      <c r="AG38" s="143">
        <f t="shared" si="5"/>
        <v>0</v>
      </c>
    </row>
    <row r="39" spans="2:33">
      <c r="B39" t="s">
        <v>809</v>
      </c>
      <c r="C39" t="s">
        <v>101</v>
      </c>
      <c r="D39" s="120">
        <v>0.1</v>
      </c>
      <c r="E39" s="120">
        <v>0.1</v>
      </c>
      <c r="F39" s="127">
        <v>0</v>
      </c>
      <c r="G39" s="127">
        <v>0</v>
      </c>
      <c r="H39" s="127">
        <v>0</v>
      </c>
      <c r="I39" s="127">
        <v>0</v>
      </c>
      <c r="J39" s="127">
        <v>0</v>
      </c>
      <c r="K39" s="127"/>
      <c r="L39" s="127"/>
      <c r="M39" s="127"/>
      <c r="N39" s="127"/>
      <c r="O39" s="127"/>
      <c r="Q39" s="140">
        <f t="shared" si="3"/>
        <v>0</v>
      </c>
      <c r="R39" s="140">
        <f t="shared" si="3"/>
        <v>0</v>
      </c>
      <c r="S39" s="140">
        <f t="shared" si="3"/>
        <v>0</v>
      </c>
      <c r="T39" s="140">
        <f t="shared" si="3"/>
        <v>0</v>
      </c>
      <c r="U39" s="140">
        <f t="shared" si="3"/>
        <v>0</v>
      </c>
      <c r="W39" s="140">
        <f t="shared" si="4"/>
        <v>0</v>
      </c>
      <c r="X39" s="140">
        <f t="shared" si="4"/>
        <v>0</v>
      </c>
      <c r="Y39" s="140">
        <f t="shared" si="4"/>
        <v>0</v>
      </c>
      <c r="Z39" s="140">
        <f t="shared" si="4"/>
        <v>0</v>
      </c>
      <c r="AA39" s="140">
        <f t="shared" si="4"/>
        <v>0</v>
      </c>
      <c r="AC39" s="143">
        <f t="shared" si="5"/>
        <v>0</v>
      </c>
      <c r="AD39" s="143">
        <f t="shared" si="5"/>
        <v>0</v>
      </c>
      <c r="AE39" s="143">
        <f t="shared" si="5"/>
        <v>0</v>
      </c>
      <c r="AF39" s="143">
        <f t="shared" si="5"/>
        <v>0</v>
      </c>
      <c r="AG39" s="143">
        <f t="shared" si="5"/>
        <v>0</v>
      </c>
    </row>
    <row r="40" spans="2:33">
      <c r="B40" t="s">
        <v>809</v>
      </c>
      <c r="C40" t="s">
        <v>102</v>
      </c>
      <c r="D40" s="120">
        <v>0.1</v>
      </c>
      <c r="E40" s="120">
        <v>0.1</v>
      </c>
      <c r="F40" s="127">
        <v>0</v>
      </c>
      <c r="G40" s="127">
        <v>0</v>
      </c>
      <c r="H40" s="127">
        <v>6660</v>
      </c>
      <c r="I40" s="127">
        <v>1914</v>
      </c>
      <c r="J40" s="127">
        <v>0</v>
      </c>
      <c r="K40" s="127"/>
      <c r="L40" s="127"/>
      <c r="M40" s="127"/>
      <c r="N40" s="127"/>
      <c r="O40" s="127"/>
      <c r="Q40" s="140">
        <f t="shared" si="3"/>
        <v>0</v>
      </c>
      <c r="R40" s="140">
        <f t="shared" si="3"/>
        <v>0</v>
      </c>
      <c r="S40" s="140">
        <f t="shared" si="3"/>
        <v>0</v>
      </c>
      <c r="T40" s="140">
        <f t="shared" si="3"/>
        <v>0</v>
      </c>
      <c r="U40" s="140">
        <f t="shared" si="3"/>
        <v>0</v>
      </c>
      <c r="W40" s="140">
        <f t="shared" si="4"/>
        <v>0</v>
      </c>
      <c r="X40" s="140">
        <f t="shared" si="4"/>
        <v>0</v>
      </c>
      <c r="Y40" s="140">
        <f t="shared" si="4"/>
        <v>0</v>
      </c>
      <c r="Z40" s="140">
        <f t="shared" si="4"/>
        <v>0</v>
      </c>
      <c r="AA40" s="140">
        <f t="shared" si="4"/>
        <v>0</v>
      </c>
      <c r="AC40" s="143">
        <f t="shared" si="5"/>
        <v>0</v>
      </c>
      <c r="AD40" s="143">
        <f t="shared" si="5"/>
        <v>0</v>
      </c>
      <c r="AE40" s="143">
        <f t="shared" si="5"/>
        <v>0</v>
      </c>
      <c r="AF40" s="143">
        <f t="shared" si="5"/>
        <v>0</v>
      </c>
      <c r="AG40" s="143">
        <f t="shared" si="5"/>
        <v>0</v>
      </c>
    </row>
    <row r="41" spans="2:33">
      <c r="B41" t="s">
        <v>809</v>
      </c>
      <c r="C41" t="s">
        <v>106</v>
      </c>
      <c r="D41" s="120">
        <v>2.1700000000000001E-2</v>
      </c>
      <c r="E41" s="120">
        <v>2.4500000000000001E-2</v>
      </c>
      <c r="F41" s="127">
        <v>9467005</v>
      </c>
      <c r="G41" s="127">
        <v>2720336</v>
      </c>
      <c r="H41" s="127">
        <v>0</v>
      </c>
      <c r="I41" s="127">
        <v>0</v>
      </c>
      <c r="J41" s="127">
        <v>0</v>
      </c>
      <c r="K41" s="127"/>
      <c r="L41" s="127"/>
      <c r="M41" s="127"/>
      <c r="N41" s="127"/>
      <c r="O41" s="127"/>
      <c r="Q41" s="140">
        <f t="shared" si="3"/>
        <v>0</v>
      </c>
      <c r="R41" s="140">
        <f t="shared" si="3"/>
        <v>0</v>
      </c>
      <c r="S41" s="140">
        <f t="shared" si="3"/>
        <v>0</v>
      </c>
      <c r="T41" s="140">
        <f t="shared" si="3"/>
        <v>0</v>
      </c>
      <c r="U41" s="140">
        <f t="shared" si="3"/>
        <v>0</v>
      </c>
      <c r="W41" s="140">
        <f t="shared" si="4"/>
        <v>26507.614000000005</v>
      </c>
      <c r="X41" s="140">
        <f t="shared" si="4"/>
        <v>7616.9408000000012</v>
      </c>
      <c r="Y41" s="140">
        <f t="shared" si="4"/>
        <v>0</v>
      </c>
      <c r="Z41" s="140">
        <f t="shared" si="4"/>
        <v>0</v>
      </c>
      <c r="AA41" s="140">
        <f t="shared" si="4"/>
        <v>0</v>
      </c>
      <c r="AC41" s="143">
        <f t="shared" si="5"/>
        <v>26507.614000000005</v>
      </c>
      <c r="AD41" s="143">
        <f t="shared" si="5"/>
        <v>7616.9408000000012</v>
      </c>
      <c r="AE41" s="143">
        <f t="shared" si="5"/>
        <v>0</v>
      </c>
      <c r="AF41" s="143">
        <f t="shared" si="5"/>
        <v>0</v>
      </c>
      <c r="AG41" s="143">
        <f t="shared" si="5"/>
        <v>0</v>
      </c>
    </row>
    <row r="42" spans="2:33">
      <c r="B42" t="s">
        <v>809</v>
      </c>
      <c r="C42" t="s">
        <v>107</v>
      </c>
      <c r="D42" s="120">
        <v>6.6699999999999995E-2</v>
      </c>
      <c r="E42" s="120">
        <v>6.6699999999999995E-2</v>
      </c>
      <c r="F42" s="127">
        <v>4362</v>
      </c>
      <c r="G42" s="127">
        <v>1254</v>
      </c>
      <c r="H42" s="127">
        <v>0</v>
      </c>
      <c r="I42" s="127">
        <v>0</v>
      </c>
      <c r="J42" s="127">
        <v>0</v>
      </c>
      <c r="K42" s="127"/>
      <c r="L42" s="127"/>
      <c r="M42" s="127"/>
      <c r="N42" s="127"/>
      <c r="O42" s="127"/>
      <c r="Q42" s="140">
        <f t="shared" si="3"/>
        <v>0</v>
      </c>
      <c r="R42" s="140">
        <f t="shared" si="3"/>
        <v>0</v>
      </c>
      <c r="S42" s="140">
        <f t="shared" si="3"/>
        <v>0</v>
      </c>
      <c r="T42" s="140">
        <f t="shared" si="3"/>
        <v>0</v>
      </c>
      <c r="U42" s="140">
        <f t="shared" si="3"/>
        <v>0</v>
      </c>
      <c r="W42" s="140">
        <f t="shared" si="4"/>
        <v>0</v>
      </c>
      <c r="X42" s="140">
        <f t="shared" si="4"/>
        <v>0</v>
      </c>
      <c r="Y42" s="140">
        <f t="shared" si="4"/>
        <v>0</v>
      </c>
      <c r="Z42" s="140">
        <f t="shared" si="4"/>
        <v>0</v>
      </c>
      <c r="AA42" s="140">
        <f t="shared" si="4"/>
        <v>0</v>
      </c>
      <c r="AC42" s="143">
        <f t="shared" si="5"/>
        <v>0</v>
      </c>
      <c r="AD42" s="143">
        <f t="shared" si="5"/>
        <v>0</v>
      </c>
      <c r="AE42" s="143">
        <f t="shared" si="5"/>
        <v>0</v>
      </c>
      <c r="AF42" s="143">
        <f t="shared" si="5"/>
        <v>0</v>
      </c>
      <c r="AG42" s="143">
        <f t="shared" si="5"/>
        <v>0</v>
      </c>
    </row>
    <row r="43" spans="2:33">
      <c r="B43" t="s">
        <v>809</v>
      </c>
      <c r="C43" t="s">
        <v>108</v>
      </c>
      <c r="D43" s="120">
        <v>0.2</v>
      </c>
      <c r="E43" s="120">
        <v>0.2</v>
      </c>
      <c r="F43" s="127">
        <v>750192</v>
      </c>
      <c r="G43" s="127">
        <v>215567</v>
      </c>
      <c r="H43" s="127">
        <v>0</v>
      </c>
      <c r="I43" s="127">
        <v>0</v>
      </c>
      <c r="J43" s="127">
        <v>0</v>
      </c>
      <c r="K43" s="127"/>
      <c r="L43" s="127"/>
      <c r="M43" s="127"/>
      <c r="N43" s="127"/>
      <c r="O43" s="127"/>
      <c r="Q43" s="140">
        <f t="shared" si="3"/>
        <v>0</v>
      </c>
      <c r="R43" s="140">
        <f t="shared" si="3"/>
        <v>0</v>
      </c>
      <c r="S43" s="140">
        <f t="shared" si="3"/>
        <v>0</v>
      </c>
      <c r="T43" s="140">
        <f t="shared" si="3"/>
        <v>0</v>
      </c>
      <c r="U43" s="140">
        <f t="shared" si="3"/>
        <v>0</v>
      </c>
      <c r="W43" s="140">
        <f t="shared" si="4"/>
        <v>0</v>
      </c>
      <c r="X43" s="140">
        <f t="shared" si="4"/>
        <v>0</v>
      </c>
      <c r="Y43" s="140">
        <f t="shared" si="4"/>
        <v>0</v>
      </c>
      <c r="Z43" s="140">
        <f t="shared" si="4"/>
        <v>0</v>
      </c>
      <c r="AA43" s="140">
        <f t="shared" si="4"/>
        <v>0</v>
      </c>
      <c r="AC43" s="143">
        <f t="shared" si="5"/>
        <v>0</v>
      </c>
      <c r="AD43" s="143">
        <f t="shared" si="5"/>
        <v>0</v>
      </c>
      <c r="AE43" s="143">
        <f t="shared" si="5"/>
        <v>0</v>
      </c>
      <c r="AF43" s="143">
        <f t="shared" si="5"/>
        <v>0</v>
      </c>
      <c r="AG43" s="143">
        <f t="shared" si="5"/>
        <v>0</v>
      </c>
    </row>
    <row r="44" spans="2:33">
      <c r="B44" t="s">
        <v>809</v>
      </c>
      <c r="C44" t="s">
        <v>109</v>
      </c>
      <c r="D44" s="120">
        <v>0.2</v>
      </c>
      <c r="E44" s="120">
        <v>0.2</v>
      </c>
      <c r="F44" s="127">
        <v>3778077</v>
      </c>
      <c r="G44" s="127">
        <v>1085627</v>
      </c>
      <c r="H44" s="127">
        <v>0</v>
      </c>
      <c r="I44" s="127">
        <v>0</v>
      </c>
      <c r="J44" s="127">
        <v>0</v>
      </c>
      <c r="K44" s="127"/>
      <c r="L44" s="127"/>
      <c r="M44" s="127"/>
      <c r="N44" s="127"/>
      <c r="O44" s="127"/>
      <c r="Q44" s="140">
        <f t="shared" si="3"/>
        <v>0</v>
      </c>
      <c r="R44" s="140">
        <f t="shared" si="3"/>
        <v>0</v>
      </c>
      <c r="S44" s="140">
        <f t="shared" si="3"/>
        <v>0</v>
      </c>
      <c r="T44" s="140">
        <f t="shared" si="3"/>
        <v>0</v>
      </c>
      <c r="U44" s="140">
        <f t="shared" si="3"/>
        <v>0</v>
      </c>
      <c r="W44" s="140">
        <f t="shared" si="4"/>
        <v>0</v>
      </c>
      <c r="X44" s="140">
        <f t="shared" si="4"/>
        <v>0</v>
      </c>
      <c r="Y44" s="140">
        <f t="shared" si="4"/>
        <v>0</v>
      </c>
      <c r="Z44" s="140">
        <f t="shared" si="4"/>
        <v>0</v>
      </c>
      <c r="AA44" s="140">
        <f t="shared" si="4"/>
        <v>0</v>
      </c>
      <c r="AC44" s="143">
        <f t="shared" si="5"/>
        <v>0</v>
      </c>
      <c r="AD44" s="143">
        <f t="shared" si="5"/>
        <v>0</v>
      </c>
      <c r="AE44" s="143">
        <f t="shared" si="5"/>
        <v>0</v>
      </c>
      <c r="AF44" s="143">
        <f t="shared" si="5"/>
        <v>0</v>
      </c>
      <c r="AG44" s="143">
        <f t="shared" si="5"/>
        <v>0</v>
      </c>
    </row>
    <row r="45" spans="2:33">
      <c r="B45" t="s">
        <v>809</v>
      </c>
      <c r="C45" t="s">
        <v>115</v>
      </c>
      <c r="D45" s="120">
        <v>0.04</v>
      </c>
      <c r="E45" s="120">
        <v>0.04</v>
      </c>
      <c r="F45" s="127">
        <v>345724</v>
      </c>
      <c r="G45" s="127">
        <v>99344</v>
      </c>
      <c r="H45" s="127">
        <v>0</v>
      </c>
      <c r="I45" s="127">
        <v>0</v>
      </c>
      <c r="J45" s="127">
        <v>0</v>
      </c>
      <c r="K45" s="127"/>
      <c r="L45" s="127"/>
      <c r="M45" s="127"/>
      <c r="N45" s="127"/>
      <c r="O45" s="127"/>
      <c r="Q45" s="140">
        <f t="shared" si="3"/>
        <v>0</v>
      </c>
      <c r="R45" s="140">
        <f t="shared" si="3"/>
        <v>0</v>
      </c>
      <c r="S45" s="140">
        <f t="shared" si="3"/>
        <v>0</v>
      </c>
      <c r="T45" s="140">
        <f t="shared" si="3"/>
        <v>0</v>
      </c>
      <c r="U45" s="140">
        <f t="shared" si="3"/>
        <v>0</v>
      </c>
      <c r="W45" s="140">
        <f t="shared" si="4"/>
        <v>0</v>
      </c>
      <c r="X45" s="140">
        <f t="shared" si="4"/>
        <v>0</v>
      </c>
      <c r="Y45" s="140">
        <f t="shared" si="4"/>
        <v>0</v>
      </c>
      <c r="Z45" s="140">
        <f t="shared" si="4"/>
        <v>0</v>
      </c>
      <c r="AA45" s="140">
        <f t="shared" si="4"/>
        <v>0</v>
      </c>
      <c r="AC45" s="143">
        <f t="shared" si="5"/>
        <v>0</v>
      </c>
      <c r="AD45" s="143">
        <f t="shared" si="5"/>
        <v>0</v>
      </c>
      <c r="AE45" s="143">
        <f t="shared" si="5"/>
        <v>0</v>
      </c>
      <c r="AF45" s="143">
        <f t="shared" si="5"/>
        <v>0</v>
      </c>
      <c r="AG45" s="143">
        <f t="shared" si="5"/>
        <v>0</v>
      </c>
    </row>
    <row r="46" spans="2:33">
      <c r="B46" t="s">
        <v>809</v>
      </c>
      <c r="C46" t="s">
        <v>116</v>
      </c>
      <c r="D46" s="120">
        <v>0.05</v>
      </c>
      <c r="E46" s="120">
        <v>0.05</v>
      </c>
      <c r="F46" s="127">
        <v>20487</v>
      </c>
      <c r="G46" s="127">
        <v>5887</v>
      </c>
      <c r="H46" s="127">
        <v>0</v>
      </c>
      <c r="I46" s="127">
        <v>0</v>
      </c>
      <c r="J46" s="127">
        <v>0</v>
      </c>
      <c r="K46" s="127"/>
      <c r="L46" s="127"/>
      <c r="M46" s="127"/>
      <c r="N46" s="127"/>
      <c r="O46" s="127"/>
      <c r="Q46" s="140">
        <f t="shared" si="3"/>
        <v>0</v>
      </c>
      <c r="R46" s="140">
        <f t="shared" si="3"/>
        <v>0</v>
      </c>
      <c r="S46" s="140">
        <f t="shared" si="3"/>
        <v>0</v>
      </c>
      <c r="T46" s="140">
        <f t="shared" si="3"/>
        <v>0</v>
      </c>
      <c r="U46" s="140">
        <f t="shared" si="3"/>
        <v>0</v>
      </c>
      <c r="W46" s="140">
        <f t="shared" si="4"/>
        <v>0</v>
      </c>
      <c r="X46" s="140">
        <f t="shared" si="4"/>
        <v>0</v>
      </c>
      <c r="Y46" s="140">
        <f t="shared" si="4"/>
        <v>0</v>
      </c>
      <c r="Z46" s="140">
        <f t="shared" si="4"/>
        <v>0</v>
      </c>
      <c r="AA46" s="140">
        <f t="shared" si="4"/>
        <v>0</v>
      </c>
      <c r="AC46" s="143">
        <f t="shared" si="5"/>
        <v>0</v>
      </c>
      <c r="AD46" s="143">
        <f t="shared" si="5"/>
        <v>0</v>
      </c>
      <c r="AE46" s="143">
        <f t="shared" si="5"/>
        <v>0</v>
      </c>
      <c r="AF46" s="143">
        <f t="shared" si="5"/>
        <v>0</v>
      </c>
      <c r="AG46" s="143">
        <f t="shared" si="5"/>
        <v>0</v>
      </c>
    </row>
    <row r="47" spans="2:33">
      <c r="B47" t="s">
        <v>809</v>
      </c>
      <c r="C47" t="s">
        <v>117</v>
      </c>
      <c r="D47" s="120">
        <v>6.6699999999999995E-2</v>
      </c>
      <c r="E47" s="120">
        <v>6.6699999999999995E-2</v>
      </c>
      <c r="F47" s="127">
        <v>0</v>
      </c>
      <c r="G47" s="127">
        <v>0</v>
      </c>
      <c r="H47" s="127">
        <v>0</v>
      </c>
      <c r="I47" s="127">
        <v>0</v>
      </c>
      <c r="J47" s="127">
        <v>0</v>
      </c>
      <c r="K47" s="127"/>
      <c r="L47" s="127"/>
      <c r="M47" s="127"/>
      <c r="N47" s="127"/>
      <c r="O47" s="127"/>
      <c r="Q47" s="140">
        <f t="shared" si="3"/>
        <v>0</v>
      </c>
      <c r="R47" s="140">
        <f t="shared" si="3"/>
        <v>0</v>
      </c>
      <c r="S47" s="140">
        <f t="shared" si="3"/>
        <v>0</v>
      </c>
      <c r="T47" s="140">
        <f t="shared" si="3"/>
        <v>0</v>
      </c>
      <c r="U47" s="140">
        <f t="shared" si="3"/>
        <v>0</v>
      </c>
      <c r="W47" s="140">
        <f t="shared" si="4"/>
        <v>0</v>
      </c>
      <c r="X47" s="140">
        <f t="shared" si="4"/>
        <v>0</v>
      </c>
      <c r="Y47" s="140">
        <f t="shared" si="4"/>
        <v>0</v>
      </c>
      <c r="Z47" s="140">
        <f t="shared" si="4"/>
        <v>0</v>
      </c>
      <c r="AA47" s="140">
        <f t="shared" si="4"/>
        <v>0</v>
      </c>
      <c r="AC47" s="143">
        <f t="shared" si="5"/>
        <v>0</v>
      </c>
      <c r="AD47" s="143">
        <f t="shared" si="5"/>
        <v>0</v>
      </c>
      <c r="AE47" s="143">
        <f t="shared" si="5"/>
        <v>0</v>
      </c>
      <c r="AF47" s="143">
        <f t="shared" si="5"/>
        <v>0</v>
      </c>
      <c r="AG47" s="143">
        <f t="shared" si="5"/>
        <v>0</v>
      </c>
    </row>
    <row r="48" spans="2:33">
      <c r="B48" t="s">
        <v>809</v>
      </c>
      <c r="C48" t="s">
        <v>120</v>
      </c>
      <c r="D48" s="120">
        <v>6.6699999999999995E-2</v>
      </c>
      <c r="E48" s="120">
        <v>6.6699999999999995E-2</v>
      </c>
      <c r="F48" s="127">
        <v>4704535</v>
      </c>
      <c r="G48" s="127">
        <v>1351845</v>
      </c>
      <c r="H48" s="127">
        <v>0</v>
      </c>
      <c r="I48" s="127">
        <v>0</v>
      </c>
      <c r="J48" s="127">
        <v>0</v>
      </c>
      <c r="K48" s="127"/>
      <c r="L48" s="127"/>
      <c r="M48" s="127"/>
      <c r="N48" s="127"/>
      <c r="O48" s="127"/>
      <c r="Q48" s="140">
        <f t="shared" si="3"/>
        <v>0</v>
      </c>
      <c r="R48" s="140">
        <f t="shared" si="3"/>
        <v>0</v>
      </c>
      <c r="S48" s="140">
        <f t="shared" si="3"/>
        <v>0</v>
      </c>
      <c r="T48" s="140">
        <f t="shared" si="3"/>
        <v>0</v>
      </c>
      <c r="U48" s="140">
        <f t="shared" si="3"/>
        <v>0</v>
      </c>
      <c r="W48" s="140">
        <f t="shared" si="4"/>
        <v>0</v>
      </c>
      <c r="X48" s="140">
        <f t="shared" si="4"/>
        <v>0</v>
      </c>
      <c r="Y48" s="140">
        <f t="shared" si="4"/>
        <v>0</v>
      </c>
      <c r="Z48" s="140">
        <f t="shared" si="4"/>
        <v>0</v>
      </c>
      <c r="AA48" s="140">
        <f t="shared" si="4"/>
        <v>0</v>
      </c>
      <c r="AC48" s="143">
        <f t="shared" si="5"/>
        <v>0</v>
      </c>
      <c r="AD48" s="143">
        <f t="shared" si="5"/>
        <v>0</v>
      </c>
      <c r="AE48" s="143">
        <f t="shared" si="5"/>
        <v>0</v>
      </c>
      <c r="AF48" s="143">
        <f t="shared" si="5"/>
        <v>0</v>
      </c>
      <c r="AG48" s="143">
        <f t="shared" si="5"/>
        <v>0</v>
      </c>
    </row>
    <row r="49" spans="2:33">
      <c r="B49" t="s">
        <v>809</v>
      </c>
      <c r="C49" t="s">
        <v>121</v>
      </c>
      <c r="D49" s="120">
        <v>6.6699999999999995E-2</v>
      </c>
      <c r="E49" s="120">
        <v>6.6699999999999995E-2</v>
      </c>
      <c r="F49" s="127">
        <v>5849626</v>
      </c>
      <c r="G49" s="127">
        <v>1680886</v>
      </c>
      <c r="H49" s="127">
        <v>0</v>
      </c>
      <c r="I49" s="127">
        <v>0</v>
      </c>
      <c r="J49" s="127">
        <v>0</v>
      </c>
      <c r="K49" s="127"/>
      <c r="L49" s="127"/>
      <c r="M49" s="127"/>
      <c r="N49" s="127"/>
      <c r="O49" s="127"/>
      <c r="Q49" s="140">
        <f t="shared" si="3"/>
        <v>0</v>
      </c>
      <c r="R49" s="140">
        <f t="shared" si="3"/>
        <v>0</v>
      </c>
      <c r="S49" s="140">
        <f t="shared" si="3"/>
        <v>0</v>
      </c>
      <c r="T49" s="140">
        <f t="shared" si="3"/>
        <v>0</v>
      </c>
      <c r="U49" s="140">
        <f t="shared" si="3"/>
        <v>0</v>
      </c>
      <c r="W49" s="140">
        <f t="shared" si="4"/>
        <v>0</v>
      </c>
      <c r="X49" s="140">
        <f t="shared" si="4"/>
        <v>0</v>
      </c>
      <c r="Y49" s="140">
        <f t="shared" si="4"/>
        <v>0</v>
      </c>
      <c r="Z49" s="140">
        <f t="shared" si="4"/>
        <v>0</v>
      </c>
      <c r="AA49" s="140">
        <f t="shared" si="4"/>
        <v>0</v>
      </c>
      <c r="AC49" s="143">
        <f t="shared" si="5"/>
        <v>0</v>
      </c>
      <c r="AD49" s="143">
        <f t="shared" si="5"/>
        <v>0</v>
      </c>
      <c r="AE49" s="143">
        <f t="shared" si="5"/>
        <v>0</v>
      </c>
      <c r="AF49" s="143">
        <f t="shared" si="5"/>
        <v>0</v>
      </c>
      <c r="AG49" s="143">
        <f t="shared" si="5"/>
        <v>0</v>
      </c>
    </row>
    <row r="50" spans="2:33">
      <c r="B50" t="s">
        <v>809</v>
      </c>
      <c r="C50" t="s">
        <v>122</v>
      </c>
      <c r="D50" s="120">
        <v>0.1</v>
      </c>
      <c r="E50" s="120">
        <v>0.1</v>
      </c>
      <c r="F50" s="127">
        <v>0</v>
      </c>
      <c r="G50" s="127">
        <v>0</v>
      </c>
      <c r="H50" s="127">
        <v>0</v>
      </c>
      <c r="I50" s="127">
        <v>0</v>
      </c>
      <c r="J50" s="127">
        <v>0</v>
      </c>
      <c r="K50" s="127"/>
      <c r="L50" s="127"/>
      <c r="M50" s="127"/>
      <c r="N50" s="127"/>
      <c r="O50" s="127"/>
      <c r="Q50" s="140">
        <f t="shared" si="3"/>
        <v>0</v>
      </c>
      <c r="R50" s="140">
        <f t="shared" si="3"/>
        <v>0</v>
      </c>
      <c r="S50" s="140">
        <f t="shared" si="3"/>
        <v>0</v>
      </c>
      <c r="T50" s="140">
        <f t="shared" si="3"/>
        <v>0</v>
      </c>
      <c r="U50" s="140">
        <f t="shared" si="3"/>
        <v>0</v>
      </c>
      <c r="W50" s="140">
        <f t="shared" si="4"/>
        <v>0</v>
      </c>
      <c r="X50" s="140">
        <f t="shared" si="4"/>
        <v>0</v>
      </c>
      <c r="Y50" s="140">
        <f t="shared" si="4"/>
        <v>0</v>
      </c>
      <c r="Z50" s="140">
        <f t="shared" si="4"/>
        <v>0</v>
      </c>
      <c r="AA50" s="140">
        <f t="shared" si="4"/>
        <v>0</v>
      </c>
      <c r="AC50" s="143">
        <f t="shared" si="5"/>
        <v>0</v>
      </c>
      <c r="AD50" s="143">
        <f t="shared" si="5"/>
        <v>0</v>
      </c>
      <c r="AE50" s="143">
        <f t="shared" si="5"/>
        <v>0</v>
      </c>
      <c r="AF50" s="143">
        <f t="shared" si="5"/>
        <v>0</v>
      </c>
      <c r="AG50" s="143">
        <f t="shared" si="5"/>
        <v>0</v>
      </c>
    </row>
    <row r="51" spans="2:33">
      <c r="B51" t="s">
        <v>809</v>
      </c>
      <c r="C51" t="s">
        <v>123</v>
      </c>
      <c r="D51" s="120">
        <v>0.1</v>
      </c>
      <c r="E51" s="120">
        <v>0.1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/>
      <c r="L51" s="127"/>
      <c r="M51" s="127"/>
      <c r="N51" s="127"/>
      <c r="O51" s="127"/>
      <c r="Q51" s="140">
        <f t="shared" si="3"/>
        <v>0</v>
      </c>
      <c r="R51" s="140">
        <f t="shared" si="3"/>
        <v>0</v>
      </c>
      <c r="S51" s="140">
        <f t="shared" si="3"/>
        <v>0</v>
      </c>
      <c r="T51" s="140">
        <f t="shared" si="3"/>
        <v>0</v>
      </c>
      <c r="U51" s="140">
        <f t="shared" si="3"/>
        <v>0</v>
      </c>
      <c r="W51" s="140">
        <f t="shared" si="4"/>
        <v>0</v>
      </c>
      <c r="X51" s="140">
        <f t="shared" si="4"/>
        <v>0</v>
      </c>
      <c r="Y51" s="140">
        <f t="shared" si="4"/>
        <v>0</v>
      </c>
      <c r="Z51" s="140">
        <f t="shared" si="4"/>
        <v>0</v>
      </c>
      <c r="AA51" s="140">
        <f t="shared" si="4"/>
        <v>0</v>
      </c>
      <c r="AC51" s="143">
        <f t="shared" si="5"/>
        <v>0</v>
      </c>
      <c r="AD51" s="143">
        <f t="shared" si="5"/>
        <v>0</v>
      </c>
      <c r="AE51" s="143">
        <f t="shared" si="5"/>
        <v>0</v>
      </c>
      <c r="AF51" s="143">
        <f t="shared" si="5"/>
        <v>0</v>
      </c>
      <c r="AG51" s="143">
        <f t="shared" si="5"/>
        <v>0</v>
      </c>
    </row>
    <row r="52" spans="2:33">
      <c r="B52" t="s">
        <v>809</v>
      </c>
      <c r="C52" t="s">
        <v>179</v>
      </c>
      <c r="D52" s="120">
        <v>1.9E-2</v>
      </c>
      <c r="E52" s="120">
        <v>2.06E-2</v>
      </c>
      <c r="F52" s="127">
        <v>4495654</v>
      </c>
      <c r="G52" s="127">
        <v>0</v>
      </c>
      <c r="H52" s="127">
        <v>2264626</v>
      </c>
      <c r="I52" s="127">
        <v>0</v>
      </c>
      <c r="J52" s="127">
        <v>0</v>
      </c>
      <c r="K52" s="127"/>
      <c r="L52" s="127"/>
      <c r="M52" s="127"/>
      <c r="N52" s="127"/>
      <c r="O52" s="127"/>
      <c r="Q52" s="140">
        <f t="shared" si="3"/>
        <v>0</v>
      </c>
      <c r="R52" s="140">
        <f t="shared" si="3"/>
        <v>0</v>
      </c>
      <c r="S52" s="140">
        <f t="shared" si="3"/>
        <v>0</v>
      </c>
      <c r="T52" s="140">
        <f t="shared" si="3"/>
        <v>0</v>
      </c>
      <c r="U52" s="140">
        <f t="shared" si="3"/>
        <v>0</v>
      </c>
      <c r="W52" s="140">
        <f t="shared" si="4"/>
        <v>7193.0464000000029</v>
      </c>
      <c r="X52" s="140">
        <f t="shared" si="4"/>
        <v>0</v>
      </c>
      <c r="Y52" s="140">
        <f t="shared" si="4"/>
        <v>3623.4016000000015</v>
      </c>
      <c r="Z52" s="140">
        <f t="shared" si="4"/>
        <v>0</v>
      </c>
      <c r="AA52" s="140">
        <f t="shared" si="4"/>
        <v>0</v>
      </c>
      <c r="AC52" s="143">
        <f t="shared" si="5"/>
        <v>7193.0464000000029</v>
      </c>
      <c r="AD52" s="143">
        <f t="shared" si="5"/>
        <v>0</v>
      </c>
      <c r="AE52" s="143">
        <f t="shared" si="5"/>
        <v>3623.4016000000015</v>
      </c>
      <c r="AF52" s="143">
        <f t="shared" si="5"/>
        <v>0</v>
      </c>
      <c r="AG52" s="143">
        <f t="shared" si="5"/>
        <v>0</v>
      </c>
    </row>
    <row r="53" spans="2:33">
      <c r="B53" t="s">
        <v>809</v>
      </c>
      <c r="C53" t="s">
        <v>180</v>
      </c>
      <c r="D53" s="120">
        <v>0.2</v>
      </c>
      <c r="E53" s="120">
        <v>0.2</v>
      </c>
      <c r="F53" s="127">
        <v>1569017</v>
      </c>
      <c r="G53" s="127">
        <v>0</v>
      </c>
      <c r="H53" s="127">
        <v>790372</v>
      </c>
      <c r="I53" s="127">
        <v>0</v>
      </c>
      <c r="J53" s="127">
        <v>0</v>
      </c>
      <c r="K53" s="127"/>
      <c r="L53" s="127"/>
      <c r="M53" s="127"/>
      <c r="N53" s="127"/>
      <c r="O53" s="127"/>
      <c r="Q53" s="140">
        <f t="shared" si="3"/>
        <v>0</v>
      </c>
      <c r="R53" s="140">
        <f t="shared" si="3"/>
        <v>0</v>
      </c>
      <c r="S53" s="140">
        <f t="shared" si="3"/>
        <v>0</v>
      </c>
      <c r="T53" s="140">
        <f t="shared" si="3"/>
        <v>0</v>
      </c>
      <c r="U53" s="140">
        <f t="shared" si="3"/>
        <v>0</v>
      </c>
      <c r="W53" s="140">
        <f t="shared" si="4"/>
        <v>0</v>
      </c>
      <c r="X53" s="140">
        <f t="shared" si="4"/>
        <v>0</v>
      </c>
      <c r="Y53" s="140">
        <f t="shared" si="4"/>
        <v>0</v>
      </c>
      <c r="Z53" s="140">
        <f t="shared" si="4"/>
        <v>0</v>
      </c>
      <c r="AA53" s="140">
        <f t="shared" si="4"/>
        <v>0</v>
      </c>
      <c r="AC53" s="143">
        <f t="shared" si="5"/>
        <v>0</v>
      </c>
      <c r="AD53" s="143">
        <f t="shared" si="5"/>
        <v>0</v>
      </c>
      <c r="AE53" s="143">
        <f t="shared" si="5"/>
        <v>0</v>
      </c>
      <c r="AF53" s="143">
        <f t="shared" si="5"/>
        <v>0</v>
      </c>
      <c r="AG53" s="143">
        <f t="shared" si="5"/>
        <v>0</v>
      </c>
    </row>
    <row r="54" spans="2:33">
      <c r="B54" t="s">
        <v>809</v>
      </c>
      <c r="C54" t="s">
        <v>181</v>
      </c>
      <c r="D54" s="120">
        <v>0.2</v>
      </c>
      <c r="E54" s="120">
        <v>0.2</v>
      </c>
      <c r="F54" s="127">
        <v>1075345</v>
      </c>
      <c r="G54" s="127">
        <v>0</v>
      </c>
      <c r="H54" s="127">
        <v>541691</v>
      </c>
      <c r="I54" s="127">
        <v>0</v>
      </c>
      <c r="J54" s="127">
        <v>0</v>
      </c>
      <c r="K54" s="127"/>
      <c r="L54" s="127"/>
      <c r="M54" s="127"/>
      <c r="N54" s="127"/>
      <c r="O54" s="127"/>
      <c r="Q54" s="140">
        <f t="shared" si="3"/>
        <v>0</v>
      </c>
      <c r="R54" s="140">
        <f t="shared" si="3"/>
        <v>0</v>
      </c>
      <c r="S54" s="140">
        <f t="shared" si="3"/>
        <v>0</v>
      </c>
      <c r="T54" s="140">
        <f t="shared" si="3"/>
        <v>0</v>
      </c>
      <c r="U54" s="140">
        <f t="shared" si="3"/>
        <v>0</v>
      </c>
      <c r="W54" s="140">
        <f t="shared" si="4"/>
        <v>0</v>
      </c>
      <c r="X54" s="140">
        <f t="shared" si="4"/>
        <v>0</v>
      </c>
      <c r="Y54" s="140">
        <f t="shared" si="4"/>
        <v>0</v>
      </c>
      <c r="Z54" s="140">
        <f t="shared" si="4"/>
        <v>0</v>
      </c>
      <c r="AA54" s="140">
        <f t="shared" si="4"/>
        <v>0</v>
      </c>
      <c r="AC54" s="143">
        <f t="shared" si="5"/>
        <v>0</v>
      </c>
      <c r="AD54" s="143">
        <f t="shared" si="5"/>
        <v>0</v>
      </c>
      <c r="AE54" s="143">
        <f t="shared" si="5"/>
        <v>0</v>
      </c>
      <c r="AF54" s="143">
        <f t="shared" si="5"/>
        <v>0</v>
      </c>
      <c r="AG54" s="143">
        <f t="shared" si="5"/>
        <v>0</v>
      </c>
    </row>
    <row r="55" spans="2:33">
      <c r="B55" t="s">
        <v>809</v>
      </c>
      <c r="C55" t="s">
        <v>199</v>
      </c>
      <c r="D55" s="120">
        <v>0.04</v>
      </c>
      <c r="E55" s="120">
        <v>0.04</v>
      </c>
      <c r="F55" s="127">
        <v>275259</v>
      </c>
      <c r="G55" s="127">
        <v>0</v>
      </c>
      <c r="H55" s="127">
        <v>138658</v>
      </c>
      <c r="I55" s="127">
        <v>0</v>
      </c>
      <c r="J55" s="127">
        <v>0</v>
      </c>
      <c r="K55" s="127"/>
      <c r="L55" s="127"/>
      <c r="M55" s="127"/>
      <c r="N55" s="127"/>
      <c r="O55" s="127"/>
      <c r="Q55" s="140">
        <f t="shared" si="3"/>
        <v>0</v>
      </c>
      <c r="R55" s="140">
        <f t="shared" si="3"/>
        <v>0</v>
      </c>
      <c r="S55" s="140">
        <f t="shared" si="3"/>
        <v>0</v>
      </c>
      <c r="T55" s="140">
        <f t="shared" si="3"/>
        <v>0</v>
      </c>
      <c r="U55" s="140">
        <f t="shared" si="3"/>
        <v>0</v>
      </c>
      <c r="W55" s="140">
        <f t="shared" si="4"/>
        <v>0</v>
      </c>
      <c r="X55" s="140">
        <f t="shared" si="4"/>
        <v>0</v>
      </c>
      <c r="Y55" s="140">
        <f t="shared" si="4"/>
        <v>0</v>
      </c>
      <c r="Z55" s="140">
        <f t="shared" si="4"/>
        <v>0</v>
      </c>
      <c r="AA55" s="140">
        <f t="shared" si="4"/>
        <v>0</v>
      </c>
      <c r="AC55" s="143">
        <f t="shared" si="5"/>
        <v>0</v>
      </c>
      <c r="AD55" s="143">
        <f t="shared" si="5"/>
        <v>0</v>
      </c>
      <c r="AE55" s="143">
        <f t="shared" si="5"/>
        <v>0</v>
      </c>
      <c r="AF55" s="143">
        <f t="shared" si="5"/>
        <v>0</v>
      </c>
      <c r="AG55" s="143">
        <f t="shared" si="5"/>
        <v>0</v>
      </c>
    </row>
    <row r="56" spans="2:33">
      <c r="B56" t="s">
        <v>809</v>
      </c>
      <c r="C56" t="s">
        <v>200</v>
      </c>
      <c r="D56" s="120">
        <v>0.05</v>
      </c>
      <c r="E56" s="120">
        <v>0.05</v>
      </c>
      <c r="F56" s="127">
        <v>3953613</v>
      </c>
      <c r="G56" s="127">
        <v>0</v>
      </c>
      <c r="H56" s="127">
        <v>1991580</v>
      </c>
      <c r="I56" s="127">
        <v>0</v>
      </c>
      <c r="J56" s="127">
        <v>0</v>
      </c>
      <c r="K56" s="127"/>
      <c r="L56" s="127"/>
      <c r="M56" s="127"/>
      <c r="N56" s="127"/>
      <c r="O56" s="127"/>
      <c r="Q56" s="140">
        <f t="shared" si="3"/>
        <v>0</v>
      </c>
      <c r="R56" s="140">
        <f t="shared" si="3"/>
        <v>0</v>
      </c>
      <c r="S56" s="140">
        <f t="shared" si="3"/>
        <v>0</v>
      </c>
      <c r="T56" s="140">
        <f t="shared" si="3"/>
        <v>0</v>
      </c>
      <c r="U56" s="140">
        <f t="shared" si="3"/>
        <v>0</v>
      </c>
      <c r="W56" s="140">
        <f t="shared" si="4"/>
        <v>0</v>
      </c>
      <c r="X56" s="140">
        <f t="shared" si="4"/>
        <v>0</v>
      </c>
      <c r="Y56" s="140">
        <f t="shared" si="4"/>
        <v>0</v>
      </c>
      <c r="Z56" s="140">
        <f t="shared" si="4"/>
        <v>0</v>
      </c>
      <c r="AA56" s="140">
        <f t="shared" si="4"/>
        <v>0</v>
      </c>
      <c r="AC56" s="143">
        <f t="shared" si="5"/>
        <v>0</v>
      </c>
      <c r="AD56" s="143">
        <f t="shared" si="5"/>
        <v>0</v>
      </c>
      <c r="AE56" s="143">
        <f t="shared" si="5"/>
        <v>0</v>
      </c>
      <c r="AF56" s="143">
        <f t="shared" si="5"/>
        <v>0</v>
      </c>
      <c r="AG56" s="143">
        <f t="shared" si="5"/>
        <v>0</v>
      </c>
    </row>
    <row r="57" spans="2:33">
      <c r="B57" t="s">
        <v>809</v>
      </c>
      <c r="C57" t="s">
        <v>201</v>
      </c>
      <c r="D57" s="120">
        <v>0.10539999999999999</v>
      </c>
      <c r="E57" s="120">
        <v>9.5100000000000004E-2</v>
      </c>
      <c r="F57" s="127">
        <v>77959</v>
      </c>
      <c r="G57" s="127">
        <v>0</v>
      </c>
      <c r="H57" s="127">
        <v>39271</v>
      </c>
      <c r="I57" s="127">
        <v>0</v>
      </c>
      <c r="J57" s="127">
        <v>0</v>
      </c>
      <c r="K57" s="127"/>
      <c r="L57" s="127"/>
      <c r="M57" s="127"/>
      <c r="N57" s="127"/>
      <c r="O57" s="127"/>
      <c r="Q57" s="140">
        <f t="shared" si="3"/>
        <v>0</v>
      </c>
      <c r="R57" s="140">
        <f t="shared" si="3"/>
        <v>0</v>
      </c>
      <c r="S57" s="140">
        <f t="shared" si="3"/>
        <v>0</v>
      </c>
      <c r="T57" s="140">
        <f t="shared" si="3"/>
        <v>0</v>
      </c>
      <c r="U57" s="140">
        <f t="shared" si="3"/>
        <v>0</v>
      </c>
      <c r="W57" s="140">
        <f t="shared" si="4"/>
        <v>-802.97769999999923</v>
      </c>
      <c r="X57" s="140">
        <f t="shared" si="4"/>
        <v>0</v>
      </c>
      <c r="Y57" s="140">
        <f t="shared" si="4"/>
        <v>-404.49129999999957</v>
      </c>
      <c r="Z57" s="140">
        <f t="shared" si="4"/>
        <v>0</v>
      </c>
      <c r="AA57" s="140">
        <f t="shared" si="4"/>
        <v>0</v>
      </c>
      <c r="AC57" s="143">
        <f t="shared" si="5"/>
        <v>-802.97769999999923</v>
      </c>
      <c r="AD57" s="143">
        <f t="shared" si="5"/>
        <v>0</v>
      </c>
      <c r="AE57" s="143">
        <f t="shared" si="5"/>
        <v>-404.49129999999957</v>
      </c>
      <c r="AF57" s="143">
        <f t="shared" si="5"/>
        <v>0</v>
      </c>
      <c r="AG57" s="143">
        <f t="shared" si="5"/>
        <v>0</v>
      </c>
    </row>
    <row r="58" spans="2:33">
      <c r="B58" t="s">
        <v>809</v>
      </c>
      <c r="C58" t="s">
        <v>202</v>
      </c>
      <c r="D58" s="120">
        <v>6.6699999999999995E-2</v>
      </c>
      <c r="E58" s="120">
        <v>6.6699999999999995E-2</v>
      </c>
      <c r="F58" s="127">
        <v>1816849</v>
      </c>
      <c r="G58" s="127">
        <v>0</v>
      </c>
      <c r="H58" s="127">
        <v>915214</v>
      </c>
      <c r="I58" s="127">
        <v>0</v>
      </c>
      <c r="J58" s="127">
        <v>0</v>
      </c>
      <c r="K58" s="127"/>
      <c r="L58" s="127"/>
      <c r="M58" s="127"/>
      <c r="N58" s="127"/>
      <c r="O58" s="127"/>
      <c r="Q58" s="140">
        <f t="shared" si="3"/>
        <v>0</v>
      </c>
      <c r="R58" s="140">
        <f t="shared" si="3"/>
        <v>0</v>
      </c>
      <c r="S58" s="140">
        <f t="shared" si="3"/>
        <v>0</v>
      </c>
      <c r="T58" s="140">
        <f t="shared" si="3"/>
        <v>0</v>
      </c>
      <c r="U58" s="140">
        <f t="shared" si="3"/>
        <v>0</v>
      </c>
      <c r="W58" s="140">
        <f t="shared" si="4"/>
        <v>0</v>
      </c>
      <c r="X58" s="140">
        <f t="shared" si="4"/>
        <v>0</v>
      </c>
      <c r="Y58" s="140">
        <f t="shared" si="4"/>
        <v>0</v>
      </c>
      <c r="Z58" s="140">
        <f t="shared" si="4"/>
        <v>0</v>
      </c>
      <c r="AA58" s="140">
        <f t="shared" si="4"/>
        <v>0</v>
      </c>
      <c r="AC58" s="143">
        <f t="shared" si="5"/>
        <v>0</v>
      </c>
      <c r="AD58" s="143">
        <f t="shared" si="5"/>
        <v>0</v>
      </c>
      <c r="AE58" s="143">
        <f t="shared" si="5"/>
        <v>0</v>
      </c>
      <c r="AF58" s="143">
        <f t="shared" si="5"/>
        <v>0</v>
      </c>
      <c r="AG58" s="143">
        <f t="shared" si="5"/>
        <v>0</v>
      </c>
    </row>
    <row r="59" spans="2:33">
      <c r="B59" t="s">
        <v>809</v>
      </c>
      <c r="C59" t="s">
        <v>210</v>
      </c>
      <c r="D59" s="120">
        <v>6.6699999999999995E-2</v>
      </c>
      <c r="E59" s="120">
        <v>6.6699999999999995E-2</v>
      </c>
      <c r="F59" s="127">
        <v>18873836</v>
      </c>
      <c r="G59" s="127">
        <v>0</v>
      </c>
      <c r="H59" s="127">
        <v>9507445</v>
      </c>
      <c r="I59" s="127">
        <v>0</v>
      </c>
      <c r="J59" s="127">
        <v>0</v>
      </c>
      <c r="K59" s="127"/>
      <c r="L59" s="127"/>
      <c r="M59" s="127"/>
      <c r="N59" s="127"/>
      <c r="O59" s="127"/>
      <c r="Q59" s="140">
        <f t="shared" si="3"/>
        <v>0</v>
      </c>
      <c r="R59" s="140">
        <f t="shared" si="3"/>
        <v>0</v>
      </c>
      <c r="S59" s="140">
        <f t="shared" si="3"/>
        <v>0</v>
      </c>
      <c r="T59" s="140">
        <f t="shared" si="3"/>
        <v>0</v>
      </c>
      <c r="U59" s="140">
        <f t="shared" si="3"/>
        <v>0</v>
      </c>
      <c r="W59" s="140">
        <f t="shared" si="4"/>
        <v>0</v>
      </c>
      <c r="X59" s="140">
        <f t="shared" si="4"/>
        <v>0</v>
      </c>
      <c r="Y59" s="140">
        <f t="shared" si="4"/>
        <v>0</v>
      </c>
      <c r="Z59" s="140">
        <f t="shared" si="4"/>
        <v>0</v>
      </c>
      <c r="AA59" s="140">
        <f t="shared" si="4"/>
        <v>0</v>
      </c>
      <c r="AC59" s="143">
        <f t="shared" si="5"/>
        <v>0</v>
      </c>
      <c r="AD59" s="143">
        <f t="shared" si="5"/>
        <v>0</v>
      </c>
      <c r="AE59" s="143">
        <f t="shared" si="5"/>
        <v>0</v>
      </c>
      <c r="AF59" s="143">
        <f t="shared" si="5"/>
        <v>0</v>
      </c>
      <c r="AG59" s="143">
        <f t="shared" si="5"/>
        <v>0</v>
      </c>
    </row>
    <row r="60" spans="2:33">
      <c r="B60" t="s">
        <v>809</v>
      </c>
      <c r="C60" t="s">
        <v>211</v>
      </c>
      <c r="D60" s="120">
        <v>6.6699999999999995E-2</v>
      </c>
      <c r="E60" s="120">
        <v>6.6699999999999995E-2</v>
      </c>
      <c r="F60" s="127">
        <v>1250894</v>
      </c>
      <c r="G60" s="127">
        <v>0</v>
      </c>
      <c r="H60" s="127">
        <v>630122</v>
      </c>
      <c r="I60" s="127">
        <v>0</v>
      </c>
      <c r="J60" s="127">
        <v>0</v>
      </c>
      <c r="K60" s="127"/>
      <c r="L60" s="127"/>
      <c r="M60" s="127"/>
      <c r="N60" s="127"/>
      <c r="O60" s="127"/>
      <c r="Q60" s="140">
        <f t="shared" si="3"/>
        <v>0</v>
      </c>
      <c r="R60" s="140">
        <f t="shared" si="3"/>
        <v>0</v>
      </c>
      <c r="S60" s="140">
        <f t="shared" si="3"/>
        <v>0</v>
      </c>
      <c r="T60" s="140">
        <f t="shared" si="3"/>
        <v>0</v>
      </c>
      <c r="U60" s="140">
        <f t="shared" si="3"/>
        <v>0</v>
      </c>
      <c r="W60" s="140">
        <f t="shared" si="4"/>
        <v>0</v>
      </c>
      <c r="X60" s="140">
        <f t="shared" si="4"/>
        <v>0</v>
      </c>
      <c r="Y60" s="140">
        <f t="shared" si="4"/>
        <v>0</v>
      </c>
      <c r="Z60" s="140">
        <f t="shared" si="4"/>
        <v>0</v>
      </c>
      <c r="AA60" s="140">
        <f t="shared" si="4"/>
        <v>0</v>
      </c>
      <c r="AC60" s="143">
        <f t="shared" si="5"/>
        <v>0</v>
      </c>
      <c r="AD60" s="143">
        <f t="shared" si="5"/>
        <v>0</v>
      </c>
      <c r="AE60" s="143">
        <f t="shared" si="5"/>
        <v>0</v>
      </c>
      <c r="AF60" s="143">
        <f t="shared" si="5"/>
        <v>0</v>
      </c>
      <c r="AG60" s="143">
        <f t="shared" si="5"/>
        <v>0</v>
      </c>
    </row>
    <row r="61" spans="2:33">
      <c r="B61" t="s">
        <v>809</v>
      </c>
      <c r="C61" t="s">
        <v>212</v>
      </c>
      <c r="D61" s="120">
        <v>0.1</v>
      </c>
      <c r="E61" s="120">
        <v>0.1</v>
      </c>
      <c r="F61" s="127">
        <v>187335</v>
      </c>
      <c r="G61" s="127">
        <v>0</v>
      </c>
      <c r="H61" s="127">
        <v>94368</v>
      </c>
      <c r="I61" s="127">
        <v>0</v>
      </c>
      <c r="J61" s="127">
        <v>0</v>
      </c>
      <c r="K61" s="127"/>
      <c r="L61" s="127"/>
      <c r="M61" s="127"/>
      <c r="N61" s="127"/>
      <c r="O61" s="127"/>
      <c r="Q61" s="140">
        <f t="shared" si="3"/>
        <v>0</v>
      </c>
      <c r="R61" s="140">
        <f t="shared" si="3"/>
        <v>0</v>
      </c>
      <c r="S61" s="140">
        <f t="shared" si="3"/>
        <v>0</v>
      </c>
      <c r="T61" s="140">
        <f t="shared" si="3"/>
        <v>0</v>
      </c>
      <c r="U61" s="140">
        <f t="shared" si="3"/>
        <v>0</v>
      </c>
      <c r="W61" s="140">
        <f t="shared" si="4"/>
        <v>0</v>
      </c>
      <c r="X61" s="140">
        <f t="shared" si="4"/>
        <v>0</v>
      </c>
      <c r="Y61" s="140">
        <f t="shared" si="4"/>
        <v>0</v>
      </c>
      <c r="Z61" s="140">
        <f t="shared" si="4"/>
        <v>0</v>
      </c>
      <c r="AA61" s="140">
        <f t="shared" si="4"/>
        <v>0</v>
      </c>
      <c r="AC61" s="143">
        <f t="shared" si="5"/>
        <v>0</v>
      </c>
      <c r="AD61" s="143">
        <f t="shared" si="5"/>
        <v>0</v>
      </c>
      <c r="AE61" s="143">
        <f t="shared" si="5"/>
        <v>0</v>
      </c>
      <c r="AF61" s="143">
        <f t="shared" si="5"/>
        <v>0</v>
      </c>
      <c r="AG61" s="143">
        <f t="shared" si="5"/>
        <v>0</v>
      </c>
    </row>
    <row r="62" spans="2:33">
      <c r="B62" t="s">
        <v>809</v>
      </c>
      <c r="C62" t="s">
        <v>301</v>
      </c>
      <c r="D62" s="120">
        <v>1.9E-2</v>
      </c>
      <c r="E62" s="120">
        <v>2.06E-2</v>
      </c>
      <c r="F62" s="127"/>
      <c r="G62" s="127"/>
      <c r="H62" s="127"/>
      <c r="I62" s="127"/>
      <c r="J62" s="127"/>
      <c r="K62" s="127">
        <v>0</v>
      </c>
      <c r="L62" s="127">
        <v>0</v>
      </c>
      <c r="M62" s="127">
        <v>2809781</v>
      </c>
      <c r="N62" s="127">
        <v>0</v>
      </c>
      <c r="O62" s="127">
        <v>0</v>
      </c>
      <c r="Q62" s="140">
        <f t="shared" si="3"/>
        <v>0</v>
      </c>
      <c r="R62" s="140">
        <f t="shared" si="3"/>
        <v>0</v>
      </c>
      <c r="S62" s="140">
        <f t="shared" si="3"/>
        <v>4495.6496000000025</v>
      </c>
      <c r="T62" s="140">
        <f t="shared" si="3"/>
        <v>0</v>
      </c>
      <c r="U62" s="140">
        <f t="shared" si="3"/>
        <v>0</v>
      </c>
      <c r="W62" s="140">
        <f t="shared" si="4"/>
        <v>0</v>
      </c>
      <c r="X62" s="140">
        <f t="shared" si="4"/>
        <v>0</v>
      </c>
      <c r="Y62" s="140">
        <f t="shared" si="4"/>
        <v>0</v>
      </c>
      <c r="Z62" s="140">
        <f t="shared" si="4"/>
        <v>0</v>
      </c>
      <c r="AA62" s="140">
        <f t="shared" si="4"/>
        <v>0</v>
      </c>
      <c r="AC62" s="143">
        <f t="shared" si="5"/>
        <v>0</v>
      </c>
      <c r="AD62" s="143">
        <f t="shared" si="5"/>
        <v>0</v>
      </c>
      <c r="AE62" s="143">
        <f t="shared" si="5"/>
        <v>4495.6496000000025</v>
      </c>
      <c r="AF62" s="143">
        <f t="shared" si="5"/>
        <v>0</v>
      </c>
      <c r="AG62" s="143">
        <f t="shared" si="5"/>
        <v>0</v>
      </c>
    </row>
    <row r="63" spans="2:33">
      <c r="B63" t="s">
        <v>809</v>
      </c>
      <c r="C63" t="s">
        <v>302</v>
      </c>
      <c r="D63" s="120">
        <v>6.6699999999999995E-2</v>
      </c>
      <c r="E63" s="120">
        <v>6.6699999999999995E-2</v>
      </c>
      <c r="F63" s="127"/>
      <c r="G63" s="127"/>
      <c r="H63" s="127"/>
      <c r="I63" s="127"/>
      <c r="J63" s="127"/>
      <c r="K63" s="127">
        <v>0</v>
      </c>
      <c r="L63" s="127">
        <v>0</v>
      </c>
      <c r="M63" s="127">
        <v>7798</v>
      </c>
      <c r="N63" s="127">
        <v>0</v>
      </c>
      <c r="O63" s="127">
        <v>0</v>
      </c>
      <c r="Q63" s="140">
        <f t="shared" si="3"/>
        <v>0</v>
      </c>
      <c r="R63" s="140">
        <f t="shared" si="3"/>
        <v>0</v>
      </c>
      <c r="S63" s="140">
        <f t="shared" si="3"/>
        <v>0</v>
      </c>
      <c r="T63" s="140">
        <f t="shared" si="3"/>
        <v>0</v>
      </c>
      <c r="U63" s="140">
        <f t="shared" si="3"/>
        <v>0</v>
      </c>
      <c r="W63" s="140">
        <f t="shared" si="4"/>
        <v>0</v>
      </c>
      <c r="X63" s="140">
        <f t="shared" si="4"/>
        <v>0</v>
      </c>
      <c r="Y63" s="140">
        <f t="shared" si="4"/>
        <v>0</v>
      </c>
      <c r="Z63" s="140">
        <f t="shared" si="4"/>
        <v>0</v>
      </c>
      <c r="AA63" s="140">
        <f t="shared" si="4"/>
        <v>0</v>
      </c>
      <c r="AC63" s="143">
        <f t="shared" si="5"/>
        <v>0</v>
      </c>
      <c r="AD63" s="143">
        <f t="shared" si="5"/>
        <v>0</v>
      </c>
      <c r="AE63" s="143">
        <f t="shared" si="5"/>
        <v>0</v>
      </c>
      <c r="AF63" s="143">
        <f t="shared" si="5"/>
        <v>0</v>
      </c>
      <c r="AG63" s="143">
        <f t="shared" si="5"/>
        <v>0</v>
      </c>
    </row>
    <row r="64" spans="2:33">
      <c r="B64" t="s">
        <v>809</v>
      </c>
      <c r="C64" t="s">
        <v>314</v>
      </c>
      <c r="D64" s="120">
        <v>0.04</v>
      </c>
      <c r="E64" s="120">
        <v>0.04</v>
      </c>
      <c r="F64" s="127"/>
      <c r="G64" s="127"/>
      <c r="H64" s="127"/>
      <c r="I64" s="127"/>
      <c r="J64" s="127"/>
      <c r="K64" s="127">
        <v>0</v>
      </c>
      <c r="L64" s="127">
        <v>0</v>
      </c>
      <c r="M64" s="127">
        <v>0</v>
      </c>
      <c r="N64" s="127">
        <v>0</v>
      </c>
      <c r="O64" s="127">
        <v>0</v>
      </c>
      <c r="Q64" s="140">
        <f t="shared" si="3"/>
        <v>0</v>
      </c>
      <c r="R64" s="140">
        <f t="shared" si="3"/>
        <v>0</v>
      </c>
      <c r="S64" s="140">
        <f t="shared" si="3"/>
        <v>0</v>
      </c>
      <c r="T64" s="140">
        <f t="shared" si="3"/>
        <v>0</v>
      </c>
      <c r="U64" s="140">
        <f t="shared" si="3"/>
        <v>0</v>
      </c>
      <c r="W64" s="140">
        <f t="shared" si="4"/>
        <v>0</v>
      </c>
      <c r="X64" s="140">
        <f t="shared" si="4"/>
        <v>0</v>
      </c>
      <c r="Y64" s="140">
        <f t="shared" si="4"/>
        <v>0</v>
      </c>
      <c r="Z64" s="140">
        <f t="shared" si="4"/>
        <v>0</v>
      </c>
      <c r="AA64" s="140">
        <f t="shared" si="4"/>
        <v>0</v>
      </c>
      <c r="AC64" s="143">
        <f t="shared" si="5"/>
        <v>0</v>
      </c>
      <c r="AD64" s="143">
        <f t="shared" si="5"/>
        <v>0</v>
      </c>
      <c r="AE64" s="143">
        <f t="shared" si="5"/>
        <v>0</v>
      </c>
      <c r="AF64" s="143">
        <f t="shared" si="5"/>
        <v>0</v>
      </c>
      <c r="AG64" s="143">
        <f t="shared" si="5"/>
        <v>0</v>
      </c>
    </row>
    <row r="65" spans="2:33">
      <c r="B65" t="s">
        <v>809</v>
      </c>
      <c r="C65" t="s">
        <v>315</v>
      </c>
      <c r="D65" s="120">
        <v>0.05</v>
      </c>
      <c r="E65" s="120">
        <v>0.05</v>
      </c>
      <c r="F65" s="127"/>
      <c r="G65" s="127"/>
      <c r="H65" s="127"/>
      <c r="I65" s="127"/>
      <c r="J65" s="127"/>
      <c r="K65" s="127">
        <v>0</v>
      </c>
      <c r="L65" s="127">
        <v>0</v>
      </c>
      <c r="M65" s="127">
        <v>310018</v>
      </c>
      <c r="N65" s="127">
        <v>0</v>
      </c>
      <c r="O65" s="127">
        <v>0</v>
      </c>
      <c r="Q65" s="140">
        <f t="shared" si="3"/>
        <v>0</v>
      </c>
      <c r="R65" s="140">
        <f t="shared" si="3"/>
        <v>0</v>
      </c>
      <c r="S65" s="140">
        <f t="shared" si="3"/>
        <v>0</v>
      </c>
      <c r="T65" s="140">
        <f t="shared" si="3"/>
        <v>0</v>
      </c>
      <c r="U65" s="140">
        <f t="shared" si="3"/>
        <v>0</v>
      </c>
      <c r="W65" s="140">
        <f t="shared" si="4"/>
        <v>0</v>
      </c>
      <c r="X65" s="140">
        <f t="shared" si="4"/>
        <v>0</v>
      </c>
      <c r="Y65" s="140">
        <f t="shared" si="4"/>
        <v>0</v>
      </c>
      <c r="Z65" s="140">
        <f t="shared" si="4"/>
        <v>0</v>
      </c>
      <c r="AA65" s="140">
        <f t="shared" si="4"/>
        <v>0</v>
      </c>
      <c r="AC65" s="143">
        <f t="shared" si="5"/>
        <v>0</v>
      </c>
      <c r="AD65" s="143">
        <f t="shared" si="5"/>
        <v>0</v>
      </c>
      <c r="AE65" s="143">
        <f t="shared" si="5"/>
        <v>0</v>
      </c>
      <c r="AF65" s="143">
        <f t="shared" si="5"/>
        <v>0</v>
      </c>
      <c r="AG65" s="143">
        <f t="shared" si="5"/>
        <v>0</v>
      </c>
    </row>
    <row r="66" spans="2:33">
      <c r="B66" t="s">
        <v>809</v>
      </c>
      <c r="C66" t="s">
        <v>316</v>
      </c>
      <c r="D66" s="120">
        <v>6.6699999999999995E-2</v>
      </c>
      <c r="E66" s="120">
        <v>6.6699999999999995E-2</v>
      </c>
      <c r="F66" s="127"/>
      <c r="G66" s="127"/>
      <c r="H66" s="127"/>
      <c r="I66" s="127"/>
      <c r="J66" s="127"/>
      <c r="K66" s="127">
        <v>0</v>
      </c>
      <c r="L66" s="127">
        <v>0</v>
      </c>
      <c r="M66" s="127">
        <v>15791</v>
      </c>
      <c r="N66" s="127">
        <v>0</v>
      </c>
      <c r="O66" s="127">
        <v>0</v>
      </c>
      <c r="Q66" s="140">
        <f t="shared" si="3"/>
        <v>0</v>
      </c>
      <c r="R66" s="140">
        <f t="shared" si="3"/>
        <v>0</v>
      </c>
      <c r="S66" s="140">
        <f t="shared" si="3"/>
        <v>0</v>
      </c>
      <c r="T66" s="140">
        <f t="shared" si="3"/>
        <v>0</v>
      </c>
      <c r="U66" s="140">
        <f t="shared" si="3"/>
        <v>0</v>
      </c>
      <c r="W66" s="140">
        <f t="shared" si="4"/>
        <v>0</v>
      </c>
      <c r="X66" s="140">
        <f t="shared" si="4"/>
        <v>0</v>
      </c>
      <c r="Y66" s="140">
        <f t="shared" si="4"/>
        <v>0</v>
      </c>
      <c r="Z66" s="140">
        <f t="shared" si="4"/>
        <v>0</v>
      </c>
      <c r="AA66" s="140">
        <f t="shared" si="4"/>
        <v>0</v>
      </c>
      <c r="AC66" s="143">
        <f t="shared" si="5"/>
        <v>0</v>
      </c>
      <c r="AD66" s="143">
        <f t="shared" si="5"/>
        <v>0</v>
      </c>
      <c r="AE66" s="143">
        <f t="shared" si="5"/>
        <v>0</v>
      </c>
      <c r="AF66" s="143">
        <f t="shared" si="5"/>
        <v>0</v>
      </c>
      <c r="AG66" s="143">
        <f t="shared" si="5"/>
        <v>0</v>
      </c>
    </row>
    <row r="67" spans="2:33">
      <c r="B67" t="s">
        <v>809</v>
      </c>
      <c r="C67" t="s">
        <v>325</v>
      </c>
      <c r="D67" s="120">
        <v>6.6699999999999995E-2</v>
      </c>
      <c r="E67" s="120">
        <v>6.6699999999999995E-2</v>
      </c>
      <c r="F67" s="127"/>
      <c r="G67" s="127"/>
      <c r="H67" s="127"/>
      <c r="I67" s="127"/>
      <c r="J67" s="127"/>
      <c r="K67" s="127">
        <v>0</v>
      </c>
      <c r="L67" s="127">
        <v>0</v>
      </c>
      <c r="M67" s="127">
        <v>5416737</v>
      </c>
      <c r="N67" s="127">
        <v>0</v>
      </c>
      <c r="O67" s="127">
        <v>0</v>
      </c>
      <c r="Q67" s="140">
        <f t="shared" si="3"/>
        <v>0</v>
      </c>
      <c r="R67" s="140">
        <f t="shared" si="3"/>
        <v>0</v>
      </c>
      <c r="S67" s="140">
        <f t="shared" si="3"/>
        <v>0</v>
      </c>
      <c r="T67" s="140">
        <f t="shared" si="3"/>
        <v>0</v>
      </c>
      <c r="U67" s="140">
        <f t="shared" si="3"/>
        <v>0</v>
      </c>
      <c r="W67" s="140">
        <f t="shared" si="4"/>
        <v>0</v>
      </c>
      <c r="X67" s="140">
        <f t="shared" si="4"/>
        <v>0</v>
      </c>
      <c r="Y67" s="140">
        <f t="shared" si="4"/>
        <v>0</v>
      </c>
      <c r="Z67" s="140">
        <f t="shared" si="4"/>
        <v>0</v>
      </c>
      <c r="AA67" s="140">
        <f t="shared" si="4"/>
        <v>0</v>
      </c>
      <c r="AC67" s="143">
        <f t="shared" si="5"/>
        <v>0</v>
      </c>
      <c r="AD67" s="143">
        <f t="shared" si="5"/>
        <v>0</v>
      </c>
      <c r="AE67" s="143">
        <f t="shared" si="5"/>
        <v>0</v>
      </c>
      <c r="AF67" s="143">
        <f t="shared" si="5"/>
        <v>0</v>
      </c>
      <c r="AG67" s="143">
        <f t="shared" si="5"/>
        <v>0</v>
      </c>
    </row>
    <row r="68" spans="2:33">
      <c r="B68" t="s">
        <v>809</v>
      </c>
      <c r="C68" t="s">
        <v>326</v>
      </c>
      <c r="D68" s="120">
        <v>6.6699999999999995E-2</v>
      </c>
      <c r="E68" s="120">
        <v>6.6699999999999995E-2</v>
      </c>
      <c r="F68" s="127"/>
      <c r="G68" s="127"/>
      <c r="H68" s="127"/>
      <c r="I68" s="127"/>
      <c r="J68" s="127"/>
      <c r="K68" s="127">
        <v>0</v>
      </c>
      <c r="L68" s="127">
        <v>0</v>
      </c>
      <c r="M68" s="127">
        <v>338132</v>
      </c>
      <c r="N68" s="127">
        <v>0</v>
      </c>
      <c r="O68" s="127">
        <v>0</v>
      </c>
      <c r="Q68" s="140">
        <f t="shared" si="3"/>
        <v>0</v>
      </c>
      <c r="R68" s="140">
        <f t="shared" si="3"/>
        <v>0</v>
      </c>
      <c r="S68" s="140">
        <f t="shared" si="3"/>
        <v>0</v>
      </c>
      <c r="T68" s="140">
        <f t="shared" si="3"/>
        <v>0</v>
      </c>
      <c r="U68" s="140">
        <f t="shared" si="3"/>
        <v>0</v>
      </c>
      <c r="W68" s="140">
        <f t="shared" si="4"/>
        <v>0</v>
      </c>
      <c r="X68" s="140">
        <f t="shared" si="4"/>
        <v>0</v>
      </c>
      <c r="Y68" s="140">
        <f t="shared" si="4"/>
        <v>0</v>
      </c>
      <c r="Z68" s="140">
        <f t="shared" si="4"/>
        <v>0</v>
      </c>
      <c r="AA68" s="140">
        <f t="shared" si="4"/>
        <v>0</v>
      </c>
      <c r="AC68" s="143">
        <f t="shared" si="5"/>
        <v>0</v>
      </c>
      <c r="AD68" s="143">
        <f t="shared" si="5"/>
        <v>0</v>
      </c>
      <c r="AE68" s="143">
        <f t="shared" si="5"/>
        <v>0</v>
      </c>
      <c r="AF68" s="143">
        <f t="shared" si="5"/>
        <v>0</v>
      </c>
      <c r="AG68" s="143">
        <f t="shared" si="5"/>
        <v>0</v>
      </c>
    </row>
    <row r="69" spans="2:33">
      <c r="B69" t="s">
        <v>809</v>
      </c>
      <c r="C69" t="s">
        <v>327</v>
      </c>
      <c r="D69" s="120">
        <v>6.6699999999999995E-2</v>
      </c>
      <c r="E69" s="120">
        <v>6.6699999999999995E-2</v>
      </c>
      <c r="F69" s="127"/>
      <c r="G69" s="127"/>
      <c r="H69" s="127"/>
      <c r="I69" s="127"/>
      <c r="J69" s="127"/>
      <c r="K69" s="127">
        <v>0</v>
      </c>
      <c r="L69" s="127">
        <v>0</v>
      </c>
      <c r="M69" s="127">
        <v>320994</v>
      </c>
      <c r="N69" s="127">
        <v>0</v>
      </c>
      <c r="O69" s="127">
        <v>0</v>
      </c>
      <c r="Q69" s="140">
        <f t="shared" si="3"/>
        <v>0</v>
      </c>
      <c r="R69" s="140">
        <f t="shared" si="3"/>
        <v>0</v>
      </c>
      <c r="S69" s="140">
        <f t="shared" si="3"/>
        <v>0</v>
      </c>
      <c r="T69" s="140">
        <f t="shared" si="3"/>
        <v>0</v>
      </c>
      <c r="U69" s="140">
        <f t="shared" si="3"/>
        <v>0</v>
      </c>
      <c r="W69" s="140">
        <f t="shared" si="4"/>
        <v>0</v>
      </c>
      <c r="X69" s="140">
        <f t="shared" si="4"/>
        <v>0</v>
      </c>
      <c r="Y69" s="140">
        <f t="shared" si="4"/>
        <v>0</v>
      </c>
      <c r="Z69" s="140">
        <f t="shared" si="4"/>
        <v>0</v>
      </c>
      <c r="AA69" s="140">
        <f t="shared" si="4"/>
        <v>0</v>
      </c>
      <c r="AC69" s="143">
        <f t="shared" si="5"/>
        <v>0</v>
      </c>
      <c r="AD69" s="143">
        <f t="shared" si="5"/>
        <v>0</v>
      </c>
      <c r="AE69" s="143">
        <f t="shared" si="5"/>
        <v>0</v>
      </c>
      <c r="AF69" s="143">
        <f t="shared" si="5"/>
        <v>0</v>
      </c>
      <c r="AG69" s="143">
        <f t="shared" si="5"/>
        <v>0</v>
      </c>
    </row>
    <row r="70" spans="2:33">
      <c r="B70" t="s">
        <v>809</v>
      </c>
      <c r="C70" t="s">
        <v>328</v>
      </c>
      <c r="D70" s="120">
        <v>0.1</v>
      </c>
      <c r="E70" s="120">
        <v>0.1</v>
      </c>
      <c r="F70" s="127"/>
      <c r="G70" s="127"/>
      <c r="H70" s="127"/>
      <c r="I70" s="127"/>
      <c r="J70" s="127"/>
      <c r="K70" s="127">
        <v>0</v>
      </c>
      <c r="L70" s="127">
        <v>0</v>
      </c>
      <c r="M70" s="127">
        <v>6846</v>
      </c>
      <c r="N70" s="127">
        <v>0</v>
      </c>
      <c r="O70" s="127">
        <v>0</v>
      </c>
      <c r="Q70" s="140">
        <f t="shared" ref="Q70:U120" si="6">($E70-$D70)*K70</f>
        <v>0</v>
      </c>
      <c r="R70" s="140">
        <f t="shared" si="6"/>
        <v>0</v>
      </c>
      <c r="S70" s="140">
        <f t="shared" si="6"/>
        <v>0</v>
      </c>
      <c r="T70" s="140">
        <f t="shared" si="6"/>
        <v>0</v>
      </c>
      <c r="U70" s="140">
        <f t="shared" si="6"/>
        <v>0</v>
      </c>
      <c r="W70" s="140">
        <f t="shared" ref="W70:AA120" si="7">($E70-$D70)*F70</f>
        <v>0</v>
      </c>
      <c r="X70" s="140">
        <f t="shared" si="7"/>
        <v>0</v>
      </c>
      <c r="Y70" s="140">
        <f t="shared" si="7"/>
        <v>0</v>
      </c>
      <c r="Z70" s="140">
        <f t="shared" si="7"/>
        <v>0</v>
      </c>
      <c r="AA70" s="140">
        <f t="shared" si="7"/>
        <v>0</v>
      </c>
      <c r="AC70" s="143">
        <f t="shared" ref="AC70:AG120" si="8">SUM(Q70,W70)</f>
        <v>0</v>
      </c>
      <c r="AD70" s="143">
        <f t="shared" si="8"/>
        <v>0</v>
      </c>
      <c r="AE70" s="143">
        <f t="shared" si="8"/>
        <v>0</v>
      </c>
      <c r="AF70" s="143">
        <f t="shared" si="8"/>
        <v>0</v>
      </c>
      <c r="AG70" s="143">
        <f t="shared" si="8"/>
        <v>0</v>
      </c>
    </row>
    <row r="71" spans="2:33">
      <c r="B71" t="s">
        <v>809</v>
      </c>
      <c r="C71" t="s">
        <v>395</v>
      </c>
      <c r="D71" s="120">
        <v>6.6699999999999995E-2</v>
      </c>
      <c r="E71" s="120">
        <v>6.6699999999999995E-2</v>
      </c>
      <c r="F71" s="127"/>
      <c r="G71" s="127"/>
      <c r="H71" s="127"/>
      <c r="I71" s="127"/>
      <c r="J71" s="127"/>
      <c r="K71" s="127">
        <v>0</v>
      </c>
      <c r="L71" s="127">
        <v>0</v>
      </c>
      <c r="M71" s="127">
        <v>395119</v>
      </c>
      <c r="N71" s="127">
        <v>0</v>
      </c>
      <c r="O71" s="127">
        <v>0</v>
      </c>
      <c r="Q71" s="140">
        <f t="shared" si="6"/>
        <v>0</v>
      </c>
      <c r="R71" s="140">
        <f t="shared" si="6"/>
        <v>0</v>
      </c>
      <c r="S71" s="140">
        <f t="shared" si="6"/>
        <v>0</v>
      </c>
      <c r="T71" s="140">
        <f t="shared" si="6"/>
        <v>0</v>
      </c>
      <c r="U71" s="140">
        <f t="shared" si="6"/>
        <v>0</v>
      </c>
      <c r="W71" s="140">
        <f t="shared" si="7"/>
        <v>0</v>
      </c>
      <c r="X71" s="140">
        <f t="shared" si="7"/>
        <v>0</v>
      </c>
      <c r="Y71" s="140">
        <f t="shared" si="7"/>
        <v>0</v>
      </c>
      <c r="Z71" s="140">
        <f t="shared" si="7"/>
        <v>0</v>
      </c>
      <c r="AA71" s="140">
        <f t="shared" si="7"/>
        <v>0</v>
      </c>
      <c r="AC71" s="143">
        <f t="shared" si="8"/>
        <v>0</v>
      </c>
      <c r="AD71" s="143">
        <f t="shared" si="8"/>
        <v>0</v>
      </c>
      <c r="AE71" s="143">
        <f t="shared" si="8"/>
        <v>0</v>
      </c>
      <c r="AF71" s="143">
        <f t="shared" si="8"/>
        <v>0</v>
      </c>
      <c r="AG71" s="143">
        <f t="shared" si="8"/>
        <v>0</v>
      </c>
    </row>
    <row r="72" spans="2:33">
      <c r="B72" t="s">
        <v>809</v>
      </c>
      <c r="C72" t="s">
        <v>396</v>
      </c>
      <c r="D72" s="120">
        <v>6.6699999999999995E-2</v>
      </c>
      <c r="E72" s="120">
        <v>6.6699999999999995E-2</v>
      </c>
      <c r="F72" s="127"/>
      <c r="G72" s="127"/>
      <c r="H72" s="127"/>
      <c r="I72" s="127"/>
      <c r="J72" s="127"/>
      <c r="K72" s="127">
        <v>0</v>
      </c>
      <c r="L72" s="127">
        <v>0</v>
      </c>
      <c r="M72" s="127">
        <v>257789</v>
      </c>
      <c r="N72" s="127">
        <v>0</v>
      </c>
      <c r="O72" s="127">
        <v>0</v>
      </c>
      <c r="Q72" s="140">
        <f t="shared" si="6"/>
        <v>0</v>
      </c>
      <c r="R72" s="140">
        <f t="shared" si="6"/>
        <v>0</v>
      </c>
      <c r="S72" s="140">
        <f t="shared" si="6"/>
        <v>0</v>
      </c>
      <c r="T72" s="140">
        <f t="shared" si="6"/>
        <v>0</v>
      </c>
      <c r="U72" s="140">
        <f t="shared" si="6"/>
        <v>0</v>
      </c>
      <c r="W72" s="140">
        <f t="shared" si="7"/>
        <v>0</v>
      </c>
      <c r="X72" s="140">
        <f t="shared" si="7"/>
        <v>0</v>
      </c>
      <c r="Y72" s="140">
        <f t="shared" si="7"/>
        <v>0</v>
      </c>
      <c r="Z72" s="140">
        <f t="shared" si="7"/>
        <v>0</v>
      </c>
      <c r="AA72" s="140">
        <f t="shared" si="7"/>
        <v>0</v>
      </c>
      <c r="AC72" s="143">
        <f t="shared" si="8"/>
        <v>0</v>
      </c>
      <c r="AD72" s="143">
        <f t="shared" si="8"/>
        <v>0</v>
      </c>
      <c r="AE72" s="143">
        <f t="shared" si="8"/>
        <v>0</v>
      </c>
      <c r="AF72" s="143">
        <f t="shared" si="8"/>
        <v>0</v>
      </c>
      <c r="AG72" s="143">
        <f t="shared" si="8"/>
        <v>0</v>
      </c>
    </row>
    <row r="73" spans="2:33">
      <c r="B73" t="s">
        <v>809</v>
      </c>
      <c r="C73" t="s">
        <v>510</v>
      </c>
      <c r="D73" s="120">
        <v>1.9E-2</v>
      </c>
      <c r="E73" s="120">
        <v>2.06E-2</v>
      </c>
      <c r="F73" s="127"/>
      <c r="G73" s="127"/>
      <c r="H73" s="127"/>
      <c r="I73" s="127"/>
      <c r="J73" s="127"/>
      <c r="K73" s="127">
        <v>8301724</v>
      </c>
      <c r="L73" s="127">
        <v>0</v>
      </c>
      <c r="M73" s="127">
        <v>0</v>
      </c>
      <c r="N73" s="127">
        <v>0</v>
      </c>
      <c r="O73" s="127">
        <v>0</v>
      </c>
      <c r="Q73" s="140">
        <f t="shared" si="6"/>
        <v>13282.758400000006</v>
      </c>
      <c r="R73" s="140">
        <f t="shared" si="6"/>
        <v>0</v>
      </c>
      <c r="S73" s="140">
        <f t="shared" si="6"/>
        <v>0</v>
      </c>
      <c r="T73" s="140">
        <f t="shared" si="6"/>
        <v>0</v>
      </c>
      <c r="U73" s="140">
        <f t="shared" si="6"/>
        <v>0</v>
      </c>
      <c r="W73" s="140">
        <f t="shared" si="7"/>
        <v>0</v>
      </c>
      <c r="X73" s="140">
        <f t="shared" si="7"/>
        <v>0</v>
      </c>
      <c r="Y73" s="140">
        <f t="shared" si="7"/>
        <v>0</v>
      </c>
      <c r="Z73" s="140">
        <f t="shared" si="7"/>
        <v>0</v>
      </c>
      <c r="AA73" s="140">
        <f t="shared" si="7"/>
        <v>0</v>
      </c>
      <c r="AC73" s="143">
        <f t="shared" si="8"/>
        <v>13282.758400000006</v>
      </c>
      <c r="AD73" s="143">
        <f t="shared" si="8"/>
        <v>0</v>
      </c>
      <c r="AE73" s="143">
        <f t="shared" si="8"/>
        <v>0</v>
      </c>
      <c r="AF73" s="143">
        <f t="shared" si="8"/>
        <v>0</v>
      </c>
      <c r="AG73" s="143">
        <f t="shared" si="8"/>
        <v>0</v>
      </c>
    </row>
    <row r="74" spans="2:33">
      <c r="B74" t="s">
        <v>809</v>
      </c>
      <c r="C74" t="s">
        <v>511</v>
      </c>
      <c r="D74" s="120">
        <v>6.6699999999999995E-2</v>
      </c>
      <c r="E74" s="120">
        <v>6.6699999999999995E-2</v>
      </c>
      <c r="F74" s="127"/>
      <c r="G74" s="127"/>
      <c r="H74" s="127"/>
      <c r="I74" s="127"/>
      <c r="J74" s="127"/>
      <c r="K74" s="127">
        <v>25241</v>
      </c>
      <c r="L74" s="127">
        <v>0</v>
      </c>
      <c r="M74" s="127">
        <v>0</v>
      </c>
      <c r="N74" s="127">
        <v>0</v>
      </c>
      <c r="O74" s="127">
        <v>0</v>
      </c>
      <c r="Q74" s="140">
        <f t="shared" si="6"/>
        <v>0</v>
      </c>
      <c r="R74" s="140">
        <f t="shared" si="6"/>
        <v>0</v>
      </c>
      <c r="S74" s="140">
        <f t="shared" si="6"/>
        <v>0</v>
      </c>
      <c r="T74" s="140">
        <f t="shared" si="6"/>
        <v>0</v>
      </c>
      <c r="U74" s="140">
        <f t="shared" si="6"/>
        <v>0</v>
      </c>
      <c r="W74" s="140">
        <f t="shared" si="7"/>
        <v>0</v>
      </c>
      <c r="X74" s="140">
        <f t="shared" si="7"/>
        <v>0</v>
      </c>
      <c r="Y74" s="140">
        <f t="shared" si="7"/>
        <v>0</v>
      </c>
      <c r="Z74" s="140">
        <f t="shared" si="7"/>
        <v>0</v>
      </c>
      <c r="AA74" s="140">
        <f t="shared" si="7"/>
        <v>0</v>
      </c>
      <c r="AC74" s="143">
        <f t="shared" si="8"/>
        <v>0</v>
      </c>
      <c r="AD74" s="143">
        <f t="shared" si="8"/>
        <v>0</v>
      </c>
      <c r="AE74" s="143">
        <f t="shared" si="8"/>
        <v>0</v>
      </c>
      <c r="AF74" s="143">
        <f t="shared" si="8"/>
        <v>0</v>
      </c>
      <c r="AG74" s="143">
        <f t="shared" si="8"/>
        <v>0</v>
      </c>
    </row>
    <row r="75" spans="2:33">
      <c r="B75" t="s">
        <v>809</v>
      </c>
      <c r="C75" t="s">
        <v>512</v>
      </c>
      <c r="D75" s="120">
        <v>0.2</v>
      </c>
      <c r="E75" s="120">
        <v>0.2</v>
      </c>
      <c r="F75" s="127"/>
      <c r="G75" s="127"/>
      <c r="H75" s="127"/>
      <c r="I75" s="127"/>
      <c r="J75" s="127"/>
      <c r="K75" s="127">
        <v>19338</v>
      </c>
      <c r="L75" s="127">
        <v>0</v>
      </c>
      <c r="M75" s="127">
        <v>0</v>
      </c>
      <c r="N75" s="127">
        <v>0</v>
      </c>
      <c r="O75" s="127">
        <v>0</v>
      </c>
      <c r="Q75" s="140">
        <f t="shared" si="6"/>
        <v>0</v>
      </c>
      <c r="R75" s="140">
        <f t="shared" si="6"/>
        <v>0</v>
      </c>
      <c r="S75" s="140">
        <f t="shared" si="6"/>
        <v>0</v>
      </c>
      <c r="T75" s="140">
        <f t="shared" si="6"/>
        <v>0</v>
      </c>
      <c r="U75" s="140">
        <f t="shared" si="6"/>
        <v>0</v>
      </c>
      <c r="W75" s="140">
        <f t="shared" si="7"/>
        <v>0</v>
      </c>
      <c r="X75" s="140">
        <f t="shared" si="7"/>
        <v>0</v>
      </c>
      <c r="Y75" s="140">
        <f t="shared" si="7"/>
        <v>0</v>
      </c>
      <c r="Z75" s="140">
        <f t="shared" si="7"/>
        <v>0</v>
      </c>
      <c r="AA75" s="140">
        <f t="shared" si="7"/>
        <v>0</v>
      </c>
      <c r="AC75" s="143">
        <f t="shared" si="8"/>
        <v>0</v>
      </c>
      <c r="AD75" s="143">
        <f t="shared" si="8"/>
        <v>0</v>
      </c>
      <c r="AE75" s="143">
        <f t="shared" si="8"/>
        <v>0</v>
      </c>
      <c r="AF75" s="143">
        <f t="shared" si="8"/>
        <v>0</v>
      </c>
      <c r="AG75" s="143">
        <f t="shared" si="8"/>
        <v>0</v>
      </c>
    </row>
    <row r="76" spans="2:33">
      <c r="B76" t="s">
        <v>809</v>
      </c>
      <c r="C76" t="s">
        <v>513</v>
      </c>
      <c r="D76" s="120">
        <v>0.2</v>
      </c>
      <c r="E76" s="120">
        <v>0.2</v>
      </c>
      <c r="F76" s="127"/>
      <c r="G76" s="127"/>
      <c r="H76" s="127"/>
      <c r="I76" s="127"/>
      <c r="J76" s="127"/>
      <c r="K76" s="127">
        <v>326249</v>
      </c>
      <c r="L76" s="127">
        <v>0</v>
      </c>
      <c r="M76" s="127">
        <v>0</v>
      </c>
      <c r="N76" s="127">
        <v>0</v>
      </c>
      <c r="O76" s="127">
        <v>0</v>
      </c>
      <c r="Q76" s="140">
        <f t="shared" si="6"/>
        <v>0</v>
      </c>
      <c r="R76" s="140">
        <f t="shared" si="6"/>
        <v>0</v>
      </c>
      <c r="S76" s="140">
        <f t="shared" si="6"/>
        <v>0</v>
      </c>
      <c r="T76" s="140">
        <f t="shared" si="6"/>
        <v>0</v>
      </c>
      <c r="U76" s="140">
        <f t="shared" si="6"/>
        <v>0</v>
      </c>
      <c r="W76" s="140">
        <f t="shared" si="7"/>
        <v>0</v>
      </c>
      <c r="X76" s="140">
        <f t="shared" si="7"/>
        <v>0</v>
      </c>
      <c r="Y76" s="140">
        <f t="shared" si="7"/>
        <v>0</v>
      </c>
      <c r="Z76" s="140">
        <f t="shared" si="7"/>
        <v>0</v>
      </c>
      <c r="AA76" s="140">
        <f t="shared" si="7"/>
        <v>0</v>
      </c>
      <c r="AC76" s="143">
        <f t="shared" si="8"/>
        <v>0</v>
      </c>
      <c r="AD76" s="143">
        <f t="shared" si="8"/>
        <v>0</v>
      </c>
      <c r="AE76" s="143">
        <f t="shared" si="8"/>
        <v>0</v>
      </c>
      <c r="AF76" s="143">
        <f t="shared" si="8"/>
        <v>0</v>
      </c>
      <c r="AG76" s="143">
        <f t="shared" si="8"/>
        <v>0</v>
      </c>
    </row>
    <row r="77" spans="2:33">
      <c r="B77" t="s">
        <v>809</v>
      </c>
      <c r="C77" t="s">
        <v>526</v>
      </c>
      <c r="D77" s="120">
        <v>0.04</v>
      </c>
      <c r="E77" s="120">
        <v>0.04</v>
      </c>
      <c r="F77" s="127"/>
      <c r="G77" s="127"/>
      <c r="H77" s="127"/>
      <c r="I77" s="127"/>
      <c r="J77" s="127"/>
      <c r="K77" s="127">
        <v>58866</v>
      </c>
      <c r="L77" s="127">
        <v>0</v>
      </c>
      <c r="M77" s="127">
        <v>0</v>
      </c>
      <c r="N77" s="127">
        <v>0</v>
      </c>
      <c r="O77" s="127">
        <v>0</v>
      </c>
      <c r="Q77" s="140">
        <f t="shared" si="6"/>
        <v>0</v>
      </c>
      <c r="R77" s="140">
        <f t="shared" si="6"/>
        <v>0</v>
      </c>
      <c r="S77" s="140">
        <f t="shared" si="6"/>
        <v>0</v>
      </c>
      <c r="T77" s="140">
        <f t="shared" si="6"/>
        <v>0</v>
      </c>
      <c r="U77" s="140">
        <f t="shared" si="6"/>
        <v>0</v>
      </c>
      <c r="W77" s="140">
        <f t="shared" si="7"/>
        <v>0</v>
      </c>
      <c r="X77" s="140">
        <f t="shared" si="7"/>
        <v>0</v>
      </c>
      <c r="Y77" s="140">
        <f t="shared" si="7"/>
        <v>0</v>
      </c>
      <c r="Z77" s="140">
        <f t="shared" si="7"/>
        <v>0</v>
      </c>
      <c r="AA77" s="140">
        <f t="shared" si="7"/>
        <v>0</v>
      </c>
      <c r="AC77" s="143">
        <f t="shared" si="8"/>
        <v>0</v>
      </c>
      <c r="AD77" s="143">
        <f t="shared" si="8"/>
        <v>0</v>
      </c>
      <c r="AE77" s="143">
        <f t="shared" si="8"/>
        <v>0</v>
      </c>
      <c r="AF77" s="143">
        <f t="shared" si="8"/>
        <v>0</v>
      </c>
      <c r="AG77" s="143">
        <f t="shared" si="8"/>
        <v>0</v>
      </c>
    </row>
    <row r="78" spans="2:33">
      <c r="B78" t="s">
        <v>809</v>
      </c>
      <c r="C78" t="s">
        <v>527</v>
      </c>
      <c r="D78" s="120">
        <v>0.05</v>
      </c>
      <c r="E78" s="120">
        <v>0.05</v>
      </c>
      <c r="F78" s="127"/>
      <c r="G78" s="127"/>
      <c r="H78" s="127"/>
      <c r="I78" s="127"/>
      <c r="J78" s="127"/>
      <c r="K78" s="127">
        <v>1141065</v>
      </c>
      <c r="L78" s="127">
        <v>0</v>
      </c>
      <c r="M78" s="127">
        <v>0</v>
      </c>
      <c r="N78" s="127">
        <v>0</v>
      </c>
      <c r="O78" s="127">
        <v>0</v>
      </c>
      <c r="Q78" s="140">
        <f t="shared" si="6"/>
        <v>0</v>
      </c>
      <c r="R78" s="140">
        <f t="shared" si="6"/>
        <v>0</v>
      </c>
      <c r="S78" s="140">
        <f t="shared" si="6"/>
        <v>0</v>
      </c>
      <c r="T78" s="140">
        <f t="shared" si="6"/>
        <v>0</v>
      </c>
      <c r="U78" s="140">
        <f t="shared" si="6"/>
        <v>0</v>
      </c>
      <c r="W78" s="140">
        <f t="shared" si="7"/>
        <v>0</v>
      </c>
      <c r="X78" s="140">
        <f t="shared" si="7"/>
        <v>0</v>
      </c>
      <c r="Y78" s="140">
        <f t="shared" si="7"/>
        <v>0</v>
      </c>
      <c r="Z78" s="140">
        <f t="shared" si="7"/>
        <v>0</v>
      </c>
      <c r="AA78" s="140">
        <f t="shared" si="7"/>
        <v>0</v>
      </c>
      <c r="AC78" s="143">
        <f t="shared" si="8"/>
        <v>0</v>
      </c>
      <c r="AD78" s="143">
        <f t="shared" si="8"/>
        <v>0</v>
      </c>
      <c r="AE78" s="143">
        <f t="shared" si="8"/>
        <v>0</v>
      </c>
      <c r="AF78" s="143">
        <f t="shared" si="8"/>
        <v>0</v>
      </c>
      <c r="AG78" s="143">
        <f t="shared" si="8"/>
        <v>0</v>
      </c>
    </row>
    <row r="79" spans="2:33">
      <c r="B79" t="s">
        <v>809</v>
      </c>
      <c r="C79" t="s">
        <v>528</v>
      </c>
      <c r="D79" s="120">
        <v>6.6699999999999995E-2</v>
      </c>
      <c r="E79" s="120">
        <v>6.6699999999999995E-2</v>
      </c>
      <c r="F79" s="127"/>
      <c r="G79" s="127"/>
      <c r="H79" s="127"/>
      <c r="I79" s="127"/>
      <c r="J79" s="127"/>
      <c r="K79" s="127">
        <v>153647</v>
      </c>
      <c r="L79" s="127">
        <v>0</v>
      </c>
      <c r="M79" s="127">
        <v>0</v>
      </c>
      <c r="N79" s="127">
        <v>0</v>
      </c>
      <c r="O79" s="127">
        <v>0</v>
      </c>
      <c r="Q79" s="140">
        <f t="shared" si="6"/>
        <v>0</v>
      </c>
      <c r="R79" s="140">
        <f t="shared" si="6"/>
        <v>0</v>
      </c>
      <c r="S79" s="140">
        <f t="shared" si="6"/>
        <v>0</v>
      </c>
      <c r="T79" s="140">
        <f t="shared" si="6"/>
        <v>0</v>
      </c>
      <c r="U79" s="140">
        <f t="shared" si="6"/>
        <v>0</v>
      </c>
      <c r="W79" s="140">
        <f t="shared" si="7"/>
        <v>0</v>
      </c>
      <c r="X79" s="140">
        <f t="shared" si="7"/>
        <v>0</v>
      </c>
      <c r="Y79" s="140">
        <f t="shared" si="7"/>
        <v>0</v>
      </c>
      <c r="Z79" s="140">
        <f t="shared" si="7"/>
        <v>0</v>
      </c>
      <c r="AA79" s="140">
        <f t="shared" si="7"/>
        <v>0</v>
      </c>
      <c r="AC79" s="143">
        <f t="shared" si="8"/>
        <v>0</v>
      </c>
      <c r="AD79" s="143">
        <f t="shared" si="8"/>
        <v>0</v>
      </c>
      <c r="AE79" s="143">
        <f t="shared" si="8"/>
        <v>0</v>
      </c>
      <c r="AF79" s="143">
        <f t="shared" si="8"/>
        <v>0</v>
      </c>
      <c r="AG79" s="143">
        <f t="shared" si="8"/>
        <v>0</v>
      </c>
    </row>
    <row r="80" spans="2:33">
      <c r="B80" t="s">
        <v>809</v>
      </c>
      <c r="C80" t="s">
        <v>529</v>
      </c>
      <c r="D80" s="120">
        <v>0.1429</v>
      </c>
      <c r="E80" s="120">
        <v>0.1429</v>
      </c>
      <c r="F80" s="127"/>
      <c r="G80" s="127"/>
      <c r="H80" s="127"/>
      <c r="I80" s="127"/>
      <c r="J80" s="127"/>
      <c r="K80" s="127">
        <v>253883</v>
      </c>
      <c r="L80" s="127">
        <v>0</v>
      </c>
      <c r="M80" s="127">
        <v>0</v>
      </c>
      <c r="N80" s="127">
        <v>0</v>
      </c>
      <c r="O80" s="127">
        <v>0</v>
      </c>
      <c r="Q80" s="140">
        <f t="shared" si="6"/>
        <v>0</v>
      </c>
      <c r="R80" s="140">
        <f t="shared" si="6"/>
        <v>0</v>
      </c>
      <c r="S80" s="140">
        <f t="shared" si="6"/>
        <v>0</v>
      </c>
      <c r="T80" s="140">
        <f t="shared" si="6"/>
        <v>0</v>
      </c>
      <c r="U80" s="140">
        <f t="shared" si="6"/>
        <v>0</v>
      </c>
      <c r="W80" s="140">
        <f t="shared" si="7"/>
        <v>0</v>
      </c>
      <c r="X80" s="140">
        <f t="shared" si="7"/>
        <v>0</v>
      </c>
      <c r="Y80" s="140">
        <f t="shared" si="7"/>
        <v>0</v>
      </c>
      <c r="Z80" s="140">
        <f t="shared" si="7"/>
        <v>0</v>
      </c>
      <c r="AA80" s="140">
        <f t="shared" si="7"/>
        <v>0</v>
      </c>
      <c r="AC80" s="143">
        <f t="shared" si="8"/>
        <v>0</v>
      </c>
      <c r="AD80" s="143">
        <f t="shared" si="8"/>
        <v>0</v>
      </c>
      <c r="AE80" s="143">
        <f t="shared" si="8"/>
        <v>0</v>
      </c>
      <c r="AF80" s="143">
        <f t="shared" si="8"/>
        <v>0</v>
      </c>
      <c r="AG80" s="143">
        <f t="shared" si="8"/>
        <v>0</v>
      </c>
    </row>
    <row r="81" spans="2:33">
      <c r="B81" t="s">
        <v>809</v>
      </c>
      <c r="C81" t="s">
        <v>539</v>
      </c>
      <c r="D81" s="120">
        <v>6.6699999999999995E-2</v>
      </c>
      <c r="E81" s="120">
        <v>6.6699999999999995E-2</v>
      </c>
      <c r="F81" s="127"/>
      <c r="G81" s="127"/>
      <c r="H81" s="127"/>
      <c r="I81" s="127"/>
      <c r="J81" s="127"/>
      <c r="K81" s="127">
        <v>11910131</v>
      </c>
      <c r="L81" s="127">
        <v>0</v>
      </c>
      <c r="M81" s="127">
        <v>0</v>
      </c>
      <c r="N81" s="127">
        <v>0</v>
      </c>
      <c r="O81" s="127">
        <v>0</v>
      </c>
      <c r="Q81" s="140">
        <f t="shared" si="6"/>
        <v>0</v>
      </c>
      <c r="R81" s="140">
        <f t="shared" si="6"/>
        <v>0</v>
      </c>
      <c r="S81" s="140">
        <f t="shared" si="6"/>
        <v>0</v>
      </c>
      <c r="T81" s="140">
        <f t="shared" si="6"/>
        <v>0</v>
      </c>
      <c r="U81" s="140">
        <f t="shared" si="6"/>
        <v>0</v>
      </c>
      <c r="W81" s="140">
        <f t="shared" si="7"/>
        <v>0</v>
      </c>
      <c r="X81" s="140">
        <f t="shared" si="7"/>
        <v>0</v>
      </c>
      <c r="Y81" s="140">
        <f t="shared" si="7"/>
        <v>0</v>
      </c>
      <c r="Z81" s="140">
        <f t="shared" si="7"/>
        <v>0</v>
      </c>
      <c r="AA81" s="140">
        <f t="shared" si="7"/>
        <v>0</v>
      </c>
      <c r="AC81" s="143">
        <f t="shared" si="8"/>
        <v>0</v>
      </c>
      <c r="AD81" s="143">
        <f t="shared" si="8"/>
        <v>0</v>
      </c>
      <c r="AE81" s="143">
        <f t="shared" si="8"/>
        <v>0</v>
      </c>
      <c r="AF81" s="143">
        <f t="shared" si="8"/>
        <v>0</v>
      </c>
      <c r="AG81" s="143">
        <f t="shared" si="8"/>
        <v>0</v>
      </c>
    </row>
    <row r="82" spans="2:33">
      <c r="B82" t="s">
        <v>809</v>
      </c>
      <c r="C82" t="s">
        <v>540</v>
      </c>
      <c r="D82" s="120">
        <v>6.6699999999999995E-2</v>
      </c>
      <c r="E82" s="120">
        <v>6.6699999999999995E-2</v>
      </c>
      <c r="F82" s="127"/>
      <c r="G82" s="127"/>
      <c r="H82" s="127"/>
      <c r="I82" s="127"/>
      <c r="J82" s="127"/>
      <c r="K82" s="127">
        <v>1061383</v>
      </c>
      <c r="L82" s="127">
        <v>0</v>
      </c>
      <c r="M82" s="127">
        <v>0</v>
      </c>
      <c r="N82" s="127">
        <v>0</v>
      </c>
      <c r="O82" s="127">
        <v>0</v>
      </c>
      <c r="Q82" s="140">
        <f t="shared" si="6"/>
        <v>0</v>
      </c>
      <c r="R82" s="140">
        <f t="shared" si="6"/>
        <v>0</v>
      </c>
      <c r="S82" s="140">
        <f t="shared" si="6"/>
        <v>0</v>
      </c>
      <c r="T82" s="140">
        <f t="shared" si="6"/>
        <v>0</v>
      </c>
      <c r="U82" s="140">
        <f t="shared" si="6"/>
        <v>0</v>
      </c>
      <c r="W82" s="140">
        <f t="shared" si="7"/>
        <v>0</v>
      </c>
      <c r="X82" s="140">
        <f t="shared" si="7"/>
        <v>0</v>
      </c>
      <c r="Y82" s="140">
        <f t="shared" si="7"/>
        <v>0</v>
      </c>
      <c r="Z82" s="140">
        <f t="shared" si="7"/>
        <v>0</v>
      </c>
      <c r="AA82" s="140">
        <f t="shared" si="7"/>
        <v>0</v>
      </c>
      <c r="AC82" s="143">
        <f t="shared" si="8"/>
        <v>0</v>
      </c>
      <c r="AD82" s="143">
        <f t="shared" si="8"/>
        <v>0</v>
      </c>
      <c r="AE82" s="143">
        <f t="shared" si="8"/>
        <v>0</v>
      </c>
      <c r="AF82" s="143">
        <f t="shared" si="8"/>
        <v>0</v>
      </c>
      <c r="AG82" s="143">
        <f t="shared" si="8"/>
        <v>0</v>
      </c>
    </row>
    <row r="83" spans="2:33">
      <c r="B83" t="s">
        <v>809</v>
      </c>
      <c r="C83" t="s">
        <v>541</v>
      </c>
      <c r="D83" s="120">
        <v>6.6699999999999995E-2</v>
      </c>
      <c r="E83" s="120">
        <v>6.6699999999999995E-2</v>
      </c>
      <c r="F83" s="127"/>
      <c r="G83" s="127"/>
      <c r="H83" s="127"/>
      <c r="I83" s="127"/>
      <c r="J83" s="127"/>
      <c r="K83" s="127">
        <v>242970</v>
      </c>
      <c r="L83" s="127">
        <v>0</v>
      </c>
      <c r="M83" s="127">
        <v>0</v>
      </c>
      <c r="N83" s="127">
        <v>0</v>
      </c>
      <c r="O83" s="127">
        <v>0</v>
      </c>
      <c r="Q83" s="140">
        <f t="shared" si="6"/>
        <v>0</v>
      </c>
      <c r="R83" s="140">
        <f t="shared" si="6"/>
        <v>0</v>
      </c>
      <c r="S83" s="140">
        <f t="shared" si="6"/>
        <v>0</v>
      </c>
      <c r="T83" s="140">
        <f t="shared" si="6"/>
        <v>0</v>
      </c>
      <c r="U83" s="140">
        <f t="shared" si="6"/>
        <v>0</v>
      </c>
      <c r="W83" s="140">
        <f t="shared" si="7"/>
        <v>0</v>
      </c>
      <c r="X83" s="140">
        <f t="shared" si="7"/>
        <v>0</v>
      </c>
      <c r="Y83" s="140">
        <f t="shared" si="7"/>
        <v>0</v>
      </c>
      <c r="Z83" s="140">
        <f t="shared" si="7"/>
        <v>0</v>
      </c>
      <c r="AA83" s="140">
        <f t="shared" si="7"/>
        <v>0</v>
      </c>
      <c r="AC83" s="143">
        <f t="shared" si="8"/>
        <v>0</v>
      </c>
      <c r="AD83" s="143">
        <f t="shared" si="8"/>
        <v>0</v>
      </c>
      <c r="AE83" s="143">
        <f t="shared" si="8"/>
        <v>0</v>
      </c>
      <c r="AF83" s="143">
        <f t="shared" si="8"/>
        <v>0</v>
      </c>
      <c r="AG83" s="143">
        <f t="shared" si="8"/>
        <v>0</v>
      </c>
    </row>
    <row r="84" spans="2:33">
      <c r="B84" t="s">
        <v>809</v>
      </c>
      <c r="C84" t="s">
        <v>544</v>
      </c>
      <c r="D84" s="120">
        <v>6.6699999999999995E-2</v>
      </c>
      <c r="E84" s="120">
        <v>6.6699999999999995E-2</v>
      </c>
      <c r="F84" s="127">
        <v>0</v>
      </c>
      <c r="G84" s="127">
        <v>0</v>
      </c>
      <c r="H84" s="127">
        <v>0</v>
      </c>
      <c r="I84" s="127">
        <v>0</v>
      </c>
      <c r="J84" s="127">
        <v>0</v>
      </c>
      <c r="K84" s="127"/>
      <c r="L84" s="127"/>
      <c r="M84" s="127"/>
      <c r="N84" s="127"/>
      <c r="O84" s="127"/>
      <c r="Q84" s="140">
        <f t="shared" si="6"/>
        <v>0</v>
      </c>
      <c r="R84" s="140">
        <f t="shared" si="6"/>
        <v>0</v>
      </c>
      <c r="S84" s="140">
        <f t="shared" si="6"/>
        <v>0</v>
      </c>
      <c r="T84" s="140">
        <f t="shared" si="6"/>
        <v>0</v>
      </c>
      <c r="U84" s="140">
        <f t="shared" si="6"/>
        <v>0</v>
      </c>
      <c r="W84" s="140">
        <f t="shared" si="7"/>
        <v>0</v>
      </c>
      <c r="X84" s="140">
        <f t="shared" si="7"/>
        <v>0</v>
      </c>
      <c r="Y84" s="140">
        <f t="shared" si="7"/>
        <v>0</v>
      </c>
      <c r="Z84" s="140">
        <f t="shared" si="7"/>
        <v>0</v>
      </c>
      <c r="AA84" s="140">
        <f t="shared" si="7"/>
        <v>0</v>
      </c>
      <c r="AC84" s="143">
        <f t="shared" si="8"/>
        <v>0</v>
      </c>
      <c r="AD84" s="143">
        <f t="shared" si="8"/>
        <v>0</v>
      </c>
      <c r="AE84" s="143">
        <f t="shared" si="8"/>
        <v>0</v>
      </c>
      <c r="AF84" s="143">
        <f t="shared" si="8"/>
        <v>0</v>
      </c>
      <c r="AG84" s="143">
        <f t="shared" si="8"/>
        <v>0</v>
      </c>
    </row>
    <row r="85" spans="2:33">
      <c r="B85" t="s">
        <v>809</v>
      </c>
      <c r="C85" t="s">
        <v>545</v>
      </c>
      <c r="D85" s="120">
        <v>0.2</v>
      </c>
      <c r="E85" s="120">
        <v>0.2</v>
      </c>
      <c r="F85" s="127">
        <v>0</v>
      </c>
      <c r="G85" s="127">
        <v>165811</v>
      </c>
      <c r="H85" s="127">
        <v>0</v>
      </c>
      <c r="I85" s="127">
        <v>63315</v>
      </c>
      <c r="J85" s="127">
        <v>104216</v>
      </c>
      <c r="K85" s="127"/>
      <c r="L85" s="127"/>
      <c r="M85" s="127"/>
      <c r="N85" s="127"/>
      <c r="O85" s="127"/>
      <c r="Q85" s="140">
        <f t="shared" si="6"/>
        <v>0</v>
      </c>
      <c r="R85" s="140">
        <f t="shared" si="6"/>
        <v>0</v>
      </c>
      <c r="S85" s="140">
        <f t="shared" si="6"/>
        <v>0</v>
      </c>
      <c r="T85" s="140">
        <f t="shared" si="6"/>
        <v>0</v>
      </c>
      <c r="U85" s="140">
        <f t="shared" si="6"/>
        <v>0</v>
      </c>
      <c r="W85" s="140">
        <f t="shared" si="7"/>
        <v>0</v>
      </c>
      <c r="X85" s="140">
        <f t="shared" si="7"/>
        <v>0</v>
      </c>
      <c r="Y85" s="140">
        <f t="shared" si="7"/>
        <v>0</v>
      </c>
      <c r="Z85" s="140">
        <f t="shared" si="7"/>
        <v>0</v>
      </c>
      <c r="AA85" s="140">
        <f t="shared" si="7"/>
        <v>0</v>
      </c>
      <c r="AC85" s="143">
        <f t="shared" si="8"/>
        <v>0</v>
      </c>
      <c r="AD85" s="143">
        <f t="shared" si="8"/>
        <v>0</v>
      </c>
      <c r="AE85" s="143">
        <f t="shared" si="8"/>
        <v>0</v>
      </c>
      <c r="AF85" s="143">
        <f t="shared" si="8"/>
        <v>0</v>
      </c>
      <c r="AG85" s="143">
        <f t="shared" si="8"/>
        <v>0</v>
      </c>
    </row>
    <row r="86" spans="2:33">
      <c r="B86" t="s">
        <v>809</v>
      </c>
      <c r="C86" t="s">
        <v>548</v>
      </c>
      <c r="D86" s="120">
        <v>0.05</v>
      </c>
      <c r="E86" s="120">
        <v>0.05</v>
      </c>
      <c r="F86" s="127">
        <v>0</v>
      </c>
      <c r="G86" s="127">
        <v>2820965</v>
      </c>
      <c r="H86" s="127">
        <v>0</v>
      </c>
      <c r="I86" s="127">
        <v>1077186</v>
      </c>
      <c r="J86" s="127">
        <v>1773042</v>
      </c>
      <c r="K86" s="127"/>
      <c r="L86" s="127"/>
      <c r="M86" s="127"/>
      <c r="N86" s="127"/>
      <c r="O86" s="127"/>
      <c r="Q86" s="140">
        <f t="shared" si="6"/>
        <v>0</v>
      </c>
      <c r="R86" s="140">
        <f t="shared" si="6"/>
        <v>0</v>
      </c>
      <c r="S86" s="140">
        <f t="shared" si="6"/>
        <v>0</v>
      </c>
      <c r="T86" s="140">
        <f t="shared" si="6"/>
        <v>0</v>
      </c>
      <c r="U86" s="140">
        <f t="shared" si="6"/>
        <v>0</v>
      </c>
      <c r="W86" s="140">
        <f t="shared" si="7"/>
        <v>0</v>
      </c>
      <c r="X86" s="140">
        <f t="shared" si="7"/>
        <v>0</v>
      </c>
      <c r="Y86" s="140">
        <f t="shared" si="7"/>
        <v>0</v>
      </c>
      <c r="Z86" s="140">
        <f t="shared" si="7"/>
        <v>0</v>
      </c>
      <c r="AA86" s="140">
        <f t="shared" si="7"/>
        <v>0</v>
      </c>
      <c r="AC86" s="143">
        <f t="shared" si="8"/>
        <v>0</v>
      </c>
      <c r="AD86" s="143">
        <f t="shared" si="8"/>
        <v>0</v>
      </c>
      <c r="AE86" s="143">
        <f t="shared" si="8"/>
        <v>0</v>
      </c>
      <c r="AF86" s="143">
        <f t="shared" si="8"/>
        <v>0</v>
      </c>
      <c r="AG86" s="143">
        <f t="shared" si="8"/>
        <v>0</v>
      </c>
    </row>
    <row r="87" spans="2:33">
      <c r="B87" t="s">
        <v>809</v>
      </c>
      <c r="C87" t="s">
        <v>549</v>
      </c>
      <c r="D87" s="120">
        <v>6.6699999999999995E-2</v>
      </c>
      <c r="E87" s="120">
        <v>6.6699999999999995E-2</v>
      </c>
      <c r="F87" s="127">
        <v>0</v>
      </c>
      <c r="G87" s="127">
        <v>116006</v>
      </c>
      <c r="H87" s="127">
        <v>0</v>
      </c>
      <c r="I87" s="127">
        <v>44297</v>
      </c>
      <c r="J87" s="127">
        <v>72913</v>
      </c>
      <c r="K87" s="127"/>
      <c r="L87" s="127"/>
      <c r="M87" s="127"/>
      <c r="N87" s="127"/>
      <c r="O87" s="127"/>
      <c r="Q87" s="140">
        <f t="shared" si="6"/>
        <v>0</v>
      </c>
      <c r="R87" s="140">
        <f t="shared" si="6"/>
        <v>0</v>
      </c>
      <c r="S87" s="140">
        <f t="shared" si="6"/>
        <v>0</v>
      </c>
      <c r="T87" s="140">
        <f t="shared" si="6"/>
        <v>0</v>
      </c>
      <c r="U87" s="140">
        <f t="shared" si="6"/>
        <v>0</v>
      </c>
      <c r="W87" s="140">
        <f t="shared" si="7"/>
        <v>0</v>
      </c>
      <c r="X87" s="140">
        <f t="shared" si="7"/>
        <v>0</v>
      </c>
      <c r="Y87" s="140">
        <f t="shared" si="7"/>
        <v>0</v>
      </c>
      <c r="Z87" s="140">
        <f t="shared" si="7"/>
        <v>0</v>
      </c>
      <c r="AA87" s="140">
        <f t="shared" si="7"/>
        <v>0</v>
      </c>
      <c r="AC87" s="143">
        <f t="shared" si="8"/>
        <v>0</v>
      </c>
      <c r="AD87" s="143">
        <f t="shared" si="8"/>
        <v>0</v>
      </c>
      <c r="AE87" s="143">
        <f t="shared" si="8"/>
        <v>0</v>
      </c>
      <c r="AF87" s="143">
        <f t="shared" si="8"/>
        <v>0</v>
      </c>
      <c r="AG87" s="143">
        <f t="shared" si="8"/>
        <v>0</v>
      </c>
    </row>
    <row r="88" spans="2:33">
      <c r="B88" t="s">
        <v>809</v>
      </c>
      <c r="C88" t="s">
        <v>550</v>
      </c>
      <c r="D88" s="120">
        <v>6.6699999999999995E-2</v>
      </c>
      <c r="E88" s="120">
        <v>6.6699999999999995E-2</v>
      </c>
      <c r="F88" s="127">
        <v>0</v>
      </c>
      <c r="G88" s="127">
        <v>140730</v>
      </c>
      <c r="H88" s="127">
        <v>0</v>
      </c>
      <c r="I88" s="127">
        <v>53738</v>
      </c>
      <c r="J88" s="127">
        <v>88452</v>
      </c>
      <c r="K88" s="127"/>
      <c r="L88" s="127"/>
      <c r="M88" s="127"/>
      <c r="N88" s="127"/>
      <c r="O88" s="127"/>
      <c r="Q88" s="140">
        <f t="shared" si="6"/>
        <v>0</v>
      </c>
      <c r="R88" s="140">
        <f t="shared" si="6"/>
        <v>0</v>
      </c>
      <c r="S88" s="140">
        <f t="shared" si="6"/>
        <v>0</v>
      </c>
      <c r="T88" s="140">
        <f t="shared" si="6"/>
        <v>0</v>
      </c>
      <c r="U88" s="140">
        <f t="shared" si="6"/>
        <v>0</v>
      </c>
      <c r="W88" s="140">
        <f t="shared" si="7"/>
        <v>0</v>
      </c>
      <c r="X88" s="140">
        <f t="shared" si="7"/>
        <v>0</v>
      </c>
      <c r="Y88" s="140">
        <f t="shared" si="7"/>
        <v>0</v>
      </c>
      <c r="Z88" s="140">
        <f t="shared" si="7"/>
        <v>0</v>
      </c>
      <c r="AA88" s="140">
        <f t="shared" si="7"/>
        <v>0</v>
      </c>
      <c r="AC88" s="143">
        <f t="shared" si="8"/>
        <v>0</v>
      </c>
      <c r="AD88" s="143">
        <f t="shared" si="8"/>
        <v>0</v>
      </c>
      <c r="AE88" s="143">
        <f t="shared" si="8"/>
        <v>0</v>
      </c>
      <c r="AF88" s="143">
        <f t="shared" si="8"/>
        <v>0</v>
      </c>
      <c r="AG88" s="143">
        <f t="shared" si="8"/>
        <v>0</v>
      </c>
    </row>
    <row r="89" spans="2:33">
      <c r="B89" t="s">
        <v>809</v>
      </c>
      <c r="C89" t="s">
        <v>570</v>
      </c>
      <c r="D89" s="120">
        <v>0.2</v>
      </c>
      <c r="E89" s="120">
        <v>0.2</v>
      </c>
      <c r="F89" s="127">
        <v>0</v>
      </c>
      <c r="G89" s="127">
        <v>0</v>
      </c>
      <c r="H89" s="127">
        <v>0</v>
      </c>
      <c r="I89" s="127">
        <v>0</v>
      </c>
      <c r="J89" s="127">
        <v>0</v>
      </c>
      <c r="K89" s="127"/>
      <c r="L89" s="127"/>
      <c r="M89" s="127"/>
      <c r="N89" s="127"/>
      <c r="O89" s="127"/>
      <c r="Q89" s="140">
        <f t="shared" si="6"/>
        <v>0</v>
      </c>
      <c r="R89" s="140">
        <f t="shared" si="6"/>
        <v>0</v>
      </c>
      <c r="S89" s="140">
        <f t="shared" si="6"/>
        <v>0</v>
      </c>
      <c r="T89" s="140">
        <f t="shared" si="6"/>
        <v>0</v>
      </c>
      <c r="U89" s="140">
        <f t="shared" si="6"/>
        <v>0</v>
      </c>
      <c r="W89" s="140">
        <f t="shared" si="7"/>
        <v>0</v>
      </c>
      <c r="X89" s="140">
        <f t="shared" si="7"/>
        <v>0</v>
      </c>
      <c r="Y89" s="140">
        <f t="shared" si="7"/>
        <v>0</v>
      </c>
      <c r="Z89" s="140">
        <f t="shared" si="7"/>
        <v>0</v>
      </c>
      <c r="AA89" s="140">
        <f t="shared" si="7"/>
        <v>0</v>
      </c>
      <c r="AC89" s="143">
        <f t="shared" si="8"/>
        <v>0</v>
      </c>
      <c r="AD89" s="143">
        <f t="shared" si="8"/>
        <v>0</v>
      </c>
      <c r="AE89" s="143">
        <f t="shared" si="8"/>
        <v>0</v>
      </c>
      <c r="AF89" s="143">
        <f t="shared" si="8"/>
        <v>0</v>
      </c>
      <c r="AG89" s="143">
        <f t="shared" si="8"/>
        <v>0</v>
      </c>
    </row>
    <row r="90" spans="2:33">
      <c r="B90" t="s">
        <v>809</v>
      </c>
      <c r="C90" t="s">
        <v>581</v>
      </c>
      <c r="D90" s="120">
        <v>0.05</v>
      </c>
      <c r="E90" s="120">
        <v>0.05</v>
      </c>
      <c r="F90" s="127">
        <v>0</v>
      </c>
      <c r="G90" s="127">
        <v>363032</v>
      </c>
      <c r="H90" s="127">
        <v>0</v>
      </c>
      <c r="I90" s="127">
        <v>138622</v>
      </c>
      <c r="J90" s="127">
        <v>0</v>
      </c>
      <c r="K90" s="127"/>
      <c r="L90" s="127"/>
      <c r="M90" s="127"/>
      <c r="N90" s="127"/>
      <c r="O90" s="127"/>
      <c r="Q90" s="140">
        <f t="shared" si="6"/>
        <v>0</v>
      </c>
      <c r="R90" s="140">
        <f t="shared" si="6"/>
        <v>0</v>
      </c>
      <c r="S90" s="140">
        <f t="shared" si="6"/>
        <v>0</v>
      </c>
      <c r="T90" s="140">
        <f t="shared" si="6"/>
        <v>0</v>
      </c>
      <c r="U90" s="140">
        <f t="shared" si="6"/>
        <v>0</v>
      </c>
      <c r="W90" s="140">
        <f t="shared" si="7"/>
        <v>0</v>
      </c>
      <c r="X90" s="140">
        <f t="shared" si="7"/>
        <v>0</v>
      </c>
      <c r="Y90" s="140">
        <f t="shared" si="7"/>
        <v>0</v>
      </c>
      <c r="Z90" s="140">
        <f t="shared" si="7"/>
        <v>0</v>
      </c>
      <c r="AA90" s="140">
        <f t="shared" si="7"/>
        <v>0</v>
      </c>
      <c r="AC90" s="143">
        <f t="shared" si="8"/>
        <v>0</v>
      </c>
      <c r="AD90" s="143">
        <f t="shared" si="8"/>
        <v>0</v>
      </c>
      <c r="AE90" s="143">
        <f t="shared" si="8"/>
        <v>0</v>
      </c>
      <c r="AF90" s="143">
        <f t="shared" si="8"/>
        <v>0</v>
      </c>
      <c r="AG90" s="143">
        <f t="shared" si="8"/>
        <v>0</v>
      </c>
    </row>
    <row r="91" spans="2:33">
      <c r="B91" t="s">
        <v>809</v>
      </c>
      <c r="C91" t="s">
        <v>582</v>
      </c>
      <c r="D91" s="120">
        <v>6.6699999999999995E-2</v>
      </c>
      <c r="E91" s="120">
        <v>6.6699999999999995E-2</v>
      </c>
      <c r="F91" s="127">
        <v>0</v>
      </c>
      <c r="G91" s="127">
        <v>68689</v>
      </c>
      <c r="H91" s="127">
        <v>0</v>
      </c>
      <c r="I91" s="127">
        <v>26228</v>
      </c>
      <c r="J91" s="127">
        <v>0</v>
      </c>
      <c r="K91" s="127"/>
      <c r="L91" s="127"/>
      <c r="M91" s="127"/>
      <c r="N91" s="127"/>
      <c r="O91" s="127"/>
      <c r="Q91" s="140">
        <f t="shared" si="6"/>
        <v>0</v>
      </c>
      <c r="R91" s="140">
        <f t="shared" si="6"/>
        <v>0</v>
      </c>
      <c r="S91" s="140">
        <f t="shared" si="6"/>
        <v>0</v>
      </c>
      <c r="T91" s="140">
        <f t="shared" si="6"/>
        <v>0</v>
      </c>
      <c r="U91" s="140">
        <f t="shared" si="6"/>
        <v>0</v>
      </c>
      <c r="W91" s="140">
        <f t="shared" si="7"/>
        <v>0</v>
      </c>
      <c r="X91" s="140">
        <f t="shared" si="7"/>
        <v>0</v>
      </c>
      <c r="Y91" s="140">
        <f t="shared" si="7"/>
        <v>0</v>
      </c>
      <c r="Z91" s="140">
        <f t="shared" si="7"/>
        <v>0</v>
      </c>
      <c r="AA91" s="140">
        <f t="shared" si="7"/>
        <v>0</v>
      </c>
      <c r="AC91" s="143">
        <f t="shared" si="8"/>
        <v>0</v>
      </c>
      <c r="AD91" s="143">
        <f t="shared" si="8"/>
        <v>0</v>
      </c>
      <c r="AE91" s="143">
        <f t="shared" si="8"/>
        <v>0</v>
      </c>
      <c r="AF91" s="143">
        <f t="shared" si="8"/>
        <v>0</v>
      </c>
      <c r="AG91" s="143">
        <f t="shared" si="8"/>
        <v>0</v>
      </c>
    </row>
    <row r="92" spans="2:33">
      <c r="B92" t="s">
        <v>809</v>
      </c>
      <c r="C92" t="s">
        <v>586</v>
      </c>
      <c r="D92" s="120">
        <v>6.6699999999999995E-2</v>
      </c>
      <c r="E92" s="120">
        <v>6.6699999999999995E-2</v>
      </c>
      <c r="F92" s="127">
        <v>0</v>
      </c>
      <c r="G92" s="127">
        <v>1414</v>
      </c>
      <c r="H92" s="127">
        <v>0</v>
      </c>
      <c r="I92" s="127">
        <v>540</v>
      </c>
      <c r="J92" s="127">
        <v>0</v>
      </c>
      <c r="K92" s="127"/>
      <c r="L92" s="127"/>
      <c r="M92" s="127"/>
      <c r="N92" s="127"/>
      <c r="O92" s="127"/>
      <c r="Q92" s="140">
        <f t="shared" si="6"/>
        <v>0</v>
      </c>
      <c r="R92" s="140">
        <f t="shared" si="6"/>
        <v>0</v>
      </c>
      <c r="S92" s="140">
        <f t="shared" si="6"/>
        <v>0</v>
      </c>
      <c r="T92" s="140">
        <f t="shared" si="6"/>
        <v>0</v>
      </c>
      <c r="U92" s="140">
        <f t="shared" si="6"/>
        <v>0</v>
      </c>
      <c r="W92" s="140">
        <f t="shared" si="7"/>
        <v>0</v>
      </c>
      <c r="X92" s="140">
        <f t="shared" si="7"/>
        <v>0</v>
      </c>
      <c r="Y92" s="140">
        <f t="shared" si="7"/>
        <v>0</v>
      </c>
      <c r="Z92" s="140">
        <f t="shared" si="7"/>
        <v>0</v>
      </c>
      <c r="AA92" s="140">
        <f t="shared" si="7"/>
        <v>0</v>
      </c>
      <c r="AC92" s="143">
        <f t="shared" si="8"/>
        <v>0</v>
      </c>
      <c r="AD92" s="143">
        <f t="shared" si="8"/>
        <v>0</v>
      </c>
      <c r="AE92" s="143">
        <f t="shared" si="8"/>
        <v>0</v>
      </c>
      <c r="AF92" s="143">
        <f t="shared" si="8"/>
        <v>0</v>
      </c>
      <c r="AG92" s="143">
        <f t="shared" si="8"/>
        <v>0</v>
      </c>
    </row>
    <row r="93" spans="2:33">
      <c r="B93" t="s">
        <v>809</v>
      </c>
      <c r="C93" t="s">
        <v>587</v>
      </c>
      <c r="D93" s="120">
        <v>6.6699999999999995E-2</v>
      </c>
      <c r="E93" s="120">
        <v>6.6699999999999995E-2</v>
      </c>
      <c r="F93" s="127">
        <v>0</v>
      </c>
      <c r="G93" s="127">
        <v>0</v>
      </c>
      <c r="H93" s="127">
        <v>0</v>
      </c>
      <c r="I93" s="127">
        <v>0</v>
      </c>
      <c r="J93" s="127">
        <v>0</v>
      </c>
      <c r="K93" s="127"/>
      <c r="L93" s="127"/>
      <c r="M93" s="127"/>
      <c r="N93" s="127"/>
      <c r="O93" s="127"/>
      <c r="Q93" s="140">
        <f t="shared" si="6"/>
        <v>0</v>
      </c>
      <c r="R93" s="140">
        <f t="shared" si="6"/>
        <v>0</v>
      </c>
      <c r="S93" s="140">
        <f t="shared" si="6"/>
        <v>0</v>
      </c>
      <c r="T93" s="140">
        <f t="shared" si="6"/>
        <v>0</v>
      </c>
      <c r="U93" s="140">
        <f t="shared" si="6"/>
        <v>0</v>
      </c>
      <c r="W93" s="140">
        <f t="shared" si="7"/>
        <v>0</v>
      </c>
      <c r="X93" s="140">
        <f t="shared" si="7"/>
        <v>0</v>
      </c>
      <c r="Y93" s="140">
        <f t="shared" si="7"/>
        <v>0</v>
      </c>
      <c r="Z93" s="140">
        <f t="shared" si="7"/>
        <v>0</v>
      </c>
      <c r="AA93" s="140">
        <f t="shared" si="7"/>
        <v>0</v>
      </c>
      <c r="AC93" s="143">
        <f t="shared" si="8"/>
        <v>0</v>
      </c>
      <c r="AD93" s="143">
        <f t="shared" si="8"/>
        <v>0</v>
      </c>
      <c r="AE93" s="143">
        <f t="shared" si="8"/>
        <v>0</v>
      </c>
      <c r="AF93" s="143">
        <f t="shared" si="8"/>
        <v>0</v>
      </c>
      <c r="AG93" s="143">
        <f t="shared" si="8"/>
        <v>0</v>
      </c>
    </row>
    <row r="94" spans="2:33">
      <c r="B94" t="s">
        <v>809</v>
      </c>
      <c r="C94" t="s">
        <v>588</v>
      </c>
      <c r="D94" s="120">
        <v>0.10390000000000001</v>
      </c>
      <c r="E94" s="120">
        <v>0.10390000000000001</v>
      </c>
      <c r="F94" s="127">
        <v>0</v>
      </c>
      <c r="G94" s="127">
        <v>0</v>
      </c>
      <c r="H94" s="127">
        <v>0</v>
      </c>
      <c r="I94" s="127">
        <v>0</v>
      </c>
      <c r="J94" s="127">
        <v>0</v>
      </c>
      <c r="K94" s="127"/>
      <c r="L94" s="127"/>
      <c r="M94" s="127"/>
      <c r="N94" s="127"/>
      <c r="O94" s="127"/>
      <c r="Q94" s="140">
        <f t="shared" si="6"/>
        <v>0</v>
      </c>
      <c r="R94" s="140">
        <f t="shared" si="6"/>
        <v>0</v>
      </c>
      <c r="S94" s="140">
        <f t="shared" si="6"/>
        <v>0</v>
      </c>
      <c r="T94" s="140">
        <f t="shared" si="6"/>
        <v>0</v>
      </c>
      <c r="U94" s="140">
        <f t="shared" si="6"/>
        <v>0</v>
      </c>
      <c r="W94" s="140">
        <f t="shared" si="7"/>
        <v>0</v>
      </c>
      <c r="X94" s="140">
        <f t="shared" si="7"/>
        <v>0</v>
      </c>
      <c r="Y94" s="140">
        <f t="shared" si="7"/>
        <v>0</v>
      </c>
      <c r="Z94" s="140">
        <f t="shared" si="7"/>
        <v>0</v>
      </c>
      <c r="AA94" s="140">
        <f t="shared" si="7"/>
        <v>0</v>
      </c>
      <c r="AC94" s="143">
        <f t="shared" si="8"/>
        <v>0</v>
      </c>
      <c r="AD94" s="143">
        <f t="shared" si="8"/>
        <v>0</v>
      </c>
      <c r="AE94" s="143">
        <f t="shared" si="8"/>
        <v>0</v>
      </c>
      <c r="AF94" s="143">
        <f t="shared" si="8"/>
        <v>0</v>
      </c>
      <c r="AG94" s="143">
        <f t="shared" si="8"/>
        <v>0</v>
      </c>
    </row>
    <row r="95" spans="2:33">
      <c r="B95" t="s">
        <v>809</v>
      </c>
      <c r="C95" t="s">
        <v>608</v>
      </c>
      <c r="D95" s="120">
        <v>0.05</v>
      </c>
      <c r="E95" s="120">
        <v>0.05</v>
      </c>
      <c r="F95" s="127"/>
      <c r="G95" s="127"/>
      <c r="H95" s="127"/>
      <c r="I95" s="127"/>
      <c r="J95" s="127"/>
      <c r="K95" s="127">
        <v>0</v>
      </c>
      <c r="L95" s="127">
        <v>0</v>
      </c>
      <c r="M95" s="127">
        <v>0</v>
      </c>
      <c r="N95" s="127">
        <v>366770</v>
      </c>
      <c r="O95" s="127">
        <v>0</v>
      </c>
      <c r="Q95" s="140">
        <f t="shared" si="6"/>
        <v>0</v>
      </c>
      <c r="R95" s="140">
        <f t="shared" si="6"/>
        <v>0</v>
      </c>
      <c r="S95" s="140">
        <f t="shared" si="6"/>
        <v>0</v>
      </c>
      <c r="T95" s="140">
        <f t="shared" si="6"/>
        <v>0</v>
      </c>
      <c r="U95" s="140">
        <f t="shared" si="6"/>
        <v>0</v>
      </c>
      <c r="W95" s="140">
        <f t="shared" si="7"/>
        <v>0</v>
      </c>
      <c r="X95" s="140">
        <f t="shared" si="7"/>
        <v>0</v>
      </c>
      <c r="Y95" s="140">
        <f t="shared" si="7"/>
        <v>0</v>
      </c>
      <c r="Z95" s="140">
        <f t="shared" si="7"/>
        <v>0</v>
      </c>
      <c r="AA95" s="140">
        <f t="shared" si="7"/>
        <v>0</v>
      </c>
      <c r="AC95" s="143">
        <f t="shared" si="8"/>
        <v>0</v>
      </c>
      <c r="AD95" s="143">
        <f t="shared" si="8"/>
        <v>0</v>
      </c>
      <c r="AE95" s="143">
        <f t="shared" si="8"/>
        <v>0</v>
      </c>
      <c r="AF95" s="143">
        <f t="shared" si="8"/>
        <v>0</v>
      </c>
      <c r="AG95" s="143">
        <f t="shared" si="8"/>
        <v>0</v>
      </c>
    </row>
    <row r="96" spans="2:33">
      <c r="B96" t="s">
        <v>809</v>
      </c>
      <c r="C96" t="s">
        <v>609</v>
      </c>
      <c r="D96" s="120">
        <v>6.6699999999999995E-2</v>
      </c>
      <c r="E96" s="120">
        <v>6.6699999999999995E-2</v>
      </c>
      <c r="F96" s="127"/>
      <c r="G96" s="127"/>
      <c r="H96" s="127"/>
      <c r="I96" s="127"/>
      <c r="J96" s="127"/>
      <c r="K96" s="127">
        <v>0</v>
      </c>
      <c r="L96" s="127">
        <v>0</v>
      </c>
      <c r="M96" s="127">
        <v>0</v>
      </c>
      <c r="N96" s="127">
        <v>0</v>
      </c>
      <c r="O96" s="127">
        <v>0</v>
      </c>
      <c r="Q96" s="140">
        <f t="shared" si="6"/>
        <v>0</v>
      </c>
      <c r="R96" s="140">
        <f t="shared" si="6"/>
        <v>0</v>
      </c>
      <c r="S96" s="140">
        <f t="shared" si="6"/>
        <v>0</v>
      </c>
      <c r="T96" s="140">
        <f t="shared" si="6"/>
        <v>0</v>
      </c>
      <c r="U96" s="140">
        <f t="shared" si="6"/>
        <v>0</v>
      </c>
      <c r="W96" s="140">
        <f t="shared" si="7"/>
        <v>0</v>
      </c>
      <c r="X96" s="140">
        <f t="shared" si="7"/>
        <v>0</v>
      </c>
      <c r="Y96" s="140">
        <f t="shared" si="7"/>
        <v>0</v>
      </c>
      <c r="Z96" s="140">
        <f t="shared" si="7"/>
        <v>0</v>
      </c>
      <c r="AA96" s="140">
        <f t="shared" si="7"/>
        <v>0</v>
      </c>
      <c r="AC96" s="143">
        <f t="shared" si="8"/>
        <v>0</v>
      </c>
      <c r="AD96" s="143">
        <f t="shared" si="8"/>
        <v>0</v>
      </c>
      <c r="AE96" s="143">
        <f t="shared" si="8"/>
        <v>0</v>
      </c>
      <c r="AF96" s="143">
        <f t="shared" si="8"/>
        <v>0</v>
      </c>
      <c r="AG96" s="143">
        <f t="shared" si="8"/>
        <v>0</v>
      </c>
    </row>
    <row r="97" spans="2:33">
      <c r="B97" t="s">
        <v>809</v>
      </c>
      <c r="C97" t="s">
        <v>613</v>
      </c>
      <c r="D97" s="120">
        <v>6.6699999999999995E-2</v>
      </c>
      <c r="E97" s="120">
        <v>6.6699999999999995E-2</v>
      </c>
      <c r="F97" s="127"/>
      <c r="G97" s="127"/>
      <c r="H97" s="127"/>
      <c r="I97" s="127"/>
      <c r="J97" s="127"/>
      <c r="K97" s="127">
        <v>0</v>
      </c>
      <c r="L97" s="127">
        <v>0</v>
      </c>
      <c r="M97" s="127">
        <v>0</v>
      </c>
      <c r="N97" s="127">
        <v>295260</v>
      </c>
      <c r="O97" s="127">
        <v>0</v>
      </c>
      <c r="Q97" s="140">
        <f t="shared" si="6"/>
        <v>0</v>
      </c>
      <c r="R97" s="140">
        <f t="shared" si="6"/>
        <v>0</v>
      </c>
      <c r="S97" s="140">
        <f t="shared" si="6"/>
        <v>0</v>
      </c>
      <c r="T97" s="140">
        <f t="shared" si="6"/>
        <v>0</v>
      </c>
      <c r="U97" s="140">
        <f t="shared" si="6"/>
        <v>0</v>
      </c>
      <c r="W97" s="140">
        <f t="shared" si="7"/>
        <v>0</v>
      </c>
      <c r="X97" s="140">
        <f t="shared" si="7"/>
        <v>0</v>
      </c>
      <c r="Y97" s="140">
        <f t="shared" si="7"/>
        <v>0</v>
      </c>
      <c r="Z97" s="140">
        <f t="shared" si="7"/>
        <v>0</v>
      </c>
      <c r="AA97" s="140">
        <f t="shared" si="7"/>
        <v>0</v>
      </c>
      <c r="AC97" s="143">
        <f t="shared" si="8"/>
        <v>0</v>
      </c>
      <c r="AD97" s="143">
        <f t="shared" si="8"/>
        <v>0</v>
      </c>
      <c r="AE97" s="143">
        <f t="shared" si="8"/>
        <v>0</v>
      </c>
      <c r="AF97" s="143">
        <f t="shared" si="8"/>
        <v>0</v>
      </c>
      <c r="AG97" s="143">
        <f t="shared" si="8"/>
        <v>0</v>
      </c>
    </row>
    <row r="98" spans="2:33">
      <c r="B98" t="s">
        <v>809</v>
      </c>
      <c r="C98" t="s">
        <v>641</v>
      </c>
      <c r="D98" s="120">
        <v>2.4500000000000001E-2</v>
      </c>
      <c r="E98" s="120">
        <v>3.3700000000000001E-2</v>
      </c>
      <c r="F98" s="127"/>
      <c r="G98" s="127"/>
      <c r="H98" s="127"/>
      <c r="I98" s="127"/>
      <c r="J98" s="127"/>
      <c r="K98" s="127">
        <v>0</v>
      </c>
      <c r="L98" s="127">
        <v>0</v>
      </c>
      <c r="M98" s="127">
        <v>0</v>
      </c>
      <c r="N98" s="127">
        <v>0</v>
      </c>
      <c r="O98" s="127">
        <v>4111074</v>
      </c>
      <c r="Q98" s="140">
        <f t="shared" si="6"/>
        <v>0</v>
      </c>
      <c r="R98" s="140">
        <f t="shared" si="6"/>
        <v>0</v>
      </c>
      <c r="S98" s="140">
        <f t="shared" si="6"/>
        <v>0</v>
      </c>
      <c r="T98" s="140">
        <f t="shared" si="6"/>
        <v>0</v>
      </c>
      <c r="U98" s="140">
        <f t="shared" si="6"/>
        <v>37821.880799999999</v>
      </c>
      <c r="W98" s="140">
        <f t="shared" si="7"/>
        <v>0</v>
      </c>
      <c r="X98" s="140">
        <f t="shared" si="7"/>
        <v>0</v>
      </c>
      <c r="Y98" s="140">
        <f t="shared" si="7"/>
        <v>0</v>
      </c>
      <c r="Z98" s="140">
        <f t="shared" si="7"/>
        <v>0</v>
      </c>
      <c r="AA98" s="140">
        <f t="shared" si="7"/>
        <v>0</v>
      </c>
      <c r="AC98" s="143">
        <f t="shared" si="8"/>
        <v>0</v>
      </c>
      <c r="AD98" s="143">
        <f t="shared" si="8"/>
        <v>0</v>
      </c>
      <c r="AE98" s="143">
        <f t="shared" si="8"/>
        <v>0</v>
      </c>
      <c r="AF98" s="143">
        <f t="shared" si="8"/>
        <v>0</v>
      </c>
      <c r="AG98" s="143">
        <f t="shared" si="8"/>
        <v>37821.880799999999</v>
      </c>
    </row>
    <row r="99" spans="2:33">
      <c r="B99" t="s">
        <v>809</v>
      </c>
      <c r="C99" t="s">
        <v>642</v>
      </c>
      <c r="D99" s="120">
        <v>0.2</v>
      </c>
      <c r="E99" s="120">
        <v>0.2</v>
      </c>
      <c r="F99" s="127"/>
      <c r="G99" s="127"/>
      <c r="H99" s="127"/>
      <c r="I99" s="127"/>
      <c r="J99" s="127"/>
      <c r="K99" s="127">
        <v>0</v>
      </c>
      <c r="L99" s="127">
        <v>0</v>
      </c>
      <c r="M99" s="127">
        <v>0</v>
      </c>
      <c r="N99" s="127">
        <v>0</v>
      </c>
      <c r="O99" s="127">
        <v>12223</v>
      </c>
      <c r="Q99" s="140">
        <f t="shared" si="6"/>
        <v>0</v>
      </c>
      <c r="R99" s="140">
        <f t="shared" si="6"/>
        <v>0</v>
      </c>
      <c r="S99" s="140">
        <f t="shared" si="6"/>
        <v>0</v>
      </c>
      <c r="T99" s="140">
        <f t="shared" si="6"/>
        <v>0</v>
      </c>
      <c r="U99" s="140">
        <f t="shared" si="6"/>
        <v>0</v>
      </c>
      <c r="W99" s="140">
        <f t="shared" si="7"/>
        <v>0</v>
      </c>
      <c r="X99" s="140">
        <f t="shared" si="7"/>
        <v>0</v>
      </c>
      <c r="Y99" s="140">
        <f t="shared" si="7"/>
        <v>0</v>
      </c>
      <c r="Z99" s="140">
        <f t="shared" si="7"/>
        <v>0</v>
      </c>
      <c r="AA99" s="140">
        <f t="shared" si="7"/>
        <v>0</v>
      </c>
      <c r="AC99" s="143">
        <f t="shared" si="8"/>
        <v>0</v>
      </c>
      <c r="AD99" s="143">
        <f t="shared" si="8"/>
        <v>0</v>
      </c>
      <c r="AE99" s="143">
        <f t="shared" si="8"/>
        <v>0</v>
      </c>
      <c r="AF99" s="143">
        <f t="shared" si="8"/>
        <v>0</v>
      </c>
      <c r="AG99" s="143">
        <f t="shared" si="8"/>
        <v>0</v>
      </c>
    </row>
    <row r="100" spans="2:33">
      <c r="B100" t="s">
        <v>809</v>
      </c>
      <c r="C100" t="s">
        <v>653</v>
      </c>
      <c r="D100" s="120">
        <v>0.04</v>
      </c>
      <c r="E100" s="120">
        <v>0.04</v>
      </c>
      <c r="F100" s="127"/>
      <c r="G100" s="127"/>
      <c r="H100" s="127"/>
      <c r="I100" s="127"/>
      <c r="J100" s="127"/>
      <c r="K100" s="127">
        <v>0</v>
      </c>
      <c r="L100" s="127">
        <v>0</v>
      </c>
      <c r="M100" s="127">
        <v>0</v>
      </c>
      <c r="N100" s="127">
        <v>0</v>
      </c>
      <c r="O100" s="127">
        <v>20792</v>
      </c>
      <c r="Q100" s="140">
        <f t="shared" si="6"/>
        <v>0</v>
      </c>
      <c r="R100" s="140">
        <f t="shared" si="6"/>
        <v>0</v>
      </c>
      <c r="S100" s="140">
        <f t="shared" si="6"/>
        <v>0</v>
      </c>
      <c r="T100" s="140">
        <f t="shared" si="6"/>
        <v>0</v>
      </c>
      <c r="U100" s="140">
        <f t="shared" si="6"/>
        <v>0</v>
      </c>
      <c r="W100" s="140">
        <f t="shared" si="7"/>
        <v>0</v>
      </c>
      <c r="X100" s="140">
        <f t="shared" si="7"/>
        <v>0</v>
      </c>
      <c r="Y100" s="140">
        <f t="shared" si="7"/>
        <v>0</v>
      </c>
      <c r="Z100" s="140">
        <f t="shared" si="7"/>
        <v>0</v>
      </c>
      <c r="AA100" s="140">
        <f t="shared" si="7"/>
        <v>0</v>
      </c>
      <c r="AC100" s="143">
        <f t="shared" si="8"/>
        <v>0</v>
      </c>
      <c r="AD100" s="143">
        <f t="shared" si="8"/>
        <v>0</v>
      </c>
      <c r="AE100" s="143">
        <f t="shared" si="8"/>
        <v>0</v>
      </c>
      <c r="AF100" s="143">
        <f t="shared" si="8"/>
        <v>0</v>
      </c>
      <c r="AG100" s="143">
        <f t="shared" si="8"/>
        <v>0</v>
      </c>
    </row>
    <row r="101" spans="2:33">
      <c r="B101" t="s">
        <v>809</v>
      </c>
      <c r="C101" t="s">
        <v>654</v>
      </c>
      <c r="D101" s="120">
        <v>0.05</v>
      </c>
      <c r="E101" s="120">
        <v>0.05</v>
      </c>
      <c r="F101" s="127"/>
      <c r="G101" s="127"/>
      <c r="H101" s="127"/>
      <c r="I101" s="127"/>
      <c r="J101" s="127"/>
      <c r="K101" s="127">
        <v>0</v>
      </c>
      <c r="L101" s="127">
        <v>0</v>
      </c>
      <c r="M101" s="127">
        <v>0</v>
      </c>
      <c r="N101" s="127">
        <v>0</v>
      </c>
      <c r="O101" s="127">
        <v>962772</v>
      </c>
      <c r="Q101" s="140">
        <f t="shared" si="6"/>
        <v>0</v>
      </c>
      <c r="R101" s="140">
        <f t="shared" si="6"/>
        <v>0</v>
      </c>
      <c r="S101" s="140">
        <f t="shared" si="6"/>
        <v>0</v>
      </c>
      <c r="T101" s="140">
        <f t="shared" si="6"/>
        <v>0</v>
      </c>
      <c r="U101" s="140">
        <f t="shared" si="6"/>
        <v>0</v>
      </c>
      <c r="W101" s="140">
        <f t="shared" si="7"/>
        <v>0</v>
      </c>
      <c r="X101" s="140">
        <f t="shared" si="7"/>
        <v>0</v>
      </c>
      <c r="Y101" s="140">
        <f t="shared" si="7"/>
        <v>0</v>
      </c>
      <c r="Z101" s="140">
        <f t="shared" si="7"/>
        <v>0</v>
      </c>
      <c r="AA101" s="140">
        <f t="shared" si="7"/>
        <v>0</v>
      </c>
      <c r="AC101" s="143">
        <f t="shared" si="8"/>
        <v>0</v>
      </c>
      <c r="AD101" s="143">
        <f t="shared" si="8"/>
        <v>0</v>
      </c>
      <c r="AE101" s="143">
        <f t="shared" si="8"/>
        <v>0</v>
      </c>
      <c r="AF101" s="143">
        <f t="shared" si="8"/>
        <v>0</v>
      </c>
      <c r="AG101" s="143">
        <f t="shared" si="8"/>
        <v>0</v>
      </c>
    </row>
    <row r="102" spans="2:33">
      <c r="B102" t="s">
        <v>809</v>
      </c>
      <c r="C102" t="s">
        <v>655</v>
      </c>
      <c r="D102" s="120">
        <v>6.6699999999999995E-2</v>
      </c>
      <c r="E102" s="120">
        <v>6.6699999999999995E-2</v>
      </c>
      <c r="F102" s="127"/>
      <c r="G102" s="127"/>
      <c r="H102" s="127"/>
      <c r="I102" s="127"/>
      <c r="J102" s="127"/>
      <c r="K102" s="127">
        <v>0</v>
      </c>
      <c r="L102" s="127">
        <v>0</v>
      </c>
      <c r="M102" s="127">
        <v>0</v>
      </c>
      <c r="N102" s="127">
        <v>0</v>
      </c>
      <c r="O102" s="127">
        <v>18586</v>
      </c>
      <c r="Q102" s="140">
        <f t="shared" si="6"/>
        <v>0</v>
      </c>
      <c r="R102" s="140">
        <f t="shared" si="6"/>
        <v>0</v>
      </c>
      <c r="S102" s="140">
        <f t="shared" si="6"/>
        <v>0</v>
      </c>
      <c r="T102" s="140">
        <f t="shared" si="6"/>
        <v>0</v>
      </c>
      <c r="U102" s="140">
        <f t="shared" si="6"/>
        <v>0</v>
      </c>
      <c r="W102" s="140">
        <f t="shared" si="7"/>
        <v>0</v>
      </c>
      <c r="X102" s="140">
        <f t="shared" si="7"/>
        <v>0</v>
      </c>
      <c r="Y102" s="140">
        <f t="shared" si="7"/>
        <v>0</v>
      </c>
      <c r="Z102" s="140">
        <f t="shared" si="7"/>
        <v>0</v>
      </c>
      <c r="AA102" s="140">
        <f t="shared" si="7"/>
        <v>0</v>
      </c>
      <c r="AC102" s="143">
        <f t="shared" si="8"/>
        <v>0</v>
      </c>
      <c r="AD102" s="143">
        <f t="shared" si="8"/>
        <v>0</v>
      </c>
      <c r="AE102" s="143">
        <f t="shared" si="8"/>
        <v>0</v>
      </c>
      <c r="AF102" s="143">
        <f t="shared" si="8"/>
        <v>0</v>
      </c>
      <c r="AG102" s="143">
        <f t="shared" si="8"/>
        <v>0</v>
      </c>
    </row>
    <row r="103" spans="2:33">
      <c r="B103" t="s">
        <v>809</v>
      </c>
      <c r="C103" t="s">
        <v>657</v>
      </c>
      <c r="D103" s="120">
        <v>6.6699999999999995E-2</v>
      </c>
      <c r="E103" s="120">
        <v>6.6699999999999995E-2</v>
      </c>
      <c r="F103" s="127"/>
      <c r="G103" s="127"/>
      <c r="H103" s="127"/>
      <c r="I103" s="127"/>
      <c r="J103" s="127"/>
      <c r="K103" s="127">
        <v>0</v>
      </c>
      <c r="L103" s="127">
        <v>0</v>
      </c>
      <c r="M103" s="127">
        <v>0</v>
      </c>
      <c r="N103" s="127">
        <v>0</v>
      </c>
      <c r="O103" s="127">
        <v>766397</v>
      </c>
      <c r="Q103" s="140">
        <f t="shared" si="6"/>
        <v>0</v>
      </c>
      <c r="R103" s="140">
        <f t="shared" si="6"/>
        <v>0</v>
      </c>
      <c r="S103" s="140">
        <f t="shared" si="6"/>
        <v>0</v>
      </c>
      <c r="T103" s="140">
        <f t="shared" si="6"/>
        <v>0</v>
      </c>
      <c r="U103" s="140">
        <f t="shared" si="6"/>
        <v>0</v>
      </c>
      <c r="W103" s="140">
        <f t="shared" si="7"/>
        <v>0</v>
      </c>
      <c r="X103" s="140">
        <f t="shared" si="7"/>
        <v>0</v>
      </c>
      <c r="Y103" s="140">
        <f t="shared" si="7"/>
        <v>0</v>
      </c>
      <c r="Z103" s="140">
        <f t="shared" si="7"/>
        <v>0</v>
      </c>
      <c r="AA103" s="140">
        <f t="shared" si="7"/>
        <v>0</v>
      </c>
      <c r="AC103" s="143">
        <f t="shared" si="8"/>
        <v>0</v>
      </c>
      <c r="AD103" s="143">
        <f t="shared" si="8"/>
        <v>0</v>
      </c>
      <c r="AE103" s="143">
        <f t="shared" si="8"/>
        <v>0</v>
      </c>
      <c r="AF103" s="143">
        <f t="shared" si="8"/>
        <v>0</v>
      </c>
      <c r="AG103" s="143">
        <f t="shared" si="8"/>
        <v>0</v>
      </c>
    </row>
    <row r="104" spans="2:33">
      <c r="B104" t="s">
        <v>809</v>
      </c>
      <c r="C104" t="s">
        <v>658</v>
      </c>
      <c r="D104" s="120">
        <v>0.63849999999999996</v>
      </c>
      <c r="E104" s="120">
        <v>6.6699999999999995E-2</v>
      </c>
      <c r="F104" s="127"/>
      <c r="G104" s="127"/>
      <c r="H104" s="127"/>
      <c r="I104" s="127"/>
      <c r="J104" s="127"/>
      <c r="K104" s="127">
        <v>0</v>
      </c>
      <c r="L104" s="127">
        <v>0</v>
      </c>
      <c r="M104" s="127">
        <v>0</v>
      </c>
      <c r="N104" s="127">
        <v>0</v>
      </c>
      <c r="O104" s="127">
        <v>0</v>
      </c>
      <c r="Q104" s="140">
        <f t="shared" si="6"/>
        <v>0</v>
      </c>
      <c r="R104" s="140">
        <f t="shared" si="6"/>
        <v>0</v>
      </c>
      <c r="S104" s="140">
        <f t="shared" si="6"/>
        <v>0</v>
      </c>
      <c r="T104" s="140">
        <f t="shared" si="6"/>
        <v>0</v>
      </c>
      <c r="U104" s="140">
        <f t="shared" si="6"/>
        <v>0</v>
      </c>
      <c r="W104" s="140">
        <f t="shared" si="7"/>
        <v>0</v>
      </c>
      <c r="X104" s="140">
        <f t="shared" si="7"/>
        <v>0</v>
      </c>
      <c r="Y104" s="140">
        <f t="shared" si="7"/>
        <v>0</v>
      </c>
      <c r="Z104" s="140">
        <f t="shared" si="7"/>
        <v>0</v>
      </c>
      <c r="AA104" s="140">
        <f t="shared" si="7"/>
        <v>0</v>
      </c>
      <c r="AC104" s="143">
        <f t="shared" si="8"/>
        <v>0</v>
      </c>
      <c r="AD104" s="143">
        <f t="shared" si="8"/>
        <v>0</v>
      </c>
      <c r="AE104" s="143">
        <f t="shared" si="8"/>
        <v>0</v>
      </c>
      <c r="AF104" s="143">
        <f t="shared" si="8"/>
        <v>0</v>
      </c>
      <c r="AG104" s="143">
        <f t="shared" si="8"/>
        <v>0</v>
      </c>
    </row>
    <row r="105" spans="2:33">
      <c r="B105" t="s">
        <v>809</v>
      </c>
      <c r="C105" t="s">
        <v>659</v>
      </c>
      <c r="D105" s="120">
        <v>0.1</v>
      </c>
      <c r="E105" s="120">
        <v>0.1</v>
      </c>
      <c r="F105" s="127"/>
      <c r="G105" s="127"/>
      <c r="H105" s="127"/>
      <c r="I105" s="127"/>
      <c r="J105" s="127"/>
      <c r="K105" s="127">
        <v>0</v>
      </c>
      <c r="L105" s="127">
        <v>0</v>
      </c>
      <c r="M105" s="127">
        <v>0</v>
      </c>
      <c r="N105" s="127">
        <v>0</v>
      </c>
      <c r="O105" s="127">
        <v>9100</v>
      </c>
      <c r="Q105" s="140">
        <f t="shared" si="6"/>
        <v>0</v>
      </c>
      <c r="R105" s="140">
        <f t="shared" si="6"/>
        <v>0</v>
      </c>
      <c r="S105" s="140">
        <f t="shared" si="6"/>
        <v>0</v>
      </c>
      <c r="T105" s="140">
        <f t="shared" si="6"/>
        <v>0</v>
      </c>
      <c r="U105" s="140">
        <f t="shared" si="6"/>
        <v>0</v>
      </c>
      <c r="W105" s="140">
        <f t="shared" si="7"/>
        <v>0</v>
      </c>
      <c r="X105" s="140">
        <f t="shared" si="7"/>
        <v>0</v>
      </c>
      <c r="Y105" s="140">
        <f t="shared" si="7"/>
        <v>0</v>
      </c>
      <c r="Z105" s="140">
        <f t="shared" si="7"/>
        <v>0</v>
      </c>
      <c r="AA105" s="140">
        <f t="shared" si="7"/>
        <v>0</v>
      </c>
      <c r="AC105" s="143">
        <f t="shared" si="8"/>
        <v>0</v>
      </c>
      <c r="AD105" s="143">
        <f t="shared" si="8"/>
        <v>0</v>
      </c>
      <c r="AE105" s="143">
        <f t="shared" si="8"/>
        <v>0</v>
      </c>
      <c r="AF105" s="143">
        <f t="shared" si="8"/>
        <v>0</v>
      </c>
      <c r="AG105" s="143">
        <f t="shared" si="8"/>
        <v>0</v>
      </c>
    </row>
    <row r="106" spans="2:33">
      <c r="B106" t="s">
        <v>809</v>
      </c>
      <c r="C106" t="s">
        <v>672</v>
      </c>
      <c r="D106" s="120">
        <v>2.01E-2</v>
      </c>
      <c r="E106" s="120">
        <v>2.01E-2</v>
      </c>
      <c r="F106" s="127"/>
      <c r="G106" s="127"/>
      <c r="H106" s="127"/>
      <c r="I106" s="127"/>
      <c r="J106" s="127"/>
      <c r="K106" s="127">
        <v>0</v>
      </c>
      <c r="L106" s="127">
        <v>2368</v>
      </c>
      <c r="M106" s="127">
        <v>0</v>
      </c>
      <c r="N106" s="127">
        <v>0</v>
      </c>
      <c r="O106" s="127">
        <v>0</v>
      </c>
      <c r="Q106" s="140">
        <f t="shared" si="6"/>
        <v>0</v>
      </c>
      <c r="R106" s="140">
        <f t="shared" si="6"/>
        <v>0</v>
      </c>
      <c r="S106" s="140">
        <f t="shared" si="6"/>
        <v>0</v>
      </c>
      <c r="T106" s="140">
        <f t="shared" si="6"/>
        <v>0</v>
      </c>
      <c r="U106" s="140">
        <f t="shared" si="6"/>
        <v>0</v>
      </c>
      <c r="W106" s="140">
        <f t="shared" si="7"/>
        <v>0</v>
      </c>
      <c r="X106" s="140">
        <f t="shared" si="7"/>
        <v>0</v>
      </c>
      <c r="Y106" s="140">
        <f t="shared" si="7"/>
        <v>0</v>
      </c>
      <c r="Z106" s="140">
        <f t="shared" si="7"/>
        <v>0</v>
      </c>
      <c r="AA106" s="140">
        <f t="shared" si="7"/>
        <v>0</v>
      </c>
      <c r="AC106" s="143">
        <f t="shared" si="8"/>
        <v>0</v>
      </c>
      <c r="AD106" s="143">
        <f t="shared" si="8"/>
        <v>0</v>
      </c>
      <c r="AE106" s="143">
        <f t="shared" si="8"/>
        <v>0</v>
      </c>
      <c r="AF106" s="143">
        <f t="shared" si="8"/>
        <v>0</v>
      </c>
      <c r="AG106" s="143">
        <f t="shared" si="8"/>
        <v>0</v>
      </c>
    </row>
    <row r="107" spans="2:33">
      <c r="B107" t="s">
        <v>809</v>
      </c>
      <c r="C107" t="s">
        <v>673</v>
      </c>
      <c r="D107" s="120">
        <v>3.5900000000000001E-2</v>
      </c>
      <c r="E107" s="120">
        <v>3.5400000000000001E-2</v>
      </c>
      <c r="F107" s="127"/>
      <c r="G107" s="127"/>
      <c r="H107" s="127"/>
      <c r="I107" s="127"/>
      <c r="J107" s="127"/>
      <c r="K107" s="127">
        <v>0</v>
      </c>
      <c r="L107" s="127">
        <v>25396991</v>
      </c>
      <c r="M107" s="127">
        <v>0</v>
      </c>
      <c r="N107" s="127">
        <v>0</v>
      </c>
      <c r="O107" s="127">
        <v>0</v>
      </c>
      <c r="Q107" s="140">
        <f t="shared" si="6"/>
        <v>0</v>
      </c>
      <c r="R107" s="140">
        <f t="shared" si="6"/>
        <v>-12698.495500000012</v>
      </c>
      <c r="S107" s="140">
        <f t="shared" si="6"/>
        <v>0</v>
      </c>
      <c r="T107" s="140">
        <f t="shared" si="6"/>
        <v>0</v>
      </c>
      <c r="U107" s="140">
        <f t="shared" si="6"/>
        <v>0</v>
      </c>
      <c r="W107" s="140">
        <f t="shared" si="7"/>
        <v>0</v>
      </c>
      <c r="X107" s="140">
        <f t="shared" si="7"/>
        <v>0</v>
      </c>
      <c r="Y107" s="140">
        <f t="shared" si="7"/>
        <v>0</v>
      </c>
      <c r="Z107" s="140">
        <f t="shared" si="7"/>
        <v>0</v>
      </c>
      <c r="AA107" s="140">
        <f t="shared" si="7"/>
        <v>0</v>
      </c>
      <c r="AC107" s="143">
        <f t="shared" si="8"/>
        <v>0</v>
      </c>
      <c r="AD107" s="143">
        <f t="shared" si="8"/>
        <v>-12698.495500000012</v>
      </c>
      <c r="AE107" s="143">
        <f t="shared" si="8"/>
        <v>0</v>
      </c>
      <c r="AF107" s="143">
        <f t="shared" si="8"/>
        <v>0</v>
      </c>
      <c r="AG107" s="143">
        <f t="shared" si="8"/>
        <v>0</v>
      </c>
    </row>
    <row r="108" spans="2:33">
      <c r="B108" t="s">
        <v>809</v>
      </c>
      <c r="C108" t="s">
        <v>674</v>
      </c>
      <c r="D108" s="120">
        <v>0.2</v>
      </c>
      <c r="E108" s="120">
        <v>0.2</v>
      </c>
      <c r="F108" s="127"/>
      <c r="G108" s="127"/>
      <c r="H108" s="127"/>
      <c r="I108" s="127"/>
      <c r="J108" s="127"/>
      <c r="K108" s="127">
        <v>0</v>
      </c>
      <c r="L108" s="127">
        <v>143320</v>
      </c>
      <c r="M108" s="127">
        <v>0</v>
      </c>
      <c r="N108" s="127">
        <v>0</v>
      </c>
      <c r="O108" s="127">
        <v>0</v>
      </c>
      <c r="Q108" s="140">
        <f t="shared" si="6"/>
        <v>0</v>
      </c>
      <c r="R108" s="140">
        <f t="shared" si="6"/>
        <v>0</v>
      </c>
      <c r="S108" s="140">
        <f t="shared" si="6"/>
        <v>0</v>
      </c>
      <c r="T108" s="140">
        <f t="shared" si="6"/>
        <v>0</v>
      </c>
      <c r="U108" s="140">
        <f t="shared" si="6"/>
        <v>0</v>
      </c>
      <c r="W108" s="140">
        <f t="shared" si="7"/>
        <v>0</v>
      </c>
      <c r="X108" s="140">
        <f t="shared" si="7"/>
        <v>0</v>
      </c>
      <c r="Y108" s="140">
        <f t="shared" si="7"/>
        <v>0</v>
      </c>
      <c r="Z108" s="140">
        <f t="shared" si="7"/>
        <v>0</v>
      </c>
      <c r="AA108" s="140">
        <f t="shared" si="7"/>
        <v>0</v>
      </c>
      <c r="AC108" s="143">
        <f t="shared" si="8"/>
        <v>0</v>
      </c>
      <c r="AD108" s="143">
        <f t="shared" si="8"/>
        <v>0</v>
      </c>
      <c r="AE108" s="143">
        <f t="shared" si="8"/>
        <v>0</v>
      </c>
      <c r="AF108" s="143">
        <f t="shared" si="8"/>
        <v>0</v>
      </c>
      <c r="AG108" s="143">
        <f t="shared" si="8"/>
        <v>0</v>
      </c>
    </row>
    <row r="109" spans="2:33">
      <c r="B109" t="s">
        <v>809</v>
      </c>
      <c r="C109" t="s">
        <v>688</v>
      </c>
      <c r="D109" s="120">
        <v>0.04</v>
      </c>
      <c r="E109" s="120">
        <v>0.04</v>
      </c>
      <c r="F109" s="127"/>
      <c r="G109" s="127"/>
      <c r="H109" s="127"/>
      <c r="I109" s="127"/>
      <c r="J109" s="127"/>
      <c r="K109" s="127">
        <v>0</v>
      </c>
      <c r="L109" s="127">
        <v>222353</v>
      </c>
      <c r="M109" s="127">
        <v>0</v>
      </c>
      <c r="N109" s="127">
        <v>0</v>
      </c>
      <c r="O109" s="127">
        <v>0</v>
      </c>
      <c r="Q109" s="140">
        <f t="shared" si="6"/>
        <v>0</v>
      </c>
      <c r="R109" s="140">
        <f t="shared" si="6"/>
        <v>0</v>
      </c>
      <c r="S109" s="140">
        <f t="shared" si="6"/>
        <v>0</v>
      </c>
      <c r="T109" s="140">
        <f t="shared" si="6"/>
        <v>0</v>
      </c>
      <c r="U109" s="140">
        <f t="shared" si="6"/>
        <v>0</v>
      </c>
      <c r="W109" s="140">
        <f t="shared" si="7"/>
        <v>0</v>
      </c>
      <c r="X109" s="140">
        <f t="shared" si="7"/>
        <v>0</v>
      </c>
      <c r="Y109" s="140">
        <f t="shared" si="7"/>
        <v>0</v>
      </c>
      <c r="Z109" s="140">
        <f t="shared" si="7"/>
        <v>0</v>
      </c>
      <c r="AA109" s="140">
        <f t="shared" si="7"/>
        <v>0</v>
      </c>
      <c r="AC109" s="143">
        <f t="shared" si="8"/>
        <v>0</v>
      </c>
      <c r="AD109" s="143">
        <f t="shared" si="8"/>
        <v>0</v>
      </c>
      <c r="AE109" s="143">
        <f t="shared" si="8"/>
        <v>0</v>
      </c>
      <c r="AF109" s="143">
        <f t="shared" si="8"/>
        <v>0</v>
      </c>
      <c r="AG109" s="143">
        <f t="shared" si="8"/>
        <v>0</v>
      </c>
    </row>
    <row r="110" spans="2:33">
      <c r="B110" t="s">
        <v>809</v>
      </c>
      <c r="C110" t="s">
        <v>689</v>
      </c>
      <c r="D110" s="120">
        <v>0.05</v>
      </c>
      <c r="E110" s="120">
        <v>0.05</v>
      </c>
      <c r="F110" s="127"/>
      <c r="G110" s="127"/>
      <c r="H110" s="127"/>
      <c r="I110" s="127"/>
      <c r="J110" s="127"/>
      <c r="K110" s="127">
        <v>0</v>
      </c>
      <c r="L110" s="127">
        <v>2546141</v>
      </c>
      <c r="M110" s="127">
        <v>0</v>
      </c>
      <c r="N110" s="127">
        <v>0</v>
      </c>
      <c r="O110" s="127">
        <v>0</v>
      </c>
      <c r="Q110" s="140">
        <f t="shared" si="6"/>
        <v>0</v>
      </c>
      <c r="R110" s="140">
        <f t="shared" si="6"/>
        <v>0</v>
      </c>
      <c r="S110" s="140">
        <f t="shared" si="6"/>
        <v>0</v>
      </c>
      <c r="T110" s="140">
        <f t="shared" si="6"/>
        <v>0</v>
      </c>
      <c r="U110" s="140">
        <f t="shared" si="6"/>
        <v>0</v>
      </c>
      <c r="W110" s="140">
        <f t="shared" si="7"/>
        <v>0</v>
      </c>
      <c r="X110" s="140">
        <f t="shared" si="7"/>
        <v>0</v>
      </c>
      <c r="Y110" s="140">
        <f t="shared" si="7"/>
        <v>0</v>
      </c>
      <c r="Z110" s="140">
        <f t="shared" si="7"/>
        <v>0</v>
      </c>
      <c r="AA110" s="140">
        <f t="shared" si="7"/>
        <v>0</v>
      </c>
      <c r="AC110" s="143">
        <f t="shared" si="8"/>
        <v>0</v>
      </c>
      <c r="AD110" s="143">
        <f t="shared" si="8"/>
        <v>0</v>
      </c>
      <c r="AE110" s="143">
        <f t="shared" si="8"/>
        <v>0</v>
      </c>
      <c r="AF110" s="143">
        <f t="shared" si="8"/>
        <v>0</v>
      </c>
      <c r="AG110" s="143">
        <f t="shared" si="8"/>
        <v>0</v>
      </c>
    </row>
    <row r="111" spans="2:33">
      <c r="B111" t="s">
        <v>809</v>
      </c>
      <c r="C111" t="s">
        <v>690</v>
      </c>
      <c r="D111" s="120">
        <v>6.6699999999999995E-2</v>
      </c>
      <c r="E111" s="120">
        <v>6.6699999999999995E-2</v>
      </c>
      <c r="F111" s="127"/>
      <c r="G111" s="127"/>
      <c r="H111" s="127"/>
      <c r="I111" s="127"/>
      <c r="J111" s="127"/>
      <c r="K111" s="127">
        <v>0</v>
      </c>
      <c r="L111" s="127">
        <v>65412</v>
      </c>
      <c r="M111" s="127">
        <v>0</v>
      </c>
      <c r="N111" s="127">
        <v>0</v>
      </c>
      <c r="O111" s="127">
        <v>0</v>
      </c>
      <c r="Q111" s="140">
        <f t="shared" si="6"/>
        <v>0</v>
      </c>
      <c r="R111" s="140">
        <f t="shared" si="6"/>
        <v>0</v>
      </c>
      <c r="S111" s="140">
        <f t="shared" si="6"/>
        <v>0</v>
      </c>
      <c r="T111" s="140">
        <f t="shared" si="6"/>
        <v>0</v>
      </c>
      <c r="U111" s="140">
        <f t="shared" si="6"/>
        <v>0</v>
      </c>
      <c r="W111" s="140">
        <f t="shared" si="7"/>
        <v>0</v>
      </c>
      <c r="X111" s="140">
        <f t="shared" si="7"/>
        <v>0</v>
      </c>
      <c r="Y111" s="140">
        <f t="shared" si="7"/>
        <v>0</v>
      </c>
      <c r="Z111" s="140">
        <f t="shared" si="7"/>
        <v>0</v>
      </c>
      <c r="AA111" s="140">
        <f t="shared" si="7"/>
        <v>0</v>
      </c>
      <c r="AC111" s="143">
        <f t="shared" si="8"/>
        <v>0</v>
      </c>
      <c r="AD111" s="143">
        <f t="shared" si="8"/>
        <v>0</v>
      </c>
      <c r="AE111" s="143">
        <f t="shared" si="8"/>
        <v>0</v>
      </c>
      <c r="AF111" s="143">
        <f t="shared" si="8"/>
        <v>0</v>
      </c>
      <c r="AG111" s="143">
        <f t="shared" si="8"/>
        <v>0</v>
      </c>
    </row>
    <row r="112" spans="2:33">
      <c r="B112" t="s">
        <v>809</v>
      </c>
      <c r="C112" t="s">
        <v>691</v>
      </c>
      <c r="D112" s="120">
        <v>6.6699999999999995E-2</v>
      </c>
      <c r="E112" s="120">
        <v>6.6699999999999995E-2</v>
      </c>
      <c r="F112" s="127"/>
      <c r="G112" s="127"/>
      <c r="H112" s="127"/>
      <c r="I112" s="127"/>
      <c r="J112" s="127"/>
      <c r="K112" s="127">
        <v>0</v>
      </c>
      <c r="L112" s="127">
        <v>40841</v>
      </c>
      <c r="M112" s="127">
        <v>0</v>
      </c>
      <c r="N112" s="127">
        <v>0</v>
      </c>
      <c r="O112" s="127">
        <v>0</v>
      </c>
      <c r="Q112" s="140">
        <f t="shared" si="6"/>
        <v>0</v>
      </c>
      <c r="R112" s="140">
        <f t="shared" si="6"/>
        <v>0</v>
      </c>
      <c r="S112" s="140">
        <f t="shared" si="6"/>
        <v>0</v>
      </c>
      <c r="T112" s="140">
        <f t="shared" si="6"/>
        <v>0</v>
      </c>
      <c r="U112" s="140">
        <f t="shared" si="6"/>
        <v>0</v>
      </c>
      <c r="W112" s="140">
        <f t="shared" si="7"/>
        <v>0</v>
      </c>
      <c r="X112" s="140">
        <f t="shared" si="7"/>
        <v>0</v>
      </c>
      <c r="Y112" s="140">
        <f t="shared" si="7"/>
        <v>0</v>
      </c>
      <c r="Z112" s="140">
        <f t="shared" si="7"/>
        <v>0</v>
      </c>
      <c r="AA112" s="140">
        <f t="shared" si="7"/>
        <v>0</v>
      </c>
      <c r="AC112" s="143">
        <f t="shared" si="8"/>
        <v>0</v>
      </c>
      <c r="AD112" s="143">
        <f t="shared" si="8"/>
        <v>0</v>
      </c>
      <c r="AE112" s="143">
        <f t="shared" si="8"/>
        <v>0</v>
      </c>
      <c r="AF112" s="143">
        <f t="shared" si="8"/>
        <v>0</v>
      </c>
      <c r="AG112" s="143">
        <f t="shared" si="8"/>
        <v>0</v>
      </c>
    </row>
    <row r="113" spans="2:33">
      <c r="B113" t="s">
        <v>809</v>
      </c>
      <c r="C113" t="s">
        <v>695</v>
      </c>
      <c r="D113" s="120">
        <v>6.6699999999999995E-2</v>
      </c>
      <c r="E113" s="120">
        <v>6.6699999999999995E-2</v>
      </c>
      <c r="F113" s="127"/>
      <c r="G113" s="127"/>
      <c r="H113" s="127"/>
      <c r="I113" s="127"/>
      <c r="J113" s="127"/>
      <c r="K113" s="127">
        <v>0</v>
      </c>
      <c r="L113" s="127">
        <v>586930</v>
      </c>
      <c r="M113" s="127">
        <v>0</v>
      </c>
      <c r="N113" s="127">
        <v>0</v>
      </c>
      <c r="O113" s="127">
        <v>0</v>
      </c>
      <c r="Q113" s="140">
        <f t="shared" si="6"/>
        <v>0</v>
      </c>
      <c r="R113" s="140">
        <f t="shared" si="6"/>
        <v>0</v>
      </c>
      <c r="S113" s="140">
        <f t="shared" si="6"/>
        <v>0</v>
      </c>
      <c r="T113" s="140">
        <f t="shared" si="6"/>
        <v>0</v>
      </c>
      <c r="U113" s="140">
        <f t="shared" si="6"/>
        <v>0</v>
      </c>
      <c r="W113" s="140">
        <f t="shared" si="7"/>
        <v>0</v>
      </c>
      <c r="X113" s="140">
        <f t="shared" si="7"/>
        <v>0</v>
      </c>
      <c r="Y113" s="140">
        <f t="shared" si="7"/>
        <v>0</v>
      </c>
      <c r="Z113" s="140">
        <f t="shared" si="7"/>
        <v>0</v>
      </c>
      <c r="AA113" s="140">
        <f t="shared" si="7"/>
        <v>0</v>
      </c>
      <c r="AC113" s="143">
        <f t="shared" si="8"/>
        <v>0</v>
      </c>
      <c r="AD113" s="143">
        <f t="shared" si="8"/>
        <v>0</v>
      </c>
      <c r="AE113" s="143">
        <f t="shared" si="8"/>
        <v>0</v>
      </c>
      <c r="AF113" s="143">
        <f t="shared" si="8"/>
        <v>0</v>
      </c>
      <c r="AG113" s="143">
        <f t="shared" si="8"/>
        <v>0</v>
      </c>
    </row>
    <row r="114" spans="2:33">
      <c r="B114" t="s">
        <v>809</v>
      </c>
      <c r="C114" t="s">
        <v>696</v>
      </c>
      <c r="D114" s="120">
        <v>6.6699999999999995E-2</v>
      </c>
      <c r="E114" s="120">
        <v>6.6699999999999995E-2</v>
      </c>
      <c r="F114" s="127"/>
      <c r="G114" s="127"/>
      <c r="H114" s="127"/>
      <c r="I114" s="127"/>
      <c r="J114" s="127"/>
      <c r="K114" s="127">
        <v>0</v>
      </c>
      <c r="L114" s="127">
        <v>19942</v>
      </c>
      <c r="M114" s="127">
        <v>0</v>
      </c>
      <c r="N114" s="127">
        <v>0</v>
      </c>
      <c r="O114" s="127">
        <v>0</v>
      </c>
      <c r="Q114" s="140">
        <f t="shared" si="6"/>
        <v>0</v>
      </c>
      <c r="R114" s="140">
        <f t="shared" si="6"/>
        <v>0</v>
      </c>
      <c r="S114" s="140">
        <f t="shared" si="6"/>
        <v>0</v>
      </c>
      <c r="T114" s="140">
        <f t="shared" si="6"/>
        <v>0</v>
      </c>
      <c r="U114" s="140">
        <f t="shared" si="6"/>
        <v>0</v>
      </c>
      <c r="W114" s="140">
        <f t="shared" si="7"/>
        <v>0</v>
      </c>
      <c r="X114" s="140">
        <f t="shared" si="7"/>
        <v>0</v>
      </c>
      <c r="Y114" s="140">
        <f t="shared" si="7"/>
        <v>0</v>
      </c>
      <c r="Z114" s="140">
        <f t="shared" si="7"/>
        <v>0</v>
      </c>
      <c r="AA114" s="140">
        <f t="shared" si="7"/>
        <v>0</v>
      </c>
      <c r="AC114" s="143">
        <f t="shared" si="8"/>
        <v>0</v>
      </c>
      <c r="AD114" s="143">
        <f t="shared" si="8"/>
        <v>0</v>
      </c>
      <c r="AE114" s="143">
        <f t="shared" si="8"/>
        <v>0</v>
      </c>
      <c r="AF114" s="143">
        <f t="shared" si="8"/>
        <v>0</v>
      </c>
      <c r="AG114" s="143">
        <f t="shared" si="8"/>
        <v>0</v>
      </c>
    </row>
    <row r="115" spans="2:33">
      <c r="B115" t="s">
        <v>1155</v>
      </c>
      <c r="F115" s="127">
        <v>216729176</v>
      </c>
      <c r="G115" s="127">
        <v>60117891</v>
      </c>
      <c r="H115" s="127">
        <v>106542536</v>
      </c>
      <c r="I115" s="127">
        <v>23074183</v>
      </c>
      <c r="J115" s="127">
        <v>30735049</v>
      </c>
      <c r="K115" s="127">
        <v>23494497</v>
      </c>
      <c r="L115" s="127">
        <v>29024298</v>
      </c>
      <c r="M115" s="127">
        <v>9879005</v>
      </c>
      <c r="N115" s="127">
        <v>662030</v>
      </c>
      <c r="O115" s="127">
        <v>5900944</v>
      </c>
      <c r="Q115" s="140">
        <f t="shared" si="6"/>
        <v>0</v>
      </c>
      <c r="R115" s="140">
        <f t="shared" si="6"/>
        <v>0</v>
      </c>
      <c r="S115" s="140">
        <f t="shared" si="6"/>
        <v>0</v>
      </c>
      <c r="T115" s="140">
        <f t="shared" si="6"/>
        <v>0</v>
      </c>
      <c r="U115" s="140">
        <f t="shared" si="6"/>
        <v>0</v>
      </c>
      <c r="W115" s="140">
        <f t="shared" si="7"/>
        <v>0</v>
      </c>
      <c r="X115" s="140">
        <f t="shared" si="7"/>
        <v>0</v>
      </c>
      <c r="Y115" s="140">
        <f t="shared" si="7"/>
        <v>0</v>
      </c>
      <c r="Z115" s="140">
        <f t="shared" si="7"/>
        <v>0</v>
      </c>
      <c r="AA115" s="140">
        <f t="shared" si="7"/>
        <v>0</v>
      </c>
      <c r="AC115" s="143">
        <f t="shared" si="8"/>
        <v>0</v>
      </c>
      <c r="AD115" s="143">
        <f t="shared" si="8"/>
        <v>0</v>
      </c>
      <c r="AE115" s="143">
        <f t="shared" si="8"/>
        <v>0</v>
      </c>
      <c r="AF115" s="143">
        <f t="shared" si="8"/>
        <v>0</v>
      </c>
      <c r="AG115" s="143">
        <f t="shared" si="8"/>
        <v>0</v>
      </c>
    </row>
    <row r="116" spans="2:33">
      <c r="B116" t="s">
        <v>871</v>
      </c>
      <c r="F116" s="127">
        <v>216729176</v>
      </c>
      <c r="G116" s="127">
        <v>60117891</v>
      </c>
      <c r="H116" s="127">
        <v>106542536</v>
      </c>
      <c r="I116" s="127">
        <v>23074183</v>
      </c>
      <c r="J116" s="127">
        <v>30735049</v>
      </c>
      <c r="K116" s="127">
        <v>23494497</v>
      </c>
      <c r="L116" s="127">
        <v>29024298</v>
      </c>
      <c r="M116" s="127">
        <v>9879005</v>
      </c>
      <c r="N116" s="127">
        <v>662030</v>
      </c>
      <c r="O116" s="127">
        <v>5900944</v>
      </c>
      <c r="Q116" s="140">
        <f t="shared" si="6"/>
        <v>0</v>
      </c>
      <c r="R116" s="140">
        <f t="shared" si="6"/>
        <v>0</v>
      </c>
      <c r="S116" s="140">
        <f t="shared" si="6"/>
        <v>0</v>
      </c>
      <c r="T116" s="140">
        <f t="shared" si="6"/>
        <v>0</v>
      </c>
      <c r="U116" s="140">
        <f t="shared" si="6"/>
        <v>0</v>
      </c>
      <c r="W116" s="140">
        <f t="shared" si="7"/>
        <v>0</v>
      </c>
      <c r="X116" s="140">
        <f t="shared" si="7"/>
        <v>0</v>
      </c>
      <c r="Y116" s="140">
        <f t="shared" si="7"/>
        <v>0</v>
      </c>
      <c r="Z116" s="140">
        <f t="shared" si="7"/>
        <v>0</v>
      </c>
      <c r="AA116" s="140">
        <f t="shared" si="7"/>
        <v>0</v>
      </c>
      <c r="AC116" s="143">
        <f t="shared" si="8"/>
        <v>0</v>
      </c>
      <c r="AD116" s="143">
        <f t="shared" si="8"/>
        <v>0</v>
      </c>
      <c r="AE116" s="143">
        <f t="shared" si="8"/>
        <v>0</v>
      </c>
      <c r="AF116" s="143">
        <f t="shared" si="8"/>
        <v>0</v>
      </c>
      <c r="AG116" s="143">
        <f t="shared" si="8"/>
        <v>0</v>
      </c>
    </row>
    <row r="117" spans="2:33">
      <c r="Q117" s="140">
        <f t="shared" si="6"/>
        <v>0</v>
      </c>
      <c r="R117" s="140">
        <f t="shared" si="6"/>
        <v>0</v>
      </c>
      <c r="S117" s="140">
        <f t="shared" si="6"/>
        <v>0</v>
      </c>
      <c r="T117" s="140">
        <f t="shared" si="6"/>
        <v>0</v>
      </c>
      <c r="U117" s="140">
        <f t="shared" si="6"/>
        <v>0</v>
      </c>
      <c r="W117" s="140">
        <f t="shared" si="7"/>
        <v>0</v>
      </c>
      <c r="X117" s="140">
        <f t="shared" si="7"/>
        <v>0</v>
      </c>
      <c r="Y117" s="140">
        <f t="shared" si="7"/>
        <v>0</v>
      </c>
      <c r="Z117" s="140">
        <f t="shared" si="7"/>
        <v>0</v>
      </c>
      <c r="AA117" s="140">
        <f t="shared" si="7"/>
        <v>0</v>
      </c>
      <c r="AC117" s="143">
        <f t="shared" si="8"/>
        <v>0</v>
      </c>
      <c r="AD117" s="143">
        <f t="shared" si="8"/>
        <v>0</v>
      </c>
      <c r="AE117" s="143">
        <f t="shared" si="8"/>
        <v>0</v>
      </c>
      <c r="AF117" s="143">
        <f t="shared" si="8"/>
        <v>0</v>
      </c>
      <c r="AG117" s="143">
        <f t="shared" si="8"/>
        <v>0</v>
      </c>
    </row>
    <row r="118" spans="2:33">
      <c r="Q118" s="140">
        <f t="shared" si="6"/>
        <v>0</v>
      </c>
      <c r="R118" s="140">
        <f t="shared" si="6"/>
        <v>0</v>
      </c>
      <c r="S118" s="140">
        <f t="shared" si="6"/>
        <v>0</v>
      </c>
      <c r="T118" s="140">
        <f t="shared" si="6"/>
        <v>0</v>
      </c>
      <c r="U118" s="140">
        <f t="shared" si="6"/>
        <v>0</v>
      </c>
      <c r="W118" s="140">
        <f t="shared" si="7"/>
        <v>0</v>
      </c>
      <c r="X118" s="140">
        <f t="shared" si="7"/>
        <v>0</v>
      </c>
      <c r="Y118" s="140">
        <f t="shared" si="7"/>
        <v>0</v>
      </c>
      <c r="Z118" s="140">
        <f t="shared" si="7"/>
        <v>0</v>
      </c>
      <c r="AA118" s="140">
        <f t="shared" si="7"/>
        <v>0</v>
      </c>
      <c r="AC118" s="143">
        <f t="shared" si="8"/>
        <v>0</v>
      </c>
      <c r="AD118" s="143">
        <f t="shared" si="8"/>
        <v>0</v>
      </c>
      <c r="AE118" s="143">
        <f t="shared" si="8"/>
        <v>0</v>
      </c>
      <c r="AF118" s="143">
        <f t="shared" si="8"/>
        <v>0</v>
      </c>
      <c r="AG118" s="143">
        <f t="shared" si="8"/>
        <v>0</v>
      </c>
    </row>
    <row r="119" spans="2:33">
      <c r="Q119" s="140">
        <f t="shared" si="6"/>
        <v>0</v>
      </c>
      <c r="R119" s="140">
        <f t="shared" si="6"/>
        <v>0</v>
      </c>
      <c r="S119" s="140">
        <f t="shared" si="6"/>
        <v>0</v>
      </c>
      <c r="T119" s="140">
        <f t="shared" si="6"/>
        <v>0</v>
      </c>
      <c r="U119" s="140">
        <f t="shared" si="6"/>
        <v>0</v>
      </c>
      <c r="W119" s="140">
        <f t="shared" si="7"/>
        <v>0</v>
      </c>
      <c r="X119" s="140">
        <f t="shared" si="7"/>
        <v>0</v>
      </c>
      <c r="Y119" s="140">
        <f t="shared" si="7"/>
        <v>0</v>
      </c>
      <c r="Z119" s="140">
        <f t="shared" si="7"/>
        <v>0</v>
      </c>
      <c r="AA119" s="140">
        <f t="shared" si="7"/>
        <v>0</v>
      </c>
      <c r="AC119" s="143">
        <f t="shared" si="8"/>
        <v>0</v>
      </c>
      <c r="AD119" s="143">
        <f t="shared" si="8"/>
        <v>0</v>
      </c>
      <c r="AE119" s="143">
        <f t="shared" si="8"/>
        <v>0</v>
      </c>
      <c r="AF119" s="143">
        <f t="shared" si="8"/>
        <v>0</v>
      </c>
      <c r="AG119" s="143">
        <f t="shared" si="8"/>
        <v>0</v>
      </c>
    </row>
    <row r="120" spans="2:33">
      <c r="Q120" s="140">
        <f t="shared" si="6"/>
        <v>0</v>
      </c>
      <c r="R120" s="140">
        <f t="shared" si="6"/>
        <v>0</v>
      </c>
      <c r="S120" s="140">
        <f t="shared" si="6"/>
        <v>0</v>
      </c>
      <c r="T120" s="140">
        <f t="shared" si="6"/>
        <v>0</v>
      </c>
      <c r="U120" s="140">
        <f t="shared" si="6"/>
        <v>0</v>
      </c>
      <c r="W120" s="140">
        <f t="shared" si="7"/>
        <v>0</v>
      </c>
      <c r="X120" s="140">
        <f t="shared" si="7"/>
        <v>0</v>
      </c>
      <c r="Y120" s="140">
        <f t="shared" si="7"/>
        <v>0</v>
      </c>
      <c r="Z120" s="140">
        <f t="shared" si="7"/>
        <v>0</v>
      </c>
      <c r="AA120" s="140">
        <f t="shared" si="7"/>
        <v>0</v>
      </c>
      <c r="AC120" s="143">
        <f t="shared" si="8"/>
        <v>0</v>
      </c>
      <c r="AD120" s="143">
        <f t="shared" si="8"/>
        <v>0</v>
      </c>
      <c r="AE120" s="143">
        <f t="shared" si="8"/>
        <v>0</v>
      </c>
      <c r="AF120" s="143">
        <f t="shared" si="8"/>
        <v>0</v>
      </c>
      <c r="AG120" s="143">
        <f t="shared" si="8"/>
        <v>0</v>
      </c>
    </row>
    <row r="121" spans="2:33">
      <c r="Q121" s="140">
        <f t="shared" ref="Q121:U171" si="9">($E121-$D121)*K121</f>
        <v>0</v>
      </c>
      <c r="R121" s="140">
        <f t="shared" si="9"/>
        <v>0</v>
      </c>
      <c r="S121" s="140">
        <f t="shared" si="9"/>
        <v>0</v>
      </c>
      <c r="T121" s="140">
        <f t="shared" si="9"/>
        <v>0</v>
      </c>
      <c r="U121" s="140">
        <f t="shared" si="9"/>
        <v>0</v>
      </c>
      <c r="W121" s="140">
        <f t="shared" ref="W121:AA171" si="10">($E121-$D121)*F121</f>
        <v>0</v>
      </c>
      <c r="X121" s="140">
        <f t="shared" si="10"/>
        <v>0</v>
      </c>
      <c r="Y121" s="140">
        <f t="shared" si="10"/>
        <v>0</v>
      </c>
      <c r="Z121" s="140">
        <f t="shared" si="10"/>
        <v>0</v>
      </c>
      <c r="AA121" s="140">
        <f t="shared" si="10"/>
        <v>0</v>
      </c>
      <c r="AC121" s="143">
        <f t="shared" ref="AC121:AG171" si="11">SUM(Q121,W121)</f>
        <v>0</v>
      </c>
      <c r="AD121" s="143">
        <f t="shared" si="11"/>
        <v>0</v>
      </c>
      <c r="AE121" s="143">
        <f t="shared" si="11"/>
        <v>0</v>
      </c>
      <c r="AF121" s="143">
        <f t="shared" si="11"/>
        <v>0</v>
      </c>
      <c r="AG121" s="143">
        <f t="shared" si="11"/>
        <v>0</v>
      </c>
    </row>
    <row r="122" spans="2:33">
      <c r="Q122" s="140">
        <f t="shared" si="9"/>
        <v>0</v>
      </c>
      <c r="R122" s="140">
        <f t="shared" si="9"/>
        <v>0</v>
      </c>
      <c r="S122" s="140">
        <f t="shared" si="9"/>
        <v>0</v>
      </c>
      <c r="T122" s="140">
        <f t="shared" si="9"/>
        <v>0</v>
      </c>
      <c r="U122" s="140">
        <f t="shared" si="9"/>
        <v>0</v>
      </c>
      <c r="W122" s="140">
        <f t="shared" si="10"/>
        <v>0</v>
      </c>
      <c r="X122" s="140">
        <f t="shared" si="10"/>
        <v>0</v>
      </c>
      <c r="Y122" s="140">
        <f t="shared" si="10"/>
        <v>0</v>
      </c>
      <c r="Z122" s="140">
        <f t="shared" si="10"/>
        <v>0</v>
      </c>
      <c r="AA122" s="140">
        <f t="shared" si="10"/>
        <v>0</v>
      </c>
      <c r="AC122" s="143">
        <f t="shared" si="11"/>
        <v>0</v>
      </c>
      <c r="AD122" s="143">
        <f t="shared" si="11"/>
        <v>0</v>
      </c>
      <c r="AE122" s="143">
        <f t="shared" si="11"/>
        <v>0</v>
      </c>
      <c r="AF122" s="143">
        <f t="shared" si="11"/>
        <v>0</v>
      </c>
      <c r="AG122" s="143">
        <f t="shared" si="11"/>
        <v>0</v>
      </c>
    </row>
    <row r="123" spans="2:33">
      <c r="Q123" s="140">
        <f t="shared" si="9"/>
        <v>0</v>
      </c>
      <c r="R123" s="140">
        <f t="shared" si="9"/>
        <v>0</v>
      </c>
      <c r="S123" s="140">
        <f t="shared" si="9"/>
        <v>0</v>
      </c>
      <c r="T123" s="140">
        <f t="shared" si="9"/>
        <v>0</v>
      </c>
      <c r="U123" s="140">
        <f t="shared" si="9"/>
        <v>0</v>
      </c>
      <c r="W123" s="140">
        <f t="shared" si="10"/>
        <v>0</v>
      </c>
      <c r="X123" s="140">
        <f t="shared" si="10"/>
        <v>0</v>
      </c>
      <c r="Y123" s="140">
        <f t="shared" si="10"/>
        <v>0</v>
      </c>
      <c r="Z123" s="140">
        <f t="shared" si="10"/>
        <v>0</v>
      </c>
      <c r="AA123" s="140">
        <f t="shared" si="10"/>
        <v>0</v>
      </c>
      <c r="AC123" s="143">
        <f t="shared" si="11"/>
        <v>0</v>
      </c>
      <c r="AD123" s="143">
        <f t="shared" si="11"/>
        <v>0</v>
      </c>
      <c r="AE123" s="143">
        <f t="shared" si="11"/>
        <v>0</v>
      </c>
      <c r="AF123" s="143">
        <f t="shared" si="11"/>
        <v>0</v>
      </c>
      <c r="AG123" s="143">
        <f t="shared" si="11"/>
        <v>0</v>
      </c>
    </row>
    <row r="124" spans="2:33">
      <c r="Q124" s="140">
        <f t="shared" si="9"/>
        <v>0</v>
      </c>
      <c r="R124" s="140">
        <f t="shared" si="9"/>
        <v>0</v>
      </c>
      <c r="S124" s="140">
        <f t="shared" si="9"/>
        <v>0</v>
      </c>
      <c r="T124" s="140">
        <f t="shared" si="9"/>
        <v>0</v>
      </c>
      <c r="U124" s="140">
        <f t="shared" si="9"/>
        <v>0</v>
      </c>
      <c r="W124" s="140">
        <f t="shared" si="10"/>
        <v>0</v>
      </c>
      <c r="X124" s="140">
        <f t="shared" si="10"/>
        <v>0</v>
      </c>
      <c r="Y124" s="140">
        <f t="shared" si="10"/>
        <v>0</v>
      </c>
      <c r="Z124" s="140">
        <f t="shared" si="10"/>
        <v>0</v>
      </c>
      <c r="AA124" s="140">
        <f t="shared" si="10"/>
        <v>0</v>
      </c>
      <c r="AC124" s="143">
        <f t="shared" si="11"/>
        <v>0</v>
      </c>
      <c r="AD124" s="143">
        <f t="shared" si="11"/>
        <v>0</v>
      </c>
      <c r="AE124" s="143">
        <f t="shared" si="11"/>
        <v>0</v>
      </c>
      <c r="AF124" s="143">
        <f t="shared" si="11"/>
        <v>0</v>
      </c>
      <c r="AG124" s="143">
        <f t="shared" si="11"/>
        <v>0</v>
      </c>
    </row>
    <row r="125" spans="2:33">
      <c r="Q125" s="140">
        <f t="shared" si="9"/>
        <v>0</v>
      </c>
      <c r="R125" s="140">
        <f t="shared" si="9"/>
        <v>0</v>
      </c>
      <c r="S125" s="140">
        <f t="shared" si="9"/>
        <v>0</v>
      </c>
      <c r="T125" s="140">
        <f t="shared" si="9"/>
        <v>0</v>
      </c>
      <c r="U125" s="140">
        <f t="shared" si="9"/>
        <v>0</v>
      </c>
      <c r="W125" s="140">
        <f t="shared" si="10"/>
        <v>0</v>
      </c>
      <c r="X125" s="140">
        <f t="shared" si="10"/>
        <v>0</v>
      </c>
      <c r="Y125" s="140">
        <f t="shared" si="10"/>
        <v>0</v>
      </c>
      <c r="Z125" s="140">
        <f t="shared" si="10"/>
        <v>0</v>
      </c>
      <c r="AA125" s="140">
        <f t="shared" si="10"/>
        <v>0</v>
      </c>
      <c r="AC125" s="143">
        <f t="shared" si="11"/>
        <v>0</v>
      </c>
      <c r="AD125" s="143">
        <f t="shared" si="11"/>
        <v>0</v>
      </c>
      <c r="AE125" s="143">
        <f t="shared" si="11"/>
        <v>0</v>
      </c>
      <c r="AF125" s="143">
        <f t="shared" si="11"/>
        <v>0</v>
      </c>
      <c r="AG125" s="143">
        <f t="shared" si="11"/>
        <v>0</v>
      </c>
    </row>
    <row r="126" spans="2:33">
      <c r="Q126" s="140">
        <f t="shared" si="9"/>
        <v>0</v>
      </c>
      <c r="R126" s="140">
        <f t="shared" si="9"/>
        <v>0</v>
      </c>
      <c r="S126" s="140">
        <f t="shared" si="9"/>
        <v>0</v>
      </c>
      <c r="T126" s="140">
        <f t="shared" si="9"/>
        <v>0</v>
      </c>
      <c r="U126" s="140">
        <f t="shared" si="9"/>
        <v>0</v>
      </c>
      <c r="W126" s="140">
        <f t="shared" si="10"/>
        <v>0</v>
      </c>
      <c r="X126" s="140">
        <f t="shared" si="10"/>
        <v>0</v>
      </c>
      <c r="Y126" s="140">
        <f t="shared" si="10"/>
        <v>0</v>
      </c>
      <c r="Z126" s="140">
        <f t="shared" si="10"/>
        <v>0</v>
      </c>
      <c r="AA126" s="140">
        <f t="shared" si="10"/>
        <v>0</v>
      </c>
      <c r="AC126" s="143">
        <f t="shared" si="11"/>
        <v>0</v>
      </c>
      <c r="AD126" s="143">
        <f t="shared" si="11"/>
        <v>0</v>
      </c>
      <c r="AE126" s="143">
        <f t="shared" si="11"/>
        <v>0</v>
      </c>
      <c r="AF126" s="143">
        <f t="shared" si="11"/>
        <v>0</v>
      </c>
      <c r="AG126" s="143">
        <f t="shared" si="11"/>
        <v>0</v>
      </c>
    </row>
    <row r="127" spans="2:33">
      <c r="Q127" s="140">
        <f t="shared" si="9"/>
        <v>0</v>
      </c>
      <c r="R127" s="140">
        <f t="shared" si="9"/>
        <v>0</v>
      </c>
      <c r="S127" s="140">
        <f t="shared" si="9"/>
        <v>0</v>
      </c>
      <c r="T127" s="140">
        <f t="shared" si="9"/>
        <v>0</v>
      </c>
      <c r="U127" s="140">
        <f t="shared" si="9"/>
        <v>0</v>
      </c>
      <c r="W127" s="140">
        <f t="shared" si="10"/>
        <v>0</v>
      </c>
      <c r="X127" s="140">
        <f t="shared" si="10"/>
        <v>0</v>
      </c>
      <c r="Y127" s="140">
        <f t="shared" si="10"/>
        <v>0</v>
      </c>
      <c r="Z127" s="140">
        <f t="shared" si="10"/>
        <v>0</v>
      </c>
      <c r="AA127" s="140">
        <f t="shared" si="10"/>
        <v>0</v>
      </c>
      <c r="AC127" s="143">
        <f t="shared" si="11"/>
        <v>0</v>
      </c>
      <c r="AD127" s="143">
        <f t="shared" si="11"/>
        <v>0</v>
      </c>
      <c r="AE127" s="143">
        <f t="shared" si="11"/>
        <v>0</v>
      </c>
      <c r="AF127" s="143">
        <f t="shared" si="11"/>
        <v>0</v>
      </c>
      <c r="AG127" s="143">
        <f t="shared" si="11"/>
        <v>0</v>
      </c>
    </row>
    <row r="128" spans="2:33">
      <c r="Q128" s="140">
        <f t="shared" si="9"/>
        <v>0</v>
      </c>
      <c r="R128" s="140">
        <f t="shared" si="9"/>
        <v>0</v>
      </c>
      <c r="S128" s="140">
        <f t="shared" si="9"/>
        <v>0</v>
      </c>
      <c r="T128" s="140">
        <f t="shared" si="9"/>
        <v>0</v>
      </c>
      <c r="U128" s="140">
        <f t="shared" si="9"/>
        <v>0</v>
      </c>
      <c r="W128" s="140">
        <f t="shared" si="10"/>
        <v>0</v>
      </c>
      <c r="X128" s="140">
        <f t="shared" si="10"/>
        <v>0</v>
      </c>
      <c r="Y128" s="140">
        <f t="shared" si="10"/>
        <v>0</v>
      </c>
      <c r="Z128" s="140">
        <f t="shared" si="10"/>
        <v>0</v>
      </c>
      <c r="AA128" s="140">
        <f t="shared" si="10"/>
        <v>0</v>
      </c>
      <c r="AC128" s="143">
        <f t="shared" si="11"/>
        <v>0</v>
      </c>
      <c r="AD128" s="143">
        <f t="shared" si="11"/>
        <v>0</v>
      </c>
      <c r="AE128" s="143">
        <f t="shared" si="11"/>
        <v>0</v>
      </c>
      <c r="AF128" s="143">
        <f t="shared" si="11"/>
        <v>0</v>
      </c>
      <c r="AG128" s="143">
        <f t="shared" si="11"/>
        <v>0</v>
      </c>
    </row>
    <row r="129" spans="17:33">
      <c r="Q129" s="140">
        <f t="shared" si="9"/>
        <v>0</v>
      </c>
      <c r="R129" s="140">
        <f t="shared" si="9"/>
        <v>0</v>
      </c>
      <c r="S129" s="140">
        <f t="shared" si="9"/>
        <v>0</v>
      </c>
      <c r="T129" s="140">
        <f t="shared" si="9"/>
        <v>0</v>
      </c>
      <c r="U129" s="140">
        <f t="shared" si="9"/>
        <v>0</v>
      </c>
      <c r="W129" s="140">
        <f t="shared" si="10"/>
        <v>0</v>
      </c>
      <c r="X129" s="140">
        <f t="shared" si="10"/>
        <v>0</v>
      </c>
      <c r="Y129" s="140">
        <f t="shared" si="10"/>
        <v>0</v>
      </c>
      <c r="Z129" s="140">
        <f t="shared" si="10"/>
        <v>0</v>
      </c>
      <c r="AA129" s="140">
        <f t="shared" si="10"/>
        <v>0</v>
      </c>
      <c r="AC129" s="143">
        <f t="shared" si="11"/>
        <v>0</v>
      </c>
      <c r="AD129" s="143">
        <f t="shared" si="11"/>
        <v>0</v>
      </c>
      <c r="AE129" s="143">
        <f t="shared" si="11"/>
        <v>0</v>
      </c>
      <c r="AF129" s="143">
        <f t="shared" si="11"/>
        <v>0</v>
      </c>
      <c r="AG129" s="143">
        <f t="shared" si="11"/>
        <v>0</v>
      </c>
    </row>
    <row r="130" spans="17:33">
      <c r="Q130" s="140">
        <f t="shared" si="9"/>
        <v>0</v>
      </c>
      <c r="R130" s="140">
        <f t="shared" si="9"/>
        <v>0</v>
      </c>
      <c r="S130" s="140">
        <f t="shared" si="9"/>
        <v>0</v>
      </c>
      <c r="T130" s="140">
        <f t="shared" si="9"/>
        <v>0</v>
      </c>
      <c r="U130" s="140">
        <f t="shared" si="9"/>
        <v>0</v>
      </c>
      <c r="W130" s="140">
        <f t="shared" si="10"/>
        <v>0</v>
      </c>
      <c r="X130" s="140">
        <f t="shared" si="10"/>
        <v>0</v>
      </c>
      <c r="Y130" s="140">
        <f t="shared" si="10"/>
        <v>0</v>
      </c>
      <c r="Z130" s="140">
        <f t="shared" si="10"/>
        <v>0</v>
      </c>
      <c r="AA130" s="140">
        <f t="shared" si="10"/>
        <v>0</v>
      </c>
      <c r="AC130" s="143">
        <f t="shared" si="11"/>
        <v>0</v>
      </c>
      <c r="AD130" s="143">
        <f t="shared" si="11"/>
        <v>0</v>
      </c>
      <c r="AE130" s="143">
        <f t="shared" si="11"/>
        <v>0</v>
      </c>
      <c r="AF130" s="143">
        <f t="shared" si="11"/>
        <v>0</v>
      </c>
      <c r="AG130" s="143">
        <f t="shared" si="11"/>
        <v>0</v>
      </c>
    </row>
    <row r="131" spans="17:33">
      <c r="Q131" s="140">
        <f t="shared" si="9"/>
        <v>0</v>
      </c>
      <c r="R131" s="140">
        <f t="shared" si="9"/>
        <v>0</v>
      </c>
      <c r="S131" s="140">
        <f t="shared" si="9"/>
        <v>0</v>
      </c>
      <c r="T131" s="140">
        <f t="shared" si="9"/>
        <v>0</v>
      </c>
      <c r="U131" s="140">
        <f t="shared" si="9"/>
        <v>0</v>
      </c>
      <c r="W131" s="140">
        <f t="shared" si="10"/>
        <v>0</v>
      </c>
      <c r="X131" s="140">
        <f t="shared" si="10"/>
        <v>0</v>
      </c>
      <c r="Y131" s="140">
        <f t="shared" si="10"/>
        <v>0</v>
      </c>
      <c r="Z131" s="140">
        <f t="shared" si="10"/>
        <v>0</v>
      </c>
      <c r="AA131" s="140">
        <f t="shared" si="10"/>
        <v>0</v>
      </c>
      <c r="AC131" s="143">
        <f t="shared" si="11"/>
        <v>0</v>
      </c>
      <c r="AD131" s="143">
        <f t="shared" si="11"/>
        <v>0</v>
      </c>
      <c r="AE131" s="143">
        <f t="shared" si="11"/>
        <v>0</v>
      </c>
      <c r="AF131" s="143">
        <f t="shared" si="11"/>
        <v>0</v>
      </c>
      <c r="AG131" s="143">
        <f t="shared" si="11"/>
        <v>0</v>
      </c>
    </row>
    <row r="132" spans="17:33">
      <c r="Q132" s="140">
        <f t="shared" si="9"/>
        <v>0</v>
      </c>
      <c r="R132" s="140">
        <f t="shared" si="9"/>
        <v>0</v>
      </c>
      <c r="S132" s="140">
        <f t="shared" si="9"/>
        <v>0</v>
      </c>
      <c r="T132" s="140">
        <f t="shared" si="9"/>
        <v>0</v>
      </c>
      <c r="U132" s="140">
        <f t="shared" si="9"/>
        <v>0</v>
      </c>
      <c r="W132" s="140">
        <f t="shared" si="10"/>
        <v>0</v>
      </c>
      <c r="X132" s="140">
        <f t="shared" si="10"/>
        <v>0</v>
      </c>
      <c r="Y132" s="140">
        <f t="shared" si="10"/>
        <v>0</v>
      </c>
      <c r="Z132" s="140">
        <f t="shared" si="10"/>
        <v>0</v>
      </c>
      <c r="AA132" s="140">
        <f t="shared" si="10"/>
        <v>0</v>
      </c>
      <c r="AC132" s="143">
        <f t="shared" si="11"/>
        <v>0</v>
      </c>
      <c r="AD132" s="143">
        <f t="shared" si="11"/>
        <v>0</v>
      </c>
      <c r="AE132" s="143">
        <f t="shared" si="11"/>
        <v>0</v>
      </c>
      <c r="AF132" s="143">
        <f t="shared" si="11"/>
        <v>0</v>
      </c>
      <c r="AG132" s="143">
        <f t="shared" si="11"/>
        <v>0</v>
      </c>
    </row>
    <row r="133" spans="17:33">
      <c r="Q133" s="140">
        <f t="shared" si="9"/>
        <v>0</v>
      </c>
      <c r="R133" s="140">
        <f t="shared" si="9"/>
        <v>0</v>
      </c>
      <c r="S133" s="140">
        <f t="shared" si="9"/>
        <v>0</v>
      </c>
      <c r="T133" s="140">
        <f t="shared" si="9"/>
        <v>0</v>
      </c>
      <c r="U133" s="140">
        <f t="shared" si="9"/>
        <v>0</v>
      </c>
      <c r="W133" s="140">
        <f t="shared" si="10"/>
        <v>0</v>
      </c>
      <c r="X133" s="140">
        <f t="shared" si="10"/>
        <v>0</v>
      </c>
      <c r="Y133" s="140">
        <f t="shared" si="10"/>
        <v>0</v>
      </c>
      <c r="Z133" s="140">
        <f t="shared" si="10"/>
        <v>0</v>
      </c>
      <c r="AA133" s="140">
        <f t="shared" si="10"/>
        <v>0</v>
      </c>
      <c r="AC133" s="143">
        <f t="shared" si="11"/>
        <v>0</v>
      </c>
      <c r="AD133" s="143">
        <f t="shared" si="11"/>
        <v>0</v>
      </c>
      <c r="AE133" s="143">
        <f t="shared" si="11"/>
        <v>0</v>
      </c>
      <c r="AF133" s="143">
        <f t="shared" si="11"/>
        <v>0</v>
      </c>
      <c r="AG133" s="143">
        <f t="shared" si="11"/>
        <v>0</v>
      </c>
    </row>
    <row r="134" spans="17:33">
      <c r="Q134" s="140">
        <f t="shared" si="9"/>
        <v>0</v>
      </c>
      <c r="R134" s="140">
        <f t="shared" si="9"/>
        <v>0</v>
      </c>
      <c r="S134" s="140">
        <f t="shared" si="9"/>
        <v>0</v>
      </c>
      <c r="T134" s="140">
        <f t="shared" si="9"/>
        <v>0</v>
      </c>
      <c r="U134" s="140">
        <f t="shared" si="9"/>
        <v>0</v>
      </c>
      <c r="W134" s="140">
        <f t="shared" si="10"/>
        <v>0</v>
      </c>
      <c r="X134" s="140">
        <f t="shared" si="10"/>
        <v>0</v>
      </c>
      <c r="Y134" s="140">
        <f t="shared" si="10"/>
        <v>0</v>
      </c>
      <c r="Z134" s="140">
        <f t="shared" si="10"/>
        <v>0</v>
      </c>
      <c r="AA134" s="140">
        <f t="shared" si="10"/>
        <v>0</v>
      </c>
      <c r="AC134" s="143">
        <f t="shared" si="11"/>
        <v>0</v>
      </c>
      <c r="AD134" s="143">
        <f t="shared" si="11"/>
        <v>0</v>
      </c>
      <c r="AE134" s="143">
        <f t="shared" si="11"/>
        <v>0</v>
      </c>
      <c r="AF134" s="143">
        <f t="shared" si="11"/>
        <v>0</v>
      </c>
      <c r="AG134" s="143">
        <f t="shared" si="11"/>
        <v>0</v>
      </c>
    </row>
    <row r="135" spans="17:33">
      <c r="Q135" s="140">
        <f t="shared" si="9"/>
        <v>0</v>
      </c>
      <c r="R135" s="140">
        <f t="shared" si="9"/>
        <v>0</v>
      </c>
      <c r="S135" s="140">
        <f t="shared" si="9"/>
        <v>0</v>
      </c>
      <c r="T135" s="140">
        <f t="shared" si="9"/>
        <v>0</v>
      </c>
      <c r="U135" s="140">
        <f t="shared" si="9"/>
        <v>0</v>
      </c>
      <c r="W135" s="140">
        <f t="shared" si="10"/>
        <v>0</v>
      </c>
      <c r="X135" s="140">
        <f t="shared" si="10"/>
        <v>0</v>
      </c>
      <c r="Y135" s="140">
        <f t="shared" si="10"/>
        <v>0</v>
      </c>
      <c r="Z135" s="140">
        <f t="shared" si="10"/>
        <v>0</v>
      </c>
      <c r="AA135" s="140">
        <f t="shared" si="10"/>
        <v>0</v>
      </c>
      <c r="AC135" s="143">
        <f t="shared" si="11"/>
        <v>0</v>
      </c>
      <c r="AD135" s="143">
        <f t="shared" si="11"/>
        <v>0</v>
      </c>
      <c r="AE135" s="143">
        <f t="shared" si="11"/>
        <v>0</v>
      </c>
      <c r="AF135" s="143">
        <f t="shared" si="11"/>
        <v>0</v>
      </c>
      <c r="AG135" s="143">
        <f t="shared" si="11"/>
        <v>0</v>
      </c>
    </row>
    <row r="136" spans="17:33">
      <c r="Q136" s="140">
        <f t="shared" si="9"/>
        <v>0</v>
      </c>
      <c r="R136" s="140">
        <f t="shared" si="9"/>
        <v>0</v>
      </c>
      <c r="S136" s="140">
        <f t="shared" si="9"/>
        <v>0</v>
      </c>
      <c r="T136" s="140">
        <f t="shared" si="9"/>
        <v>0</v>
      </c>
      <c r="U136" s="140">
        <f t="shared" si="9"/>
        <v>0</v>
      </c>
      <c r="W136" s="140">
        <f t="shared" si="10"/>
        <v>0</v>
      </c>
      <c r="X136" s="140">
        <f t="shared" si="10"/>
        <v>0</v>
      </c>
      <c r="Y136" s="140">
        <f t="shared" si="10"/>
        <v>0</v>
      </c>
      <c r="Z136" s="140">
        <f t="shared" si="10"/>
        <v>0</v>
      </c>
      <c r="AA136" s="140">
        <f t="shared" si="10"/>
        <v>0</v>
      </c>
      <c r="AC136" s="143">
        <f t="shared" si="11"/>
        <v>0</v>
      </c>
      <c r="AD136" s="143">
        <f t="shared" si="11"/>
        <v>0</v>
      </c>
      <c r="AE136" s="143">
        <f t="shared" si="11"/>
        <v>0</v>
      </c>
      <c r="AF136" s="143">
        <f t="shared" si="11"/>
        <v>0</v>
      </c>
      <c r="AG136" s="143">
        <f t="shared" si="11"/>
        <v>0</v>
      </c>
    </row>
    <row r="137" spans="17:33">
      <c r="Q137" s="140">
        <f t="shared" si="9"/>
        <v>0</v>
      </c>
      <c r="R137" s="140">
        <f t="shared" si="9"/>
        <v>0</v>
      </c>
      <c r="S137" s="140">
        <f t="shared" si="9"/>
        <v>0</v>
      </c>
      <c r="T137" s="140">
        <f t="shared" si="9"/>
        <v>0</v>
      </c>
      <c r="U137" s="140">
        <f t="shared" si="9"/>
        <v>0</v>
      </c>
      <c r="W137" s="140">
        <f t="shared" si="10"/>
        <v>0</v>
      </c>
      <c r="X137" s="140">
        <f t="shared" si="10"/>
        <v>0</v>
      </c>
      <c r="Y137" s="140">
        <f t="shared" si="10"/>
        <v>0</v>
      </c>
      <c r="Z137" s="140">
        <f t="shared" si="10"/>
        <v>0</v>
      </c>
      <c r="AA137" s="140">
        <f t="shared" si="10"/>
        <v>0</v>
      </c>
      <c r="AC137" s="143">
        <f t="shared" si="11"/>
        <v>0</v>
      </c>
      <c r="AD137" s="143">
        <f t="shared" si="11"/>
        <v>0</v>
      </c>
      <c r="AE137" s="143">
        <f t="shared" si="11"/>
        <v>0</v>
      </c>
      <c r="AF137" s="143">
        <f t="shared" si="11"/>
        <v>0</v>
      </c>
      <c r="AG137" s="143">
        <f t="shared" si="11"/>
        <v>0</v>
      </c>
    </row>
    <row r="138" spans="17:33">
      <c r="Q138" s="140">
        <f t="shared" si="9"/>
        <v>0</v>
      </c>
      <c r="R138" s="140">
        <f t="shared" si="9"/>
        <v>0</v>
      </c>
      <c r="S138" s="140">
        <f t="shared" si="9"/>
        <v>0</v>
      </c>
      <c r="T138" s="140">
        <f t="shared" si="9"/>
        <v>0</v>
      </c>
      <c r="U138" s="140">
        <f t="shared" si="9"/>
        <v>0</v>
      </c>
      <c r="W138" s="140">
        <f t="shared" si="10"/>
        <v>0</v>
      </c>
      <c r="X138" s="140">
        <f t="shared" si="10"/>
        <v>0</v>
      </c>
      <c r="Y138" s="140">
        <f t="shared" si="10"/>
        <v>0</v>
      </c>
      <c r="Z138" s="140">
        <f t="shared" si="10"/>
        <v>0</v>
      </c>
      <c r="AA138" s="140">
        <f t="shared" si="10"/>
        <v>0</v>
      </c>
      <c r="AC138" s="143">
        <f t="shared" si="11"/>
        <v>0</v>
      </c>
      <c r="AD138" s="143">
        <f t="shared" si="11"/>
        <v>0</v>
      </c>
      <c r="AE138" s="143">
        <f t="shared" si="11"/>
        <v>0</v>
      </c>
      <c r="AF138" s="143">
        <f t="shared" si="11"/>
        <v>0</v>
      </c>
      <c r="AG138" s="143">
        <f t="shared" si="11"/>
        <v>0</v>
      </c>
    </row>
    <row r="139" spans="17:33">
      <c r="Q139" s="140">
        <f t="shared" si="9"/>
        <v>0</v>
      </c>
      <c r="R139" s="140">
        <f t="shared" si="9"/>
        <v>0</v>
      </c>
      <c r="S139" s="140">
        <f t="shared" si="9"/>
        <v>0</v>
      </c>
      <c r="T139" s="140">
        <f t="shared" si="9"/>
        <v>0</v>
      </c>
      <c r="U139" s="140">
        <f t="shared" si="9"/>
        <v>0</v>
      </c>
      <c r="W139" s="140">
        <f t="shared" si="10"/>
        <v>0</v>
      </c>
      <c r="X139" s="140">
        <f t="shared" si="10"/>
        <v>0</v>
      </c>
      <c r="Y139" s="140">
        <f t="shared" si="10"/>
        <v>0</v>
      </c>
      <c r="Z139" s="140">
        <f t="shared" si="10"/>
        <v>0</v>
      </c>
      <c r="AA139" s="140">
        <f t="shared" si="10"/>
        <v>0</v>
      </c>
      <c r="AC139" s="143">
        <f t="shared" si="11"/>
        <v>0</v>
      </c>
      <c r="AD139" s="143">
        <f t="shared" si="11"/>
        <v>0</v>
      </c>
      <c r="AE139" s="143">
        <f t="shared" si="11"/>
        <v>0</v>
      </c>
      <c r="AF139" s="143">
        <f t="shared" si="11"/>
        <v>0</v>
      </c>
      <c r="AG139" s="143">
        <f t="shared" si="11"/>
        <v>0</v>
      </c>
    </row>
    <row r="140" spans="17:33">
      <c r="Q140" s="140">
        <f t="shared" si="9"/>
        <v>0</v>
      </c>
      <c r="R140" s="140">
        <f t="shared" si="9"/>
        <v>0</v>
      </c>
      <c r="S140" s="140">
        <f t="shared" si="9"/>
        <v>0</v>
      </c>
      <c r="T140" s="140">
        <f t="shared" si="9"/>
        <v>0</v>
      </c>
      <c r="U140" s="140">
        <f t="shared" si="9"/>
        <v>0</v>
      </c>
      <c r="W140" s="140">
        <f t="shared" si="10"/>
        <v>0</v>
      </c>
      <c r="X140" s="140">
        <f t="shared" si="10"/>
        <v>0</v>
      </c>
      <c r="Y140" s="140">
        <f t="shared" si="10"/>
        <v>0</v>
      </c>
      <c r="Z140" s="140">
        <f t="shared" si="10"/>
        <v>0</v>
      </c>
      <c r="AA140" s="140">
        <f t="shared" si="10"/>
        <v>0</v>
      </c>
      <c r="AC140" s="143">
        <f t="shared" si="11"/>
        <v>0</v>
      </c>
      <c r="AD140" s="143">
        <f t="shared" si="11"/>
        <v>0</v>
      </c>
      <c r="AE140" s="143">
        <f t="shared" si="11"/>
        <v>0</v>
      </c>
      <c r="AF140" s="143">
        <f t="shared" si="11"/>
        <v>0</v>
      </c>
      <c r="AG140" s="143">
        <f t="shared" si="11"/>
        <v>0</v>
      </c>
    </row>
    <row r="141" spans="17:33">
      <c r="Q141" s="140">
        <f t="shared" si="9"/>
        <v>0</v>
      </c>
      <c r="R141" s="140">
        <f t="shared" si="9"/>
        <v>0</v>
      </c>
      <c r="S141" s="140">
        <f t="shared" si="9"/>
        <v>0</v>
      </c>
      <c r="T141" s="140">
        <f t="shared" si="9"/>
        <v>0</v>
      </c>
      <c r="U141" s="140">
        <f t="shared" si="9"/>
        <v>0</v>
      </c>
      <c r="W141" s="140">
        <f t="shared" si="10"/>
        <v>0</v>
      </c>
      <c r="X141" s="140">
        <f t="shared" si="10"/>
        <v>0</v>
      </c>
      <c r="Y141" s="140">
        <f t="shared" si="10"/>
        <v>0</v>
      </c>
      <c r="Z141" s="140">
        <f t="shared" si="10"/>
        <v>0</v>
      </c>
      <c r="AA141" s="140">
        <f t="shared" si="10"/>
        <v>0</v>
      </c>
      <c r="AC141" s="143">
        <f t="shared" si="11"/>
        <v>0</v>
      </c>
      <c r="AD141" s="143">
        <f t="shared" si="11"/>
        <v>0</v>
      </c>
      <c r="AE141" s="143">
        <f t="shared" si="11"/>
        <v>0</v>
      </c>
      <c r="AF141" s="143">
        <f t="shared" si="11"/>
        <v>0</v>
      </c>
      <c r="AG141" s="143">
        <f t="shared" si="11"/>
        <v>0</v>
      </c>
    </row>
    <row r="142" spans="17:33">
      <c r="Q142" s="140">
        <f t="shared" si="9"/>
        <v>0</v>
      </c>
      <c r="R142" s="140">
        <f t="shared" si="9"/>
        <v>0</v>
      </c>
      <c r="S142" s="140">
        <f t="shared" si="9"/>
        <v>0</v>
      </c>
      <c r="T142" s="140">
        <f t="shared" si="9"/>
        <v>0</v>
      </c>
      <c r="U142" s="140">
        <f t="shared" si="9"/>
        <v>0</v>
      </c>
      <c r="W142" s="140">
        <f t="shared" si="10"/>
        <v>0</v>
      </c>
      <c r="X142" s="140">
        <f t="shared" si="10"/>
        <v>0</v>
      </c>
      <c r="Y142" s="140">
        <f t="shared" si="10"/>
        <v>0</v>
      </c>
      <c r="Z142" s="140">
        <f t="shared" si="10"/>
        <v>0</v>
      </c>
      <c r="AA142" s="140">
        <f t="shared" si="10"/>
        <v>0</v>
      </c>
      <c r="AC142" s="143">
        <f t="shared" si="11"/>
        <v>0</v>
      </c>
      <c r="AD142" s="143">
        <f t="shared" si="11"/>
        <v>0</v>
      </c>
      <c r="AE142" s="143">
        <f t="shared" si="11"/>
        <v>0</v>
      </c>
      <c r="AF142" s="143">
        <f t="shared" si="11"/>
        <v>0</v>
      </c>
      <c r="AG142" s="143">
        <f t="shared" si="11"/>
        <v>0</v>
      </c>
    </row>
    <row r="143" spans="17:33">
      <c r="Q143" s="140">
        <f t="shared" si="9"/>
        <v>0</v>
      </c>
      <c r="R143" s="140">
        <f t="shared" si="9"/>
        <v>0</v>
      </c>
      <c r="S143" s="140">
        <f t="shared" si="9"/>
        <v>0</v>
      </c>
      <c r="T143" s="140">
        <f t="shared" si="9"/>
        <v>0</v>
      </c>
      <c r="U143" s="140">
        <f t="shared" si="9"/>
        <v>0</v>
      </c>
      <c r="W143" s="140">
        <f t="shared" si="10"/>
        <v>0</v>
      </c>
      <c r="X143" s="140">
        <f t="shared" si="10"/>
        <v>0</v>
      </c>
      <c r="Y143" s="140">
        <f t="shared" si="10"/>
        <v>0</v>
      </c>
      <c r="Z143" s="140">
        <f t="shared" si="10"/>
        <v>0</v>
      </c>
      <c r="AA143" s="140">
        <f t="shared" si="10"/>
        <v>0</v>
      </c>
      <c r="AC143" s="143">
        <f t="shared" si="11"/>
        <v>0</v>
      </c>
      <c r="AD143" s="143">
        <f t="shared" si="11"/>
        <v>0</v>
      </c>
      <c r="AE143" s="143">
        <f t="shared" si="11"/>
        <v>0</v>
      </c>
      <c r="AF143" s="143">
        <f t="shared" si="11"/>
        <v>0</v>
      </c>
      <c r="AG143" s="143">
        <f t="shared" si="11"/>
        <v>0</v>
      </c>
    </row>
    <row r="144" spans="17:33">
      <c r="Q144" s="140">
        <f t="shared" si="9"/>
        <v>0</v>
      </c>
      <c r="R144" s="140">
        <f t="shared" si="9"/>
        <v>0</v>
      </c>
      <c r="S144" s="140">
        <f t="shared" si="9"/>
        <v>0</v>
      </c>
      <c r="T144" s="140">
        <f t="shared" si="9"/>
        <v>0</v>
      </c>
      <c r="U144" s="140">
        <f t="shared" si="9"/>
        <v>0</v>
      </c>
      <c r="W144" s="140">
        <f t="shared" si="10"/>
        <v>0</v>
      </c>
      <c r="X144" s="140">
        <f t="shared" si="10"/>
        <v>0</v>
      </c>
      <c r="Y144" s="140">
        <f t="shared" si="10"/>
        <v>0</v>
      </c>
      <c r="Z144" s="140">
        <f t="shared" si="10"/>
        <v>0</v>
      </c>
      <c r="AA144" s="140">
        <f t="shared" si="10"/>
        <v>0</v>
      </c>
      <c r="AC144" s="143">
        <f t="shared" si="11"/>
        <v>0</v>
      </c>
      <c r="AD144" s="143">
        <f t="shared" si="11"/>
        <v>0</v>
      </c>
      <c r="AE144" s="143">
        <f t="shared" si="11"/>
        <v>0</v>
      </c>
      <c r="AF144" s="143">
        <f t="shared" si="11"/>
        <v>0</v>
      </c>
      <c r="AG144" s="143">
        <f t="shared" si="11"/>
        <v>0</v>
      </c>
    </row>
    <row r="145" spans="17:33">
      <c r="Q145" s="140">
        <f t="shared" si="9"/>
        <v>0</v>
      </c>
      <c r="R145" s="140">
        <f t="shared" si="9"/>
        <v>0</v>
      </c>
      <c r="S145" s="140">
        <f t="shared" si="9"/>
        <v>0</v>
      </c>
      <c r="T145" s="140">
        <f t="shared" si="9"/>
        <v>0</v>
      </c>
      <c r="U145" s="140">
        <f t="shared" si="9"/>
        <v>0</v>
      </c>
      <c r="W145" s="140">
        <f t="shared" si="10"/>
        <v>0</v>
      </c>
      <c r="X145" s="140">
        <f t="shared" si="10"/>
        <v>0</v>
      </c>
      <c r="Y145" s="140">
        <f t="shared" si="10"/>
        <v>0</v>
      </c>
      <c r="Z145" s="140">
        <f t="shared" si="10"/>
        <v>0</v>
      </c>
      <c r="AA145" s="140">
        <f t="shared" si="10"/>
        <v>0</v>
      </c>
      <c r="AC145" s="143">
        <f t="shared" si="11"/>
        <v>0</v>
      </c>
      <c r="AD145" s="143">
        <f t="shared" si="11"/>
        <v>0</v>
      </c>
      <c r="AE145" s="143">
        <f t="shared" si="11"/>
        <v>0</v>
      </c>
      <c r="AF145" s="143">
        <f t="shared" si="11"/>
        <v>0</v>
      </c>
      <c r="AG145" s="143">
        <f t="shared" si="11"/>
        <v>0</v>
      </c>
    </row>
    <row r="146" spans="17:33">
      <c r="Q146" s="140">
        <f t="shared" si="9"/>
        <v>0</v>
      </c>
      <c r="R146" s="140">
        <f t="shared" si="9"/>
        <v>0</v>
      </c>
      <c r="S146" s="140">
        <f t="shared" si="9"/>
        <v>0</v>
      </c>
      <c r="T146" s="140">
        <f t="shared" si="9"/>
        <v>0</v>
      </c>
      <c r="U146" s="140">
        <f t="shared" si="9"/>
        <v>0</v>
      </c>
      <c r="W146" s="140">
        <f t="shared" si="10"/>
        <v>0</v>
      </c>
      <c r="X146" s="140">
        <f t="shared" si="10"/>
        <v>0</v>
      </c>
      <c r="Y146" s="140">
        <f t="shared" si="10"/>
        <v>0</v>
      </c>
      <c r="Z146" s="140">
        <f t="shared" si="10"/>
        <v>0</v>
      </c>
      <c r="AA146" s="140">
        <f t="shared" si="10"/>
        <v>0</v>
      </c>
      <c r="AC146" s="143">
        <f t="shared" si="11"/>
        <v>0</v>
      </c>
      <c r="AD146" s="143">
        <f t="shared" si="11"/>
        <v>0</v>
      </c>
      <c r="AE146" s="143">
        <f t="shared" si="11"/>
        <v>0</v>
      </c>
      <c r="AF146" s="143">
        <f t="shared" si="11"/>
        <v>0</v>
      </c>
      <c r="AG146" s="143">
        <f t="shared" si="11"/>
        <v>0</v>
      </c>
    </row>
    <row r="147" spans="17:33">
      <c r="Q147" s="140">
        <f t="shared" si="9"/>
        <v>0</v>
      </c>
      <c r="R147" s="140">
        <f t="shared" si="9"/>
        <v>0</v>
      </c>
      <c r="S147" s="140">
        <f t="shared" si="9"/>
        <v>0</v>
      </c>
      <c r="T147" s="140">
        <f t="shared" si="9"/>
        <v>0</v>
      </c>
      <c r="U147" s="140">
        <f t="shared" si="9"/>
        <v>0</v>
      </c>
      <c r="W147" s="140">
        <f t="shared" si="10"/>
        <v>0</v>
      </c>
      <c r="X147" s="140">
        <f t="shared" si="10"/>
        <v>0</v>
      </c>
      <c r="Y147" s="140">
        <f t="shared" si="10"/>
        <v>0</v>
      </c>
      <c r="Z147" s="140">
        <f t="shared" si="10"/>
        <v>0</v>
      </c>
      <c r="AA147" s="140">
        <f t="shared" si="10"/>
        <v>0</v>
      </c>
      <c r="AC147" s="143">
        <f t="shared" si="11"/>
        <v>0</v>
      </c>
      <c r="AD147" s="143">
        <f t="shared" si="11"/>
        <v>0</v>
      </c>
      <c r="AE147" s="143">
        <f t="shared" si="11"/>
        <v>0</v>
      </c>
      <c r="AF147" s="143">
        <f t="shared" si="11"/>
        <v>0</v>
      </c>
      <c r="AG147" s="143">
        <f t="shared" si="11"/>
        <v>0</v>
      </c>
    </row>
    <row r="148" spans="17:33">
      <c r="Q148" s="140">
        <f t="shared" si="9"/>
        <v>0</v>
      </c>
      <c r="R148" s="140">
        <f t="shared" si="9"/>
        <v>0</v>
      </c>
      <c r="S148" s="140">
        <f t="shared" si="9"/>
        <v>0</v>
      </c>
      <c r="T148" s="140">
        <f t="shared" si="9"/>
        <v>0</v>
      </c>
      <c r="U148" s="140">
        <f t="shared" si="9"/>
        <v>0</v>
      </c>
      <c r="W148" s="140">
        <f t="shared" si="10"/>
        <v>0</v>
      </c>
      <c r="X148" s="140">
        <f t="shared" si="10"/>
        <v>0</v>
      </c>
      <c r="Y148" s="140">
        <f t="shared" si="10"/>
        <v>0</v>
      </c>
      <c r="Z148" s="140">
        <f t="shared" si="10"/>
        <v>0</v>
      </c>
      <c r="AA148" s="140">
        <f t="shared" si="10"/>
        <v>0</v>
      </c>
      <c r="AC148" s="143">
        <f t="shared" si="11"/>
        <v>0</v>
      </c>
      <c r="AD148" s="143">
        <f t="shared" si="11"/>
        <v>0</v>
      </c>
      <c r="AE148" s="143">
        <f t="shared" si="11"/>
        <v>0</v>
      </c>
      <c r="AF148" s="143">
        <f t="shared" si="11"/>
        <v>0</v>
      </c>
      <c r="AG148" s="143">
        <f t="shared" si="11"/>
        <v>0</v>
      </c>
    </row>
    <row r="149" spans="17:33">
      <c r="Q149" s="140">
        <f t="shared" si="9"/>
        <v>0</v>
      </c>
      <c r="R149" s="140">
        <f t="shared" si="9"/>
        <v>0</v>
      </c>
      <c r="S149" s="140">
        <f t="shared" si="9"/>
        <v>0</v>
      </c>
      <c r="T149" s="140">
        <f t="shared" si="9"/>
        <v>0</v>
      </c>
      <c r="U149" s="140">
        <f t="shared" si="9"/>
        <v>0</v>
      </c>
      <c r="W149" s="140">
        <f t="shared" si="10"/>
        <v>0</v>
      </c>
      <c r="X149" s="140">
        <f t="shared" si="10"/>
        <v>0</v>
      </c>
      <c r="Y149" s="140">
        <f t="shared" si="10"/>
        <v>0</v>
      </c>
      <c r="Z149" s="140">
        <f t="shared" si="10"/>
        <v>0</v>
      </c>
      <c r="AA149" s="140">
        <f t="shared" si="10"/>
        <v>0</v>
      </c>
      <c r="AC149" s="143">
        <f t="shared" si="11"/>
        <v>0</v>
      </c>
      <c r="AD149" s="143">
        <f t="shared" si="11"/>
        <v>0</v>
      </c>
      <c r="AE149" s="143">
        <f t="shared" si="11"/>
        <v>0</v>
      </c>
      <c r="AF149" s="143">
        <f t="shared" si="11"/>
        <v>0</v>
      </c>
      <c r="AG149" s="143">
        <f t="shared" si="11"/>
        <v>0</v>
      </c>
    </row>
    <row r="150" spans="17:33">
      <c r="Q150" s="140">
        <f t="shared" si="9"/>
        <v>0</v>
      </c>
      <c r="R150" s="140">
        <f t="shared" si="9"/>
        <v>0</v>
      </c>
      <c r="S150" s="140">
        <f t="shared" si="9"/>
        <v>0</v>
      </c>
      <c r="T150" s="140">
        <f t="shared" si="9"/>
        <v>0</v>
      </c>
      <c r="U150" s="140">
        <f t="shared" si="9"/>
        <v>0</v>
      </c>
      <c r="W150" s="140">
        <f t="shared" si="10"/>
        <v>0</v>
      </c>
      <c r="X150" s="140">
        <f t="shared" si="10"/>
        <v>0</v>
      </c>
      <c r="Y150" s="140">
        <f t="shared" si="10"/>
        <v>0</v>
      </c>
      <c r="Z150" s="140">
        <f t="shared" si="10"/>
        <v>0</v>
      </c>
      <c r="AA150" s="140">
        <f t="shared" si="10"/>
        <v>0</v>
      </c>
      <c r="AC150" s="143">
        <f t="shared" si="11"/>
        <v>0</v>
      </c>
      <c r="AD150" s="143">
        <f t="shared" si="11"/>
        <v>0</v>
      </c>
      <c r="AE150" s="143">
        <f t="shared" si="11"/>
        <v>0</v>
      </c>
      <c r="AF150" s="143">
        <f t="shared" si="11"/>
        <v>0</v>
      </c>
      <c r="AG150" s="143">
        <f t="shared" si="11"/>
        <v>0</v>
      </c>
    </row>
    <row r="151" spans="17:33">
      <c r="Q151" s="140">
        <f t="shared" si="9"/>
        <v>0</v>
      </c>
      <c r="R151" s="140">
        <f t="shared" si="9"/>
        <v>0</v>
      </c>
      <c r="S151" s="140">
        <f t="shared" si="9"/>
        <v>0</v>
      </c>
      <c r="T151" s="140">
        <f t="shared" si="9"/>
        <v>0</v>
      </c>
      <c r="U151" s="140">
        <f t="shared" si="9"/>
        <v>0</v>
      </c>
      <c r="W151" s="140">
        <f t="shared" si="10"/>
        <v>0</v>
      </c>
      <c r="X151" s="140">
        <f t="shared" si="10"/>
        <v>0</v>
      </c>
      <c r="Y151" s="140">
        <f t="shared" si="10"/>
        <v>0</v>
      </c>
      <c r="Z151" s="140">
        <f t="shared" si="10"/>
        <v>0</v>
      </c>
      <c r="AA151" s="140">
        <f t="shared" si="10"/>
        <v>0</v>
      </c>
      <c r="AC151" s="143">
        <f t="shared" si="11"/>
        <v>0</v>
      </c>
      <c r="AD151" s="143">
        <f t="shared" si="11"/>
        <v>0</v>
      </c>
      <c r="AE151" s="143">
        <f t="shared" si="11"/>
        <v>0</v>
      </c>
      <c r="AF151" s="143">
        <f t="shared" si="11"/>
        <v>0</v>
      </c>
      <c r="AG151" s="143">
        <f t="shared" si="11"/>
        <v>0</v>
      </c>
    </row>
    <row r="152" spans="17:33">
      <c r="Q152" s="140">
        <f t="shared" si="9"/>
        <v>0</v>
      </c>
      <c r="R152" s="140">
        <f t="shared" si="9"/>
        <v>0</v>
      </c>
      <c r="S152" s="140">
        <f t="shared" si="9"/>
        <v>0</v>
      </c>
      <c r="T152" s="140">
        <f t="shared" si="9"/>
        <v>0</v>
      </c>
      <c r="U152" s="140">
        <f t="shared" si="9"/>
        <v>0</v>
      </c>
      <c r="W152" s="140">
        <f t="shared" si="10"/>
        <v>0</v>
      </c>
      <c r="X152" s="140">
        <f t="shared" si="10"/>
        <v>0</v>
      </c>
      <c r="Y152" s="140">
        <f t="shared" si="10"/>
        <v>0</v>
      </c>
      <c r="Z152" s="140">
        <f t="shared" si="10"/>
        <v>0</v>
      </c>
      <c r="AA152" s="140">
        <f t="shared" si="10"/>
        <v>0</v>
      </c>
      <c r="AC152" s="143">
        <f t="shared" si="11"/>
        <v>0</v>
      </c>
      <c r="AD152" s="143">
        <f t="shared" si="11"/>
        <v>0</v>
      </c>
      <c r="AE152" s="143">
        <f t="shared" si="11"/>
        <v>0</v>
      </c>
      <c r="AF152" s="143">
        <f t="shared" si="11"/>
        <v>0</v>
      </c>
      <c r="AG152" s="143">
        <f t="shared" si="11"/>
        <v>0</v>
      </c>
    </row>
    <row r="153" spans="17:33">
      <c r="Q153" s="140">
        <f t="shared" si="9"/>
        <v>0</v>
      </c>
      <c r="R153" s="140">
        <f t="shared" si="9"/>
        <v>0</v>
      </c>
      <c r="S153" s="140">
        <f t="shared" si="9"/>
        <v>0</v>
      </c>
      <c r="T153" s="140">
        <f t="shared" si="9"/>
        <v>0</v>
      </c>
      <c r="U153" s="140">
        <f t="shared" si="9"/>
        <v>0</v>
      </c>
      <c r="W153" s="140">
        <f t="shared" si="10"/>
        <v>0</v>
      </c>
      <c r="X153" s="140">
        <f t="shared" si="10"/>
        <v>0</v>
      </c>
      <c r="Y153" s="140">
        <f t="shared" si="10"/>
        <v>0</v>
      </c>
      <c r="Z153" s="140">
        <f t="shared" si="10"/>
        <v>0</v>
      </c>
      <c r="AA153" s="140">
        <f t="shared" si="10"/>
        <v>0</v>
      </c>
      <c r="AC153" s="143">
        <f t="shared" si="11"/>
        <v>0</v>
      </c>
      <c r="AD153" s="143">
        <f t="shared" si="11"/>
        <v>0</v>
      </c>
      <c r="AE153" s="143">
        <f t="shared" si="11"/>
        <v>0</v>
      </c>
      <c r="AF153" s="143">
        <f t="shared" si="11"/>
        <v>0</v>
      </c>
      <c r="AG153" s="143">
        <f t="shared" si="11"/>
        <v>0</v>
      </c>
    </row>
    <row r="154" spans="17:33">
      <c r="Q154" s="140">
        <f t="shared" si="9"/>
        <v>0</v>
      </c>
      <c r="R154" s="140">
        <f t="shared" si="9"/>
        <v>0</v>
      </c>
      <c r="S154" s="140">
        <f t="shared" si="9"/>
        <v>0</v>
      </c>
      <c r="T154" s="140">
        <f t="shared" si="9"/>
        <v>0</v>
      </c>
      <c r="U154" s="140">
        <f t="shared" si="9"/>
        <v>0</v>
      </c>
      <c r="W154" s="140">
        <f t="shared" si="10"/>
        <v>0</v>
      </c>
      <c r="X154" s="140">
        <f t="shared" si="10"/>
        <v>0</v>
      </c>
      <c r="Y154" s="140">
        <f t="shared" si="10"/>
        <v>0</v>
      </c>
      <c r="Z154" s="140">
        <f t="shared" si="10"/>
        <v>0</v>
      </c>
      <c r="AA154" s="140">
        <f t="shared" si="10"/>
        <v>0</v>
      </c>
      <c r="AC154" s="143">
        <f t="shared" si="11"/>
        <v>0</v>
      </c>
      <c r="AD154" s="143">
        <f t="shared" si="11"/>
        <v>0</v>
      </c>
      <c r="AE154" s="143">
        <f t="shared" si="11"/>
        <v>0</v>
      </c>
      <c r="AF154" s="143">
        <f t="shared" si="11"/>
        <v>0</v>
      </c>
      <c r="AG154" s="143">
        <f t="shared" si="11"/>
        <v>0</v>
      </c>
    </row>
    <row r="155" spans="17:33">
      <c r="Q155" s="140">
        <f t="shared" si="9"/>
        <v>0</v>
      </c>
      <c r="R155" s="140">
        <f t="shared" si="9"/>
        <v>0</v>
      </c>
      <c r="S155" s="140">
        <f t="shared" si="9"/>
        <v>0</v>
      </c>
      <c r="T155" s="140">
        <f t="shared" si="9"/>
        <v>0</v>
      </c>
      <c r="U155" s="140">
        <f t="shared" si="9"/>
        <v>0</v>
      </c>
      <c r="W155" s="140">
        <f t="shared" si="10"/>
        <v>0</v>
      </c>
      <c r="X155" s="140">
        <f t="shared" si="10"/>
        <v>0</v>
      </c>
      <c r="Y155" s="140">
        <f t="shared" si="10"/>
        <v>0</v>
      </c>
      <c r="Z155" s="140">
        <f t="shared" si="10"/>
        <v>0</v>
      </c>
      <c r="AA155" s="140">
        <f t="shared" si="10"/>
        <v>0</v>
      </c>
      <c r="AC155" s="143">
        <f t="shared" si="11"/>
        <v>0</v>
      </c>
      <c r="AD155" s="143">
        <f t="shared" si="11"/>
        <v>0</v>
      </c>
      <c r="AE155" s="143">
        <f t="shared" si="11"/>
        <v>0</v>
      </c>
      <c r="AF155" s="143">
        <f t="shared" si="11"/>
        <v>0</v>
      </c>
      <c r="AG155" s="143">
        <f t="shared" si="11"/>
        <v>0</v>
      </c>
    </row>
    <row r="156" spans="17:33">
      <c r="Q156" s="140">
        <f t="shared" si="9"/>
        <v>0</v>
      </c>
      <c r="R156" s="140">
        <f t="shared" si="9"/>
        <v>0</v>
      </c>
      <c r="S156" s="140">
        <f t="shared" si="9"/>
        <v>0</v>
      </c>
      <c r="T156" s="140">
        <f t="shared" si="9"/>
        <v>0</v>
      </c>
      <c r="U156" s="140">
        <f t="shared" si="9"/>
        <v>0</v>
      </c>
      <c r="W156" s="140">
        <f t="shared" si="10"/>
        <v>0</v>
      </c>
      <c r="X156" s="140">
        <f t="shared" si="10"/>
        <v>0</v>
      </c>
      <c r="Y156" s="140">
        <f t="shared" si="10"/>
        <v>0</v>
      </c>
      <c r="Z156" s="140">
        <f t="shared" si="10"/>
        <v>0</v>
      </c>
      <c r="AA156" s="140">
        <f t="shared" si="10"/>
        <v>0</v>
      </c>
      <c r="AC156" s="143">
        <f t="shared" si="11"/>
        <v>0</v>
      </c>
      <c r="AD156" s="143">
        <f t="shared" si="11"/>
        <v>0</v>
      </c>
      <c r="AE156" s="143">
        <f t="shared" si="11"/>
        <v>0</v>
      </c>
      <c r="AF156" s="143">
        <f t="shared" si="11"/>
        <v>0</v>
      </c>
      <c r="AG156" s="143">
        <f t="shared" si="11"/>
        <v>0</v>
      </c>
    </row>
    <row r="157" spans="17:33">
      <c r="Q157" s="140">
        <f t="shared" si="9"/>
        <v>0</v>
      </c>
      <c r="R157" s="140">
        <f t="shared" si="9"/>
        <v>0</v>
      </c>
      <c r="S157" s="140">
        <f t="shared" si="9"/>
        <v>0</v>
      </c>
      <c r="T157" s="140">
        <f t="shared" si="9"/>
        <v>0</v>
      </c>
      <c r="U157" s="140">
        <f t="shared" si="9"/>
        <v>0</v>
      </c>
      <c r="W157" s="140">
        <f t="shared" si="10"/>
        <v>0</v>
      </c>
      <c r="X157" s="140">
        <f t="shared" si="10"/>
        <v>0</v>
      </c>
      <c r="Y157" s="140">
        <f t="shared" si="10"/>
        <v>0</v>
      </c>
      <c r="Z157" s="140">
        <f t="shared" si="10"/>
        <v>0</v>
      </c>
      <c r="AA157" s="140">
        <f t="shared" si="10"/>
        <v>0</v>
      </c>
      <c r="AC157" s="143">
        <f t="shared" si="11"/>
        <v>0</v>
      </c>
      <c r="AD157" s="143">
        <f t="shared" si="11"/>
        <v>0</v>
      </c>
      <c r="AE157" s="143">
        <f t="shared" si="11"/>
        <v>0</v>
      </c>
      <c r="AF157" s="143">
        <f t="shared" si="11"/>
        <v>0</v>
      </c>
      <c r="AG157" s="143">
        <f t="shared" si="11"/>
        <v>0</v>
      </c>
    </row>
    <row r="158" spans="17:33">
      <c r="Q158" s="140">
        <f t="shared" si="9"/>
        <v>0</v>
      </c>
      <c r="R158" s="140">
        <f t="shared" si="9"/>
        <v>0</v>
      </c>
      <c r="S158" s="140">
        <f t="shared" si="9"/>
        <v>0</v>
      </c>
      <c r="T158" s="140">
        <f t="shared" si="9"/>
        <v>0</v>
      </c>
      <c r="U158" s="140">
        <f t="shared" si="9"/>
        <v>0</v>
      </c>
      <c r="W158" s="140">
        <f t="shared" si="10"/>
        <v>0</v>
      </c>
      <c r="X158" s="140">
        <f t="shared" si="10"/>
        <v>0</v>
      </c>
      <c r="Y158" s="140">
        <f t="shared" si="10"/>
        <v>0</v>
      </c>
      <c r="Z158" s="140">
        <f t="shared" si="10"/>
        <v>0</v>
      </c>
      <c r="AA158" s="140">
        <f t="shared" si="10"/>
        <v>0</v>
      </c>
      <c r="AC158" s="143">
        <f t="shared" si="11"/>
        <v>0</v>
      </c>
      <c r="AD158" s="143">
        <f t="shared" si="11"/>
        <v>0</v>
      </c>
      <c r="AE158" s="143">
        <f t="shared" si="11"/>
        <v>0</v>
      </c>
      <c r="AF158" s="143">
        <f t="shared" si="11"/>
        <v>0</v>
      </c>
      <c r="AG158" s="143">
        <f t="shared" si="11"/>
        <v>0</v>
      </c>
    </row>
    <row r="159" spans="17:33">
      <c r="Q159" s="140">
        <f t="shared" si="9"/>
        <v>0</v>
      </c>
      <c r="R159" s="140">
        <f t="shared" si="9"/>
        <v>0</v>
      </c>
      <c r="S159" s="140">
        <f t="shared" si="9"/>
        <v>0</v>
      </c>
      <c r="T159" s="140">
        <f t="shared" si="9"/>
        <v>0</v>
      </c>
      <c r="U159" s="140">
        <f t="shared" si="9"/>
        <v>0</v>
      </c>
      <c r="W159" s="140">
        <f t="shared" si="10"/>
        <v>0</v>
      </c>
      <c r="X159" s="140">
        <f t="shared" si="10"/>
        <v>0</v>
      </c>
      <c r="Y159" s="140">
        <f t="shared" si="10"/>
        <v>0</v>
      </c>
      <c r="Z159" s="140">
        <f t="shared" si="10"/>
        <v>0</v>
      </c>
      <c r="AA159" s="140">
        <f t="shared" si="10"/>
        <v>0</v>
      </c>
      <c r="AC159" s="143">
        <f t="shared" si="11"/>
        <v>0</v>
      </c>
      <c r="AD159" s="143">
        <f t="shared" si="11"/>
        <v>0</v>
      </c>
      <c r="AE159" s="143">
        <f t="shared" si="11"/>
        <v>0</v>
      </c>
      <c r="AF159" s="143">
        <f t="shared" si="11"/>
        <v>0</v>
      </c>
      <c r="AG159" s="143">
        <f t="shared" si="11"/>
        <v>0</v>
      </c>
    </row>
    <row r="160" spans="17:33">
      <c r="Q160" s="140">
        <f t="shared" si="9"/>
        <v>0</v>
      </c>
      <c r="R160" s="140">
        <f t="shared" si="9"/>
        <v>0</v>
      </c>
      <c r="S160" s="140">
        <f t="shared" si="9"/>
        <v>0</v>
      </c>
      <c r="T160" s="140">
        <f t="shared" si="9"/>
        <v>0</v>
      </c>
      <c r="U160" s="140">
        <f t="shared" si="9"/>
        <v>0</v>
      </c>
      <c r="W160" s="140">
        <f t="shared" si="10"/>
        <v>0</v>
      </c>
      <c r="X160" s="140">
        <f t="shared" si="10"/>
        <v>0</v>
      </c>
      <c r="Y160" s="140">
        <f t="shared" si="10"/>
        <v>0</v>
      </c>
      <c r="Z160" s="140">
        <f t="shared" si="10"/>
        <v>0</v>
      </c>
      <c r="AA160" s="140">
        <f t="shared" si="10"/>
        <v>0</v>
      </c>
      <c r="AC160" s="143">
        <f t="shared" si="11"/>
        <v>0</v>
      </c>
      <c r="AD160" s="143">
        <f t="shared" si="11"/>
        <v>0</v>
      </c>
      <c r="AE160" s="143">
        <f t="shared" si="11"/>
        <v>0</v>
      </c>
      <c r="AF160" s="143">
        <f t="shared" si="11"/>
        <v>0</v>
      </c>
      <c r="AG160" s="143">
        <f t="shared" si="11"/>
        <v>0</v>
      </c>
    </row>
    <row r="161" spans="17:33">
      <c r="Q161" s="140">
        <f t="shared" si="9"/>
        <v>0</v>
      </c>
      <c r="R161" s="140">
        <f t="shared" si="9"/>
        <v>0</v>
      </c>
      <c r="S161" s="140">
        <f t="shared" si="9"/>
        <v>0</v>
      </c>
      <c r="T161" s="140">
        <f t="shared" si="9"/>
        <v>0</v>
      </c>
      <c r="U161" s="140">
        <f t="shared" si="9"/>
        <v>0</v>
      </c>
      <c r="W161" s="140">
        <f t="shared" si="10"/>
        <v>0</v>
      </c>
      <c r="X161" s="140">
        <f t="shared" si="10"/>
        <v>0</v>
      </c>
      <c r="Y161" s="140">
        <f t="shared" si="10"/>
        <v>0</v>
      </c>
      <c r="Z161" s="140">
        <f t="shared" si="10"/>
        <v>0</v>
      </c>
      <c r="AA161" s="140">
        <f t="shared" si="10"/>
        <v>0</v>
      </c>
      <c r="AC161" s="143">
        <f t="shared" si="11"/>
        <v>0</v>
      </c>
      <c r="AD161" s="143">
        <f t="shared" si="11"/>
        <v>0</v>
      </c>
      <c r="AE161" s="143">
        <f t="shared" si="11"/>
        <v>0</v>
      </c>
      <c r="AF161" s="143">
        <f t="shared" si="11"/>
        <v>0</v>
      </c>
      <c r="AG161" s="143">
        <f t="shared" si="11"/>
        <v>0</v>
      </c>
    </row>
    <row r="162" spans="17:33">
      <c r="Q162" s="140">
        <f t="shared" si="9"/>
        <v>0</v>
      </c>
      <c r="R162" s="140">
        <f t="shared" si="9"/>
        <v>0</v>
      </c>
      <c r="S162" s="140">
        <f t="shared" si="9"/>
        <v>0</v>
      </c>
      <c r="T162" s="140">
        <f t="shared" si="9"/>
        <v>0</v>
      </c>
      <c r="U162" s="140">
        <f t="shared" si="9"/>
        <v>0</v>
      </c>
      <c r="W162" s="140">
        <f t="shared" si="10"/>
        <v>0</v>
      </c>
      <c r="X162" s="140">
        <f t="shared" si="10"/>
        <v>0</v>
      </c>
      <c r="Y162" s="140">
        <f t="shared" si="10"/>
        <v>0</v>
      </c>
      <c r="Z162" s="140">
        <f t="shared" si="10"/>
        <v>0</v>
      </c>
      <c r="AA162" s="140">
        <f t="shared" si="10"/>
        <v>0</v>
      </c>
      <c r="AC162" s="143">
        <f t="shared" si="11"/>
        <v>0</v>
      </c>
      <c r="AD162" s="143">
        <f t="shared" si="11"/>
        <v>0</v>
      </c>
      <c r="AE162" s="143">
        <f t="shared" si="11"/>
        <v>0</v>
      </c>
      <c r="AF162" s="143">
        <f t="shared" si="11"/>
        <v>0</v>
      </c>
      <c r="AG162" s="143">
        <f t="shared" si="11"/>
        <v>0</v>
      </c>
    </row>
    <row r="163" spans="17:33">
      <c r="Q163" s="140">
        <f t="shared" si="9"/>
        <v>0</v>
      </c>
      <c r="R163" s="140">
        <f t="shared" si="9"/>
        <v>0</v>
      </c>
      <c r="S163" s="140">
        <f t="shared" si="9"/>
        <v>0</v>
      </c>
      <c r="T163" s="140">
        <f t="shared" si="9"/>
        <v>0</v>
      </c>
      <c r="U163" s="140">
        <f t="shared" si="9"/>
        <v>0</v>
      </c>
      <c r="W163" s="140">
        <f t="shared" si="10"/>
        <v>0</v>
      </c>
      <c r="X163" s="140">
        <f t="shared" si="10"/>
        <v>0</v>
      </c>
      <c r="Y163" s="140">
        <f t="shared" si="10"/>
        <v>0</v>
      </c>
      <c r="Z163" s="140">
        <f t="shared" si="10"/>
        <v>0</v>
      </c>
      <c r="AA163" s="140">
        <f t="shared" si="10"/>
        <v>0</v>
      </c>
      <c r="AC163" s="143">
        <f t="shared" si="11"/>
        <v>0</v>
      </c>
      <c r="AD163" s="143">
        <f t="shared" si="11"/>
        <v>0</v>
      </c>
      <c r="AE163" s="143">
        <f t="shared" si="11"/>
        <v>0</v>
      </c>
      <c r="AF163" s="143">
        <f t="shared" si="11"/>
        <v>0</v>
      </c>
      <c r="AG163" s="143">
        <f t="shared" si="11"/>
        <v>0</v>
      </c>
    </row>
    <row r="164" spans="17:33">
      <c r="Q164" s="140">
        <f t="shared" si="9"/>
        <v>0</v>
      </c>
      <c r="R164" s="140">
        <f t="shared" si="9"/>
        <v>0</v>
      </c>
      <c r="S164" s="140">
        <f t="shared" si="9"/>
        <v>0</v>
      </c>
      <c r="T164" s="140">
        <f t="shared" si="9"/>
        <v>0</v>
      </c>
      <c r="U164" s="140">
        <f t="shared" si="9"/>
        <v>0</v>
      </c>
      <c r="W164" s="140">
        <f t="shared" si="10"/>
        <v>0</v>
      </c>
      <c r="X164" s="140">
        <f t="shared" si="10"/>
        <v>0</v>
      </c>
      <c r="Y164" s="140">
        <f t="shared" si="10"/>
        <v>0</v>
      </c>
      <c r="Z164" s="140">
        <f t="shared" si="10"/>
        <v>0</v>
      </c>
      <c r="AA164" s="140">
        <f t="shared" si="10"/>
        <v>0</v>
      </c>
      <c r="AC164" s="143">
        <f t="shared" si="11"/>
        <v>0</v>
      </c>
      <c r="AD164" s="143">
        <f t="shared" si="11"/>
        <v>0</v>
      </c>
      <c r="AE164" s="143">
        <f t="shared" si="11"/>
        <v>0</v>
      </c>
      <c r="AF164" s="143">
        <f t="shared" si="11"/>
        <v>0</v>
      </c>
      <c r="AG164" s="143">
        <f t="shared" si="11"/>
        <v>0</v>
      </c>
    </row>
    <row r="165" spans="17:33">
      <c r="Q165" s="140">
        <f t="shared" si="9"/>
        <v>0</v>
      </c>
      <c r="R165" s="140">
        <f t="shared" si="9"/>
        <v>0</v>
      </c>
      <c r="S165" s="140">
        <f t="shared" si="9"/>
        <v>0</v>
      </c>
      <c r="T165" s="140">
        <f t="shared" si="9"/>
        <v>0</v>
      </c>
      <c r="U165" s="140">
        <f t="shared" si="9"/>
        <v>0</v>
      </c>
      <c r="W165" s="140">
        <f t="shared" si="10"/>
        <v>0</v>
      </c>
      <c r="X165" s="140">
        <f t="shared" si="10"/>
        <v>0</v>
      </c>
      <c r="Y165" s="140">
        <f t="shared" si="10"/>
        <v>0</v>
      </c>
      <c r="Z165" s="140">
        <f t="shared" si="10"/>
        <v>0</v>
      </c>
      <c r="AA165" s="140">
        <f t="shared" si="10"/>
        <v>0</v>
      </c>
      <c r="AC165" s="143">
        <f t="shared" si="11"/>
        <v>0</v>
      </c>
      <c r="AD165" s="143">
        <f t="shared" si="11"/>
        <v>0</v>
      </c>
      <c r="AE165" s="143">
        <f t="shared" si="11"/>
        <v>0</v>
      </c>
      <c r="AF165" s="143">
        <f t="shared" si="11"/>
        <v>0</v>
      </c>
      <c r="AG165" s="143">
        <f t="shared" si="11"/>
        <v>0</v>
      </c>
    </row>
    <row r="166" spans="17:33">
      <c r="Q166" s="140">
        <f t="shared" si="9"/>
        <v>0</v>
      </c>
      <c r="R166" s="140">
        <f t="shared" si="9"/>
        <v>0</v>
      </c>
      <c r="S166" s="140">
        <f t="shared" si="9"/>
        <v>0</v>
      </c>
      <c r="T166" s="140">
        <f t="shared" si="9"/>
        <v>0</v>
      </c>
      <c r="U166" s="140">
        <f t="shared" si="9"/>
        <v>0</v>
      </c>
      <c r="W166" s="140">
        <f t="shared" si="10"/>
        <v>0</v>
      </c>
      <c r="X166" s="140">
        <f t="shared" si="10"/>
        <v>0</v>
      </c>
      <c r="Y166" s="140">
        <f t="shared" si="10"/>
        <v>0</v>
      </c>
      <c r="Z166" s="140">
        <f t="shared" si="10"/>
        <v>0</v>
      </c>
      <c r="AA166" s="140">
        <f t="shared" si="10"/>
        <v>0</v>
      </c>
      <c r="AC166" s="143">
        <f t="shared" si="11"/>
        <v>0</v>
      </c>
      <c r="AD166" s="143">
        <f t="shared" si="11"/>
        <v>0</v>
      </c>
      <c r="AE166" s="143">
        <f t="shared" si="11"/>
        <v>0</v>
      </c>
      <c r="AF166" s="143">
        <f t="shared" si="11"/>
        <v>0</v>
      </c>
      <c r="AG166" s="143">
        <f t="shared" si="11"/>
        <v>0</v>
      </c>
    </row>
    <row r="167" spans="17:33">
      <c r="Q167" s="140">
        <f t="shared" si="9"/>
        <v>0</v>
      </c>
      <c r="R167" s="140">
        <f t="shared" si="9"/>
        <v>0</v>
      </c>
      <c r="S167" s="140">
        <f t="shared" si="9"/>
        <v>0</v>
      </c>
      <c r="T167" s="140">
        <f t="shared" si="9"/>
        <v>0</v>
      </c>
      <c r="U167" s="140">
        <f t="shared" si="9"/>
        <v>0</v>
      </c>
      <c r="W167" s="140">
        <f t="shared" si="10"/>
        <v>0</v>
      </c>
      <c r="X167" s="140">
        <f t="shared" si="10"/>
        <v>0</v>
      </c>
      <c r="Y167" s="140">
        <f t="shared" si="10"/>
        <v>0</v>
      </c>
      <c r="Z167" s="140">
        <f t="shared" si="10"/>
        <v>0</v>
      </c>
      <c r="AA167" s="140">
        <f t="shared" si="10"/>
        <v>0</v>
      </c>
      <c r="AC167" s="143">
        <f t="shared" si="11"/>
        <v>0</v>
      </c>
      <c r="AD167" s="143">
        <f t="shared" si="11"/>
        <v>0</v>
      </c>
      <c r="AE167" s="143">
        <f t="shared" si="11"/>
        <v>0</v>
      </c>
      <c r="AF167" s="143">
        <f t="shared" si="11"/>
        <v>0</v>
      </c>
      <c r="AG167" s="143">
        <f t="shared" si="11"/>
        <v>0</v>
      </c>
    </row>
    <row r="168" spans="17:33">
      <c r="Q168" s="140">
        <f t="shared" si="9"/>
        <v>0</v>
      </c>
      <c r="R168" s="140">
        <f t="shared" si="9"/>
        <v>0</v>
      </c>
      <c r="S168" s="140">
        <f t="shared" si="9"/>
        <v>0</v>
      </c>
      <c r="T168" s="140">
        <f t="shared" si="9"/>
        <v>0</v>
      </c>
      <c r="U168" s="140">
        <f t="shared" si="9"/>
        <v>0</v>
      </c>
      <c r="W168" s="140">
        <f t="shared" si="10"/>
        <v>0</v>
      </c>
      <c r="X168" s="140">
        <f t="shared" si="10"/>
        <v>0</v>
      </c>
      <c r="Y168" s="140">
        <f t="shared" si="10"/>
        <v>0</v>
      </c>
      <c r="Z168" s="140">
        <f t="shared" si="10"/>
        <v>0</v>
      </c>
      <c r="AA168" s="140">
        <f t="shared" si="10"/>
        <v>0</v>
      </c>
      <c r="AC168" s="143">
        <f t="shared" si="11"/>
        <v>0</v>
      </c>
      <c r="AD168" s="143">
        <f t="shared" si="11"/>
        <v>0</v>
      </c>
      <c r="AE168" s="143">
        <f t="shared" si="11"/>
        <v>0</v>
      </c>
      <c r="AF168" s="143">
        <f t="shared" si="11"/>
        <v>0</v>
      </c>
      <c r="AG168" s="143">
        <f t="shared" si="11"/>
        <v>0</v>
      </c>
    </row>
    <row r="169" spans="17:33">
      <c r="Q169" s="140">
        <f t="shared" si="9"/>
        <v>0</v>
      </c>
      <c r="R169" s="140">
        <f t="shared" si="9"/>
        <v>0</v>
      </c>
      <c r="S169" s="140">
        <f t="shared" si="9"/>
        <v>0</v>
      </c>
      <c r="T169" s="140">
        <f t="shared" si="9"/>
        <v>0</v>
      </c>
      <c r="U169" s="140">
        <f t="shared" si="9"/>
        <v>0</v>
      </c>
      <c r="W169" s="140">
        <f t="shared" si="10"/>
        <v>0</v>
      </c>
      <c r="X169" s="140">
        <f t="shared" si="10"/>
        <v>0</v>
      </c>
      <c r="Y169" s="140">
        <f t="shared" si="10"/>
        <v>0</v>
      </c>
      <c r="Z169" s="140">
        <f t="shared" si="10"/>
        <v>0</v>
      </c>
      <c r="AA169" s="140">
        <f t="shared" si="10"/>
        <v>0</v>
      </c>
      <c r="AC169" s="143">
        <f t="shared" si="11"/>
        <v>0</v>
      </c>
      <c r="AD169" s="143">
        <f t="shared" si="11"/>
        <v>0</v>
      </c>
      <c r="AE169" s="143">
        <f t="shared" si="11"/>
        <v>0</v>
      </c>
      <c r="AF169" s="143">
        <f t="shared" si="11"/>
        <v>0</v>
      </c>
      <c r="AG169" s="143">
        <f t="shared" si="11"/>
        <v>0</v>
      </c>
    </row>
    <row r="170" spans="17:33">
      <c r="Q170" s="140">
        <f t="shared" si="9"/>
        <v>0</v>
      </c>
      <c r="R170" s="140">
        <f t="shared" si="9"/>
        <v>0</v>
      </c>
      <c r="S170" s="140">
        <f t="shared" si="9"/>
        <v>0</v>
      </c>
      <c r="T170" s="140">
        <f t="shared" si="9"/>
        <v>0</v>
      </c>
      <c r="U170" s="140">
        <f t="shared" si="9"/>
        <v>0</v>
      </c>
      <c r="W170" s="140">
        <f t="shared" si="10"/>
        <v>0</v>
      </c>
      <c r="X170" s="140">
        <f t="shared" si="10"/>
        <v>0</v>
      </c>
      <c r="Y170" s="140">
        <f t="shared" si="10"/>
        <v>0</v>
      </c>
      <c r="Z170" s="140">
        <f t="shared" si="10"/>
        <v>0</v>
      </c>
      <c r="AA170" s="140">
        <f t="shared" si="10"/>
        <v>0</v>
      </c>
      <c r="AC170" s="143">
        <f t="shared" si="11"/>
        <v>0</v>
      </c>
      <c r="AD170" s="143">
        <f t="shared" si="11"/>
        <v>0</v>
      </c>
      <c r="AE170" s="143">
        <f t="shared" si="11"/>
        <v>0</v>
      </c>
      <c r="AF170" s="143">
        <f t="shared" si="11"/>
        <v>0</v>
      </c>
      <c r="AG170" s="143">
        <f t="shared" si="11"/>
        <v>0</v>
      </c>
    </row>
    <row r="171" spans="17:33">
      <c r="Q171" s="140">
        <f t="shared" si="9"/>
        <v>0</v>
      </c>
      <c r="R171" s="140">
        <f t="shared" si="9"/>
        <v>0</v>
      </c>
      <c r="S171" s="140">
        <f t="shared" si="9"/>
        <v>0</v>
      </c>
      <c r="T171" s="140">
        <f t="shared" si="9"/>
        <v>0</v>
      </c>
      <c r="U171" s="140">
        <f t="shared" si="9"/>
        <v>0</v>
      </c>
      <c r="W171" s="140">
        <f t="shared" si="10"/>
        <v>0</v>
      </c>
      <c r="X171" s="140">
        <f t="shared" si="10"/>
        <v>0</v>
      </c>
      <c r="Y171" s="140">
        <f t="shared" si="10"/>
        <v>0</v>
      </c>
      <c r="Z171" s="140">
        <f t="shared" si="10"/>
        <v>0</v>
      </c>
      <c r="AA171" s="140">
        <f t="shared" si="10"/>
        <v>0</v>
      </c>
      <c r="AC171" s="143">
        <f t="shared" si="11"/>
        <v>0</v>
      </c>
      <c r="AD171" s="143">
        <f t="shared" si="11"/>
        <v>0</v>
      </c>
      <c r="AE171" s="143">
        <f t="shared" si="11"/>
        <v>0</v>
      </c>
      <c r="AF171" s="143">
        <f t="shared" si="11"/>
        <v>0</v>
      </c>
      <c r="AG171" s="143">
        <f t="shared" si="11"/>
        <v>0</v>
      </c>
    </row>
    <row r="172" spans="17:33">
      <c r="Q172" s="140">
        <f t="shared" ref="Q172:U222" si="12">($E172-$D172)*K172</f>
        <v>0</v>
      </c>
      <c r="R172" s="140">
        <f t="shared" si="12"/>
        <v>0</v>
      </c>
      <c r="S172" s="140">
        <f t="shared" si="12"/>
        <v>0</v>
      </c>
      <c r="T172" s="140">
        <f t="shared" si="12"/>
        <v>0</v>
      </c>
      <c r="U172" s="140">
        <f t="shared" si="12"/>
        <v>0</v>
      </c>
      <c r="W172" s="140">
        <f t="shared" ref="W172:AA222" si="13">($E172-$D172)*F172</f>
        <v>0</v>
      </c>
      <c r="X172" s="140">
        <f t="shared" si="13"/>
        <v>0</v>
      </c>
      <c r="Y172" s="140">
        <f t="shared" si="13"/>
        <v>0</v>
      </c>
      <c r="Z172" s="140">
        <f t="shared" si="13"/>
        <v>0</v>
      </c>
      <c r="AA172" s="140">
        <f t="shared" si="13"/>
        <v>0</v>
      </c>
      <c r="AC172" s="143">
        <f t="shared" ref="AC172:AG222" si="14">SUM(Q172,W172)</f>
        <v>0</v>
      </c>
      <c r="AD172" s="143">
        <f t="shared" si="14"/>
        <v>0</v>
      </c>
      <c r="AE172" s="143">
        <f t="shared" si="14"/>
        <v>0</v>
      </c>
      <c r="AF172" s="143">
        <f t="shared" si="14"/>
        <v>0</v>
      </c>
      <c r="AG172" s="143">
        <f t="shared" si="14"/>
        <v>0</v>
      </c>
    </row>
    <row r="173" spans="17:33">
      <c r="Q173" s="140">
        <f t="shared" si="12"/>
        <v>0</v>
      </c>
      <c r="R173" s="140">
        <f t="shared" si="12"/>
        <v>0</v>
      </c>
      <c r="S173" s="140">
        <f t="shared" si="12"/>
        <v>0</v>
      </c>
      <c r="T173" s="140">
        <f t="shared" si="12"/>
        <v>0</v>
      </c>
      <c r="U173" s="140">
        <f t="shared" si="12"/>
        <v>0</v>
      </c>
      <c r="W173" s="140">
        <f t="shared" si="13"/>
        <v>0</v>
      </c>
      <c r="X173" s="140">
        <f t="shared" si="13"/>
        <v>0</v>
      </c>
      <c r="Y173" s="140">
        <f t="shared" si="13"/>
        <v>0</v>
      </c>
      <c r="Z173" s="140">
        <f t="shared" si="13"/>
        <v>0</v>
      </c>
      <c r="AA173" s="140">
        <f t="shared" si="13"/>
        <v>0</v>
      </c>
      <c r="AC173" s="143">
        <f t="shared" si="14"/>
        <v>0</v>
      </c>
      <c r="AD173" s="143">
        <f t="shared" si="14"/>
        <v>0</v>
      </c>
      <c r="AE173" s="143">
        <f t="shared" si="14"/>
        <v>0</v>
      </c>
      <c r="AF173" s="143">
        <f t="shared" si="14"/>
        <v>0</v>
      </c>
      <c r="AG173" s="143">
        <f t="shared" si="14"/>
        <v>0</v>
      </c>
    </row>
    <row r="174" spans="17:33">
      <c r="Q174" s="140">
        <f t="shared" si="12"/>
        <v>0</v>
      </c>
      <c r="R174" s="140">
        <f t="shared" si="12"/>
        <v>0</v>
      </c>
      <c r="S174" s="140">
        <f t="shared" si="12"/>
        <v>0</v>
      </c>
      <c r="T174" s="140">
        <f t="shared" si="12"/>
        <v>0</v>
      </c>
      <c r="U174" s="140">
        <f t="shared" si="12"/>
        <v>0</v>
      </c>
      <c r="W174" s="140">
        <f t="shared" si="13"/>
        <v>0</v>
      </c>
      <c r="X174" s="140">
        <f t="shared" si="13"/>
        <v>0</v>
      </c>
      <c r="Y174" s="140">
        <f t="shared" si="13"/>
        <v>0</v>
      </c>
      <c r="Z174" s="140">
        <f t="shared" si="13"/>
        <v>0</v>
      </c>
      <c r="AA174" s="140">
        <f t="shared" si="13"/>
        <v>0</v>
      </c>
      <c r="AC174" s="143">
        <f t="shared" si="14"/>
        <v>0</v>
      </c>
      <c r="AD174" s="143">
        <f t="shared" si="14"/>
        <v>0</v>
      </c>
      <c r="AE174" s="143">
        <f t="shared" si="14"/>
        <v>0</v>
      </c>
      <c r="AF174" s="143">
        <f t="shared" si="14"/>
        <v>0</v>
      </c>
      <c r="AG174" s="143">
        <f t="shared" si="14"/>
        <v>0</v>
      </c>
    </row>
    <row r="175" spans="17:33">
      <c r="Q175" s="140">
        <f t="shared" si="12"/>
        <v>0</v>
      </c>
      <c r="R175" s="140">
        <f t="shared" si="12"/>
        <v>0</v>
      </c>
      <c r="S175" s="140">
        <f t="shared" si="12"/>
        <v>0</v>
      </c>
      <c r="T175" s="140">
        <f t="shared" si="12"/>
        <v>0</v>
      </c>
      <c r="U175" s="140">
        <f t="shared" si="12"/>
        <v>0</v>
      </c>
      <c r="W175" s="140">
        <f t="shared" si="13"/>
        <v>0</v>
      </c>
      <c r="X175" s="140">
        <f t="shared" si="13"/>
        <v>0</v>
      </c>
      <c r="Y175" s="140">
        <f t="shared" si="13"/>
        <v>0</v>
      </c>
      <c r="Z175" s="140">
        <f t="shared" si="13"/>
        <v>0</v>
      </c>
      <c r="AA175" s="140">
        <f t="shared" si="13"/>
        <v>0</v>
      </c>
      <c r="AC175" s="143">
        <f t="shared" si="14"/>
        <v>0</v>
      </c>
      <c r="AD175" s="143">
        <f t="shared" si="14"/>
        <v>0</v>
      </c>
      <c r="AE175" s="143">
        <f t="shared" si="14"/>
        <v>0</v>
      </c>
      <c r="AF175" s="143">
        <f t="shared" si="14"/>
        <v>0</v>
      </c>
      <c r="AG175" s="143">
        <f t="shared" si="14"/>
        <v>0</v>
      </c>
    </row>
    <row r="176" spans="17:33">
      <c r="Q176" s="140">
        <f t="shared" si="12"/>
        <v>0</v>
      </c>
      <c r="R176" s="140">
        <f t="shared" si="12"/>
        <v>0</v>
      </c>
      <c r="S176" s="140">
        <f t="shared" si="12"/>
        <v>0</v>
      </c>
      <c r="T176" s="140">
        <f t="shared" si="12"/>
        <v>0</v>
      </c>
      <c r="U176" s="140">
        <f t="shared" si="12"/>
        <v>0</v>
      </c>
      <c r="W176" s="140">
        <f t="shared" si="13"/>
        <v>0</v>
      </c>
      <c r="X176" s="140">
        <f t="shared" si="13"/>
        <v>0</v>
      </c>
      <c r="Y176" s="140">
        <f t="shared" si="13"/>
        <v>0</v>
      </c>
      <c r="Z176" s="140">
        <f t="shared" si="13"/>
        <v>0</v>
      </c>
      <c r="AA176" s="140">
        <f t="shared" si="13"/>
        <v>0</v>
      </c>
      <c r="AC176" s="143">
        <f t="shared" si="14"/>
        <v>0</v>
      </c>
      <c r="AD176" s="143">
        <f t="shared" si="14"/>
        <v>0</v>
      </c>
      <c r="AE176" s="143">
        <f t="shared" si="14"/>
        <v>0</v>
      </c>
      <c r="AF176" s="143">
        <f t="shared" si="14"/>
        <v>0</v>
      </c>
      <c r="AG176" s="143">
        <f t="shared" si="14"/>
        <v>0</v>
      </c>
    </row>
    <row r="177" spans="17:33">
      <c r="Q177" s="140">
        <f t="shared" si="12"/>
        <v>0</v>
      </c>
      <c r="R177" s="140">
        <f t="shared" si="12"/>
        <v>0</v>
      </c>
      <c r="S177" s="140">
        <f t="shared" si="12"/>
        <v>0</v>
      </c>
      <c r="T177" s="140">
        <f t="shared" si="12"/>
        <v>0</v>
      </c>
      <c r="U177" s="140">
        <f t="shared" si="12"/>
        <v>0</v>
      </c>
      <c r="W177" s="140">
        <f t="shared" si="13"/>
        <v>0</v>
      </c>
      <c r="X177" s="140">
        <f t="shared" si="13"/>
        <v>0</v>
      </c>
      <c r="Y177" s="140">
        <f t="shared" si="13"/>
        <v>0</v>
      </c>
      <c r="Z177" s="140">
        <f t="shared" si="13"/>
        <v>0</v>
      </c>
      <c r="AA177" s="140">
        <f t="shared" si="13"/>
        <v>0</v>
      </c>
      <c r="AC177" s="143">
        <f t="shared" si="14"/>
        <v>0</v>
      </c>
      <c r="AD177" s="143">
        <f t="shared" si="14"/>
        <v>0</v>
      </c>
      <c r="AE177" s="143">
        <f t="shared" si="14"/>
        <v>0</v>
      </c>
      <c r="AF177" s="143">
        <f t="shared" si="14"/>
        <v>0</v>
      </c>
      <c r="AG177" s="143">
        <f t="shared" si="14"/>
        <v>0</v>
      </c>
    </row>
    <row r="178" spans="17:33">
      <c r="Q178" s="140">
        <f t="shared" si="12"/>
        <v>0</v>
      </c>
      <c r="R178" s="140">
        <f t="shared" si="12"/>
        <v>0</v>
      </c>
      <c r="S178" s="140">
        <f t="shared" si="12"/>
        <v>0</v>
      </c>
      <c r="T178" s="140">
        <f t="shared" si="12"/>
        <v>0</v>
      </c>
      <c r="U178" s="140">
        <f t="shared" si="12"/>
        <v>0</v>
      </c>
      <c r="W178" s="140">
        <f t="shared" si="13"/>
        <v>0</v>
      </c>
      <c r="X178" s="140">
        <f t="shared" si="13"/>
        <v>0</v>
      </c>
      <c r="Y178" s="140">
        <f t="shared" si="13"/>
        <v>0</v>
      </c>
      <c r="Z178" s="140">
        <f t="shared" si="13"/>
        <v>0</v>
      </c>
      <c r="AA178" s="140">
        <f t="shared" si="13"/>
        <v>0</v>
      </c>
      <c r="AC178" s="143">
        <f t="shared" si="14"/>
        <v>0</v>
      </c>
      <c r="AD178" s="143">
        <f t="shared" si="14"/>
        <v>0</v>
      </c>
      <c r="AE178" s="143">
        <f t="shared" si="14"/>
        <v>0</v>
      </c>
      <c r="AF178" s="143">
        <f t="shared" si="14"/>
        <v>0</v>
      </c>
      <c r="AG178" s="143">
        <f t="shared" si="14"/>
        <v>0</v>
      </c>
    </row>
    <row r="179" spans="17:33">
      <c r="Q179" s="140">
        <f t="shared" si="12"/>
        <v>0</v>
      </c>
      <c r="R179" s="140">
        <f t="shared" si="12"/>
        <v>0</v>
      </c>
      <c r="S179" s="140">
        <f t="shared" si="12"/>
        <v>0</v>
      </c>
      <c r="T179" s="140">
        <f t="shared" si="12"/>
        <v>0</v>
      </c>
      <c r="U179" s="140">
        <f t="shared" si="12"/>
        <v>0</v>
      </c>
      <c r="W179" s="140">
        <f t="shared" si="13"/>
        <v>0</v>
      </c>
      <c r="X179" s="140">
        <f t="shared" si="13"/>
        <v>0</v>
      </c>
      <c r="Y179" s="140">
        <f t="shared" si="13"/>
        <v>0</v>
      </c>
      <c r="Z179" s="140">
        <f t="shared" si="13"/>
        <v>0</v>
      </c>
      <c r="AA179" s="140">
        <f t="shared" si="13"/>
        <v>0</v>
      </c>
      <c r="AC179" s="143">
        <f t="shared" si="14"/>
        <v>0</v>
      </c>
      <c r="AD179" s="143">
        <f t="shared" si="14"/>
        <v>0</v>
      </c>
      <c r="AE179" s="143">
        <f t="shared" si="14"/>
        <v>0</v>
      </c>
      <c r="AF179" s="143">
        <f t="shared" si="14"/>
        <v>0</v>
      </c>
      <c r="AG179" s="143">
        <f t="shared" si="14"/>
        <v>0</v>
      </c>
    </row>
    <row r="180" spans="17:33">
      <c r="Q180" s="140">
        <f t="shared" si="12"/>
        <v>0</v>
      </c>
      <c r="R180" s="140">
        <f t="shared" si="12"/>
        <v>0</v>
      </c>
      <c r="S180" s="140">
        <f t="shared" si="12"/>
        <v>0</v>
      </c>
      <c r="T180" s="140">
        <f t="shared" si="12"/>
        <v>0</v>
      </c>
      <c r="U180" s="140">
        <f t="shared" si="12"/>
        <v>0</v>
      </c>
      <c r="W180" s="140">
        <f t="shared" si="13"/>
        <v>0</v>
      </c>
      <c r="X180" s="140">
        <f t="shared" si="13"/>
        <v>0</v>
      </c>
      <c r="Y180" s="140">
        <f t="shared" si="13"/>
        <v>0</v>
      </c>
      <c r="Z180" s="140">
        <f t="shared" si="13"/>
        <v>0</v>
      </c>
      <c r="AA180" s="140">
        <f t="shared" si="13"/>
        <v>0</v>
      </c>
      <c r="AC180" s="143">
        <f t="shared" si="14"/>
        <v>0</v>
      </c>
      <c r="AD180" s="143">
        <f t="shared" si="14"/>
        <v>0</v>
      </c>
      <c r="AE180" s="143">
        <f t="shared" si="14"/>
        <v>0</v>
      </c>
      <c r="AF180" s="143">
        <f t="shared" si="14"/>
        <v>0</v>
      </c>
      <c r="AG180" s="143">
        <f t="shared" si="14"/>
        <v>0</v>
      </c>
    </row>
    <row r="181" spans="17:33">
      <c r="Q181" s="140">
        <f t="shared" si="12"/>
        <v>0</v>
      </c>
      <c r="R181" s="140">
        <f t="shared" si="12"/>
        <v>0</v>
      </c>
      <c r="S181" s="140">
        <f t="shared" si="12"/>
        <v>0</v>
      </c>
      <c r="T181" s="140">
        <f t="shared" si="12"/>
        <v>0</v>
      </c>
      <c r="U181" s="140">
        <f t="shared" si="12"/>
        <v>0</v>
      </c>
      <c r="W181" s="140">
        <f t="shared" si="13"/>
        <v>0</v>
      </c>
      <c r="X181" s="140">
        <f t="shared" si="13"/>
        <v>0</v>
      </c>
      <c r="Y181" s="140">
        <f t="shared" si="13"/>
        <v>0</v>
      </c>
      <c r="Z181" s="140">
        <f t="shared" si="13"/>
        <v>0</v>
      </c>
      <c r="AA181" s="140">
        <f t="shared" si="13"/>
        <v>0</v>
      </c>
      <c r="AC181" s="143">
        <f t="shared" si="14"/>
        <v>0</v>
      </c>
      <c r="AD181" s="143">
        <f t="shared" si="14"/>
        <v>0</v>
      </c>
      <c r="AE181" s="143">
        <f t="shared" si="14"/>
        <v>0</v>
      </c>
      <c r="AF181" s="143">
        <f t="shared" si="14"/>
        <v>0</v>
      </c>
      <c r="AG181" s="143">
        <f t="shared" si="14"/>
        <v>0</v>
      </c>
    </row>
    <row r="182" spans="17:33">
      <c r="Q182" s="140">
        <f t="shared" si="12"/>
        <v>0</v>
      </c>
      <c r="R182" s="140">
        <f t="shared" si="12"/>
        <v>0</v>
      </c>
      <c r="S182" s="140">
        <f t="shared" si="12"/>
        <v>0</v>
      </c>
      <c r="T182" s="140">
        <f t="shared" si="12"/>
        <v>0</v>
      </c>
      <c r="U182" s="140">
        <f t="shared" si="12"/>
        <v>0</v>
      </c>
      <c r="W182" s="140">
        <f t="shared" si="13"/>
        <v>0</v>
      </c>
      <c r="X182" s="140">
        <f t="shared" si="13"/>
        <v>0</v>
      </c>
      <c r="Y182" s="140">
        <f t="shared" si="13"/>
        <v>0</v>
      </c>
      <c r="Z182" s="140">
        <f t="shared" si="13"/>
        <v>0</v>
      </c>
      <c r="AA182" s="140">
        <f t="shared" si="13"/>
        <v>0</v>
      </c>
      <c r="AC182" s="143">
        <f t="shared" si="14"/>
        <v>0</v>
      </c>
      <c r="AD182" s="143">
        <f t="shared" si="14"/>
        <v>0</v>
      </c>
      <c r="AE182" s="143">
        <f t="shared" si="14"/>
        <v>0</v>
      </c>
      <c r="AF182" s="143">
        <f t="shared" si="14"/>
        <v>0</v>
      </c>
      <c r="AG182" s="143">
        <f t="shared" si="14"/>
        <v>0</v>
      </c>
    </row>
    <row r="183" spans="17:33">
      <c r="Q183" s="140">
        <f t="shared" si="12"/>
        <v>0</v>
      </c>
      <c r="R183" s="140">
        <f t="shared" si="12"/>
        <v>0</v>
      </c>
      <c r="S183" s="140">
        <f t="shared" si="12"/>
        <v>0</v>
      </c>
      <c r="T183" s="140">
        <f t="shared" si="12"/>
        <v>0</v>
      </c>
      <c r="U183" s="140">
        <f t="shared" si="12"/>
        <v>0</v>
      </c>
      <c r="W183" s="140">
        <f t="shared" si="13"/>
        <v>0</v>
      </c>
      <c r="X183" s="140">
        <f t="shared" si="13"/>
        <v>0</v>
      </c>
      <c r="Y183" s="140">
        <f t="shared" si="13"/>
        <v>0</v>
      </c>
      <c r="Z183" s="140">
        <f t="shared" si="13"/>
        <v>0</v>
      </c>
      <c r="AA183" s="140">
        <f t="shared" si="13"/>
        <v>0</v>
      </c>
      <c r="AC183" s="143">
        <f t="shared" si="14"/>
        <v>0</v>
      </c>
      <c r="AD183" s="143">
        <f t="shared" si="14"/>
        <v>0</v>
      </c>
      <c r="AE183" s="143">
        <f t="shared" si="14"/>
        <v>0</v>
      </c>
      <c r="AF183" s="143">
        <f t="shared" si="14"/>
        <v>0</v>
      </c>
      <c r="AG183" s="143">
        <f t="shared" si="14"/>
        <v>0</v>
      </c>
    </row>
    <row r="184" spans="17:33">
      <c r="Q184" s="140">
        <f t="shared" si="12"/>
        <v>0</v>
      </c>
      <c r="R184" s="140">
        <f t="shared" si="12"/>
        <v>0</v>
      </c>
      <c r="S184" s="140">
        <f t="shared" si="12"/>
        <v>0</v>
      </c>
      <c r="T184" s="140">
        <f t="shared" si="12"/>
        <v>0</v>
      </c>
      <c r="U184" s="140">
        <f t="shared" si="12"/>
        <v>0</v>
      </c>
      <c r="W184" s="140">
        <f t="shared" si="13"/>
        <v>0</v>
      </c>
      <c r="X184" s="140">
        <f t="shared" si="13"/>
        <v>0</v>
      </c>
      <c r="Y184" s="140">
        <f t="shared" si="13"/>
        <v>0</v>
      </c>
      <c r="Z184" s="140">
        <f t="shared" si="13"/>
        <v>0</v>
      </c>
      <c r="AA184" s="140">
        <f t="shared" si="13"/>
        <v>0</v>
      </c>
      <c r="AC184" s="143">
        <f t="shared" si="14"/>
        <v>0</v>
      </c>
      <c r="AD184" s="143">
        <f t="shared" si="14"/>
        <v>0</v>
      </c>
      <c r="AE184" s="143">
        <f t="shared" si="14"/>
        <v>0</v>
      </c>
      <c r="AF184" s="143">
        <f t="shared" si="14"/>
        <v>0</v>
      </c>
      <c r="AG184" s="143">
        <f t="shared" si="14"/>
        <v>0</v>
      </c>
    </row>
    <row r="185" spans="17:33">
      <c r="Q185" s="140">
        <f t="shared" si="12"/>
        <v>0</v>
      </c>
      <c r="R185" s="140">
        <f t="shared" si="12"/>
        <v>0</v>
      </c>
      <c r="S185" s="140">
        <f t="shared" si="12"/>
        <v>0</v>
      </c>
      <c r="T185" s="140">
        <f t="shared" si="12"/>
        <v>0</v>
      </c>
      <c r="U185" s="140">
        <f t="shared" si="12"/>
        <v>0</v>
      </c>
      <c r="W185" s="140">
        <f t="shared" si="13"/>
        <v>0</v>
      </c>
      <c r="X185" s="140">
        <f t="shared" si="13"/>
        <v>0</v>
      </c>
      <c r="Y185" s="140">
        <f t="shared" si="13"/>
        <v>0</v>
      </c>
      <c r="Z185" s="140">
        <f t="shared" si="13"/>
        <v>0</v>
      </c>
      <c r="AA185" s="140">
        <f t="shared" si="13"/>
        <v>0</v>
      </c>
      <c r="AC185" s="143">
        <f t="shared" si="14"/>
        <v>0</v>
      </c>
      <c r="AD185" s="143">
        <f t="shared" si="14"/>
        <v>0</v>
      </c>
      <c r="AE185" s="143">
        <f t="shared" si="14"/>
        <v>0</v>
      </c>
      <c r="AF185" s="143">
        <f t="shared" si="14"/>
        <v>0</v>
      </c>
      <c r="AG185" s="143">
        <f t="shared" si="14"/>
        <v>0</v>
      </c>
    </row>
    <row r="186" spans="17:33">
      <c r="Q186" s="140">
        <f t="shared" si="12"/>
        <v>0</v>
      </c>
      <c r="R186" s="140">
        <f t="shared" si="12"/>
        <v>0</v>
      </c>
      <c r="S186" s="140">
        <f t="shared" si="12"/>
        <v>0</v>
      </c>
      <c r="T186" s="140">
        <f t="shared" si="12"/>
        <v>0</v>
      </c>
      <c r="U186" s="140">
        <f t="shared" si="12"/>
        <v>0</v>
      </c>
      <c r="W186" s="140">
        <f t="shared" si="13"/>
        <v>0</v>
      </c>
      <c r="X186" s="140">
        <f t="shared" si="13"/>
        <v>0</v>
      </c>
      <c r="Y186" s="140">
        <f t="shared" si="13"/>
        <v>0</v>
      </c>
      <c r="Z186" s="140">
        <f t="shared" si="13"/>
        <v>0</v>
      </c>
      <c r="AA186" s="140">
        <f t="shared" si="13"/>
        <v>0</v>
      </c>
      <c r="AC186" s="143">
        <f t="shared" si="14"/>
        <v>0</v>
      </c>
      <c r="AD186" s="143">
        <f t="shared" si="14"/>
        <v>0</v>
      </c>
      <c r="AE186" s="143">
        <f t="shared" si="14"/>
        <v>0</v>
      </c>
      <c r="AF186" s="143">
        <f t="shared" si="14"/>
        <v>0</v>
      </c>
      <c r="AG186" s="143">
        <f t="shared" si="14"/>
        <v>0</v>
      </c>
    </row>
    <row r="187" spans="17:33">
      <c r="Q187" s="140">
        <f t="shared" si="12"/>
        <v>0</v>
      </c>
      <c r="R187" s="140">
        <f t="shared" si="12"/>
        <v>0</v>
      </c>
      <c r="S187" s="140">
        <f t="shared" si="12"/>
        <v>0</v>
      </c>
      <c r="T187" s="140">
        <f t="shared" si="12"/>
        <v>0</v>
      </c>
      <c r="U187" s="140">
        <f t="shared" si="12"/>
        <v>0</v>
      </c>
      <c r="W187" s="140">
        <f t="shared" si="13"/>
        <v>0</v>
      </c>
      <c r="X187" s="140">
        <f t="shared" si="13"/>
        <v>0</v>
      </c>
      <c r="Y187" s="140">
        <f t="shared" si="13"/>
        <v>0</v>
      </c>
      <c r="Z187" s="140">
        <f t="shared" si="13"/>
        <v>0</v>
      </c>
      <c r="AA187" s="140">
        <f t="shared" si="13"/>
        <v>0</v>
      </c>
      <c r="AC187" s="143">
        <f t="shared" si="14"/>
        <v>0</v>
      </c>
      <c r="AD187" s="143">
        <f t="shared" si="14"/>
        <v>0</v>
      </c>
      <c r="AE187" s="143">
        <f t="shared" si="14"/>
        <v>0</v>
      </c>
      <c r="AF187" s="143">
        <f t="shared" si="14"/>
        <v>0</v>
      </c>
      <c r="AG187" s="143">
        <f t="shared" si="14"/>
        <v>0</v>
      </c>
    </row>
    <row r="188" spans="17:33">
      <c r="Q188" s="140">
        <f t="shared" si="12"/>
        <v>0</v>
      </c>
      <c r="R188" s="140">
        <f t="shared" si="12"/>
        <v>0</v>
      </c>
      <c r="S188" s="140">
        <f t="shared" si="12"/>
        <v>0</v>
      </c>
      <c r="T188" s="140">
        <f t="shared" si="12"/>
        <v>0</v>
      </c>
      <c r="U188" s="140">
        <f t="shared" si="12"/>
        <v>0</v>
      </c>
      <c r="W188" s="140">
        <f t="shared" si="13"/>
        <v>0</v>
      </c>
      <c r="X188" s="140">
        <f t="shared" si="13"/>
        <v>0</v>
      </c>
      <c r="Y188" s="140">
        <f t="shared" si="13"/>
        <v>0</v>
      </c>
      <c r="Z188" s="140">
        <f t="shared" si="13"/>
        <v>0</v>
      </c>
      <c r="AA188" s="140">
        <f t="shared" si="13"/>
        <v>0</v>
      </c>
      <c r="AC188" s="143">
        <f t="shared" si="14"/>
        <v>0</v>
      </c>
      <c r="AD188" s="143">
        <f t="shared" si="14"/>
        <v>0</v>
      </c>
      <c r="AE188" s="143">
        <f t="shared" si="14"/>
        <v>0</v>
      </c>
      <c r="AF188" s="143">
        <f t="shared" si="14"/>
        <v>0</v>
      </c>
      <c r="AG188" s="143">
        <f t="shared" si="14"/>
        <v>0</v>
      </c>
    </row>
    <row r="189" spans="17:33">
      <c r="Q189" s="140">
        <f t="shared" si="12"/>
        <v>0</v>
      </c>
      <c r="R189" s="140">
        <f t="shared" si="12"/>
        <v>0</v>
      </c>
      <c r="S189" s="140">
        <f t="shared" si="12"/>
        <v>0</v>
      </c>
      <c r="T189" s="140">
        <f t="shared" si="12"/>
        <v>0</v>
      </c>
      <c r="U189" s="140">
        <f t="shared" si="12"/>
        <v>0</v>
      </c>
      <c r="W189" s="140">
        <f t="shared" si="13"/>
        <v>0</v>
      </c>
      <c r="X189" s="140">
        <f t="shared" si="13"/>
        <v>0</v>
      </c>
      <c r="Y189" s="140">
        <f t="shared" si="13"/>
        <v>0</v>
      </c>
      <c r="Z189" s="140">
        <f t="shared" si="13"/>
        <v>0</v>
      </c>
      <c r="AA189" s="140">
        <f t="shared" si="13"/>
        <v>0</v>
      </c>
      <c r="AC189" s="143">
        <f t="shared" si="14"/>
        <v>0</v>
      </c>
      <c r="AD189" s="143">
        <f t="shared" si="14"/>
        <v>0</v>
      </c>
      <c r="AE189" s="143">
        <f t="shared" si="14"/>
        <v>0</v>
      </c>
      <c r="AF189" s="143">
        <f t="shared" si="14"/>
        <v>0</v>
      </c>
      <c r="AG189" s="143">
        <f t="shared" si="14"/>
        <v>0</v>
      </c>
    </row>
    <row r="190" spans="17:33">
      <c r="Q190" s="140">
        <f t="shared" si="12"/>
        <v>0</v>
      </c>
      <c r="R190" s="140">
        <f t="shared" si="12"/>
        <v>0</v>
      </c>
      <c r="S190" s="140">
        <f t="shared" si="12"/>
        <v>0</v>
      </c>
      <c r="T190" s="140">
        <f t="shared" si="12"/>
        <v>0</v>
      </c>
      <c r="U190" s="140">
        <f t="shared" si="12"/>
        <v>0</v>
      </c>
      <c r="W190" s="140">
        <f t="shared" si="13"/>
        <v>0</v>
      </c>
      <c r="X190" s="140">
        <f t="shared" si="13"/>
        <v>0</v>
      </c>
      <c r="Y190" s="140">
        <f t="shared" si="13"/>
        <v>0</v>
      </c>
      <c r="Z190" s="140">
        <f t="shared" si="13"/>
        <v>0</v>
      </c>
      <c r="AA190" s="140">
        <f t="shared" si="13"/>
        <v>0</v>
      </c>
      <c r="AC190" s="143">
        <f t="shared" si="14"/>
        <v>0</v>
      </c>
      <c r="AD190" s="143">
        <f t="shared" si="14"/>
        <v>0</v>
      </c>
      <c r="AE190" s="143">
        <f t="shared" si="14"/>
        <v>0</v>
      </c>
      <c r="AF190" s="143">
        <f t="shared" si="14"/>
        <v>0</v>
      </c>
      <c r="AG190" s="143">
        <f t="shared" si="14"/>
        <v>0</v>
      </c>
    </row>
    <row r="191" spans="17:33">
      <c r="Q191" s="140">
        <f t="shared" si="12"/>
        <v>0</v>
      </c>
      <c r="R191" s="140">
        <f t="shared" si="12"/>
        <v>0</v>
      </c>
      <c r="S191" s="140">
        <f t="shared" si="12"/>
        <v>0</v>
      </c>
      <c r="T191" s="140">
        <f t="shared" si="12"/>
        <v>0</v>
      </c>
      <c r="U191" s="140">
        <f t="shared" si="12"/>
        <v>0</v>
      </c>
      <c r="W191" s="140">
        <f t="shared" si="13"/>
        <v>0</v>
      </c>
      <c r="X191" s="140">
        <f t="shared" si="13"/>
        <v>0</v>
      </c>
      <c r="Y191" s="140">
        <f t="shared" si="13"/>
        <v>0</v>
      </c>
      <c r="Z191" s="140">
        <f t="shared" si="13"/>
        <v>0</v>
      </c>
      <c r="AA191" s="140">
        <f t="shared" si="13"/>
        <v>0</v>
      </c>
      <c r="AC191" s="143">
        <f t="shared" si="14"/>
        <v>0</v>
      </c>
      <c r="AD191" s="143">
        <f t="shared" si="14"/>
        <v>0</v>
      </c>
      <c r="AE191" s="143">
        <f t="shared" si="14"/>
        <v>0</v>
      </c>
      <c r="AF191" s="143">
        <f t="shared" si="14"/>
        <v>0</v>
      </c>
      <c r="AG191" s="143">
        <f t="shared" si="14"/>
        <v>0</v>
      </c>
    </row>
    <row r="192" spans="17:33">
      <c r="Q192" s="140">
        <f t="shared" si="12"/>
        <v>0</v>
      </c>
      <c r="R192" s="140">
        <f t="shared" si="12"/>
        <v>0</v>
      </c>
      <c r="S192" s="140">
        <f t="shared" si="12"/>
        <v>0</v>
      </c>
      <c r="T192" s="140">
        <f t="shared" si="12"/>
        <v>0</v>
      </c>
      <c r="U192" s="140">
        <f t="shared" si="12"/>
        <v>0</v>
      </c>
      <c r="W192" s="140">
        <f t="shared" si="13"/>
        <v>0</v>
      </c>
      <c r="X192" s="140">
        <f t="shared" si="13"/>
        <v>0</v>
      </c>
      <c r="Y192" s="140">
        <f t="shared" si="13"/>
        <v>0</v>
      </c>
      <c r="Z192" s="140">
        <f t="shared" si="13"/>
        <v>0</v>
      </c>
      <c r="AA192" s="140">
        <f t="shared" si="13"/>
        <v>0</v>
      </c>
      <c r="AC192" s="143">
        <f t="shared" si="14"/>
        <v>0</v>
      </c>
      <c r="AD192" s="143">
        <f t="shared" si="14"/>
        <v>0</v>
      </c>
      <c r="AE192" s="143">
        <f t="shared" si="14"/>
        <v>0</v>
      </c>
      <c r="AF192" s="143">
        <f t="shared" si="14"/>
        <v>0</v>
      </c>
      <c r="AG192" s="143">
        <f t="shared" si="14"/>
        <v>0</v>
      </c>
    </row>
    <row r="193" spans="17:33">
      <c r="Q193" s="140">
        <f t="shared" si="12"/>
        <v>0</v>
      </c>
      <c r="R193" s="140">
        <f t="shared" si="12"/>
        <v>0</v>
      </c>
      <c r="S193" s="140">
        <f t="shared" si="12"/>
        <v>0</v>
      </c>
      <c r="T193" s="140">
        <f t="shared" si="12"/>
        <v>0</v>
      </c>
      <c r="U193" s="140">
        <f t="shared" si="12"/>
        <v>0</v>
      </c>
      <c r="W193" s="140">
        <f t="shared" si="13"/>
        <v>0</v>
      </c>
      <c r="X193" s="140">
        <f t="shared" si="13"/>
        <v>0</v>
      </c>
      <c r="Y193" s="140">
        <f t="shared" si="13"/>
        <v>0</v>
      </c>
      <c r="Z193" s="140">
        <f t="shared" si="13"/>
        <v>0</v>
      </c>
      <c r="AA193" s="140">
        <f t="shared" si="13"/>
        <v>0</v>
      </c>
      <c r="AC193" s="143">
        <f t="shared" si="14"/>
        <v>0</v>
      </c>
      <c r="AD193" s="143">
        <f t="shared" si="14"/>
        <v>0</v>
      </c>
      <c r="AE193" s="143">
        <f t="shared" si="14"/>
        <v>0</v>
      </c>
      <c r="AF193" s="143">
        <f t="shared" si="14"/>
        <v>0</v>
      </c>
      <c r="AG193" s="143">
        <f t="shared" si="14"/>
        <v>0</v>
      </c>
    </row>
    <row r="194" spans="17:33">
      <c r="Q194" s="140">
        <f t="shared" si="12"/>
        <v>0</v>
      </c>
      <c r="R194" s="140">
        <f t="shared" si="12"/>
        <v>0</v>
      </c>
      <c r="S194" s="140">
        <f t="shared" si="12"/>
        <v>0</v>
      </c>
      <c r="T194" s="140">
        <f t="shared" si="12"/>
        <v>0</v>
      </c>
      <c r="U194" s="140">
        <f t="shared" si="12"/>
        <v>0</v>
      </c>
      <c r="W194" s="140">
        <f t="shared" si="13"/>
        <v>0</v>
      </c>
      <c r="X194" s="140">
        <f t="shared" si="13"/>
        <v>0</v>
      </c>
      <c r="Y194" s="140">
        <f t="shared" si="13"/>
        <v>0</v>
      </c>
      <c r="Z194" s="140">
        <f t="shared" si="13"/>
        <v>0</v>
      </c>
      <c r="AA194" s="140">
        <f t="shared" si="13"/>
        <v>0</v>
      </c>
      <c r="AC194" s="143">
        <f t="shared" si="14"/>
        <v>0</v>
      </c>
      <c r="AD194" s="143">
        <f t="shared" si="14"/>
        <v>0</v>
      </c>
      <c r="AE194" s="143">
        <f t="shared" si="14"/>
        <v>0</v>
      </c>
      <c r="AF194" s="143">
        <f t="shared" si="14"/>
        <v>0</v>
      </c>
      <c r="AG194" s="143">
        <f t="shared" si="14"/>
        <v>0</v>
      </c>
    </row>
    <row r="195" spans="17:33">
      <c r="Q195" s="140">
        <f t="shared" si="12"/>
        <v>0</v>
      </c>
      <c r="R195" s="140">
        <f t="shared" si="12"/>
        <v>0</v>
      </c>
      <c r="S195" s="140">
        <f t="shared" si="12"/>
        <v>0</v>
      </c>
      <c r="T195" s="140">
        <f t="shared" si="12"/>
        <v>0</v>
      </c>
      <c r="U195" s="140">
        <f t="shared" si="12"/>
        <v>0</v>
      </c>
      <c r="W195" s="140">
        <f t="shared" si="13"/>
        <v>0</v>
      </c>
      <c r="X195" s="140">
        <f t="shared" si="13"/>
        <v>0</v>
      </c>
      <c r="Y195" s="140">
        <f t="shared" si="13"/>
        <v>0</v>
      </c>
      <c r="Z195" s="140">
        <f t="shared" si="13"/>
        <v>0</v>
      </c>
      <c r="AA195" s="140">
        <f t="shared" si="13"/>
        <v>0</v>
      </c>
      <c r="AC195" s="143">
        <f t="shared" si="14"/>
        <v>0</v>
      </c>
      <c r="AD195" s="143">
        <f t="shared" si="14"/>
        <v>0</v>
      </c>
      <c r="AE195" s="143">
        <f t="shared" si="14"/>
        <v>0</v>
      </c>
      <c r="AF195" s="143">
        <f t="shared" si="14"/>
        <v>0</v>
      </c>
      <c r="AG195" s="143">
        <f t="shared" si="14"/>
        <v>0</v>
      </c>
    </row>
    <row r="196" spans="17:33">
      <c r="Q196" s="140">
        <f t="shared" si="12"/>
        <v>0</v>
      </c>
      <c r="R196" s="140">
        <f t="shared" si="12"/>
        <v>0</v>
      </c>
      <c r="S196" s="140">
        <f t="shared" si="12"/>
        <v>0</v>
      </c>
      <c r="T196" s="140">
        <f t="shared" si="12"/>
        <v>0</v>
      </c>
      <c r="U196" s="140">
        <f t="shared" si="12"/>
        <v>0</v>
      </c>
      <c r="W196" s="140">
        <f t="shared" si="13"/>
        <v>0</v>
      </c>
      <c r="X196" s="140">
        <f t="shared" si="13"/>
        <v>0</v>
      </c>
      <c r="Y196" s="140">
        <f t="shared" si="13"/>
        <v>0</v>
      </c>
      <c r="Z196" s="140">
        <f t="shared" si="13"/>
        <v>0</v>
      </c>
      <c r="AA196" s="140">
        <f t="shared" si="13"/>
        <v>0</v>
      </c>
      <c r="AC196" s="143">
        <f t="shared" si="14"/>
        <v>0</v>
      </c>
      <c r="AD196" s="143">
        <f t="shared" si="14"/>
        <v>0</v>
      </c>
      <c r="AE196" s="143">
        <f t="shared" si="14"/>
        <v>0</v>
      </c>
      <c r="AF196" s="143">
        <f t="shared" si="14"/>
        <v>0</v>
      </c>
      <c r="AG196" s="143">
        <f t="shared" si="14"/>
        <v>0</v>
      </c>
    </row>
    <row r="197" spans="17:33">
      <c r="Q197" s="140">
        <f t="shared" si="12"/>
        <v>0</v>
      </c>
      <c r="R197" s="140">
        <f t="shared" si="12"/>
        <v>0</v>
      </c>
      <c r="S197" s="140">
        <f t="shared" si="12"/>
        <v>0</v>
      </c>
      <c r="T197" s="140">
        <f t="shared" si="12"/>
        <v>0</v>
      </c>
      <c r="U197" s="140">
        <f t="shared" si="12"/>
        <v>0</v>
      </c>
      <c r="W197" s="140">
        <f t="shared" si="13"/>
        <v>0</v>
      </c>
      <c r="X197" s="140">
        <f t="shared" si="13"/>
        <v>0</v>
      </c>
      <c r="Y197" s="140">
        <f t="shared" si="13"/>
        <v>0</v>
      </c>
      <c r="Z197" s="140">
        <f t="shared" si="13"/>
        <v>0</v>
      </c>
      <c r="AA197" s="140">
        <f t="shared" si="13"/>
        <v>0</v>
      </c>
      <c r="AC197" s="143">
        <f t="shared" si="14"/>
        <v>0</v>
      </c>
      <c r="AD197" s="143">
        <f t="shared" si="14"/>
        <v>0</v>
      </c>
      <c r="AE197" s="143">
        <f t="shared" si="14"/>
        <v>0</v>
      </c>
      <c r="AF197" s="143">
        <f t="shared" si="14"/>
        <v>0</v>
      </c>
      <c r="AG197" s="143">
        <f t="shared" si="14"/>
        <v>0</v>
      </c>
    </row>
    <row r="198" spans="17:33">
      <c r="Q198" s="140">
        <f t="shared" si="12"/>
        <v>0</v>
      </c>
      <c r="R198" s="140">
        <f t="shared" si="12"/>
        <v>0</v>
      </c>
      <c r="S198" s="140">
        <f t="shared" si="12"/>
        <v>0</v>
      </c>
      <c r="T198" s="140">
        <f t="shared" si="12"/>
        <v>0</v>
      </c>
      <c r="U198" s="140">
        <f t="shared" si="12"/>
        <v>0</v>
      </c>
      <c r="W198" s="140">
        <f t="shared" si="13"/>
        <v>0</v>
      </c>
      <c r="X198" s="140">
        <f t="shared" si="13"/>
        <v>0</v>
      </c>
      <c r="Y198" s="140">
        <f t="shared" si="13"/>
        <v>0</v>
      </c>
      <c r="Z198" s="140">
        <f t="shared" si="13"/>
        <v>0</v>
      </c>
      <c r="AA198" s="140">
        <f t="shared" si="13"/>
        <v>0</v>
      </c>
      <c r="AC198" s="143">
        <f t="shared" si="14"/>
        <v>0</v>
      </c>
      <c r="AD198" s="143">
        <f t="shared" si="14"/>
        <v>0</v>
      </c>
      <c r="AE198" s="143">
        <f t="shared" si="14"/>
        <v>0</v>
      </c>
      <c r="AF198" s="143">
        <f t="shared" si="14"/>
        <v>0</v>
      </c>
      <c r="AG198" s="143">
        <f t="shared" si="14"/>
        <v>0</v>
      </c>
    </row>
    <row r="199" spans="17:33">
      <c r="Q199" s="140">
        <f t="shared" si="12"/>
        <v>0</v>
      </c>
      <c r="R199" s="140">
        <f t="shared" si="12"/>
        <v>0</v>
      </c>
      <c r="S199" s="140">
        <f t="shared" si="12"/>
        <v>0</v>
      </c>
      <c r="T199" s="140">
        <f t="shared" si="12"/>
        <v>0</v>
      </c>
      <c r="U199" s="140">
        <f t="shared" si="12"/>
        <v>0</v>
      </c>
      <c r="W199" s="140">
        <f t="shared" si="13"/>
        <v>0</v>
      </c>
      <c r="X199" s="140">
        <f t="shared" si="13"/>
        <v>0</v>
      </c>
      <c r="Y199" s="140">
        <f t="shared" si="13"/>
        <v>0</v>
      </c>
      <c r="Z199" s="140">
        <f t="shared" si="13"/>
        <v>0</v>
      </c>
      <c r="AA199" s="140">
        <f t="shared" si="13"/>
        <v>0</v>
      </c>
      <c r="AC199" s="143">
        <f t="shared" si="14"/>
        <v>0</v>
      </c>
      <c r="AD199" s="143">
        <f t="shared" si="14"/>
        <v>0</v>
      </c>
      <c r="AE199" s="143">
        <f t="shared" si="14"/>
        <v>0</v>
      </c>
      <c r="AF199" s="143">
        <f t="shared" si="14"/>
        <v>0</v>
      </c>
      <c r="AG199" s="143">
        <f t="shared" si="14"/>
        <v>0</v>
      </c>
    </row>
    <row r="200" spans="17:33">
      <c r="Q200" s="140">
        <f t="shared" si="12"/>
        <v>0</v>
      </c>
      <c r="R200" s="140">
        <f t="shared" si="12"/>
        <v>0</v>
      </c>
      <c r="S200" s="140">
        <f t="shared" si="12"/>
        <v>0</v>
      </c>
      <c r="T200" s="140">
        <f t="shared" si="12"/>
        <v>0</v>
      </c>
      <c r="U200" s="140">
        <f t="shared" si="12"/>
        <v>0</v>
      </c>
      <c r="W200" s="140">
        <f t="shared" si="13"/>
        <v>0</v>
      </c>
      <c r="X200" s="140">
        <f t="shared" si="13"/>
        <v>0</v>
      </c>
      <c r="Y200" s="140">
        <f t="shared" si="13"/>
        <v>0</v>
      </c>
      <c r="Z200" s="140">
        <f t="shared" si="13"/>
        <v>0</v>
      </c>
      <c r="AA200" s="140">
        <f t="shared" si="13"/>
        <v>0</v>
      </c>
      <c r="AC200" s="143">
        <f t="shared" si="14"/>
        <v>0</v>
      </c>
      <c r="AD200" s="143">
        <f t="shared" si="14"/>
        <v>0</v>
      </c>
      <c r="AE200" s="143">
        <f t="shared" si="14"/>
        <v>0</v>
      </c>
      <c r="AF200" s="143">
        <f t="shared" si="14"/>
        <v>0</v>
      </c>
      <c r="AG200" s="143">
        <f t="shared" si="14"/>
        <v>0</v>
      </c>
    </row>
    <row r="201" spans="17:33">
      <c r="Q201" s="140">
        <f t="shared" si="12"/>
        <v>0</v>
      </c>
      <c r="R201" s="140">
        <f t="shared" si="12"/>
        <v>0</v>
      </c>
      <c r="S201" s="140">
        <f t="shared" si="12"/>
        <v>0</v>
      </c>
      <c r="T201" s="140">
        <f t="shared" si="12"/>
        <v>0</v>
      </c>
      <c r="U201" s="140">
        <f t="shared" si="12"/>
        <v>0</v>
      </c>
      <c r="W201" s="140">
        <f t="shared" si="13"/>
        <v>0</v>
      </c>
      <c r="X201" s="140">
        <f t="shared" si="13"/>
        <v>0</v>
      </c>
      <c r="Y201" s="140">
        <f t="shared" si="13"/>
        <v>0</v>
      </c>
      <c r="Z201" s="140">
        <f t="shared" si="13"/>
        <v>0</v>
      </c>
      <c r="AA201" s="140">
        <f t="shared" si="13"/>
        <v>0</v>
      </c>
      <c r="AC201" s="143">
        <f t="shared" si="14"/>
        <v>0</v>
      </c>
      <c r="AD201" s="143">
        <f t="shared" si="14"/>
        <v>0</v>
      </c>
      <c r="AE201" s="143">
        <f t="shared" si="14"/>
        <v>0</v>
      </c>
      <c r="AF201" s="143">
        <f t="shared" si="14"/>
        <v>0</v>
      </c>
      <c r="AG201" s="143">
        <f t="shared" si="14"/>
        <v>0</v>
      </c>
    </row>
    <row r="202" spans="17:33">
      <c r="Q202" s="140">
        <f t="shared" si="12"/>
        <v>0</v>
      </c>
      <c r="R202" s="140">
        <f t="shared" si="12"/>
        <v>0</v>
      </c>
      <c r="S202" s="140">
        <f t="shared" si="12"/>
        <v>0</v>
      </c>
      <c r="T202" s="140">
        <f t="shared" si="12"/>
        <v>0</v>
      </c>
      <c r="U202" s="140">
        <f t="shared" si="12"/>
        <v>0</v>
      </c>
      <c r="W202" s="140">
        <f t="shared" si="13"/>
        <v>0</v>
      </c>
      <c r="X202" s="140">
        <f t="shared" si="13"/>
        <v>0</v>
      </c>
      <c r="Y202" s="140">
        <f t="shared" si="13"/>
        <v>0</v>
      </c>
      <c r="Z202" s="140">
        <f t="shared" si="13"/>
        <v>0</v>
      </c>
      <c r="AA202" s="140">
        <f t="shared" si="13"/>
        <v>0</v>
      </c>
      <c r="AC202" s="143">
        <f t="shared" si="14"/>
        <v>0</v>
      </c>
      <c r="AD202" s="143">
        <f t="shared" si="14"/>
        <v>0</v>
      </c>
      <c r="AE202" s="143">
        <f t="shared" si="14"/>
        <v>0</v>
      </c>
      <c r="AF202" s="143">
        <f t="shared" si="14"/>
        <v>0</v>
      </c>
      <c r="AG202" s="143">
        <f t="shared" si="14"/>
        <v>0</v>
      </c>
    </row>
    <row r="203" spans="17:33">
      <c r="Q203" s="140">
        <f t="shared" si="12"/>
        <v>0</v>
      </c>
      <c r="R203" s="140">
        <f t="shared" si="12"/>
        <v>0</v>
      </c>
      <c r="S203" s="140">
        <f t="shared" si="12"/>
        <v>0</v>
      </c>
      <c r="T203" s="140">
        <f t="shared" si="12"/>
        <v>0</v>
      </c>
      <c r="U203" s="140">
        <f t="shared" si="12"/>
        <v>0</v>
      </c>
      <c r="W203" s="140">
        <f t="shared" si="13"/>
        <v>0</v>
      </c>
      <c r="X203" s="140">
        <f t="shared" si="13"/>
        <v>0</v>
      </c>
      <c r="Y203" s="140">
        <f t="shared" si="13"/>
        <v>0</v>
      </c>
      <c r="Z203" s="140">
        <f t="shared" si="13"/>
        <v>0</v>
      </c>
      <c r="AA203" s="140">
        <f t="shared" si="13"/>
        <v>0</v>
      </c>
      <c r="AC203" s="143">
        <f t="shared" si="14"/>
        <v>0</v>
      </c>
      <c r="AD203" s="143">
        <f t="shared" si="14"/>
        <v>0</v>
      </c>
      <c r="AE203" s="143">
        <f t="shared" si="14"/>
        <v>0</v>
      </c>
      <c r="AF203" s="143">
        <f t="shared" si="14"/>
        <v>0</v>
      </c>
      <c r="AG203" s="143">
        <f t="shared" si="14"/>
        <v>0</v>
      </c>
    </row>
    <row r="204" spans="17:33">
      <c r="Q204" s="140">
        <f t="shared" si="12"/>
        <v>0</v>
      </c>
      <c r="R204" s="140">
        <f t="shared" si="12"/>
        <v>0</v>
      </c>
      <c r="S204" s="140">
        <f t="shared" si="12"/>
        <v>0</v>
      </c>
      <c r="T204" s="140">
        <f t="shared" si="12"/>
        <v>0</v>
      </c>
      <c r="U204" s="140">
        <f t="shared" si="12"/>
        <v>0</v>
      </c>
      <c r="W204" s="140">
        <f t="shared" si="13"/>
        <v>0</v>
      </c>
      <c r="X204" s="140">
        <f t="shared" si="13"/>
        <v>0</v>
      </c>
      <c r="Y204" s="140">
        <f t="shared" si="13"/>
        <v>0</v>
      </c>
      <c r="Z204" s="140">
        <f t="shared" si="13"/>
        <v>0</v>
      </c>
      <c r="AA204" s="140">
        <f t="shared" si="13"/>
        <v>0</v>
      </c>
      <c r="AC204" s="143">
        <f t="shared" si="14"/>
        <v>0</v>
      </c>
      <c r="AD204" s="143">
        <f t="shared" si="14"/>
        <v>0</v>
      </c>
      <c r="AE204" s="143">
        <f t="shared" si="14"/>
        <v>0</v>
      </c>
      <c r="AF204" s="143">
        <f t="shared" si="14"/>
        <v>0</v>
      </c>
      <c r="AG204" s="143">
        <f t="shared" si="14"/>
        <v>0</v>
      </c>
    </row>
    <row r="205" spans="17:33">
      <c r="Q205" s="140">
        <f t="shared" si="12"/>
        <v>0</v>
      </c>
      <c r="R205" s="140">
        <f t="shared" si="12"/>
        <v>0</v>
      </c>
      <c r="S205" s="140">
        <f t="shared" si="12"/>
        <v>0</v>
      </c>
      <c r="T205" s="140">
        <f t="shared" si="12"/>
        <v>0</v>
      </c>
      <c r="U205" s="140">
        <f t="shared" si="12"/>
        <v>0</v>
      </c>
      <c r="W205" s="140">
        <f t="shared" si="13"/>
        <v>0</v>
      </c>
      <c r="X205" s="140">
        <f t="shared" si="13"/>
        <v>0</v>
      </c>
      <c r="Y205" s="140">
        <f t="shared" si="13"/>
        <v>0</v>
      </c>
      <c r="Z205" s="140">
        <f t="shared" si="13"/>
        <v>0</v>
      </c>
      <c r="AA205" s="140">
        <f t="shared" si="13"/>
        <v>0</v>
      </c>
      <c r="AC205" s="143">
        <f t="shared" si="14"/>
        <v>0</v>
      </c>
      <c r="AD205" s="143">
        <f t="shared" si="14"/>
        <v>0</v>
      </c>
      <c r="AE205" s="143">
        <f t="shared" si="14"/>
        <v>0</v>
      </c>
      <c r="AF205" s="143">
        <f t="shared" si="14"/>
        <v>0</v>
      </c>
      <c r="AG205" s="143">
        <f t="shared" si="14"/>
        <v>0</v>
      </c>
    </row>
    <row r="206" spans="17:33">
      <c r="Q206" s="140">
        <f t="shared" si="12"/>
        <v>0</v>
      </c>
      <c r="R206" s="140">
        <f t="shared" si="12"/>
        <v>0</v>
      </c>
      <c r="S206" s="140">
        <f t="shared" si="12"/>
        <v>0</v>
      </c>
      <c r="T206" s="140">
        <f t="shared" si="12"/>
        <v>0</v>
      </c>
      <c r="U206" s="140">
        <f t="shared" si="12"/>
        <v>0</v>
      </c>
      <c r="W206" s="140">
        <f t="shared" si="13"/>
        <v>0</v>
      </c>
      <c r="X206" s="140">
        <f t="shared" si="13"/>
        <v>0</v>
      </c>
      <c r="Y206" s="140">
        <f t="shared" si="13"/>
        <v>0</v>
      </c>
      <c r="Z206" s="140">
        <f t="shared" si="13"/>
        <v>0</v>
      </c>
      <c r="AA206" s="140">
        <f t="shared" si="13"/>
        <v>0</v>
      </c>
      <c r="AC206" s="143">
        <f t="shared" si="14"/>
        <v>0</v>
      </c>
      <c r="AD206" s="143">
        <f t="shared" si="14"/>
        <v>0</v>
      </c>
      <c r="AE206" s="143">
        <f t="shared" si="14"/>
        <v>0</v>
      </c>
      <c r="AF206" s="143">
        <f t="shared" si="14"/>
        <v>0</v>
      </c>
      <c r="AG206" s="143">
        <f t="shared" si="14"/>
        <v>0</v>
      </c>
    </row>
    <row r="207" spans="17:33">
      <c r="Q207" s="140">
        <f t="shared" si="12"/>
        <v>0</v>
      </c>
      <c r="R207" s="140">
        <f t="shared" si="12"/>
        <v>0</v>
      </c>
      <c r="S207" s="140">
        <f t="shared" si="12"/>
        <v>0</v>
      </c>
      <c r="T207" s="140">
        <f t="shared" si="12"/>
        <v>0</v>
      </c>
      <c r="U207" s="140">
        <f t="shared" si="12"/>
        <v>0</v>
      </c>
      <c r="W207" s="140">
        <f t="shared" si="13"/>
        <v>0</v>
      </c>
      <c r="X207" s="140">
        <f t="shared" si="13"/>
        <v>0</v>
      </c>
      <c r="Y207" s="140">
        <f t="shared" si="13"/>
        <v>0</v>
      </c>
      <c r="Z207" s="140">
        <f t="shared" si="13"/>
        <v>0</v>
      </c>
      <c r="AA207" s="140">
        <f t="shared" si="13"/>
        <v>0</v>
      </c>
      <c r="AC207" s="143">
        <f t="shared" si="14"/>
        <v>0</v>
      </c>
      <c r="AD207" s="143">
        <f t="shared" si="14"/>
        <v>0</v>
      </c>
      <c r="AE207" s="143">
        <f t="shared" si="14"/>
        <v>0</v>
      </c>
      <c r="AF207" s="143">
        <f t="shared" si="14"/>
        <v>0</v>
      </c>
      <c r="AG207" s="143">
        <f t="shared" si="14"/>
        <v>0</v>
      </c>
    </row>
    <row r="208" spans="17:33">
      <c r="Q208" s="140">
        <f t="shared" si="12"/>
        <v>0</v>
      </c>
      <c r="R208" s="140">
        <f t="shared" si="12"/>
        <v>0</v>
      </c>
      <c r="S208" s="140">
        <f t="shared" si="12"/>
        <v>0</v>
      </c>
      <c r="T208" s="140">
        <f t="shared" si="12"/>
        <v>0</v>
      </c>
      <c r="U208" s="140">
        <f t="shared" si="12"/>
        <v>0</v>
      </c>
      <c r="W208" s="140">
        <f t="shared" si="13"/>
        <v>0</v>
      </c>
      <c r="X208" s="140">
        <f t="shared" si="13"/>
        <v>0</v>
      </c>
      <c r="Y208" s="140">
        <f t="shared" si="13"/>
        <v>0</v>
      </c>
      <c r="Z208" s="140">
        <f t="shared" si="13"/>
        <v>0</v>
      </c>
      <c r="AA208" s="140">
        <f t="shared" si="13"/>
        <v>0</v>
      </c>
      <c r="AC208" s="143">
        <f t="shared" si="14"/>
        <v>0</v>
      </c>
      <c r="AD208" s="143">
        <f t="shared" si="14"/>
        <v>0</v>
      </c>
      <c r="AE208" s="143">
        <f t="shared" si="14"/>
        <v>0</v>
      </c>
      <c r="AF208" s="143">
        <f t="shared" si="14"/>
        <v>0</v>
      </c>
      <c r="AG208" s="143">
        <f t="shared" si="14"/>
        <v>0</v>
      </c>
    </row>
    <row r="209" spans="17:33">
      <c r="Q209" s="140">
        <f t="shared" si="12"/>
        <v>0</v>
      </c>
      <c r="R209" s="140">
        <f t="shared" si="12"/>
        <v>0</v>
      </c>
      <c r="S209" s="140">
        <f t="shared" si="12"/>
        <v>0</v>
      </c>
      <c r="T209" s="140">
        <f t="shared" si="12"/>
        <v>0</v>
      </c>
      <c r="U209" s="140">
        <f t="shared" si="12"/>
        <v>0</v>
      </c>
      <c r="W209" s="140">
        <f t="shared" si="13"/>
        <v>0</v>
      </c>
      <c r="X209" s="140">
        <f t="shared" si="13"/>
        <v>0</v>
      </c>
      <c r="Y209" s="140">
        <f t="shared" si="13"/>
        <v>0</v>
      </c>
      <c r="Z209" s="140">
        <f t="shared" si="13"/>
        <v>0</v>
      </c>
      <c r="AA209" s="140">
        <f t="shared" si="13"/>
        <v>0</v>
      </c>
      <c r="AC209" s="143">
        <f t="shared" si="14"/>
        <v>0</v>
      </c>
      <c r="AD209" s="143">
        <f t="shared" si="14"/>
        <v>0</v>
      </c>
      <c r="AE209" s="143">
        <f t="shared" si="14"/>
        <v>0</v>
      </c>
      <c r="AF209" s="143">
        <f t="shared" si="14"/>
        <v>0</v>
      </c>
      <c r="AG209" s="143">
        <f t="shared" si="14"/>
        <v>0</v>
      </c>
    </row>
    <row r="210" spans="17:33">
      <c r="Q210" s="140">
        <f t="shared" si="12"/>
        <v>0</v>
      </c>
      <c r="R210" s="140">
        <f t="shared" si="12"/>
        <v>0</v>
      </c>
      <c r="S210" s="140">
        <f t="shared" si="12"/>
        <v>0</v>
      </c>
      <c r="T210" s="140">
        <f t="shared" si="12"/>
        <v>0</v>
      </c>
      <c r="U210" s="140">
        <f t="shared" si="12"/>
        <v>0</v>
      </c>
      <c r="W210" s="140">
        <f t="shared" si="13"/>
        <v>0</v>
      </c>
      <c r="X210" s="140">
        <f t="shared" si="13"/>
        <v>0</v>
      </c>
      <c r="Y210" s="140">
        <f t="shared" si="13"/>
        <v>0</v>
      </c>
      <c r="Z210" s="140">
        <f t="shared" si="13"/>
        <v>0</v>
      </c>
      <c r="AA210" s="140">
        <f t="shared" si="13"/>
        <v>0</v>
      </c>
      <c r="AC210" s="143">
        <f t="shared" si="14"/>
        <v>0</v>
      </c>
      <c r="AD210" s="143">
        <f t="shared" si="14"/>
        <v>0</v>
      </c>
      <c r="AE210" s="143">
        <f t="shared" si="14"/>
        <v>0</v>
      </c>
      <c r="AF210" s="143">
        <f t="shared" si="14"/>
        <v>0</v>
      </c>
      <c r="AG210" s="143">
        <f t="shared" si="14"/>
        <v>0</v>
      </c>
    </row>
    <row r="211" spans="17:33">
      <c r="Q211" s="140">
        <f t="shared" si="12"/>
        <v>0</v>
      </c>
      <c r="R211" s="140">
        <f t="shared" si="12"/>
        <v>0</v>
      </c>
      <c r="S211" s="140">
        <f t="shared" si="12"/>
        <v>0</v>
      </c>
      <c r="T211" s="140">
        <f t="shared" si="12"/>
        <v>0</v>
      </c>
      <c r="U211" s="140">
        <f t="shared" si="12"/>
        <v>0</v>
      </c>
      <c r="W211" s="140">
        <f t="shared" si="13"/>
        <v>0</v>
      </c>
      <c r="X211" s="140">
        <f t="shared" si="13"/>
        <v>0</v>
      </c>
      <c r="Y211" s="140">
        <f t="shared" si="13"/>
        <v>0</v>
      </c>
      <c r="Z211" s="140">
        <f t="shared" si="13"/>
        <v>0</v>
      </c>
      <c r="AA211" s="140">
        <f t="shared" si="13"/>
        <v>0</v>
      </c>
      <c r="AC211" s="143">
        <f t="shared" si="14"/>
        <v>0</v>
      </c>
      <c r="AD211" s="143">
        <f t="shared" si="14"/>
        <v>0</v>
      </c>
      <c r="AE211" s="143">
        <f t="shared" si="14"/>
        <v>0</v>
      </c>
      <c r="AF211" s="143">
        <f t="shared" si="14"/>
        <v>0</v>
      </c>
      <c r="AG211" s="143">
        <f t="shared" si="14"/>
        <v>0</v>
      </c>
    </row>
    <row r="212" spans="17:33">
      <c r="Q212" s="140">
        <f t="shared" si="12"/>
        <v>0</v>
      </c>
      <c r="R212" s="140">
        <f t="shared" si="12"/>
        <v>0</v>
      </c>
      <c r="S212" s="140">
        <f t="shared" si="12"/>
        <v>0</v>
      </c>
      <c r="T212" s="140">
        <f t="shared" si="12"/>
        <v>0</v>
      </c>
      <c r="U212" s="140">
        <f t="shared" si="12"/>
        <v>0</v>
      </c>
      <c r="W212" s="140">
        <f t="shared" si="13"/>
        <v>0</v>
      </c>
      <c r="X212" s="140">
        <f t="shared" si="13"/>
        <v>0</v>
      </c>
      <c r="Y212" s="140">
        <f t="shared" si="13"/>
        <v>0</v>
      </c>
      <c r="Z212" s="140">
        <f t="shared" si="13"/>
        <v>0</v>
      </c>
      <c r="AA212" s="140">
        <f t="shared" si="13"/>
        <v>0</v>
      </c>
      <c r="AC212" s="143">
        <f t="shared" si="14"/>
        <v>0</v>
      </c>
      <c r="AD212" s="143">
        <f t="shared" si="14"/>
        <v>0</v>
      </c>
      <c r="AE212" s="143">
        <f t="shared" si="14"/>
        <v>0</v>
      </c>
      <c r="AF212" s="143">
        <f t="shared" si="14"/>
        <v>0</v>
      </c>
      <c r="AG212" s="143">
        <f t="shared" si="14"/>
        <v>0</v>
      </c>
    </row>
    <row r="213" spans="17:33">
      <c r="Q213" s="140">
        <f t="shared" si="12"/>
        <v>0</v>
      </c>
      <c r="R213" s="140">
        <f t="shared" si="12"/>
        <v>0</v>
      </c>
      <c r="S213" s="140">
        <f t="shared" si="12"/>
        <v>0</v>
      </c>
      <c r="T213" s="140">
        <f t="shared" si="12"/>
        <v>0</v>
      </c>
      <c r="U213" s="140">
        <f t="shared" si="12"/>
        <v>0</v>
      </c>
      <c r="W213" s="140">
        <f t="shared" si="13"/>
        <v>0</v>
      </c>
      <c r="X213" s="140">
        <f t="shared" si="13"/>
        <v>0</v>
      </c>
      <c r="Y213" s="140">
        <f t="shared" si="13"/>
        <v>0</v>
      </c>
      <c r="Z213" s="140">
        <f t="shared" si="13"/>
        <v>0</v>
      </c>
      <c r="AA213" s="140">
        <f t="shared" si="13"/>
        <v>0</v>
      </c>
      <c r="AC213" s="143">
        <f t="shared" si="14"/>
        <v>0</v>
      </c>
      <c r="AD213" s="143">
        <f t="shared" si="14"/>
        <v>0</v>
      </c>
      <c r="AE213" s="143">
        <f t="shared" si="14"/>
        <v>0</v>
      </c>
      <c r="AF213" s="143">
        <f t="shared" si="14"/>
        <v>0</v>
      </c>
      <c r="AG213" s="143">
        <f t="shared" si="14"/>
        <v>0</v>
      </c>
    </row>
    <row r="214" spans="17:33">
      <c r="Q214" s="140">
        <f t="shared" si="12"/>
        <v>0</v>
      </c>
      <c r="R214" s="140">
        <f t="shared" si="12"/>
        <v>0</v>
      </c>
      <c r="S214" s="140">
        <f t="shared" si="12"/>
        <v>0</v>
      </c>
      <c r="T214" s="140">
        <f t="shared" si="12"/>
        <v>0</v>
      </c>
      <c r="U214" s="140">
        <f t="shared" si="12"/>
        <v>0</v>
      </c>
      <c r="W214" s="140">
        <f t="shared" si="13"/>
        <v>0</v>
      </c>
      <c r="X214" s="140">
        <f t="shared" si="13"/>
        <v>0</v>
      </c>
      <c r="Y214" s="140">
        <f t="shared" si="13"/>
        <v>0</v>
      </c>
      <c r="Z214" s="140">
        <f t="shared" si="13"/>
        <v>0</v>
      </c>
      <c r="AA214" s="140">
        <f t="shared" si="13"/>
        <v>0</v>
      </c>
      <c r="AC214" s="143">
        <f t="shared" si="14"/>
        <v>0</v>
      </c>
      <c r="AD214" s="143">
        <f t="shared" si="14"/>
        <v>0</v>
      </c>
      <c r="AE214" s="143">
        <f t="shared" si="14"/>
        <v>0</v>
      </c>
      <c r="AF214" s="143">
        <f t="shared" si="14"/>
        <v>0</v>
      </c>
      <c r="AG214" s="143">
        <f t="shared" si="14"/>
        <v>0</v>
      </c>
    </row>
    <row r="215" spans="17:33">
      <c r="Q215" s="140">
        <f t="shared" si="12"/>
        <v>0</v>
      </c>
      <c r="R215" s="140">
        <f t="shared" si="12"/>
        <v>0</v>
      </c>
      <c r="S215" s="140">
        <f t="shared" si="12"/>
        <v>0</v>
      </c>
      <c r="T215" s="140">
        <f t="shared" si="12"/>
        <v>0</v>
      </c>
      <c r="U215" s="140">
        <f t="shared" si="12"/>
        <v>0</v>
      </c>
      <c r="W215" s="140">
        <f t="shared" si="13"/>
        <v>0</v>
      </c>
      <c r="X215" s="140">
        <f t="shared" si="13"/>
        <v>0</v>
      </c>
      <c r="Y215" s="140">
        <f t="shared" si="13"/>
        <v>0</v>
      </c>
      <c r="Z215" s="140">
        <f t="shared" si="13"/>
        <v>0</v>
      </c>
      <c r="AA215" s="140">
        <f t="shared" si="13"/>
        <v>0</v>
      </c>
      <c r="AC215" s="143">
        <f t="shared" si="14"/>
        <v>0</v>
      </c>
      <c r="AD215" s="143">
        <f t="shared" si="14"/>
        <v>0</v>
      </c>
      <c r="AE215" s="143">
        <f t="shared" si="14"/>
        <v>0</v>
      </c>
      <c r="AF215" s="143">
        <f t="shared" si="14"/>
        <v>0</v>
      </c>
      <c r="AG215" s="143">
        <f t="shared" si="14"/>
        <v>0</v>
      </c>
    </row>
    <row r="216" spans="17:33">
      <c r="Q216" s="140">
        <f t="shared" si="12"/>
        <v>0</v>
      </c>
      <c r="R216" s="140">
        <f t="shared" si="12"/>
        <v>0</v>
      </c>
      <c r="S216" s="140">
        <f t="shared" si="12"/>
        <v>0</v>
      </c>
      <c r="T216" s="140">
        <f t="shared" si="12"/>
        <v>0</v>
      </c>
      <c r="U216" s="140">
        <f t="shared" si="12"/>
        <v>0</v>
      </c>
      <c r="W216" s="140">
        <f t="shared" si="13"/>
        <v>0</v>
      </c>
      <c r="X216" s="140">
        <f t="shared" si="13"/>
        <v>0</v>
      </c>
      <c r="Y216" s="140">
        <f t="shared" si="13"/>
        <v>0</v>
      </c>
      <c r="Z216" s="140">
        <f t="shared" si="13"/>
        <v>0</v>
      </c>
      <c r="AA216" s="140">
        <f t="shared" si="13"/>
        <v>0</v>
      </c>
      <c r="AC216" s="143">
        <f t="shared" si="14"/>
        <v>0</v>
      </c>
      <c r="AD216" s="143">
        <f t="shared" si="14"/>
        <v>0</v>
      </c>
      <c r="AE216" s="143">
        <f t="shared" si="14"/>
        <v>0</v>
      </c>
      <c r="AF216" s="143">
        <f t="shared" si="14"/>
        <v>0</v>
      </c>
      <c r="AG216" s="143">
        <f t="shared" si="14"/>
        <v>0</v>
      </c>
    </row>
    <row r="217" spans="17:33">
      <c r="Q217" s="140">
        <f t="shared" si="12"/>
        <v>0</v>
      </c>
      <c r="R217" s="140">
        <f t="shared" si="12"/>
        <v>0</v>
      </c>
      <c r="S217" s="140">
        <f t="shared" si="12"/>
        <v>0</v>
      </c>
      <c r="T217" s="140">
        <f t="shared" si="12"/>
        <v>0</v>
      </c>
      <c r="U217" s="140">
        <f t="shared" si="12"/>
        <v>0</v>
      </c>
      <c r="W217" s="140">
        <f t="shared" si="13"/>
        <v>0</v>
      </c>
      <c r="X217" s="140">
        <f t="shared" si="13"/>
        <v>0</v>
      </c>
      <c r="Y217" s="140">
        <f t="shared" si="13"/>
        <v>0</v>
      </c>
      <c r="Z217" s="140">
        <f t="shared" si="13"/>
        <v>0</v>
      </c>
      <c r="AA217" s="140">
        <f t="shared" si="13"/>
        <v>0</v>
      </c>
      <c r="AC217" s="143">
        <f t="shared" si="14"/>
        <v>0</v>
      </c>
      <c r="AD217" s="143">
        <f t="shared" si="14"/>
        <v>0</v>
      </c>
      <c r="AE217" s="143">
        <f t="shared" si="14"/>
        <v>0</v>
      </c>
      <c r="AF217" s="143">
        <f t="shared" si="14"/>
        <v>0</v>
      </c>
      <c r="AG217" s="143">
        <f t="shared" si="14"/>
        <v>0</v>
      </c>
    </row>
    <row r="218" spans="17:33">
      <c r="Q218" s="140">
        <f t="shared" si="12"/>
        <v>0</v>
      </c>
      <c r="R218" s="140">
        <f t="shared" si="12"/>
        <v>0</v>
      </c>
      <c r="S218" s="140">
        <f t="shared" si="12"/>
        <v>0</v>
      </c>
      <c r="T218" s="140">
        <f t="shared" si="12"/>
        <v>0</v>
      </c>
      <c r="U218" s="140">
        <f t="shared" si="12"/>
        <v>0</v>
      </c>
      <c r="W218" s="140">
        <f t="shared" si="13"/>
        <v>0</v>
      </c>
      <c r="X218" s="140">
        <f t="shared" si="13"/>
        <v>0</v>
      </c>
      <c r="Y218" s="140">
        <f t="shared" si="13"/>
        <v>0</v>
      </c>
      <c r="Z218" s="140">
        <f t="shared" si="13"/>
        <v>0</v>
      </c>
      <c r="AA218" s="140">
        <f t="shared" si="13"/>
        <v>0</v>
      </c>
      <c r="AC218" s="143">
        <f t="shared" si="14"/>
        <v>0</v>
      </c>
      <c r="AD218" s="143">
        <f t="shared" si="14"/>
        <v>0</v>
      </c>
      <c r="AE218" s="143">
        <f t="shared" si="14"/>
        <v>0</v>
      </c>
      <c r="AF218" s="143">
        <f t="shared" si="14"/>
        <v>0</v>
      </c>
      <c r="AG218" s="143">
        <f t="shared" si="14"/>
        <v>0</v>
      </c>
    </row>
    <row r="219" spans="17:33">
      <c r="Q219" s="140">
        <f t="shared" si="12"/>
        <v>0</v>
      </c>
      <c r="R219" s="140">
        <f t="shared" si="12"/>
        <v>0</v>
      </c>
      <c r="S219" s="140">
        <f t="shared" si="12"/>
        <v>0</v>
      </c>
      <c r="T219" s="140">
        <f t="shared" si="12"/>
        <v>0</v>
      </c>
      <c r="U219" s="140">
        <f t="shared" si="12"/>
        <v>0</v>
      </c>
      <c r="W219" s="140">
        <f t="shared" si="13"/>
        <v>0</v>
      </c>
      <c r="X219" s="140">
        <f t="shared" si="13"/>
        <v>0</v>
      </c>
      <c r="Y219" s="140">
        <f t="shared" si="13"/>
        <v>0</v>
      </c>
      <c r="Z219" s="140">
        <f t="shared" si="13"/>
        <v>0</v>
      </c>
      <c r="AA219" s="140">
        <f t="shared" si="13"/>
        <v>0</v>
      </c>
      <c r="AC219" s="143">
        <f t="shared" si="14"/>
        <v>0</v>
      </c>
      <c r="AD219" s="143">
        <f t="shared" si="14"/>
        <v>0</v>
      </c>
      <c r="AE219" s="143">
        <f t="shared" si="14"/>
        <v>0</v>
      </c>
      <c r="AF219" s="143">
        <f t="shared" si="14"/>
        <v>0</v>
      </c>
      <c r="AG219" s="143">
        <f t="shared" si="14"/>
        <v>0</v>
      </c>
    </row>
    <row r="220" spans="17:33">
      <c r="Q220" s="140">
        <f t="shared" si="12"/>
        <v>0</v>
      </c>
      <c r="R220" s="140">
        <f t="shared" si="12"/>
        <v>0</v>
      </c>
      <c r="S220" s="140">
        <f t="shared" si="12"/>
        <v>0</v>
      </c>
      <c r="T220" s="140">
        <f t="shared" si="12"/>
        <v>0</v>
      </c>
      <c r="U220" s="140">
        <f t="shared" si="12"/>
        <v>0</v>
      </c>
      <c r="W220" s="140">
        <f t="shared" si="13"/>
        <v>0</v>
      </c>
      <c r="X220" s="140">
        <f t="shared" si="13"/>
        <v>0</v>
      </c>
      <c r="Y220" s="140">
        <f t="shared" si="13"/>
        <v>0</v>
      </c>
      <c r="Z220" s="140">
        <f t="shared" si="13"/>
        <v>0</v>
      </c>
      <c r="AA220" s="140">
        <f t="shared" si="13"/>
        <v>0</v>
      </c>
      <c r="AC220" s="143">
        <f t="shared" si="14"/>
        <v>0</v>
      </c>
      <c r="AD220" s="143">
        <f t="shared" si="14"/>
        <v>0</v>
      </c>
      <c r="AE220" s="143">
        <f t="shared" si="14"/>
        <v>0</v>
      </c>
      <c r="AF220" s="143">
        <f t="shared" si="14"/>
        <v>0</v>
      </c>
      <c r="AG220" s="143">
        <f t="shared" si="14"/>
        <v>0</v>
      </c>
    </row>
    <row r="221" spans="17:33">
      <c r="Q221" s="140">
        <f t="shared" si="12"/>
        <v>0</v>
      </c>
      <c r="R221" s="140">
        <f t="shared" si="12"/>
        <v>0</v>
      </c>
      <c r="S221" s="140">
        <f t="shared" si="12"/>
        <v>0</v>
      </c>
      <c r="T221" s="140">
        <f t="shared" si="12"/>
        <v>0</v>
      </c>
      <c r="U221" s="140">
        <f t="shared" si="12"/>
        <v>0</v>
      </c>
      <c r="W221" s="140">
        <f t="shared" si="13"/>
        <v>0</v>
      </c>
      <c r="X221" s="140">
        <f t="shared" si="13"/>
        <v>0</v>
      </c>
      <c r="Y221" s="140">
        <f t="shared" si="13"/>
        <v>0</v>
      </c>
      <c r="Z221" s="140">
        <f t="shared" si="13"/>
        <v>0</v>
      </c>
      <c r="AA221" s="140">
        <f t="shared" si="13"/>
        <v>0</v>
      </c>
      <c r="AC221" s="143">
        <f t="shared" si="14"/>
        <v>0</v>
      </c>
      <c r="AD221" s="143">
        <f t="shared" si="14"/>
        <v>0</v>
      </c>
      <c r="AE221" s="143">
        <f t="shared" si="14"/>
        <v>0</v>
      </c>
      <c r="AF221" s="143">
        <f t="shared" si="14"/>
        <v>0</v>
      </c>
      <c r="AG221" s="143">
        <f t="shared" si="14"/>
        <v>0</v>
      </c>
    </row>
    <row r="222" spans="17:33">
      <c r="Q222" s="140">
        <f t="shared" si="12"/>
        <v>0</v>
      </c>
      <c r="R222" s="140">
        <f t="shared" si="12"/>
        <v>0</v>
      </c>
      <c r="S222" s="140">
        <f t="shared" si="12"/>
        <v>0</v>
      </c>
      <c r="T222" s="140">
        <f t="shared" si="12"/>
        <v>0</v>
      </c>
      <c r="U222" s="140">
        <f t="shared" si="12"/>
        <v>0</v>
      </c>
      <c r="W222" s="140">
        <f t="shared" si="13"/>
        <v>0</v>
      </c>
      <c r="X222" s="140">
        <f t="shared" si="13"/>
        <v>0</v>
      </c>
      <c r="Y222" s="140">
        <f t="shared" si="13"/>
        <v>0</v>
      </c>
      <c r="Z222" s="140">
        <f t="shared" si="13"/>
        <v>0</v>
      </c>
      <c r="AA222" s="140">
        <f t="shared" si="13"/>
        <v>0</v>
      </c>
      <c r="AC222" s="143">
        <f t="shared" si="14"/>
        <v>0</v>
      </c>
      <c r="AD222" s="143">
        <f t="shared" si="14"/>
        <v>0</v>
      </c>
      <c r="AE222" s="143">
        <f t="shared" si="14"/>
        <v>0</v>
      </c>
      <c r="AF222" s="143">
        <f t="shared" si="14"/>
        <v>0</v>
      </c>
      <c r="AG222" s="143">
        <f t="shared" si="14"/>
        <v>0</v>
      </c>
    </row>
    <row r="223" spans="17:33">
      <c r="Q223" s="140">
        <f t="shared" ref="Q223:U273" si="15">($E223-$D223)*K223</f>
        <v>0</v>
      </c>
      <c r="R223" s="140">
        <f t="shared" si="15"/>
        <v>0</v>
      </c>
      <c r="S223" s="140">
        <f t="shared" si="15"/>
        <v>0</v>
      </c>
      <c r="T223" s="140">
        <f t="shared" si="15"/>
        <v>0</v>
      </c>
      <c r="U223" s="140">
        <f t="shared" si="15"/>
        <v>0</v>
      </c>
      <c r="W223" s="140">
        <f t="shared" ref="W223:AA273" si="16">($E223-$D223)*F223</f>
        <v>0</v>
      </c>
      <c r="X223" s="140">
        <f t="shared" si="16"/>
        <v>0</v>
      </c>
      <c r="Y223" s="140">
        <f t="shared" si="16"/>
        <v>0</v>
      </c>
      <c r="Z223" s="140">
        <f t="shared" si="16"/>
        <v>0</v>
      </c>
      <c r="AA223" s="140">
        <f t="shared" si="16"/>
        <v>0</v>
      </c>
      <c r="AC223" s="143">
        <f t="shared" ref="AC223:AG273" si="17">SUM(Q223,W223)</f>
        <v>0</v>
      </c>
      <c r="AD223" s="143">
        <f t="shared" si="17"/>
        <v>0</v>
      </c>
      <c r="AE223" s="143">
        <f t="shared" si="17"/>
        <v>0</v>
      </c>
      <c r="AF223" s="143">
        <f t="shared" si="17"/>
        <v>0</v>
      </c>
      <c r="AG223" s="143">
        <f t="shared" si="17"/>
        <v>0</v>
      </c>
    </row>
    <row r="224" spans="17:33">
      <c r="Q224" s="140">
        <f t="shared" si="15"/>
        <v>0</v>
      </c>
      <c r="R224" s="140">
        <f t="shared" si="15"/>
        <v>0</v>
      </c>
      <c r="S224" s="140">
        <f t="shared" si="15"/>
        <v>0</v>
      </c>
      <c r="T224" s="140">
        <f t="shared" si="15"/>
        <v>0</v>
      </c>
      <c r="U224" s="140">
        <f t="shared" si="15"/>
        <v>0</v>
      </c>
      <c r="W224" s="140">
        <f t="shared" si="16"/>
        <v>0</v>
      </c>
      <c r="X224" s="140">
        <f t="shared" si="16"/>
        <v>0</v>
      </c>
      <c r="Y224" s="140">
        <f t="shared" si="16"/>
        <v>0</v>
      </c>
      <c r="Z224" s="140">
        <f t="shared" si="16"/>
        <v>0</v>
      </c>
      <c r="AA224" s="140">
        <f t="shared" si="16"/>
        <v>0</v>
      </c>
      <c r="AC224" s="143">
        <f t="shared" si="17"/>
        <v>0</v>
      </c>
      <c r="AD224" s="143">
        <f t="shared" si="17"/>
        <v>0</v>
      </c>
      <c r="AE224" s="143">
        <f t="shared" si="17"/>
        <v>0</v>
      </c>
      <c r="AF224" s="143">
        <f t="shared" si="17"/>
        <v>0</v>
      </c>
      <c r="AG224" s="143">
        <f t="shared" si="17"/>
        <v>0</v>
      </c>
    </row>
    <row r="225" spans="16:33">
      <c r="Q225" s="140">
        <f t="shared" si="15"/>
        <v>0</v>
      </c>
      <c r="R225" s="140">
        <f t="shared" si="15"/>
        <v>0</v>
      </c>
      <c r="S225" s="140">
        <f t="shared" si="15"/>
        <v>0</v>
      </c>
      <c r="T225" s="140">
        <f t="shared" si="15"/>
        <v>0</v>
      </c>
      <c r="U225" s="140">
        <f t="shared" si="15"/>
        <v>0</v>
      </c>
      <c r="W225" s="140">
        <f t="shared" si="16"/>
        <v>0</v>
      </c>
      <c r="X225" s="140">
        <f t="shared" si="16"/>
        <v>0</v>
      </c>
      <c r="Y225" s="140">
        <f t="shared" si="16"/>
        <v>0</v>
      </c>
      <c r="Z225" s="140">
        <f t="shared" si="16"/>
        <v>0</v>
      </c>
      <c r="AA225" s="140">
        <f t="shared" si="16"/>
        <v>0</v>
      </c>
      <c r="AC225" s="143">
        <f t="shared" si="17"/>
        <v>0</v>
      </c>
      <c r="AD225" s="143">
        <f t="shared" si="17"/>
        <v>0</v>
      </c>
      <c r="AE225" s="143">
        <f t="shared" si="17"/>
        <v>0</v>
      </c>
      <c r="AF225" s="143">
        <f t="shared" si="17"/>
        <v>0</v>
      </c>
      <c r="AG225" s="143">
        <f t="shared" si="17"/>
        <v>0</v>
      </c>
    </row>
    <row r="226" spans="16:33">
      <c r="Q226" s="140">
        <f t="shared" si="15"/>
        <v>0</v>
      </c>
      <c r="R226" s="140">
        <f t="shared" si="15"/>
        <v>0</v>
      </c>
      <c r="S226" s="140">
        <f t="shared" si="15"/>
        <v>0</v>
      </c>
      <c r="T226" s="140">
        <f t="shared" si="15"/>
        <v>0</v>
      </c>
      <c r="U226" s="140">
        <f t="shared" si="15"/>
        <v>0</v>
      </c>
      <c r="W226" s="140">
        <f t="shared" si="16"/>
        <v>0</v>
      </c>
      <c r="X226" s="140">
        <f t="shared" si="16"/>
        <v>0</v>
      </c>
      <c r="Y226" s="140">
        <f t="shared" si="16"/>
        <v>0</v>
      </c>
      <c r="Z226" s="140">
        <f t="shared" si="16"/>
        <v>0</v>
      </c>
      <c r="AA226" s="140">
        <f t="shared" si="16"/>
        <v>0</v>
      </c>
      <c r="AC226" s="143">
        <f t="shared" si="17"/>
        <v>0</v>
      </c>
      <c r="AD226" s="143">
        <f t="shared" si="17"/>
        <v>0</v>
      </c>
      <c r="AE226" s="143">
        <f t="shared" si="17"/>
        <v>0</v>
      </c>
      <c r="AF226" s="143">
        <f t="shared" si="17"/>
        <v>0</v>
      </c>
      <c r="AG226" s="143">
        <f t="shared" si="17"/>
        <v>0</v>
      </c>
    </row>
    <row r="227" spans="16:33">
      <c r="Q227" s="140">
        <f t="shared" si="15"/>
        <v>0</v>
      </c>
      <c r="R227" s="140">
        <f t="shared" si="15"/>
        <v>0</v>
      </c>
      <c r="S227" s="140">
        <f t="shared" si="15"/>
        <v>0</v>
      </c>
      <c r="T227" s="140">
        <f t="shared" si="15"/>
        <v>0</v>
      </c>
      <c r="U227" s="140">
        <f t="shared" si="15"/>
        <v>0</v>
      </c>
      <c r="W227" s="140">
        <f t="shared" si="16"/>
        <v>0</v>
      </c>
      <c r="X227" s="140">
        <f t="shared" si="16"/>
        <v>0</v>
      </c>
      <c r="Y227" s="140">
        <f t="shared" si="16"/>
        <v>0</v>
      </c>
      <c r="Z227" s="140">
        <f t="shared" si="16"/>
        <v>0</v>
      </c>
      <c r="AA227" s="140">
        <f t="shared" si="16"/>
        <v>0</v>
      </c>
      <c r="AC227" s="143">
        <f t="shared" si="17"/>
        <v>0</v>
      </c>
      <c r="AD227" s="143">
        <f t="shared" si="17"/>
        <v>0</v>
      </c>
      <c r="AE227" s="143">
        <f t="shared" si="17"/>
        <v>0</v>
      </c>
      <c r="AF227" s="143">
        <f t="shared" si="17"/>
        <v>0</v>
      </c>
      <c r="AG227" s="143">
        <f t="shared" si="17"/>
        <v>0</v>
      </c>
    </row>
    <row r="228" spans="16:33">
      <c r="Q228" s="140">
        <f t="shared" si="15"/>
        <v>0</v>
      </c>
      <c r="R228" s="140">
        <f t="shared" si="15"/>
        <v>0</v>
      </c>
      <c r="S228" s="140">
        <f t="shared" si="15"/>
        <v>0</v>
      </c>
      <c r="T228" s="140">
        <f t="shared" si="15"/>
        <v>0</v>
      </c>
      <c r="U228" s="140">
        <f t="shared" si="15"/>
        <v>0</v>
      </c>
      <c r="W228" s="140">
        <f t="shared" si="16"/>
        <v>0</v>
      </c>
      <c r="X228" s="140">
        <f t="shared" si="16"/>
        <v>0</v>
      </c>
      <c r="Y228" s="140">
        <f t="shared" si="16"/>
        <v>0</v>
      </c>
      <c r="Z228" s="140">
        <f t="shared" si="16"/>
        <v>0</v>
      </c>
      <c r="AA228" s="140">
        <f t="shared" si="16"/>
        <v>0</v>
      </c>
      <c r="AC228" s="143">
        <f t="shared" si="17"/>
        <v>0</v>
      </c>
      <c r="AD228" s="143">
        <f t="shared" si="17"/>
        <v>0</v>
      </c>
      <c r="AE228" s="143">
        <f t="shared" si="17"/>
        <v>0</v>
      </c>
      <c r="AF228" s="143">
        <f t="shared" si="17"/>
        <v>0</v>
      </c>
      <c r="AG228" s="143">
        <f t="shared" si="17"/>
        <v>0</v>
      </c>
    </row>
    <row r="229" spans="16:33">
      <c r="Q229" s="140">
        <f t="shared" si="15"/>
        <v>0</v>
      </c>
      <c r="R229" s="140">
        <f t="shared" si="15"/>
        <v>0</v>
      </c>
      <c r="S229" s="140">
        <f t="shared" si="15"/>
        <v>0</v>
      </c>
      <c r="T229" s="140">
        <f t="shared" si="15"/>
        <v>0</v>
      </c>
      <c r="U229" s="140">
        <f t="shared" si="15"/>
        <v>0</v>
      </c>
      <c r="W229" s="140">
        <f t="shared" si="16"/>
        <v>0</v>
      </c>
      <c r="X229" s="140">
        <f t="shared" si="16"/>
        <v>0</v>
      </c>
      <c r="Y229" s="140">
        <f t="shared" si="16"/>
        <v>0</v>
      </c>
      <c r="Z229" s="140">
        <f t="shared" si="16"/>
        <v>0</v>
      </c>
      <c r="AA229" s="140">
        <f t="shared" si="16"/>
        <v>0</v>
      </c>
      <c r="AC229" s="143">
        <f t="shared" si="17"/>
        <v>0</v>
      </c>
      <c r="AD229" s="143">
        <f t="shared" si="17"/>
        <v>0</v>
      </c>
      <c r="AE229" s="143">
        <f t="shared" si="17"/>
        <v>0</v>
      </c>
      <c r="AF229" s="143">
        <f t="shared" si="17"/>
        <v>0</v>
      </c>
      <c r="AG229" s="143">
        <f t="shared" si="17"/>
        <v>0</v>
      </c>
    </row>
    <row r="230" spans="16:33">
      <c r="Q230" s="140">
        <f t="shared" si="15"/>
        <v>0</v>
      </c>
      <c r="R230" s="140">
        <f t="shared" si="15"/>
        <v>0</v>
      </c>
      <c r="S230" s="140">
        <f t="shared" si="15"/>
        <v>0</v>
      </c>
      <c r="T230" s="140">
        <f t="shared" si="15"/>
        <v>0</v>
      </c>
      <c r="U230" s="140">
        <f t="shared" si="15"/>
        <v>0</v>
      </c>
      <c r="W230" s="140">
        <f t="shared" si="16"/>
        <v>0</v>
      </c>
      <c r="X230" s="140">
        <f t="shared" si="16"/>
        <v>0</v>
      </c>
      <c r="Y230" s="140">
        <f t="shared" si="16"/>
        <v>0</v>
      </c>
      <c r="Z230" s="140">
        <f t="shared" si="16"/>
        <v>0</v>
      </c>
      <c r="AA230" s="140">
        <f t="shared" si="16"/>
        <v>0</v>
      </c>
      <c r="AC230" s="143">
        <f t="shared" si="17"/>
        <v>0</v>
      </c>
      <c r="AD230" s="143">
        <f t="shared" si="17"/>
        <v>0</v>
      </c>
      <c r="AE230" s="143">
        <f t="shared" si="17"/>
        <v>0</v>
      </c>
      <c r="AF230" s="143">
        <f t="shared" si="17"/>
        <v>0</v>
      </c>
      <c r="AG230" s="143">
        <f t="shared" si="17"/>
        <v>0</v>
      </c>
    </row>
    <row r="231" spans="16:33">
      <c r="Q231" s="140">
        <f t="shared" si="15"/>
        <v>0</v>
      </c>
      <c r="R231" s="140">
        <f t="shared" si="15"/>
        <v>0</v>
      </c>
      <c r="S231" s="140">
        <f t="shared" si="15"/>
        <v>0</v>
      </c>
      <c r="T231" s="140">
        <f t="shared" si="15"/>
        <v>0</v>
      </c>
      <c r="U231" s="140">
        <f t="shared" si="15"/>
        <v>0</v>
      </c>
      <c r="W231" s="140">
        <f t="shared" si="16"/>
        <v>0</v>
      </c>
      <c r="X231" s="140">
        <f t="shared" si="16"/>
        <v>0</v>
      </c>
      <c r="Y231" s="140">
        <f t="shared" si="16"/>
        <v>0</v>
      </c>
      <c r="Z231" s="140">
        <f t="shared" si="16"/>
        <v>0</v>
      </c>
      <c r="AA231" s="140">
        <f t="shared" si="16"/>
        <v>0</v>
      </c>
      <c r="AC231" s="143">
        <f t="shared" si="17"/>
        <v>0</v>
      </c>
      <c r="AD231" s="143">
        <f t="shared" si="17"/>
        <v>0</v>
      </c>
      <c r="AE231" s="143">
        <f t="shared" si="17"/>
        <v>0</v>
      </c>
      <c r="AF231" s="143">
        <f t="shared" si="17"/>
        <v>0</v>
      </c>
      <c r="AG231" s="143">
        <f t="shared" si="17"/>
        <v>0</v>
      </c>
    </row>
    <row r="232" spans="16:33">
      <c r="Q232" s="140">
        <f t="shared" si="15"/>
        <v>0</v>
      </c>
      <c r="R232" s="140">
        <f t="shared" si="15"/>
        <v>0</v>
      </c>
      <c r="S232" s="140">
        <f t="shared" si="15"/>
        <v>0</v>
      </c>
      <c r="T232" s="140">
        <f t="shared" si="15"/>
        <v>0</v>
      </c>
      <c r="U232" s="140">
        <f t="shared" si="15"/>
        <v>0</v>
      </c>
      <c r="W232" s="140">
        <f t="shared" si="16"/>
        <v>0</v>
      </c>
      <c r="X232" s="140">
        <f t="shared" si="16"/>
        <v>0</v>
      </c>
      <c r="Y232" s="140">
        <f t="shared" si="16"/>
        <v>0</v>
      </c>
      <c r="Z232" s="140">
        <f t="shared" si="16"/>
        <v>0</v>
      </c>
      <c r="AA232" s="140">
        <f t="shared" si="16"/>
        <v>0</v>
      </c>
      <c r="AC232" s="143">
        <f t="shared" si="17"/>
        <v>0</v>
      </c>
      <c r="AD232" s="143">
        <f t="shared" si="17"/>
        <v>0</v>
      </c>
      <c r="AE232" s="143">
        <f t="shared" si="17"/>
        <v>0</v>
      </c>
      <c r="AF232" s="143">
        <f t="shared" si="17"/>
        <v>0</v>
      </c>
      <c r="AG232" s="143">
        <f t="shared" si="17"/>
        <v>0</v>
      </c>
    </row>
    <row r="233" spans="16:33">
      <c r="P233" s="133"/>
      <c r="Q233" s="140">
        <f t="shared" si="15"/>
        <v>0</v>
      </c>
      <c r="R233" s="140">
        <f t="shared" si="15"/>
        <v>0</v>
      </c>
      <c r="S233" s="140">
        <f t="shared" si="15"/>
        <v>0</v>
      </c>
      <c r="T233" s="140">
        <f t="shared" si="15"/>
        <v>0</v>
      </c>
      <c r="U233" s="140">
        <f t="shared" si="15"/>
        <v>0</v>
      </c>
      <c r="W233" s="140">
        <f t="shared" si="16"/>
        <v>0</v>
      </c>
      <c r="X233" s="140">
        <f t="shared" si="16"/>
        <v>0</v>
      </c>
      <c r="Y233" s="140">
        <f t="shared" si="16"/>
        <v>0</v>
      </c>
      <c r="Z233" s="140">
        <f t="shared" si="16"/>
        <v>0</v>
      </c>
      <c r="AA233" s="140">
        <f t="shared" si="16"/>
        <v>0</v>
      </c>
      <c r="AC233" s="143">
        <f t="shared" si="17"/>
        <v>0</v>
      </c>
      <c r="AD233" s="143">
        <f t="shared" si="17"/>
        <v>0</v>
      </c>
      <c r="AE233" s="143">
        <f t="shared" si="17"/>
        <v>0</v>
      </c>
      <c r="AF233" s="143">
        <f t="shared" si="17"/>
        <v>0</v>
      </c>
      <c r="AG233" s="143">
        <f t="shared" si="17"/>
        <v>0</v>
      </c>
    </row>
    <row r="234" spans="16:33">
      <c r="P234" s="133"/>
      <c r="Q234" s="140">
        <f t="shared" si="15"/>
        <v>0</v>
      </c>
      <c r="R234" s="140">
        <f t="shared" si="15"/>
        <v>0</v>
      </c>
      <c r="S234" s="140">
        <f t="shared" si="15"/>
        <v>0</v>
      </c>
      <c r="T234" s="140">
        <f t="shared" si="15"/>
        <v>0</v>
      </c>
      <c r="U234" s="140">
        <f t="shared" si="15"/>
        <v>0</v>
      </c>
      <c r="W234" s="140">
        <f t="shared" si="16"/>
        <v>0</v>
      </c>
      <c r="X234" s="140">
        <f t="shared" si="16"/>
        <v>0</v>
      </c>
      <c r="Y234" s="140">
        <f t="shared" si="16"/>
        <v>0</v>
      </c>
      <c r="Z234" s="140">
        <f t="shared" si="16"/>
        <v>0</v>
      </c>
      <c r="AA234" s="140">
        <f t="shared" si="16"/>
        <v>0</v>
      </c>
      <c r="AC234" s="143">
        <f t="shared" si="17"/>
        <v>0</v>
      </c>
      <c r="AD234" s="143">
        <f t="shared" si="17"/>
        <v>0</v>
      </c>
      <c r="AE234" s="143">
        <f t="shared" si="17"/>
        <v>0</v>
      </c>
      <c r="AF234" s="143">
        <f t="shared" si="17"/>
        <v>0</v>
      </c>
      <c r="AG234" s="143">
        <f t="shared" si="17"/>
        <v>0</v>
      </c>
    </row>
    <row r="235" spans="16:33">
      <c r="Q235" s="140">
        <f t="shared" si="15"/>
        <v>0</v>
      </c>
      <c r="R235" s="140">
        <f t="shared" si="15"/>
        <v>0</v>
      </c>
      <c r="S235" s="140">
        <f t="shared" si="15"/>
        <v>0</v>
      </c>
      <c r="T235" s="140">
        <f t="shared" si="15"/>
        <v>0</v>
      </c>
      <c r="U235" s="140">
        <f t="shared" si="15"/>
        <v>0</v>
      </c>
      <c r="W235" s="140">
        <f t="shared" si="16"/>
        <v>0</v>
      </c>
      <c r="X235" s="140">
        <f t="shared" si="16"/>
        <v>0</v>
      </c>
      <c r="Y235" s="140">
        <f t="shared" si="16"/>
        <v>0</v>
      </c>
      <c r="Z235" s="140">
        <f t="shared" si="16"/>
        <v>0</v>
      </c>
      <c r="AA235" s="140">
        <f t="shared" si="16"/>
        <v>0</v>
      </c>
      <c r="AC235" s="143">
        <f t="shared" si="17"/>
        <v>0</v>
      </c>
      <c r="AD235" s="143">
        <f t="shared" si="17"/>
        <v>0</v>
      </c>
      <c r="AE235" s="143">
        <f t="shared" si="17"/>
        <v>0</v>
      </c>
      <c r="AF235" s="143">
        <f t="shared" si="17"/>
        <v>0</v>
      </c>
      <c r="AG235" s="143">
        <f t="shared" si="17"/>
        <v>0</v>
      </c>
    </row>
    <row r="236" spans="16:33">
      <c r="Q236" s="140">
        <f t="shared" si="15"/>
        <v>0</v>
      </c>
      <c r="R236" s="140">
        <f t="shared" si="15"/>
        <v>0</v>
      </c>
      <c r="S236" s="140">
        <f t="shared" si="15"/>
        <v>0</v>
      </c>
      <c r="T236" s="140">
        <f t="shared" si="15"/>
        <v>0</v>
      </c>
      <c r="U236" s="140">
        <f t="shared" si="15"/>
        <v>0</v>
      </c>
      <c r="W236" s="140">
        <f t="shared" si="16"/>
        <v>0</v>
      </c>
      <c r="X236" s="140">
        <f t="shared" si="16"/>
        <v>0</v>
      </c>
      <c r="Y236" s="140">
        <f t="shared" si="16"/>
        <v>0</v>
      </c>
      <c r="Z236" s="140">
        <f t="shared" si="16"/>
        <v>0</v>
      </c>
      <c r="AA236" s="140">
        <f t="shared" si="16"/>
        <v>0</v>
      </c>
      <c r="AC236" s="143">
        <f t="shared" si="17"/>
        <v>0</v>
      </c>
      <c r="AD236" s="143">
        <f t="shared" si="17"/>
        <v>0</v>
      </c>
      <c r="AE236" s="143">
        <f t="shared" si="17"/>
        <v>0</v>
      </c>
      <c r="AF236" s="143">
        <f t="shared" si="17"/>
        <v>0</v>
      </c>
      <c r="AG236" s="143">
        <f t="shared" si="17"/>
        <v>0</v>
      </c>
    </row>
    <row r="237" spans="16:33">
      <c r="Q237" s="140">
        <f t="shared" si="15"/>
        <v>0</v>
      </c>
      <c r="R237" s="140">
        <f t="shared" si="15"/>
        <v>0</v>
      </c>
      <c r="S237" s="140">
        <f t="shared" si="15"/>
        <v>0</v>
      </c>
      <c r="T237" s="140">
        <f t="shared" si="15"/>
        <v>0</v>
      </c>
      <c r="U237" s="140">
        <f t="shared" si="15"/>
        <v>0</v>
      </c>
      <c r="W237" s="140">
        <f t="shared" si="16"/>
        <v>0</v>
      </c>
      <c r="X237" s="140">
        <f t="shared" si="16"/>
        <v>0</v>
      </c>
      <c r="Y237" s="140">
        <f t="shared" si="16"/>
        <v>0</v>
      </c>
      <c r="Z237" s="140">
        <f t="shared" si="16"/>
        <v>0</v>
      </c>
      <c r="AA237" s="140">
        <f t="shared" si="16"/>
        <v>0</v>
      </c>
      <c r="AC237" s="143">
        <f t="shared" si="17"/>
        <v>0</v>
      </c>
      <c r="AD237" s="143">
        <f t="shared" si="17"/>
        <v>0</v>
      </c>
      <c r="AE237" s="143">
        <f t="shared" si="17"/>
        <v>0</v>
      </c>
      <c r="AF237" s="143">
        <f t="shared" si="17"/>
        <v>0</v>
      </c>
      <c r="AG237" s="143">
        <f t="shared" si="17"/>
        <v>0</v>
      </c>
    </row>
    <row r="238" spans="16:33">
      <c r="Q238" s="140">
        <f t="shared" si="15"/>
        <v>0</v>
      </c>
      <c r="R238" s="140">
        <f t="shared" si="15"/>
        <v>0</v>
      </c>
      <c r="S238" s="140">
        <f t="shared" si="15"/>
        <v>0</v>
      </c>
      <c r="T238" s="140">
        <f t="shared" si="15"/>
        <v>0</v>
      </c>
      <c r="U238" s="140">
        <f t="shared" si="15"/>
        <v>0</v>
      </c>
      <c r="W238" s="140">
        <f t="shared" si="16"/>
        <v>0</v>
      </c>
      <c r="X238" s="140">
        <f t="shared" si="16"/>
        <v>0</v>
      </c>
      <c r="Y238" s="140">
        <f t="shared" si="16"/>
        <v>0</v>
      </c>
      <c r="Z238" s="140">
        <f t="shared" si="16"/>
        <v>0</v>
      </c>
      <c r="AA238" s="140">
        <f t="shared" si="16"/>
        <v>0</v>
      </c>
      <c r="AC238" s="143">
        <f t="shared" si="17"/>
        <v>0</v>
      </c>
      <c r="AD238" s="143">
        <f t="shared" si="17"/>
        <v>0</v>
      </c>
      <c r="AE238" s="143">
        <f t="shared" si="17"/>
        <v>0</v>
      </c>
      <c r="AF238" s="143">
        <f t="shared" si="17"/>
        <v>0</v>
      </c>
      <c r="AG238" s="143">
        <f t="shared" si="17"/>
        <v>0</v>
      </c>
    </row>
    <row r="239" spans="16:33">
      <c r="Q239" s="140">
        <f t="shared" si="15"/>
        <v>0</v>
      </c>
      <c r="R239" s="140">
        <f t="shared" si="15"/>
        <v>0</v>
      </c>
      <c r="S239" s="140">
        <f t="shared" si="15"/>
        <v>0</v>
      </c>
      <c r="T239" s="140">
        <f t="shared" si="15"/>
        <v>0</v>
      </c>
      <c r="U239" s="140">
        <f t="shared" si="15"/>
        <v>0</v>
      </c>
      <c r="W239" s="140">
        <f t="shared" si="16"/>
        <v>0</v>
      </c>
      <c r="X239" s="140">
        <f t="shared" si="16"/>
        <v>0</v>
      </c>
      <c r="Y239" s="140">
        <f t="shared" si="16"/>
        <v>0</v>
      </c>
      <c r="Z239" s="140">
        <f t="shared" si="16"/>
        <v>0</v>
      </c>
      <c r="AA239" s="140">
        <f t="shared" si="16"/>
        <v>0</v>
      </c>
      <c r="AC239" s="143">
        <f t="shared" si="17"/>
        <v>0</v>
      </c>
      <c r="AD239" s="143">
        <f t="shared" si="17"/>
        <v>0</v>
      </c>
      <c r="AE239" s="143">
        <f t="shared" si="17"/>
        <v>0</v>
      </c>
      <c r="AF239" s="143">
        <f t="shared" si="17"/>
        <v>0</v>
      </c>
      <c r="AG239" s="143">
        <f t="shared" si="17"/>
        <v>0</v>
      </c>
    </row>
    <row r="240" spans="16:33">
      <c r="Q240" s="140">
        <f t="shared" si="15"/>
        <v>0</v>
      </c>
      <c r="R240" s="140">
        <f t="shared" si="15"/>
        <v>0</v>
      </c>
      <c r="S240" s="140">
        <f t="shared" si="15"/>
        <v>0</v>
      </c>
      <c r="T240" s="140">
        <f t="shared" si="15"/>
        <v>0</v>
      </c>
      <c r="U240" s="140">
        <f t="shared" si="15"/>
        <v>0</v>
      </c>
      <c r="W240" s="140">
        <f t="shared" si="16"/>
        <v>0</v>
      </c>
      <c r="X240" s="140">
        <f t="shared" si="16"/>
        <v>0</v>
      </c>
      <c r="Y240" s="140">
        <f t="shared" si="16"/>
        <v>0</v>
      </c>
      <c r="Z240" s="140">
        <f t="shared" si="16"/>
        <v>0</v>
      </c>
      <c r="AA240" s="140">
        <f t="shared" si="16"/>
        <v>0</v>
      </c>
      <c r="AC240" s="143">
        <f t="shared" si="17"/>
        <v>0</v>
      </c>
      <c r="AD240" s="143">
        <f t="shared" si="17"/>
        <v>0</v>
      </c>
      <c r="AE240" s="143">
        <f t="shared" si="17"/>
        <v>0</v>
      </c>
      <c r="AF240" s="143">
        <f t="shared" si="17"/>
        <v>0</v>
      </c>
      <c r="AG240" s="143">
        <f t="shared" si="17"/>
        <v>0</v>
      </c>
    </row>
    <row r="241" spans="17:33">
      <c r="Q241" s="140">
        <f t="shared" si="15"/>
        <v>0</v>
      </c>
      <c r="R241" s="140">
        <f t="shared" si="15"/>
        <v>0</v>
      </c>
      <c r="S241" s="140">
        <f t="shared" si="15"/>
        <v>0</v>
      </c>
      <c r="T241" s="140">
        <f t="shared" si="15"/>
        <v>0</v>
      </c>
      <c r="U241" s="140">
        <f t="shared" si="15"/>
        <v>0</v>
      </c>
      <c r="W241" s="140">
        <f t="shared" si="16"/>
        <v>0</v>
      </c>
      <c r="X241" s="140">
        <f t="shared" si="16"/>
        <v>0</v>
      </c>
      <c r="Y241" s="140">
        <f t="shared" si="16"/>
        <v>0</v>
      </c>
      <c r="Z241" s="140">
        <f t="shared" si="16"/>
        <v>0</v>
      </c>
      <c r="AA241" s="140">
        <f t="shared" si="16"/>
        <v>0</v>
      </c>
      <c r="AC241" s="143">
        <f t="shared" si="17"/>
        <v>0</v>
      </c>
      <c r="AD241" s="143">
        <f t="shared" si="17"/>
        <v>0</v>
      </c>
      <c r="AE241" s="143">
        <f t="shared" si="17"/>
        <v>0</v>
      </c>
      <c r="AF241" s="143">
        <f t="shared" si="17"/>
        <v>0</v>
      </c>
      <c r="AG241" s="143">
        <f t="shared" si="17"/>
        <v>0</v>
      </c>
    </row>
    <row r="242" spans="17:33">
      <c r="Q242" s="140">
        <f t="shared" si="15"/>
        <v>0</v>
      </c>
      <c r="R242" s="140">
        <f t="shared" si="15"/>
        <v>0</v>
      </c>
      <c r="S242" s="140">
        <f t="shared" si="15"/>
        <v>0</v>
      </c>
      <c r="T242" s="140">
        <f t="shared" si="15"/>
        <v>0</v>
      </c>
      <c r="U242" s="140">
        <f t="shared" si="15"/>
        <v>0</v>
      </c>
      <c r="W242" s="140">
        <f t="shared" si="16"/>
        <v>0</v>
      </c>
      <c r="X242" s="140">
        <f t="shared" si="16"/>
        <v>0</v>
      </c>
      <c r="Y242" s="140">
        <f t="shared" si="16"/>
        <v>0</v>
      </c>
      <c r="Z242" s="140">
        <f t="shared" si="16"/>
        <v>0</v>
      </c>
      <c r="AA242" s="140">
        <f t="shared" si="16"/>
        <v>0</v>
      </c>
      <c r="AC242" s="143">
        <f t="shared" si="17"/>
        <v>0</v>
      </c>
      <c r="AD242" s="143">
        <f t="shared" si="17"/>
        <v>0</v>
      </c>
      <c r="AE242" s="143">
        <f t="shared" si="17"/>
        <v>0</v>
      </c>
      <c r="AF242" s="143">
        <f t="shared" si="17"/>
        <v>0</v>
      </c>
      <c r="AG242" s="143">
        <f t="shared" si="17"/>
        <v>0</v>
      </c>
    </row>
    <row r="243" spans="17:33">
      <c r="Q243" s="140">
        <f t="shared" si="15"/>
        <v>0</v>
      </c>
      <c r="R243" s="140">
        <f t="shared" si="15"/>
        <v>0</v>
      </c>
      <c r="S243" s="140">
        <f t="shared" si="15"/>
        <v>0</v>
      </c>
      <c r="T243" s="140">
        <f t="shared" si="15"/>
        <v>0</v>
      </c>
      <c r="U243" s="140">
        <f t="shared" si="15"/>
        <v>0</v>
      </c>
      <c r="W243" s="140">
        <f t="shared" si="16"/>
        <v>0</v>
      </c>
      <c r="X243" s="140">
        <f t="shared" si="16"/>
        <v>0</v>
      </c>
      <c r="Y243" s="140">
        <f t="shared" si="16"/>
        <v>0</v>
      </c>
      <c r="Z243" s="140">
        <f t="shared" si="16"/>
        <v>0</v>
      </c>
      <c r="AA243" s="140">
        <f t="shared" si="16"/>
        <v>0</v>
      </c>
      <c r="AC243" s="143">
        <f t="shared" si="17"/>
        <v>0</v>
      </c>
      <c r="AD243" s="143">
        <f t="shared" si="17"/>
        <v>0</v>
      </c>
      <c r="AE243" s="143">
        <f t="shared" si="17"/>
        <v>0</v>
      </c>
      <c r="AF243" s="143">
        <f t="shared" si="17"/>
        <v>0</v>
      </c>
      <c r="AG243" s="143">
        <f t="shared" si="17"/>
        <v>0</v>
      </c>
    </row>
    <row r="244" spans="17:33">
      <c r="Q244" s="140">
        <f t="shared" si="15"/>
        <v>0</v>
      </c>
      <c r="R244" s="140">
        <f t="shared" si="15"/>
        <v>0</v>
      </c>
      <c r="S244" s="140">
        <f t="shared" si="15"/>
        <v>0</v>
      </c>
      <c r="T244" s="140">
        <f t="shared" si="15"/>
        <v>0</v>
      </c>
      <c r="U244" s="140">
        <f t="shared" si="15"/>
        <v>0</v>
      </c>
      <c r="W244" s="140">
        <f t="shared" si="16"/>
        <v>0</v>
      </c>
      <c r="X244" s="140">
        <f t="shared" si="16"/>
        <v>0</v>
      </c>
      <c r="Y244" s="140">
        <f t="shared" si="16"/>
        <v>0</v>
      </c>
      <c r="Z244" s="140">
        <f t="shared" si="16"/>
        <v>0</v>
      </c>
      <c r="AA244" s="140">
        <f t="shared" si="16"/>
        <v>0</v>
      </c>
      <c r="AC244" s="143">
        <f t="shared" si="17"/>
        <v>0</v>
      </c>
      <c r="AD244" s="143">
        <f t="shared" si="17"/>
        <v>0</v>
      </c>
      <c r="AE244" s="143">
        <f t="shared" si="17"/>
        <v>0</v>
      </c>
      <c r="AF244" s="143">
        <f t="shared" si="17"/>
        <v>0</v>
      </c>
      <c r="AG244" s="143">
        <f t="shared" si="17"/>
        <v>0</v>
      </c>
    </row>
    <row r="245" spans="17:33">
      <c r="Q245" s="140">
        <f t="shared" si="15"/>
        <v>0</v>
      </c>
      <c r="R245" s="140">
        <f t="shared" si="15"/>
        <v>0</v>
      </c>
      <c r="S245" s="140">
        <f t="shared" si="15"/>
        <v>0</v>
      </c>
      <c r="T245" s="140">
        <f t="shared" si="15"/>
        <v>0</v>
      </c>
      <c r="U245" s="140">
        <f t="shared" si="15"/>
        <v>0</v>
      </c>
      <c r="W245" s="140">
        <f t="shared" si="16"/>
        <v>0</v>
      </c>
      <c r="X245" s="140">
        <f t="shared" si="16"/>
        <v>0</v>
      </c>
      <c r="Y245" s="140">
        <f t="shared" si="16"/>
        <v>0</v>
      </c>
      <c r="Z245" s="140">
        <f t="shared" si="16"/>
        <v>0</v>
      </c>
      <c r="AA245" s="140">
        <f t="shared" si="16"/>
        <v>0</v>
      </c>
      <c r="AC245" s="143">
        <f t="shared" si="17"/>
        <v>0</v>
      </c>
      <c r="AD245" s="143">
        <f t="shared" si="17"/>
        <v>0</v>
      </c>
      <c r="AE245" s="143">
        <f t="shared" si="17"/>
        <v>0</v>
      </c>
      <c r="AF245" s="143">
        <f t="shared" si="17"/>
        <v>0</v>
      </c>
      <c r="AG245" s="143">
        <f t="shared" si="17"/>
        <v>0</v>
      </c>
    </row>
    <row r="246" spans="17:33">
      <c r="Q246" s="140">
        <f t="shared" si="15"/>
        <v>0</v>
      </c>
      <c r="R246" s="140">
        <f t="shared" si="15"/>
        <v>0</v>
      </c>
      <c r="S246" s="140">
        <f t="shared" si="15"/>
        <v>0</v>
      </c>
      <c r="T246" s="140">
        <f t="shared" si="15"/>
        <v>0</v>
      </c>
      <c r="U246" s="140">
        <f t="shared" si="15"/>
        <v>0</v>
      </c>
      <c r="W246" s="140">
        <f t="shared" si="16"/>
        <v>0</v>
      </c>
      <c r="X246" s="140">
        <f t="shared" si="16"/>
        <v>0</v>
      </c>
      <c r="Y246" s="140">
        <f t="shared" si="16"/>
        <v>0</v>
      </c>
      <c r="Z246" s="140">
        <f t="shared" si="16"/>
        <v>0</v>
      </c>
      <c r="AA246" s="140">
        <f t="shared" si="16"/>
        <v>0</v>
      </c>
      <c r="AC246" s="143">
        <f t="shared" si="17"/>
        <v>0</v>
      </c>
      <c r="AD246" s="143">
        <f t="shared" si="17"/>
        <v>0</v>
      </c>
      <c r="AE246" s="143">
        <f t="shared" si="17"/>
        <v>0</v>
      </c>
      <c r="AF246" s="143">
        <f t="shared" si="17"/>
        <v>0</v>
      </c>
      <c r="AG246" s="143">
        <f t="shared" si="17"/>
        <v>0</v>
      </c>
    </row>
    <row r="247" spans="17:33">
      <c r="Q247" s="140">
        <f t="shared" si="15"/>
        <v>0</v>
      </c>
      <c r="R247" s="140">
        <f t="shared" si="15"/>
        <v>0</v>
      </c>
      <c r="S247" s="140">
        <f t="shared" si="15"/>
        <v>0</v>
      </c>
      <c r="T247" s="140">
        <f t="shared" si="15"/>
        <v>0</v>
      </c>
      <c r="U247" s="140">
        <f t="shared" si="15"/>
        <v>0</v>
      </c>
      <c r="W247" s="140">
        <f t="shared" si="16"/>
        <v>0</v>
      </c>
      <c r="X247" s="140">
        <f t="shared" si="16"/>
        <v>0</v>
      </c>
      <c r="Y247" s="140">
        <f t="shared" si="16"/>
        <v>0</v>
      </c>
      <c r="Z247" s="140">
        <f t="shared" si="16"/>
        <v>0</v>
      </c>
      <c r="AA247" s="140">
        <f t="shared" si="16"/>
        <v>0</v>
      </c>
      <c r="AC247" s="143">
        <f t="shared" si="17"/>
        <v>0</v>
      </c>
      <c r="AD247" s="143">
        <f t="shared" si="17"/>
        <v>0</v>
      </c>
      <c r="AE247" s="143">
        <f t="shared" si="17"/>
        <v>0</v>
      </c>
      <c r="AF247" s="143">
        <f t="shared" si="17"/>
        <v>0</v>
      </c>
      <c r="AG247" s="143">
        <f t="shared" si="17"/>
        <v>0</v>
      </c>
    </row>
    <row r="248" spans="17:33">
      <c r="Q248" s="140">
        <f t="shared" si="15"/>
        <v>0</v>
      </c>
      <c r="R248" s="140">
        <f t="shared" si="15"/>
        <v>0</v>
      </c>
      <c r="S248" s="140">
        <f t="shared" si="15"/>
        <v>0</v>
      </c>
      <c r="T248" s="140">
        <f t="shared" si="15"/>
        <v>0</v>
      </c>
      <c r="U248" s="140">
        <f t="shared" si="15"/>
        <v>0</v>
      </c>
      <c r="W248" s="140">
        <f t="shared" si="16"/>
        <v>0</v>
      </c>
      <c r="X248" s="140">
        <f t="shared" si="16"/>
        <v>0</v>
      </c>
      <c r="Y248" s="140">
        <f t="shared" si="16"/>
        <v>0</v>
      </c>
      <c r="Z248" s="140">
        <f t="shared" si="16"/>
        <v>0</v>
      </c>
      <c r="AA248" s="140">
        <f t="shared" si="16"/>
        <v>0</v>
      </c>
      <c r="AC248" s="143">
        <f t="shared" si="17"/>
        <v>0</v>
      </c>
      <c r="AD248" s="143">
        <f t="shared" si="17"/>
        <v>0</v>
      </c>
      <c r="AE248" s="143">
        <f t="shared" si="17"/>
        <v>0</v>
      </c>
      <c r="AF248" s="143">
        <f t="shared" si="17"/>
        <v>0</v>
      </c>
      <c r="AG248" s="143">
        <f t="shared" si="17"/>
        <v>0</v>
      </c>
    </row>
    <row r="249" spans="17:33">
      <c r="Q249" s="140">
        <f t="shared" si="15"/>
        <v>0</v>
      </c>
      <c r="R249" s="140">
        <f t="shared" si="15"/>
        <v>0</v>
      </c>
      <c r="S249" s="140">
        <f t="shared" si="15"/>
        <v>0</v>
      </c>
      <c r="T249" s="140">
        <f t="shared" si="15"/>
        <v>0</v>
      </c>
      <c r="U249" s="140">
        <f t="shared" si="15"/>
        <v>0</v>
      </c>
      <c r="W249" s="140">
        <f t="shared" si="16"/>
        <v>0</v>
      </c>
      <c r="X249" s="140">
        <f t="shared" si="16"/>
        <v>0</v>
      </c>
      <c r="Y249" s="140">
        <f t="shared" si="16"/>
        <v>0</v>
      </c>
      <c r="Z249" s="140">
        <f t="shared" si="16"/>
        <v>0</v>
      </c>
      <c r="AA249" s="140">
        <f t="shared" si="16"/>
        <v>0</v>
      </c>
      <c r="AC249" s="143">
        <f t="shared" si="17"/>
        <v>0</v>
      </c>
      <c r="AD249" s="143">
        <f t="shared" si="17"/>
        <v>0</v>
      </c>
      <c r="AE249" s="143">
        <f t="shared" si="17"/>
        <v>0</v>
      </c>
      <c r="AF249" s="143">
        <f t="shared" si="17"/>
        <v>0</v>
      </c>
      <c r="AG249" s="143">
        <f t="shared" si="17"/>
        <v>0</v>
      </c>
    </row>
    <row r="250" spans="17:33">
      <c r="Q250" s="140">
        <f t="shared" si="15"/>
        <v>0</v>
      </c>
      <c r="R250" s="140">
        <f t="shared" si="15"/>
        <v>0</v>
      </c>
      <c r="S250" s="140">
        <f t="shared" si="15"/>
        <v>0</v>
      </c>
      <c r="T250" s="140">
        <f t="shared" si="15"/>
        <v>0</v>
      </c>
      <c r="U250" s="140">
        <f t="shared" si="15"/>
        <v>0</v>
      </c>
      <c r="W250" s="140">
        <f t="shared" si="16"/>
        <v>0</v>
      </c>
      <c r="X250" s="140">
        <f t="shared" si="16"/>
        <v>0</v>
      </c>
      <c r="Y250" s="140">
        <f t="shared" si="16"/>
        <v>0</v>
      </c>
      <c r="Z250" s="140">
        <f t="shared" si="16"/>
        <v>0</v>
      </c>
      <c r="AA250" s="140">
        <f t="shared" si="16"/>
        <v>0</v>
      </c>
      <c r="AC250" s="143">
        <f t="shared" si="17"/>
        <v>0</v>
      </c>
      <c r="AD250" s="143">
        <f t="shared" si="17"/>
        <v>0</v>
      </c>
      <c r="AE250" s="143">
        <f t="shared" si="17"/>
        <v>0</v>
      </c>
      <c r="AF250" s="143">
        <f t="shared" si="17"/>
        <v>0</v>
      </c>
      <c r="AG250" s="143">
        <f t="shared" si="17"/>
        <v>0</v>
      </c>
    </row>
    <row r="251" spans="17:33">
      <c r="Q251" s="140">
        <f t="shared" si="15"/>
        <v>0</v>
      </c>
      <c r="R251" s="140">
        <f t="shared" si="15"/>
        <v>0</v>
      </c>
      <c r="S251" s="140">
        <f t="shared" si="15"/>
        <v>0</v>
      </c>
      <c r="T251" s="140">
        <f t="shared" si="15"/>
        <v>0</v>
      </c>
      <c r="U251" s="140">
        <f t="shared" si="15"/>
        <v>0</v>
      </c>
      <c r="W251" s="140">
        <f t="shared" si="16"/>
        <v>0</v>
      </c>
      <c r="X251" s="140">
        <f t="shared" si="16"/>
        <v>0</v>
      </c>
      <c r="Y251" s="140">
        <f t="shared" si="16"/>
        <v>0</v>
      </c>
      <c r="Z251" s="140">
        <f t="shared" si="16"/>
        <v>0</v>
      </c>
      <c r="AA251" s="140">
        <f t="shared" si="16"/>
        <v>0</v>
      </c>
      <c r="AC251" s="143">
        <f t="shared" si="17"/>
        <v>0</v>
      </c>
      <c r="AD251" s="143">
        <f t="shared" si="17"/>
        <v>0</v>
      </c>
      <c r="AE251" s="143">
        <f t="shared" si="17"/>
        <v>0</v>
      </c>
      <c r="AF251" s="143">
        <f t="shared" si="17"/>
        <v>0</v>
      </c>
      <c r="AG251" s="143">
        <f t="shared" si="17"/>
        <v>0</v>
      </c>
    </row>
    <row r="252" spans="17:33">
      <c r="Q252" s="140">
        <f t="shared" si="15"/>
        <v>0</v>
      </c>
      <c r="R252" s="140">
        <f t="shared" si="15"/>
        <v>0</v>
      </c>
      <c r="S252" s="140">
        <f t="shared" si="15"/>
        <v>0</v>
      </c>
      <c r="T252" s="140">
        <f t="shared" si="15"/>
        <v>0</v>
      </c>
      <c r="U252" s="140">
        <f t="shared" si="15"/>
        <v>0</v>
      </c>
      <c r="W252" s="140">
        <f t="shared" si="16"/>
        <v>0</v>
      </c>
      <c r="X252" s="140">
        <f t="shared" si="16"/>
        <v>0</v>
      </c>
      <c r="Y252" s="140">
        <f t="shared" si="16"/>
        <v>0</v>
      </c>
      <c r="Z252" s="140">
        <f t="shared" si="16"/>
        <v>0</v>
      </c>
      <c r="AA252" s="140">
        <f t="shared" si="16"/>
        <v>0</v>
      </c>
      <c r="AC252" s="143">
        <f t="shared" si="17"/>
        <v>0</v>
      </c>
      <c r="AD252" s="143">
        <f t="shared" si="17"/>
        <v>0</v>
      </c>
      <c r="AE252" s="143">
        <f t="shared" si="17"/>
        <v>0</v>
      </c>
      <c r="AF252" s="143">
        <f t="shared" si="17"/>
        <v>0</v>
      </c>
      <c r="AG252" s="143">
        <f t="shared" si="17"/>
        <v>0</v>
      </c>
    </row>
    <row r="253" spans="17:33">
      <c r="Q253" s="140">
        <f t="shared" si="15"/>
        <v>0</v>
      </c>
      <c r="R253" s="140">
        <f t="shared" si="15"/>
        <v>0</v>
      </c>
      <c r="S253" s="140">
        <f t="shared" si="15"/>
        <v>0</v>
      </c>
      <c r="T253" s="140">
        <f t="shared" si="15"/>
        <v>0</v>
      </c>
      <c r="U253" s="140">
        <f t="shared" si="15"/>
        <v>0</v>
      </c>
      <c r="W253" s="140">
        <f t="shared" si="16"/>
        <v>0</v>
      </c>
      <c r="X253" s="140">
        <f t="shared" si="16"/>
        <v>0</v>
      </c>
      <c r="Y253" s="140">
        <f t="shared" si="16"/>
        <v>0</v>
      </c>
      <c r="Z253" s="140">
        <f t="shared" si="16"/>
        <v>0</v>
      </c>
      <c r="AA253" s="140">
        <f t="shared" si="16"/>
        <v>0</v>
      </c>
      <c r="AC253" s="143">
        <f t="shared" si="17"/>
        <v>0</v>
      </c>
      <c r="AD253" s="143">
        <f t="shared" si="17"/>
        <v>0</v>
      </c>
      <c r="AE253" s="143">
        <f t="shared" si="17"/>
        <v>0</v>
      </c>
      <c r="AF253" s="143">
        <f t="shared" si="17"/>
        <v>0</v>
      </c>
      <c r="AG253" s="143">
        <f t="shared" si="17"/>
        <v>0</v>
      </c>
    </row>
    <row r="254" spans="17:33">
      <c r="Q254" s="140">
        <f t="shared" si="15"/>
        <v>0</v>
      </c>
      <c r="R254" s="140">
        <f t="shared" si="15"/>
        <v>0</v>
      </c>
      <c r="S254" s="140">
        <f t="shared" si="15"/>
        <v>0</v>
      </c>
      <c r="T254" s="140">
        <f t="shared" si="15"/>
        <v>0</v>
      </c>
      <c r="U254" s="140">
        <f t="shared" si="15"/>
        <v>0</v>
      </c>
      <c r="W254" s="140">
        <f t="shared" si="16"/>
        <v>0</v>
      </c>
      <c r="X254" s="140">
        <f t="shared" si="16"/>
        <v>0</v>
      </c>
      <c r="Y254" s="140">
        <f t="shared" si="16"/>
        <v>0</v>
      </c>
      <c r="Z254" s="140">
        <f t="shared" si="16"/>
        <v>0</v>
      </c>
      <c r="AA254" s="140">
        <f t="shared" si="16"/>
        <v>0</v>
      </c>
      <c r="AC254" s="143">
        <f t="shared" si="17"/>
        <v>0</v>
      </c>
      <c r="AD254" s="143">
        <f t="shared" si="17"/>
        <v>0</v>
      </c>
      <c r="AE254" s="143">
        <f t="shared" si="17"/>
        <v>0</v>
      </c>
      <c r="AF254" s="143">
        <f t="shared" si="17"/>
        <v>0</v>
      </c>
      <c r="AG254" s="143">
        <f t="shared" si="17"/>
        <v>0</v>
      </c>
    </row>
    <row r="255" spans="17:33">
      <c r="Q255" s="140">
        <f t="shared" si="15"/>
        <v>0</v>
      </c>
      <c r="R255" s="140">
        <f t="shared" si="15"/>
        <v>0</v>
      </c>
      <c r="S255" s="140">
        <f t="shared" si="15"/>
        <v>0</v>
      </c>
      <c r="T255" s="140">
        <f t="shared" si="15"/>
        <v>0</v>
      </c>
      <c r="U255" s="140">
        <f t="shared" si="15"/>
        <v>0</v>
      </c>
      <c r="W255" s="140">
        <f t="shared" si="16"/>
        <v>0</v>
      </c>
      <c r="X255" s="140">
        <f t="shared" si="16"/>
        <v>0</v>
      </c>
      <c r="Y255" s="140">
        <f t="shared" si="16"/>
        <v>0</v>
      </c>
      <c r="Z255" s="140">
        <f t="shared" si="16"/>
        <v>0</v>
      </c>
      <c r="AA255" s="140">
        <f t="shared" si="16"/>
        <v>0</v>
      </c>
      <c r="AC255" s="143">
        <f t="shared" si="17"/>
        <v>0</v>
      </c>
      <c r="AD255" s="143">
        <f t="shared" si="17"/>
        <v>0</v>
      </c>
      <c r="AE255" s="143">
        <f t="shared" si="17"/>
        <v>0</v>
      </c>
      <c r="AF255" s="143">
        <f t="shared" si="17"/>
        <v>0</v>
      </c>
      <c r="AG255" s="143">
        <f t="shared" si="17"/>
        <v>0</v>
      </c>
    </row>
    <row r="256" spans="17:33">
      <c r="Q256" s="140">
        <f t="shared" si="15"/>
        <v>0</v>
      </c>
      <c r="R256" s="140">
        <f t="shared" si="15"/>
        <v>0</v>
      </c>
      <c r="S256" s="140">
        <f t="shared" si="15"/>
        <v>0</v>
      </c>
      <c r="T256" s="140">
        <f t="shared" si="15"/>
        <v>0</v>
      </c>
      <c r="U256" s="140">
        <f t="shared" si="15"/>
        <v>0</v>
      </c>
      <c r="W256" s="140">
        <f t="shared" si="16"/>
        <v>0</v>
      </c>
      <c r="X256" s="140">
        <f t="shared" si="16"/>
        <v>0</v>
      </c>
      <c r="Y256" s="140">
        <f t="shared" si="16"/>
        <v>0</v>
      </c>
      <c r="Z256" s="140">
        <f t="shared" si="16"/>
        <v>0</v>
      </c>
      <c r="AA256" s="140">
        <f t="shared" si="16"/>
        <v>0</v>
      </c>
      <c r="AC256" s="143">
        <f t="shared" si="17"/>
        <v>0</v>
      </c>
      <c r="AD256" s="143">
        <f t="shared" si="17"/>
        <v>0</v>
      </c>
      <c r="AE256" s="143">
        <f t="shared" si="17"/>
        <v>0</v>
      </c>
      <c r="AF256" s="143">
        <f t="shared" si="17"/>
        <v>0</v>
      </c>
      <c r="AG256" s="143">
        <f t="shared" si="17"/>
        <v>0</v>
      </c>
    </row>
    <row r="257" spans="17:33">
      <c r="Q257" s="140">
        <f t="shared" si="15"/>
        <v>0</v>
      </c>
      <c r="R257" s="140">
        <f t="shared" si="15"/>
        <v>0</v>
      </c>
      <c r="S257" s="140">
        <f t="shared" si="15"/>
        <v>0</v>
      </c>
      <c r="T257" s="140">
        <f t="shared" si="15"/>
        <v>0</v>
      </c>
      <c r="U257" s="140">
        <f t="shared" si="15"/>
        <v>0</v>
      </c>
      <c r="W257" s="140">
        <f t="shared" si="16"/>
        <v>0</v>
      </c>
      <c r="X257" s="140">
        <f t="shared" si="16"/>
        <v>0</v>
      </c>
      <c r="Y257" s="140">
        <f t="shared" si="16"/>
        <v>0</v>
      </c>
      <c r="Z257" s="140">
        <f t="shared" si="16"/>
        <v>0</v>
      </c>
      <c r="AA257" s="140">
        <f t="shared" si="16"/>
        <v>0</v>
      </c>
      <c r="AC257" s="143">
        <f t="shared" si="17"/>
        <v>0</v>
      </c>
      <c r="AD257" s="143">
        <f t="shared" si="17"/>
        <v>0</v>
      </c>
      <c r="AE257" s="143">
        <f t="shared" si="17"/>
        <v>0</v>
      </c>
      <c r="AF257" s="143">
        <f t="shared" si="17"/>
        <v>0</v>
      </c>
      <c r="AG257" s="143">
        <f t="shared" si="17"/>
        <v>0</v>
      </c>
    </row>
    <row r="258" spans="17:33">
      <c r="Q258" s="140">
        <f t="shared" si="15"/>
        <v>0</v>
      </c>
      <c r="R258" s="140">
        <f t="shared" si="15"/>
        <v>0</v>
      </c>
      <c r="S258" s="140">
        <f t="shared" si="15"/>
        <v>0</v>
      </c>
      <c r="T258" s="140">
        <f t="shared" si="15"/>
        <v>0</v>
      </c>
      <c r="U258" s="140">
        <f t="shared" si="15"/>
        <v>0</v>
      </c>
      <c r="W258" s="140">
        <f t="shared" si="16"/>
        <v>0</v>
      </c>
      <c r="X258" s="140">
        <f t="shared" si="16"/>
        <v>0</v>
      </c>
      <c r="Y258" s="140">
        <f t="shared" si="16"/>
        <v>0</v>
      </c>
      <c r="Z258" s="140">
        <f t="shared" si="16"/>
        <v>0</v>
      </c>
      <c r="AA258" s="140">
        <f t="shared" si="16"/>
        <v>0</v>
      </c>
      <c r="AC258" s="143">
        <f t="shared" si="17"/>
        <v>0</v>
      </c>
      <c r="AD258" s="143">
        <f t="shared" si="17"/>
        <v>0</v>
      </c>
      <c r="AE258" s="143">
        <f t="shared" si="17"/>
        <v>0</v>
      </c>
      <c r="AF258" s="143">
        <f t="shared" si="17"/>
        <v>0</v>
      </c>
      <c r="AG258" s="143">
        <f t="shared" si="17"/>
        <v>0</v>
      </c>
    </row>
    <row r="259" spans="17:33">
      <c r="Q259" s="140">
        <f t="shared" si="15"/>
        <v>0</v>
      </c>
      <c r="R259" s="140">
        <f t="shared" si="15"/>
        <v>0</v>
      </c>
      <c r="S259" s="140">
        <f t="shared" si="15"/>
        <v>0</v>
      </c>
      <c r="T259" s="140">
        <f t="shared" si="15"/>
        <v>0</v>
      </c>
      <c r="U259" s="140">
        <f t="shared" si="15"/>
        <v>0</v>
      </c>
      <c r="W259" s="140">
        <f t="shared" si="16"/>
        <v>0</v>
      </c>
      <c r="X259" s="140">
        <f t="shared" si="16"/>
        <v>0</v>
      </c>
      <c r="Y259" s="140">
        <f t="shared" si="16"/>
        <v>0</v>
      </c>
      <c r="Z259" s="140">
        <f t="shared" si="16"/>
        <v>0</v>
      </c>
      <c r="AA259" s="140">
        <f t="shared" si="16"/>
        <v>0</v>
      </c>
      <c r="AC259" s="143">
        <f t="shared" si="17"/>
        <v>0</v>
      </c>
      <c r="AD259" s="143">
        <f t="shared" si="17"/>
        <v>0</v>
      </c>
      <c r="AE259" s="143">
        <f t="shared" si="17"/>
        <v>0</v>
      </c>
      <c r="AF259" s="143">
        <f t="shared" si="17"/>
        <v>0</v>
      </c>
      <c r="AG259" s="143">
        <f t="shared" si="17"/>
        <v>0</v>
      </c>
    </row>
    <row r="260" spans="17:33">
      <c r="Q260" s="140">
        <f t="shared" si="15"/>
        <v>0</v>
      </c>
      <c r="R260" s="140">
        <f t="shared" si="15"/>
        <v>0</v>
      </c>
      <c r="S260" s="140">
        <f t="shared" si="15"/>
        <v>0</v>
      </c>
      <c r="T260" s="140">
        <f t="shared" si="15"/>
        <v>0</v>
      </c>
      <c r="U260" s="140">
        <f t="shared" si="15"/>
        <v>0</v>
      </c>
      <c r="W260" s="140">
        <f t="shared" si="16"/>
        <v>0</v>
      </c>
      <c r="X260" s="140">
        <f t="shared" si="16"/>
        <v>0</v>
      </c>
      <c r="Y260" s="140">
        <f t="shared" si="16"/>
        <v>0</v>
      </c>
      <c r="Z260" s="140">
        <f t="shared" si="16"/>
        <v>0</v>
      </c>
      <c r="AA260" s="140">
        <f t="shared" si="16"/>
        <v>0</v>
      </c>
      <c r="AC260" s="143">
        <f t="shared" si="17"/>
        <v>0</v>
      </c>
      <c r="AD260" s="143">
        <f t="shared" si="17"/>
        <v>0</v>
      </c>
      <c r="AE260" s="143">
        <f t="shared" si="17"/>
        <v>0</v>
      </c>
      <c r="AF260" s="143">
        <f t="shared" si="17"/>
        <v>0</v>
      </c>
      <c r="AG260" s="143">
        <f t="shared" si="17"/>
        <v>0</v>
      </c>
    </row>
    <row r="261" spans="17:33">
      <c r="Q261" s="140">
        <f t="shared" si="15"/>
        <v>0</v>
      </c>
      <c r="R261" s="140">
        <f t="shared" si="15"/>
        <v>0</v>
      </c>
      <c r="S261" s="140">
        <f t="shared" si="15"/>
        <v>0</v>
      </c>
      <c r="T261" s="140">
        <f t="shared" si="15"/>
        <v>0</v>
      </c>
      <c r="U261" s="140">
        <f t="shared" si="15"/>
        <v>0</v>
      </c>
      <c r="W261" s="140">
        <f t="shared" si="16"/>
        <v>0</v>
      </c>
      <c r="X261" s="140">
        <f t="shared" si="16"/>
        <v>0</v>
      </c>
      <c r="Y261" s="140">
        <f t="shared" si="16"/>
        <v>0</v>
      </c>
      <c r="Z261" s="140">
        <f t="shared" si="16"/>
        <v>0</v>
      </c>
      <c r="AA261" s="140">
        <f t="shared" si="16"/>
        <v>0</v>
      </c>
      <c r="AC261" s="143">
        <f t="shared" si="17"/>
        <v>0</v>
      </c>
      <c r="AD261" s="143">
        <f t="shared" si="17"/>
        <v>0</v>
      </c>
      <c r="AE261" s="143">
        <f t="shared" si="17"/>
        <v>0</v>
      </c>
      <c r="AF261" s="143">
        <f t="shared" si="17"/>
        <v>0</v>
      </c>
      <c r="AG261" s="143">
        <f t="shared" si="17"/>
        <v>0</v>
      </c>
    </row>
    <row r="262" spans="17:33">
      <c r="Q262" s="140">
        <f t="shared" si="15"/>
        <v>0</v>
      </c>
      <c r="R262" s="140">
        <f t="shared" si="15"/>
        <v>0</v>
      </c>
      <c r="S262" s="140">
        <f t="shared" si="15"/>
        <v>0</v>
      </c>
      <c r="T262" s="140">
        <f t="shared" si="15"/>
        <v>0</v>
      </c>
      <c r="U262" s="140">
        <f t="shared" si="15"/>
        <v>0</v>
      </c>
      <c r="W262" s="140">
        <f t="shared" si="16"/>
        <v>0</v>
      </c>
      <c r="X262" s="140">
        <f t="shared" si="16"/>
        <v>0</v>
      </c>
      <c r="Y262" s="140">
        <f t="shared" si="16"/>
        <v>0</v>
      </c>
      <c r="Z262" s="140">
        <f t="shared" si="16"/>
        <v>0</v>
      </c>
      <c r="AA262" s="140">
        <f t="shared" si="16"/>
        <v>0</v>
      </c>
      <c r="AC262" s="143">
        <f t="shared" si="17"/>
        <v>0</v>
      </c>
      <c r="AD262" s="143">
        <f t="shared" si="17"/>
        <v>0</v>
      </c>
      <c r="AE262" s="143">
        <f t="shared" si="17"/>
        <v>0</v>
      </c>
      <c r="AF262" s="143">
        <f t="shared" si="17"/>
        <v>0</v>
      </c>
      <c r="AG262" s="143">
        <f t="shared" si="17"/>
        <v>0</v>
      </c>
    </row>
    <row r="263" spans="17:33">
      <c r="Q263" s="140">
        <f t="shared" si="15"/>
        <v>0</v>
      </c>
      <c r="R263" s="140">
        <f t="shared" si="15"/>
        <v>0</v>
      </c>
      <c r="S263" s="140">
        <f t="shared" si="15"/>
        <v>0</v>
      </c>
      <c r="T263" s="140">
        <f t="shared" si="15"/>
        <v>0</v>
      </c>
      <c r="U263" s="140">
        <f t="shared" si="15"/>
        <v>0</v>
      </c>
      <c r="W263" s="140">
        <f t="shared" si="16"/>
        <v>0</v>
      </c>
      <c r="X263" s="140">
        <f t="shared" si="16"/>
        <v>0</v>
      </c>
      <c r="Y263" s="140">
        <f t="shared" si="16"/>
        <v>0</v>
      </c>
      <c r="Z263" s="140">
        <f t="shared" si="16"/>
        <v>0</v>
      </c>
      <c r="AA263" s="140">
        <f t="shared" si="16"/>
        <v>0</v>
      </c>
      <c r="AC263" s="143">
        <f t="shared" si="17"/>
        <v>0</v>
      </c>
      <c r="AD263" s="143">
        <f t="shared" si="17"/>
        <v>0</v>
      </c>
      <c r="AE263" s="143">
        <f t="shared" si="17"/>
        <v>0</v>
      </c>
      <c r="AF263" s="143">
        <f t="shared" si="17"/>
        <v>0</v>
      </c>
      <c r="AG263" s="143">
        <f t="shared" si="17"/>
        <v>0</v>
      </c>
    </row>
    <row r="264" spans="17:33">
      <c r="Q264" s="140">
        <f t="shared" si="15"/>
        <v>0</v>
      </c>
      <c r="R264" s="140">
        <f t="shared" si="15"/>
        <v>0</v>
      </c>
      <c r="S264" s="140">
        <f t="shared" si="15"/>
        <v>0</v>
      </c>
      <c r="T264" s="140">
        <f t="shared" si="15"/>
        <v>0</v>
      </c>
      <c r="U264" s="140">
        <f t="shared" si="15"/>
        <v>0</v>
      </c>
      <c r="W264" s="140">
        <f t="shared" si="16"/>
        <v>0</v>
      </c>
      <c r="X264" s="140">
        <f t="shared" si="16"/>
        <v>0</v>
      </c>
      <c r="Y264" s="140">
        <f t="shared" si="16"/>
        <v>0</v>
      </c>
      <c r="Z264" s="140">
        <f t="shared" si="16"/>
        <v>0</v>
      </c>
      <c r="AA264" s="140">
        <f t="shared" si="16"/>
        <v>0</v>
      </c>
      <c r="AC264" s="143">
        <f t="shared" si="17"/>
        <v>0</v>
      </c>
      <c r="AD264" s="143">
        <f t="shared" si="17"/>
        <v>0</v>
      </c>
      <c r="AE264" s="143">
        <f t="shared" si="17"/>
        <v>0</v>
      </c>
      <c r="AF264" s="143">
        <f t="shared" si="17"/>
        <v>0</v>
      </c>
      <c r="AG264" s="143">
        <f t="shared" si="17"/>
        <v>0</v>
      </c>
    </row>
    <row r="265" spans="17:33">
      <c r="Q265" s="140">
        <f t="shared" si="15"/>
        <v>0</v>
      </c>
      <c r="R265" s="140">
        <f t="shared" si="15"/>
        <v>0</v>
      </c>
      <c r="S265" s="140">
        <f t="shared" si="15"/>
        <v>0</v>
      </c>
      <c r="T265" s="140">
        <f t="shared" si="15"/>
        <v>0</v>
      </c>
      <c r="U265" s="140">
        <f t="shared" si="15"/>
        <v>0</v>
      </c>
      <c r="W265" s="140">
        <f t="shared" si="16"/>
        <v>0</v>
      </c>
      <c r="X265" s="140">
        <f t="shared" si="16"/>
        <v>0</v>
      </c>
      <c r="Y265" s="140">
        <f t="shared" si="16"/>
        <v>0</v>
      </c>
      <c r="Z265" s="140">
        <f t="shared" si="16"/>
        <v>0</v>
      </c>
      <c r="AA265" s="140">
        <f t="shared" si="16"/>
        <v>0</v>
      </c>
      <c r="AC265" s="143">
        <f t="shared" si="17"/>
        <v>0</v>
      </c>
      <c r="AD265" s="143">
        <f t="shared" si="17"/>
        <v>0</v>
      </c>
      <c r="AE265" s="143">
        <f t="shared" si="17"/>
        <v>0</v>
      </c>
      <c r="AF265" s="143">
        <f t="shared" si="17"/>
        <v>0</v>
      </c>
      <c r="AG265" s="143">
        <f t="shared" si="17"/>
        <v>0</v>
      </c>
    </row>
    <row r="266" spans="17:33">
      <c r="Q266" s="140">
        <f t="shared" si="15"/>
        <v>0</v>
      </c>
      <c r="R266" s="140">
        <f t="shared" si="15"/>
        <v>0</v>
      </c>
      <c r="S266" s="140">
        <f t="shared" si="15"/>
        <v>0</v>
      </c>
      <c r="T266" s="140">
        <f t="shared" si="15"/>
        <v>0</v>
      </c>
      <c r="U266" s="140">
        <f t="shared" si="15"/>
        <v>0</v>
      </c>
      <c r="W266" s="140">
        <f t="shared" si="16"/>
        <v>0</v>
      </c>
      <c r="X266" s="140">
        <f t="shared" si="16"/>
        <v>0</v>
      </c>
      <c r="Y266" s="140">
        <f t="shared" si="16"/>
        <v>0</v>
      </c>
      <c r="Z266" s="140">
        <f t="shared" si="16"/>
        <v>0</v>
      </c>
      <c r="AA266" s="140">
        <f t="shared" si="16"/>
        <v>0</v>
      </c>
      <c r="AC266" s="143">
        <f t="shared" si="17"/>
        <v>0</v>
      </c>
      <c r="AD266" s="143">
        <f t="shared" si="17"/>
        <v>0</v>
      </c>
      <c r="AE266" s="143">
        <f t="shared" si="17"/>
        <v>0</v>
      </c>
      <c r="AF266" s="143">
        <f t="shared" si="17"/>
        <v>0</v>
      </c>
      <c r="AG266" s="143">
        <f t="shared" si="17"/>
        <v>0</v>
      </c>
    </row>
    <row r="267" spans="17:33">
      <c r="Q267" s="140">
        <f t="shared" si="15"/>
        <v>0</v>
      </c>
      <c r="R267" s="140">
        <f t="shared" si="15"/>
        <v>0</v>
      </c>
      <c r="S267" s="140">
        <f t="shared" si="15"/>
        <v>0</v>
      </c>
      <c r="T267" s="140">
        <f t="shared" si="15"/>
        <v>0</v>
      </c>
      <c r="U267" s="140">
        <f t="shared" si="15"/>
        <v>0</v>
      </c>
      <c r="W267" s="140">
        <f t="shared" si="16"/>
        <v>0</v>
      </c>
      <c r="X267" s="140">
        <f t="shared" si="16"/>
        <v>0</v>
      </c>
      <c r="Y267" s="140">
        <f t="shared" si="16"/>
        <v>0</v>
      </c>
      <c r="Z267" s="140">
        <f t="shared" si="16"/>
        <v>0</v>
      </c>
      <c r="AA267" s="140">
        <f t="shared" si="16"/>
        <v>0</v>
      </c>
      <c r="AC267" s="143">
        <f t="shared" si="17"/>
        <v>0</v>
      </c>
      <c r="AD267" s="143">
        <f t="shared" si="17"/>
        <v>0</v>
      </c>
      <c r="AE267" s="143">
        <f t="shared" si="17"/>
        <v>0</v>
      </c>
      <c r="AF267" s="143">
        <f t="shared" si="17"/>
        <v>0</v>
      </c>
      <c r="AG267" s="143">
        <f t="shared" si="17"/>
        <v>0</v>
      </c>
    </row>
    <row r="268" spans="17:33">
      <c r="Q268" s="140">
        <f t="shared" si="15"/>
        <v>0</v>
      </c>
      <c r="R268" s="140">
        <f t="shared" si="15"/>
        <v>0</v>
      </c>
      <c r="S268" s="140">
        <f t="shared" si="15"/>
        <v>0</v>
      </c>
      <c r="T268" s="140">
        <f t="shared" si="15"/>
        <v>0</v>
      </c>
      <c r="U268" s="140">
        <f t="shared" si="15"/>
        <v>0</v>
      </c>
      <c r="W268" s="140">
        <f t="shared" si="16"/>
        <v>0</v>
      </c>
      <c r="X268" s="140">
        <f t="shared" si="16"/>
        <v>0</v>
      </c>
      <c r="Y268" s="140">
        <f t="shared" si="16"/>
        <v>0</v>
      </c>
      <c r="Z268" s="140">
        <f t="shared" si="16"/>
        <v>0</v>
      </c>
      <c r="AA268" s="140">
        <f t="shared" si="16"/>
        <v>0</v>
      </c>
      <c r="AC268" s="143">
        <f t="shared" si="17"/>
        <v>0</v>
      </c>
      <c r="AD268" s="143">
        <f t="shared" si="17"/>
        <v>0</v>
      </c>
      <c r="AE268" s="143">
        <f t="shared" si="17"/>
        <v>0</v>
      </c>
      <c r="AF268" s="143">
        <f t="shared" si="17"/>
        <v>0</v>
      </c>
      <c r="AG268" s="143">
        <f t="shared" si="17"/>
        <v>0</v>
      </c>
    </row>
    <row r="269" spans="17:33">
      <c r="Q269" s="140">
        <f t="shared" si="15"/>
        <v>0</v>
      </c>
      <c r="R269" s="140">
        <f t="shared" si="15"/>
        <v>0</v>
      </c>
      <c r="S269" s="140">
        <f t="shared" si="15"/>
        <v>0</v>
      </c>
      <c r="T269" s="140">
        <f t="shared" si="15"/>
        <v>0</v>
      </c>
      <c r="U269" s="140">
        <f t="shared" si="15"/>
        <v>0</v>
      </c>
      <c r="W269" s="140">
        <f t="shared" si="16"/>
        <v>0</v>
      </c>
      <c r="X269" s="140">
        <f t="shared" si="16"/>
        <v>0</v>
      </c>
      <c r="Y269" s="140">
        <f t="shared" si="16"/>
        <v>0</v>
      </c>
      <c r="Z269" s="140">
        <f t="shared" si="16"/>
        <v>0</v>
      </c>
      <c r="AA269" s="140">
        <f t="shared" si="16"/>
        <v>0</v>
      </c>
      <c r="AC269" s="143">
        <f t="shared" si="17"/>
        <v>0</v>
      </c>
      <c r="AD269" s="143">
        <f t="shared" si="17"/>
        <v>0</v>
      </c>
      <c r="AE269" s="143">
        <f t="shared" si="17"/>
        <v>0</v>
      </c>
      <c r="AF269" s="143">
        <f t="shared" si="17"/>
        <v>0</v>
      </c>
      <c r="AG269" s="143">
        <f t="shared" si="17"/>
        <v>0</v>
      </c>
    </row>
    <row r="270" spans="17:33">
      <c r="Q270" s="140">
        <f t="shared" si="15"/>
        <v>0</v>
      </c>
      <c r="R270" s="140">
        <f t="shared" si="15"/>
        <v>0</v>
      </c>
      <c r="S270" s="140">
        <f t="shared" si="15"/>
        <v>0</v>
      </c>
      <c r="T270" s="140">
        <f t="shared" si="15"/>
        <v>0</v>
      </c>
      <c r="U270" s="140">
        <f t="shared" si="15"/>
        <v>0</v>
      </c>
      <c r="W270" s="140">
        <f t="shared" si="16"/>
        <v>0</v>
      </c>
      <c r="X270" s="140">
        <f t="shared" si="16"/>
        <v>0</v>
      </c>
      <c r="Y270" s="140">
        <f t="shared" si="16"/>
        <v>0</v>
      </c>
      <c r="Z270" s="140">
        <f t="shared" si="16"/>
        <v>0</v>
      </c>
      <c r="AA270" s="140">
        <f t="shared" si="16"/>
        <v>0</v>
      </c>
      <c r="AC270" s="143">
        <f t="shared" si="17"/>
        <v>0</v>
      </c>
      <c r="AD270" s="143">
        <f t="shared" si="17"/>
        <v>0</v>
      </c>
      <c r="AE270" s="143">
        <f t="shared" si="17"/>
        <v>0</v>
      </c>
      <c r="AF270" s="143">
        <f t="shared" si="17"/>
        <v>0</v>
      </c>
      <c r="AG270" s="143">
        <f t="shared" si="17"/>
        <v>0</v>
      </c>
    </row>
    <row r="271" spans="17:33">
      <c r="Q271" s="140">
        <f t="shared" si="15"/>
        <v>0</v>
      </c>
      <c r="R271" s="140">
        <f t="shared" si="15"/>
        <v>0</v>
      </c>
      <c r="S271" s="140">
        <f t="shared" si="15"/>
        <v>0</v>
      </c>
      <c r="T271" s="140">
        <f t="shared" si="15"/>
        <v>0</v>
      </c>
      <c r="U271" s="140">
        <f t="shared" si="15"/>
        <v>0</v>
      </c>
      <c r="W271" s="140">
        <f t="shared" si="16"/>
        <v>0</v>
      </c>
      <c r="X271" s="140">
        <f t="shared" si="16"/>
        <v>0</v>
      </c>
      <c r="Y271" s="140">
        <f t="shared" si="16"/>
        <v>0</v>
      </c>
      <c r="Z271" s="140">
        <f t="shared" si="16"/>
        <v>0</v>
      </c>
      <c r="AA271" s="140">
        <f t="shared" si="16"/>
        <v>0</v>
      </c>
      <c r="AC271" s="143">
        <f t="shared" si="17"/>
        <v>0</v>
      </c>
      <c r="AD271" s="143">
        <f t="shared" si="17"/>
        <v>0</v>
      </c>
      <c r="AE271" s="143">
        <f t="shared" si="17"/>
        <v>0</v>
      </c>
      <c r="AF271" s="143">
        <f t="shared" si="17"/>
        <v>0</v>
      </c>
      <c r="AG271" s="143">
        <f t="shared" si="17"/>
        <v>0</v>
      </c>
    </row>
    <row r="272" spans="17:33">
      <c r="Q272" s="140">
        <f t="shared" si="15"/>
        <v>0</v>
      </c>
      <c r="R272" s="140">
        <f t="shared" si="15"/>
        <v>0</v>
      </c>
      <c r="S272" s="140">
        <f t="shared" si="15"/>
        <v>0</v>
      </c>
      <c r="T272" s="140">
        <f t="shared" si="15"/>
        <v>0</v>
      </c>
      <c r="U272" s="140">
        <f t="shared" si="15"/>
        <v>0</v>
      </c>
      <c r="W272" s="140">
        <f t="shared" si="16"/>
        <v>0</v>
      </c>
      <c r="X272" s="140">
        <f t="shared" si="16"/>
        <v>0</v>
      </c>
      <c r="Y272" s="140">
        <f t="shared" si="16"/>
        <v>0</v>
      </c>
      <c r="Z272" s="140">
        <f t="shared" si="16"/>
        <v>0</v>
      </c>
      <c r="AA272" s="140">
        <f t="shared" si="16"/>
        <v>0</v>
      </c>
      <c r="AC272" s="143">
        <f t="shared" si="17"/>
        <v>0</v>
      </c>
      <c r="AD272" s="143">
        <f t="shared" si="17"/>
        <v>0</v>
      </c>
      <c r="AE272" s="143">
        <f t="shared" si="17"/>
        <v>0</v>
      </c>
      <c r="AF272" s="143">
        <f t="shared" si="17"/>
        <v>0</v>
      </c>
      <c r="AG272" s="143">
        <f t="shared" si="17"/>
        <v>0</v>
      </c>
    </row>
    <row r="273" spans="17:33">
      <c r="Q273" s="140">
        <f t="shared" si="15"/>
        <v>0</v>
      </c>
      <c r="R273" s="140">
        <f t="shared" si="15"/>
        <v>0</v>
      </c>
      <c r="S273" s="140">
        <f t="shared" si="15"/>
        <v>0</v>
      </c>
      <c r="T273" s="140">
        <f t="shared" si="15"/>
        <v>0</v>
      </c>
      <c r="U273" s="140">
        <f t="shared" si="15"/>
        <v>0</v>
      </c>
      <c r="W273" s="140">
        <f t="shared" si="16"/>
        <v>0</v>
      </c>
      <c r="X273" s="140">
        <f t="shared" si="16"/>
        <v>0</v>
      </c>
      <c r="Y273" s="140">
        <f t="shared" si="16"/>
        <v>0</v>
      </c>
      <c r="Z273" s="140">
        <f t="shared" si="16"/>
        <v>0</v>
      </c>
      <c r="AA273" s="140">
        <f t="shared" si="16"/>
        <v>0</v>
      </c>
      <c r="AC273" s="143">
        <f t="shared" si="17"/>
        <v>0</v>
      </c>
      <c r="AD273" s="143">
        <f t="shared" si="17"/>
        <v>0</v>
      </c>
      <c r="AE273" s="143">
        <f t="shared" si="17"/>
        <v>0</v>
      </c>
      <c r="AF273" s="143">
        <f t="shared" si="17"/>
        <v>0</v>
      </c>
      <c r="AG273" s="143">
        <f t="shared" si="17"/>
        <v>0</v>
      </c>
    </row>
    <row r="274" spans="17:33">
      <c r="Q274" s="140">
        <f t="shared" ref="Q274:U324" si="18">($E274-$D274)*K274</f>
        <v>0</v>
      </c>
      <c r="R274" s="140">
        <f t="shared" si="18"/>
        <v>0</v>
      </c>
      <c r="S274" s="140">
        <f t="shared" si="18"/>
        <v>0</v>
      </c>
      <c r="T274" s="140">
        <f t="shared" si="18"/>
        <v>0</v>
      </c>
      <c r="U274" s="140">
        <f t="shared" si="18"/>
        <v>0</v>
      </c>
      <c r="W274" s="140">
        <f t="shared" ref="W274:AA324" si="19">($E274-$D274)*F274</f>
        <v>0</v>
      </c>
      <c r="X274" s="140">
        <f t="shared" si="19"/>
        <v>0</v>
      </c>
      <c r="Y274" s="140">
        <f t="shared" si="19"/>
        <v>0</v>
      </c>
      <c r="Z274" s="140">
        <f t="shared" si="19"/>
        <v>0</v>
      </c>
      <c r="AA274" s="140">
        <f t="shared" si="19"/>
        <v>0</v>
      </c>
      <c r="AC274" s="143">
        <f t="shared" ref="AC274:AG324" si="20">SUM(Q274,W274)</f>
        <v>0</v>
      </c>
      <c r="AD274" s="143">
        <f t="shared" si="20"/>
        <v>0</v>
      </c>
      <c r="AE274" s="143">
        <f t="shared" si="20"/>
        <v>0</v>
      </c>
      <c r="AF274" s="143">
        <f t="shared" si="20"/>
        <v>0</v>
      </c>
      <c r="AG274" s="143">
        <f t="shared" si="20"/>
        <v>0</v>
      </c>
    </row>
    <row r="275" spans="17:33">
      <c r="Q275" s="140">
        <f t="shared" si="18"/>
        <v>0</v>
      </c>
      <c r="R275" s="140">
        <f t="shared" si="18"/>
        <v>0</v>
      </c>
      <c r="S275" s="140">
        <f t="shared" si="18"/>
        <v>0</v>
      </c>
      <c r="T275" s="140">
        <f t="shared" si="18"/>
        <v>0</v>
      </c>
      <c r="U275" s="140">
        <f t="shared" si="18"/>
        <v>0</v>
      </c>
      <c r="W275" s="140">
        <f t="shared" si="19"/>
        <v>0</v>
      </c>
      <c r="X275" s="140">
        <f t="shared" si="19"/>
        <v>0</v>
      </c>
      <c r="Y275" s="140">
        <f t="shared" si="19"/>
        <v>0</v>
      </c>
      <c r="Z275" s="140">
        <f t="shared" si="19"/>
        <v>0</v>
      </c>
      <c r="AA275" s="140">
        <f t="shared" si="19"/>
        <v>0</v>
      </c>
      <c r="AC275" s="143">
        <f t="shared" si="20"/>
        <v>0</v>
      </c>
      <c r="AD275" s="143">
        <f t="shared" si="20"/>
        <v>0</v>
      </c>
      <c r="AE275" s="143">
        <f t="shared" si="20"/>
        <v>0</v>
      </c>
      <c r="AF275" s="143">
        <f t="shared" si="20"/>
        <v>0</v>
      </c>
      <c r="AG275" s="143">
        <f t="shared" si="20"/>
        <v>0</v>
      </c>
    </row>
    <row r="276" spans="17:33">
      <c r="Q276" s="140">
        <f t="shared" si="18"/>
        <v>0</v>
      </c>
      <c r="R276" s="140">
        <f t="shared" si="18"/>
        <v>0</v>
      </c>
      <c r="S276" s="140">
        <f t="shared" si="18"/>
        <v>0</v>
      </c>
      <c r="T276" s="140">
        <f t="shared" si="18"/>
        <v>0</v>
      </c>
      <c r="U276" s="140">
        <f t="shared" si="18"/>
        <v>0</v>
      </c>
      <c r="W276" s="140">
        <f t="shared" si="19"/>
        <v>0</v>
      </c>
      <c r="X276" s="140">
        <f t="shared" si="19"/>
        <v>0</v>
      </c>
      <c r="Y276" s="140">
        <f t="shared" si="19"/>
        <v>0</v>
      </c>
      <c r="Z276" s="140">
        <f t="shared" si="19"/>
        <v>0</v>
      </c>
      <c r="AA276" s="140">
        <f t="shared" si="19"/>
        <v>0</v>
      </c>
      <c r="AC276" s="143">
        <f t="shared" si="20"/>
        <v>0</v>
      </c>
      <c r="AD276" s="143">
        <f t="shared" si="20"/>
        <v>0</v>
      </c>
      <c r="AE276" s="143">
        <f t="shared" si="20"/>
        <v>0</v>
      </c>
      <c r="AF276" s="143">
        <f t="shared" si="20"/>
        <v>0</v>
      </c>
      <c r="AG276" s="143">
        <f t="shared" si="20"/>
        <v>0</v>
      </c>
    </row>
    <row r="277" spans="17:33">
      <c r="Q277" s="140">
        <f t="shared" si="18"/>
        <v>0</v>
      </c>
      <c r="R277" s="140">
        <f t="shared" si="18"/>
        <v>0</v>
      </c>
      <c r="S277" s="140">
        <f t="shared" si="18"/>
        <v>0</v>
      </c>
      <c r="T277" s="140">
        <f t="shared" si="18"/>
        <v>0</v>
      </c>
      <c r="U277" s="140">
        <f t="shared" si="18"/>
        <v>0</v>
      </c>
      <c r="W277" s="140">
        <f t="shared" si="19"/>
        <v>0</v>
      </c>
      <c r="X277" s="140">
        <f t="shared" si="19"/>
        <v>0</v>
      </c>
      <c r="Y277" s="140">
        <f t="shared" si="19"/>
        <v>0</v>
      </c>
      <c r="Z277" s="140">
        <f t="shared" si="19"/>
        <v>0</v>
      </c>
      <c r="AA277" s="140">
        <f t="shared" si="19"/>
        <v>0</v>
      </c>
      <c r="AC277" s="143">
        <f t="shared" si="20"/>
        <v>0</v>
      </c>
      <c r="AD277" s="143">
        <f t="shared" si="20"/>
        <v>0</v>
      </c>
      <c r="AE277" s="143">
        <f t="shared" si="20"/>
        <v>0</v>
      </c>
      <c r="AF277" s="143">
        <f t="shared" si="20"/>
        <v>0</v>
      </c>
      <c r="AG277" s="143">
        <f t="shared" si="20"/>
        <v>0</v>
      </c>
    </row>
    <row r="278" spans="17:33">
      <c r="Q278" s="140">
        <f t="shared" si="18"/>
        <v>0</v>
      </c>
      <c r="R278" s="140">
        <f t="shared" si="18"/>
        <v>0</v>
      </c>
      <c r="S278" s="140">
        <f t="shared" si="18"/>
        <v>0</v>
      </c>
      <c r="T278" s="140">
        <f t="shared" si="18"/>
        <v>0</v>
      </c>
      <c r="U278" s="140">
        <f t="shared" si="18"/>
        <v>0</v>
      </c>
      <c r="W278" s="140">
        <f t="shared" si="19"/>
        <v>0</v>
      </c>
      <c r="X278" s="140">
        <f t="shared" si="19"/>
        <v>0</v>
      </c>
      <c r="Y278" s="140">
        <f t="shared" si="19"/>
        <v>0</v>
      </c>
      <c r="Z278" s="140">
        <f t="shared" si="19"/>
        <v>0</v>
      </c>
      <c r="AA278" s="140">
        <f t="shared" si="19"/>
        <v>0</v>
      </c>
      <c r="AC278" s="143">
        <f t="shared" si="20"/>
        <v>0</v>
      </c>
      <c r="AD278" s="143">
        <f t="shared" si="20"/>
        <v>0</v>
      </c>
      <c r="AE278" s="143">
        <f t="shared" si="20"/>
        <v>0</v>
      </c>
      <c r="AF278" s="143">
        <f t="shared" si="20"/>
        <v>0</v>
      </c>
      <c r="AG278" s="143">
        <f t="shared" si="20"/>
        <v>0</v>
      </c>
    </row>
    <row r="279" spans="17:33">
      <c r="Q279" s="140">
        <f t="shared" si="18"/>
        <v>0</v>
      </c>
      <c r="R279" s="140">
        <f t="shared" si="18"/>
        <v>0</v>
      </c>
      <c r="S279" s="140">
        <f t="shared" si="18"/>
        <v>0</v>
      </c>
      <c r="T279" s="140">
        <f t="shared" si="18"/>
        <v>0</v>
      </c>
      <c r="U279" s="140">
        <f t="shared" si="18"/>
        <v>0</v>
      </c>
      <c r="W279" s="140">
        <f t="shared" si="19"/>
        <v>0</v>
      </c>
      <c r="X279" s="140">
        <f t="shared" si="19"/>
        <v>0</v>
      </c>
      <c r="Y279" s="140">
        <f t="shared" si="19"/>
        <v>0</v>
      </c>
      <c r="Z279" s="140">
        <f t="shared" si="19"/>
        <v>0</v>
      </c>
      <c r="AA279" s="140">
        <f t="shared" si="19"/>
        <v>0</v>
      </c>
      <c r="AC279" s="143">
        <f t="shared" si="20"/>
        <v>0</v>
      </c>
      <c r="AD279" s="143">
        <f t="shared" si="20"/>
        <v>0</v>
      </c>
      <c r="AE279" s="143">
        <f t="shared" si="20"/>
        <v>0</v>
      </c>
      <c r="AF279" s="143">
        <f t="shared" si="20"/>
        <v>0</v>
      </c>
      <c r="AG279" s="143">
        <f t="shared" si="20"/>
        <v>0</v>
      </c>
    </row>
    <row r="280" spans="17:33">
      <c r="Q280" s="140">
        <f t="shared" si="18"/>
        <v>0</v>
      </c>
      <c r="R280" s="140">
        <f t="shared" si="18"/>
        <v>0</v>
      </c>
      <c r="S280" s="140">
        <f t="shared" si="18"/>
        <v>0</v>
      </c>
      <c r="T280" s="140">
        <f t="shared" si="18"/>
        <v>0</v>
      </c>
      <c r="U280" s="140">
        <f t="shared" si="18"/>
        <v>0</v>
      </c>
      <c r="W280" s="140">
        <f t="shared" si="19"/>
        <v>0</v>
      </c>
      <c r="X280" s="140">
        <f t="shared" si="19"/>
        <v>0</v>
      </c>
      <c r="Y280" s="140">
        <f t="shared" si="19"/>
        <v>0</v>
      </c>
      <c r="Z280" s="140">
        <f t="shared" si="19"/>
        <v>0</v>
      </c>
      <c r="AA280" s="140">
        <f t="shared" si="19"/>
        <v>0</v>
      </c>
      <c r="AC280" s="143">
        <f t="shared" si="20"/>
        <v>0</v>
      </c>
      <c r="AD280" s="143">
        <f t="shared" si="20"/>
        <v>0</v>
      </c>
      <c r="AE280" s="143">
        <f t="shared" si="20"/>
        <v>0</v>
      </c>
      <c r="AF280" s="143">
        <f t="shared" si="20"/>
        <v>0</v>
      </c>
      <c r="AG280" s="143">
        <f t="shared" si="20"/>
        <v>0</v>
      </c>
    </row>
    <row r="281" spans="17:33">
      <c r="Q281" s="140">
        <f t="shared" si="18"/>
        <v>0</v>
      </c>
      <c r="R281" s="140">
        <f t="shared" si="18"/>
        <v>0</v>
      </c>
      <c r="S281" s="140">
        <f t="shared" si="18"/>
        <v>0</v>
      </c>
      <c r="T281" s="140">
        <f t="shared" si="18"/>
        <v>0</v>
      </c>
      <c r="U281" s="140">
        <f t="shared" si="18"/>
        <v>0</v>
      </c>
      <c r="W281" s="140">
        <f t="shared" si="19"/>
        <v>0</v>
      </c>
      <c r="X281" s="140">
        <f t="shared" si="19"/>
        <v>0</v>
      </c>
      <c r="Y281" s="140">
        <f t="shared" si="19"/>
        <v>0</v>
      </c>
      <c r="Z281" s="140">
        <f t="shared" si="19"/>
        <v>0</v>
      </c>
      <c r="AA281" s="140">
        <f t="shared" si="19"/>
        <v>0</v>
      </c>
      <c r="AC281" s="143">
        <f t="shared" si="20"/>
        <v>0</v>
      </c>
      <c r="AD281" s="143">
        <f t="shared" si="20"/>
        <v>0</v>
      </c>
      <c r="AE281" s="143">
        <f t="shared" si="20"/>
        <v>0</v>
      </c>
      <c r="AF281" s="143">
        <f t="shared" si="20"/>
        <v>0</v>
      </c>
      <c r="AG281" s="143">
        <f t="shared" si="20"/>
        <v>0</v>
      </c>
    </row>
    <row r="282" spans="17:33">
      <c r="Q282" s="140">
        <f t="shared" si="18"/>
        <v>0</v>
      </c>
      <c r="R282" s="140">
        <f t="shared" si="18"/>
        <v>0</v>
      </c>
      <c r="S282" s="140">
        <f t="shared" si="18"/>
        <v>0</v>
      </c>
      <c r="T282" s="140">
        <f t="shared" si="18"/>
        <v>0</v>
      </c>
      <c r="U282" s="140">
        <f t="shared" si="18"/>
        <v>0</v>
      </c>
      <c r="W282" s="140">
        <f t="shared" si="19"/>
        <v>0</v>
      </c>
      <c r="X282" s="140">
        <f t="shared" si="19"/>
        <v>0</v>
      </c>
      <c r="Y282" s="140">
        <f t="shared" si="19"/>
        <v>0</v>
      </c>
      <c r="Z282" s="140">
        <f t="shared" si="19"/>
        <v>0</v>
      </c>
      <c r="AA282" s="140">
        <f t="shared" si="19"/>
        <v>0</v>
      </c>
      <c r="AC282" s="143">
        <f t="shared" si="20"/>
        <v>0</v>
      </c>
      <c r="AD282" s="143">
        <f t="shared" si="20"/>
        <v>0</v>
      </c>
      <c r="AE282" s="143">
        <f t="shared" si="20"/>
        <v>0</v>
      </c>
      <c r="AF282" s="143">
        <f t="shared" si="20"/>
        <v>0</v>
      </c>
      <c r="AG282" s="143">
        <f t="shared" si="20"/>
        <v>0</v>
      </c>
    </row>
    <row r="283" spans="17:33">
      <c r="Q283" s="140">
        <f t="shared" si="18"/>
        <v>0</v>
      </c>
      <c r="R283" s="140">
        <f t="shared" si="18"/>
        <v>0</v>
      </c>
      <c r="S283" s="140">
        <f t="shared" si="18"/>
        <v>0</v>
      </c>
      <c r="T283" s="140">
        <f t="shared" si="18"/>
        <v>0</v>
      </c>
      <c r="U283" s="140">
        <f t="shared" si="18"/>
        <v>0</v>
      </c>
      <c r="W283" s="140">
        <f t="shared" si="19"/>
        <v>0</v>
      </c>
      <c r="X283" s="140">
        <f t="shared" si="19"/>
        <v>0</v>
      </c>
      <c r="Y283" s="140">
        <f t="shared" si="19"/>
        <v>0</v>
      </c>
      <c r="Z283" s="140">
        <f t="shared" si="19"/>
        <v>0</v>
      </c>
      <c r="AA283" s="140">
        <f t="shared" si="19"/>
        <v>0</v>
      </c>
      <c r="AC283" s="143">
        <f t="shared" si="20"/>
        <v>0</v>
      </c>
      <c r="AD283" s="143">
        <f t="shared" si="20"/>
        <v>0</v>
      </c>
      <c r="AE283" s="143">
        <f t="shared" si="20"/>
        <v>0</v>
      </c>
      <c r="AF283" s="143">
        <f t="shared" si="20"/>
        <v>0</v>
      </c>
      <c r="AG283" s="143">
        <f t="shared" si="20"/>
        <v>0</v>
      </c>
    </row>
    <row r="284" spans="17:33">
      <c r="Q284" s="140">
        <f t="shared" si="18"/>
        <v>0</v>
      </c>
      <c r="R284" s="140">
        <f t="shared" si="18"/>
        <v>0</v>
      </c>
      <c r="S284" s="140">
        <f t="shared" si="18"/>
        <v>0</v>
      </c>
      <c r="T284" s="140">
        <f t="shared" si="18"/>
        <v>0</v>
      </c>
      <c r="U284" s="140">
        <f t="shared" si="18"/>
        <v>0</v>
      </c>
      <c r="W284" s="140">
        <f t="shared" si="19"/>
        <v>0</v>
      </c>
      <c r="X284" s="140">
        <f t="shared" si="19"/>
        <v>0</v>
      </c>
      <c r="Y284" s="140">
        <f t="shared" si="19"/>
        <v>0</v>
      </c>
      <c r="Z284" s="140">
        <f t="shared" si="19"/>
        <v>0</v>
      </c>
      <c r="AA284" s="140">
        <f t="shared" si="19"/>
        <v>0</v>
      </c>
      <c r="AC284" s="143">
        <f t="shared" si="20"/>
        <v>0</v>
      </c>
      <c r="AD284" s="143">
        <f t="shared" si="20"/>
        <v>0</v>
      </c>
      <c r="AE284" s="143">
        <f t="shared" si="20"/>
        <v>0</v>
      </c>
      <c r="AF284" s="143">
        <f t="shared" si="20"/>
        <v>0</v>
      </c>
      <c r="AG284" s="143">
        <f t="shared" si="20"/>
        <v>0</v>
      </c>
    </row>
    <row r="285" spans="17:33">
      <c r="Q285" s="140">
        <f t="shared" si="18"/>
        <v>0</v>
      </c>
      <c r="R285" s="140">
        <f t="shared" si="18"/>
        <v>0</v>
      </c>
      <c r="S285" s="140">
        <f t="shared" si="18"/>
        <v>0</v>
      </c>
      <c r="T285" s="140">
        <f t="shared" si="18"/>
        <v>0</v>
      </c>
      <c r="U285" s="140">
        <f t="shared" si="18"/>
        <v>0</v>
      </c>
      <c r="W285" s="140">
        <f t="shared" si="19"/>
        <v>0</v>
      </c>
      <c r="X285" s="140">
        <f t="shared" si="19"/>
        <v>0</v>
      </c>
      <c r="Y285" s="140">
        <f t="shared" si="19"/>
        <v>0</v>
      </c>
      <c r="Z285" s="140">
        <f t="shared" si="19"/>
        <v>0</v>
      </c>
      <c r="AA285" s="140">
        <f t="shared" si="19"/>
        <v>0</v>
      </c>
      <c r="AC285" s="143">
        <f t="shared" si="20"/>
        <v>0</v>
      </c>
      <c r="AD285" s="143">
        <f t="shared" si="20"/>
        <v>0</v>
      </c>
      <c r="AE285" s="143">
        <f t="shared" si="20"/>
        <v>0</v>
      </c>
      <c r="AF285" s="143">
        <f t="shared" si="20"/>
        <v>0</v>
      </c>
      <c r="AG285" s="143">
        <f t="shared" si="20"/>
        <v>0</v>
      </c>
    </row>
    <row r="286" spans="17:33">
      <c r="Q286" s="140">
        <f t="shared" si="18"/>
        <v>0</v>
      </c>
      <c r="R286" s="140">
        <f t="shared" si="18"/>
        <v>0</v>
      </c>
      <c r="S286" s="140">
        <f t="shared" si="18"/>
        <v>0</v>
      </c>
      <c r="T286" s="140">
        <f t="shared" si="18"/>
        <v>0</v>
      </c>
      <c r="U286" s="140">
        <f t="shared" si="18"/>
        <v>0</v>
      </c>
      <c r="W286" s="140">
        <f t="shared" si="19"/>
        <v>0</v>
      </c>
      <c r="X286" s="140">
        <f t="shared" si="19"/>
        <v>0</v>
      </c>
      <c r="Y286" s="140">
        <f t="shared" si="19"/>
        <v>0</v>
      </c>
      <c r="Z286" s="140">
        <f t="shared" si="19"/>
        <v>0</v>
      </c>
      <c r="AA286" s="140">
        <f t="shared" si="19"/>
        <v>0</v>
      </c>
      <c r="AC286" s="143">
        <f t="shared" si="20"/>
        <v>0</v>
      </c>
      <c r="AD286" s="143">
        <f t="shared" si="20"/>
        <v>0</v>
      </c>
      <c r="AE286" s="143">
        <f t="shared" si="20"/>
        <v>0</v>
      </c>
      <c r="AF286" s="143">
        <f t="shared" si="20"/>
        <v>0</v>
      </c>
      <c r="AG286" s="143">
        <f t="shared" si="20"/>
        <v>0</v>
      </c>
    </row>
    <row r="287" spans="17:33">
      <c r="Q287" s="140">
        <f t="shared" si="18"/>
        <v>0</v>
      </c>
      <c r="R287" s="140">
        <f t="shared" si="18"/>
        <v>0</v>
      </c>
      <c r="S287" s="140">
        <f t="shared" si="18"/>
        <v>0</v>
      </c>
      <c r="T287" s="140">
        <f t="shared" si="18"/>
        <v>0</v>
      </c>
      <c r="U287" s="140">
        <f t="shared" si="18"/>
        <v>0</v>
      </c>
      <c r="W287" s="140">
        <f t="shared" si="19"/>
        <v>0</v>
      </c>
      <c r="X287" s="140">
        <f t="shared" si="19"/>
        <v>0</v>
      </c>
      <c r="Y287" s="140">
        <f t="shared" si="19"/>
        <v>0</v>
      </c>
      <c r="Z287" s="140">
        <f t="shared" si="19"/>
        <v>0</v>
      </c>
      <c r="AA287" s="140">
        <f t="shared" si="19"/>
        <v>0</v>
      </c>
      <c r="AC287" s="143">
        <f t="shared" si="20"/>
        <v>0</v>
      </c>
      <c r="AD287" s="143">
        <f t="shared" si="20"/>
        <v>0</v>
      </c>
      <c r="AE287" s="143">
        <f t="shared" si="20"/>
        <v>0</v>
      </c>
      <c r="AF287" s="143">
        <f t="shared" si="20"/>
        <v>0</v>
      </c>
      <c r="AG287" s="143">
        <f t="shared" si="20"/>
        <v>0</v>
      </c>
    </row>
    <row r="288" spans="17:33">
      <c r="Q288" s="140">
        <f t="shared" si="18"/>
        <v>0</v>
      </c>
      <c r="R288" s="140">
        <f t="shared" si="18"/>
        <v>0</v>
      </c>
      <c r="S288" s="140">
        <f t="shared" si="18"/>
        <v>0</v>
      </c>
      <c r="T288" s="140">
        <f t="shared" si="18"/>
        <v>0</v>
      </c>
      <c r="U288" s="140">
        <f t="shared" si="18"/>
        <v>0</v>
      </c>
      <c r="W288" s="140">
        <f t="shared" si="19"/>
        <v>0</v>
      </c>
      <c r="X288" s="140">
        <f t="shared" si="19"/>
        <v>0</v>
      </c>
      <c r="Y288" s="140">
        <f t="shared" si="19"/>
        <v>0</v>
      </c>
      <c r="Z288" s="140">
        <f t="shared" si="19"/>
        <v>0</v>
      </c>
      <c r="AA288" s="140">
        <f t="shared" si="19"/>
        <v>0</v>
      </c>
      <c r="AC288" s="143">
        <f t="shared" si="20"/>
        <v>0</v>
      </c>
      <c r="AD288" s="143">
        <f t="shared" si="20"/>
        <v>0</v>
      </c>
      <c r="AE288" s="143">
        <f t="shared" si="20"/>
        <v>0</v>
      </c>
      <c r="AF288" s="143">
        <f t="shared" si="20"/>
        <v>0</v>
      </c>
      <c r="AG288" s="143">
        <f t="shared" si="20"/>
        <v>0</v>
      </c>
    </row>
    <row r="289" spans="17:33">
      <c r="Q289" s="140">
        <f t="shared" si="18"/>
        <v>0</v>
      </c>
      <c r="R289" s="140">
        <f t="shared" si="18"/>
        <v>0</v>
      </c>
      <c r="S289" s="140">
        <f t="shared" si="18"/>
        <v>0</v>
      </c>
      <c r="T289" s="140">
        <f t="shared" si="18"/>
        <v>0</v>
      </c>
      <c r="U289" s="140">
        <f t="shared" si="18"/>
        <v>0</v>
      </c>
      <c r="W289" s="140">
        <f t="shared" si="19"/>
        <v>0</v>
      </c>
      <c r="X289" s="140">
        <f t="shared" si="19"/>
        <v>0</v>
      </c>
      <c r="Y289" s="140">
        <f t="shared" si="19"/>
        <v>0</v>
      </c>
      <c r="Z289" s="140">
        <f t="shared" si="19"/>
        <v>0</v>
      </c>
      <c r="AA289" s="140">
        <f t="shared" si="19"/>
        <v>0</v>
      </c>
      <c r="AC289" s="143">
        <f t="shared" si="20"/>
        <v>0</v>
      </c>
      <c r="AD289" s="143">
        <f t="shared" si="20"/>
        <v>0</v>
      </c>
      <c r="AE289" s="143">
        <f t="shared" si="20"/>
        <v>0</v>
      </c>
      <c r="AF289" s="143">
        <f t="shared" si="20"/>
        <v>0</v>
      </c>
      <c r="AG289" s="143">
        <f t="shared" si="20"/>
        <v>0</v>
      </c>
    </row>
    <row r="290" spans="17:33">
      <c r="Q290" s="140">
        <f t="shared" si="18"/>
        <v>0</v>
      </c>
      <c r="R290" s="140">
        <f t="shared" si="18"/>
        <v>0</v>
      </c>
      <c r="S290" s="140">
        <f t="shared" si="18"/>
        <v>0</v>
      </c>
      <c r="T290" s="140">
        <f t="shared" si="18"/>
        <v>0</v>
      </c>
      <c r="U290" s="140">
        <f t="shared" si="18"/>
        <v>0</v>
      </c>
      <c r="W290" s="140">
        <f t="shared" si="19"/>
        <v>0</v>
      </c>
      <c r="X290" s="140">
        <f t="shared" si="19"/>
        <v>0</v>
      </c>
      <c r="Y290" s="140">
        <f t="shared" si="19"/>
        <v>0</v>
      </c>
      <c r="Z290" s="140">
        <f t="shared" si="19"/>
        <v>0</v>
      </c>
      <c r="AA290" s="140">
        <f t="shared" si="19"/>
        <v>0</v>
      </c>
      <c r="AC290" s="143">
        <f t="shared" si="20"/>
        <v>0</v>
      </c>
      <c r="AD290" s="143">
        <f t="shared" si="20"/>
        <v>0</v>
      </c>
      <c r="AE290" s="143">
        <f t="shared" si="20"/>
        <v>0</v>
      </c>
      <c r="AF290" s="143">
        <f t="shared" si="20"/>
        <v>0</v>
      </c>
      <c r="AG290" s="143">
        <f t="shared" si="20"/>
        <v>0</v>
      </c>
    </row>
    <row r="291" spans="17:33">
      <c r="Q291" s="140">
        <f t="shared" si="18"/>
        <v>0</v>
      </c>
      <c r="R291" s="140">
        <f t="shared" si="18"/>
        <v>0</v>
      </c>
      <c r="S291" s="140">
        <f t="shared" si="18"/>
        <v>0</v>
      </c>
      <c r="T291" s="140">
        <f t="shared" si="18"/>
        <v>0</v>
      </c>
      <c r="U291" s="140">
        <f t="shared" si="18"/>
        <v>0</v>
      </c>
      <c r="W291" s="140">
        <f t="shared" si="19"/>
        <v>0</v>
      </c>
      <c r="X291" s="140">
        <f t="shared" si="19"/>
        <v>0</v>
      </c>
      <c r="Y291" s="140">
        <f t="shared" si="19"/>
        <v>0</v>
      </c>
      <c r="Z291" s="140">
        <f t="shared" si="19"/>
        <v>0</v>
      </c>
      <c r="AA291" s="140">
        <f t="shared" si="19"/>
        <v>0</v>
      </c>
      <c r="AC291" s="143">
        <f t="shared" si="20"/>
        <v>0</v>
      </c>
      <c r="AD291" s="143">
        <f t="shared" si="20"/>
        <v>0</v>
      </c>
      <c r="AE291" s="143">
        <f t="shared" si="20"/>
        <v>0</v>
      </c>
      <c r="AF291" s="143">
        <f t="shared" si="20"/>
        <v>0</v>
      </c>
      <c r="AG291" s="143">
        <f t="shared" si="20"/>
        <v>0</v>
      </c>
    </row>
    <row r="292" spans="17:33">
      <c r="Q292" s="140">
        <f t="shared" si="18"/>
        <v>0</v>
      </c>
      <c r="R292" s="140">
        <f t="shared" si="18"/>
        <v>0</v>
      </c>
      <c r="S292" s="140">
        <f t="shared" si="18"/>
        <v>0</v>
      </c>
      <c r="T292" s="140">
        <f t="shared" si="18"/>
        <v>0</v>
      </c>
      <c r="U292" s="140">
        <f t="shared" si="18"/>
        <v>0</v>
      </c>
      <c r="W292" s="140">
        <f t="shared" si="19"/>
        <v>0</v>
      </c>
      <c r="X292" s="140">
        <f t="shared" si="19"/>
        <v>0</v>
      </c>
      <c r="Y292" s="140">
        <f t="shared" si="19"/>
        <v>0</v>
      </c>
      <c r="Z292" s="140">
        <f t="shared" si="19"/>
        <v>0</v>
      </c>
      <c r="AA292" s="140">
        <f t="shared" si="19"/>
        <v>0</v>
      </c>
      <c r="AC292" s="143">
        <f t="shared" si="20"/>
        <v>0</v>
      </c>
      <c r="AD292" s="143">
        <f t="shared" si="20"/>
        <v>0</v>
      </c>
      <c r="AE292" s="143">
        <f t="shared" si="20"/>
        <v>0</v>
      </c>
      <c r="AF292" s="143">
        <f t="shared" si="20"/>
        <v>0</v>
      </c>
      <c r="AG292" s="143">
        <f t="shared" si="20"/>
        <v>0</v>
      </c>
    </row>
    <row r="293" spans="17:33">
      <c r="Q293" s="140">
        <f t="shared" si="18"/>
        <v>0</v>
      </c>
      <c r="R293" s="140">
        <f t="shared" si="18"/>
        <v>0</v>
      </c>
      <c r="S293" s="140">
        <f t="shared" si="18"/>
        <v>0</v>
      </c>
      <c r="T293" s="140">
        <f t="shared" si="18"/>
        <v>0</v>
      </c>
      <c r="U293" s="140">
        <f t="shared" si="18"/>
        <v>0</v>
      </c>
      <c r="W293" s="140">
        <f t="shared" si="19"/>
        <v>0</v>
      </c>
      <c r="X293" s="140">
        <f t="shared" si="19"/>
        <v>0</v>
      </c>
      <c r="Y293" s="140">
        <f t="shared" si="19"/>
        <v>0</v>
      </c>
      <c r="Z293" s="140">
        <f t="shared" si="19"/>
        <v>0</v>
      </c>
      <c r="AA293" s="140">
        <f t="shared" si="19"/>
        <v>0</v>
      </c>
      <c r="AC293" s="143">
        <f t="shared" si="20"/>
        <v>0</v>
      </c>
      <c r="AD293" s="143">
        <f t="shared" si="20"/>
        <v>0</v>
      </c>
      <c r="AE293" s="143">
        <f t="shared" si="20"/>
        <v>0</v>
      </c>
      <c r="AF293" s="143">
        <f t="shared" si="20"/>
        <v>0</v>
      </c>
      <c r="AG293" s="143">
        <f t="shared" si="20"/>
        <v>0</v>
      </c>
    </row>
    <row r="294" spans="17:33">
      <c r="Q294" s="140">
        <f t="shared" si="18"/>
        <v>0</v>
      </c>
      <c r="R294" s="140">
        <f t="shared" si="18"/>
        <v>0</v>
      </c>
      <c r="S294" s="140">
        <f t="shared" si="18"/>
        <v>0</v>
      </c>
      <c r="T294" s="140">
        <f t="shared" si="18"/>
        <v>0</v>
      </c>
      <c r="U294" s="140">
        <f t="shared" si="18"/>
        <v>0</v>
      </c>
      <c r="W294" s="140">
        <f t="shared" si="19"/>
        <v>0</v>
      </c>
      <c r="X294" s="140">
        <f t="shared" si="19"/>
        <v>0</v>
      </c>
      <c r="Y294" s="140">
        <f t="shared" si="19"/>
        <v>0</v>
      </c>
      <c r="Z294" s="140">
        <f t="shared" si="19"/>
        <v>0</v>
      </c>
      <c r="AA294" s="140">
        <f t="shared" si="19"/>
        <v>0</v>
      </c>
      <c r="AC294" s="143">
        <f t="shared" si="20"/>
        <v>0</v>
      </c>
      <c r="AD294" s="143">
        <f t="shared" si="20"/>
        <v>0</v>
      </c>
      <c r="AE294" s="143">
        <f t="shared" si="20"/>
        <v>0</v>
      </c>
      <c r="AF294" s="143">
        <f t="shared" si="20"/>
        <v>0</v>
      </c>
      <c r="AG294" s="143">
        <f t="shared" si="20"/>
        <v>0</v>
      </c>
    </row>
    <row r="295" spans="17:33">
      <c r="Q295" s="140">
        <f t="shared" si="18"/>
        <v>0</v>
      </c>
      <c r="R295" s="140">
        <f t="shared" si="18"/>
        <v>0</v>
      </c>
      <c r="S295" s="140">
        <f t="shared" si="18"/>
        <v>0</v>
      </c>
      <c r="T295" s="140">
        <f t="shared" si="18"/>
        <v>0</v>
      </c>
      <c r="U295" s="140">
        <f t="shared" si="18"/>
        <v>0</v>
      </c>
      <c r="W295" s="140">
        <f t="shared" si="19"/>
        <v>0</v>
      </c>
      <c r="X295" s="140">
        <f t="shared" si="19"/>
        <v>0</v>
      </c>
      <c r="Y295" s="140">
        <f t="shared" si="19"/>
        <v>0</v>
      </c>
      <c r="Z295" s="140">
        <f t="shared" si="19"/>
        <v>0</v>
      </c>
      <c r="AA295" s="140">
        <f t="shared" si="19"/>
        <v>0</v>
      </c>
      <c r="AC295" s="143">
        <f t="shared" si="20"/>
        <v>0</v>
      </c>
      <c r="AD295" s="143">
        <f t="shared" si="20"/>
        <v>0</v>
      </c>
      <c r="AE295" s="143">
        <f t="shared" si="20"/>
        <v>0</v>
      </c>
      <c r="AF295" s="143">
        <f t="shared" si="20"/>
        <v>0</v>
      </c>
      <c r="AG295" s="143">
        <f t="shared" si="20"/>
        <v>0</v>
      </c>
    </row>
    <row r="296" spans="17:33">
      <c r="Q296" s="140">
        <f t="shared" si="18"/>
        <v>0</v>
      </c>
      <c r="R296" s="140">
        <f t="shared" si="18"/>
        <v>0</v>
      </c>
      <c r="S296" s="140">
        <f t="shared" si="18"/>
        <v>0</v>
      </c>
      <c r="T296" s="140">
        <f t="shared" si="18"/>
        <v>0</v>
      </c>
      <c r="U296" s="140">
        <f t="shared" si="18"/>
        <v>0</v>
      </c>
      <c r="W296" s="140">
        <f t="shared" si="19"/>
        <v>0</v>
      </c>
      <c r="X296" s="140">
        <f t="shared" si="19"/>
        <v>0</v>
      </c>
      <c r="Y296" s="140">
        <f t="shared" si="19"/>
        <v>0</v>
      </c>
      <c r="Z296" s="140">
        <f t="shared" si="19"/>
        <v>0</v>
      </c>
      <c r="AA296" s="140">
        <f t="shared" si="19"/>
        <v>0</v>
      </c>
      <c r="AC296" s="143">
        <f t="shared" si="20"/>
        <v>0</v>
      </c>
      <c r="AD296" s="143">
        <f t="shared" si="20"/>
        <v>0</v>
      </c>
      <c r="AE296" s="143">
        <f t="shared" si="20"/>
        <v>0</v>
      </c>
      <c r="AF296" s="143">
        <f t="shared" si="20"/>
        <v>0</v>
      </c>
      <c r="AG296" s="143">
        <f t="shared" si="20"/>
        <v>0</v>
      </c>
    </row>
    <row r="297" spans="17:33">
      <c r="Q297" s="140">
        <f t="shared" si="18"/>
        <v>0</v>
      </c>
      <c r="R297" s="140">
        <f t="shared" si="18"/>
        <v>0</v>
      </c>
      <c r="S297" s="140">
        <f t="shared" si="18"/>
        <v>0</v>
      </c>
      <c r="T297" s="140">
        <f t="shared" si="18"/>
        <v>0</v>
      </c>
      <c r="U297" s="140">
        <f t="shared" si="18"/>
        <v>0</v>
      </c>
      <c r="W297" s="140">
        <f t="shared" si="19"/>
        <v>0</v>
      </c>
      <c r="X297" s="140">
        <f t="shared" si="19"/>
        <v>0</v>
      </c>
      <c r="Y297" s="140">
        <f t="shared" si="19"/>
        <v>0</v>
      </c>
      <c r="Z297" s="140">
        <f t="shared" si="19"/>
        <v>0</v>
      </c>
      <c r="AA297" s="140">
        <f t="shared" si="19"/>
        <v>0</v>
      </c>
      <c r="AC297" s="143">
        <f t="shared" si="20"/>
        <v>0</v>
      </c>
      <c r="AD297" s="143">
        <f t="shared" si="20"/>
        <v>0</v>
      </c>
      <c r="AE297" s="143">
        <f t="shared" si="20"/>
        <v>0</v>
      </c>
      <c r="AF297" s="143">
        <f t="shared" si="20"/>
        <v>0</v>
      </c>
      <c r="AG297" s="143">
        <f t="shared" si="20"/>
        <v>0</v>
      </c>
    </row>
    <row r="298" spans="17:33">
      <c r="Q298" s="140">
        <f t="shared" si="18"/>
        <v>0</v>
      </c>
      <c r="R298" s="140">
        <f t="shared" si="18"/>
        <v>0</v>
      </c>
      <c r="S298" s="140">
        <f t="shared" si="18"/>
        <v>0</v>
      </c>
      <c r="T298" s="140">
        <f t="shared" si="18"/>
        <v>0</v>
      </c>
      <c r="U298" s="140">
        <f t="shared" si="18"/>
        <v>0</v>
      </c>
      <c r="W298" s="140">
        <f t="shared" si="19"/>
        <v>0</v>
      </c>
      <c r="X298" s="140">
        <f t="shared" si="19"/>
        <v>0</v>
      </c>
      <c r="Y298" s="140">
        <f t="shared" si="19"/>
        <v>0</v>
      </c>
      <c r="Z298" s="140">
        <f t="shared" si="19"/>
        <v>0</v>
      </c>
      <c r="AA298" s="140">
        <f t="shared" si="19"/>
        <v>0</v>
      </c>
      <c r="AC298" s="143">
        <f t="shared" si="20"/>
        <v>0</v>
      </c>
      <c r="AD298" s="143">
        <f t="shared" si="20"/>
        <v>0</v>
      </c>
      <c r="AE298" s="143">
        <f t="shared" si="20"/>
        <v>0</v>
      </c>
      <c r="AF298" s="143">
        <f t="shared" si="20"/>
        <v>0</v>
      </c>
      <c r="AG298" s="143">
        <f t="shared" si="20"/>
        <v>0</v>
      </c>
    </row>
    <row r="299" spans="17:33">
      <c r="Q299" s="140">
        <f t="shared" si="18"/>
        <v>0</v>
      </c>
      <c r="R299" s="140">
        <f t="shared" si="18"/>
        <v>0</v>
      </c>
      <c r="S299" s="140">
        <f t="shared" si="18"/>
        <v>0</v>
      </c>
      <c r="T299" s="140">
        <f t="shared" si="18"/>
        <v>0</v>
      </c>
      <c r="U299" s="140">
        <f t="shared" si="18"/>
        <v>0</v>
      </c>
      <c r="W299" s="140">
        <f t="shared" si="19"/>
        <v>0</v>
      </c>
      <c r="X299" s="140">
        <f t="shared" si="19"/>
        <v>0</v>
      </c>
      <c r="Y299" s="140">
        <f t="shared" si="19"/>
        <v>0</v>
      </c>
      <c r="Z299" s="140">
        <f t="shared" si="19"/>
        <v>0</v>
      </c>
      <c r="AA299" s="140">
        <f t="shared" si="19"/>
        <v>0</v>
      </c>
      <c r="AC299" s="143">
        <f t="shared" si="20"/>
        <v>0</v>
      </c>
      <c r="AD299" s="143">
        <f t="shared" si="20"/>
        <v>0</v>
      </c>
      <c r="AE299" s="143">
        <f t="shared" si="20"/>
        <v>0</v>
      </c>
      <c r="AF299" s="143">
        <f t="shared" si="20"/>
        <v>0</v>
      </c>
      <c r="AG299" s="143">
        <f t="shared" si="20"/>
        <v>0</v>
      </c>
    </row>
    <row r="300" spans="17:33">
      <c r="Q300" s="140">
        <f t="shared" si="18"/>
        <v>0</v>
      </c>
      <c r="R300" s="140">
        <f t="shared" si="18"/>
        <v>0</v>
      </c>
      <c r="S300" s="140">
        <f t="shared" si="18"/>
        <v>0</v>
      </c>
      <c r="T300" s="140">
        <f t="shared" si="18"/>
        <v>0</v>
      </c>
      <c r="U300" s="140">
        <f t="shared" si="18"/>
        <v>0</v>
      </c>
      <c r="W300" s="140">
        <f t="shared" si="19"/>
        <v>0</v>
      </c>
      <c r="X300" s="140">
        <f t="shared" si="19"/>
        <v>0</v>
      </c>
      <c r="Y300" s="140">
        <f t="shared" si="19"/>
        <v>0</v>
      </c>
      <c r="Z300" s="140">
        <f t="shared" si="19"/>
        <v>0</v>
      </c>
      <c r="AA300" s="140">
        <f t="shared" si="19"/>
        <v>0</v>
      </c>
      <c r="AC300" s="143">
        <f t="shared" si="20"/>
        <v>0</v>
      </c>
      <c r="AD300" s="143">
        <f t="shared" si="20"/>
        <v>0</v>
      </c>
      <c r="AE300" s="143">
        <f t="shared" si="20"/>
        <v>0</v>
      </c>
      <c r="AF300" s="143">
        <f t="shared" si="20"/>
        <v>0</v>
      </c>
      <c r="AG300" s="143">
        <f t="shared" si="20"/>
        <v>0</v>
      </c>
    </row>
    <row r="301" spans="17:33">
      <c r="Q301" s="140">
        <f t="shared" si="18"/>
        <v>0</v>
      </c>
      <c r="R301" s="140">
        <f t="shared" si="18"/>
        <v>0</v>
      </c>
      <c r="S301" s="140">
        <f t="shared" si="18"/>
        <v>0</v>
      </c>
      <c r="T301" s="140">
        <f t="shared" si="18"/>
        <v>0</v>
      </c>
      <c r="U301" s="140">
        <f t="shared" si="18"/>
        <v>0</v>
      </c>
      <c r="W301" s="140">
        <f t="shared" si="19"/>
        <v>0</v>
      </c>
      <c r="X301" s="140">
        <f t="shared" si="19"/>
        <v>0</v>
      </c>
      <c r="Y301" s="140">
        <f t="shared" si="19"/>
        <v>0</v>
      </c>
      <c r="Z301" s="140">
        <f t="shared" si="19"/>
        <v>0</v>
      </c>
      <c r="AA301" s="140">
        <f t="shared" si="19"/>
        <v>0</v>
      </c>
      <c r="AC301" s="143">
        <f t="shared" si="20"/>
        <v>0</v>
      </c>
      <c r="AD301" s="143">
        <f t="shared" si="20"/>
        <v>0</v>
      </c>
      <c r="AE301" s="143">
        <f t="shared" si="20"/>
        <v>0</v>
      </c>
      <c r="AF301" s="143">
        <f t="shared" si="20"/>
        <v>0</v>
      </c>
      <c r="AG301" s="143">
        <f t="shared" si="20"/>
        <v>0</v>
      </c>
    </row>
    <row r="302" spans="17:33">
      <c r="Q302" s="140">
        <f t="shared" si="18"/>
        <v>0</v>
      </c>
      <c r="R302" s="140">
        <f t="shared" si="18"/>
        <v>0</v>
      </c>
      <c r="S302" s="140">
        <f t="shared" si="18"/>
        <v>0</v>
      </c>
      <c r="T302" s="140">
        <f t="shared" si="18"/>
        <v>0</v>
      </c>
      <c r="U302" s="140">
        <f t="shared" si="18"/>
        <v>0</v>
      </c>
      <c r="W302" s="140">
        <f t="shared" si="19"/>
        <v>0</v>
      </c>
      <c r="X302" s="140">
        <f t="shared" si="19"/>
        <v>0</v>
      </c>
      <c r="Y302" s="140">
        <f t="shared" si="19"/>
        <v>0</v>
      </c>
      <c r="Z302" s="140">
        <f t="shared" si="19"/>
        <v>0</v>
      </c>
      <c r="AA302" s="140">
        <f t="shared" si="19"/>
        <v>0</v>
      </c>
      <c r="AC302" s="143">
        <f t="shared" si="20"/>
        <v>0</v>
      </c>
      <c r="AD302" s="143">
        <f t="shared" si="20"/>
        <v>0</v>
      </c>
      <c r="AE302" s="143">
        <f t="shared" si="20"/>
        <v>0</v>
      </c>
      <c r="AF302" s="143">
        <f t="shared" si="20"/>
        <v>0</v>
      </c>
      <c r="AG302" s="143">
        <f t="shared" si="20"/>
        <v>0</v>
      </c>
    </row>
    <row r="303" spans="17:33">
      <c r="Q303" s="140">
        <f t="shared" si="18"/>
        <v>0</v>
      </c>
      <c r="R303" s="140">
        <f t="shared" si="18"/>
        <v>0</v>
      </c>
      <c r="S303" s="140">
        <f t="shared" si="18"/>
        <v>0</v>
      </c>
      <c r="T303" s="140">
        <f t="shared" si="18"/>
        <v>0</v>
      </c>
      <c r="U303" s="140">
        <f t="shared" si="18"/>
        <v>0</v>
      </c>
      <c r="W303" s="140">
        <f t="shared" si="19"/>
        <v>0</v>
      </c>
      <c r="X303" s="140">
        <f t="shared" si="19"/>
        <v>0</v>
      </c>
      <c r="Y303" s="140">
        <f t="shared" si="19"/>
        <v>0</v>
      </c>
      <c r="Z303" s="140">
        <f t="shared" si="19"/>
        <v>0</v>
      </c>
      <c r="AA303" s="140">
        <f t="shared" si="19"/>
        <v>0</v>
      </c>
      <c r="AC303" s="143">
        <f t="shared" si="20"/>
        <v>0</v>
      </c>
      <c r="AD303" s="143">
        <f t="shared" si="20"/>
        <v>0</v>
      </c>
      <c r="AE303" s="143">
        <f t="shared" si="20"/>
        <v>0</v>
      </c>
      <c r="AF303" s="143">
        <f t="shared" si="20"/>
        <v>0</v>
      </c>
      <c r="AG303" s="143">
        <f t="shared" si="20"/>
        <v>0</v>
      </c>
    </row>
    <row r="304" spans="17:33">
      <c r="Q304" s="140">
        <f t="shared" si="18"/>
        <v>0</v>
      </c>
      <c r="R304" s="140">
        <f t="shared" si="18"/>
        <v>0</v>
      </c>
      <c r="S304" s="140">
        <f t="shared" si="18"/>
        <v>0</v>
      </c>
      <c r="T304" s="140">
        <f t="shared" si="18"/>
        <v>0</v>
      </c>
      <c r="U304" s="140">
        <f t="shared" si="18"/>
        <v>0</v>
      </c>
      <c r="W304" s="140">
        <f t="shared" si="19"/>
        <v>0</v>
      </c>
      <c r="X304" s="140">
        <f t="shared" si="19"/>
        <v>0</v>
      </c>
      <c r="Y304" s="140">
        <f t="shared" si="19"/>
        <v>0</v>
      </c>
      <c r="Z304" s="140">
        <f t="shared" si="19"/>
        <v>0</v>
      </c>
      <c r="AA304" s="140">
        <f t="shared" si="19"/>
        <v>0</v>
      </c>
      <c r="AC304" s="143">
        <f t="shared" si="20"/>
        <v>0</v>
      </c>
      <c r="AD304" s="143">
        <f t="shared" si="20"/>
        <v>0</v>
      </c>
      <c r="AE304" s="143">
        <f t="shared" si="20"/>
        <v>0</v>
      </c>
      <c r="AF304" s="143">
        <f t="shared" si="20"/>
        <v>0</v>
      </c>
      <c r="AG304" s="143">
        <f t="shared" si="20"/>
        <v>0</v>
      </c>
    </row>
    <row r="305" spans="17:33">
      <c r="Q305" s="140">
        <f t="shared" si="18"/>
        <v>0</v>
      </c>
      <c r="R305" s="140">
        <f t="shared" si="18"/>
        <v>0</v>
      </c>
      <c r="S305" s="140">
        <f t="shared" si="18"/>
        <v>0</v>
      </c>
      <c r="T305" s="140">
        <f t="shared" si="18"/>
        <v>0</v>
      </c>
      <c r="U305" s="140">
        <f t="shared" si="18"/>
        <v>0</v>
      </c>
      <c r="W305" s="140">
        <f t="shared" si="19"/>
        <v>0</v>
      </c>
      <c r="X305" s="140">
        <f t="shared" si="19"/>
        <v>0</v>
      </c>
      <c r="Y305" s="140">
        <f t="shared" si="19"/>
        <v>0</v>
      </c>
      <c r="Z305" s="140">
        <f t="shared" si="19"/>
        <v>0</v>
      </c>
      <c r="AA305" s="140">
        <f t="shared" si="19"/>
        <v>0</v>
      </c>
      <c r="AC305" s="143">
        <f t="shared" si="20"/>
        <v>0</v>
      </c>
      <c r="AD305" s="143">
        <f t="shared" si="20"/>
        <v>0</v>
      </c>
      <c r="AE305" s="143">
        <f t="shared" si="20"/>
        <v>0</v>
      </c>
      <c r="AF305" s="143">
        <f t="shared" si="20"/>
        <v>0</v>
      </c>
      <c r="AG305" s="143">
        <f t="shared" si="20"/>
        <v>0</v>
      </c>
    </row>
    <row r="306" spans="17:33">
      <c r="Q306" s="140">
        <f t="shared" si="18"/>
        <v>0</v>
      </c>
      <c r="R306" s="140">
        <f t="shared" si="18"/>
        <v>0</v>
      </c>
      <c r="S306" s="140">
        <f t="shared" si="18"/>
        <v>0</v>
      </c>
      <c r="T306" s="140">
        <f t="shared" si="18"/>
        <v>0</v>
      </c>
      <c r="U306" s="140">
        <f t="shared" si="18"/>
        <v>0</v>
      </c>
      <c r="W306" s="140">
        <f t="shared" si="19"/>
        <v>0</v>
      </c>
      <c r="X306" s="140">
        <f t="shared" si="19"/>
        <v>0</v>
      </c>
      <c r="Y306" s="140">
        <f t="shared" si="19"/>
        <v>0</v>
      </c>
      <c r="Z306" s="140">
        <f t="shared" si="19"/>
        <v>0</v>
      </c>
      <c r="AA306" s="140">
        <f t="shared" si="19"/>
        <v>0</v>
      </c>
      <c r="AC306" s="143">
        <f t="shared" si="20"/>
        <v>0</v>
      </c>
      <c r="AD306" s="143">
        <f t="shared" si="20"/>
        <v>0</v>
      </c>
      <c r="AE306" s="143">
        <f t="shared" si="20"/>
        <v>0</v>
      </c>
      <c r="AF306" s="143">
        <f t="shared" si="20"/>
        <v>0</v>
      </c>
      <c r="AG306" s="143">
        <f t="shared" si="20"/>
        <v>0</v>
      </c>
    </row>
    <row r="307" spans="17:33">
      <c r="Q307" s="140">
        <f t="shared" si="18"/>
        <v>0</v>
      </c>
      <c r="R307" s="140">
        <f t="shared" si="18"/>
        <v>0</v>
      </c>
      <c r="S307" s="140">
        <f t="shared" si="18"/>
        <v>0</v>
      </c>
      <c r="T307" s="140">
        <f t="shared" si="18"/>
        <v>0</v>
      </c>
      <c r="U307" s="140">
        <f t="shared" si="18"/>
        <v>0</v>
      </c>
      <c r="W307" s="140">
        <f t="shared" si="19"/>
        <v>0</v>
      </c>
      <c r="X307" s="140">
        <f t="shared" si="19"/>
        <v>0</v>
      </c>
      <c r="Y307" s="140">
        <f t="shared" si="19"/>
        <v>0</v>
      </c>
      <c r="Z307" s="140">
        <f t="shared" si="19"/>
        <v>0</v>
      </c>
      <c r="AA307" s="140">
        <f t="shared" si="19"/>
        <v>0</v>
      </c>
      <c r="AC307" s="143">
        <f t="shared" si="20"/>
        <v>0</v>
      </c>
      <c r="AD307" s="143">
        <f t="shared" si="20"/>
        <v>0</v>
      </c>
      <c r="AE307" s="143">
        <f t="shared" si="20"/>
        <v>0</v>
      </c>
      <c r="AF307" s="143">
        <f t="shared" si="20"/>
        <v>0</v>
      </c>
      <c r="AG307" s="143">
        <f t="shared" si="20"/>
        <v>0</v>
      </c>
    </row>
    <row r="308" spans="17:33">
      <c r="Q308" s="140">
        <f t="shared" si="18"/>
        <v>0</v>
      </c>
      <c r="R308" s="140">
        <f t="shared" si="18"/>
        <v>0</v>
      </c>
      <c r="S308" s="140">
        <f t="shared" si="18"/>
        <v>0</v>
      </c>
      <c r="T308" s="140">
        <f t="shared" si="18"/>
        <v>0</v>
      </c>
      <c r="U308" s="140">
        <f t="shared" si="18"/>
        <v>0</v>
      </c>
      <c r="W308" s="140">
        <f t="shared" si="19"/>
        <v>0</v>
      </c>
      <c r="X308" s="140">
        <f t="shared" si="19"/>
        <v>0</v>
      </c>
      <c r="Y308" s="140">
        <f t="shared" si="19"/>
        <v>0</v>
      </c>
      <c r="Z308" s="140">
        <f t="shared" si="19"/>
        <v>0</v>
      </c>
      <c r="AA308" s="140">
        <f t="shared" si="19"/>
        <v>0</v>
      </c>
      <c r="AC308" s="143">
        <f t="shared" si="20"/>
        <v>0</v>
      </c>
      <c r="AD308" s="143">
        <f t="shared" si="20"/>
        <v>0</v>
      </c>
      <c r="AE308" s="143">
        <f t="shared" si="20"/>
        <v>0</v>
      </c>
      <c r="AF308" s="143">
        <f t="shared" si="20"/>
        <v>0</v>
      </c>
      <c r="AG308" s="143">
        <f t="shared" si="20"/>
        <v>0</v>
      </c>
    </row>
    <row r="309" spans="17:33">
      <c r="Q309" s="140">
        <f t="shared" si="18"/>
        <v>0</v>
      </c>
      <c r="R309" s="140">
        <f t="shared" si="18"/>
        <v>0</v>
      </c>
      <c r="S309" s="140">
        <f t="shared" si="18"/>
        <v>0</v>
      </c>
      <c r="T309" s="140">
        <f t="shared" si="18"/>
        <v>0</v>
      </c>
      <c r="U309" s="140">
        <f t="shared" si="18"/>
        <v>0</v>
      </c>
      <c r="W309" s="140">
        <f t="shared" si="19"/>
        <v>0</v>
      </c>
      <c r="X309" s="140">
        <f t="shared" si="19"/>
        <v>0</v>
      </c>
      <c r="Y309" s="140">
        <f t="shared" si="19"/>
        <v>0</v>
      </c>
      <c r="Z309" s="140">
        <f t="shared" si="19"/>
        <v>0</v>
      </c>
      <c r="AA309" s="140">
        <f t="shared" si="19"/>
        <v>0</v>
      </c>
      <c r="AC309" s="143">
        <f t="shared" si="20"/>
        <v>0</v>
      </c>
      <c r="AD309" s="143">
        <f t="shared" si="20"/>
        <v>0</v>
      </c>
      <c r="AE309" s="143">
        <f t="shared" si="20"/>
        <v>0</v>
      </c>
      <c r="AF309" s="143">
        <f t="shared" si="20"/>
        <v>0</v>
      </c>
      <c r="AG309" s="143">
        <f t="shared" si="20"/>
        <v>0</v>
      </c>
    </row>
    <row r="310" spans="17:33">
      <c r="Q310" s="140">
        <f t="shared" si="18"/>
        <v>0</v>
      </c>
      <c r="R310" s="140">
        <f t="shared" si="18"/>
        <v>0</v>
      </c>
      <c r="S310" s="140">
        <f t="shared" si="18"/>
        <v>0</v>
      </c>
      <c r="T310" s="140">
        <f t="shared" si="18"/>
        <v>0</v>
      </c>
      <c r="U310" s="140">
        <f t="shared" si="18"/>
        <v>0</v>
      </c>
      <c r="W310" s="140">
        <f t="shared" si="19"/>
        <v>0</v>
      </c>
      <c r="X310" s="140">
        <f t="shared" si="19"/>
        <v>0</v>
      </c>
      <c r="Y310" s="140">
        <f t="shared" si="19"/>
        <v>0</v>
      </c>
      <c r="Z310" s="140">
        <f t="shared" si="19"/>
        <v>0</v>
      </c>
      <c r="AA310" s="140">
        <f t="shared" si="19"/>
        <v>0</v>
      </c>
      <c r="AC310" s="143">
        <f t="shared" si="20"/>
        <v>0</v>
      </c>
      <c r="AD310" s="143">
        <f t="shared" si="20"/>
        <v>0</v>
      </c>
      <c r="AE310" s="143">
        <f t="shared" si="20"/>
        <v>0</v>
      </c>
      <c r="AF310" s="143">
        <f t="shared" si="20"/>
        <v>0</v>
      </c>
      <c r="AG310" s="143">
        <f t="shared" si="20"/>
        <v>0</v>
      </c>
    </row>
    <row r="311" spans="17:33">
      <c r="Q311" s="140">
        <f t="shared" si="18"/>
        <v>0</v>
      </c>
      <c r="R311" s="140">
        <f t="shared" si="18"/>
        <v>0</v>
      </c>
      <c r="S311" s="140">
        <f t="shared" si="18"/>
        <v>0</v>
      </c>
      <c r="T311" s="140">
        <f t="shared" si="18"/>
        <v>0</v>
      </c>
      <c r="U311" s="140">
        <f t="shared" si="18"/>
        <v>0</v>
      </c>
      <c r="W311" s="140">
        <f t="shared" si="19"/>
        <v>0</v>
      </c>
      <c r="X311" s="140">
        <f t="shared" si="19"/>
        <v>0</v>
      </c>
      <c r="Y311" s="140">
        <f t="shared" si="19"/>
        <v>0</v>
      </c>
      <c r="Z311" s="140">
        <f t="shared" si="19"/>
        <v>0</v>
      </c>
      <c r="AA311" s="140">
        <f t="shared" si="19"/>
        <v>0</v>
      </c>
      <c r="AC311" s="143">
        <f t="shared" si="20"/>
        <v>0</v>
      </c>
      <c r="AD311" s="143">
        <f t="shared" si="20"/>
        <v>0</v>
      </c>
      <c r="AE311" s="143">
        <f t="shared" si="20"/>
        <v>0</v>
      </c>
      <c r="AF311" s="143">
        <f t="shared" si="20"/>
        <v>0</v>
      </c>
      <c r="AG311" s="143">
        <f t="shared" si="20"/>
        <v>0</v>
      </c>
    </row>
    <row r="312" spans="17:33">
      <c r="Q312" s="140">
        <f t="shared" si="18"/>
        <v>0</v>
      </c>
      <c r="R312" s="140">
        <f t="shared" si="18"/>
        <v>0</v>
      </c>
      <c r="S312" s="140">
        <f t="shared" si="18"/>
        <v>0</v>
      </c>
      <c r="T312" s="140">
        <f t="shared" si="18"/>
        <v>0</v>
      </c>
      <c r="U312" s="140">
        <f t="shared" si="18"/>
        <v>0</v>
      </c>
      <c r="W312" s="140">
        <f t="shared" si="19"/>
        <v>0</v>
      </c>
      <c r="X312" s="140">
        <f t="shared" si="19"/>
        <v>0</v>
      </c>
      <c r="Y312" s="140">
        <f t="shared" si="19"/>
        <v>0</v>
      </c>
      <c r="Z312" s="140">
        <f t="shared" si="19"/>
        <v>0</v>
      </c>
      <c r="AA312" s="140">
        <f t="shared" si="19"/>
        <v>0</v>
      </c>
      <c r="AC312" s="143">
        <f t="shared" si="20"/>
        <v>0</v>
      </c>
      <c r="AD312" s="143">
        <f t="shared" si="20"/>
        <v>0</v>
      </c>
      <c r="AE312" s="143">
        <f t="shared" si="20"/>
        <v>0</v>
      </c>
      <c r="AF312" s="143">
        <f t="shared" si="20"/>
        <v>0</v>
      </c>
      <c r="AG312" s="143">
        <f t="shared" si="20"/>
        <v>0</v>
      </c>
    </row>
    <row r="313" spans="17:33">
      <c r="Q313" s="140">
        <f t="shared" si="18"/>
        <v>0</v>
      </c>
      <c r="R313" s="140">
        <f t="shared" si="18"/>
        <v>0</v>
      </c>
      <c r="S313" s="140">
        <f t="shared" si="18"/>
        <v>0</v>
      </c>
      <c r="T313" s="140">
        <f t="shared" si="18"/>
        <v>0</v>
      </c>
      <c r="U313" s="140">
        <f t="shared" si="18"/>
        <v>0</v>
      </c>
      <c r="W313" s="140">
        <f t="shared" si="19"/>
        <v>0</v>
      </c>
      <c r="X313" s="140">
        <f t="shared" si="19"/>
        <v>0</v>
      </c>
      <c r="Y313" s="140">
        <f t="shared" si="19"/>
        <v>0</v>
      </c>
      <c r="Z313" s="140">
        <f t="shared" si="19"/>
        <v>0</v>
      </c>
      <c r="AA313" s="140">
        <f t="shared" si="19"/>
        <v>0</v>
      </c>
      <c r="AC313" s="143">
        <f t="shared" si="20"/>
        <v>0</v>
      </c>
      <c r="AD313" s="143">
        <f t="shared" si="20"/>
        <v>0</v>
      </c>
      <c r="AE313" s="143">
        <f t="shared" si="20"/>
        <v>0</v>
      </c>
      <c r="AF313" s="143">
        <f t="shared" si="20"/>
        <v>0</v>
      </c>
      <c r="AG313" s="143">
        <f t="shared" si="20"/>
        <v>0</v>
      </c>
    </row>
    <row r="314" spans="17:33">
      <c r="Q314" s="140">
        <f t="shared" si="18"/>
        <v>0</v>
      </c>
      <c r="R314" s="140">
        <f t="shared" si="18"/>
        <v>0</v>
      </c>
      <c r="S314" s="140">
        <f t="shared" si="18"/>
        <v>0</v>
      </c>
      <c r="T314" s="140">
        <f t="shared" si="18"/>
        <v>0</v>
      </c>
      <c r="U314" s="140">
        <f t="shared" si="18"/>
        <v>0</v>
      </c>
      <c r="W314" s="140">
        <f t="shared" si="19"/>
        <v>0</v>
      </c>
      <c r="X314" s="140">
        <f t="shared" si="19"/>
        <v>0</v>
      </c>
      <c r="Y314" s="140">
        <f t="shared" si="19"/>
        <v>0</v>
      </c>
      <c r="Z314" s="140">
        <f t="shared" si="19"/>
        <v>0</v>
      </c>
      <c r="AA314" s="140">
        <f t="shared" si="19"/>
        <v>0</v>
      </c>
      <c r="AC314" s="143">
        <f t="shared" si="20"/>
        <v>0</v>
      </c>
      <c r="AD314" s="143">
        <f t="shared" si="20"/>
        <v>0</v>
      </c>
      <c r="AE314" s="143">
        <f t="shared" si="20"/>
        <v>0</v>
      </c>
      <c r="AF314" s="143">
        <f t="shared" si="20"/>
        <v>0</v>
      </c>
      <c r="AG314" s="143">
        <f t="shared" si="20"/>
        <v>0</v>
      </c>
    </row>
    <row r="315" spans="17:33">
      <c r="Q315" s="140">
        <f t="shared" si="18"/>
        <v>0</v>
      </c>
      <c r="R315" s="140">
        <f t="shared" si="18"/>
        <v>0</v>
      </c>
      <c r="S315" s="140">
        <f t="shared" si="18"/>
        <v>0</v>
      </c>
      <c r="T315" s="140">
        <f t="shared" si="18"/>
        <v>0</v>
      </c>
      <c r="U315" s="140">
        <f t="shared" si="18"/>
        <v>0</v>
      </c>
      <c r="W315" s="140">
        <f t="shared" si="19"/>
        <v>0</v>
      </c>
      <c r="X315" s="140">
        <f t="shared" si="19"/>
        <v>0</v>
      </c>
      <c r="Y315" s="140">
        <f t="shared" si="19"/>
        <v>0</v>
      </c>
      <c r="Z315" s="140">
        <f t="shared" si="19"/>
        <v>0</v>
      </c>
      <c r="AA315" s="140">
        <f t="shared" si="19"/>
        <v>0</v>
      </c>
      <c r="AC315" s="143">
        <f t="shared" si="20"/>
        <v>0</v>
      </c>
      <c r="AD315" s="143">
        <f t="shared" si="20"/>
        <v>0</v>
      </c>
      <c r="AE315" s="143">
        <f t="shared" si="20"/>
        <v>0</v>
      </c>
      <c r="AF315" s="143">
        <f t="shared" si="20"/>
        <v>0</v>
      </c>
      <c r="AG315" s="143">
        <f t="shared" si="20"/>
        <v>0</v>
      </c>
    </row>
    <row r="316" spans="17:33">
      <c r="Q316" s="140">
        <f t="shared" si="18"/>
        <v>0</v>
      </c>
      <c r="R316" s="140">
        <f t="shared" si="18"/>
        <v>0</v>
      </c>
      <c r="S316" s="140">
        <f t="shared" si="18"/>
        <v>0</v>
      </c>
      <c r="T316" s="140">
        <f t="shared" si="18"/>
        <v>0</v>
      </c>
      <c r="U316" s="140">
        <f t="shared" si="18"/>
        <v>0</v>
      </c>
      <c r="W316" s="140">
        <f t="shared" si="19"/>
        <v>0</v>
      </c>
      <c r="X316" s="140">
        <f t="shared" si="19"/>
        <v>0</v>
      </c>
      <c r="Y316" s="140">
        <f t="shared" si="19"/>
        <v>0</v>
      </c>
      <c r="Z316" s="140">
        <f t="shared" si="19"/>
        <v>0</v>
      </c>
      <c r="AA316" s="140">
        <f t="shared" si="19"/>
        <v>0</v>
      </c>
      <c r="AC316" s="143">
        <f t="shared" si="20"/>
        <v>0</v>
      </c>
      <c r="AD316" s="143">
        <f t="shared" si="20"/>
        <v>0</v>
      </c>
      <c r="AE316" s="143">
        <f t="shared" si="20"/>
        <v>0</v>
      </c>
      <c r="AF316" s="143">
        <f t="shared" si="20"/>
        <v>0</v>
      </c>
      <c r="AG316" s="143">
        <f t="shared" si="20"/>
        <v>0</v>
      </c>
    </row>
    <row r="317" spans="17:33">
      <c r="Q317" s="140">
        <f t="shared" si="18"/>
        <v>0</v>
      </c>
      <c r="R317" s="140">
        <f t="shared" si="18"/>
        <v>0</v>
      </c>
      <c r="S317" s="140">
        <f t="shared" si="18"/>
        <v>0</v>
      </c>
      <c r="T317" s="140">
        <f t="shared" si="18"/>
        <v>0</v>
      </c>
      <c r="U317" s="140">
        <f t="shared" si="18"/>
        <v>0</v>
      </c>
      <c r="W317" s="140">
        <f t="shared" si="19"/>
        <v>0</v>
      </c>
      <c r="X317" s="140">
        <f t="shared" si="19"/>
        <v>0</v>
      </c>
      <c r="Y317" s="140">
        <f t="shared" si="19"/>
        <v>0</v>
      </c>
      <c r="Z317" s="140">
        <f t="shared" si="19"/>
        <v>0</v>
      </c>
      <c r="AA317" s="140">
        <f t="shared" si="19"/>
        <v>0</v>
      </c>
      <c r="AC317" s="143">
        <f t="shared" si="20"/>
        <v>0</v>
      </c>
      <c r="AD317" s="143">
        <f t="shared" si="20"/>
        <v>0</v>
      </c>
      <c r="AE317" s="143">
        <f t="shared" si="20"/>
        <v>0</v>
      </c>
      <c r="AF317" s="143">
        <f t="shared" si="20"/>
        <v>0</v>
      </c>
      <c r="AG317" s="143">
        <f t="shared" si="20"/>
        <v>0</v>
      </c>
    </row>
    <row r="318" spans="17:33">
      <c r="Q318" s="140">
        <f t="shared" si="18"/>
        <v>0</v>
      </c>
      <c r="R318" s="140">
        <f t="shared" si="18"/>
        <v>0</v>
      </c>
      <c r="S318" s="140">
        <f t="shared" si="18"/>
        <v>0</v>
      </c>
      <c r="T318" s="140">
        <f t="shared" si="18"/>
        <v>0</v>
      </c>
      <c r="U318" s="140">
        <f t="shared" si="18"/>
        <v>0</v>
      </c>
      <c r="W318" s="140">
        <f t="shared" si="19"/>
        <v>0</v>
      </c>
      <c r="X318" s="140">
        <f t="shared" si="19"/>
        <v>0</v>
      </c>
      <c r="Y318" s="140">
        <f t="shared" si="19"/>
        <v>0</v>
      </c>
      <c r="Z318" s="140">
        <f t="shared" si="19"/>
        <v>0</v>
      </c>
      <c r="AA318" s="140">
        <f t="shared" si="19"/>
        <v>0</v>
      </c>
      <c r="AC318" s="143">
        <f t="shared" si="20"/>
        <v>0</v>
      </c>
      <c r="AD318" s="143">
        <f t="shared" si="20"/>
        <v>0</v>
      </c>
      <c r="AE318" s="143">
        <f t="shared" si="20"/>
        <v>0</v>
      </c>
      <c r="AF318" s="143">
        <f t="shared" si="20"/>
        <v>0</v>
      </c>
      <c r="AG318" s="143">
        <f t="shared" si="20"/>
        <v>0</v>
      </c>
    </row>
    <row r="319" spans="17:33">
      <c r="Q319" s="140">
        <f t="shared" si="18"/>
        <v>0</v>
      </c>
      <c r="R319" s="140">
        <f t="shared" si="18"/>
        <v>0</v>
      </c>
      <c r="S319" s="140">
        <f t="shared" si="18"/>
        <v>0</v>
      </c>
      <c r="T319" s="140">
        <f t="shared" si="18"/>
        <v>0</v>
      </c>
      <c r="U319" s="140">
        <f t="shared" si="18"/>
        <v>0</v>
      </c>
      <c r="W319" s="140">
        <f t="shared" si="19"/>
        <v>0</v>
      </c>
      <c r="X319" s="140">
        <f t="shared" si="19"/>
        <v>0</v>
      </c>
      <c r="Y319" s="140">
        <f t="shared" si="19"/>
        <v>0</v>
      </c>
      <c r="Z319" s="140">
        <f t="shared" si="19"/>
        <v>0</v>
      </c>
      <c r="AA319" s="140">
        <f t="shared" si="19"/>
        <v>0</v>
      </c>
      <c r="AC319" s="143">
        <f t="shared" si="20"/>
        <v>0</v>
      </c>
      <c r="AD319" s="143">
        <f t="shared" si="20"/>
        <v>0</v>
      </c>
      <c r="AE319" s="143">
        <f t="shared" si="20"/>
        <v>0</v>
      </c>
      <c r="AF319" s="143">
        <f t="shared" si="20"/>
        <v>0</v>
      </c>
      <c r="AG319" s="143">
        <f t="shared" si="20"/>
        <v>0</v>
      </c>
    </row>
    <row r="320" spans="17:33">
      <c r="Q320" s="140">
        <f t="shared" si="18"/>
        <v>0</v>
      </c>
      <c r="R320" s="140">
        <f t="shared" si="18"/>
        <v>0</v>
      </c>
      <c r="S320" s="140">
        <f t="shared" si="18"/>
        <v>0</v>
      </c>
      <c r="T320" s="140">
        <f t="shared" si="18"/>
        <v>0</v>
      </c>
      <c r="U320" s="140">
        <f t="shared" si="18"/>
        <v>0</v>
      </c>
      <c r="W320" s="140">
        <f t="shared" si="19"/>
        <v>0</v>
      </c>
      <c r="X320" s="140">
        <f t="shared" si="19"/>
        <v>0</v>
      </c>
      <c r="Y320" s="140">
        <f t="shared" si="19"/>
        <v>0</v>
      </c>
      <c r="Z320" s="140">
        <f t="shared" si="19"/>
        <v>0</v>
      </c>
      <c r="AA320" s="140">
        <f t="shared" si="19"/>
        <v>0</v>
      </c>
      <c r="AC320" s="143">
        <f t="shared" si="20"/>
        <v>0</v>
      </c>
      <c r="AD320" s="143">
        <f t="shared" si="20"/>
        <v>0</v>
      </c>
      <c r="AE320" s="143">
        <f t="shared" si="20"/>
        <v>0</v>
      </c>
      <c r="AF320" s="143">
        <f t="shared" si="20"/>
        <v>0</v>
      </c>
      <c r="AG320" s="143">
        <f t="shared" si="20"/>
        <v>0</v>
      </c>
    </row>
    <row r="321" spans="17:33">
      <c r="Q321" s="140">
        <f t="shared" si="18"/>
        <v>0</v>
      </c>
      <c r="R321" s="140">
        <f t="shared" si="18"/>
        <v>0</v>
      </c>
      <c r="S321" s="140">
        <f t="shared" si="18"/>
        <v>0</v>
      </c>
      <c r="T321" s="140">
        <f t="shared" si="18"/>
        <v>0</v>
      </c>
      <c r="U321" s="140">
        <f t="shared" si="18"/>
        <v>0</v>
      </c>
      <c r="W321" s="140">
        <f t="shared" si="19"/>
        <v>0</v>
      </c>
      <c r="X321" s="140">
        <f t="shared" si="19"/>
        <v>0</v>
      </c>
      <c r="Y321" s="140">
        <f t="shared" si="19"/>
        <v>0</v>
      </c>
      <c r="Z321" s="140">
        <f t="shared" si="19"/>
        <v>0</v>
      </c>
      <c r="AA321" s="140">
        <f t="shared" si="19"/>
        <v>0</v>
      </c>
      <c r="AC321" s="143">
        <f t="shared" si="20"/>
        <v>0</v>
      </c>
      <c r="AD321" s="143">
        <f t="shared" si="20"/>
        <v>0</v>
      </c>
      <c r="AE321" s="143">
        <f t="shared" si="20"/>
        <v>0</v>
      </c>
      <c r="AF321" s="143">
        <f t="shared" si="20"/>
        <v>0</v>
      </c>
      <c r="AG321" s="143">
        <f t="shared" si="20"/>
        <v>0</v>
      </c>
    </row>
    <row r="322" spans="17:33">
      <c r="Q322" s="140">
        <f t="shared" si="18"/>
        <v>0</v>
      </c>
      <c r="R322" s="140">
        <f t="shared" si="18"/>
        <v>0</v>
      </c>
      <c r="S322" s="140">
        <f t="shared" si="18"/>
        <v>0</v>
      </c>
      <c r="T322" s="140">
        <f t="shared" si="18"/>
        <v>0</v>
      </c>
      <c r="U322" s="140">
        <f t="shared" si="18"/>
        <v>0</v>
      </c>
      <c r="W322" s="140">
        <f t="shared" si="19"/>
        <v>0</v>
      </c>
      <c r="X322" s="140">
        <f t="shared" si="19"/>
        <v>0</v>
      </c>
      <c r="Y322" s="140">
        <f t="shared" si="19"/>
        <v>0</v>
      </c>
      <c r="Z322" s="140">
        <f t="shared" si="19"/>
        <v>0</v>
      </c>
      <c r="AA322" s="140">
        <f t="shared" si="19"/>
        <v>0</v>
      </c>
      <c r="AC322" s="143">
        <f t="shared" si="20"/>
        <v>0</v>
      </c>
      <c r="AD322" s="143">
        <f t="shared" si="20"/>
        <v>0</v>
      </c>
      <c r="AE322" s="143">
        <f t="shared" si="20"/>
        <v>0</v>
      </c>
      <c r="AF322" s="143">
        <f t="shared" si="20"/>
        <v>0</v>
      </c>
      <c r="AG322" s="143">
        <f t="shared" si="20"/>
        <v>0</v>
      </c>
    </row>
    <row r="323" spans="17:33">
      <c r="Q323" s="140">
        <f t="shared" si="18"/>
        <v>0</v>
      </c>
      <c r="R323" s="140">
        <f t="shared" si="18"/>
        <v>0</v>
      </c>
      <c r="S323" s="140">
        <f t="shared" si="18"/>
        <v>0</v>
      </c>
      <c r="T323" s="140">
        <f t="shared" si="18"/>
        <v>0</v>
      </c>
      <c r="U323" s="140">
        <f t="shared" si="18"/>
        <v>0</v>
      </c>
      <c r="W323" s="140">
        <f t="shared" si="19"/>
        <v>0</v>
      </c>
      <c r="X323" s="140">
        <f t="shared" si="19"/>
        <v>0</v>
      </c>
      <c r="Y323" s="140">
        <f t="shared" si="19"/>
        <v>0</v>
      </c>
      <c r="Z323" s="140">
        <f t="shared" si="19"/>
        <v>0</v>
      </c>
      <c r="AA323" s="140">
        <f t="shared" si="19"/>
        <v>0</v>
      </c>
      <c r="AC323" s="143">
        <f t="shared" si="20"/>
        <v>0</v>
      </c>
      <c r="AD323" s="143">
        <f t="shared" si="20"/>
        <v>0</v>
      </c>
      <c r="AE323" s="143">
        <f t="shared" si="20"/>
        <v>0</v>
      </c>
      <c r="AF323" s="143">
        <f t="shared" si="20"/>
        <v>0</v>
      </c>
      <c r="AG323" s="143">
        <f t="shared" si="20"/>
        <v>0</v>
      </c>
    </row>
    <row r="324" spans="17:33">
      <c r="Q324" s="140">
        <f t="shared" si="18"/>
        <v>0</v>
      </c>
      <c r="R324" s="140">
        <f t="shared" si="18"/>
        <v>0</v>
      </c>
      <c r="S324" s="140">
        <f t="shared" si="18"/>
        <v>0</v>
      </c>
      <c r="T324" s="140">
        <f t="shared" si="18"/>
        <v>0</v>
      </c>
      <c r="U324" s="140">
        <f t="shared" si="18"/>
        <v>0</v>
      </c>
      <c r="W324" s="140">
        <f t="shared" si="19"/>
        <v>0</v>
      </c>
      <c r="X324" s="140">
        <f t="shared" si="19"/>
        <v>0</v>
      </c>
      <c r="Y324" s="140">
        <f t="shared" si="19"/>
        <v>0</v>
      </c>
      <c r="Z324" s="140">
        <f t="shared" si="19"/>
        <v>0</v>
      </c>
      <c r="AA324" s="140">
        <f t="shared" si="19"/>
        <v>0</v>
      </c>
      <c r="AC324" s="143">
        <f t="shared" si="20"/>
        <v>0</v>
      </c>
      <c r="AD324" s="143">
        <f t="shared" si="20"/>
        <v>0</v>
      </c>
      <c r="AE324" s="143">
        <f t="shared" si="20"/>
        <v>0</v>
      </c>
      <c r="AF324" s="143">
        <f t="shared" si="20"/>
        <v>0</v>
      </c>
      <c r="AG324" s="143">
        <f t="shared" si="20"/>
        <v>0</v>
      </c>
    </row>
    <row r="325" spans="17:33">
      <c r="Q325" s="140">
        <f t="shared" ref="Q325:U375" si="21">($E325-$D325)*K325</f>
        <v>0</v>
      </c>
      <c r="R325" s="140">
        <f t="shared" si="21"/>
        <v>0</v>
      </c>
      <c r="S325" s="140">
        <f t="shared" si="21"/>
        <v>0</v>
      </c>
      <c r="T325" s="140">
        <f t="shared" si="21"/>
        <v>0</v>
      </c>
      <c r="U325" s="140">
        <f t="shared" si="21"/>
        <v>0</v>
      </c>
      <c r="W325" s="140">
        <f t="shared" ref="W325:AA378" si="22">($E325-$D325)*F325</f>
        <v>0</v>
      </c>
      <c r="X325" s="140">
        <f t="shared" si="22"/>
        <v>0</v>
      </c>
      <c r="Y325" s="140">
        <f t="shared" si="22"/>
        <v>0</v>
      </c>
      <c r="Z325" s="140">
        <f t="shared" si="22"/>
        <v>0</v>
      </c>
      <c r="AA325" s="140">
        <f t="shared" si="22"/>
        <v>0</v>
      </c>
      <c r="AC325" s="143">
        <f t="shared" ref="AC325:AG375" si="23">SUM(Q325,W325)</f>
        <v>0</v>
      </c>
      <c r="AD325" s="143">
        <f t="shared" si="23"/>
        <v>0</v>
      </c>
      <c r="AE325" s="143">
        <f t="shared" si="23"/>
        <v>0</v>
      </c>
      <c r="AF325" s="143">
        <f t="shared" si="23"/>
        <v>0</v>
      </c>
      <c r="AG325" s="143">
        <f t="shared" si="23"/>
        <v>0</v>
      </c>
    </row>
    <row r="326" spans="17:33">
      <c r="Q326" s="140">
        <f t="shared" si="21"/>
        <v>0</v>
      </c>
      <c r="R326" s="140">
        <f t="shared" si="21"/>
        <v>0</v>
      </c>
      <c r="S326" s="140">
        <f t="shared" si="21"/>
        <v>0</v>
      </c>
      <c r="T326" s="140">
        <f t="shared" si="21"/>
        <v>0</v>
      </c>
      <c r="U326" s="140">
        <f t="shared" si="21"/>
        <v>0</v>
      </c>
      <c r="W326" s="140">
        <f t="shared" si="22"/>
        <v>0</v>
      </c>
      <c r="X326" s="140">
        <f t="shared" si="22"/>
        <v>0</v>
      </c>
      <c r="Y326" s="140">
        <f t="shared" si="22"/>
        <v>0</v>
      </c>
      <c r="Z326" s="140">
        <f t="shared" si="22"/>
        <v>0</v>
      </c>
      <c r="AA326" s="140">
        <f t="shared" si="22"/>
        <v>0</v>
      </c>
      <c r="AC326" s="143">
        <f t="shared" si="23"/>
        <v>0</v>
      </c>
      <c r="AD326" s="143">
        <f t="shared" si="23"/>
        <v>0</v>
      </c>
      <c r="AE326" s="143">
        <f t="shared" si="23"/>
        <v>0</v>
      </c>
      <c r="AF326" s="143">
        <f t="shared" si="23"/>
        <v>0</v>
      </c>
      <c r="AG326" s="143">
        <f t="shared" si="23"/>
        <v>0</v>
      </c>
    </row>
    <row r="327" spans="17:33">
      <c r="Q327" s="140">
        <f t="shared" si="21"/>
        <v>0</v>
      </c>
      <c r="R327" s="140">
        <f t="shared" si="21"/>
        <v>0</v>
      </c>
      <c r="S327" s="140">
        <f t="shared" si="21"/>
        <v>0</v>
      </c>
      <c r="T327" s="140">
        <f t="shared" si="21"/>
        <v>0</v>
      </c>
      <c r="U327" s="140">
        <f t="shared" si="21"/>
        <v>0</v>
      </c>
      <c r="W327" s="140">
        <f t="shared" si="22"/>
        <v>0</v>
      </c>
      <c r="X327" s="140">
        <f t="shared" si="22"/>
        <v>0</v>
      </c>
      <c r="Y327" s="140">
        <f t="shared" si="22"/>
        <v>0</v>
      </c>
      <c r="Z327" s="140">
        <f t="shared" si="22"/>
        <v>0</v>
      </c>
      <c r="AA327" s="140">
        <f t="shared" si="22"/>
        <v>0</v>
      </c>
      <c r="AC327" s="143">
        <f t="shared" si="23"/>
        <v>0</v>
      </c>
      <c r="AD327" s="143">
        <f t="shared" si="23"/>
        <v>0</v>
      </c>
      <c r="AE327" s="143">
        <f t="shared" si="23"/>
        <v>0</v>
      </c>
      <c r="AF327" s="143">
        <f t="shared" si="23"/>
        <v>0</v>
      </c>
      <c r="AG327" s="143">
        <f t="shared" si="23"/>
        <v>0</v>
      </c>
    </row>
    <row r="328" spans="17:33">
      <c r="Q328" s="140">
        <f t="shared" si="21"/>
        <v>0</v>
      </c>
      <c r="R328" s="140">
        <f t="shared" si="21"/>
        <v>0</v>
      </c>
      <c r="S328" s="140">
        <f t="shared" si="21"/>
        <v>0</v>
      </c>
      <c r="T328" s="140">
        <f t="shared" si="21"/>
        <v>0</v>
      </c>
      <c r="U328" s="140">
        <f t="shared" si="21"/>
        <v>0</v>
      </c>
      <c r="W328" s="140">
        <f t="shared" si="22"/>
        <v>0</v>
      </c>
      <c r="X328" s="140">
        <f t="shared" si="22"/>
        <v>0</v>
      </c>
      <c r="Y328" s="140">
        <f t="shared" si="22"/>
        <v>0</v>
      </c>
      <c r="Z328" s="140">
        <f t="shared" si="22"/>
        <v>0</v>
      </c>
      <c r="AA328" s="140">
        <f t="shared" si="22"/>
        <v>0</v>
      </c>
      <c r="AC328" s="143">
        <f t="shared" si="23"/>
        <v>0</v>
      </c>
      <c r="AD328" s="143">
        <f t="shared" si="23"/>
        <v>0</v>
      </c>
      <c r="AE328" s="143">
        <f t="shared" si="23"/>
        <v>0</v>
      </c>
      <c r="AF328" s="143">
        <f t="shared" si="23"/>
        <v>0</v>
      </c>
      <c r="AG328" s="143">
        <f t="shared" si="23"/>
        <v>0</v>
      </c>
    </row>
    <row r="329" spans="17:33">
      <c r="Q329" s="140">
        <f t="shared" si="21"/>
        <v>0</v>
      </c>
      <c r="R329" s="140">
        <f t="shared" si="21"/>
        <v>0</v>
      </c>
      <c r="S329" s="140">
        <f t="shared" si="21"/>
        <v>0</v>
      </c>
      <c r="T329" s="140">
        <f t="shared" si="21"/>
        <v>0</v>
      </c>
      <c r="U329" s="140">
        <f t="shared" si="21"/>
        <v>0</v>
      </c>
      <c r="W329" s="140">
        <f t="shared" si="22"/>
        <v>0</v>
      </c>
      <c r="X329" s="140">
        <f t="shared" si="22"/>
        <v>0</v>
      </c>
      <c r="Y329" s="140">
        <f t="shared" si="22"/>
        <v>0</v>
      </c>
      <c r="Z329" s="140">
        <f t="shared" si="22"/>
        <v>0</v>
      </c>
      <c r="AA329" s="140">
        <f t="shared" si="22"/>
        <v>0</v>
      </c>
      <c r="AC329" s="143">
        <f t="shared" si="23"/>
        <v>0</v>
      </c>
      <c r="AD329" s="143">
        <f t="shared" si="23"/>
        <v>0</v>
      </c>
      <c r="AE329" s="143">
        <f t="shared" si="23"/>
        <v>0</v>
      </c>
      <c r="AF329" s="143">
        <f t="shared" si="23"/>
        <v>0</v>
      </c>
      <c r="AG329" s="143">
        <f t="shared" si="23"/>
        <v>0</v>
      </c>
    </row>
    <row r="330" spans="17:33">
      <c r="Q330" s="140">
        <f t="shared" si="21"/>
        <v>0</v>
      </c>
      <c r="R330" s="140">
        <f t="shared" si="21"/>
        <v>0</v>
      </c>
      <c r="S330" s="140">
        <f t="shared" si="21"/>
        <v>0</v>
      </c>
      <c r="T330" s="140">
        <f t="shared" si="21"/>
        <v>0</v>
      </c>
      <c r="U330" s="140">
        <f t="shared" si="21"/>
        <v>0</v>
      </c>
      <c r="W330" s="140">
        <f t="shared" si="22"/>
        <v>0</v>
      </c>
      <c r="X330" s="140">
        <f t="shared" si="22"/>
        <v>0</v>
      </c>
      <c r="Y330" s="140">
        <f t="shared" si="22"/>
        <v>0</v>
      </c>
      <c r="Z330" s="140">
        <f t="shared" si="22"/>
        <v>0</v>
      </c>
      <c r="AA330" s="140">
        <f t="shared" si="22"/>
        <v>0</v>
      </c>
      <c r="AC330" s="143">
        <f t="shared" si="23"/>
        <v>0</v>
      </c>
      <c r="AD330" s="143">
        <f t="shared" si="23"/>
        <v>0</v>
      </c>
      <c r="AE330" s="143">
        <f t="shared" si="23"/>
        <v>0</v>
      </c>
      <c r="AF330" s="143">
        <f t="shared" si="23"/>
        <v>0</v>
      </c>
      <c r="AG330" s="143">
        <f t="shared" si="23"/>
        <v>0</v>
      </c>
    </row>
    <row r="331" spans="17:33">
      <c r="Q331" s="140">
        <f t="shared" si="21"/>
        <v>0</v>
      </c>
      <c r="R331" s="140">
        <f t="shared" si="21"/>
        <v>0</v>
      </c>
      <c r="S331" s="140">
        <f t="shared" si="21"/>
        <v>0</v>
      </c>
      <c r="T331" s="140">
        <f t="shared" si="21"/>
        <v>0</v>
      </c>
      <c r="U331" s="140">
        <f t="shared" si="21"/>
        <v>0</v>
      </c>
      <c r="W331" s="140">
        <f t="shared" si="22"/>
        <v>0</v>
      </c>
      <c r="X331" s="140">
        <f t="shared" si="22"/>
        <v>0</v>
      </c>
      <c r="Y331" s="140">
        <f t="shared" si="22"/>
        <v>0</v>
      </c>
      <c r="Z331" s="140">
        <f t="shared" si="22"/>
        <v>0</v>
      </c>
      <c r="AA331" s="140">
        <f t="shared" si="22"/>
        <v>0</v>
      </c>
      <c r="AC331" s="143">
        <f t="shared" si="23"/>
        <v>0</v>
      </c>
      <c r="AD331" s="143">
        <f t="shared" si="23"/>
        <v>0</v>
      </c>
      <c r="AE331" s="143">
        <f t="shared" si="23"/>
        <v>0</v>
      </c>
      <c r="AF331" s="143">
        <f t="shared" si="23"/>
        <v>0</v>
      </c>
      <c r="AG331" s="143">
        <f t="shared" si="23"/>
        <v>0</v>
      </c>
    </row>
    <row r="332" spans="17:33">
      <c r="Q332" s="140">
        <f t="shared" si="21"/>
        <v>0</v>
      </c>
      <c r="R332" s="140">
        <f t="shared" si="21"/>
        <v>0</v>
      </c>
      <c r="S332" s="140">
        <f t="shared" si="21"/>
        <v>0</v>
      </c>
      <c r="T332" s="140">
        <f t="shared" si="21"/>
        <v>0</v>
      </c>
      <c r="U332" s="140">
        <f t="shared" si="21"/>
        <v>0</v>
      </c>
      <c r="W332" s="140">
        <f t="shared" si="22"/>
        <v>0</v>
      </c>
      <c r="X332" s="140">
        <f t="shared" si="22"/>
        <v>0</v>
      </c>
      <c r="Y332" s="140">
        <f t="shared" si="22"/>
        <v>0</v>
      </c>
      <c r="Z332" s="140">
        <f t="shared" si="22"/>
        <v>0</v>
      </c>
      <c r="AA332" s="140">
        <f t="shared" si="22"/>
        <v>0</v>
      </c>
      <c r="AC332" s="143">
        <f t="shared" si="23"/>
        <v>0</v>
      </c>
      <c r="AD332" s="143">
        <f t="shared" si="23"/>
        <v>0</v>
      </c>
      <c r="AE332" s="143">
        <f t="shared" si="23"/>
        <v>0</v>
      </c>
      <c r="AF332" s="143">
        <f t="shared" si="23"/>
        <v>0</v>
      </c>
      <c r="AG332" s="143">
        <f t="shared" si="23"/>
        <v>0</v>
      </c>
    </row>
    <row r="333" spans="17:33">
      <c r="Q333" s="140">
        <f t="shared" si="21"/>
        <v>0</v>
      </c>
      <c r="R333" s="140">
        <f t="shared" si="21"/>
        <v>0</v>
      </c>
      <c r="S333" s="140">
        <f t="shared" si="21"/>
        <v>0</v>
      </c>
      <c r="T333" s="140">
        <f t="shared" si="21"/>
        <v>0</v>
      </c>
      <c r="U333" s="140">
        <f t="shared" si="21"/>
        <v>0</v>
      </c>
      <c r="W333" s="140">
        <f t="shared" si="22"/>
        <v>0</v>
      </c>
      <c r="X333" s="140">
        <f t="shared" si="22"/>
        <v>0</v>
      </c>
      <c r="Y333" s="140">
        <f t="shared" si="22"/>
        <v>0</v>
      </c>
      <c r="Z333" s="140">
        <f t="shared" si="22"/>
        <v>0</v>
      </c>
      <c r="AA333" s="140">
        <f t="shared" si="22"/>
        <v>0</v>
      </c>
      <c r="AC333" s="143">
        <f t="shared" si="23"/>
        <v>0</v>
      </c>
      <c r="AD333" s="143">
        <f t="shared" si="23"/>
        <v>0</v>
      </c>
      <c r="AE333" s="143">
        <f t="shared" si="23"/>
        <v>0</v>
      </c>
      <c r="AF333" s="143">
        <f t="shared" si="23"/>
        <v>0</v>
      </c>
      <c r="AG333" s="143">
        <f t="shared" si="23"/>
        <v>0</v>
      </c>
    </row>
    <row r="334" spans="17:33">
      <c r="Q334" s="140">
        <f t="shared" si="21"/>
        <v>0</v>
      </c>
      <c r="R334" s="140">
        <f t="shared" si="21"/>
        <v>0</v>
      </c>
      <c r="S334" s="140">
        <f t="shared" si="21"/>
        <v>0</v>
      </c>
      <c r="T334" s="140">
        <f t="shared" si="21"/>
        <v>0</v>
      </c>
      <c r="U334" s="140">
        <f t="shared" si="21"/>
        <v>0</v>
      </c>
      <c r="W334" s="140">
        <f t="shared" si="22"/>
        <v>0</v>
      </c>
      <c r="X334" s="140">
        <f t="shared" si="22"/>
        <v>0</v>
      </c>
      <c r="Y334" s="140">
        <f t="shared" si="22"/>
        <v>0</v>
      </c>
      <c r="Z334" s="140">
        <f t="shared" si="22"/>
        <v>0</v>
      </c>
      <c r="AA334" s="140">
        <f t="shared" si="22"/>
        <v>0</v>
      </c>
      <c r="AC334" s="143">
        <f t="shared" si="23"/>
        <v>0</v>
      </c>
      <c r="AD334" s="143">
        <f t="shared" si="23"/>
        <v>0</v>
      </c>
      <c r="AE334" s="143">
        <f t="shared" si="23"/>
        <v>0</v>
      </c>
      <c r="AF334" s="143">
        <f t="shared" si="23"/>
        <v>0</v>
      </c>
      <c r="AG334" s="143">
        <f t="shared" si="23"/>
        <v>0</v>
      </c>
    </row>
    <row r="335" spans="17:33">
      <c r="Q335" s="140">
        <f t="shared" si="21"/>
        <v>0</v>
      </c>
      <c r="R335" s="140">
        <f t="shared" si="21"/>
        <v>0</v>
      </c>
      <c r="S335" s="140">
        <f t="shared" si="21"/>
        <v>0</v>
      </c>
      <c r="T335" s="140">
        <f t="shared" si="21"/>
        <v>0</v>
      </c>
      <c r="U335" s="140">
        <f t="shared" si="21"/>
        <v>0</v>
      </c>
      <c r="W335" s="140">
        <f t="shared" si="22"/>
        <v>0</v>
      </c>
      <c r="X335" s="140">
        <f t="shared" si="22"/>
        <v>0</v>
      </c>
      <c r="Y335" s="140">
        <f t="shared" si="22"/>
        <v>0</v>
      </c>
      <c r="Z335" s="140">
        <f t="shared" si="22"/>
        <v>0</v>
      </c>
      <c r="AA335" s="140">
        <f t="shared" si="22"/>
        <v>0</v>
      </c>
      <c r="AC335" s="143">
        <f t="shared" si="23"/>
        <v>0</v>
      </c>
      <c r="AD335" s="143">
        <f t="shared" si="23"/>
        <v>0</v>
      </c>
      <c r="AE335" s="143">
        <f t="shared" si="23"/>
        <v>0</v>
      </c>
      <c r="AF335" s="143">
        <f t="shared" si="23"/>
        <v>0</v>
      </c>
      <c r="AG335" s="143">
        <f t="shared" si="23"/>
        <v>0</v>
      </c>
    </row>
    <row r="336" spans="17:33">
      <c r="Q336" s="140">
        <f t="shared" si="21"/>
        <v>0</v>
      </c>
      <c r="R336" s="140">
        <f t="shared" si="21"/>
        <v>0</v>
      </c>
      <c r="S336" s="140">
        <f t="shared" si="21"/>
        <v>0</v>
      </c>
      <c r="T336" s="140">
        <f t="shared" si="21"/>
        <v>0</v>
      </c>
      <c r="U336" s="140">
        <f t="shared" si="21"/>
        <v>0</v>
      </c>
      <c r="W336" s="140">
        <f t="shared" si="22"/>
        <v>0</v>
      </c>
      <c r="X336" s="140">
        <f t="shared" si="22"/>
        <v>0</v>
      </c>
      <c r="Y336" s="140">
        <f t="shared" si="22"/>
        <v>0</v>
      </c>
      <c r="Z336" s="140">
        <f t="shared" si="22"/>
        <v>0</v>
      </c>
      <c r="AA336" s="140">
        <f t="shared" si="22"/>
        <v>0</v>
      </c>
      <c r="AC336" s="143">
        <f t="shared" si="23"/>
        <v>0</v>
      </c>
      <c r="AD336" s="143">
        <f t="shared" si="23"/>
        <v>0</v>
      </c>
      <c r="AE336" s="143">
        <f t="shared" si="23"/>
        <v>0</v>
      </c>
      <c r="AF336" s="143">
        <f t="shared" si="23"/>
        <v>0</v>
      </c>
      <c r="AG336" s="143">
        <f t="shared" si="23"/>
        <v>0</v>
      </c>
    </row>
    <row r="337" spans="17:33">
      <c r="Q337" s="140">
        <f t="shared" si="21"/>
        <v>0</v>
      </c>
      <c r="R337" s="140">
        <f t="shared" si="21"/>
        <v>0</v>
      </c>
      <c r="S337" s="140">
        <f t="shared" si="21"/>
        <v>0</v>
      </c>
      <c r="T337" s="140">
        <f t="shared" si="21"/>
        <v>0</v>
      </c>
      <c r="U337" s="140">
        <f t="shared" si="21"/>
        <v>0</v>
      </c>
      <c r="W337" s="140">
        <f t="shared" si="22"/>
        <v>0</v>
      </c>
      <c r="X337" s="140">
        <f t="shared" si="22"/>
        <v>0</v>
      </c>
      <c r="Y337" s="140">
        <f t="shared" si="22"/>
        <v>0</v>
      </c>
      <c r="Z337" s="140">
        <f t="shared" si="22"/>
        <v>0</v>
      </c>
      <c r="AA337" s="140">
        <f t="shared" si="22"/>
        <v>0</v>
      </c>
      <c r="AC337" s="143">
        <f t="shared" si="23"/>
        <v>0</v>
      </c>
      <c r="AD337" s="143">
        <f t="shared" si="23"/>
        <v>0</v>
      </c>
      <c r="AE337" s="143">
        <f t="shared" si="23"/>
        <v>0</v>
      </c>
      <c r="AF337" s="143">
        <f t="shared" si="23"/>
        <v>0</v>
      </c>
      <c r="AG337" s="143">
        <f t="shared" si="23"/>
        <v>0</v>
      </c>
    </row>
    <row r="338" spans="17:33">
      <c r="Q338" s="140">
        <f t="shared" si="21"/>
        <v>0</v>
      </c>
      <c r="R338" s="140">
        <f t="shared" si="21"/>
        <v>0</v>
      </c>
      <c r="S338" s="140">
        <f t="shared" si="21"/>
        <v>0</v>
      </c>
      <c r="T338" s="140">
        <f t="shared" si="21"/>
        <v>0</v>
      </c>
      <c r="U338" s="140">
        <f t="shared" si="21"/>
        <v>0</v>
      </c>
      <c r="W338" s="140">
        <f t="shared" si="22"/>
        <v>0</v>
      </c>
      <c r="X338" s="140">
        <f t="shared" si="22"/>
        <v>0</v>
      </c>
      <c r="Y338" s="140">
        <f t="shared" si="22"/>
        <v>0</v>
      </c>
      <c r="Z338" s="140">
        <f t="shared" si="22"/>
        <v>0</v>
      </c>
      <c r="AA338" s="140">
        <f t="shared" si="22"/>
        <v>0</v>
      </c>
      <c r="AC338" s="143">
        <f t="shared" si="23"/>
        <v>0</v>
      </c>
      <c r="AD338" s="143">
        <f t="shared" si="23"/>
        <v>0</v>
      </c>
      <c r="AE338" s="143">
        <f t="shared" si="23"/>
        <v>0</v>
      </c>
      <c r="AF338" s="143">
        <f t="shared" si="23"/>
        <v>0</v>
      </c>
      <c r="AG338" s="143">
        <f t="shared" si="23"/>
        <v>0</v>
      </c>
    </row>
    <row r="339" spans="17:33">
      <c r="Q339" s="140">
        <f t="shared" si="21"/>
        <v>0</v>
      </c>
      <c r="R339" s="140">
        <f t="shared" si="21"/>
        <v>0</v>
      </c>
      <c r="S339" s="140">
        <f t="shared" si="21"/>
        <v>0</v>
      </c>
      <c r="T339" s="140">
        <f t="shared" si="21"/>
        <v>0</v>
      </c>
      <c r="U339" s="140">
        <f t="shared" si="21"/>
        <v>0</v>
      </c>
      <c r="W339" s="140">
        <f t="shared" si="22"/>
        <v>0</v>
      </c>
      <c r="X339" s="140">
        <f t="shared" si="22"/>
        <v>0</v>
      </c>
      <c r="Y339" s="140">
        <f t="shared" si="22"/>
        <v>0</v>
      </c>
      <c r="Z339" s="140">
        <f t="shared" si="22"/>
        <v>0</v>
      </c>
      <c r="AA339" s="140">
        <f t="shared" si="22"/>
        <v>0</v>
      </c>
      <c r="AC339" s="143">
        <f t="shared" si="23"/>
        <v>0</v>
      </c>
      <c r="AD339" s="143">
        <f t="shared" si="23"/>
        <v>0</v>
      </c>
      <c r="AE339" s="143">
        <f t="shared" si="23"/>
        <v>0</v>
      </c>
      <c r="AF339" s="143">
        <f t="shared" si="23"/>
        <v>0</v>
      </c>
      <c r="AG339" s="143">
        <f t="shared" si="23"/>
        <v>0</v>
      </c>
    </row>
    <row r="340" spans="17:33">
      <c r="Q340" s="140">
        <f t="shared" si="21"/>
        <v>0</v>
      </c>
      <c r="R340" s="140">
        <f t="shared" si="21"/>
        <v>0</v>
      </c>
      <c r="S340" s="140">
        <f t="shared" si="21"/>
        <v>0</v>
      </c>
      <c r="T340" s="140">
        <f t="shared" si="21"/>
        <v>0</v>
      </c>
      <c r="U340" s="140">
        <f t="shared" si="21"/>
        <v>0</v>
      </c>
      <c r="W340" s="140">
        <f t="shared" si="22"/>
        <v>0</v>
      </c>
      <c r="X340" s="140">
        <f t="shared" si="22"/>
        <v>0</v>
      </c>
      <c r="Y340" s="140">
        <f t="shared" si="22"/>
        <v>0</v>
      </c>
      <c r="Z340" s="140">
        <f t="shared" si="22"/>
        <v>0</v>
      </c>
      <c r="AA340" s="140">
        <f t="shared" si="22"/>
        <v>0</v>
      </c>
      <c r="AC340" s="143">
        <f t="shared" si="23"/>
        <v>0</v>
      </c>
      <c r="AD340" s="143">
        <f t="shared" si="23"/>
        <v>0</v>
      </c>
      <c r="AE340" s="143">
        <f t="shared" si="23"/>
        <v>0</v>
      </c>
      <c r="AF340" s="143">
        <f t="shared" si="23"/>
        <v>0</v>
      </c>
      <c r="AG340" s="143">
        <f t="shared" si="23"/>
        <v>0</v>
      </c>
    </row>
    <row r="341" spans="17:33">
      <c r="Q341" s="140">
        <f t="shared" si="21"/>
        <v>0</v>
      </c>
      <c r="R341" s="140">
        <f t="shared" si="21"/>
        <v>0</v>
      </c>
      <c r="S341" s="140">
        <f t="shared" si="21"/>
        <v>0</v>
      </c>
      <c r="T341" s="140">
        <f t="shared" si="21"/>
        <v>0</v>
      </c>
      <c r="U341" s="140">
        <f t="shared" si="21"/>
        <v>0</v>
      </c>
      <c r="W341" s="140">
        <f t="shared" si="22"/>
        <v>0</v>
      </c>
      <c r="X341" s="140">
        <f t="shared" si="22"/>
        <v>0</v>
      </c>
      <c r="Y341" s="140">
        <f t="shared" si="22"/>
        <v>0</v>
      </c>
      <c r="Z341" s="140">
        <f t="shared" si="22"/>
        <v>0</v>
      </c>
      <c r="AA341" s="140">
        <f t="shared" si="22"/>
        <v>0</v>
      </c>
      <c r="AC341" s="143">
        <f t="shared" si="23"/>
        <v>0</v>
      </c>
      <c r="AD341" s="143">
        <f t="shared" si="23"/>
        <v>0</v>
      </c>
      <c r="AE341" s="143">
        <f t="shared" si="23"/>
        <v>0</v>
      </c>
      <c r="AF341" s="143">
        <f t="shared" si="23"/>
        <v>0</v>
      </c>
      <c r="AG341" s="143">
        <f t="shared" si="23"/>
        <v>0</v>
      </c>
    </row>
    <row r="342" spans="17:33">
      <c r="Q342" s="140">
        <f t="shared" si="21"/>
        <v>0</v>
      </c>
      <c r="R342" s="140">
        <f t="shared" si="21"/>
        <v>0</v>
      </c>
      <c r="S342" s="140">
        <f t="shared" si="21"/>
        <v>0</v>
      </c>
      <c r="T342" s="140">
        <f t="shared" si="21"/>
        <v>0</v>
      </c>
      <c r="U342" s="140">
        <f t="shared" si="21"/>
        <v>0</v>
      </c>
      <c r="W342" s="140">
        <f t="shared" si="22"/>
        <v>0</v>
      </c>
      <c r="X342" s="140">
        <f t="shared" si="22"/>
        <v>0</v>
      </c>
      <c r="Y342" s="140">
        <f t="shared" si="22"/>
        <v>0</v>
      </c>
      <c r="Z342" s="140">
        <f t="shared" si="22"/>
        <v>0</v>
      </c>
      <c r="AA342" s="140">
        <f t="shared" si="22"/>
        <v>0</v>
      </c>
      <c r="AC342" s="143">
        <f t="shared" si="23"/>
        <v>0</v>
      </c>
      <c r="AD342" s="143">
        <f t="shared" si="23"/>
        <v>0</v>
      </c>
      <c r="AE342" s="143">
        <f t="shared" si="23"/>
        <v>0</v>
      </c>
      <c r="AF342" s="143">
        <f t="shared" si="23"/>
        <v>0</v>
      </c>
      <c r="AG342" s="143">
        <f t="shared" si="23"/>
        <v>0</v>
      </c>
    </row>
    <row r="343" spans="17:33">
      <c r="Q343" s="140">
        <f t="shared" si="21"/>
        <v>0</v>
      </c>
      <c r="R343" s="140">
        <f t="shared" si="21"/>
        <v>0</v>
      </c>
      <c r="S343" s="140">
        <f t="shared" si="21"/>
        <v>0</v>
      </c>
      <c r="T343" s="140">
        <f t="shared" si="21"/>
        <v>0</v>
      </c>
      <c r="U343" s="140">
        <f t="shared" si="21"/>
        <v>0</v>
      </c>
      <c r="W343" s="140">
        <f t="shared" si="22"/>
        <v>0</v>
      </c>
      <c r="X343" s="140">
        <f t="shared" si="22"/>
        <v>0</v>
      </c>
      <c r="Y343" s="140">
        <f t="shared" si="22"/>
        <v>0</v>
      </c>
      <c r="Z343" s="140">
        <f t="shared" si="22"/>
        <v>0</v>
      </c>
      <c r="AA343" s="140">
        <f t="shared" si="22"/>
        <v>0</v>
      </c>
      <c r="AC343" s="143">
        <f t="shared" si="23"/>
        <v>0</v>
      </c>
      <c r="AD343" s="143">
        <f t="shared" si="23"/>
        <v>0</v>
      </c>
      <c r="AE343" s="143">
        <f t="shared" si="23"/>
        <v>0</v>
      </c>
      <c r="AF343" s="143">
        <f t="shared" si="23"/>
        <v>0</v>
      </c>
      <c r="AG343" s="143">
        <f t="shared" si="23"/>
        <v>0</v>
      </c>
    </row>
    <row r="344" spans="17:33">
      <c r="Q344" s="140">
        <f t="shared" si="21"/>
        <v>0</v>
      </c>
      <c r="R344" s="140">
        <f t="shared" si="21"/>
        <v>0</v>
      </c>
      <c r="S344" s="140">
        <f t="shared" si="21"/>
        <v>0</v>
      </c>
      <c r="T344" s="140">
        <f t="shared" si="21"/>
        <v>0</v>
      </c>
      <c r="U344" s="140">
        <f t="shared" si="21"/>
        <v>0</v>
      </c>
      <c r="W344" s="140">
        <f t="shared" si="22"/>
        <v>0</v>
      </c>
      <c r="X344" s="140">
        <f t="shared" si="22"/>
        <v>0</v>
      </c>
      <c r="Y344" s="140">
        <f t="shared" si="22"/>
        <v>0</v>
      </c>
      <c r="Z344" s="140">
        <f t="shared" si="22"/>
        <v>0</v>
      </c>
      <c r="AA344" s="140">
        <f t="shared" si="22"/>
        <v>0</v>
      </c>
      <c r="AC344" s="143">
        <f t="shared" si="23"/>
        <v>0</v>
      </c>
      <c r="AD344" s="143">
        <f t="shared" si="23"/>
        <v>0</v>
      </c>
      <c r="AE344" s="143">
        <f t="shared" si="23"/>
        <v>0</v>
      </c>
      <c r="AF344" s="143">
        <f t="shared" si="23"/>
        <v>0</v>
      </c>
      <c r="AG344" s="143">
        <f t="shared" si="23"/>
        <v>0</v>
      </c>
    </row>
    <row r="345" spans="17:33">
      <c r="Q345" s="140">
        <f t="shared" si="21"/>
        <v>0</v>
      </c>
      <c r="R345" s="140">
        <f t="shared" si="21"/>
        <v>0</v>
      </c>
      <c r="S345" s="140">
        <f t="shared" si="21"/>
        <v>0</v>
      </c>
      <c r="T345" s="140">
        <f t="shared" si="21"/>
        <v>0</v>
      </c>
      <c r="U345" s="140">
        <f t="shared" si="21"/>
        <v>0</v>
      </c>
      <c r="W345" s="140">
        <f t="shared" si="22"/>
        <v>0</v>
      </c>
      <c r="X345" s="140">
        <f t="shared" si="22"/>
        <v>0</v>
      </c>
      <c r="Y345" s="140">
        <f t="shared" si="22"/>
        <v>0</v>
      </c>
      <c r="Z345" s="140">
        <f t="shared" si="22"/>
        <v>0</v>
      </c>
      <c r="AA345" s="140">
        <f t="shared" si="22"/>
        <v>0</v>
      </c>
      <c r="AC345" s="143">
        <f t="shared" si="23"/>
        <v>0</v>
      </c>
      <c r="AD345" s="143">
        <f t="shared" si="23"/>
        <v>0</v>
      </c>
      <c r="AE345" s="143">
        <f t="shared" si="23"/>
        <v>0</v>
      </c>
      <c r="AF345" s="143">
        <f t="shared" si="23"/>
        <v>0</v>
      </c>
      <c r="AG345" s="143">
        <f t="shared" si="23"/>
        <v>0</v>
      </c>
    </row>
    <row r="346" spans="17:33">
      <c r="Q346" s="140">
        <f t="shared" si="21"/>
        <v>0</v>
      </c>
      <c r="R346" s="140">
        <f t="shared" si="21"/>
        <v>0</v>
      </c>
      <c r="S346" s="140">
        <f t="shared" si="21"/>
        <v>0</v>
      </c>
      <c r="T346" s="140">
        <f t="shared" si="21"/>
        <v>0</v>
      </c>
      <c r="U346" s="140">
        <f t="shared" si="21"/>
        <v>0</v>
      </c>
      <c r="W346" s="140">
        <f t="shared" si="22"/>
        <v>0</v>
      </c>
      <c r="X346" s="140">
        <f t="shared" si="22"/>
        <v>0</v>
      </c>
      <c r="Y346" s="140">
        <f t="shared" si="22"/>
        <v>0</v>
      </c>
      <c r="Z346" s="140">
        <f t="shared" si="22"/>
        <v>0</v>
      </c>
      <c r="AA346" s="140">
        <f t="shared" si="22"/>
        <v>0</v>
      </c>
      <c r="AC346" s="143">
        <f t="shared" si="23"/>
        <v>0</v>
      </c>
      <c r="AD346" s="143">
        <f t="shared" si="23"/>
        <v>0</v>
      </c>
      <c r="AE346" s="143">
        <f t="shared" si="23"/>
        <v>0</v>
      </c>
      <c r="AF346" s="143">
        <f t="shared" si="23"/>
        <v>0</v>
      </c>
      <c r="AG346" s="143">
        <f t="shared" si="23"/>
        <v>0</v>
      </c>
    </row>
    <row r="347" spans="17:33">
      <c r="Q347" s="140">
        <f t="shared" si="21"/>
        <v>0</v>
      </c>
      <c r="R347" s="140">
        <f t="shared" si="21"/>
        <v>0</v>
      </c>
      <c r="S347" s="140">
        <f t="shared" si="21"/>
        <v>0</v>
      </c>
      <c r="T347" s="140">
        <f t="shared" si="21"/>
        <v>0</v>
      </c>
      <c r="U347" s="140">
        <f t="shared" si="21"/>
        <v>0</v>
      </c>
      <c r="W347" s="140">
        <f t="shared" si="22"/>
        <v>0</v>
      </c>
      <c r="X347" s="140">
        <f t="shared" si="22"/>
        <v>0</v>
      </c>
      <c r="Y347" s="140">
        <f t="shared" si="22"/>
        <v>0</v>
      </c>
      <c r="Z347" s="140">
        <f t="shared" si="22"/>
        <v>0</v>
      </c>
      <c r="AA347" s="140">
        <f t="shared" si="22"/>
        <v>0</v>
      </c>
      <c r="AC347" s="143">
        <f t="shared" si="23"/>
        <v>0</v>
      </c>
      <c r="AD347" s="143">
        <f t="shared" si="23"/>
        <v>0</v>
      </c>
      <c r="AE347" s="143">
        <f t="shared" si="23"/>
        <v>0</v>
      </c>
      <c r="AF347" s="143">
        <f t="shared" si="23"/>
        <v>0</v>
      </c>
      <c r="AG347" s="143">
        <f t="shared" si="23"/>
        <v>0</v>
      </c>
    </row>
    <row r="348" spans="17:33">
      <c r="Q348" s="140">
        <f t="shared" si="21"/>
        <v>0</v>
      </c>
      <c r="R348" s="140">
        <f t="shared" si="21"/>
        <v>0</v>
      </c>
      <c r="S348" s="140">
        <f t="shared" si="21"/>
        <v>0</v>
      </c>
      <c r="T348" s="140">
        <f t="shared" si="21"/>
        <v>0</v>
      </c>
      <c r="U348" s="140">
        <f t="shared" si="21"/>
        <v>0</v>
      </c>
      <c r="W348" s="140">
        <f t="shared" si="22"/>
        <v>0</v>
      </c>
      <c r="X348" s="140">
        <f t="shared" si="22"/>
        <v>0</v>
      </c>
      <c r="Y348" s="140">
        <f t="shared" si="22"/>
        <v>0</v>
      </c>
      <c r="Z348" s="140">
        <f t="shared" si="22"/>
        <v>0</v>
      </c>
      <c r="AA348" s="140">
        <f t="shared" si="22"/>
        <v>0</v>
      </c>
      <c r="AC348" s="143">
        <f t="shared" si="23"/>
        <v>0</v>
      </c>
      <c r="AD348" s="143">
        <f t="shared" si="23"/>
        <v>0</v>
      </c>
      <c r="AE348" s="143">
        <f t="shared" si="23"/>
        <v>0</v>
      </c>
      <c r="AF348" s="143">
        <f t="shared" si="23"/>
        <v>0</v>
      </c>
      <c r="AG348" s="143">
        <f t="shared" si="23"/>
        <v>0</v>
      </c>
    </row>
    <row r="349" spans="17:33">
      <c r="Q349" s="140">
        <f t="shared" si="21"/>
        <v>0</v>
      </c>
      <c r="R349" s="140">
        <f t="shared" si="21"/>
        <v>0</v>
      </c>
      <c r="S349" s="140">
        <f t="shared" si="21"/>
        <v>0</v>
      </c>
      <c r="T349" s="140">
        <f t="shared" si="21"/>
        <v>0</v>
      </c>
      <c r="U349" s="140">
        <f t="shared" si="21"/>
        <v>0</v>
      </c>
      <c r="W349" s="140">
        <f t="shared" si="22"/>
        <v>0</v>
      </c>
      <c r="X349" s="140">
        <f t="shared" si="22"/>
        <v>0</v>
      </c>
      <c r="Y349" s="140">
        <f t="shared" si="22"/>
        <v>0</v>
      </c>
      <c r="Z349" s="140">
        <f t="shared" si="22"/>
        <v>0</v>
      </c>
      <c r="AA349" s="140">
        <f t="shared" si="22"/>
        <v>0</v>
      </c>
      <c r="AC349" s="143">
        <f t="shared" si="23"/>
        <v>0</v>
      </c>
      <c r="AD349" s="143">
        <f t="shared" si="23"/>
        <v>0</v>
      </c>
      <c r="AE349" s="143">
        <f t="shared" si="23"/>
        <v>0</v>
      </c>
      <c r="AF349" s="143">
        <f t="shared" si="23"/>
        <v>0</v>
      </c>
      <c r="AG349" s="143">
        <f t="shared" si="23"/>
        <v>0</v>
      </c>
    </row>
    <row r="350" spans="17:33">
      <c r="Q350" s="140">
        <f t="shared" si="21"/>
        <v>0</v>
      </c>
      <c r="R350" s="140">
        <f t="shared" si="21"/>
        <v>0</v>
      </c>
      <c r="S350" s="140">
        <f t="shared" si="21"/>
        <v>0</v>
      </c>
      <c r="T350" s="140">
        <f t="shared" si="21"/>
        <v>0</v>
      </c>
      <c r="U350" s="140">
        <f t="shared" si="21"/>
        <v>0</v>
      </c>
      <c r="W350" s="140">
        <f t="shared" si="22"/>
        <v>0</v>
      </c>
      <c r="X350" s="140">
        <f t="shared" si="22"/>
        <v>0</v>
      </c>
      <c r="Y350" s="140">
        <f t="shared" si="22"/>
        <v>0</v>
      </c>
      <c r="Z350" s="140">
        <f t="shared" si="22"/>
        <v>0</v>
      </c>
      <c r="AA350" s="140">
        <f t="shared" si="22"/>
        <v>0</v>
      </c>
      <c r="AC350" s="143">
        <f t="shared" si="23"/>
        <v>0</v>
      </c>
      <c r="AD350" s="143">
        <f t="shared" si="23"/>
        <v>0</v>
      </c>
      <c r="AE350" s="143">
        <f t="shared" si="23"/>
        <v>0</v>
      </c>
      <c r="AF350" s="143">
        <f t="shared" si="23"/>
        <v>0</v>
      </c>
      <c r="AG350" s="143">
        <f t="shared" si="23"/>
        <v>0</v>
      </c>
    </row>
    <row r="351" spans="17:33">
      <c r="Q351" s="140">
        <f t="shared" si="21"/>
        <v>0</v>
      </c>
      <c r="R351" s="140">
        <f t="shared" si="21"/>
        <v>0</v>
      </c>
      <c r="S351" s="140">
        <f t="shared" si="21"/>
        <v>0</v>
      </c>
      <c r="T351" s="140">
        <f t="shared" si="21"/>
        <v>0</v>
      </c>
      <c r="U351" s="140">
        <f t="shared" si="21"/>
        <v>0</v>
      </c>
      <c r="W351" s="140">
        <f t="shared" si="22"/>
        <v>0</v>
      </c>
      <c r="X351" s="140">
        <f t="shared" si="22"/>
        <v>0</v>
      </c>
      <c r="Y351" s="140">
        <f t="shared" si="22"/>
        <v>0</v>
      </c>
      <c r="Z351" s="140">
        <f t="shared" si="22"/>
        <v>0</v>
      </c>
      <c r="AA351" s="140">
        <f t="shared" si="22"/>
        <v>0</v>
      </c>
      <c r="AC351" s="143">
        <f t="shared" si="23"/>
        <v>0</v>
      </c>
      <c r="AD351" s="143">
        <f t="shared" si="23"/>
        <v>0</v>
      </c>
      <c r="AE351" s="143">
        <f t="shared" si="23"/>
        <v>0</v>
      </c>
      <c r="AF351" s="143">
        <f t="shared" si="23"/>
        <v>0</v>
      </c>
      <c r="AG351" s="143">
        <f t="shared" si="23"/>
        <v>0</v>
      </c>
    </row>
    <row r="352" spans="17:33">
      <c r="Q352" s="140">
        <f t="shared" si="21"/>
        <v>0</v>
      </c>
      <c r="R352" s="140">
        <f t="shared" si="21"/>
        <v>0</v>
      </c>
      <c r="S352" s="140">
        <f t="shared" si="21"/>
        <v>0</v>
      </c>
      <c r="T352" s="140">
        <f t="shared" si="21"/>
        <v>0</v>
      </c>
      <c r="U352" s="140">
        <f t="shared" si="21"/>
        <v>0</v>
      </c>
      <c r="W352" s="140">
        <f t="shared" si="22"/>
        <v>0</v>
      </c>
      <c r="X352" s="140">
        <f t="shared" si="22"/>
        <v>0</v>
      </c>
      <c r="Y352" s="140">
        <f t="shared" si="22"/>
        <v>0</v>
      </c>
      <c r="Z352" s="140">
        <f t="shared" si="22"/>
        <v>0</v>
      </c>
      <c r="AA352" s="140">
        <f t="shared" si="22"/>
        <v>0</v>
      </c>
      <c r="AC352" s="143">
        <f t="shared" si="23"/>
        <v>0</v>
      </c>
      <c r="AD352" s="143">
        <f t="shared" si="23"/>
        <v>0</v>
      </c>
      <c r="AE352" s="143">
        <f t="shared" si="23"/>
        <v>0</v>
      </c>
      <c r="AF352" s="143">
        <f t="shared" si="23"/>
        <v>0</v>
      </c>
      <c r="AG352" s="143">
        <f t="shared" si="23"/>
        <v>0</v>
      </c>
    </row>
    <row r="353" spans="17:34">
      <c r="Q353" s="140">
        <f t="shared" si="21"/>
        <v>0</v>
      </c>
      <c r="R353" s="140">
        <f t="shared" si="21"/>
        <v>0</v>
      </c>
      <c r="S353" s="140">
        <f t="shared" si="21"/>
        <v>0</v>
      </c>
      <c r="T353" s="140">
        <f t="shared" si="21"/>
        <v>0</v>
      </c>
      <c r="U353" s="140">
        <f t="shared" si="21"/>
        <v>0</v>
      </c>
      <c r="W353" s="140">
        <f t="shared" si="22"/>
        <v>0</v>
      </c>
      <c r="X353" s="140">
        <f t="shared" si="22"/>
        <v>0</v>
      </c>
      <c r="Y353" s="140">
        <f t="shared" si="22"/>
        <v>0</v>
      </c>
      <c r="Z353" s="140">
        <f t="shared" si="22"/>
        <v>0</v>
      </c>
      <c r="AA353" s="140">
        <f t="shared" si="22"/>
        <v>0</v>
      </c>
      <c r="AC353" s="143">
        <f t="shared" si="23"/>
        <v>0</v>
      </c>
      <c r="AD353" s="143">
        <f t="shared" si="23"/>
        <v>0</v>
      </c>
      <c r="AE353" s="143">
        <f t="shared" si="23"/>
        <v>0</v>
      </c>
      <c r="AF353" s="143">
        <f t="shared" si="23"/>
        <v>0</v>
      </c>
      <c r="AG353" s="143">
        <f t="shared" si="23"/>
        <v>0</v>
      </c>
    </row>
    <row r="354" spans="17:34">
      <c r="Q354" s="140">
        <f t="shared" si="21"/>
        <v>0</v>
      </c>
      <c r="R354" s="140">
        <f t="shared" si="21"/>
        <v>0</v>
      </c>
      <c r="S354" s="140">
        <f t="shared" si="21"/>
        <v>0</v>
      </c>
      <c r="T354" s="140">
        <f t="shared" si="21"/>
        <v>0</v>
      </c>
      <c r="U354" s="140">
        <f t="shared" si="21"/>
        <v>0</v>
      </c>
      <c r="W354" s="140">
        <f t="shared" si="22"/>
        <v>0</v>
      </c>
      <c r="X354" s="140">
        <f t="shared" si="22"/>
        <v>0</v>
      </c>
      <c r="Y354" s="140">
        <f t="shared" si="22"/>
        <v>0</v>
      </c>
      <c r="Z354" s="140">
        <f t="shared" si="22"/>
        <v>0</v>
      </c>
      <c r="AA354" s="140">
        <f t="shared" si="22"/>
        <v>0</v>
      </c>
      <c r="AC354" s="143">
        <f t="shared" si="23"/>
        <v>0</v>
      </c>
      <c r="AD354" s="143">
        <f t="shared" si="23"/>
        <v>0</v>
      </c>
      <c r="AE354" s="143">
        <f t="shared" si="23"/>
        <v>0</v>
      </c>
      <c r="AF354" s="143">
        <f t="shared" si="23"/>
        <v>0</v>
      </c>
      <c r="AG354" s="143">
        <f t="shared" si="23"/>
        <v>0</v>
      </c>
    </row>
    <row r="355" spans="17:34">
      <c r="Q355" s="140">
        <f t="shared" si="21"/>
        <v>0</v>
      </c>
      <c r="R355" s="140">
        <f t="shared" si="21"/>
        <v>0</v>
      </c>
      <c r="S355" s="140">
        <f t="shared" si="21"/>
        <v>0</v>
      </c>
      <c r="T355" s="140">
        <f t="shared" si="21"/>
        <v>0</v>
      </c>
      <c r="U355" s="140">
        <f t="shared" si="21"/>
        <v>0</v>
      </c>
      <c r="W355" s="140">
        <f t="shared" si="22"/>
        <v>0</v>
      </c>
      <c r="X355" s="140">
        <f t="shared" si="22"/>
        <v>0</v>
      </c>
      <c r="Y355" s="140">
        <f t="shared" si="22"/>
        <v>0</v>
      </c>
      <c r="Z355" s="140">
        <f t="shared" si="22"/>
        <v>0</v>
      </c>
      <c r="AA355" s="140">
        <f t="shared" si="22"/>
        <v>0</v>
      </c>
      <c r="AC355" s="143">
        <f t="shared" si="23"/>
        <v>0</v>
      </c>
      <c r="AD355" s="143">
        <f t="shared" si="23"/>
        <v>0</v>
      </c>
      <c r="AE355" s="143">
        <f t="shared" si="23"/>
        <v>0</v>
      </c>
      <c r="AF355" s="143">
        <f t="shared" si="23"/>
        <v>0</v>
      </c>
      <c r="AG355" s="143">
        <f t="shared" si="23"/>
        <v>0</v>
      </c>
    </row>
    <row r="356" spans="17:34">
      <c r="Q356" s="140">
        <f t="shared" si="21"/>
        <v>0</v>
      </c>
      <c r="R356" s="140">
        <f t="shared" si="21"/>
        <v>0</v>
      </c>
      <c r="S356" s="140">
        <f t="shared" si="21"/>
        <v>0</v>
      </c>
      <c r="T356" s="140">
        <f t="shared" si="21"/>
        <v>0</v>
      </c>
      <c r="U356" s="140">
        <f t="shared" si="21"/>
        <v>0</v>
      </c>
      <c r="W356" s="140">
        <f t="shared" si="22"/>
        <v>0</v>
      </c>
      <c r="X356" s="140">
        <f t="shared" si="22"/>
        <v>0</v>
      </c>
      <c r="Y356" s="140">
        <f t="shared" si="22"/>
        <v>0</v>
      </c>
      <c r="Z356" s="140">
        <f t="shared" si="22"/>
        <v>0</v>
      </c>
      <c r="AA356" s="140">
        <f t="shared" si="22"/>
        <v>0</v>
      </c>
      <c r="AC356" s="143">
        <f t="shared" si="23"/>
        <v>0</v>
      </c>
      <c r="AD356" s="143">
        <f t="shared" si="23"/>
        <v>0</v>
      </c>
      <c r="AE356" s="143">
        <f t="shared" si="23"/>
        <v>0</v>
      </c>
      <c r="AF356" s="143">
        <f t="shared" si="23"/>
        <v>0</v>
      </c>
      <c r="AG356" s="143">
        <f t="shared" si="23"/>
        <v>0</v>
      </c>
    </row>
    <row r="357" spans="17:34">
      <c r="Q357" s="140">
        <f t="shared" si="21"/>
        <v>0</v>
      </c>
      <c r="R357" s="140">
        <f t="shared" si="21"/>
        <v>0</v>
      </c>
      <c r="S357" s="140">
        <f t="shared" si="21"/>
        <v>0</v>
      </c>
      <c r="T357" s="140">
        <f t="shared" si="21"/>
        <v>0</v>
      </c>
      <c r="U357" s="140">
        <f t="shared" si="21"/>
        <v>0</v>
      </c>
      <c r="W357" s="140">
        <f t="shared" si="22"/>
        <v>0</v>
      </c>
      <c r="X357" s="140">
        <f t="shared" si="22"/>
        <v>0</v>
      </c>
      <c r="Y357" s="140">
        <f t="shared" si="22"/>
        <v>0</v>
      </c>
      <c r="Z357" s="140">
        <f t="shared" si="22"/>
        <v>0</v>
      </c>
      <c r="AA357" s="140">
        <f t="shared" si="22"/>
        <v>0</v>
      </c>
      <c r="AC357" s="143">
        <f t="shared" si="23"/>
        <v>0</v>
      </c>
      <c r="AD357" s="143">
        <f t="shared" si="23"/>
        <v>0</v>
      </c>
      <c r="AE357" s="143">
        <f t="shared" si="23"/>
        <v>0</v>
      </c>
      <c r="AF357" s="143">
        <f t="shared" si="23"/>
        <v>0</v>
      </c>
      <c r="AG357" s="143">
        <f t="shared" si="23"/>
        <v>0</v>
      </c>
    </row>
    <row r="358" spans="17:34">
      <c r="Q358" s="140">
        <f t="shared" si="21"/>
        <v>0</v>
      </c>
      <c r="R358" s="140">
        <f t="shared" si="21"/>
        <v>0</v>
      </c>
      <c r="S358" s="140">
        <f t="shared" si="21"/>
        <v>0</v>
      </c>
      <c r="T358" s="140">
        <f t="shared" si="21"/>
        <v>0</v>
      </c>
      <c r="U358" s="140">
        <f t="shared" si="21"/>
        <v>0</v>
      </c>
      <c r="W358" s="140">
        <f t="shared" si="22"/>
        <v>0</v>
      </c>
      <c r="X358" s="140">
        <f t="shared" si="22"/>
        <v>0</v>
      </c>
      <c r="Y358" s="140">
        <f t="shared" si="22"/>
        <v>0</v>
      </c>
      <c r="Z358" s="140">
        <f t="shared" si="22"/>
        <v>0</v>
      </c>
      <c r="AA358" s="140">
        <f t="shared" si="22"/>
        <v>0</v>
      </c>
      <c r="AC358" s="143">
        <f t="shared" si="23"/>
        <v>0</v>
      </c>
      <c r="AD358" s="143">
        <f t="shared" si="23"/>
        <v>0</v>
      </c>
      <c r="AE358" s="143">
        <f t="shared" si="23"/>
        <v>0</v>
      </c>
      <c r="AF358" s="143">
        <f t="shared" si="23"/>
        <v>0</v>
      </c>
      <c r="AG358" s="143">
        <f t="shared" si="23"/>
        <v>0</v>
      </c>
    </row>
    <row r="359" spans="17:34">
      <c r="Q359" s="140">
        <f t="shared" si="21"/>
        <v>0</v>
      </c>
      <c r="R359" s="140">
        <f t="shared" si="21"/>
        <v>0</v>
      </c>
      <c r="S359" s="140">
        <f t="shared" si="21"/>
        <v>0</v>
      </c>
      <c r="T359" s="140">
        <f t="shared" si="21"/>
        <v>0</v>
      </c>
      <c r="U359" s="140">
        <f t="shared" si="21"/>
        <v>0</v>
      </c>
      <c r="W359" s="140">
        <f t="shared" si="22"/>
        <v>0</v>
      </c>
      <c r="X359" s="140">
        <f t="shared" si="22"/>
        <v>0</v>
      </c>
      <c r="Y359" s="140">
        <f t="shared" si="22"/>
        <v>0</v>
      </c>
      <c r="Z359" s="140">
        <f t="shared" si="22"/>
        <v>0</v>
      </c>
      <c r="AA359" s="140">
        <f t="shared" si="22"/>
        <v>0</v>
      </c>
      <c r="AC359" s="143">
        <f t="shared" si="23"/>
        <v>0</v>
      </c>
      <c r="AD359" s="143">
        <f t="shared" si="23"/>
        <v>0</v>
      </c>
      <c r="AE359" s="143">
        <f t="shared" si="23"/>
        <v>0</v>
      </c>
      <c r="AF359" s="143">
        <f t="shared" si="23"/>
        <v>0</v>
      </c>
      <c r="AG359" s="143">
        <f t="shared" si="23"/>
        <v>0</v>
      </c>
    </row>
    <row r="360" spans="17:34">
      <c r="Q360" s="140">
        <f t="shared" si="21"/>
        <v>0</v>
      </c>
      <c r="R360" s="140">
        <f t="shared" si="21"/>
        <v>0</v>
      </c>
      <c r="S360" s="140">
        <f t="shared" si="21"/>
        <v>0</v>
      </c>
      <c r="T360" s="140">
        <f t="shared" si="21"/>
        <v>0</v>
      </c>
      <c r="U360" s="140">
        <f t="shared" si="21"/>
        <v>0</v>
      </c>
      <c r="W360" s="140">
        <f t="shared" si="22"/>
        <v>0</v>
      </c>
      <c r="X360" s="140">
        <f t="shared" si="22"/>
        <v>0</v>
      </c>
      <c r="Y360" s="140">
        <f t="shared" si="22"/>
        <v>0</v>
      </c>
      <c r="Z360" s="140">
        <f t="shared" si="22"/>
        <v>0</v>
      </c>
      <c r="AA360" s="140">
        <f t="shared" si="22"/>
        <v>0</v>
      </c>
      <c r="AC360" s="143">
        <f t="shared" si="23"/>
        <v>0</v>
      </c>
      <c r="AD360" s="143">
        <f t="shared" si="23"/>
        <v>0</v>
      </c>
      <c r="AE360" s="143">
        <f t="shared" si="23"/>
        <v>0</v>
      </c>
      <c r="AF360" s="143">
        <f t="shared" si="23"/>
        <v>0</v>
      </c>
      <c r="AG360" s="143">
        <f t="shared" si="23"/>
        <v>0</v>
      </c>
    </row>
    <row r="361" spans="17:34">
      <c r="Q361" s="140">
        <f t="shared" si="21"/>
        <v>0</v>
      </c>
      <c r="R361" s="140">
        <f t="shared" si="21"/>
        <v>0</v>
      </c>
      <c r="S361" s="140">
        <f t="shared" si="21"/>
        <v>0</v>
      </c>
      <c r="T361" s="140">
        <f t="shared" si="21"/>
        <v>0</v>
      </c>
      <c r="U361" s="140">
        <f t="shared" si="21"/>
        <v>0</v>
      </c>
      <c r="W361" s="140">
        <f t="shared" si="22"/>
        <v>0</v>
      </c>
      <c r="X361" s="140">
        <f t="shared" si="22"/>
        <v>0</v>
      </c>
      <c r="Y361" s="140">
        <f t="shared" si="22"/>
        <v>0</v>
      </c>
      <c r="Z361" s="140">
        <f t="shared" si="22"/>
        <v>0</v>
      </c>
      <c r="AA361" s="140">
        <f t="shared" si="22"/>
        <v>0</v>
      </c>
      <c r="AC361" s="143">
        <f t="shared" si="23"/>
        <v>0</v>
      </c>
      <c r="AD361" s="143">
        <f t="shared" si="23"/>
        <v>0</v>
      </c>
      <c r="AE361" s="143">
        <f t="shared" si="23"/>
        <v>0</v>
      </c>
      <c r="AF361" s="143">
        <f t="shared" si="23"/>
        <v>0</v>
      </c>
      <c r="AG361" s="143">
        <f t="shared" si="23"/>
        <v>0</v>
      </c>
    </row>
    <row r="362" spans="17:34">
      <c r="Q362" s="140">
        <f t="shared" si="21"/>
        <v>0</v>
      </c>
      <c r="R362" s="140">
        <f t="shared" si="21"/>
        <v>0</v>
      </c>
      <c r="S362" s="140">
        <f t="shared" si="21"/>
        <v>0</v>
      </c>
      <c r="T362" s="140">
        <f t="shared" si="21"/>
        <v>0</v>
      </c>
      <c r="U362" s="140">
        <f t="shared" si="21"/>
        <v>0</v>
      </c>
      <c r="W362" s="152">
        <v>0</v>
      </c>
      <c r="X362" s="140">
        <f t="shared" si="22"/>
        <v>0</v>
      </c>
      <c r="Y362" s="152">
        <v>0</v>
      </c>
      <c r="Z362" s="140">
        <f t="shared" si="22"/>
        <v>0</v>
      </c>
      <c r="AA362" s="140">
        <f t="shared" si="22"/>
        <v>0</v>
      </c>
      <c r="AC362" s="143">
        <f t="shared" si="23"/>
        <v>0</v>
      </c>
      <c r="AD362" s="143">
        <f t="shared" si="23"/>
        <v>0</v>
      </c>
      <c r="AE362" s="143">
        <f t="shared" si="23"/>
        <v>0</v>
      </c>
      <c r="AF362" s="143">
        <f t="shared" si="23"/>
        <v>0</v>
      </c>
      <c r="AG362" s="143">
        <f t="shared" si="23"/>
        <v>0</v>
      </c>
      <c r="AH362" t="s">
        <v>1174</v>
      </c>
    </row>
    <row r="363" spans="17:34">
      <c r="Q363" s="140">
        <f t="shared" si="21"/>
        <v>0</v>
      </c>
      <c r="R363" s="140">
        <f t="shared" si="21"/>
        <v>0</v>
      </c>
      <c r="S363" s="140">
        <f t="shared" si="21"/>
        <v>0</v>
      </c>
      <c r="T363" s="140">
        <f t="shared" si="21"/>
        <v>0</v>
      </c>
      <c r="U363" s="140">
        <f t="shared" si="21"/>
        <v>0</v>
      </c>
      <c r="W363" s="152">
        <v>0</v>
      </c>
      <c r="X363" s="140">
        <f t="shared" si="22"/>
        <v>0</v>
      </c>
      <c r="Y363" s="152">
        <v>0</v>
      </c>
      <c r="Z363" s="140">
        <f t="shared" si="22"/>
        <v>0</v>
      </c>
      <c r="AA363" s="140">
        <f t="shared" si="22"/>
        <v>0</v>
      </c>
      <c r="AC363" s="143">
        <f t="shared" si="23"/>
        <v>0</v>
      </c>
      <c r="AD363" s="143">
        <f t="shared" si="23"/>
        <v>0</v>
      </c>
      <c r="AE363" s="143">
        <f t="shared" si="23"/>
        <v>0</v>
      </c>
      <c r="AF363" s="143">
        <f t="shared" si="23"/>
        <v>0</v>
      </c>
      <c r="AG363" s="143">
        <f t="shared" si="23"/>
        <v>0</v>
      </c>
      <c r="AH363" t="s">
        <v>1174</v>
      </c>
    </row>
    <row r="364" spans="17:34">
      <c r="Q364" s="140">
        <f t="shared" si="21"/>
        <v>0</v>
      </c>
      <c r="R364" s="140">
        <f t="shared" si="21"/>
        <v>0</v>
      </c>
      <c r="S364" s="140">
        <f t="shared" si="21"/>
        <v>0</v>
      </c>
      <c r="T364" s="140">
        <f t="shared" si="21"/>
        <v>0</v>
      </c>
      <c r="U364" s="140">
        <f t="shared" si="21"/>
        <v>0</v>
      </c>
      <c r="W364" s="152">
        <v>0</v>
      </c>
      <c r="X364" s="140">
        <f t="shared" si="22"/>
        <v>0</v>
      </c>
      <c r="Y364" s="152">
        <v>0</v>
      </c>
      <c r="Z364" s="140">
        <f t="shared" si="22"/>
        <v>0</v>
      </c>
      <c r="AA364" s="140">
        <f t="shared" si="22"/>
        <v>0</v>
      </c>
      <c r="AC364" s="143">
        <f t="shared" si="23"/>
        <v>0</v>
      </c>
      <c r="AD364" s="143">
        <f t="shared" si="23"/>
        <v>0</v>
      </c>
      <c r="AE364" s="143">
        <f t="shared" si="23"/>
        <v>0</v>
      </c>
      <c r="AF364" s="143">
        <f t="shared" si="23"/>
        <v>0</v>
      </c>
      <c r="AG364" s="143">
        <f t="shared" si="23"/>
        <v>0</v>
      </c>
      <c r="AH364" t="s">
        <v>1174</v>
      </c>
    </row>
    <row r="365" spans="17:34">
      <c r="Q365" s="140">
        <f t="shared" si="21"/>
        <v>0</v>
      </c>
      <c r="R365" s="140">
        <f t="shared" si="21"/>
        <v>0</v>
      </c>
      <c r="S365" s="140">
        <f t="shared" si="21"/>
        <v>0</v>
      </c>
      <c r="T365" s="140">
        <f t="shared" si="21"/>
        <v>0</v>
      </c>
      <c r="U365" s="140">
        <f t="shared" si="21"/>
        <v>0</v>
      </c>
      <c r="W365" s="152">
        <v>0</v>
      </c>
      <c r="X365" s="140">
        <f t="shared" si="22"/>
        <v>0</v>
      </c>
      <c r="Y365" s="152">
        <v>0</v>
      </c>
      <c r="Z365" s="140">
        <f t="shared" si="22"/>
        <v>0</v>
      </c>
      <c r="AA365" s="140">
        <f t="shared" si="22"/>
        <v>0</v>
      </c>
      <c r="AC365" s="143">
        <f t="shared" si="23"/>
        <v>0</v>
      </c>
      <c r="AD365" s="143">
        <f t="shared" si="23"/>
        <v>0</v>
      </c>
      <c r="AE365" s="143">
        <f t="shared" si="23"/>
        <v>0</v>
      </c>
      <c r="AF365" s="143">
        <f t="shared" si="23"/>
        <v>0</v>
      </c>
      <c r="AG365" s="143">
        <f t="shared" si="23"/>
        <v>0</v>
      </c>
      <c r="AH365" t="s">
        <v>1174</v>
      </c>
    </row>
    <row r="366" spans="17:34">
      <c r="Q366" s="140">
        <f t="shared" si="21"/>
        <v>0</v>
      </c>
      <c r="R366" s="140">
        <f t="shared" si="21"/>
        <v>0</v>
      </c>
      <c r="S366" s="140">
        <f t="shared" si="21"/>
        <v>0</v>
      </c>
      <c r="T366" s="140">
        <f t="shared" si="21"/>
        <v>0</v>
      </c>
      <c r="U366" s="140">
        <f t="shared" si="21"/>
        <v>0</v>
      </c>
      <c r="W366" s="152">
        <v>0</v>
      </c>
      <c r="X366" s="140">
        <f t="shared" si="22"/>
        <v>0</v>
      </c>
      <c r="Y366" s="152">
        <v>0</v>
      </c>
      <c r="Z366" s="140">
        <f t="shared" si="22"/>
        <v>0</v>
      </c>
      <c r="AA366" s="140">
        <f t="shared" si="22"/>
        <v>0</v>
      </c>
      <c r="AC366" s="143">
        <f t="shared" si="23"/>
        <v>0</v>
      </c>
      <c r="AD366" s="143">
        <f t="shared" si="23"/>
        <v>0</v>
      </c>
      <c r="AE366" s="143">
        <f t="shared" si="23"/>
        <v>0</v>
      </c>
      <c r="AF366" s="143">
        <f t="shared" si="23"/>
        <v>0</v>
      </c>
      <c r="AG366" s="143">
        <f t="shared" si="23"/>
        <v>0</v>
      </c>
      <c r="AH366" t="s">
        <v>1174</v>
      </c>
    </row>
    <row r="367" spans="17:34">
      <c r="Q367" s="140">
        <f t="shared" si="21"/>
        <v>0</v>
      </c>
      <c r="R367" s="140">
        <f t="shared" si="21"/>
        <v>0</v>
      </c>
      <c r="S367" s="140">
        <f t="shared" si="21"/>
        <v>0</v>
      </c>
      <c r="T367" s="140">
        <f t="shared" si="21"/>
        <v>0</v>
      </c>
      <c r="U367" s="140">
        <f t="shared" si="21"/>
        <v>0</v>
      </c>
      <c r="W367" s="152">
        <v>0</v>
      </c>
      <c r="X367" s="140">
        <f t="shared" si="22"/>
        <v>0</v>
      </c>
      <c r="Y367" s="152">
        <v>0</v>
      </c>
      <c r="Z367" s="140">
        <f t="shared" si="22"/>
        <v>0</v>
      </c>
      <c r="AA367" s="140">
        <f t="shared" si="22"/>
        <v>0</v>
      </c>
      <c r="AC367" s="143">
        <f t="shared" si="23"/>
        <v>0</v>
      </c>
      <c r="AD367" s="143">
        <f t="shared" si="23"/>
        <v>0</v>
      </c>
      <c r="AE367" s="143">
        <f t="shared" si="23"/>
        <v>0</v>
      </c>
      <c r="AF367" s="143">
        <f t="shared" si="23"/>
        <v>0</v>
      </c>
      <c r="AG367" s="143">
        <f t="shared" si="23"/>
        <v>0</v>
      </c>
      <c r="AH367" t="s">
        <v>1174</v>
      </c>
    </row>
    <row r="368" spans="17:34">
      <c r="Q368" s="140">
        <f t="shared" si="21"/>
        <v>0</v>
      </c>
      <c r="R368" s="140">
        <f t="shared" si="21"/>
        <v>0</v>
      </c>
      <c r="S368" s="140">
        <f t="shared" si="21"/>
        <v>0</v>
      </c>
      <c r="T368" s="140">
        <f t="shared" si="21"/>
        <v>0</v>
      </c>
      <c r="U368" s="140">
        <f t="shared" si="21"/>
        <v>0</v>
      </c>
      <c r="W368" s="140">
        <f t="shared" si="22"/>
        <v>0</v>
      </c>
      <c r="X368" s="140">
        <f t="shared" si="22"/>
        <v>0</v>
      </c>
      <c r="Y368" s="140">
        <f t="shared" si="22"/>
        <v>0</v>
      </c>
      <c r="Z368" s="140">
        <f t="shared" si="22"/>
        <v>0</v>
      </c>
      <c r="AA368" s="140">
        <f t="shared" si="22"/>
        <v>0</v>
      </c>
      <c r="AC368" s="143">
        <f t="shared" si="23"/>
        <v>0</v>
      </c>
      <c r="AD368" s="143">
        <f t="shared" si="23"/>
        <v>0</v>
      </c>
      <c r="AE368" s="143">
        <f t="shared" si="23"/>
        <v>0</v>
      </c>
      <c r="AF368" s="143">
        <f t="shared" si="23"/>
        <v>0</v>
      </c>
      <c r="AG368" s="143">
        <f t="shared" si="23"/>
        <v>0</v>
      </c>
    </row>
    <row r="369" spans="17:33">
      <c r="Q369" s="140">
        <f t="shared" si="21"/>
        <v>0</v>
      </c>
      <c r="R369" s="140">
        <f t="shared" si="21"/>
        <v>0</v>
      </c>
      <c r="S369" s="140">
        <f t="shared" si="21"/>
        <v>0</v>
      </c>
      <c r="T369" s="140">
        <f t="shared" si="21"/>
        <v>0</v>
      </c>
      <c r="U369" s="140">
        <f t="shared" si="21"/>
        <v>0</v>
      </c>
      <c r="W369" s="140">
        <f t="shared" si="22"/>
        <v>0</v>
      </c>
      <c r="X369" s="140">
        <f t="shared" si="22"/>
        <v>0</v>
      </c>
      <c r="Y369" s="140">
        <f t="shared" si="22"/>
        <v>0</v>
      </c>
      <c r="Z369" s="140">
        <f t="shared" si="22"/>
        <v>0</v>
      </c>
      <c r="AA369" s="140">
        <f t="shared" si="22"/>
        <v>0</v>
      </c>
      <c r="AC369" s="143">
        <f t="shared" si="23"/>
        <v>0</v>
      </c>
      <c r="AD369" s="143">
        <f t="shared" si="23"/>
        <v>0</v>
      </c>
      <c r="AE369" s="143">
        <f t="shared" si="23"/>
        <v>0</v>
      </c>
      <c r="AF369" s="143">
        <f t="shared" si="23"/>
        <v>0</v>
      </c>
      <c r="AG369" s="143">
        <f t="shared" si="23"/>
        <v>0</v>
      </c>
    </row>
    <row r="370" spans="17:33">
      <c r="Q370" s="140">
        <f t="shared" si="21"/>
        <v>0</v>
      </c>
      <c r="R370" s="140">
        <f t="shared" si="21"/>
        <v>0</v>
      </c>
      <c r="S370" s="140">
        <f t="shared" si="21"/>
        <v>0</v>
      </c>
      <c r="T370" s="140">
        <f t="shared" si="21"/>
        <v>0</v>
      </c>
      <c r="U370" s="140">
        <f t="shared" si="21"/>
        <v>0</v>
      </c>
      <c r="W370" s="140">
        <f t="shared" si="22"/>
        <v>0</v>
      </c>
      <c r="X370" s="140">
        <f t="shared" si="22"/>
        <v>0</v>
      </c>
      <c r="Y370" s="140">
        <f t="shared" si="22"/>
        <v>0</v>
      </c>
      <c r="Z370" s="140">
        <f t="shared" si="22"/>
        <v>0</v>
      </c>
      <c r="AA370" s="140">
        <f t="shared" si="22"/>
        <v>0</v>
      </c>
      <c r="AC370" s="143">
        <f t="shared" si="23"/>
        <v>0</v>
      </c>
      <c r="AD370" s="143">
        <f t="shared" si="23"/>
        <v>0</v>
      </c>
      <c r="AE370" s="143">
        <f t="shared" si="23"/>
        <v>0</v>
      </c>
      <c r="AF370" s="143">
        <f t="shared" si="23"/>
        <v>0</v>
      </c>
      <c r="AG370" s="143">
        <f t="shared" si="23"/>
        <v>0</v>
      </c>
    </row>
    <row r="371" spans="17:33">
      <c r="Q371" s="140">
        <f t="shared" si="21"/>
        <v>0</v>
      </c>
      <c r="R371" s="140">
        <f t="shared" si="21"/>
        <v>0</v>
      </c>
      <c r="S371" s="140">
        <f t="shared" si="21"/>
        <v>0</v>
      </c>
      <c r="T371" s="140">
        <f t="shared" si="21"/>
        <v>0</v>
      </c>
      <c r="U371" s="140">
        <f t="shared" si="21"/>
        <v>0</v>
      </c>
      <c r="W371" s="140">
        <f t="shared" si="22"/>
        <v>0</v>
      </c>
      <c r="X371" s="140">
        <f t="shared" si="22"/>
        <v>0</v>
      </c>
      <c r="Y371" s="140">
        <f t="shared" si="22"/>
        <v>0</v>
      </c>
      <c r="Z371" s="140">
        <f t="shared" si="22"/>
        <v>0</v>
      </c>
      <c r="AA371" s="140">
        <f t="shared" si="22"/>
        <v>0</v>
      </c>
      <c r="AC371" s="143">
        <f t="shared" si="23"/>
        <v>0</v>
      </c>
      <c r="AD371" s="143">
        <f t="shared" si="23"/>
        <v>0</v>
      </c>
      <c r="AE371" s="143">
        <f t="shared" si="23"/>
        <v>0</v>
      </c>
      <c r="AF371" s="143">
        <f t="shared" si="23"/>
        <v>0</v>
      </c>
      <c r="AG371" s="143">
        <f t="shared" si="23"/>
        <v>0</v>
      </c>
    </row>
    <row r="372" spans="17:33">
      <c r="Q372" s="140">
        <f t="shared" si="21"/>
        <v>0</v>
      </c>
      <c r="R372" s="140">
        <f t="shared" si="21"/>
        <v>0</v>
      </c>
      <c r="S372" s="140">
        <f t="shared" si="21"/>
        <v>0</v>
      </c>
      <c r="T372" s="140">
        <f t="shared" si="21"/>
        <v>0</v>
      </c>
      <c r="U372" s="140">
        <f t="shared" si="21"/>
        <v>0</v>
      </c>
      <c r="W372" s="140">
        <f t="shared" si="22"/>
        <v>0</v>
      </c>
      <c r="X372" s="140">
        <f t="shared" si="22"/>
        <v>0</v>
      </c>
      <c r="Y372" s="140">
        <f t="shared" si="22"/>
        <v>0</v>
      </c>
      <c r="Z372" s="140">
        <f t="shared" si="22"/>
        <v>0</v>
      </c>
      <c r="AA372" s="140">
        <f t="shared" si="22"/>
        <v>0</v>
      </c>
      <c r="AC372" s="143">
        <f t="shared" si="23"/>
        <v>0</v>
      </c>
      <c r="AD372" s="143">
        <f t="shared" si="23"/>
        <v>0</v>
      </c>
      <c r="AE372" s="143">
        <f t="shared" si="23"/>
        <v>0</v>
      </c>
      <c r="AF372" s="143">
        <f t="shared" si="23"/>
        <v>0</v>
      </c>
      <c r="AG372" s="143">
        <f t="shared" si="23"/>
        <v>0</v>
      </c>
    </row>
    <row r="373" spans="17:33">
      <c r="Q373" s="140">
        <f t="shared" si="21"/>
        <v>0</v>
      </c>
      <c r="R373" s="140">
        <f t="shared" si="21"/>
        <v>0</v>
      </c>
      <c r="S373" s="140">
        <f t="shared" si="21"/>
        <v>0</v>
      </c>
      <c r="T373" s="140">
        <f t="shared" si="21"/>
        <v>0</v>
      </c>
      <c r="U373" s="140">
        <f t="shared" si="21"/>
        <v>0</v>
      </c>
      <c r="W373" s="140">
        <f t="shared" si="22"/>
        <v>0</v>
      </c>
      <c r="X373" s="140">
        <f t="shared" si="22"/>
        <v>0</v>
      </c>
      <c r="Y373" s="140">
        <f t="shared" si="22"/>
        <v>0</v>
      </c>
      <c r="Z373" s="140">
        <f t="shared" si="22"/>
        <v>0</v>
      </c>
      <c r="AA373" s="140">
        <f t="shared" si="22"/>
        <v>0</v>
      </c>
      <c r="AC373" s="143">
        <f t="shared" si="23"/>
        <v>0</v>
      </c>
      <c r="AD373" s="143">
        <f t="shared" si="23"/>
        <v>0</v>
      </c>
      <c r="AE373" s="143">
        <f t="shared" si="23"/>
        <v>0</v>
      </c>
      <c r="AF373" s="143">
        <f t="shared" si="23"/>
        <v>0</v>
      </c>
      <c r="AG373" s="143">
        <f t="shared" si="23"/>
        <v>0</v>
      </c>
    </row>
    <row r="374" spans="17:33">
      <c r="Q374" s="140">
        <f t="shared" si="21"/>
        <v>0</v>
      </c>
      <c r="R374" s="140">
        <f t="shared" si="21"/>
        <v>0</v>
      </c>
      <c r="S374" s="140">
        <f t="shared" si="21"/>
        <v>0</v>
      </c>
      <c r="T374" s="140">
        <f t="shared" si="21"/>
        <v>0</v>
      </c>
      <c r="U374" s="140">
        <f t="shared" si="21"/>
        <v>0</v>
      </c>
      <c r="W374" s="140">
        <f t="shared" si="22"/>
        <v>0</v>
      </c>
      <c r="X374" s="140">
        <f t="shared" si="22"/>
        <v>0</v>
      </c>
      <c r="Y374" s="140">
        <f t="shared" si="22"/>
        <v>0</v>
      </c>
      <c r="Z374" s="140">
        <f t="shared" si="22"/>
        <v>0</v>
      </c>
      <c r="AA374" s="140">
        <f t="shared" si="22"/>
        <v>0</v>
      </c>
      <c r="AC374" s="143">
        <f t="shared" si="23"/>
        <v>0</v>
      </c>
      <c r="AD374" s="143">
        <f t="shared" si="23"/>
        <v>0</v>
      </c>
      <c r="AE374" s="143">
        <f t="shared" si="23"/>
        <v>0</v>
      </c>
      <c r="AF374" s="143">
        <f t="shared" si="23"/>
        <v>0</v>
      </c>
      <c r="AG374" s="143">
        <f t="shared" si="23"/>
        <v>0</v>
      </c>
    </row>
    <row r="375" spans="17:33">
      <c r="Q375" s="140">
        <f t="shared" si="21"/>
        <v>0</v>
      </c>
      <c r="R375" s="140">
        <f t="shared" si="21"/>
        <v>0</v>
      </c>
      <c r="S375" s="140">
        <f t="shared" si="21"/>
        <v>0</v>
      </c>
      <c r="T375" s="140">
        <f t="shared" si="21"/>
        <v>0</v>
      </c>
      <c r="U375" s="140">
        <f t="shared" si="21"/>
        <v>0</v>
      </c>
      <c r="W375" s="140">
        <f t="shared" si="22"/>
        <v>0</v>
      </c>
      <c r="X375" s="140">
        <f t="shared" si="22"/>
        <v>0</v>
      </c>
      <c r="Y375" s="140">
        <f t="shared" si="22"/>
        <v>0</v>
      </c>
      <c r="Z375" s="140">
        <f t="shared" si="22"/>
        <v>0</v>
      </c>
      <c r="AA375" s="140">
        <f t="shared" si="22"/>
        <v>0</v>
      </c>
      <c r="AC375" s="143">
        <f t="shared" si="23"/>
        <v>0</v>
      </c>
      <c r="AD375" s="143">
        <f t="shared" si="23"/>
        <v>0</v>
      </c>
      <c r="AE375" s="143">
        <f t="shared" si="23"/>
        <v>0</v>
      </c>
      <c r="AF375" s="143">
        <f t="shared" si="23"/>
        <v>0</v>
      </c>
      <c r="AG375" s="143">
        <f t="shared" si="23"/>
        <v>0</v>
      </c>
    </row>
    <row r="376" spans="17:33">
      <c r="Q376" s="140">
        <f t="shared" ref="Q376:U426" si="24">($E376-$D376)*K376</f>
        <v>0</v>
      </c>
      <c r="R376" s="140">
        <f t="shared" si="24"/>
        <v>0</v>
      </c>
      <c r="S376" s="140">
        <f t="shared" si="24"/>
        <v>0</v>
      </c>
      <c r="T376" s="140">
        <f t="shared" si="24"/>
        <v>0</v>
      </c>
      <c r="U376" s="140">
        <f t="shared" si="24"/>
        <v>0</v>
      </c>
      <c r="W376" s="140">
        <f t="shared" si="22"/>
        <v>0</v>
      </c>
      <c r="X376" s="140">
        <f t="shared" si="22"/>
        <v>0</v>
      </c>
      <c r="Y376" s="140">
        <f t="shared" si="22"/>
        <v>0</v>
      </c>
      <c r="Z376" s="140">
        <f t="shared" si="22"/>
        <v>0</v>
      </c>
      <c r="AA376" s="140">
        <f t="shared" si="22"/>
        <v>0</v>
      </c>
      <c r="AC376" s="143">
        <f t="shared" ref="AC376:AG426" si="25">SUM(Q376,W376)</f>
        <v>0</v>
      </c>
      <c r="AD376" s="143">
        <f t="shared" si="25"/>
        <v>0</v>
      </c>
      <c r="AE376" s="143">
        <f t="shared" si="25"/>
        <v>0</v>
      </c>
      <c r="AF376" s="143">
        <f t="shared" si="25"/>
        <v>0</v>
      </c>
      <c r="AG376" s="143">
        <f t="shared" si="25"/>
        <v>0</v>
      </c>
    </row>
    <row r="377" spans="17:33">
      <c r="Q377" s="140">
        <f t="shared" si="24"/>
        <v>0</v>
      </c>
      <c r="R377" s="140">
        <f t="shared" si="24"/>
        <v>0</v>
      </c>
      <c r="S377" s="140">
        <f t="shared" si="24"/>
        <v>0</v>
      </c>
      <c r="T377" s="140">
        <f t="shared" si="24"/>
        <v>0</v>
      </c>
      <c r="U377" s="140">
        <f t="shared" si="24"/>
        <v>0</v>
      </c>
      <c r="W377" s="140">
        <f t="shared" si="22"/>
        <v>0</v>
      </c>
      <c r="X377" s="140">
        <f t="shared" si="22"/>
        <v>0</v>
      </c>
      <c r="Y377" s="140">
        <f t="shared" si="22"/>
        <v>0</v>
      </c>
      <c r="Z377" s="140">
        <f t="shared" si="22"/>
        <v>0</v>
      </c>
      <c r="AA377" s="140">
        <f t="shared" si="22"/>
        <v>0</v>
      </c>
      <c r="AC377" s="143">
        <f t="shared" si="25"/>
        <v>0</v>
      </c>
      <c r="AD377" s="143">
        <f t="shared" si="25"/>
        <v>0</v>
      </c>
      <c r="AE377" s="143">
        <f t="shared" si="25"/>
        <v>0</v>
      </c>
      <c r="AF377" s="143">
        <f t="shared" si="25"/>
        <v>0</v>
      </c>
      <c r="AG377" s="143">
        <f t="shared" si="25"/>
        <v>0</v>
      </c>
    </row>
    <row r="378" spans="17:33">
      <c r="Q378" s="140">
        <f t="shared" si="24"/>
        <v>0</v>
      </c>
      <c r="R378" s="140">
        <f t="shared" si="24"/>
        <v>0</v>
      </c>
      <c r="S378" s="140">
        <f t="shared" si="24"/>
        <v>0</v>
      </c>
      <c r="T378" s="140">
        <f t="shared" si="24"/>
        <v>0</v>
      </c>
      <c r="U378" s="140">
        <f t="shared" si="24"/>
        <v>0</v>
      </c>
      <c r="W378" s="140">
        <f t="shared" si="22"/>
        <v>0</v>
      </c>
      <c r="X378" s="140">
        <f t="shared" si="22"/>
        <v>0</v>
      </c>
      <c r="Y378" s="140">
        <f t="shared" ref="Y378:AA441" si="26">($E378-$D378)*H378</f>
        <v>0</v>
      </c>
      <c r="Z378" s="140">
        <f t="shared" si="26"/>
        <v>0</v>
      </c>
      <c r="AA378" s="140">
        <f t="shared" si="26"/>
        <v>0</v>
      </c>
      <c r="AC378" s="143">
        <f t="shared" si="25"/>
        <v>0</v>
      </c>
      <c r="AD378" s="143">
        <f t="shared" si="25"/>
        <v>0</v>
      </c>
      <c r="AE378" s="143">
        <f t="shared" si="25"/>
        <v>0</v>
      </c>
      <c r="AF378" s="143">
        <f t="shared" si="25"/>
        <v>0</v>
      </c>
      <c r="AG378" s="143">
        <f t="shared" si="25"/>
        <v>0</v>
      </c>
    </row>
    <row r="379" spans="17:33">
      <c r="Q379" s="140">
        <f t="shared" si="24"/>
        <v>0</v>
      </c>
      <c r="R379" s="140">
        <f t="shared" si="24"/>
        <v>0</v>
      </c>
      <c r="S379" s="140">
        <f t="shared" si="24"/>
        <v>0</v>
      </c>
      <c r="T379" s="140">
        <f t="shared" si="24"/>
        <v>0</v>
      </c>
      <c r="U379" s="140">
        <f t="shared" si="24"/>
        <v>0</v>
      </c>
      <c r="W379" s="140">
        <f t="shared" ref="W379:AA442" si="27">($E379-$D379)*F379</f>
        <v>0</v>
      </c>
      <c r="X379" s="140">
        <f t="shared" si="27"/>
        <v>0</v>
      </c>
      <c r="Y379" s="140">
        <f t="shared" si="26"/>
        <v>0</v>
      </c>
      <c r="Z379" s="140">
        <f t="shared" si="26"/>
        <v>0</v>
      </c>
      <c r="AA379" s="140">
        <f t="shared" si="26"/>
        <v>0</v>
      </c>
      <c r="AC379" s="143">
        <f t="shared" si="25"/>
        <v>0</v>
      </c>
      <c r="AD379" s="143">
        <f t="shared" si="25"/>
        <v>0</v>
      </c>
      <c r="AE379" s="143">
        <f t="shared" si="25"/>
        <v>0</v>
      </c>
      <c r="AF379" s="143">
        <f t="shared" si="25"/>
        <v>0</v>
      </c>
      <c r="AG379" s="143">
        <f t="shared" si="25"/>
        <v>0</v>
      </c>
    </row>
    <row r="380" spans="17:33">
      <c r="Q380" s="140">
        <f t="shared" si="24"/>
        <v>0</v>
      </c>
      <c r="R380" s="140">
        <f t="shared" si="24"/>
        <v>0</v>
      </c>
      <c r="S380" s="140">
        <f t="shared" si="24"/>
        <v>0</v>
      </c>
      <c r="T380" s="140">
        <f t="shared" si="24"/>
        <v>0</v>
      </c>
      <c r="U380" s="140">
        <f t="shared" si="24"/>
        <v>0</v>
      </c>
      <c r="W380" s="140">
        <f t="shared" si="27"/>
        <v>0</v>
      </c>
      <c r="X380" s="140">
        <f t="shared" si="27"/>
        <v>0</v>
      </c>
      <c r="Y380" s="140">
        <f t="shared" si="26"/>
        <v>0</v>
      </c>
      <c r="Z380" s="140">
        <f t="shared" si="26"/>
        <v>0</v>
      </c>
      <c r="AA380" s="140">
        <f t="shared" si="26"/>
        <v>0</v>
      </c>
      <c r="AC380" s="143">
        <f t="shared" si="25"/>
        <v>0</v>
      </c>
      <c r="AD380" s="143">
        <f t="shared" si="25"/>
        <v>0</v>
      </c>
      <c r="AE380" s="143">
        <f t="shared" si="25"/>
        <v>0</v>
      </c>
      <c r="AF380" s="143">
        <f t="shared" si="25"/>
        <v>0</v>
      </c>
      <c r="AG380" s="143">
        <f t="shared" si="25"/>
        <v>0</v>
      </c>
    </row>
    <row r="381" spans="17:33">
      <c r="Q381" s="140">
        <f t="shared" si="24"/>
        <v>0</v>
      </c>
      <c r="R381" s="140">
        <f t="shared" si="24"/>
        <v>0</v>
      </c>
      <c r="S381" s="140">
        <f t="shared" si="24"/>
        <v>0</v>
      </c>
      <c r="T381" s="140">
        <f t="shared" si="24"/>
        <v>0</v>
      </c>
      <c r="U381" s="140">
        <f t="shared" si="24"/>
        <v>0</v>
      </c>
      <c r="W381" s="140">
        <f t="shared" si="27"/>
        <v>0</v>
      </c>
      <c r="X381" s="140">
        <f t="shared" si="27"/>
        <v>0</v>
      </c>
      <c r="Y381" s="140">
        <f t="shared" si="26"/>
        <v>0</v>
      </c>
      <c r="Z381" s="140">
        <f t="shared" si="26"/>
        <v>0</v>
      </c>
      <c r="AA381" s="140">
        <f t="shared" si="26"/>
        <v>0</v>
      </c>
      <c r="AC381" s="143">
        <f t="shared" si="25"/>
        <v>0</v>
      </c>
      <c r="AD381" s="143">
        <f t="shared" si="25"/>
        <v>0</v>
      </c>
      <c r="AE381" s="143">
        <f t="shared" si="25"/>
        <v>0</v>
      </c>
      <c r="AF381" s="143">
        <f t="shared" si="25"/>
        <v>0</v>
      </c>
      <c r="AG381" s="143">
        <f t="shared" si="25"/>
        <v>0</v>
      </c>
    </row>
    <row r="382" spans="17:33">
      <c r="Q382" s="140">
        <f t="shared" si="24"/>
        <v>0</v>
      </c>
      <c r="R382" s="140">
        <f t="shared" si="24"/>
        <v>0</v>
      </c>
      <c r="S382" s="140">
        <f t="shared" si="24"/>
        <v>0</v>
      </c>
      <c r="T382" s="140">
        <f t="shared" si="24"/>
        <v>0</v>
      </c>
      <c r="U382" s="140">
        <f t="shared" si="24"/>
        <v>0</v>
      </c>
      <c r="W382" s="140">
        <f t="shared" si="27"/>
        <v>0</v>
      </c>
      <c r="X382" s="140">
        <f t="shared" si="27"/>
        <v>0</v>
      </c>
      <c r="Y382" s="140">
        <f t="shared" si="26"/>
        <v>0</v>
      </c>
      <c r="Z382" s="140">
        <f t="shared" si="26"/>
        <v>0</v>
      </c>
      <c r="AA382" s="140">
        <f t="shared" si="26"/>
        <v>0</v>
      </c>
      <c r="AC382" s="143">
        <f t="shared" si="25"/>
        <v>0</v>
      </c>
      <c r="AD382" s="143">
        <f t="shared" si="25"/>
        <v>0</v>
      </c>
      <c r="AE382" s="143">
        <f t="shared" si="25"/>
        <v>0</v>
      </c>
      <c r="AF382" s="143">
        <f t="shared" si="25"/>
        <v>0</v>
      </c>
      <c r="AG382" s="143">
        <f t="shared" si="25"/>
        <v>0</v>
      </c>
    </row>
    <row r="383" spans="17:33">
      <c r="Q383" s="140">
        <f t="shared" si="24"/>
        <v>0</v>
      </c>
      <c r="R383" s="140">
        <f t="shared" si="24"/>
        <v>0</v>
      </c>
      <c r="S383" s="140">
        <f t="shared" si="24"/>
        <v>0</v>
      </c>
      <c r="T383" s="140">
        <f t="shared" si="24"/>
        <v>0</v>
      </c>
      <c r="U383" s="140">
        <f t="shared" si="24"/>
        <v>0</v>
      </c>
      <c r="W383" s="140">
        <f t="shared" si="27"/>
        <v>0</v>
      </c>
      <c r="X383" s="140">
        <f t="shared" si="27"/>
        <v>0</v>
      </c>
      <c r="Y383" s="140">
        <f t="shared" si="26"/>
        <v>0</v>
      </c>
      <c r="Z383" s="140">
        <f t="shared" si="26"/>
        <v>0</v>
      </c>
      <c r="AA383" s="140">
        <f t="shared" si="26"/>
        <v>0</v>
      </c>
      <c r="AC383" s="143">
        <f t="shared" si="25"/>
        <v>0</v>
      </c>
      <c r="AD383" s="143">
        <f t="shared" si="25"/>
        <v>0</v>
      </c>
      <c r="AE383" s="143">
        <f t="shared" si="25"/>
        <v>0</v>
      </c>
      <c r="AF383" s="143">
        <f t="shared" si="25"/>
        <v>0</v>
      </c>
      <c r="AG383" s="143">
        <f t="shared" si="25"/>
        <v>0</v>
      </c>
    </row>
    <row r="384" spans="17:33">
      <c r="Q384" s="140">
        <f t="shared" si="24"/>
        <v>0</v>
      </c>
      <c r="R384" s="140">
        <f t="shared" si="24"/>
        <v>0</v>
      </c>
      <c r="S384" s="140">
        <f t="shared" si="24"/>
        <v>0</v>
      </c>
      <c r="T384" s="140">
        <f t="shared" si="24"/>
        <v>0</v>
      </c>
      <c r="U384" s="140">
        <f t="shared" si="24"/>
        <v>0</v>
      </c>
      <c r="W384" s="140">
        <f t="shared" si="27"/>
        <v>0</v>
      </c>
      <c r="X384" s="140">
        <f t="shared" si="27"/>
        <v>0</v>
      </c>
      <c r="Y384" s="140">
        <f t="shared" si="26"/>
        <v>0</v>
      </c>
      <c r="Z384" s="140">
        <f t="shared" si="26"/>
        <v>0</v>
      </c>
      <c r="AA384" s="140">
        <f t="shared" si="26"/>
        <v>0</v>
      </c>
      <c r="AC384" s="143">
        <f t="shared" si="25"/>
        <v>0</v>
      </c>
      <c r="AD384" s="143">
        <f t="shared" si="25"/>
        <v>0</v>
      </c>
      <c r="AE384" s="143">
        <f t="shared" si="25"/>
        <v>0</v>
      </c>
      <c r="AF384" s="143">
        <f t="shared" si="25"/>
        <v>0</v>
      </c>
      <c r="AG384" s="143">
        <f t="shared" si="25"/>
        <v>0</v>
      </c>
    </row>
    <row r="385" spans="17:33">
      <c r="Q385" s="140">
        <f t="shared" si="24"/>
        <v>0</v>
      </c>
      <c r="R385" s="140">
        <f t="shared" si="24"/>
        <v>0</v>
      </c>
      <c r="S385" s="140">
        <f t="shared" si="24"/>
        <v>0</v>
      </c>
      <c r="T385" s="140">
        <f t="shared" si="24"/>
        <v>0</v>
      </c>
      <c r="U385" s="140">
        <f t="shared" si="24"/>
        <v>0</v>
      </c>
      <c r="W385" s="140">
        <f t="shared" si="27"/>
        <v>0</v>
      </c>
      <c r="X385" s="140">
        <f t="shared" si="27"/>
        <v>0</v>
      </c>
      <c r="Y385" s="140">
        <f t="shared" si="26"/>
        <v>0</v>
      </c>
      <c r="Z385" s="140">
        <f t="shared" si="26"/>
        <v>0</v>
      </c>
      <c r="AA385" s="140">
        <f t="shared" si="26"/>
        <v>0</v>
      </c>
      <c r="AC385" s="143">
        <f t="shared" si="25"/>
        <v>0</v>
      </c>
      <c r="AD385" s="143">
        <f t="shared" si="25"/>
        <v>0</v>
      </c>
      <c r="AE385" s="143">
        <f t="shared" si="25"/>
        <v>0</v>
      </c>
      <c r="AF385" s="143">
        <f t="shared" si="25"/>
        <v>0</v>
      </c>
      <c r="AG385" s="143">
        <f t="shared" si="25"/>
        <v>0</v>
      </c>
    </row>
    <row r="386" spans="17:33">
      <c r="Q386" s="140">
        <f t="shared" si="24"/>
        <v>0</v>
      </c>
      <c r="R386" s="140">
        <f t="shared" si="24"/>
        <v>0</v>
      </c>
      <c r="S386" s="140">
        <f t="shared" si="24"/>
        <v>0</v>
      </c>
      <c r="T386" s="140">
        <f t="shared" si="24"/>
        <v>0</v>
      </c>
      <c r="U386" s="140">
        <f t="shared" si="24"/>
        <v>0</v>
      </c>
      <c r="W386" s="140">
        <f t="shared" si="27"/>
        <v>0</v>
      </c>
      <c r="X386" s="140">
        <f t="shared" si="27"/>
        <v>0</v>
      </c>
      <c r="Y386" s="140">
        <f t="shared" si="26"/>
        <v>0</v>
      </c>
      <c r="Z386" s="140">
        <f t="shared" si="26"/>
        <v>0</v>
      </c>
      <c r="AA386" s="140">
        <f t="shared" si="26"/>
        <v>0</v>
      </c>
      <c r="AC386" s="143">
        <f t="shared" si="25"/>
        <v>0</v>
      </c>
      <c r="AD386" s="143">
        <f t="shared" si="25"/>
        <v>0</v>
      </c>
      <c r="AE386" s="143">
        <f t="shared" si="25"/>
        <v>0</v>
      </c>
      <c r="AF386" s="143">
        <f t="shared" si="25"/>
        <v>0</v>
      </c>
      <c r="AG386" s="143">
        <f t="shared" si="25"/>
        <v>0</v>
      </c>
    </row>
    <row r="387" spans="17:33">
      <c r="Q387" s="140">
        <f t="shared" si="24"/>
        <v>0</v>
      </c>
      <c r="R387" s="140">
        <f t="shared" si="24"/>
        <v>0</v>
      </c>
      <c r="S387" s="140">
        <f t="shared" si="24"/>
        <v>0</v>
      </c>
      <c r="T387" s="140">
        <f t="shared" si="24"/>
        <v>0</v>
      </c>
      <c r="U387" s="140">
        <f t="shared" si="24"/>
        <v>0</v>
      </c>
      <c r="W387" s="140">
        <f t="shared" si="27"/>
        <v>0</v>
      </c>
      <c r="X387" s="140">
        <f t="shared" si="27"/>
        <v>0</v>
      </c>
      <c r="Y387" s="140">
        <f t="shared" si="26"/>
        <v>0</v>
      </c>
      <c r="Z387" s="140">
        <f t="shared" si="26"/>
        <v>0</v>
      </c>
      <c r="AA387" s="140">
        <f t="shared" si="26"/>
        <v>0</v>
      </c>
      <c r="AC387" s="143">
        <f t="shared" si="25"/>
        <v>0</v>
      </c>
      <c r="AD387" s="143">
        <f t="shared" si="25"/>
        <v>0</v>
      </c>
      <c r="AE387" s="143">
        <f t="shared" si="25"/>
        <v>0</v>
      </c>
      <c r="AF387" s="143">
        <f t="shared" si="25"/>
        <v>0</v>
      </c>
      <c r="AG387" s="143">
        <f t="shared" si="25"/>
        <v>0</v>
      </c>
    </row>
    <row r="388" spans="17:33">
      <c r="Q388" s="140">
        <f t="shared" si="24"/>
        <v>0</v>
      </c>
      <c r="R388" s="140">
        <f t="shared" si="24"/>
        <v>0</v>
      </c>
      <c r="S388" s="140">
        <f t="shared" si="24"/>
        <v>0</v>
      </c>
      <c r="T388" s="140">
        <f t="shared" si="24"/>
        <v>0</v>
      </c>
      <c r="U388" s="140">
        <f t="shared" si="24"/>
        <v>0</v>
      </c>
      <c r="W388" s="140">
        <f t="shared" si="27"/>
        <v>0</v>
      </c>
      <c r="X388" s="140">
        <f t="shared" si="27"/>
        <v>0</v>
      </c>
      <c r="Y388" s="140">
        <f t="shared" si="26"/>
        <v>0</v>
      </c>
      <c r="Z388" s="140">
        <f t="shared" si="26"/>
        <v>0</v>
      </c>
      <c r="AA388" s="140">
        <f t="shared" si="26"/>
        <v>0</v>
      </c>
      <c r="AC388" s="143">
        <f t="shared" si="25"/>
        <v>0</v>
      </c>
      <c r="AD388" s="143">
        <f t="shared" si="25"/>
        <v>0</v>
      </c>
      <c r="AE388" s="143">
        <f t="shared" si="25"/>
        <v>0</v>
      </c>
      <c r="AF388" s="143">
        <f t="shared" si="25"/>
        <v>0</v>
      </c>
      <c r="AG388" s="143">
        <f t="shared" si="25"/>
        <v>0</v>
      </c>
    </row>
    <row r="389" spans="17:33">
      <c r="Q389" s="140">
        <f t="shared" si="24"/>
        <v>0</v>
      </c>
      <c r="R389" s="140">
        <f t="shared" si="24"/>
        <v>0</v>
      </c>
      <c r="S389" s="140">
        <f t="shared" si="24"/>
        <v>0</v>
      </c>
      <c r="T389" s="140">
        <f t="shared" si="24"/>
        <v>0</v>
      </c>
      <c r="U389" s="140">
        <f t="shared" si="24"/>
        <v>0</v>
      </c>
      <c r="W389" s="140">
        <f t="shared" si="27"/>
        <v>0</v>
      </c>
      <c r="X389" s="140">
        <f t="shared" si="27"/>
        <v>0</v>
      </c>
      <c r="Y389" s="140">
        <f t="shared" si="26"/>
        <v>0</v>
      </c>
      <c r="Z389" s="140">
        <f t="shared" si="26"/>
        <v>0</v>
      </c>
      <c r="AA389" s="140">
        <f t="shared" si="26"/>
        <v>0</v>
      </c>
      <c r="AC389" s="143">
        <f t="shared" si="25"/>
        <v>0</v>
      </c>
      <c r="AD389" s="143">
        <f t="shared" si="25"/>
        <v>0</v>
      </c>
      <c r="AE389" s="143">
        <f t="shared" si="25"/>
        <v>0</v>
      </c>
      <c r="AF389" s="143">
        <f t="shared" si="25"/>
        <v>0</v>
      </c>
      <c r="AG389" s="143">
        <f t="shared" si="25"/>
        <v>0</v>
      </c>
    </row>
    <row r="390" spans="17:33">
      <c r="Q390" s="140">
        <f t="shared" si="24"/>
        <v>0</v>
      </c>
      <c r="R390" s="140">
        <f t="shared" si="24"/>
        <v>0</v>
      </c>
      <c r="S390" s="140">
        <f t="shared" si="24"/>
        <v>0</v>
      </c>
      <c r="T390" s="140">
        <f t="shared" si="24"/>
        <v>0</v>
      </c>
      <c r="U390" s="140">
        <f t="shared" si="24"/>
        <v>0</v>
      </c>
      <c r="W390" s="140">
        <f t="shared" si="27"/>
        <v>0</v>
      </c>
      <c r="X390" s="140">
        <f t="shared" si="27"/>
        <v>0</v>
      </c>
      <c r="Y390" s="140">
        <f t="shared" si="26"/>
        <v>0</v>
      </c>
      <c r="Z390" s="140">
        <f t="shared" si="26"/>
        <v>0</v>
      </c>
      <c r="AA390" s="140">
        <f t="shared" si="26"/>
        <v>0</v>
      </c>
      <c r="AC390" s="143">
        <f t="shared" si="25"/>
        <v>0</v>
      </c>
      <c r="AD390" s="143">
        <f t="shared" si="25"/>
        <v>0</v>
      </c>
      <c r="AE390" s="143">
        <f t="shared" si="25"/>
        <v>0</v>
      </c>
      <c r="AF390" s="143">
        <f t="shared" si="25"/>
        <v>0</v>
      </c>
      <c r="AG390" s="143">
        <f t="shared" si="25"/>
        <v>0</v>
      </c>
    </row>
    <row r="391" spans="17:33">
      <c r="Q391" s="140">
        <f t="shared" si="24"/>
        <v>0</v>
      </c>
      <c r="R391" s="140">
        <f t="shared" si="24"/>
        <v>0</v>
      </c>
      <c r="S391" s="140">
        <f t="shared" si="24"/>
        <v>0</v>
      </c>
      <c r="T391" s="140">
        <f t="shared" si="24"/>
        <v>0</v>
      </c>
      <c r="U391" s="140">
        <f t="shared" si="24"/>
        <v>0</v>
      </c>
      <c r="W391" s="140">
        <f t="shared" si="27"/>
        <v>0</v>
      </c>
      <c r="X391" s="140">
        <f t="shared" si="27"/>
        <v>0</v>
      </c>
      <c r="Y391" s="140">
        <f t="shared" si="26"/>
        <v>0</v>
      </c>
      <c r="Z391" s="140">
        <f t="shared" si="26"/>
        <v>0</v>
      </c>
      <c r="AA391" s="140">
        <f t="shared" si="26"/>
        <v>0</v>
      </c>
      <c r="AC391" s="143">
        <f t="shared" si="25"/>
        <v>0</v>
      </c>
      <c r="AD391" s="143">
        <f t="shared" si="25"/>
        <v>0</v>
      </c>
      <c r="AE391" s="143">
        <f t="shared" si="25"/>
        <v>0</v>
      </c>
      <c r="AF391" s="143">
        <f t="shared" si="25"/>
        <v>0</v>
      </c>
      <c r="AG391" s="143">
        <f t="shared" si="25"/>
        <v>0</v>
      </c>
    </row>
    <row r="392" spans="17:33">
      <c r="Q392" s="140">
        <f t="shared" si="24"/>
        <v>0</v>
      </c>
      <c r="R392" s="140">
        <f t="shared" si="24"/>
        <v>0</v>
      </c>
      <c r="S392" s="140">
        <f t="shared" si="24"/>
        <v>0</v>
      </c>
      <c r="T392" s="140">
        <f t="shared" si="24"/>
        <v>0</v>
      </c>
      <c r="U392" s="140">
        <f t="shared" si="24"/>
        <v>0</v>
      </c>
      <c r="W392" s="140">
        <f t="shared" si="27"/>
        <v>0</v>
      </c>
      <c r="X392" s="140">
        <f t="shared" si="27"/>
        <v>0</v>
      </c>
      <c r="Y392" s="140">
        <f t="shared" si="26"/>
        <v>0</v>
      </c>
      <c r="Z392" s="140">
        <f t="shared" si="26"/>
        <v>0</v>
      </c>
      <c r="AA392" s="140">
        <f t="shared" si="26"/>
        <v>0</v>
      </c>
      <c r="AC392" s="143">
        <f t="shared" si="25"/>
        <v>0</v>
      </c>
      <c r="AD392" s="143">
        <f t="shared" si="25"/>
        <v>0</v>
      </c>
      <c r="AE392" s="143">
        <f t="shared" si="25"/>
        <v>0</v>
      </c>
      <c r="AF392" s="143">
        <f t="shared" si="25"/>
        <v>0</v>
      </c>
      <c r="AG392" s="143">
        <f t="shared" si="25"/>
        <v>0</v>
      </c>
    </row>
    <row r="393" spans="17:33">
      <c r="Q393" s="140">
        <f t="shared" si="24"/>
        <v>0</v>
      </c>
      <c r="R393" s="140">
        <f t="shared" si="24"/>
        <v>0</v>
      </c>
      <c r="S393" s="140">
        <f t="shared" si="24"/>
        <v>0</v>
      </c>
      <c r="T393" s="140">
        <f t="shared" si="24"/>
        <v>0</v>
      </c>
      <c r="U393" s="140">
        <f t="shared" si="24"/>
        <v>0</v>
      </c>
      <c r="W393" s="140">
        <f t="shared" si="27"/>
        <v>0</v>
      </c>
      <c r="X393" s="140">
        <f t="shared" si="27"/>
        <v>0</v>
      </c>
      <c r="Y393" s="140">
        <f t="shared" si="26"/>
        <v>0</v>
      </c>
      <c r="Z393" s="140">
        <f t="shared" si="26"/>
        <v>0</v>
      </c>
      <c r="AA393" s="140">
        <f t="shared" si="26"/>
        <v>0</v>
      </c>
      <c r="AC393" s="143">
        <f t="shared" si="25"/>
        <v>0</v>
      </c>
      <c r="AD393" s="143">
        <f t="shared" si="25"/>
        <v>0</v>
      </c>
      <c r="AE393" s="143">
        <f t="shared" si="25"/>
        <v>0</v>
      </c>
      <c r="AF393" s="143">
        <f t="shared" si="25"/>
        <v>0</v>
      </c>
      <c r="AG393" s="143">
        <f t="shared" si="25"/>
        <v>0</v>
      </c>
    </row>
    <row r="394" spans="17:33">
      <c r="Q394" s="140">
        <f t="shared" si="24"/>
        <v>0</v>
      </c>
      <c r="R394" s="140">
        <f t="shared" si="24"/>
        <v>0</v>
      </c>
      <c r="S394" s="140">
        <f t="shared" si="24"/>
        <v>0</v>
      </c>
      <c r="T394" s="140">
        <f t="shared" si="24"/>
        <v>0</v>
      </c>
      <c r="U394" s="140">
        <f t="shared" si="24"/>
        <v>0</v>
      </c>
      <c r="W394" s="140">
        <f t="shared" si="27"/>
        <v>0</v>
      </c>
      <c r="X394" s="140">
        <f t="shared" si="27"/>
        <v>0</v>
      </c>
      <c r="Y394" s="140">
        <f t="shared" si="26"/>
        <v>0</v>
      </c>
      <c r="Z394" s="140">
        <f t="shared" si="26"/>
        <v>0</v>
      </c>
      <c r="AA394" s="140">
        <f t="shared" si="26"/>
        <v>0</v>
      </c>
      <c r="AC394" s="143">
        <f t="shared" si="25"/>
        <v>0</v>
      </c>
      <c r="AD394" s="143">
        <f t="shared" si="25"/>
        <v>0</v>
      </c>
      <c r="AE394" s="143">
        <f t="shared" si="25"/>
        <v>0</v>
      </c>
      <c r="AF394" s="143">
        <f t="shared" si="25"/>
        <v>0</v>
      </c>
      <c r="AG394" s="143">
        <f t="shared" si="25"/>
        <v>0</v>
      </c>
    </row>
    <row r="395" spans="17:33">
      <c r="Q395" s="140">
        <f t="shared" si="24"/>
        <v>0</v>
      </c>
      <c r="R395" s="140">
        <f t="shared" si="24"/>
        <v>0</v>
      </c>
      <c r="S395" s="140">
        <f t="shared" si="24"/>
        <v>0</v>
      </c>
      <c r="T395" s="140">
        <f t="shared" si="24"/>
        <v>0</v>
      </c>
      <c r="U395" s="140">
        <f t="shared" si="24"/>
        <v>0</v>
      </c>
      <c r="W395" s="140">
        <f t="shared" si="27"/>
        <v>0</v>
      </c>
      <c r="X395" s="140">
        <f t="shared" si="27"/>
        <v>0</v>
      </c>
      <c r="Y395" s="140">
        <f t="shared" si="26"/>
        <v>0</v>
      </c>
      <c r="Z395" s="140">
        <f t="shared" si="26"/>
        <v>0</v>
      </c>
      <c r="AA395" s="140">
        <f t="shared" si="26"/>
        <v>0</v>
      </c>
      <c r="AC395" s="143">
        <f t="shared" si="25"/>
        <v>0</v>
      </c>
      <c r="AD395" s="143">
        <f t="shared" si="25"/>
        <v>0</v>
      </c>
      <c r="AE395" s="143">
        <f t="shared" si="25"/>
        <v>0</v>
      </c>
      <c r="AF395" s="143">
        <f t="shared" si="25"/>
        <v>0</v>
      </c>
      <c r="AG395" s="143">
        <f t="shared" si="25"/>
        <v>0</v>
      </c>
    </row>
    <row r="396" spans="17:33">
      <c r="Q396" s="140">
        <f t="shared" si="24"/>
        <v>0</v>
      </c>
      <c r="R396" s="140">
        <f t="shared" si="24"/>
        <v>0</v>
      </c>
      <c r="S396" s="140">
        <f t="shared" si="24"/>
        <v>0</v>
      </c>
      <c r="T396" s="140">
        <f t="shared" si="24"/>
        <v>0</v>
      </c>
      <c r="U396" s="140">
        <f t="shared" si="24"/>
        <v>0</v>
      </c>
      <c r="W396" s="140">
        <f t="shared" si="27"/>
        <v>0</v>
      </c>
      <c r="X396" s="140">
        <f t="shared" si="27"/>
        <v>0</v>
      </c>
      <c r="Y396" s="140">
        <f t="shared" si="26"/>
        <v>0</v>
      </c>
      <c r="Z396" s="140">
        <f t="shared" si="26"/>
        <v>0</v>
      </c>
      <c r="AA396" s="140">
        <f t="shared" si="26"/>
        <v>0</v>
      </c>
      <c r="AC396" s="143">
        <f t="shared" si="25"/>
        <v>0</v>
      </c>
      <c r="AD396" s="143">
        <f t="shared" si="25"/>
        <v>0</v>
      </c>
      <c r="AE396" s="143">
        <f t="shared" si="25"/>
        <v>0</v>
      </c>
      <c r="AF396" s="143">
        <f t="shared" si="25"/>
        <v>0</v>
      </c>
      <c r="AG396" s="143">
        <f t="shared" si="25"/>
        <v>0</v>
      </c>
    </row>
    <row r="397" spans="17:33">
      <c r="Q397" s="140">
        <f t="shared" si="24"/>
        <v>0</v>
      </c>
      <c r="R397" s="140">
        <f t="shared" si="24"/>
        <v>0</v>
      </c>
      <c r="S397" s="140">
        <f t="shared" si="24"/>
        <v>0</v>
      </c>
      <c r="T397" s="140">
        <f t="shared" si="24"/>
        <v>0</v>
      </c>
      <c r="U397" s="140">
        <f t="shared" si="24"/>
        <v>0</v>
      </c>
      <c r="W397" s="140">
        <f t="shared" si="27"/>
        <v>0</v>
      </c>
      <c r="X397" s="140">
        <f t="shared" si="27"/>
        <v>0</v>
      </c>
      <c r="Y397" s="140">
        <f t="shared" si="26"/>
        <v>0</v>
      </c>
      <c r="Z397" s="140">
        <f t="shared" si="26"/>
        <v>0</v>
      </c>
      <c r="AA397" s="140">
        <f t="shared" si="26"/>
        <v>0</v>
      </c>
      <c r="AC397" s="143">
        <f t="shared" si="25"/>
        <v>0</v>
      </c>
      <c r="AD397" s="143">
        <f t="shared" si="25"/>
        <v>0</v>
      </c>
      <c r="AE397" s="143">
        <f t="shared" si="25"/>
        <v>0</v>
      </c>
      <c r="AF397" s="143">
        <f t="shared" si="25"/>
        <v>0</v>
      </c>
      <c r="AG397" s="143">
        <f t="shared" si="25"/>
        <v>0</v>
      </c>
    </row>
    <row r="398" spans="17:33">
      <c r="Q398" s="140">
        <f t="shared" si="24"/>
        <v>0</v>
      </c>
      <c r="R398" s="140">
        <f t="shared" si="24"/>
        <v>0</v>
      </c>
      <c r="S398" s="140">
        <f t="shared" si="24"/>
        <v>0</v>
      </c>
      <c r="T398" s="140">
        <f t="shared" si="24"/>
        <v>0</v>
      </c>
      <c r="U398" s="140">
        <f t="shared" si="24"/>
        <v>0</v>
      </c>
      <c r="W398" s="140">
        <f t="shared" si="27"/>
        <v>0</v>
      </c>
      <c r="X398" s="140">
        <f t="shared" si="27"/>
        <v>0</v>
      </c>
      <c r="Y398" s="140">
        <f t="shared" si="26"/>
        <v>0</v>
      </c>
      <c r="Z398" s="140">
        <f t="shared" si="26"/>
        <v>0</v>
      </c>
      <c r="AA398" s="140">
        <f t="shared" si="26"/>
        <v>0</v>
      </c>
      <c r="AC398" s="143">
        <f t="shared" si="25"/>
        <v>0</v>
      </c>
      <c r="AD398" s="143">
        <f t="shared" si="25"/>
        <v>0</v>
      </c>
      <c r="AE398" s="143">
        <f t="shared" si="25"/>
        <v>0</v>
      </c>
      <c r="AF398" s="143">
        <f t="shared" si="25"/>
        <v>0</v>
      </c>
      <c r="AG398" s="143">
        <f t="shared" si="25"/>
        <v>0</v>
      </c>
    </row>
    <row r="399" spans="17:33">
      <c r="Q399" s="140">
        <f t="shared" si="24"/>
        <v>0</v>
      </c>
      <c r="R399" s="140">
        <f t="shared" si="24"/>
        <v>0</v>
      </c>
      <c r="S399" s="140">
        <f t="shared" si="24"/>
        <v>0</v>
      </c>
      <c r="T399" s="140">
        <f t="shared" si="24"/>
        <v>0</v>
      </c>
      <c r="U399" s="140">
        <f t="shared" si="24"/>
        <v>0</v>
      </c>
      <c r="W399" s="140">
        <f t="shared" si="27"/>
        <v>0</v>
      </c>
      <c r="X399" s="140">
        <f t="shared" si="27"/>
        <v>0</v>
      </c>
      <c r="Y399" s="140">
        <f t="shared" si="26"/>
        <v>0</v>
      </c>
      <c r="Z399" s="140">
        <f t="shared" si="26"/>
        <v>0</v>
      </c>
      <c r="AA399" s="140">
        <f t="shared" si="26"/>
        <v>0</v>
      </c>
      <c r="AC399" s="143">
        <f t="shared" si="25"/>
        <v>0</v>
      </c>
      <c r="AD399" s="143">
        <f t="shared" si="25"/>
        <v>0</v>
      </c>
      <c r="AE399" s="143">
        <f t="shared" si="25"/>
        <v>0</v>
      </c>
      <c r="AF399" s="143">
        <f t="shared" si="25"/>
        <v>0</v>
      </c>
      <c r="AG399" s="143">
        <f t="shared" si="25"/>
        <v>0</v>
      </c>
    </row>
    <row r="400" spans="17:33">
      <c r="Q400" s="140">
        <f t="shared" si="24"/>
        <v>0</v>
      </c>
      <c r="R400" s="140">
        <f t="shared" si="24"/>
        <v>0</v>
      </c>
      <c r="S400" s="140">
        <f t="shared" si="24"/>
        <v>0</v>
      </c>
      <c r="T400" s="140">
        <f t="shared" si="24"/>
        <v>0</v>
      </c>
      <c r="U400" s="140">
        <f t="shared" si="24"/>
        <v>0</v>
      </c>
      <c r="W400" s="140">
        <f t="shared" si="27"/>
        <v>0</v>
      </c>
      <c r="X400" s="140">
        <f t="shared" si="27"/>
        <v>0</v>
      </c>
      <c r="Y400" s="140">
        <f t="shared" si="26"/>
        <v>0</v>
      </c>
      <c r="Z400" s="140">
        <f t="shared" si="26"/>
        <v>0</v>
      </c>
      <c r="AA400" s="140">
        <f t="shared" si="26"/>
        <v>0</v>
      </c>
      <c r="AC400" s="143">
        <f t="shared" si="25"/>
        <v>0</v>
      </c>
      <c r="AD400" s="143">
        <f t="shared" si="25"/>
        <v>0</v>
      </c>
      <c r="AE400" s="143">
        <f t="shared" si="25"/>
        <v>0</v>
      </c>
      <c r="AF400" s="143">
        <f t="shared" si="25"/>
        <v>0</v>
      </c>
      <c r="AG400" s="143">
        <f t="shared" si="25"/>
        <v>0</v>
      </c>
    </row>
    <row r="401" spans="17:33">
      <c r="Q401" s="140">
        <f t="shared" si="24"/>
        <v>0</v>
      </c>
      <c r="R401" s="140">
        <f t="shared" si="24"/>
        <v>0</v>
      </c>
      <c r="S401" s="140">
        <f t="shared" si="24"/>
        <v>0</v>
      </c>
      <c r="T401" s="140">
        <f t="shared" si="24"/>
        <v>0</v>
      </c>
      <c r="U401" s="140">
        <f t="shared" si="24"/>
        <v>0</v>
      </c>
      <c r="W401" s="140">
        <f t="shared" si="27"/>
        <v>0</v>
      </c>
      <c r="X401" s="140">
        <f t="shared" si="27"/>
        <v>0</v>
      </c>
      <c r="Y401" s="140">
        <f t="shared" si="26"/>
        <v>0</v>
      </c>
      <c r="Z401" s="140">
        <f t="shared" si="26"/>
        <v>0</v>
      </c>
      <c r="AA401" s="140">
        <f t="shared" si="26"/>
        <v>0</v>
      </c>
      <c r="AC401" s="143">
        <f t="shared" si="25"/>
        <v>0</v>
      </c>
      <c r="AD401" s="143">
        <f t="shared" si="25"/>
        <v>0</v>
      </c>
      <c r="AE401" s="143">
        <f t="shared" si="25"/>
        <v>0</v>
      </c>
      <c r="AF401" s="143">
        <f t="shared" si="25"/>
        <v>0</v>
      </c>
      <c r="AG401" s="143">
        <f t="shared" si="25"/>
        <v>0</v>
      </c>
    </row>
    <row r="402" spans="17:33">
      <c r="Q402" s="140">
        <f t="shared" si="24"/>
        <v>0</v>
      </c>
      <c r="R402" s="140">
        <f t="shared" si="24"/>
        <v>0</v>
      </c>
      <c r="S402" s="140">
        <f t="shared" si="24"/>
        <v>0</v>
      </c>
      <c r="T402" s="140">
        <f t="shared" si="24"/>
        <v>0</v>
      </c>
      <c r="U402" s="140">
        <f t="shared" si="24"/>
        <v>0</v>
      </c>
      <c r="W402" s="140">
        <f t="shared" si="27"/>
        <v>0</v>
      </c>
      <c r="X402" s="140">
        <f t="shared" si="27"/>
        <v>0</v>
      </c>
      <c r="Y402" s="140">
        <f t="shared" si="26"/>
        <v>0</v>
      </c>
      <c r="Z402" s="140">
        <f t="shared" si="26"/>
        <v>0</v>
      </c>
      <c r="AA402" s="140">
        <f t="shared" si="26"/>
        <v>0</v>
      </c>
      <c r="AC402" s="143">
        <f t="shared" si="25"/>
        <v>0</v>
      </c>
      <c r="AD402" s="143">
        <f t="shared" si="25"/>
        <v>0</v>
      </c>
      <c r="AE402" s="143">
        <f t="shared" si="25"/>
        <v>0</v>
      </c>
      <c r="AF402" s="143">
        <f t="shared" si="25"/>
        <v>0</v>
      </c>
      <c r="AG402" s="143">
        <f t="shared" si="25"/>
        <v>0</v>
      </c>
    </row>
    <row r="403" spans="17:33">
      <c r="Q403" s="140">
        <f t="shared" si="24"/>
        <v>0</v>
      </c>
      <c r="R403" s="140">
        <f t="shared" si="24"/>
        <v>0</v>
      </c>
      <c r="S403" s="140">
        <f t="shared" si="24"/>
        <v>0</v>
      </c>
      <c r="T403" s="140">
        <f t="shared" si="24"/>
        <v>0</v>
      </c>
      <c r="U403" s="140">
        <f t="shared" si="24"/>
        <v>0</v>
      </c>
      <c r="W403" s="140">
        <f t="shared" si="27"/>
        <v>0</v>
      </c>
      <c r="X403" s="140">
        <f t="shared" si="27"/>
        <v>0</v>
      </c>
      <c r="Y403" s="140">
        <f t="shared" si="26"/>
        <v>0</v>
      </c>
      <c r="Z403" s="140">
        <f t="shared" si="26"/>
        <v>0</v>
      </c>
      <c r="AA403" s="140">
        <f t="shared" si="26"/>
        <v>0</v>
      </c>
      <c r="AC403" s="143">
        <f t="shared" si="25"/>
        <v>0</v>
      </c>
      <c r="AD403" s="143">
        <f t="shared" si="25"/>
        <v>0</v>
      </c>
      <c r="AE403" s="143">
        <f t="shared" si="25"/>
        <v>0</v>
      </c>
      <c r="AF403" s="143">
        <f t="shared" si="25"/>
        <v>0</v>
      </c>
      <c r="AG403" s="143">
        <f t="shared" si="25"/>
        <v>0</v>
      </c>
    </row>
    <row r="404" spans="17:33">
      <c r="Q404" s="140">
        <f t="shared" si="24"/>
        <v>0</v>
      </c>
      <c r="R404" s="140">
        <f t="shared" si="24"/>
        <v>0</v>
      </c>
      <c r="S404" s="140">
        <f t="shared" si="24"/>
        <v>0</v>
      </c>
      <c r="T404" s="140">
        <f t="shared" si="24"/>
        <v>0</v>
      </c>
      <c r="U404" s="140">
        <f t="shared" si="24"/>
        <v>0</v>
      </c>
      <c r="W404" s="140">
        <f t="shared" si="27"/>
        <v>0</v>
      </c>
      <c r="X404" s="140">
        <f t="shared" si="27"/>
        <v>0</v>
      </c>
      <c r="Y404" s="140">
        <f t="shared" si="26"/>
        <v>0</v>
      </c>
      <c r="Z404" s="140">
        <f t="shared" si="26"/>
        <v>0</v>
      </c>
      <c r="AA404" s="140">
        <f t="shared" si="26"/>
        <v>0</v>
      </c>
      <c r="AC404" s="143">
        <f t="shared" si="25"/>
        <v>0</v>
      </c>
      <c r="AD404" s="143">
        <f t="shared" si="25"/>
        <v>0</v>
      </c>
      <c r="AE404" s="143">
        <f t="shared" si="25"/>
        <v>0</v>
      </c>
      <c r="AF404" s="143">
        <f t="shared" si="25"/>
        <v>0</v>
      </c>
      <c r="AG404" s="143">
        <f t="shared" si="25"/>
        <v>0</v>
      </c>
    </row>
    <row r="405" spans="17:33">
      <c r="Q405" s="140">
        <f t="shared" si="24"/>
        <v>0</v>
      </c>
      <c r="R405" s="140">
        <f t="shared" si="24"/>
        <v>0</v>
      </c>
      <c r="S405" s="140">
        <f t="shared" si="24"/>
        <v>0</v>
      </c>
      <c r="T405" s="140">
        <f t="shared" si="24"/>
        <v>0</v>
      </c>
      <c r="U405" s="140">
        <f t="shared" si="24"/>
        <v>0</v>
      </c>
      <c r="W405" s="140">
        <f t="shared" si="27"/>
        <v>0</v>
      </c>
      <c r="X405" s="140">
        <f t="shared" si="27"/>
        <v>0</v>
      </c>
      <c r="Y405" s="140">
        <f t="shared" si="26"/>
        <v>0</v>
      </c>
      <c r="Z405" s="140">
        <f t="shared" si="26"/>
        <v>0</v>
      </c>
      <c r="AA405" s="140">
        <f t="shared" si="26"/>
        <v>0</v>
      </c>
      <c r="AC405" s="143">
        <f t="shared" si="25"/>
        <v>0</v>
      </c>
      <c r="AD405" s="143">
        <f t="shared" si="25"/>
        <v>0</v>
      </c>
      <c r="AE405" s="143">
        <f t="shared" si="25"/>
        <v>0</v>
      </c>
      <c r="AF405" s="143">
        <f t="shared" si="25"/>
        <v>0</v>
      </c>
      <c r="AG405" s="143">
        <f t="shared" si="25"/>
        <v>0</v>
      </c>
    </row>
    <row r="406" spans="17:33">
      <c r="Q406" s="140">
        <f t="shared" si="24"/>
        <v>0</v>
      </c>
      <c r="R406" s="140">
        <f t="shared" si="24"/>
        <v>0</v>
      </c>
      <c r="S406" s="140">
        <f t="shared" si="24"/>
        <v>0</v>
      </c>
      <c r="T406" s="140">
        <f t="shared" si="24"/>
        <v>0</v>
      </c>
      <c r="U406" s="140">
        <f t="shared" si="24"/>
        <v>0</v>
      </c>
      <c r="W406" s="140">
        <f t="shared" si="27"/>
        <v>0</v>
      </c>
      <c r="X406" s="140">
        <f t="shared" si="27"/>
        <v>0</v>
      </c>
      <c r="Y406" s="140">
        <f t="shared" si="26"/>
        <v>0</v>
      </c>
      <c r="Z406" s="140">
        <f t="shared" si="26"/>
        <v>0</v>
      </c>
      <c r="AA406" s="140">
        <f t="shared" si="26"/>
        <v>0</v>
      </c>
      <c r="AC406" s="143">
        <f t="shared" si="25"/>
        <v>0</v>
      </c>
      <c r="AD406" s="143">
        <f t="shared" si="25"/>
        <v>0</v>
      </c>
      <c r="AE406" s="143">
        <f t="shared" si="25"/>
        <v>0</v>
      </c>
      <c r="AF406" s="143">
        <f t="shared" si="25"/>
        <v>0</v>
      </c>
      <c r="AG406" s="143">
        <f t="shared" si="25"/>
        <v>0</v>
      </c>
    </row>
    <row r="407" spans="17:33">
      <c r="Q407" s="140">
        <f t="shared" si="24"/>
        <v>0</v>
      </c>
      <c r="R407" s="140">
        <f t="shared" si="24"/>
        <v>0</v>
      </c>
      <c r="S407" s="140">
        <f t="shared" si="24"/>
        <v>0</v>
      </c>
      <c r="T407" s="140">
        <f t="shared" si="24"/>
        <v>0</v>
      </c>
      <c r="U407" s="140">
        <f t="shared" si="24"/>
        <v>0</v>
      </c>
      <c r="W407" s="140">
        <f t="shared" si="27"/>
        <v>0</v>
      </c>
      <c r="X407" s="140">
        <f t="shared" si="27"/>
        <v>0</v>
      </c>
      <c r="Y407" s="140">
        <f t="shared" si="26"/>
        <v>0</v>
      </c>
      <c r="Z407" s="140">
        <f t="shared" si="26"/>
        <v>0</v>
      </c>
      <c r="AA407" s="140">
        <f t="shared" si="26"/>
        <v>0</v>
      </c>
      <c r="AC407" s="143">
        <f t="shared" si="25"/>
        <v>0</v>
      </c>
      <c r="AD407" s="143">
        <f t="shared" si="25"/>
        <v>0</v>
      </c>
      <c r="AE407" s="143">
        <f t="shared" si="25"/>
        <v>0</v>
      </c>
      <c r="AF407" s="143">
        <f t="shared" si="25"/>
        <v>0</v>
      </c>
      <c r="AG407" s="143">
        <f t="shared" si="25"/>
        <v>0</v>
      </c>
    </row>
    <row r="408" spans="17:33">
      <c r="Q408" s="140">
        <f t="shared" si="24"/>
        <v>0</v>
      </c>
      <c r="R408" s="140">
        <f t="shared" si="24"/>
        <v>0</v>
      </c>
      <c r="S408" s="140">
        <f t="shared" si="24"/>
        <v>0</v>
      </c>
      <c r="T408" s="140">
        <f t="shared" si="24"/>
        <v>0</v>
      </c>
      <c r="U408" s="140">
        <f t="shared" si="24"/>
        <v>0</v>
      </c>
      <c r="W408" s="140">
        <f t="shared" si="27"/>
        <v>0</v>
      </c>
      <c r="X408" s="140">
        <f t="shared" si="27"/>
        <v>0</v>
      </c>
      <c r="Y408" s="140">
        <f t="shared" si="26"/>
        <v>0</v>
      </c>
      <c r="Z408" s="140">
        <f t="shared" si="26"/>
        <v>0</v>
      </c>
      <c r="AA408" s="140">
        <f t="shared" si="26"/>
        <v>0</v>
      </c>
      <c r="AC408" s="143">
        <f t="shared" si="25"/>
        <v>0</v>
      </c>
      <c r="AD408" s="143">
        <f t="shared" si="25"/>
        <v>0</v>
      </c>
      <c r="AE408" s="143">
        <f t="shared" si="25"/>
        <v>0</v>
      </c>
      <c r="AF408" s="143">
        <f t="shared" si="25"/>
        <v>0</v>
      </c>
      <c r="AG408" s="143">
        <f t="shared" si="25"/>
        <v>0</v>
      </c>
    </row>
    <row r="409" spans="17:33">
      <c r="Q409" s="140">
        <f t="shared" si="24"/>
        <v>0</v>
      </c>
      <c r="R409" s="140">
        <f t="shared" si="24"/>
        <v>0</v>
      </c>
      <c r="S409" s="140">
        <f t="shared" si="24"/>
        <v>0</v>
      </c>
      <c r="T409" s="140">
        <f t="shared" si="24"/>
        <v>0</v>
      </c>
      <c r="U409" s="140">
        <f t="shared" si="24"/>
        <v>0</v>
      </c>
      <c r="W409" s="140">
        <f t="shared" si="27"/>
        <v>0</v>
      </c>
      <c r="X409" s="140">
        <f t="shared" si="27"/>
        <v>0</v>
      </c>
      <c r="Y409" s="140">
        <f t="shared" si="26"/>
        <v>0</v>
      </c>
      <c r="Z409" s="140">
        <f t="shared" si="26"/>
        <v>0</v>
      </c>
      <c r="AA409" s="140">
        <f t="shared" si="26"/>
        <v>0</v>
      </c>
      <c r="AC409" s="143">
        <f t="shared" si="25"/>
        <v>0</v>
      </c>
      <c r="AD409" s="143">
        <f t="shared" si="25"/>
        <v>0</v>
      </c>
      <c r="AE409" s="143">
        <f t="shared" si="25"/>
        <v>0</v>
      </c>
      <c r="AF409" s="143">
        <f t="shared" si="25"/>
        <v>0</v>
      </c>
      <c r="AG409" s="143">
        <f t="shared" si="25"/>
        <v>0</v>
      </c>
    </row>
    <row r="410" spans="17:33">
      <c r="Q410" s="140">
        <f t="shared" si="24"/>
        <v>0</v>
      </c>
      <c r="R410" s="140">
        <f t="shared" si="24"/>
        <v>0</v>
      </c>
      <c r="S410" s="140">
        <f t="shared" si="24"/>
        <v>0</v>
      </c>
      <c r="T410" s="140">
        <f t="shared" si="24"/>
        <v>0</v>
      </c>
      <c r="U410" s="140">
        <f t="shared" si="24"/>
        <v>0</v>
      </c>
      <c r="W410" s="140">
        <f t="shared" si="27"/>
        <v>0</v>
      </c>
      <c r="X410" s="140">
        <f t="shared" si="27"/>
        <v>0</v>
      </c>
      <c r="Y410" s="140">
        <f t="shared" si="26"/>
        <v>0</v>
      </c>
      <c r="Z410" s="140">
        <f t="shared" si="26"/>
        <v>0</v>
      </c>
      <c r="AA410" s="140">
        <f t="shared" si="26"/>
        <v>0</v>
      </c>
      <c r="AC410" s="143">
        <f t="shared" si="25"/>
        <v>0</v>
      </c>
      <c r="AD410" s="143">
        <f t="shared" si="25"/>
        <v>0</v>
      </c>
      <c r="AE410" s="143">
        <f t="shared" si="25"/>
        <v>0</v>
      </c>
      <c r="AF410" s="143">
        <f t="shared" si="25"/>
        <v>0</v>
      </c>
      <c r="AG410" s="143">
        <f t="shared" si="25"/>
        <v>0</v>
      </c>
    </row>
    <row r="411" spans="17:33">
      <c r="Q411" s="140">
        <f t="shared" si="24"/>
        <v>0</v>
      </c>
      <c r="R411" s="140">
        <f t="shared" si="24"/>
        <v>0</v>
      </c>
      <c r="S411" s="140">
        <f t="shared" si="24"/>
        <v>0</v>
      </c>
      <c r="T411" s="140">
        <f t="shared" si="24"/>
        <v>0</v>
      </c>
      <c r="U411" s="140">
        <f t="shared" si="24"/>
        <v>0</v>
      </c>
      <c r="W411" s="140">
        <f t="shared" si="27"/>
        <v>0</v>
      </c>
      <c r="X411" s="140">
        <f t="shared" si="27"/>
        <v>0</v>
      </c>
      <c r="Y411" s="140">
        <f t="shared" si="26"/>
        <v>0</v>
      </c>
      <c r="Z411" s="140">
        <f t="shared" si="26"/>
        <v>0</v>
      </c>
      <c r="AA411" s="140">
        <f t="shared" si="26"/>
        <v>0</v>
      </c>
      <c r="AC411" s="143">
        <f t="shared" si="25"/>
        <v>0</v>
      </c>
      <c r="AD411" s="143">
        <f t="shared" si="25"/>
        <v>0</v>
      </c>
      <c r="AE411" s="143">
        <f t="shared" si="25"/>
        <v>0</v>
      </c>
      <c r="AF411" s="143">
        <f t="shared" si="25"/>
        <v>0</v>
      </c>
      <c r="AG411" s="143">
        <f t="shared" si="25"/>
        <v>0</v>
      </c>
    </row>
    <row r="412" spans="17:33">
      <c r="Q412" s="140">
        <f t="shared" si="24"/>
        <v>0</v>
      </c>
      <c r="R412" s="140">
        <f t="shared" si="24"/>
        <v>0</v>
      </c>
      <c r="S412" s="140">
        <f t="shared" si="24"/>
        <v>0</v>
      </c>
      <c r="T412" s="140">
        <f t="shared" si="24"/>
        <v>0</v>
      </c>
      <c r="U412" s="140">
        <f t="shared" si="24"/>
        <v>0</v>
      </c>
      <c r="W412" s="140">
        <f t="shared" si="27"/>
        <v>0</v>
      </c>
      <c r="X412" s="140">
        <f t="shared" si="27"/>
        <v>0</v>
      </c>
      <c r="Y412" s="140">
        <f t="shared" si="26"/>
        <v>0</v>
      </c>
      <c r="Z412" s="140">
        <f t="shared" si="26"/>
        <v>0</v>
      </c>
      <c r="AA412" s="140">
        <f t="shared" si="26"/>
        <v>0</v>
      </c>
      <c r="AC412" s="143">
        <f t="shared" si="25"/>
        <v>0</v>
      </c>
      <c r="AD412" s="143">
        <f t="shared" si="25"/>
        <v>0</v>
      </c>
      <c r="AE412" s="143">
        <f t="shared" si="25"/>
        <v>0</v>
      </c>
      <c r="AF412" s="143">
        <f t="shared" si="25"/>
        <v>0</v>
      </c>
      <c r="AG412" s="143">
        <f t="shared" si="25"/>
        <v>0</v>
      </c>
    </row>
    <row r="413" spans="17:33">
      <c r="Q413" s="140">
        <f t="shared" si="24"/>
        <v>0</v>
      </c>
      <c r="R413" s="140">
        <f t="shared" si="24"/>
        <v>0</v>
      </c>
      <c r="S413" s="140">
        <f t="shared" si="24"/>
        <v>0</v>
      </c>
      <c r="T413" s="140">
        <f t="shared" si="24"/>
        <v>0</v>
      </c>
      <c r="U413" s="140">
        <f t="shared" si="24"/>
        <v>0</v>
      </c>
      <c r="W413" s="140">
        <f t="shared" si="27"/>
        <v>0</v>
      </c>
      <c r="X413" s="140">
        <f t="shared" si="27"/>
        <v>0</v>
      </c>
      <c r="Y413" s="140">
        <f t="shared" si="26"/>
        <v>0</v>
      </c>
      <c r="Z413" s="140">
        <f t="shared" si="26"/>
        <v>0</v>
      </c>
      <c r="AA413" s="140">
        <f t="shared" si="26"/>
        <v>0</v>
      </c>
      <c r="AC413" s="143">
        <f t="shared" si="25"/>
        <v>0</v>
      </c>
      <c r="AD413" s="143">
        <f t="shared" si="25"/>
        <v>0</v>
      </c>
      <c r="AE413" s="143">
        <f t="shared" si="25"/>
        <v>0</v>
      </c>
      <c r="AF413" s="143">
        <f t="shared" si="25"/>
        <v>0</v>
      </c>
      <c r="AG413" s="143">
        <f t="shared" si="25"/>
        <v>0</v>
      </c>
    </row>
    <row r="414" spans="17:33">
      <c r="Q414" s="140">
        <f t="shared" si="24"/>
        <v>0</v>
      </c>
      <c r="R414" s="140">
        <f t="shared" si="24"/>
        <v>0</v>
      </c>
      <c r="S414" s="140">
        <f t="shared" si="24"/>
        <v>0</v>
      </c>
      <c r="T414" s="140">
        <f t="shared" si="24"/>
        <v>0</v>
      </c>
      <c r="U414" s="140">
        <f t="shared" si="24"/>
        <v>0</v>
      </c>
      <c r="W414" s="140">
        <f t="shared" si="27"/>
        <v>0</v>
      </c>
      <c r="X414" s="140">
        <f t="shared" si="27"/>
        <v>0</v>
      </c>
      <c r="Y414" s="140">
        <f t="shared" si="26"/>
        <v>0</v>
      </c>
      <c r="Z414" s="140">
        <f t="shared" si="26"/>
        <v>0</v>
      </c>
      <c r="AA414" s="140">
        <f t="shared" si="26"/>
        <v>0</v>
      </c>
      <c r="AC414" s="143">
        <f t="shared" si="25"/>
        <v>0</v>
      </c>
      <c r="AD414" s="143">
        <f t="shared" si="25"/>
        <v>0</v>
      </c>
      <c r="AE414" s="143">
        <f t="shared" si="25"/>
        <v>0</v>
      </c>
      <c r="AF414" s="143">
        <f t="shared" si="25"/>
        <v>0</v>
      </c>
      <c r="AG414" s="143">
        <f t="shared" si="25"/>
        <v>0</v>
      </c>
    </row>
    <row r="415" spans="17:33">
      <c r="Q415" s="140">
        <f t="shared" si="24"/>
        <v>0</v>
      </c>
      <c r="R415" s="140">
        <f t="shared" si="24"/>
        <v>0</v>
      </c>
      <c r="S415" s="140">
        <f t="shared" si="24"/>
        <v>0</v>
      </c>
      <c r="T415" s="140">
        <f t="shared" si="24"/>
        <v>0</v>
      </c>
      <c r="U415" s="140">
        <f t="shared" si="24"/>
        <v>0</v>
      </c>
      <c r="W415" s="140">
        <f t="shared" si="27"/>
        <v>0</v>
      </c>
      <c r="X415" s="140">
        <f t="shared" si="27"/>
        <v>0</v>
      </c>
      <c r="Y415" s="140">
        <f t="shared" si="26"/>
        <v>0</v>
      </c>
      <c r="Z415" s="140">
        <f t="shared" si="26"/>
        <v>0</v>
      </c>
      <c r="AA415" s="140">
        <f t="shared" si="26"/>
        <v>0</v>
      </c>
      <c r="AC415" s="143">
        <f t="shared" si="25"/>
        <v>0</v>
      </c>
      <c r="AD415" s="143">
        <f t="shared" si="25"/>
        <v>0</v>
      </c>
      <c r="AE415" s="143">
        <f t="shared" si="25"/>
        <v>0</v>
      </c>
      <c r="AF415" s="143">
        <f t="shared" si="25"/>
        <v>0</v>
      </c>
      <c r="AG415" s="143">
        <f t="shared" si="25"/>
        <v>0</v>
      </c>
    </row>
    <row r="416" spans="17:33">
      <c r="Q416" s="140">
        <f t="shared" si="24"/>
        <v>0</v>
      </c>
      <c r="R416" s="140">
        <f t="shared" si="24"/>
        <v>0</v>
      </c>
      <c r="S416" s="140">
        <f t="shared" si="24"/>
        <v>0</v>
      </c>
      <c r="T416" s="140">
        <f t="shared" si="24"/>
        <v>0</v>
      </c>
      <c r="U416" s="140">
        <f t="shared" si="24"/>
        <v>0</v>
      </c>
      <c r="W416" s="140">
        <f t="shared" si="27"/>
        <v>0</v>
      </c>
      <c r="X416" s="140">
        <f t="shared" si="27"/>
        <v>0</v>
      </c>
      <c r="Y416" s="140">
        <f t="shared" si="26"/>
        <v>0</v>
      </c>
      <c r="Z416" s="140">
        <f t="shared" si="26"/>
        <v>0</v>
      </c>
      <c r="AA416" s="140">
        <f t="shared" si="26"/>
        <v>0</v>
      </c>
      <c r="AC416" s="143">
        <f t="shared" si="25"/>
        <v>0</v>
      </c>
      <c r="AD416" s="143">
        <f t="shared" si="25"/>
        <v>0</v>
      </c>
      <c r="AE416" s="143">
        <f t="shared" si="25"/>
        <v>0</v>
      </c>
      <c r="AF416" s="143">
        <f t="shared" si="25"/>
        <v>0</v>
      </c>
      <c r="AG416" s="143">
        <f t="shared" si="25"/>
        <v>0</v>
      </c>
    </row>
    <row r="417" spans="17:33">
      <c r="Q417" s="140">
        <f t="shared" si="24"/>
        <v>0</v>
      </c>
      <c r="R417" s="140">
        <f t="shared" si="24"/>
        <v>0</v>
      </c>
      <c r="S417" s="140">
        <f t="shared" si="24"/>
        <v>0</v>
      </c>
      <c r="T417" s="140">
        <f t="shared" si="24"/>
        <v>0</v>
      </c>
      <c r="U417" s="140">
        <f t="shared" si="24"/>
        <v>0</v>
      </c>
      <c r="W417" s="140">
        <f t="shared" si="27"/>
        <v>0</v>
      </c>
      <c r="X417" s="140">
        <f t="shared" si="27"/>
        <v>0</v>
      </c>
      <c r="Y417" s="140">
        <f t="shared" si="26"/>
        <v>0</v>
      </c>
      <c r="Z417" s="140">
        <f t="shared" si="26"/>
        <v>0</v>
      </c>
      <c r="AA417" s="140">
        <f t="shared" si="26"/>
        <v>0</v>
      </c>
      <c r="AC417" s="143">
        <f t="shared" si="25"/>
        <v>0</v>
      </c>
      <c r="AD417" s="143">
        <f t="shared" si="25"/>
        <v>0</v>
      </c>
      <c r="AE417" s="143">
        <f t="shared" si="25"/>
        <v>0</v>
      </c>
      <c r="AF417" s="143">
        <f t="shared" si="25"/>
        <v>0</v>
      </c>
      <c r="AG417" s="143">
        <f t="shared" si="25"/>
        <v>0</v>
      </c>
    </row>
    <row r="418" spans="17:33">
      <c r="Q418" s="140">
        <f t="shared" si="24"/>
        <v>0</v>
      </c>
      <c r="R418" s="140">
        <f t="shared" si="24"/>
        <v>0</v>
      </c>
      <c r="S418" s="140">
        <f t="shared" si="24"/>
        <v>0</v>
      </c>
      <c r="T418" s="140">
        <f t="shared" si="24"/>
        <v>0</v>
      </c>
      <c r="U418" s="140">
        <f t="shared" si="24"/>
        <v>0</v>
      </c>
      <c r="W418" s="140">
        <f t="shared" si="27"/>
        <v>0</v>
      </c>
      <c r="X418" s="140">
        <f t="shared" si="27"/>
        <v>0</v>
      </c>
      <c r="Y418" s="140">
        <f t="shared" si="26"/>
        <v>0</v>
      </c>
      <c r="Z418" s="140">
        <f t="shared" si="26"/>
        <v>0</v>
      </c>
      <c r="AA418" s="140">
        <f t="shared" si="26"/>
        <v>0</v>
      </c>
      <c r="AC418" s="143">
        <f t="shared" si="25"/>
        <v>0</v>
      </c>
      <c r="AD418" s="143">
        <f t="shared" si="25"/>
        <v>0</v>
      </c>
      <c r="AE418" s="143">
        <f t="shared" si="25"/>
        <v>0</v>
      </c>
      <c r="AF418" s="143">
        <f t="shared" si="25"/>
        <v>0</v>
      </c>
      <c r="AG418" s="143">
        <f t="shared" si="25"/>
        <v>0</v>
      </c>
    </row>
    <row r="419" spans="17:33">
      <c r="Q419" s="140">
        <f t="shared" si="24"/>
        <v>0</v>
      </c>
      <c r="R419" s="140">
        <f t="shared" si="24"/>
        <v>0</v>
      </c>
      <c r="S419" s="140">
        <f t="shared" si="24"/>
        <v>0</v>
      </c>
      <c r="T419" s="140">
        <f t="shared" si="24"/>
        <v>0</v>
      </c>
      <c r="U419" s="140">
        <f t="shared" si="24"/>
        <v>0</v>
      </c>
      <c r="W419" s="140">
        <f t="shared" si="27"/>
        <v>0</v>
      </c>
      <c r="X419" s="140">
        <f t="shared" si="27"/>
        <v>0</v>
      </c>
      <c r="Y419" s="140">
        <f t="shared" si="26"/>
        <v>0</v>
      </c>
      <c r="Z419" s="140">
        <f t="shared" si="26"/>
        <v>0</v>
      </c>
      <c r="AA419" s="140">
        <f t="shared" si="26"/>
        <v>0</v>
      </c>
      <c r="AC419" s="143">
        <f t="shared" si="25"/>
        <v>0</v>
      </c>
      <c r="AD419" s="143">
        <f t="shared" si="25"/>
        <v>0</v>
      </c>
      <c r="AE419" s="143">
        <f t="shared" si="25"/>
        <v>0</v>
      </c>
      <c r="AF419" s="143">
        <f t="shared" si="25"/>
        <v>0</v>
      </c>
      <c r="AG419" s="143">
        <f t="shared" si="25"/>
        <v>0</v>
      </c>
    </row>
    <row r="420" spans="17:33">
      <c r="Q420" s="140">
        <f t="shared" si="24"/>
        <v>0</v>
      </c>
      <c r="R420" s="140">
        <f t="shared" si="24"/>
        <v>0</v>
      </c>
      <c r="S420" s="140">
        <f t="shared" si="24"/>
        <v>0</v>
      </c>
      <c r="T420" s="140">
        <f t="shared" si="24"/>
        <v>0</v>
      </c>
      <c r="U420" s="140">
        <f t="shared" si="24"/>
        <v>0</v>
      </c>
      <c r="W420" s="140">
        <f t="shared" si="27"/>
        <v>0</v>
      </c>
      <c r="X420" s="140">
        <f t="shared" si="27"/>
        <v>0</v>
      </c>
      <c r="Y420" s="140">
        <f t="shared" si="26"/>
        <v>0</v>
      </c>
      <c r="Z420" s="140">
        <f t="shared" si="26"/>
        <v>0</v>
      </c>
      <c r="AA420" s="140">
        <f t="shared" si="26"/>
        <v>0</v>
      </c>
      <c r="AC420" s="143">
        <f t="shared" si="25"/>
        <v>0</v>
      </c>
      <c r="AD420" s="143">
        <f t="shared" si="25"/>
        <v>0</v>
      </c>
      <c r="AE420" s="143">
        <f t="shared" si="25"/>
        <v>0</v>
      </c>
      <c r="AF420" s="143">
        <f t="shared" si="25"/>
        <v>0</v>
      </c>
      <c r="AG420" s="143">
        <f t="shared" si="25"/>
        <v>0</v>
      </c>
    </row>
    <row r="421" spans="17:33">
      <c r="Q421" s="140">
        <f t="shared" si="24"/>
        <v>0</v>
      </c>
      <c r="R421" s="140">
        <f t="shared" si="24"/>
        <v>0</v>
      </c>
      <c r="S421" s="140">
        <f t="shared" si="24"/>
        <v>0</v>
      </c>
      <c r="T421" s="140">
        <f t="shared" si="24"/>
        <v>0</v>
      </c>
      <c r="U421" s="140">
        <f t="shared" si="24"/>
        <v>0</v>
      </c>
      <c r="W421" s="140">
        <f t="shared" si="27"/>
        <v>0</v>
      </c>
      <c r="X421" s="140">
        <f t="shared" si="27"/>
        <v>0</v>
      </c>
      <c r="Y421" s="140">
        <f t="shared" si="26"/>
        <v>0</v>
      </c>
      <c r="Z421" s="140">
        <f t="shared" si="26"/>
        <v>0</v>
      </c>
      <c r="AA421" s="140">
        <f t="shared" si="26"/>
        <v>0</v>
      </c>
      <c r="AC421" s="143">
        <f t="shared" si="25"/>
        <v>0</v>
      </c>
      <c r="AD421" s="143">
        <f t="shared" si="25"/>
        <v>0</v>
      </c>
      <c r="AE421" s="143">
        <f t="shared" si="25"/>
        <v>0</v>
      </c>
      <c r="AF421" s="143">
        <f t="shared" si="25"/>
        <v>0</v>
      </c>
      <c r="AG421" s="143">
        <f t="shared" si="25"/>
        <v>0</v>
      </c>
    </row>
    <row r="422" spans="17:33">
      <c r="Q422" s="140">
        <f t="shared" si="24"/>
        <v>0</v>
      </c>
      <c r="R422" s="140">
        <f t="shared" si="24"/>
        <v>0</v>
      </c>
      <c r="S422" s="140">
        <f t="shared" si="24"/>
        <v>0</v>
      </c>
      <c r="T422" s="140">
        <f t="shared" si="24"/>
        <v>0</v>
      </c>
      <c r="U422" s="140">
        <f t="shared" si="24"/>
        <v>0</v>
      </c>
      <c r="W422" s="140">
        <f t="shared" si="27"/>
        <v>0</v>
      </c>
      <c r="X422" s="140">
        <f t="shared" si="27"/>
        <v>0</v>
      </c>
      <c r="Y422" s="140">
        <f t="shared" si="26"/>
        <v>0</v>
      </c>
      <c r="Z422" s="140">
        <f t="shared" si="26"/>
        <v>0</v>
      </c>
      <c r="AA422" s="140">
        <f t="shared" si="26"/>
        <v>0</v>
      </c>
      <c r="AC422" s="143">
        <f t="shared" si="25"/>
        <v>0</v>
      </c>
      <c r="AD422" s="143">
        <f t="shared" si="25"/>
        <v>0</v>
      </c>
      <c r="AE422" s="143">
        <f t="shared" si="25"/>
        <v>0</v>
      </c>
      <c r="AF422" s="143">
        <f t="shared" si="25"/>
        <v>0</v>
      </c>
      <c r="AG422" s="143">
        <f t="shared" si="25"/>
        <v>0</v>
      </c>
    </row>
    <row r="423" spans="17:33">
      <c r="Q423" s="140">
        <f t="shared" si="24"/>
        <v>0</v>
      </c>
      <c r="R423" s="140">
        <f t="shared" si="24"/>
        <v>0</v>
      </c>
      <c r="S423" s="140">
        <f t="shared" si="24"/>
        <v>0</v>
      </c>
      <c r="T423" s="140">
        <f t="shared" si="24"/>
        <v>0</v>
      </c>
      <c r="U423" s="140">
        <f t="shared" si="24"/>
        <v>0</v>
      </c>
      <c r="W423" s="140">
        <f t="shared" si="27"/>
        <v>0</v>
      </c>
      <c r="X423" s="140">
        <f t="shared" si="27"/>
        <v>0</v>
      </c>
      <c r="Y423" s="140">
        <f t="shared" si="26"/>
        <v>0</v>
      </c>
      <c r="Z423" s="140">
        <f t="shared" si="26"/>
        <v>0</v>
      </c>
      <c r="AA423" s="140">
        <f t="shared" si="26"/>
        <v>0</v>
      </c>
      <c r="AC423" s="143">
        <f t="shared" si="25"/>
        <v>0</v>
      </c>
      <c r="AD423" s="143">
        <f t="shared" si="25"/>
        <v>0</v>
      </c>
      <c r="AE423" s="143">
        <f t="shared" si="25"/>
        <v>0</v>
      </c>
      <c r="AF423" s="143">
        <f t="shared" si="25"/>
        <v>0</v>
      </c>
      <c r="AG423" s="143">
        <f t="shared" si="25"/>
        <v>0</v>
      </c>
    </row>
    <row r="424" spans="17:33">
      <c r="Q424" s="140">
        <f t="shared" si="24"/>
        <v>0</v>
      </c>
      <c r="R424" s="140">
        <f t="shared" si="24"/>
        <v>0</v>
      </c>
      <c r="S424" s="140">
        <f t="shared" si="24"/>
        <v>0</v>
      </c>
      <c r="T424" s="140">
        <f t="shared" si="24"/>
        <v>0</v>
      </c>
      <c r="U424" s="140">
        <f t="shared" si="24"/>
        <v>0</v>
      </c>
      <c r="W424" s="140">
        <f t="shared" si="27"/>
        <v>0</v>
      </c>
      <c r="X424" s="140">
        <f t="shared" si="27"/>
        <v>0</v>
      </c>
      <c r="Y424" s="140">
        <f t="shared" si="26"/>
        <v>0</v>
      </c>
      <c r="Z424" s="140">
        <f t="shared" si="26"/>
        <v>0</v>
      </c>
      <c r="AA424" s="140">
        <f t="shared" si="26"/>
        <v>0</v>
      </c>
      <c r="AC424" s="143">
        <f t="shared" si="25"/>
        <v>0</v>
      </c>
      <c r="AD424" s="143">
        <f t="shared" si="25"/>
        <v>0</v>
      </c>
      <c r="AE424" s="143">
        <f t="shared" si="25"/>
        <v>0</v>
      </c>
      <c r="AF424" s="143">
        <f t="shared" si="25"/>
        <v>0</v>
      </c>
      <c r="AG424" s="143">
        <f t="shared" si="25"/>
        <v>0</v>
      </c>
    </row>
    <row r="425" spans="17:33">
      <c r="Q425" s="140">
        <f t="shared" si="24"/>
        <v>0</v>
      </c>
      <c r="R425" s="140">
        <f t="shared" si="24"/>
        <v>0</v>
      </c>
      <c r="S425" s="140">
        <f t="shared" si="24"/>
        <v>0</v>
      </c>
      <c r="T425" s="140">
        <f t="shared" si="24"/>
        <v>0</v>
      </c>
      <c r="U425" s="140">
        <f t="shared" si="24"/>
        <v>0</v>
      </c>
      <c r="W425" s="140">
        <f t="shared" si="27"/>
        <v>0</v>
      </c>
      <c r="X425" s="140">
        <f t="shared" si="27"/>
        <v>0</v>
      </c>
      <c r="Y425" s="140">
        <f t="shared" si="26"/>
        <v>0</v>
      </c>
      <c r="Z425" s="140">
        <f t="shared" si="26"/>
        <v>0</v>
      </c>
      <c r="AA425" s="140">
        <f t="shared" si="26"/>
        <v>0</v>
      </c>
      <c r="AC425" s="143">
        <f t="shared" si="25"/>
        <v>0</v>
      </c>
      <c r="AD425" s="143">
        <f t="shared" si="25"/>
        <v>0</v>
      </c>
      <c r="AE425" s="143">
        <f t="shared" si="25"/>
        <v>0</v>
      </c>
      <c r="AF425" s="143">
        <f t="shared" si="25"/>
        <v>0</v>
      </c>
      <c r="AG425" s="143">
        <f t="shared" si="25"/>
        <v>0</v>
      </c>
    </row>
    <row r="426" spans="17:33">
      <c r="Q426" s="140">
        <f t="shared" si="24"/>
        <v>0</v>
      </c>
      <c r="R426" s="140">
        <f t="shared" si="24"/>
        <v>0</v>
      </c>
      <c r="S426" s="140">
        <f t="shared" si="24"/>
        <v>0</v>
      </c>
      <c r="T426" s="140">
        <f t="shared" si="24"/>
        <v>0</v>
      </c>
      <c r="U426" s="140">
        <f t="shared" si="24"/>
        <v>0</v>
      </c>
      <c r="W426" s="140">
        <f t="shared" si="27"/>
        <v>0</v>
      </c>
      <c r="X426" s="140">
        <f t="shared" si="27"/>
        <v>0</v>
      </c>
      <c r="Y426" s="140">
        <f t="shared" si="26"/>
        <v>0</v>
      </c>
      <c r="Z426" s="140">
        <f t="shared" si="26"/>
        <v>0</v>
      </c>
      <c r="AA426" s="140">
        <f t="shared" si="26"/>
        <v>0</v>
      </c>
      <c r="AC426" s="143">
        <f t="shared" si="25"/>
        <v>0</v>
      </c>
      <c r="AD426" s="143">
        <f t="shared" si="25"/>
        <v>0</v>
      </c>
      <c r="AE426" s="143">
        <f t="shared" si="25"/>
        <v>0</v>
      </c>
      <c r="AF426" s="143">
        <f t="shared" si="25"/>
        <v>0</v>
      </c>
      <c r="AG426" s="143">
        <f t="shared" si="25"/>
        <v>0</v>
      </c>
    </row>
    <row r="427" spans="17:33">
      <c r="Q427" s="140">
        <f t="shared" ref="Q427:U477" si="28">($E427-$D427)*K427</f>
        <v>0</v>
      </c>
      <c r="R427" s="140">
        <f t="shared" si="28"/>
        <v>0</v>
      </c>
      <c r="S427" s="140">
        <f t="shared" si="28"/>
        <v>0</v>
      </c>
      <c r="T427" s="140">
        <f t="shared" si="28"/>
        <v>0</v>
      </c>
      <c r="U427" s="140">
        <f t="shared" si="28"/>
        <v>0</v>
      </c>
      <c r="W427" s="140">
        <f t="shared" si="27"/>
        <v>0</v>
      </c>
      <c r="X427" s="140">
        <f t="shared" si="27"/>
        <v>0</v>
      </c>
      <c r="Y427" s="140">
        <f t="shared" si="26"/>
        <v>0</v>
      </c>
      <c r="Z427" s="140">
        <f t="shared" si="26"/>
        <v>0</v>
      </c>
      <c r="AA427" s="140">
        <f t="shared" si="26"/>
        <v>0</v>
      </c>
      <c r="AC427" s="143">
        <f t="shared" ref="AC427:AG477" si="29">SUM(Q427,W427)</f>
        <v>0</v>
      </c>
      <c r="AD427" s="143">
        <f t="shared" si="29"/>
        <v>0</v>
      </c>
      <c r="AE427" s="143">
        <f t="shared" si="29"/>
        <v>0</v>
      </c>
      <c r="AF427" s="143">
        <f t="shared" si="29"/>
        <v>0</v>
      </c>
      <c r="AG427" s="143">
        <f t="shared" si="29"/>
        <v>0</v>
      </c>
    </row>
    <row r="428" spans="17:33">
      <c r="Q428" s="140">
        <f t="shared" si="28"/>
        <v>0</v>
      </c>
      <c r="R428" s="140">
        <f t="shared" si="28"/>
        <v>0</v>
      </c>
      <c r="S428" s="140">
        <f t="shared" si="28"/>
        <v>0</v>
      </c>
      <c r="T428" s="140">
        <f t="shared" si="28"/>
        <v>0</v>
      </c>
      <c r="U428" s="140">
        <f t="shared" si="28"/>
        <v>0</v>
      </c>
      <c r="W428" s="140">
        <f t="shared" si="27"/>
        <v>0</v>
      </c>
      <c r="X428" s="140">
        <f t="shared" si="27"/>
        <v>0</v>
      </c>
      <c r="Y428" s="140">
        <f t="shared" si="26"/>
        <v>0</v>
      </c>
      <c r="Z428" s="140">
        <f t="shared" si="26"/>
        <v>0</v>
      </c>
      <c r="AA428" s="140">
        <f t="shared" si="26"/>
        <v>0</v>
      </c>
      <c r="AC428" s="143">
        <f t="shared" si="29"/>
        <v>0</v>
      </c>
      <c r="AD428" s="143">
        <f t="shared" si="29"/>
        <v>0</v>
      </c>
      <c r="AE428" s="143">
        <f t="shared" si="29"/>
        <v>0</v>
      </c>
      <c r="AF428" s="143">
        <f t="shared" si="29"/>
        <v>0</v>
      </c>
      <c r="AG428" s="143">
        <f t="shared" si="29"/>
        <v>0</v>
      </c>
    </row>
    <row r="429" spans="17:33">
      <c r="Q429" s="140">
        <f t="shared" si="28"/>
        <v>0</v>
      </c>
      <c r="R429" s="140">
        <f t="shared" si="28"/>
        <v>0</v>
      </c>
      <c r="S429" s="140">
        <f t="shared" si="28"/>
        <v>0</v>
      </c>
      <c r="T429" s="140">
        <f t="shared" si="28"/>
        <v>0</v>
      </c>
      <c r="U429" s="140">
        <f t="shared" si="28"/>
        <v>0</v>
      </c>
      <c r="W429" s="140">
        <f t="shared" si="27"/>
        <v>0</v>
      </c>
      <c r="X429" s="140">
        <f t="shared" si="27"/>
        <v>0</v>
      </c>
      <c r="Y429" s="140">
        <f t="shared" si="26"/>
        <v>0</v>
      </c>
      <c r="Z429" s="140">
        <f t="shared" si="26"/>
        <v>0</v>
      </c>
      <c r="AA429" s="140">
        <f t="shared" si="26"/>
        <v>0</v>
      </c>
      <c r="AC429" s="143">
        <f t="shared" si="29"/>
        <v>0</v>
      </c>
      <c r="AD429" s="143">
        <f t="shared" si="29"/>
        <v>0</v>
      </c>
      <c r="AE429" s="143">
        <f t="shared" si="29"/>
        <v>0</v>
      </c>
      <c r="AF429" s="143">
        <f t="shared" si="29"/>
        <v>0</v>
      </c>
      <c r="AG429" s="143">
        <f t="shared" si="29"/>
        <v>0</v>
      </c>
    </row>
    <row r="430" spans="17:33">
      <c r="Q430" s="140">
        <f t="shared" si="28"/>
        <v>0</v>
      </c>
      <c r="R430" s="140">
        <f t="shared" si="28"/>
        <v>0</v>
      </c>
      <c r="S430" s="140">
        <f t="shared" si="28"/>
        <v>0</v>
      </c>
      <c r="T430" s="140">
        <f t="shared" si="28"/>
        <v>0</v>
      </c>
      <c r="U430" s="140">
        <f t="shared" si="28"/>
        <v>0</v>
      </c>
      <c r="W430" s="140">
        <f t="shared" si="27"/>
        <v>0</v>
      </c>
      <c r="X430" s="140">
        <f t="shared" si="27"/>
        <v>0</v>
      </c>
      <c r="Y430" s="140">
        <f t="shared" si="26"/>
        <v>0</v>
      </c>
      <c r="Z430" s="140">
        <f t="shared" si="26"/>
        <v>0</v>
      </c>
      <c r="AA430" s="140">
        <f t="shared" si="26"/>
        <v>0</v>
      </c>
      <c r="AC430" s="143">
        <f t="shared" si="29"/>
        <v>0</v>
      </c>
      <c r="AD430" s="143">
        <f t="shared" si="29"/>
        <v>0</v>
      </c>
      <c r="AE430" s="143">
        <f t="shared" si="29"/>
        <v>0</v>
      </c>
      <c r="AF430" s="143">
        <f t="shared" si="29"/>
        <v>0</v>
      </c>
      <c r="AG430" s="143">
        <f t="shared" si="29"/>
        <v>0</v>
      </c>
    </row>
    <row r="431" spans="17:33">
      <c r="Q431" s="140">
        <f t="shared" si="28"/>
        <v>0</v>
      </c>
      <c r="R431" s="140">
        <f t="shared" si="28"/>
        <v>0</v>
      </c>
      <c r="S431" s="140">
        <f t="shared" si="28"/>
        <v>0</v>
      </c>
      <c r="T431" s="140">
        <f t="shared" si="28"/>
        <v>0</v>
      </c>
      <c r="U431" s="140">
        <f t="shared" si="28"/>
        <v>0</v>
      </c>
      <c r="W431" s="140">
        <f t="shared" si="27"/>
        <v>0</v>
      </c>
      <c r="X431" s="140">
        <f t="shared" si="27"/>
        <v>0</v>
      </c>
      <c r="Y431" s="140">
        <f t="shared" si="26"/>
        <v>0</v>
      </c>
      <c r="Z431" s="140">
        <f t="shared" si="26"/>
        <v>0</v>
      </c>
      <c r="AA431" s="140">
        <f t="shared" si="26"/>
        <v>0</v>
      </c>
      <c r="AC431" s="143">
        <f t="shared" si="29"/>
        <v>0</v>
      </c>
      <c r="AD431" s="143">
        <f t="shared" si="29"/>
        <v>0</v>
      </c>
      <c r="AE431" s="143">
        <f t="shared" si="29"/>
        <v>0</v>
      </c>
      <c r="AF431" s="143">
        <f t="shared" si="29"/>
        <v>0</v>
      </c>
      <c r="AG431" s="143">
        <f t="shared" si="29"/>
        <v>0</v>
      </c>
    </row>
    <row r="432" spans="17:33">
      <c r="Q432" s="140">
        <f t="shared" si="28"/>
        <v>0</v>
      </c>
      <c r="R432" s="140">
        <f t="shared" si="28"/>
        <v>0</v>
      </c>
      <c r="S432" s="140">
        <f t="shared" si="28"/>
        <v>0</v>
      </c>
      <c r="T432" s="140">
        <f t="shared" si="28"/>
        <v>0</v>
      </c>
      <c r="U432" s="140">
        <f t="shared" si="28"/>
        <v>0</v>
      </c>
      <c r="W432" s="140">
        <f t="shared" si="27"/>
        <v>0</v>
      </c>
      <c r="X432" s="140">
        <f t="shared" si="27"/>
        <v>0</v>
      </c>
      <c r="Y432" s="140">
        <f t="shared" si="26"/>
        <v>0</v>
      </c>
      <c r="Z432" s="140">
        <f t="shared" si="26"/>
        <v>0</v>
      </c>
      <c r="AA432" s="140">
        <f t="shared" si="26"/>
        <v>0</v>
      </c>
      <c r="AC432" s="143">
        <f t="shared" si="29"/>
        <v>0</v>
      </c>
      <c r="AD432" s="143">
        <f t="shared" si="29"/>
        <v>0</v>
      </c>
      <c r="AE432" s="143">
        <f t="shared" si="29"/>
        <v>0</v>
      </c>
      <c r="AF432" s="143">
        <f t="shared" si="29"/>
        <v>0</v>
      </c>
      <c r="AG432" s="143">
        <f t="shared" si="29"/>
        <v>0</v>
      </c>
    </row>
    <row r="433" spans="17:33">
      <c r="Q433" s="140">
        <f t="shared" si="28"/>
        <v>0</v>
      </c>
      <c r="R433" s="140">
        <f t="shared" si="28"/>
        <v>0</v>
      </c>
      <c r="S433" s="140">
        <f t="shared" si="28"/>
        <v>0</v>
      </c>
      <c r="T433" s="140">
        <f t="shared" si="28"/>
        <v>0</v>
      </c>
      <c r="U433" s="140">
        <f t="shared" si="28"/>
        <v>0</v>
      </c>
      <c r="W433" s="140">
        <f t="shared" si="27"/>
        <v>0</v>
      </c>
      <c r="X433" s="140">
        <f t="shared" si="27"/>
        <v>0</v>
      </c>
      <c r="Y433" s="140">
        <f t="shared" si="26"/>
        <v>0</v>
      </c>
      <c r="Z433" s="140">
        <f t="shared" si="26"/>
        <v>0</v>
      </c>
      <c r="AA433" s="140">
        <f t="shared" si="26"/>
        <v>0</v>
      </c>
      <c r="AC433" s="143">
        <f t="shared" si="29"/>
        <v>0</v>
      </c>
      <c r="AD433" s="143">
        <f t="shared" si="29"/>
        <v>0</v>
      </c>
      <c r="AE433" s="143">
        <f t="shared" si="29"/>
        <v>0</v>
      </c>
      <c r="AF433" s="143">
        <f t="shared" si="29"/>
        <v>0</v>
      </c>
      <c r="AG433" s="143">
        <f t="shared" si="29"/>
        <v>0</v>
      </c>
    </row>
    <row r="434" spans="17:33">
      <c r="Q434" s="140">
        <f t="shared" si="28"/>
        <v>0</v>
      </c>
      <c r="R434" s="140">
        <f t="shared" si="28"/>
        <v>0</v>
      </c>
      <c r="S434" s="140">
        <f t="shared" si="28"/>
        <v>0</v>
      </c>
      <c r="T434" s="140">
        <f t="shared" si="28"/>
        <v>0</v>
      </c>
      <c r="U434" s="140">
        <f t="shared" si="28"/>
        <v>0</v>
      </c>
      <c r="W434" s="140">
        <f t="shared" si="27"/>
        <v>0</v>
      </c>
      <c r="X434" s="140">
        <f t="shared" si="27"/>
        <v>0</v>
      </c>
      <c r="Y434" s="140">
        <f t="shared" si="26"/>
        <v>0</v>
      </c>
      <c r="Z434" s="140">
        <f t="shared" si="26"/>
        <v>0</v>
      </c>
      <c r="AA434" s="140">
        <f t="shared" si="26"/>
        <v>0</v>
      </c>
      <c r="AC434" s="143">
        <f t="shared" si="29"/>
        <v>0</v>
      </c>
      <c r="AD434" s="143">
        <f t="shared" si="29"/>
        <v>0</v>
      </c>
      <c r="AE434" s="143">
        <f t="shared" si="29"/>
        <v>0</v>
      </c>
      <c r="AF434" s="143">
        <f t="shared" si="29"/>
        <v>0</v>
      </c>
      <c r="AG434" s="143">
        <f t="shared" si="29"/>
        <v>0</v>
      </c>
    </row>
    <row r="435" spans="17:33">
      <c r="Q435" s="140">
        <f t="shared" si="28"/>
        <v>0</v>
      </c>
      <c r="R435" s="140">
        <f t="shared" si="28"/>
        <v>0</v>
      </c>
      <c r="S435" s="140">
        <f t="shared" si="28"/>
        <v>0</v>
      </c>
      <c r="T435" s="140">
        <f t="shared" si="28"/>
        <v>0</v>
      </c>
      <c r="U435" s="140">
        <f t="shared" si="28"/>
        <v>0</v>
      </c>
      <c r="W435" s="140">
        <f t="shared" si="27"/>
        <v>0</v>
      </c>
      <c r="X435" s="140">
        <f t="shared" si="27"/>
        <v>0</v>
      </c>
      <c r="Y435" s="140">
        <f t="shared" si="26"/>
        <v>0</v>
      </c>
      <c r="Z435" s="140">
        <f t="shared" si="26"/>
        <v>0</v>
      </c>
      <c r="AA435" s="140">
        <f t="shared" si="26"/>
        <v>0</v>
      </c>
      <c r="AC435" s="143">
        <f t="shared" si="29"/>
        <v>0</v>
      </c>
      <c r="AD435" s="143">
        <f t="shared" si="29"/>
        <v>0</v>
      </c>
      <c r="AE435" s="143">
        <f t="shared" si="29"/>
        <v>0</v>
      </c>
      <c r="AF435" s="143">
        <f t="shared" si="29"/>
        <v>0</v>
      </c>
      <c r="AG435" s="143">
        <f t="shared" si="29"/>
        <v>0</v>
      </c>
    </row>
    <row r="436" spans="17:33">
      <c r="Q436" s="140">
        <f t="shared" si="28"/>
        <v>0</v>
      </c>
      <c r="R436" s="140">
        <f t="shared" si="28"/>
        <v>0</v>
      </c>
      <c r="S436" s="140">
        <f t="shared" si="28"/>
        <v>0</v>
      </c>
      <c r="T436" s="140">
        <f t="shared" si="28"/>
        <v>0</v>
      </c>
      <c r="U436" s="140">
        <f t="shared" si="28"/>
        <v>0</v>
      </c>
      <c r="W436" s="140">
        <f t="shared" si="27"/>
        <v>0</v>
      </c>
      <c r="X436" s="140">
        <f t="shared" si="27"/>
        <v>0</v>
      </c>
      <c r="Y436" s="140">
        <f t="shared" si="26"/>
        <v>0</v>
      </c>
      <c r="Z436" s="140">
        <f t="shared" si="26"/>
        <v>0</v>
      </c>
      <c r="AA436" s="140">
        <f t="shared" si="26"/>
        <v>0</v>
      </c>
      <c r="AC436" s="143">
        <f t="shared" si="29"/>
        <v>0</v>
      </c>
      <c r="AD436" s="143">
        <f t="shared" si="29"/>
        <v>0</v>
      </c>
      <c r="AE436" s="143">
        <f t="shared" si="29"/>
        <v>0</v>
      </c>
      <c r="AF436" s="143">
        <f t="shared" si="29"/>
        <v>0</v>
      </c>
      <c r="AG436" s="143">
        <f t="shared" si="29"/>
        <v>0</v>
      </c>
    </row>
    <row r="437" spans="17:33">
      <c r="Q437" s="140">
        <f t="shared" si="28"/>
        <v>0</v>
      </c>
      <c r="R437" s="140">
        <f t="shared" si="28"/>
        <v>0</v>
      </c>
      <c r="S437" s="140">
        <f t="shared" si="28"/>
        <v>0</v>
      </c>
      <c r="T437" s="140">
        <f t="shared" si="28"/>
        <v>0</v>
      </c>
      <c r="U437" s="140">
        <f t="shared" si="28"/>
        <v>0</v>
      </c>
      <c r="W437" s="140">
        <f t="shared" si="27"/>
        <v>0</v>
      </c>
      <c r="X437" s="140">
        <f t="shared" si="27"/>
        <v>0</v>
      </c>
      <c r="Y437" s="140">
        <f t="shared" si="26"/>
        <v>0</v>
      </c>
      <c r="Z437" s="140">
        <f t="shared" si="26"/>
        <v>0</v>
      </c>
      <c r="AA437" s="140">
        <f t="shared" si="26"/>
        <v>0</v>
      </c>
      <c r="AC437" s="143">
        <f t="shared" si="29"/>
        <v>0</v>
      </c>
      <c r="AD437" s="143">
        <f t="shared" si="29"/>
        <v>0</v>
      </c>
      <c r="AE437" s="143">
        <f t="shared" si="29"/>
        <v>0</v>
      </c>
      <c r="AF437" s="143">
        <f t="shared" si="29"/>
        <v>0</v>
      </c>
      <c r="AG437" s="143">
        <f t="shared" si="29"/>
        <v>0</v>
      </c>
    </row>
    <row r="438" spans="17:33">
      <c r="Q438" s="140">
        <f t="shared" si="28"/>
        <v>0</v>
      </c>
      <c r="R438" s="140">
        <f t="shared" si="28"/>
        <v>0</v>
      </c>
      <c r="S438" s="140">
        <f t="shared" si="28"/>
        <v>0</v>
      </c>
      <c r="T438" s="140">
        <f t="shared" si="28"/>
        <v>0</v>
      </c>
      <c r="U438" s="140">
        <f t="shared" si="28"/>
        <v>0</v>
      </c>
      <c r="W438" s="140">
        <f t="shared" si="27"/>
        <v>0</v>
      </c>
      <c r="X438" s="140">
        <f t="shared" si="27"/>
        <v>0</v>
      </c>
      <c r="Y438" s="140">
        <f t="shared" si="26"/>
        <v>0</v>
      </c>
      <c r="Z438" s="140">
        <f t="shared" si="26"/>
        <v>0</v>
      </c>
      <c r="AA438" s="140">
        <f t="shared" si="26"/>
        <v>0</v>
      </c>
      <c r="AC438" s="143">
        <f t="shared" si="29"/>
        <v>0</v>
      </c>
      <c r="AD438" s="143">
        <f t="shared" si="29"/>
        <v>0</v>
      </c>
      <c r="AE438" s="143">
        <f t="shared" si="29"/>
        <v>0</v>
      </c>
      <c r="AF438" s="143">
        <f t="shared" si="29"/>
        <v>0</v>
      </c>
      <c r="AG438" s="143">
        <f t="shared" si="29"/>
        <v>0</v>
      </c>
    </row>
    <row r="439" spans="17:33">
      <c r="Q439" s="140">
        <f t="shared" si="28"/>
        <v>0</v>
      </c>
      <c r="R439" s="140">
        <f t="shared" si="28"/>
        <v>0</v>
      </c>
      <c r="S439" s="140">
        <f t="shared" si="28"/>
        <v>0</v>
      </c>
      <c r="T439" s="140">
        <f t="shared" si="28"/>
        <v>0</v>
      </c>
      <c r="U439" s="140">
        <f t="shared" si="28"/>
        <v>0</v>
      </c>
      <c r="W439" s="140">
        <f t="shared" si="27"/>
        <v>0</v>
      </c>
      <c r="X439" s="140">
        <f t="shared" si="27"/>
        <v>0</v>
      </c>
      <c r="Y439" s="140">
        <f t="shared" si="26"/>
        <v>0</v>
      </c>
      <c r="Z439" s="140">
        <f t="shared" si="26"/>
        <v>0</v>
      </c>
      <c r="AA439" s="140">
        <f t="shared" si="26"/>
        <v>0</v>
      </c>
      <c r="AC439" s="143">
        <f t="shared" si="29"/>
        <v>0</v>
      </c>
      <c r="AD439" s="143">
        <f t="shared" si="29"/>
        <v>0</v>
      </c>
      <c r="AE439" s="143">
        <f t="shared" si="29"/>
        <v>0</v>
      </c>
      <c r="AF439" s="143">
        <f t="shared" si="29"/>
        <v>0</v>
      </c>
      <c r="AG439" s="143">
        <f t="shared" si="29"/>
        <v>0</v>
      </c>
    </row>
    <row r="440" spans="17:33">
      <c r="Q440" s="140">
        <f t="shared" si="28"/>
        <v>0</v>
      </c>
      <c r="R440" s="140">
        <f t="shared" si="28"/>
        <v>0</v>
      </c>
      <c r="S440" s="140">
        <f t="shared" si="28"/>
        <v>0</v>
      </c>
      <c r="T440" s="140">
        <f t="shared" si="28"/>
        <v>0</v>
      </c>
      <c r="U440" s="140">
        <f t="shared" si="28"/>
        <v>0</v>
      </c>
      <c r="W440" s="140">
        <f t="shared" si="27"/>
        <v>0</v>
      </c>
      <c r="X440" s="140">
        <f t="shared" si="27"/>
        <v>0</v>
      </c>
      <c r="Y440" s="140">
        <f t="shared" si="26"/>
        <v>0</v>
      </c>
      <c r="Z440" s="140">
        <f t="shared" si="26"/>
        <v>0</v>
      </c>
      <c r="AA440" s="140">
        <f t="shared" si="26"/>
        <v>0</v>
      </c>
      <c r="AC440" s="143">
        <f t="shared" si="29"/>
        <v>0</v>
      </c>
      <c r="AD440" s="143">
        <f t="shared" si="29"/>
        <v>0</v>
      </c>
      <c r="AE440" s="143">
        <f t="shared" si="29"/>
        <v>0</v>
      </c>
      <c r="AF440" s="143">
        <f t="shared" si="29"/>
        <v>0</v>
      </c>
      <c r="AG440" s="143">
        <f t="shared" si="29"/>
        <v>0</v>
      </c>
    </row>
    <row r="441" spans="17:33">
      <c r="Q441" s="140">
        <f t="shared" si="28"/>
        <v>0</v>
      </c>
      <c r="R441" s="140">
        <f t="shared" si="28"/>
        <v>0</v>
      </c>
      <c r="S441" s="140">
        <f t="shared" si="28"/>
        <v>0</v>
      </c>
      <c r="T441" s="140">
        <f t="shared" si="28"/>
        <v>0</v>
      </c>
      <c r="U441" s="140">
        <f t="shared" si="28"/>
        <v>0</v>
      </c>
      <c r="W441" s="140">
        <f t="shared" si="27"/>
        <v>0</v>
      </c>
      <c r="X441" s="140">
        <f t="shared" si="27"/>
        <v>0</v>
      </c>
      <c r="Y441" s="140">
        <f t="shared" si="26"/>
        <v>0</v>
      </c>
      <c r="Z441" s="140">
        <f t="shared" si="26"/>
        <v>0</v>
      </c>
      <c r="AA441" s="140">
        <f t="shared" si="26"/>
        <v>0</v>
      </c>
      <c r="AC441" s="143">
        <f t="shared" si="29"/>
        <v>0</v>
      </c>
      <c r="AD441" s="143">
        <f t="shared" si="29"/>
        <v>0</v>
      </c>
      <c r="AE441" s="143">
        <f t="shared" si="29"/>
        <v>0</v>
      </c>
      <c r="AF441" s="143">
        <f t="shared" si="29"/>
        <v>0</v>
      </c>
      <c r="AG441" s="143">
        <f t="shared" si="29"/>
        <v>0</v>
      </c>
    </row>
    <row r="442" spans="17:33">
      <c r="Q442" s="140">
        <f t="shared" si="28"/>
        <v>0</v>
      </c>
      <c r="R442" s="140">
        <f t="shared" si="28"/>
        <v>0</v>
      </c>
      <c r="S442" s="140">
        <f t="shared" si="28"/>
        <v>0</v>
      </c>
      <c r="T442" s="140">
        <f t="shared" si="28"/>
        <v>0</v>
      </c>
      <c r="U442" s="140">
        <f t="shared" si="28"/>
        <v>0</v>
      </c>
      <c r="W442" s="140">
        <f t="shared" si="27"/>
        <v>0</v>
      </c>
      <c r="X442" s="140">
        <f t="shared" si="27"/>
        <v>0</v>
      </c>
      <c r="Y442" s="140">
        <f t="shared" si="27"/>
        <v>0</v>
      </c>
      <c r="Z442" s="140">
        <f t="shared" si="27"/>
        <v>0</v>
      </c>
      <c r="AA442" s="140">
        <f t="shared" si="27"/>
        <v>0</v>
      </c>
      <c r="AC442" s="143">
        <f t="shared" si="29"/>
        <v>0</v>
      </c>
      <c r="AD442" s="143">
        <f t="shared" si="29"/>
        <v>0</v>
      </c>
      <c r="AE442" s="143">
        <f t="shared" si="29"/>
        <v>0</v>
      </c>
      <c r="AF442" s="143">
        <f t="shared" si="29"/>
        <v>0</v>
      </c>
      <c r="AG442" s="143">
        <f t="shared" si="29"/>
        <v>0</v>
      </c>
    </row>
    <row r="443" spans="17:33">
      <c r="Q443" s="140">
        <f t="shared" si="28"/>
        <v>0</v>
      </c>
      <c r="R443" s="140">
        <f t="shared" si="28"/>
        <v>0</v>
      </c>
      <c r="S443" s="140">
        <f t="shared" si="28"/>
        <v>0</v>
      </c>
      <c r="T443" s="140">
        <f t="shared" si="28"/>
        <v>0</v>
      </c>
      <c r="U443" s="140">
        <f t="shared" si="28"/>
        <v>0</v>
      </c>
      <c r="W443" s="140">
        <f t="shared" ref="W443:AA493" si="30">($E443-$D443)*F443</f>
        <v>0</v>
      </c>
      <c r="X443" s="140">
        <f t="shared" si="30"/>
        <v>0</v>
      </c>
      <c r="Y443" s="140">
        <f t="shared" si="30"/>
        <v>0</v>
      </c>
      <c r="Z443" s="140">
        <f t="shared" si="30"/>
        <v>0</v>
      </c>
      <c r="AA443" s="140">
        <f t="shared" si="30"/>
        <v>0</v>
      </c>
      <c r="AC443" s="143">
        <f t="shared" si="29"/>
        <v>0</v>
      </c>
      <c r="AD443" s="143">
        <f t="shared" si="29"/>
        <v>0</v>
      </c>
      <c r="AE443" s="143">
        <f t="shared" si="29"/>
        <v>0</v>
      </c>
      <c r="AF443" s="143">
        <f t="shared" si="29"/>
        <v>0</v>
      </c>
      <c r="AG443" s="143">
        <f t="shared" si="29"/>
        <v>0</v>
      </c>
    </row>
    <row r="444" spans="17:33">
      <c r="Q444" s="140">
        <f t="shared" si="28"/>
        <v>0</v>
      </c>
      <c r="R444" s="140">
        <f t="shared" si="28"/>
        <v>0</v>
      </c>
      <c r="S444" s="140">
        <f t="shared" si="28"/>
        <v>0</v>
      </c>
      <c r="T444" s="140">
        <f t="shared" si="28"/>
        <v>0</v>
      </c>
      <c r="U444" s="140">
        <f t="shared" si="28"/>
        <v>0</v>
      </c>
      <c r="W444" s="140">
        <f t="shared" si="30"/>
        <v>0</v>
      </c>
      <c r="X444" s="140">
        <f t="shared" si="30"/>
        <v>0</v>
      </c>
      <c r="Y444" s="140">
        <f t="shared" si="30"/>
        <v>0</v>
      </c>
      <c r="Z444" s="140">
        <f t="shared" si="30"/>
        <v>0</v>
      </c>
      <c r="AA444" s="140">
        <f t="shared" si="30"/>
        <v>0</v>
      </c>
      <c r="AC444" s="143">
        <f t="shared" si="29"/>
        <v>0</v>
      </c>
      <c r="AD444" s="143">
        <f t="shared" si="29"/>
        <v>0</v>
      </c>
      <c r="AE444" s="143">
        <f t="shared" si="29"/>
        <v>0</v>
      </c>
      <c r="AF444" s="143">
        <f t="shared" si="29"/>
        <v>0</v>
      </c>
      <c r="AG444" s="143">
        <f t="shared" si="29"/>
        <v>0</v>
      </c>
    </row>
    <row r="445" spans="17:33">
      <c r="Q445" s="140">
        <f t="shared" si="28"/>
        <v>0</v>
      </c>
      <c r="R445" s="140">
        <f t="shared" si="28"/>
        <v>0</v>
      </c>
      <c r="S445" s="140">
        <f t="shared" si="28"/>
        <v>0</v>
      </c>
      <c r="T445" s="140">
        <f t="shared" si="28"/>
        <v>0</v>
      </c>
      <c r="U445" s="140">
        <f t="shared" si="28"/>
        <v>0</v>
      </c>
      <c r="W445" s="140">
        <f t="shared" si="30"/>
        <v>0</v>
      </c>
      <c r="X445" s="140">
        <f t="shared" si="30"/>
        <v>0</v>
      </c>
      <c r="Y445" s="140">
        <f t="shared" si="30"/>
        <v>0</v>
      </c>
      <c r="Z445" s="140">
        <f t="shared" si="30"/>
        <v>0</v>
      </c>
      <c r="AA445" s="140">
        <f t="shared" si="30"/>
        <v>0</v>
      </c>
      <c r="AC445" s="143">
        <f t="shared" si="29"/>
        <v>0</v>
      </c>
      <c r="AD445" s="143">
        <f t="shared" si="29"/>
        <v>0</v>
      </c>
      <c r="AE445" s="143">
        <f t="shared" si="29"/>
        <v>0</v>
      </c>
      <c r="AF445" s="143">
        <f t="shared" si="29"/>
        <v>0</v>
      </c>
      <c r="AG445" s="143">
        <f t="shared" si="29"/>
        <v>0</v>
      </c>
    </row>
    <row r="446" spans="17:33">
      <c r="Q446" s="140">
        <f t="shared" si="28"/>
        <v>0</v>
      </c>
      <c r="R446" s="140">
        <f t="shared" si="28"/>
        <v>0</v>
      </c>
      <c r="S446" s="140">
        <f t="shared" si="28"/>
        <v>0</v>
      </c>
      <c r="T446" s="140">
        <f t="shared" si="28"/>
        <v>0</v>
      </c>
      <c r="U446" s="140">
        <f t="shared" si="28"/>
        <v>0</v>
      </c>
      <c r="W446" s="140">
        <f t="shared" si="30"/>
        <v>0</v>
      </c>
      <c r="X446" s="140">
        <f t="shared" si="30"/>
        <v>0</v>
      </c>
      <c r="Y446" s="140">
        <f t="shared" si="30"/>
        <v>0</v>
      </c>
      <c r="Z446" s="140">
        <f t="shared" si="30"/>
        <v>0</v>
      </c>
      <c r="AA446" s="140">
        <f t="shared" si="30"/>
        <v>0</v>
      </c>
      <c r="AC446" s="143">
        <f t="shared" si="29"/>
        <v>0</v>
      </c>
      <c r="AD446" s="143">
        <f t="shared" si="29"/>
        <v>0</v>
      </c>
      <c r="AE446" s="143">
        <f t="shared" si="29"/>
        <v>0</v>
      </c>
      <c r="AF446" s="143">
        <f t="shared" si="29"/>
        <v>0</v>
      </c>
      <c r="AG446" s="143">
        <f t="shared" si="29"/>
        <v>0</v>
      </c>
    </row>
    <row r="447" spans="17:33">
      <c r="Q447" s="140">
        <f t="shared" si="28"/>
        <v>0</v>
      </c>
      <c r="R447" s="140">
        <f t="shared" si="28"/>
        <v>0</v>
      </c>
      <c r="S447" s="140">
        <f t="shared" si="28"/>
        <v>0</v>
      </c>
      <c r="T447" s="140">
        <f t="shared" si="28"/>
        <v>0</v>
      </c>
      <c r="U447" s="140">
        <f t="shared" si="28"/>
        <v>0</v>
      </c>
      <c r="W447" s="140">
        <f t="shared" si="30"/>
        <v>0</v>
      </c>
      <c r="X447" s="140">
        <f t="shared" si="30"/>
        <v>0</v>
      </c>
      <c r="Y447" s="140">
        <f t="shared" si="30"/>
        <v>0</v>
      </c>
      <c r="Z447" s="140">
        <f t="shared" si="30"/>
        <v>0</v>
      </c>
      <c r="AA447" s="140">
        <f t="shared" si="30"/>
        <v>0</v>
      </c>
      <c r="AC447" s="143">
        <f t="shared" si="29"/>
        <v>0</v>
      </c>
      <c r="AD447" s="143">
        <f t="shared" si="29"/>
        <v>0</v>
      </c>
      <c r="AE447" s="143">
        <f t="shared" si="29"/>
        <v>0</v>
      </c>
      <c r="AF447" s="143">
        <f t="shared" si="29"/>
        <v>0</v>
      </c>
      <c r="AG447" s="143">
        <f t="shared" si="29"/>
        <v>0</v>
      </c>
    </row>
    <row r="448" spans="17:33">
      <c r="Q448" s="140">
        <f t="shared" si="28"/>
        <v>0</v>
      </c>
      <c r="R448" s="140">
        <f t="shared" si="28"/>
        <v>0</v>
      </c>
      <c r="S448" s="140">
        <f t="shared" si="28"/>
        <v>0</v>
      </c>
      <c r="T448" s="140">
        <f t="shared" si="28"/>
        <v>0</v>
      </c>
      <c r="U448" s="140">
        <f t="shared" si="28"/>
        <v>0</v>
      </c>
      <c r="W448" s="140">
        <f t="shared" si="30"/>
        <v>0</v>
      </c>
      <c r="X448" s="140">
        <f t="shared" si="30"/>
        <v>0</v>
      </c>
      <c r="Y448" s="140">
        <f t="shared" si="30"/>
        <v>0</v>
      </c>
      <c r="Z448" s="140">
        <f t="shared" si="30"/>
        <v>0</v>
      </c>
      <c r="AA448" s="140">
        <f t="shared" si="30"/>
        <v>0</v>
      </c>
      <c r="AC448" s="143">
        <f t="shared" si="29"/>
        <v>0</v>
      </c>
      <c r="AD448" s="143">
        <f t="shared" si="29"/>
        <v>0</v>
      </c>
      <c r="AE448" s="143">
        <f t="shared" si="29"/>
        <v>0</v>
      </c>
      <c r="AF448" s="143">
        <f t="shared" si="29"/>
        <v>0</v>
      </c>
      <c r="AG448" s="143">
        <f t="shared" si="29"/>
        <v>0</v>
      </c>
    </row>
    <row r="449" spans="17:33">
      <c r="Q449" s="140">
        <f t="shared" si="28"/>
        <v>0</v>
      </c>
      <c r="R449" s="140">
        <f t="shared" si="28"/>
        <v>0</v>
      </c>
      <c r="S449" s="140">
        <f t="shared" si="28"/>
        <v>0</v>
      </c>
      <c r="T449" s="140">
        <f t="shared" si="28"/>
        <v>0</v>
      </c>
      <c r="U449" s="140">
        <f t="shared" si="28"/>
        <v>0</v>
      </c>
      <c r="W449" s="140">
        <f t="shared" si="30"/>
        <v>0</v>
      </c>
      <c r="X449" s="140">
        <f t="shared" si="30"/>
        <v>0</v>
      </c>
      <c r="Y449" s="140">
        <f t="shared" si="30"/>
        <v>0</v>
      </c>
      <c r="Z449" s="140">
        <f t="shared" si="30"/>
        <v>0</v>
      </c>
      <c r="AA449" s="140">
        <f t="shared" si="30"/>
        <v>0</v>
      </c>
      <c r="AC449" s="143">
        <f t="shared" si="29"/>
        <v>0</v>
      </c>
      <c r="AD449" s="143">
        <f t="shared" si="29"/>
        <v>0</v>
      </c>
      <c r="AE449" s="143">
        <f t="shared" si="29"/>
        <v>0</v>
      </c>
      <c r="AF449" s="143">
        <f t="shared" si="29"/>
        <v>0</v>
      </c>
      <c r="AG449" s="143">
        <f t="shared" si="29"/>
        <v>0</v>
      </c>
    </row>
    <row r="450" spans="17:33">
      <c r="Q450" s="140">
        <f t="shared" si="28"/>
        <v>0</v>
      </c>
      <c r="R450" s="140">
        <f t="shared" si="28"/>
        <v>0</v>
      </c>
      <c r="S450" s="140">
        <f t="shared" si="28"/>
        <v>0</v>
      </c>
      <c r="T450" s="140">
        <f t="shared" si="28"/>
        <v>0</v>
      </c>
      <c r="U450" s="140">
        <f t="shared" si="28"/>
        <v>0</v>
      </c>
      <c r="W450" s="140">
        <f t="shared" si="30"/>
        <v>0</v>
      </c>
      <c r="X450" s="140">
        <f t="shared" si="30"/>
        <v>0</v>
      </c>
      <c r="Y450" s="140">
        <f t="shared" si="30"/>
        <v>0</v>
      </c>
      <c r="Z450" s="140">
        <f t="shared" si="30"/>
        <v>0</v>
      </c>
      <c r="AA450" s="140">
        <f t="shared" si="30"/>
        <v>0</v>
      </c>
      <c r="AC450" s="143">
        <f t="shared" si="29"/>
        <v>0</v>
      </c>
      <c r="AD450" s="143">
        <f t="shared" si="29"/>
        <v>0</v>
      </c>
      <c r="AE450" s="143">
        <f t="shared" si="29"/>
        <v>0</v>
      </c>
      <c r="AF450" s="143">
        <f t="shared" si="29"/>
        <v>0</v>
      </c>
      <c r="AG450" s="143">
        <f t="shared" si="29"/>
        <v>0</v>
      </c>
    </row>
    <row r="451" spans="17:33">
      <c r="Q451" s="140">
        <f t="shared" si="28"/>
        <v>0</v>
      </c>
      <c r="R451" s="140">
        <f t="shared" si="28"/>
        <v>0</v>
      </c>
      <c r="S451" s="140">
        <f t="shared" si="28"/>
        <v>0</v>
      </c>
      <c r="T451" s="140">
        <f t="shared" si="28"/>
        <v>0</v>
      </c>
      <c r="U451" s="140">
        <f t="shared" si="28"/>
        <v>0</v>
      </c>
      <c r="W451" s="140">
        <f t="shared" si="30"/>
        <v>0</v>
      </c>
      <c r="X451" s="140">
        <f t="shared" si="30"/>
        <v>0</v>
      </c>
      <c r="Y451" s="140">
        <f t="shared" si="30"/>
        <v>0</v>
      </c>
      <c r="Z451" s="140">
        <f t="shared" si="30"/>
        <v>0</v>
      </c>
      <c r="AA451" s="140">
        <f t="shared" si="30"/>
        <v>0</v>
      </c>
      <c r="AC451" s="143">
        <f t="shared" si="29"/>
        <v>0</v>
      </c>
      <c r="AD451" s="143">
        <f t="shared" si="29"/>
        <v>0</v>
      </c>
      <c r="AE451" s="143">
        <f t="shared" si="29"/>
        <v>0</v>
      </c>
      <c r="AF451" s="143">
        <f t="shared" si="29"/>
        <v>0</v>
      </c>
      <c r="AG451" s="143">
        <f t="shared" si="29"/>
        <v>0</v>
      </c>
    </row>
    <row r="452" spans="17:33">
      <c r="Q452" s="140">
        <f t="shared" si="28"/>
        <v>0</v>
      </c>
      <c r="R452" s="140">
        <f t="shared" si="28"/>
        <v>0</v>
      </c>
      <c r="S452" s="140">
        <f t="shared" si="28"/>
        <v>0</v>
      </c>
      <c r="T452" s="140">
        <f t="shared" si="28"/>
        <v>0</v>
      </c>
      <c r="U452" s="140">
        <f t="shared" si="28"/>
        <v>0</v>
      </c>
      <c r="W452" s="140">
        <f t="shared" si="30"/>
        <v>0</v>
      </c>
      <c r="X452" s="140">
        <f t="shared" si="30"/>
        <v>0</v>
      </c>
      <c r="Y452" s="140">
        <f t="shared" si="30"/>
        <v>0</v>
      </c>
      <c r="Z452" s="140">
        <f t="shared" si="30"/>
        <v>0</v>
      </c>
      <c r="AA452" s="140">
        <f t="shared" si="30"/>
        <v>0</v>
      </c>
      <c r="AC452" s="143">
        <f t="shared" si="29"/>
        <v>0</v>
      </c>
      <c r="AD452" s="143">
        <f t="shared" si="29"/>
        <v>0</v>
      </c>
      <c r="AE452" s="143">
        <f t="shared" si="29"/>
        <v>0</v>
      </c>
      <c r="AF452" s="143">
        <f t="shared" si="29"/>
        <v>0</v>
      </c>
      <c r="AG452" s="143">
        <f t="shared" si="29"/>
        <v>0</v>
      </c>
    </row>
    <row r="453" spans="17:33">
      <c r="Q453" s="140">
        <f t="shared" si="28"/>
        <v>0</v>
      </c>
      <c r="R453" s="140">
        <f t="shared" si="28"/>
        <v>0</v>
      </c>
      <c r="S453" s="140">
        <f t="shared" si="28"/>
        <v>0</v>
      </c>
      <c r="T453" s="140">
        <f t="shared" si="28"/>
        <v>0</v>
      </c>
      <c r="U453" s="140">
        <f t="shared" si="28"/>
        <v>0</v>
      </c>
      <c r="W453" s="140">
        <f t="shared" si="30"/>
        <v>0</v>
      </c>
      <c r="X453" s="140">
        <f t="shared" si="30"/>
        <v>0</v>
      </c>
      <c r="Y453" s="140">
        <f t="shared" si="30"/>
        <v>0</v>
      </c>
      <c r="Z453" s="140">
        <f t="shared" si="30"/>
        <v>0</v>
      </c>
      <c r="AA453" s="140">
        <f t="shared" si="30"/>
        <v>0</v>
      </c>
      <c r="AC453" s="143">
        <f t="shared" si="29"/>
        <v>0</v>
      </c>
      <c r="AD453" s="143">
        <f t="shared" si="29"/>
        <v>0</v>
      </c>
      <c r="AE453" s="143">
        <f t="shared" si="29"/>
        <v>0</v>
      </c>
      <c r="AF453" s="143">
        <f t="shared" si="29"/>
        <v>0</v>
      </c>
      <c r="AG453" s="143">
        <f t="shared" si="29"/>
        <v>0</v>
      </c>
    </row>
    <row r="454" spans="17:33">
      <c r="Q454" s="140">
        <f t="shared" si="28"/>
        <v>0</v>
      </c>
      <c r="R454" s="140">
        <f t="shared" si="28"/>
        <v>0</v>
      </c>
      <c r="S454" s="140">
        <f t="shared" si="28"/>
        <v>0</v>
      </c>
      <c r="T454" s="140">
        <f t="shared" si="28"/>
        <v>0</v>
      </c>
      <c r="U454" s="140">
        <f t="shared" si="28"/>
        <v>0</v>
      </c>
      <c r="W454" s="140">
        <f t="shared" si="30"/>
        <v>0</v>
      </c>
      <c r="X454" s="140">
        <f t="shared" si="30"/>
        <v>0</v>
      </c>
      <c r="Y454" s="140">
        <f t="shared" si="30"/>
        <v>0</v>
      </c>
      <c r="Z454" s="140">
        <f t="shared" si="30"/>
        <v>0</v>
      </c>
      <c r="AA454" s="140">
        <f t="shared" si="30"/>
        <v>0</v>
      </c>
      <c r="AC454" s="143">
        <f t="shared" si="29"/>
        <v>0</v>
      </c>
      <c r="AD454" s="143">
        <f t="shared" si="29"/>
        <v>0</v>
      </c>
      <c r="AE454" s="143">
        <f t="shared" si="29"/>
        <v>0</v>
      </c>
      <c r="AF454" s="143">
        <f t="shared" si="29"/>
        <v>0</v>
      </c>
      <c r="AG454" s="143">
        <f t="shared" si="29"/>
        <v>0</v>
      </c>
    </row>
    <row r="455" spans="17:33">
      <c r="Q455" s="140">
        <f t="shared" si="28"/>
        <v>0</v>
      </c>
      <c r="R455" s="140">
        <f t="shared" si="28"/>
        <v>0</v>
      </c>
      <c r="S455" s="140">
        <f t="shared" si="28"/>
        <v>0</v>
      </c>
      <c r="T455" s="140">
        <f t="shared" si="28"/>
        <v>0</v>
      </c>
      <c r="U455" s="140">
        <f t="shared" si="28"/>
        <v>0</v>
      </c>
      <c r="W455" s="140">
        <f t="shared" si="30"/>
        <v>0</v>
      </c>
      <c r="X455" s="140">
        <f t="shared" si="30"/>
        <v>0</v>
      </c>
      <c r="Y455" s="140">
        <f t="shared" si="30"/>
        <v>0</v>
      </c>
      <c r="Z455" s="140">
        <f t="shared" si="30"/>
        <v>0</v>
      </c>
      <c r="AA455" s="140">
        <f t="shared" si="30"/>
        <v>0</v>
      </c>
      <c r="AC455" s="143">
        <f t="shared" si="29"/>
        <v>0</v>
      </c>
      <c r="AD455" s="143">
        <f t="shared" si="29"/>
        <v>0</v>
      </c>
      <c r="AE455" s="143">
        <f t="shared" si="29"/>
        <v>0</v>
      </c>
      <c r="AF455" s="143">
        <f t="shared" si="29"/>
        <v>0</v>
      </c>
      <c r="AG455" s="143">
        <f t="shared" si="29"/>
        <v>0</v>
      </c>
    </row>
    <row r="456" spans="17:33">
      <c r="Q456" s="140">
        <f t="shared" si="28"/>
        <v>0</v>
      </c>
      <c r="R456" s="140">
        <f t="shared" si="28"/>
        <v>0</v>
      </c>
      <c r="S456" s="140">
        <f t="shared" si="28"/>
        <v>0</v>
      </c>
      <c r="T456" s="140">
        <f t="shared" si="28"/>
        <v>0</v>
      </c>
      <c r="U456" s="140">
        <f t="shared" si="28"/>
        <v>0</v>
      </c>
      <c r="W456" s="140">
        <f t="shared" si="30"/>
        <v>0</v>
      </c>
      <c r="X456" s="140">
        <f t="shared" si="30"/>
        <v>0</v>
      </c>
      <c r="Y456" s="140">
        <f t="shared" si="30"/>
        <v>0</v>
      </c>
      <c r="Z456" s="140">
        <f t="shared" si="30"/>
        <v>0</v>
      </c>
      <c r="AA456" s="140">
        <f t="shared" si="30"/>
        <v>0</v>
      </c>
      <c r="AC456" s="143">
        <f t="shared" si="29"/>
        <v>0</v>
      </c>
      <c r="AD456" s="143">
        <f t="shared" si="29"/>
        <v>0</v>
      </c>
      <c r="AE456" s="143">
        <f t="shared" si="29"/>
        <v>0</v>
      </c>
      <c r="AF456" s="143">
        <f t="shared" si="29"/>
        <v>0</v>
      </c>
      <c r="AG456" s="143">
        <f t="shared" si="29"/>
        <v>0</v>
      </c>
    </row>
    <row r="457" spans="17:33">
      <c r="Q457" s="140">
        <f t="shared" si="28"/>
        <v>0</v>
      </c>
      <c r="R457" s="140">
        <f t="shared" si="28"/>
        <v>0</v>
      </c>
      <c r="S457" s="140">
        <f t="shared" si="28"/>
        <v>0</v>
      </c>
      <c r="T457" s="140">
        <f t="shared" si="28"/>
        <v>0</v>
      </c>
      <c r="U457" s="140">
        <f t="shared" si="28"/>
        <v>0</v>
      </c>
      <c r="W457" s="140">
        <f t="shared" si="30"/>
        <v>0</v>
      </c>
      <c r="X457" s="140">
        <f t="shared" si="30"/>
        <v>0</v>
      </c>
      <c r="Y457" s="140">
        <f t="shared" si="30"/>
        <v>0</v>
      </c>
      <c r="Z457" s="140">
        <f t="shared" si="30"/>
        <v>0</v>
      </c>
      <c r="AA457" s="140">
        <f t="shared" si="30"/>
        <v>0</v>
      </c>
      <c r="AC457" s="143">
        <f t="shared" si="29"/>
        <v>0</v>
      </c>
      <c r="AD457" s="143">
        <f t="shared" si="29"/>
        <v>0</v>
      </c>
      <c r="AE457" s="143">
        <f t="shared" si="29"/>
        <v>0</v>
      </c>
      <c r="AF457" s="143">
        <f t="shared" si="29"/>
        <v>0</v>
      </c>
      <c r="AG457" s="143">
        <f t="shared" si="29"/>
        <v>0</v>
      </c>
    </row>
    <row r="458" spans="17:33">
      <c r="Q458" s="140">
        <f t="shared" si="28"/>
        <v>0</v>
      </c>
      <c r="R458" s="140">
        <f t="shared" si="28"/>
        <v>0</v>
      </c>
      <c r="S458" s="140">
        <f t="shared" si="28"/>
        <v>0</v>
      </c>
      <c r="T458" s="140">
        <f t="shared" si="28"/>
        <v>0</v>
      </c>
      <c r="U458" s="140">
        <f t="shared" si="28"/>
        <v>0</v>
      </c>
      <c r="W458" s="140">
        <f t="shared" si="30"/>
        <v>0</v>
      </c>
      <c r="X458" s="140">
        <f t="shared" si="30"/>
        <v>0</v>
      </c>
      <c r="Y458" s="140">
        <f t="shared" si="30"/>
        <v>0</v>
      </c>
      <c r="Z458" s="140">
        <f t="shared" si="30"/>
        <v>0</v>
      </c>
      <c r="AA458" s="140">
        <f t="shared" si="30"/>
        <v>0</v>
      </c>
      <c r="AC458" s="143">
        <f t="shared" si="29"/>
        <v>0</v>
      </c>
      <c r="AD458" s="143">
        <f t="shared" si="29"/>
        <v>0</v>
      </c>
      <c r="AE458" s="143">
        <f t="shared" si="29"/>
        <v>0</v>
      </c>
      <c r="AF458" s="143">
        <f t="shared" si="29"/>
        <v>0</v>
      </c>
      <c r="AG458" s="143">
        <f t="shared" si="29"/>
        <v>0</v>
      </c>
    </row>
    <row r="459" spans="17:33">
      <c r="Q459" s="140">
        <f t="shared" si="28"/>
        <v>0</v>
      </c>
      <c r="R459" s="140">
        <f t="shared" si="28"/>
        <v>0</v>
      </c>
      <c r="S459" s="140">
        <f t="shared" si="28"/>
        <v>0</v>
      </c>
      <c r="T459" s="140">
        <f t="shared" si="28"/>
        <v>0</v>
      </c>
      <c r="U459" s="140">
        <f t="shared" si="28"/>
        <v>0</v>
      </c>
      <c r="W459" s="140">
        <f t="shared" si="30"/>
        <v>0</v>
      </c>
      <c r="X459" s="140">
        <f t="shared" si="30"/>
        <v>0</v>
      </c>
      <c r="Y459" s="140">
        <f t="shared" si="30"/>
        <v>0</v>
      </c>
      <c r="Z459" s="140">
        <f t="shared" si="30"/>
        <v>0</v>
      </c>
      <c r="AA459" s="140">
        <f t="shared" si="30"/>
        <v>0</v>
      </c>
      <c r="AC459" s="143">
        <f t="shared" si="29"/>
        <v>0</v>
      </c>
      <c r="AD459" s="143">
        <f t="shared" si="29"/>
        <v>0</v>
      </c>
      <c r="AE459" s="143">
        <f t="shared" si="29"/>
        <v>0</v>
      </c>
      <c r="AF459" s="143">
        <f t="shared" si="29"/>
        <v>0</v>
      </c>
      <c r="AG459" s="143">
        <f t="shared" si="29"/>
        <v>0</v>
      </c>
    </row>
    <row r="460" spans="17:33">
      <c r="Q460" s="140">
        <f t="shared" si="28"/>
        <v>0</v>
      </c>
      <c r="R460" s="140">
        <f t="shared" si="28"/>
        <v>0</v>
      </c>
      <c r="S460" s="140">
        <f t="shared" si="28"/>
        <v>0</v>
      </c>
      <c r="T460" s="140">
        <f t="shared" si="28"/>
        <v>0</v>
      </c>
      <c r="U460" s="140">
        <f t="shared" si="28"/>
        <v>0</v>
      </c>
      <c r="W460" s="140">
        <f t="shared" si="30"/>
        <v>0</v>
      </c>
      <c r="X460" s="140">
        <f t="shared" si="30"/>
        <v>0</v>
      </c>
      <c r="Y460" s="140">
        <f t="shared" si="30"/>
        <v>0</v>
      </c>
      <c r="Z460" s="140">
        <f t="shared" si="30"/>
        <v>0</v>
      </c>
      <c r="AA460" s="140">
        <f t="shared" si="30"/>
        <v>0</v>
      </c>
      <c r="AC460" s="143">
        <f t="shared" si="29"/>
        <v>0</v>
      </c>
      <c r="AD460" s="143">
        <f t="shared" si="29"/>
        <v>0</v>
      </c>
      <c r="AE460" s="143">
        <f t="shared" si="29"/>
        <v>0</v>
      </c>
      <c r="AF460" s="143">
        <f t="shared" si="29"/>
        <v>0</v>
      </c>
      <c r="AG460" s="143">
        <f t="shared" si="29"/>
        <v>0</v>
      </c>
    </row>
    <row r="461" spans="17:33">
      <c r="Q461" s="140">
        <f t="shared" si="28"/>
        <v>0</v>
      </c>
      <c r="R461" s="140">
        <f t="shared" si="28"/>
        <v>0</v>
      </c>
      <c r="S461" s="140">
        <f t="shared" si="28"/>
        <v>0</v>
      </c>
      <c r="T461" s="140">
        <f t="shared" si="28"/>
        <v>0</v>
      </c>
      <c r="U461" s="140">
        <f t="shared" si="28"/>
        <v>0</v>
      </c>
      <c r="W461" s="140">
        <f t="shared" si="30"/>
        <v>0</v>
      </c>
      <c r="X461" s="140">
        <f t="shared" si="30"/>
        <v>0</v>
      </c>
      <c r="Y461" s="140">
        <f t="shared" si="30"/>
        <v>0</v>
      </c>
      <c r="Z461" s="140">
        <f t="shared" si="30"/>
        <v>0</v>
      </c>
      <c r="AA461" s="140">
        <f t="shared" si="30"/>
        <v>0</v>
      </c>
      <c r="AC461" s="143">
        <f t="shared" si="29"/>
        <v>0</v>
      </c>
      <c r="AD461" s="143">
        <f t="shared" si="29"/>
        <v>0</v>
      </c>
      <c r="AE461" s="143">
        <f t="shared" si="29"/>
        <v>0</v>
      </c>
      <c r="AF461" s="143">
        <f t="shared" si="29"/>
        <v>0</v>
      </c>
      <c r="AG461" s="143">
        <f t="shared" si="29"/>
        <v>0</v>
      </c>
    </row>
    <row r="462" spans="17:33">
      <c r="Q462" s="140">
        <f t="shared" si="28"/>
        <v>0</v>
      </c>
      <c r="R462" s="140">
        <f t="shared" si="28"/>
        <v>0</v>
      </c>
      <c r="S462" s="140">
        <f t="shared" si="28"/>
        <v>0</v>
      </c>
      <c r="T462" s="140">
        <f t="shared" si="28"/>
        <v>0</v>
      </c>
      <c r="U462" s="140">
        <f t="shared" si="28"/>
        <v>0</v>
      </c>
      <c r="W462" s="140">
        <f t="shared" si="30"/>
        <v>0</v>
      </c>
      <c r="X462" s="140">
        <f t="shared" si="30"/>
        <v>0</v>
      </c>
      <c r="Y462" s="140">
        <f t="shared" si="30"/>
        <v>0</v>
      </c>
      <c r="Z462" s="140">
        <f t="shared" si="30"/>
        <v>0</v>
      </c>
      <c r="AA462" s="140">
        <f t="shared" si="30"/>
        <v>0</v>
      </c>
      <c r="AC462" s="143">
        <f t="shared" si="29"/>
        <v>0</v>
      </c>
      <c r="AD462" s="143">
        <f t="shared" si="29"/>
        <v>0</v>
      </c>
      <c r="AE462" s="143">
        <f t="shared" si="29"/>
        <v>0</v>
      </c>
      <c r="AF462" s="143">
        <f t="shared" si="29"/>
        <v>0</v>
      </c>
      <c r="AG462" s="143">
        <f t="shared" si="29"/>
        <v>0</v>
      </c>
    </row>
    <row r="463" spans="17:33">
      <c r="Q463" s="140">
        <f t="shared" si="28"/>
        <v>0</v>
      </c>
      <c r="R463" s="140">
        <f t="shared" si="28"/>
        <v>0</v>
      </c>
      <c r="S463" s="140">
        <f t="shared" si="28"/>
        <v>0</v>
      </c>
      <c r="T463" s="140">
        <f t="shared" si="28"/>
        <v>0</v>
      </c>
      <c r="U463" s="140">
        <f t="shared" si="28"/>
        <v>0</v>
      </c>
      <c r="W463" s="140">
        <f t="shared" si="30"/>
        <v>0</v>
      </c>
      <c r="X463" s="140">
        <f t="shared" si="30"/>
        <v>0</v>
      </c>
      <c r="Y463" s="140">
        <f t="shared" si="30"/>
        <v>0</v>
      </c>
      <c r="Z463" s="140">
        <f t="shared" si="30"/>
        <v>0</v>
      </c>
      <c r="AA463" s="140">
        <f t="shared" si="30"/>
        <v>0</v>
      </c>
      <c r="AC463" s="143">
        <f t="shared" si="29"/>
        <v>0</v>
      </c>
      <c r="AD463" s="143">
        <f t="shared" si="29"/>
        <v>0</v>
      </c>
      <c r="AE463" s="143">
        <f t="shared" si="29"/>
        <v>0</v>
      </c>
      <c r="AF463" s="143">
        <f t="shared" si="29"/>
        <v>0</v>
      </c>
      <c r="AG463" s="143">
        <f t="shared" si="29"/>
        <v>0</v>
      </c>
    </row>
    <row r="464" spans="17:33">
      <c r="Q464" s="140">
        <f t="shared" si="28"/>
        <v>0</v>
      </c>
      <c r="R464" s="140">
        <f t="shared" si="28"/>
        <v>0</v>
      </c>
      <c r="S464" s="140">
        <f t="shared" si="28"/>
        <v>0</v>
      </c>
      <c r="T464" s="140">
        <f t="shared" si="28"/>
        <v>0</v>
      </c>
      <c r="U464" s="140">
        <f t="shared" si="28"/>
        <v>0</v>
      </c>
      <c r="W464" s="140">
        <f t="shared" si="30"/>
        <v>0</v>
      </c>
      <c r="X464" s="140">
        <f t="shared" si="30"/>
        <v>0</v>
      </c>
      <c r="Y464" s="140">
        <f t="shared" si="30"/>
        <v>0</v>
      </c>
      <c r="Z464" s="140">
        <f t="shared" si="30"/>
        <v>0</v>
      </c>
      <c r="AA464" s="140">
        <f t="shared" si="30"/>
        <v>0</v>
      </c>
      <c r="AC464" s="143">
        <f t="shared" si="29"/>
        <v>0</v>
      </c>
      <c r="AD464" s="143">
        <f t="shared" si="29"/>
        <v>0</v>
      </c>
      <c r="AE464" s="143">
        <f t="shared" si="29"/>
        <v>0</v>
      </c>
      <c r="AF464" s="143">
        <f t="shared" si="29"/>
        <v>0</v>
      </c>
      <c r="AG464" s="143">
        <f t="shared" si="29"/>
        <v>0</v>
      </c>
    </row>
    <row r="465" spans="17:33">
      <c r="Q465" s="140">
        <f t="shared" si="28"/>
        <v>0</v>
      </c>
      <c r="R465" s="140">
        <f t="shared" si="28"/>
        <v>0</v>
      </c>
      <c r="S465" s="140">
        <f t="shared" si="28"/>
        <v>0</v>
      </c>
      <c r="T465" s="140">
        <f t="shared" si="28"/>
        <v>0</v>
      </c>
      <c r="U465" s="140">
        <f t="shared" si="28"/>
        <v>0</v>
      </c>
      <c r="W465" s="140">
        <f t="shared" si="30"/>
        <v>0</v>
      </c>
      <c r="X465" s="140">
        <f t="shared" si="30"/>
        <v>0</v>
      </c>
      <c r="Y465" s="140">
        <f t="shared" si="30"/>
        <v>0</v>
      </c>
      <c r="Z465" s="140">
        <f t="shared" si="30"/>
        <v>0</v>
      </c>
      <c r="AA465" s="140">
        <f t="shared" si="30"/>
        <v>0</v>
      </c>
      <c r="AC465" s="143">
        <f t="shared" si="29"/>
        <v>0</v>
      </c>
      <c r="AD465" s="143">
        <f t="shared" si="29"/>
        <v>0</v>
      </c>
      <c r="AE465" s="143">
        <f t="shared" si="29"/>
        <v>0</v>
      </c>
      <c r="AF465" s="143">
        <f t="shared" si="29"/>
        <v>0</v>
      </c>
      <c r="AG465" s="143">
        <f t="shared" si="29"/>
        <v>0</v>
      </c>
    </row>
    <row r="466" spans="17:33">
      <c r="Q466" s="140">
        <f t="shared" si="28"/>
        <v>0</v>
      </c>
      <c r="R466" s="140">
        <f t="shared" si="28"/>
        <v>0</v>
      </c>
      <c r="S466" s="140">
        <f t="shared" si="28"/>
        <v>0</v>
      </c>
      <c r="T466" s="140">
        <f t="shared" si="28"/>
        <v>0</v>
      </c>
      <c r="U466" s="140">
        <f t="shared" si="28"/>
        <v>0</v>
      </c>
      <c r="W466" s="140">
        <f t="shared" si="30"/>
        <v>0</v>
      </c>
      <c r="X466" s="140">
        <f t="shared" si="30"/>
        <v>0</v>
      </c>
      <c r="Y466" s="140">
        <f t="shared" si="30"/>
        <v>0</v>
      </c>
      <c r="Z466" s="140">
        <f t="shared" si="30"/>
        <v>0</v>
      </c>
      <c r="AA466" s="140">
        <f t="shared" si="30"/>
        <v>0</v>
      </c>
      <c r="AC466" s="143">
        <f t="shared" si="29"/>
        <v>0</v>
      </c>
      <c r="AD466" s="143">
        <f t="shared" si="29"/>
        <v>0</v>
      </c>
      <c r="AE466" s="143">
        <f t="shared" si="29"/>
        <v>0</v>
      </c>
      <c r="AF466" s="143">
        <f t="shared" si="29"/>
        <v>0</v>
      </c>
      <c r="AG466" s="143">
        <f t="shared" si="29"/>
        <v>0</v>
      </c>
    </row>
    <row r="467" spans="17:33">
      <c r="Q467" s="140">
        <f t="shared" si="28"/>
        <v>0</v>
      </c>
      <c r="R467" s="140">
        <f t="shared" si="28"/>
        <v>0</v>
      </c>
      <c r="S467" s="140">
        <f t="shared" si="28"/>
        <v>0</v>
      </c>
      <c r="T467" s="140">
        <f t="shared" si="28"/>
        <v>0</v>
      </c>
      <c r="U467" s="140">
        <f t="shared" si="28"/>
        <v>0</v>
      </c>
      <c r="W467" s="140">
        <f t="shared" si="30"/>
        <v>0</v>
      </c>
      <c r="X467" s="140">
        <f t="shared" si="30"/>
        <v>0</v>
      </c>
      <c r="Y467" s="140">
        <f t="shared" si="30"/>
        <v>0</v>
      </c>
      <c r="Z467" s="140">
        <f t="shared" si="30"/>
        <v>0</v>
      </c>
      <c r="AA467" s="140">
        <f t="shared" si="30"/>
        <v>0</v>
      </c>
      <c r="AC467" s="143">
        <f t="shared" si="29"/>
        <v>0</v>
      </c>
      <c r="AD467" s="143">
        <f t="shared" si="29"/>
        <v>0</v>
      </c>
      <c r="AE467" s="143">
        <f t="shared" si="29"/>
        <v>0</v>
      </c>
      <c r="AF467" s="143">
        <f t="shared" si="29"/>
        <v>0</v>
      </c>
      <c r="AG467" s="143">
        <f t="shared" si="29"/>
        <v>0</v>
      </c>
    </row>
    <row r="468" spans="17:33">
      <c r="Q468" s="140">
        <f t="shared" si="28"/>
        <v>0</v>
      </c>
      <c r="R468" s="140">
        <f t="shared" si="28"/>
        <v>0</v>
      </c>
      <c r="S468" s="140">
        <f t="shared" si="28"/>
        <v>0</v>
      </c>
      <c r="T468" s="140">
        <f t="shared" si="28"/>
        <v>0</v>
      </c>
      <c r="U468" s="140">
        <f t="shared" si="28"/>
        <v>0</v>
      </c>
      <c r="W468" s="140">
        <f t="shared" si="30"/>
        <v>0</v>
      </c>
      <c r="X468" s="140">
        <f t="shared" si="30"/>
        <v>0</v>
      </c>
      <c r="Y468" s="140">
        <f t="shared" si="30"/>
        <v>0</v>
      </c>
      <c r="Z468" s="140">
        <f t="shared" si="30"/>
        <v>0</v>
      </c>
      <c r="AA468" s="140">
        <f t="shared" si="30"/>
        <v>0</v>
      </c>
      <c r="AC468" s="143">
        <f t="shared" si="29"/>
        <v>0</v>
      </c>
      <c r="AD468" s="143">
        <f t="shared" si="29"/>
        <v>0</v>
      </c>
      <c r="AE468" s="143">
        <f t="shared" si="29"/>
        <v>0</v>
      </c>
      <c r="AF468" s="143">
        <f t="shared" si="29"/>
        <v>0</v>
      </c>
      <c r="AG468" s="143">
        <f t="shared" si="29"/>
        <v>0</v>
      </c>
    </row>
    <row r="469" spans="17:33">
      <c r="Q469" s="140">
        <f t="shared" si="28"/>
        <v>0</v>
      </c>
      <c r="R469" s="140">
        <f t="shared" si="28"/>
        <v>0</v>
      </c>
      <c r="S469" s="140">
        <f t="shared" si="28"/>
        <v>0</v>
      </c>
      <c r="T469" s="140">
        <f t="shared" si="28"/>
        <v>0</v>
      </c>
      <c r="U469" s="140">
        <f t="shared" si="28"/>
        <v>0</v>
      </c>
      <c r="W469" s="140">
        <f t="shared" si="30"/>
        <v>0</v>
      </c>
      <c r="X469" s="140">
        <f t="shared" si="30"/>
        <v>0</v>
      </c>
      <c r="Y469" s="140">
        <f t="shared" si="30"/>
        <v>0</v>
      </c>
      <c r="Z469" s="140">
        <f t="shared" si="30"/>
        <v>0</v>
      </c>
      <c r="AA469" s="140">
        <f t="shared" si="30"/>
        <v>0</v>
      </c>
      <c r="AC469" s="143">
        <f t="shared" si="29"/>
        <v>0</v>
      </c>
      <c r="AD469" s="143">
        <f t="shared" si="29"/>
        <v>0</v>
      </c>
      <c r="AE469" s="143">
        <f t="shared" si="29"/>
        <v>0</v>
      </c>
      <c r="AF469" s="143">
        <f t="shared" si="29"/>
        <v>0</v>
      </c>
      <c r="AG469" s="143">
        <f t="shared" si="29"/>
        <v>0</v>
      </c>
    </row>
    <row r="470" spans="17:33">
      <c r="Q470" s="140">
        <f t="shared" si="28"/>
        <v>0</v>
      </c>
      <c r="R470" s="140">
        <f t="shared" si="28"/>
        <v>0</v>
      </c>
      <c r="S470" s="140">
        <f t="shared" si="28"/>
        <v>0</v>
      </c>
      <c r="T470" s="140">
        <f t="shared" si="28"/>
        <v>0</v>
      </c>
      <c r="U470" s="140">
        <f t="shared" si="28"/>
        <v>0</v>
      </c>
      <c r="W470" s="140">
        <f t="shared" si="30"/>
        <v>0</v>
      </c>
      <c r="X470" s="140">
        <f t="shared" si="30"/>
        <v>0</v>
      </c>
      <c r="Y470" s="140">
        <f t="shared" si="30"/>
        <v>0</v>
      </c>
      <c r="Z470" s="140">
        <f t="shared" si="30"/>
        <v>0</v>
      </c>
      <c r="AA470" s="140">
        <f t="shared" si="30"/>
        <v>0</v>
      </c>
      <c r="AC470" s="143">
        <f t="shared" si="29"/>
        <v>0</v>
      </c>
      <c r="AD470" s="143">
        <f t="shared" si="29"/>
        <v>0</v>
      </c>
      <c r="AE470" s="143">
        <f t="shared" si="29"/>
        <v>0</v>
      </c>
      <c r="AF470" s="143">
        <f t="shared" si="29"/>
        <v>0</v>
      </c>
      <c r="AG470" s="143">
        <f t="shared" si="29"/>
        <v>0</v>
      </c>
    </row>
    <row r="471" spans="17:33">
      <c r="Q471" s="140">
        <f t="shared" si="28"/>
        <v>0</v>
      </c>
      <c r="R471" s="140">
        <f t="shared" si="28"/>
        <v>0</v>
      </c>
      <c r="S471" s="140">
        <f t="shared" si="28"/>
        <v>0</v>
      </c>
      <c r="T471" s="140">
        <f t="shared" si="28"/>
        <v>0</v>
      </c>
      <c r="U471" s="140">
        <f t="shared" si="28"/>
        <v>0</v>
      </c>
      <c r="W471" s="140">
        <f t="shared" si="30"/>
        <v>0</v>
      </c>
      <c r="X471" s="140">
        <f t="shared" si="30"/>
        <v>0</v>
      </c>
      <c r="Y471" s="140">
        <f t="shared" si="30"/>
        <v>0</v>
      </c>
      <c r="Z471" s="140">
        <f t="shared" si="30"/>
        <v>0</v>
      </c>
      <c r="AA471" s="140">
        <f t="shared" si="30"/>
        <v>0</v>
      </c>
      <c r="AC471" s="143">
        <f t="shared" si="29"/>
        <v>0</v>
      </c>
      <c r="AD471" s="143">
        <f t="shared" si="29"/>
        <v>0</v>
      </c>
      <c r="AE471" s="143">
        <f t="shared" si="29"/>
        <v>0</v>
      </c>
      <c r="AF471" s="143">
        <f t="shared" si="29"/>
        <v>0</v>
      </c>
      <c r="AG471" s="143">
        <f t="shared" si="29"/>
        <v>0</v>
      </c>
    </row>
    <row r="472" spans="17:33">
      <c r="Q472" s="140">
        <f t="shared" si="28"/>
        <v>0</v>
      </c>
      <c r="R472" s="140">
        <f t="shared" si="28"/>
        <v>0</v>
      </c>
      <c r="S472" s="140">
        <f t="shared" si="28"/>
        <v>0</v>
      </c>
      <c r="T472" s="140">
        <f t="shared" si="28"/>
        <v>0</v>
      </c>
      <c r="U472" s="140">
        <f t="shared" si="28"/>
        <v>0</v>
      </c>
      <c r="W472" s="140">
        <f t="shared" si="30"/>
        <v>0</v>
      </c>
      <c r="X472" s="140">
        <f t="shared" si="30"/>
        <v>0</v>
      </c>
      <c r="Y472" s="140">
        <f t="shared" si="30"/>
        <v>0</v>
      </c>
      <c r="Z472" s="140">
        <f t="shared" si="30"/>
        <v>0</v>
      </c>
      <c r="AA472" s="140">
        <f t="shared" si="30"/>
        <v>0</v>
      </c>
      <c r="AC472" s="143">
        <f t="shared" si="29"/>
        <v>0</v>
      </c>
      <c r="AD472" s="143">
        <f t="shared" si="29"/>
        <v>0</v>
      </c>
      <c r="AE472" s="143">
        <f t="shared" si="29"/>
        <v>0</v>
      </c>
      <c r="AF472" s="143">
        <f t="shared" si="29"/>
        <v>0</v>
      </c>
      <c r="AG472" s="143">
        <f t="shared" si="29"/>
        <v>0</v>
      </c>
    </row>
    <row r="473" spans="17:33">
      <c r="Q473" s="140">
        <f t="shared" si="28"/>
        <v>0</v>
      </c>
      <c r="R473" s="140">
        <f t="shared" si="28"/>
        <v>0</v>
      </c>
      <c r="S473" s="140">
        <f t="shared" si="28"/>
        <v>0</v>
      </c>
      <c r="T473" s="140">
        <f t="shared" si="28"/>
        <v>0</v>
      </c>
      <c r="U473" s="140">
        <f t="shared" si="28"/>
        <v>0</v>
      </c>
      <c r="W473" s="140">
        <f t="shared" si="30"/>
        <v>0</v>
      </c>
      <c r="X473" s="140">
        <f t="shared" si="30"/>
        <v>0</v>
      </c>
      <c r="Y473" s="140">
        <f t="shared" si="30"/>
        <v>0</v>
      </c>
      <c r="Z473" s="140">
        <f t="shared" si="30"/>
        <v>0</v>
      </c>
      <c r="AA473" s="140">
        <f t="shared" si="30"/>
        <v>0</v>
      </c>
      <c r="AC473" s="143">
        <f t="shared" si="29"/>
        <v>0</v>
      </c>
      <c r="AD473" s="143">
        <f t="shared" si="29"/>
        <v>0</v>
      </c>
      <c r="AE473" s="143">
        <f t="shared" si="29"/>
        <v>0</v>
      </c>
      <c r="AF473" s="143">
        <f t="shared" si="29"/>
        <v>0</v>
      </c>
      <c r="AG473" s="143">
        <f t="shared" si="29"/>
        <v>0</v>
      </c>
    </row>
    <row r="474" spans="17:33">
      <c r="Q474" s="140">
        <f t="shared" si="28"/>
        <v>0</v>
      </c>
      <c r="R474" s="140">
        <f t="shared" si="28"/>
        <v>0</v>
      </c>
      <c r="S474" s="140">
        <f t="shared" si="28"/>
        <v>0</v>
      </c>
      <c r="T474" s="140">
        <f t="shared" si="28"/>
        <v>0</v>
      </c>
      <c r="U474" s="140">
        <f t="shared" si="28"/>
        <v>0</v>
      </c>
      <c r="W474" s="140">
        <f t="shared" si="30"/>
        <v>0</v>
      </c>
      <c r="X474" s="140">
        <f t="shared" si="30"/>
        <v>0</v>
      </c>
      <c r="Y474" s="140">
        <f t="shared" si="30"/>
        <v>0</v>
      </c>
      <c r="Z474" s="140">
        <f t="shared" si="30"/>
        <v>0</v>
      </c>
      <c r="AA474" s="140">
        <f t="shared" si="30"/>
        <v>0</v>
      </c>
      <c r="AC474" s="143">
        <f t="shared" si="29"/>
        <v>0</v>
      </c>
      <c r="AD474" s="143">
        <f t="shared" si="29"/>
        <v>0</v>
      </c>
      <c r="AE474" s="143">
        <f t="shared" si="29"/>
        <v>0</v>
      </c>
      <c r="AF474" s="143">
        <f t="shared" si="29"/>
        <v>0</v>
      </c>
      <c r="AG474" s="143">
        <f t="shared" si="29"/>
        <v>0</v>
      </c>
    </row>
    <row r="475" spans="17:33">
      <c r="Q475" s="140">
        <f t="shared" si="28"/>
        <v>0</v>
      </c>
      <c r="R475" s="140">
        <f t="shared" si="28"/>
        <v>0</v>
      </c>
      <c r="S475" s="140">
        <f t="shared" si="28"/>
        <v>0</v>
      </c>
      <c r="T475" s="140">
        <f t="shared" si="28"/>
        <v>0</v>
      </c>
      <c r="U475" s="140">
        <f t="shared" si="28"/>
        <v>0</v>
      </c>
      <c r="W475" s="140">
        <f t="shared" si="30"/>
        <v>0</v>
      </c>
      <c r="X475" s="140">
        <f t="shared" si="30"/>
        <v>0</v>
      </c>
      <c r="Y475" s="140">
        <f t="shared" si="30"/>
        <v>0</v>
      </c>
      <c r="Z475" s="140">
        <f t="shared" si="30"/>
        <v>0</v>
      </c>
      <c r="AA475" s="140">
        <f t="shared" si="30"/>
        <v>0</v>
      </c>
      <c r="AC475" s="143">
        <f t="shared" si="29"/>
        <v>0</v>
      </c>
      <c r="AD475" s="143">
        <f t="shared" si="29"/>
        <v>0</v>
      </c>
      <c r="AE475" s="143">
        <f t="shared" si="29"/>
        <v>0</v>
      </c>
      <c r="AF475" s="143">
        <f t="shared" si="29"/>
        <v>0</v>
      </c>
      <c r="AG475" s="143">
        <f t="shared" si="29"/>
        <v>0</v>
      </c>
    </row>
    <row r="476" spans="17:33">
      <c r="Q476" s="140">
        <f t="shared" si="28"/>
        <v>0</v>
      </c>
      <c r="R476" s="140">
        <f t="shared" si="28"/>
        <v>0</v>
      </c>
      <c r="S476" s="140">
        <f t="shared" si="28"/>
        <v>0</v>
      </c>
      <c r="T476" s="140">
        <f t="shared" si="28"/>
        <v>0</v>
      </c>
      <c r="U476" s="140">
        <f t="shared" si="28"/>
        <v>0</v>
      </c>
      <c r="W476" s="140">
        <f t="shared" si="30"/>
        <v>0</v>
      </c>
      <c r="X476" s="140">
        <f t="shared" si="30"/>
        <v>0</v>
      </c>
      <c r="Y476" s="140">
        <f t="shared" si="30"/>
        <v>0</v>
      </c>
      <c r="Z476" s="140">
        <f t="shared" si="30"/>
        <v>0</v>
      </c>
      <c r="AA476" s="140">
        <f t="shared" si="30"/>
        <v>0</v>
      </c>
      <c r="AC476" s="143">
        <f t="shared" si="29"/>
        <v>0</v>
      </c>
      <c r="AD476" s="143">
        <f t="shared" si="29"/>
        <v>0</v>
      </c>
      <c r="AE476" s="143">
        <f t="shared" si="29"/>
        <v>0</v>
      </c>
      <c r="AF476" s="143">
        <f t="shared" si="29"/>
        <v>0</v>
      </c>
      <c r="AG476" s="143">
        <f t="shared" si="29"/>
        <v>0</v>
      </c>
    </row>
    <row r="477" spans="17:33">
      <c r="Q477" s="140">
        <f t="shared" si="28"/>
        <v>0</v>
      </c>
      <c r="R477" s="140">
        <f t="shared" si="28"/>
        <v>0</v>
      </c>
      <c r="S477" s="140">
        <f t="shared" si="28"/>
        <v>0</v>
      </c>
      <c r="T477" s="140">
        <f t="shared" si="28"/>
        <v>0</v>
      </c>
      <c r="U477" s="140">
        <f t="shared" si="28"/>
        <v>0</v>
      </c>
      <c r="W477" s="140">
        <f t="shared" si="30"/>
        <v>0</v>
      </c>
      <c r="X477" s="140">
        <f t="shared" si="30"/>
        <v>0</v>
      </c>
      <c r="Y477" s="140">
        <f t="shared" si="30"/>
        <v>0</v>
      </c>
      <c r="Z477" s="140">
        <f t="shared" si="30"/>
        <v>0</v>
      </c>
      <c r="AA477" s="140">
        <f t="shared" si="30"/>
        <v>0</v>
      </c>
      <c r="AC477" s="143">
        <f t="shared" si="29"/>
        <v>0</v>
      </c>
      <c r="AD477" s="143">
        <f t="shared" si="29"/>
        <v>0</v>
      </c>
      <c r="AE477" s="143">
        <f t="shared" si="29"/>
        <v>0</v>
      </c>
      <c r="AF477" s="143">
        <f t="shared" si="29"/>
        <v>0</v>
      </c>
      <c r="AG477" s="143">
        <f t="shared" si="29"/>
        <v>0</v>
      </c>
    </row>
    <row r="478" spans="17:33">
      <c r="Q478" s="140">
        <f t="shared" ref="Q478:U528" si="31">($E478-$D478)*K478</f>
        <v>0</v>
      </c>
      <c r="R478" s="140">
        <f t="shared" si="31"/>
        <v>0</v>
      </c>
      <c r="S478" s="140">
        <f t="shared" si="31"/>
        <v>0</v>
      </c>
      <c r="T478" s="140">
        <f t="shared" si="31"/>
        <v>0</v>
      </c>
      <c r="U478" s="140">
        <f t="shared" si="31"/>
        <v>0</v>
      </c>
      <c r="W478" s="140">
        <f t="shared" si="30"/>
        <v>0</v>
      </c>
      <c r="X478" s="140">
        <f t="shared" si="30"/>
        <v>0</v>
      </c>
      <c r="Y478" s="140">
        <f t="shared" si="30"/>
        <v>0</v>
      </c>
      <c r="Z478" s="140">
        <f t="shared" si="30"/>
        <v>0</v>
      </c>
      <c r="AA478" s="140">
        <f t="shared" si="30"/>
        <v>0</v>
      </c>
      <c r="AC478" s="143">
        <f t="shared" ref="AC478:AG528" si="32">SUM(Q478,W478)</f>
        <v>0</v>
      </c>
      <c r="AD478" s="143">
        <f t="shared" si="32"/>
        <v>0</v>
      </c>
      <c r="AE478" s="143">
        <f t="shared" si="32"/>
        <v>0</v>
      </c>
      <c r="AF478" s="143">
        <f t="shared" si="32"/>
        <v>0</v>
      </c>
      <c r="AG478" s="143">
        <f t="shared" si="32"/>
        <v>0</v>
      </c>
    </row>
    <row r="479" spans="17:33">
      <c r="Q479" s="140">
        <f t="shared" si="31"/>
        <v>0</v>
      </c>
      <c r="R479" s="140">
        <f t="shared" si="31"/>
        <v>0</v>
      </c>
      <c r="S479" s="140">
        <f t="shared" si="31"/>
        <v>0</v>
      </c>
      <c r="T479" s="140">
        <f t="shared" si="31"/>
        <v>0</v>
      </c>
      <c r="U479" s="140">
        <f t="shared" si="31"/>
        <v>0</v>
      </c>
      <c r="W479" s="140">
        <f t="shared" si="30"/>
        <v>0</v>
      </c>
      <c r="X479" s="140">
        <f t="shared" si="30"/>
        <v>0</v>
      </c>
      <c r="Y479" s="140">
        <f t="shared" si="30"/>
        <v>0</v>
      </c>
      <c r="Z479" s="140">
        <f t="shared" si="30"/>
        <v>0</v>
      </c>
      <c r="AA479" s="140">
        <f t="shared" si="30"/>
        <v>0</v>
      </c>
      <c r="AC479" s="143">
        <f t="shared" si="32"/>
        <v>0</v>
      </c>
      <c r="AD479" s="143">
        <f t="shared" si="32"/>
        <v>0</v>
      </c>
      <c r="AE479" s="143">
        <f t="shared" si="32"/>
        <v>0</v>
      </c>
      <c r="AF479" s="143">
        <f t="shared" si="32"/>
        <v>0</v>
      </c>
      <c r="AG479" s="143">
        <f t="shared" si="32"/>
        <v>0</v>
      </c>
    </row>
    <row r="480" spans="17:33">
      <c r="Q480" s="140">
        <f t="shared" si="31"/>
        <v>0</v>
      </c>
      <c r="R480" s="140">
        <f t="shared" si="31"/>
        <v>0</v>
      </c>
      <c r="S480" s="140">
        <f t="shared" si="31"/>
        <v>0</v>
      </c>
      <c r="T480" s="140">
        <f t="shared" si="31"/>
        <v>0</v>
      </c>
      <c r="U480" s="140">
        <f t="shared" si="31"/>
        <v>0</v>
      </c>
      <c r="W480" s="140">
        <f t="shared" si="30"/>
        <v>0</v>
      </c>
      <c r="X480" s="140">
        <f t="shared" si="30"/>
        <v>0</v>
      </c>
      <c r="Y480" s="140">
        <f t="shared" si="30"/>
        <v>0</v>
      </c>
      <c r="Z480" s="140">
        <f t="shared" si="30"/>
        <v>0</v>
      </c>
      <c r="AA480" s="140">
        <f t="shared" si="30"/>
        <v>0</v>
      </c>
      <c r="AC480" s="143">
        <f t="shared" si="32"/>
        <v>0</v>
      </c>
      <c r="AD480" s="143">
        <f t="shared" si="32"/>
        <v>0</v>
      </c>
      <c r="AE480" s="143">
        <f t="shared" si="32"/>
        <v>0</v>
      </c>
      <c r="AF480" s="143">
        <f t="shared" si="32"/>
        <v>0</v>
      </c>
      <c r="AG480" s="143">
        <f t="shared" si="32"/>
        <v>0</v>
      </c>
    </row>
    <row r="481" spans="17:33">
      <c r="Q481" s="140">
        <f t="shared" si="31"/>
        <v>0</v>
      </c>
      <c r="R481" s="140">
        <f t="shared" si="31"/>
        <v>0</v>
      </c>
      <c r="S481" s="140">
        <f t="shared" si="31"/>
        <v>0</v>
      </c>
      <c r="T481" s="140">
        <f t="shared" si="31"/>
        <v>0</v>
      </c>
      <c r="U481" s="140">
        <f t="shared" si="31"/>
        <v>0</v>
      </c>
      <c r="W481" s="140">
        <f t="shared" si="30"/>
        <v>0</v>
      </c>
      <c r="X481" s="140">
        <f t="shared" si="30"/>
        <v>0</v>
      </c>
      <c r="Y481" s="140">
        <f t="shared" si="30"/>
        <v>0</v>
      </c>
      <c r="Z481" s="140">
        <f t="shared" si="30"/>
        <v>0</v>
      </c>
      <c r="AA481" s="140">
        <f t="shared" si="30"/>
        <v>0</v>
      </c>
      <c r="AC481" s="143">
        <f t="shared" si="32"/>
        <v>0</v>
      </c>
      <c r="AD481" s="143">
        <f t="shared" si="32"/>
        <v>0</v>
      </c>
      <c r="AE481" s="143">
        <f t="shared" si="32"/>
        <v>0</v>
      </c>
      <c r="AF481" s="143">
        <f t="shared" si="32"/>
        <v>0</v>
      </c>
      <c r="AG481" s="143">
        <f t="shared" si="32"/>
        <v>0</v>
      </c>
    </row>
    <row r="482" spans="17:33">
      <c r="Q482" s="140">
        <f t="shared" si="31"/>
        <v>0</v>
      </c>
      <c r="R482" s="140">
        <f t="shared" si="31"/>
        <v>0</v>
      </c>
      <c r="S482" s="140">
        <f t="shared" si="31"/>
        <v>0</v>
      </c>
      <c r="T482" s="140">
        <f t="shared" si="31"/>
        <v>0</v>
      </c>
      <c r="U482" s="140">
        <f t="shared" si="31"/>
        <v>0</v>
      </c>
      <c r="W482" s="140">
        <f t="shared" si="30"/>
        <v>0</v>
      </c>
      <c r="X482" s="140">
        <f t="shared" si="30"/>
        <v>0</v>
      </c>
      <c r="Y482" s="140">
        <f t="shared" si="30"/>
        <v>0</v>
      </c>
      <c r="Z482" s="140">
        <f t="shared" si="30"/>
        <v>0</v>
      </c>
      <c r="AA482" s="140">
        <f t="shared" si="30"/>
        <v>0</v>
      </c>
      <c r="AC482" s="143">
        <f t="shared" si="32"/>
        <v>0</v>
      </c>
      <c r="AD482" s="143">
        <f t="shared" si="32"/>
        <v>0</v>
      </c>
      <c r="AE482" s="143">
        <f t="shared" si="32"/>
        <v>0</v>
      </c>
      <c r="AF482" s="143">
        <f t="shared" si="32"/>
        <v>0</v>
      </c>
      <c r="AG482" s="143">
        <f t="shared" si="32"/>
        <v>0</v>
      </c>
    </row>
    <row r="483" spans="17:33">
      <c r="Q483" s="140">
        <f t="shared" si="31"/>
        <v>0</v>
      </c>
      <c r="R483" s="140">
        <f t="shared" si="31"/>
        <v>0</v>
      </c>
      <c r="S483" s="140">
        <f t="shared" si="31"/>
        <v>0</v>
      </c>
      <c r="T483" s="140">
        <f t="shared" si="31"/>
        <v>0</v>
      </c>
      <c r="U483" s="140">
        <f t="shared" si="31"/>
        <v>0</v>
      </c>
      <c r="W483" s="140">
        <f t="shared" si="30"/>
        <v>0</v>
      </c>
      <c r="X483" s="140">
        <f t="shared" si="30"/>
        <v>0</v>
      </c>
      <c r="Y483" s="140">
        <f t="shared" si="30"/>
        <v>0</v>
      </c>
      <c r="Z483" s="140">
        <f t="shared" si="30"/>
        <v>0</v>
      </c>
      <c r="AA483" s="140">
        <f t="shared" si="30"/>
        <v>0</v>
      </c>
      <c r="AC483" s="143">
        <f t="shared" si="32"/>
        <v>0</v>
      </c>
      <c r="AD483" s="143">
        <f t="shared" si="32"/>
        <v>0</v>
      </c>
      <c r="AE483" s="143">
        <f t="shared" si="32"/>
        <v>0</v>
      </c>
      <c r="AF483" s="143">
        <f t="shared" si="32"/>
        <v>0</v>
      </c>
      <c r="AG483" s="143">
        <f t="shared" si="32"/>
        <v>0</v>
      </c>
    </row>
    <row r="484" spans="17:33">
      <c r="Q484" s="140">
        <f t="shared" si="31"/>
        <v>0</v>
      </c>
      <c r="R484" s="140">
        <f t="shared" si="31"/>
        <v>0</v>
      </c>
      <c r="S484" s="140">
        <f t="shared" si="31"/>
        <v>0</v>
      </c>
      <c r="T484" s="140">
        <f t="shared" si="31"/>
        <v>0</v>
      </c>
      <c r="U484" s="140">
        <f t="shared" si="31"/>
        <v>0</v>
      </c>
      <c r="W484" s="140">
        <f t="shared" si="30"/>
        <v>0</v>
      </c>
      <c r="X484" s="140">
        <f t="shared" si="30"/>
        <v>0</v>
      </c>
      <c r="Y484" s="140">
        <f t="shared" si="30"/>
        <v>0</v>
      </c>
      <c r="Z484" s="140">
        <f t="shared" si="30"/>
        <v>0</v>
      </c>
      <c r="AA484" s="140">
        <f t="shared" si="30"/>
        <v>0</v>
      </c>
      <c r="AC484" s="143">
        <f t="shared" si="32"/>
        <v>0</v>
      </c>
      <c r="AD484" s="143">
        <f t="shared" si="32"/>
        <v>0</v>
      </c>
      <c r="AE484" s="143">
        <f t="shared" si="32"/>
        <v>0</v>
      </c>
      <c r="AF484" s="143">
        <f t="shared" si="32"/>
        <v>0</v>
      </c>
      <c r="AG484" s="143">
        <f t="shared" si="32"/>
        <v>0</v>
      </c>
    </row>
    <row r="485" spans="17:33">
      <c r="Q485" s="140">
        <f t="shared" si="31"/>
        <v>0</v>
      </c>
      <c r="R485" s="140">
        <f t="shared" si="31"/>
        <v>0</v>
      </c>
      <c r="S485" s="140">
        <f t="shared" si="31"/>
        <v>0</v>
      </c>
      <c r="T485" s="140">
        <f t="shared" si="31"/>
        <v>0</v>
      </c>
      <c r="U485" s="140">
        <f t="shared" si="31"/>
        <v>0</v>
      </c>
      <c r="W485" s="140">
        <f t="shared" si="30"/>
        <v>0</v>
      </c>
      <c r="X485" s="140">
        <f t="shared" si="30"/>
        <v>0</v>
      </c>
      <c r="Y485" s="140">
        <f t="shared" si="30"/>
        <v>0</v>
      </c>
      <c r="Z485" s="140">
        <f t="shared" si="30"/>
        <v>0</v>
      </c>
      <c r="AA485" s="140">
        <f t="shared" si="30"/>
        <v>0</v>
      </c>
      <c r="AC485" s="143">
        <f t="shared" si="32"/>
        <v>0</v>
      </c>
      <c r="AD485" s="143">
        <f t="shared" si="32"/>
        <v>0</v>
      </c>
      <c r="AE485" s="143">
        <f t="shared" si="32"/>
        <v>0</v>
      </c>
      <c r="AF485" s="143">
        <f t="shared" si="32"/>
        <v>0</v>
      </c>
      <c r="AG485" s="143">
        <f t="shared" si="32"/>
        <v>0</v>
      </c>
    </row>
    <row r="486" spans="17:33">
      <c r="Q486" s="140">
        <f t="shared" si="31"/>
        <v>0</v>
      </c>
      <c r="R486" s="140">
        <f t="shared" si="31"/>
        <v>0</v>
      </c>
      <c r="S486" s="140">
        <f t="shared" si="31"/>
        <v>0</v>
      </c>
      <c r="T486" s="140">
        <f t="shared" si="31"/>
        <v>0</v>
      </c>
      <c r="U486" s="140">
        <f t="shared" si="31"/>
        <v>0</v>
      </c>
      <c r="W486" s="140">
        <f t="shared" si="30"/>
        <v>0</v>
      </c>
      <c r="X486" s="140">
        <f t="shared" si="30"/>
        <v>0</v>
      </c>
      <c r="Y486" s="140">
        <f t="shared" si="30"/>
        <v>0</v>
      </c>
      <c r="Z486" s="140">
        <f t="shared" si="30"/>
        <v>0</v>
      </c>
      <c r="AA486" s="140">
        <f t="shared" si="30"/>
        <v>0</v>
      </c>
      <c r="AC486" s="143">
        <f t="shared" si="32"/>
        <v>0</v>
      </c>
      <c r="AD486" s="143">
        <f t="shared" si="32"/>
        <v>0</v>
      </c>
      <c r="AE486" s="143">
        <f t="shared" si="32"/>
        <v>0</v>
      </c>
      <c r="AF486" s="143">
        <f t="shared" si="32"/>
        <v>0</v>
      </c>
      <c r="AG486" s="143">
        <f t="shared" si="32"/>
        <v>0</v>
      </c>
    </row>
    <row r="487" spans="17:33">
      <c r="Q487" s="140">
        <f t="shared" si="31"/>
        <v>0</v>
      </c>
      <c r="R487" s="140">
        <f t="shared" si="31"/>
        <v>0</v>
      </c>
      <c r="S487" s="140">
        <f t="shared" si="31"/>
        <v>0</v>
      </c>
      <c r="T487" s="140">
        <f t="shared" si="31"/>
        <v>0</v>
      </c>
      <c r="U487" s="140">
        <f t="shared" si="31"/>
        <v>0</v>
      </c>
      <c r="W487" s="140">
        <f t="shared" si="30"/>
        <v>0</v>
      </c>
      <c r="X487" s="140">
        <f t="shared" si="30"/>
        <v>0</v>
      </c>
      <c r="Y487" s="140">
        <f t="shared" si="30"/>
        <v>0</v>
      </c>
      <c r="Z487" s="140">
        <f t="shared" si="30"/>
        <v>0</v>
      </c>
      <c r="AA487" s="140">
        <f t="shared" si="30"/>
        <v>0</v>
      </c>
      <c r="AC487" s="143">
        <f t="shared" si="32"/>
        <v>0</v>
      </c>
      <c r="AD487" s="143">
        <f t="shared" si="32"/>
        <v>0</v>
      </c>
      <c r="AE487" s="143">
        <f t="shared" si="32"/>
        <v>0</v>
      </c>
      <c r="AF487" s="143">
        <f t="shared" si="32"/>
        <v>0</v>
      </c>
      <c r="AG487" s="143">
        <f t="shared" si="32"/>
        <v>0</v>
      </c>
    </row>
    <row r="488" spans="17:33">
      <c r="Q488" s="140">
        <f t="shared" si="31"/>
        <v>0</v>
      </c>
      <c r="R488" s="140">
        <f t="shared" si="31"/>
        <v>0</v>
      </c>
      <c r="S488" s="140">
        <f t="shared" si="31"/>
        <v>0</v>
      </c>
      <c r="T488" s="140">
        <f t="shared" si="31"/>
        <v>0</v>
      </c>
      <c r="U488" s="140">
        <f t="shared" si="31"/>
        <v>0</v>
      </c>
      <c r="W488" s="140">
        <f t="shared" si="30"/>
        <v>0</v>
      </c>
      <c r="X488" s="140">
        <f t="shared" si="30"/>
        <v>0</v>
      </c>
      <c r="Y488" s="140">
        <f t="shared" si="30"/>
        <v>0</v>
      </c>
      <c r="Z488" s="140">
        <f t="shared" si="30"/>
        <v>0</v>
      </c>
      <c r="AA488" s="140">
        <f t="shared" si="30"/>
        <v>0</v>
      </c>
      <c r="AC488" s="143">
        <f t="shared" si="32"/>
        <v>0</v>
      </c>
      <c r="AD488" s="143">
        <f t="shared" si="32"/>
        <v>0</v>
      </c>
      <c r="AE488" s="143">
        <f t="shared" si="32"/>
        <v>0</v>
      </c>
      <c r="AF488" s="143">
        <f t="shared" si="32"/>
        <v>0</v>
      </c>
      <c r="AG488" s="143">
        <f t="shared" si="32"/>
        <v>0</v>
      </c>
    </row>
    <row r="489" spans="17:33">
      <c r="Q489" s="140">
        <f t="shared" si="31"/>
        <v>0</v>
      </c>
      <c r="R489" s="140">
        <f t="shared" si="31"/>
        <v>0</v>
      </c>
      <c r="S489" s="140">
        <f t="shared" si="31"/>
        <v>0</v>
      </c>
      <c r="T489" s="140">
        <f t="shared" si="31"/>
        <v>0</v>
      </c>
      <c r="U489" s="140">
        <f t="shared" si="31"/>
        <v>0</v>
      </c>
      <c r="W489" s="140">
        <f t="shared" si="30"/>
        <v>0</v>
      </c>
      <c r="X489" s="140">
        <f t="shared" si="30"/>
        <v>0</v>
      </c>
      <c r="Y489" s="140">
        <f t="shared" si="30"/>
        <v>0</v>
      </c>
      <c r="Z489" s="140">
        <f t="shared" si="30"/>
        <v>0</v>
      </c>
      <c r="AA489" s="140">
        <f t="shared" si="30"/>
        <v>0</v>
      </c>
      <c r="AC489" s="143">
        <f t="shared" si="32"/>
        <v>0</v>
      </c>
      <c r="AD489" s="143">
        <f t="shared" si="32"/>
        <v>0</v>
      </c>
      <c r="AE489" s="143">
        <f t="shared" si="32"/>
        <v>0</v>
      </c>
      <c r="AF489" s="143">
        <f t="shared" si="32"/>
        <v>0</v>
      </c>
      <c r="AG489" s="143">
        <f t="shared" si="32"/>
        <v>0</v>
      </c>
    </row>
    <row r="490" spans="17:33">
      <c r="Q490" s="140">
        <f t="shared" si="31"/>
        <v>0</v>
      </c>
      <c r="R490" s="140">
        <f t="shared" si="31"/>
        <v>0</v>
      </c>
      <c r="S490" s="140">
        <f t="shared" si="31"/>
        <v>0</v>
      </c>
      <c r="T490" s="140">
        <f t="shared" si="31"/>
        <v>0</v>
      </c>
      <c r="U490" s="140">
        <f t="shared" si="31"/>
        <v>0</v>
      </c>
      <c r="W490" s="140">
        <f t="shared" si="30"/>
        <v>0</v>
      </c>
      <c r="X490" s="140">
        <f t="shared" si="30"/>
        <v>0</v>
      </c>
      <c r="Y490" s="140">
        <f t="shared" si="30"/>
        <v>0</v>
      </c>
      <c r="Z490" s="140">
        <f t="shared" si="30"/>
        <v>0</v>
      </c>
      <c r="AA490" s="140">
        <f t="shared" si="30"/>
        <v>0</v>
      </c>
      <c r="AC490" s="143">
        <f t="shared" si="32"/>
        <v>0</v>
      </c>
      <c r="AD490" s="143">
        <f t="shared" si="32"/>
        <v>0</v>
      </c>
      <c r="AE490" s="143">
        <f t="shared" si="32"/>
        <v>0</v>
      </c>
      <c r="AF490" s="143">
        <f t="shared" si="32"/>
        <v>0</v>
      </c>
      <c r="AG490" s="143">
        <f t="shared" si="32"/>
        <v>0</v>
      </c>
    </row>
    <row r="491" spans="17:33">
      <c r="Q491" s="140">
        <f t="shared" si="31"/>
        <v>0</v>
      </c>
      <c r="R491" s="140">
        <f t="shared" si="31"/>
        <v>0</v>
      </c>
      <c r="S491" s="140">
        <f t="shared" si="31"/>
        <v>0</v>
      </c>
      <c r="T491" s="140">
        <f t="shared" si="31"/>
        <v>0</v>
      </c>
      <c r="U491" s="140">
        <f t="shared" si="31"/>
        <v>0</v>
      </c>
      <c r="W491" s="140">
        <f t="shared" si="30"/>
        <v>0</v>
      </c>
      <c r="X491" s="140">
        <f t="shared" si="30"/>
        <v>0</v>
      </c>
      <c r="Y491" s="140">
        <f t="shared" si="30"/>
        <v>0</v>
      </c>
      <c r="Z491" s="140">
        <f t="shared" si="30"/>
        <v>0</v>
      </c>
      <c r="AA491" s="140">
        <f t="shared" si="30"/>
        <v>0</v>
      </c>
      <c r="AC491" s="143">
        <f t="shared" si="32"/>
        <v>0</v>
      </c>
      <c r="AD491" s="143">
        <f t="shared" si="32"/>
        <v>0</v>
      </c>
      <c r="AE491" s="143">
        <f t="shared" si="32"/>
        <v>0</v>
      </c>
      <c r="AF491" s="143">
        <f t="shared" si="32"/>
        <v>0</v>
      </c>
      <c r="AG491" s="143">
        <f t="shared" si="32"/>
        <v>0</v>
      </c>
    </row>
    <row r="492" spans="17:33">
      <c r="Q492" s="140">
        <f t="shared" si="31"/>
        <v>0</v>
      </c>
      <c r="R492" s="140">
        <f t="shared" si="31"/>
        <v>0</v>
      </c>
      <c r="S492" s="140">
        <f t="shared" si="31"/>
        <v>0</v>
      </c>
      <c r="T492" s="140">
        <f t="shared" si="31"/>
        <v>0</v>
      </c>
      <c r="U492" s="140">
        <f t="shared" si="31"/>
        <v>0</v>
      </c>
      <c r="W492" s="140">
        <f t="shared" si="30"/>
        <v>0</v>
      </c>
      <c r="X492" s="140">
        <f t="shared" si="30"/>
        <v>0</v>
      </c>
      <c r="Y492" s="140">
        <f t="shared" si="30"/>
        <v>0</v>
      </c>
      <c r="Z492" s="140">
        <f t="shared" si="30"/>
        <v>0</v>
      </c>
      <c r="AA492" s="140">
        <f t="shared" si="30"/>
        <v>0</v>
      </c>
      <c r="AC492" s="143">
        <f t="shared" si="32"/>
        <v>0</v>
      </c>
      <c r="AD492" s="143">
        <f t="shared" si="32"/>
        <v>0</v>
      </c>
      <c r="AE492" s="143">
        <f t="shared" si="32"/>
        <v>0</v>
      </c>
      <c r="AF492" s="143">
        <f t="shared" si="32"/>
        <v>0</v>
      </c>
      <c r="AG492" s="143">
        <f t="shared" si="32"/>
        <v>0</v>
      </c>
    </row>
    <row r="493" spans="17:33">
      <c r="Q493" s="140">
        <f t="shared" si="31"/>
        <v>0</v>
      </c>
      <c r="R493" s="140">
        <f t="shared" si="31"/>
        <v>0</v>
      </c>
      <c r="S493" s="140">
        <f t="shared" si="31"/>
        <v>0</v>
      </c>
      <c r="T493" s="140">
        <f t="shared" si="31"/>
        <v>0</v>
      </c>
      <c r="U493" s="140">
        <f t="shared" si="31"/>
        <v>0</v>
      </c>
      <c r="W493" s="140">
        <f t="shared" si="30"/>
        <v>0</v>
      </c>
      <c r="X493" s="140">
        <f t="shared" si="30"/>
        <v>0</v>
      </c>
      <c r="Y493" s="140">
        <f t="shared" si="30"/>
        <v>0</v>
      </c>
      <c r="Z493" s="140">
        <f t="shared" si="30"/>
        <v>0</v>
      </c>
      <c r="AA493" s="140">
        <f t="shared" si="30"/>
        <v>0</v>
      </c>
      <c r="AC493" s="143">
        <f t="shared" si="32"/>
        <v>0</v>
      </c>
      <c r="AD493" s="143">
        <f t="shared" si="32"/>
        <v>0</v>
      </c>
      <c r="AE493" s="143">
        <f t="shared" si="32"/>
        <v>0</v>
      </c>
      <c r="AF493" s="143">
        <f t="shared" si="32"/>
        <v>0</v>
      </c>
      <c r="AG493" s="143">
        <f t="shared" si="32"/>
        <v>0</v>
      </c>
    </row>
    <row r="494" spans="17:33">
      <c r="Q494" s="140">
        <f t="shared" si="31"/>
        <v>0</v>
      </c>
      <c r="R494" s="140">
        <f t="shared" si="31"/>
        <v>0</v>
      </c>
      <c r="S494" s="140">
        <f t="shared" si="31"/>
        <v>0</v>
      </c>
      <c r="T494" s="140">
        <f t="shared" si="31"/>
        <v>0</v>
      </c>
      <c r="U494" s="140">
        <f t="shared" si="31"/>
        <v>0</v>
      </c>
      <c r="W494" s="140">
        <f t="shared" ref="W494:AA544" si="33">($E494-$D494)*F494</f>
        <v>0</v>
      </c>
      <c r="X494" s="140">
        <f t="shared" si="33"/>
        <v>0</v>
      </c>
      <c r="Y494" s="140">
        <f t="shared" si="33"/>
        <v>0</v>
      </c>
      <c r="Z494" s="140">
        <f t="shared" si="33"/>
        <v>0</v>
      </c>
      <c r="AA494" s="140">
        <f t="shared" si="33"/>
        <v>0</v>
      </c>
      <c r="AC494" s="143">
        <f t="shared" si="32"/>
        <v>0</v>
      </c>
      <c r="AD494" s="143">
        <f t="shared" si="32"/>
        <v>0</v>
      </c>
      <c r="AE494" s="143">
        <f t="shared" si="32"/>
        <v>0</v>
      </c>
      <c r="AF494" s="143">
        <f t="shared" si="32"/>
        <v>0</v>
      </c>
      <c r="AG494" s="143">
        <f t="shared" si="32"/>
        <v>0</v>
      </c>
    </row>
    <row r="495" spans="17:33">
      <c r="Q495" s="140">
        <f t="shared" si="31"/>
        <v>0</v>
      </c>
      <c r="R495" s="140">
        <f t="shared" si="31"/>
        <v>0</v>
      </c>
      <c r="S495" s="140">
        <f t="shared" si="31"/>
        <v>0</v>
      </c>
      <c r="T495" s="140">
        <f t="shared" si="31"/>
        <v>0</v>
      </c>
      <c r="U495" s="140">
        <f t="shared" si="31"/>
        <v>0</v>
      </c>
      <c r="W495" s="140">
        <f t="shared" si="33"/>
        <v>0</v>
      </c>
      <c r="X495" s="140">
        <f t="shared" si="33"/>
        <v>0</v>
      </c>
      <c r="Y495" s="140">
        <f t="shared" si="33"/>
        <v>0</v>
      </c>
      <c r="Z495" s="140">
        <f t="shared" si="33"/>
        <v>0</v>
      </c>
      <c r="AA495" s="140">
        <f t="shared" si="33"/>
        <v>0</v>
      </c>
      <c r="AC495" s="143">
        <f t="shared" si="32"/>
        <v>0</v>
      </c>
      <c r="AD495" s="143">
        <f t="shared" si="32"/>
        <v>0</v>
      </c>
      <c r="AE495" s="143">
        <f t="shared" si="32"/>
        <v>0</v>
      </c>
      <c r="AF495" s="143">
        <f t="shared" si="32"/>
        <v>0</v>
      </c>
      <c r="AG495" s="143">
        <f t="shared" si="32"/>
        <v>0</v>
      </c>
    </row>
    <row r="496" spans="17:33">
      <c r="Q496" s="140">
        <f t="shared" si="31"/>
        <v>0</v>
      </c>
      <c r="R496" s="140">
        <f t="shared" si="31"/>
        <v>0</v>
      </c>
      <c r="S496" s="140">
        <f t="shared" si="31"/>
        <v>0</v>
      </c>
      <c r="T496" s="140">
        <f t="shared" si="31"/>
        <v>0</v>
      </c>
      <c r="U496" s="140">
        <f t="shared" si="31"/>
        <v>0</v>
      </c>
      <c r="W496" s="140">
        <f t="shared" si="33"/>
        <v>0</v>
      </c>
      <c r="X496" s="140">
        <f t="shared" si="33"/>
        <v>0</v>
      </c>
      <c r="Y496" s="140">
        <f t="shared" si="33"/>
        <v>0</v>
      </c>
      <c r="Z496" s="140">
        <f t="shared" si="33"/>
        <v>0</v>
      </c>
      <c r="AA496" s="140">
        <f t="shared" si="33"/>
        <v>0</v>
      </c>
      <c r="AC496" s="143">
        <f t="shared" si="32"/>
        <v>0</v>
      </c>
      <c r="AD496" s="143">
        <f t="shared" si="32"/>
        <v>0</v>
      </c>
      <c r="AE496" s="143">
        <f t="shared" si="32"/>
        <v>0</v>
      </c>
      <c r="AF496" s="143">
        <f t="shared" si="32"/>
        <v>0</v>
      </c>
      <c r="AG496" s="143">
        <f t="shared" si="32"/>
        <v>0</v>
      </c>
    </row>
    <row r="497" spans="17:33">
      <c r="Q497" s="140">
        <f t="shared" si="31"/>
        <v>0</v>
      </c>
      <c r="R497" s="140">
        <f t="shared" si="31"/>
        <v>0</v>
      </c>
      <c r="S497" s="140">
        <f t="shared" si="31"/>
        <v>0</v>
      </c>
      <c r="T497" s="140">
        <f t="shared" si="31"/>
        <v>0</v>
      </c>
      <c r="U497" s="140">
        <f t="shared" si="31"/>
        <v>0</v>
      </c>
      <c r="W497" s="140">
        <f t="shared" si="33"/>
        <v>0</v>
      </c>
      <c r="X497" s="140">
        <f t="shared" si="33"/>
        <v>0</v>
      </c>
      <c r="Y497" s="140">
        <f t="shared" si="33"/>
        <v>0</v>
      </c>
      <c r="Z497" s="140">
        <f t="shared" si="33"/>
        <v>0</v>
      </c>
      <c r="AA497" s="140">
        <f t="shared" si="33"/>
        <v>0</v>
      </c>
      <c r="AC497" s="143">
        <f t="shared" si="32"/>
        <v>0</v>
      </c>
      <c r="AD497" s="143">
        <f t="shared" si="32"/>
        <v>0</v>
      </c>
      <c r="AE497" s="143">
        <f t="shared" si="32"/>
        <v>0</v>
      </c>
      <c r="AF497" s="143">
        <f t="shared" si="32"/>
        <v>0</v>
      </c>
      <c r="AG497" s="143">
        <f t="shared" si="32"/>
        <v>0</v>
      </c>
    </row>
    <row r="498" spans="17:33">
      <c r="Q498" s="140">
        <f t="shared" si="31"/>
        <v>0</v>
      </c>
      <c r="R498" s="140">
        <f t="shared" si="31"/>
        <v>0</v>
      </c>
      <c r="S498" s="140">
        <f t="shared" si="31"/>
        <v>0</v>
      </c>
      <c r="T498" s="140">
        <f t="shared" si="31"/>
        <v>0</v>
      </c>
      <c r="U498" s="140">
        <f t="shared" si="31"/>
        <v>0</v>
      </c>
      <c r="W498" s="140">
        <f t="shared" si="33"/>
        <v>0</v>
      </c>
      <c r="X498" s="140">
        <f t="shared" si="33"/>
        <v>0</v>
      </c>
      <c r="Y498" s="140">
        <f t="shared" si="33"/>
        <v>0</v>
      </c>
      <c r="Z498" s="140">
        <f t="shared" si="33"/>
        <v>0</v>
      </c>
      <c r="AA498" s="140">
        <f t="shared" si="33"/>
        <v>0</v>
      </c>
      <c r="AC498" s="143">
        <f t="shared" si="32"/>
        <v>0</v>
      </c>
      <c r="AD498" s="143">
        <f t="shared" si="32"/>
        <v>0</v>
      </c>
      <c r="AE498" s="143">
        <f t="shared" si="32"/>
        <v>0</v>
      </c>
      <c r="AF498" s="143">
        <f t="shared" si="32"/>
        <v>0</v>
      </c>
      <c r="AG498" s="143">
        <f t="shared" si="32"/>
        <v>0</v>
      </c>
    </row>
    <row r="499" spans="17:33">
      <c r="Q499" s="140">
        <f t="shared" si="31"/>
        <v>0</v>
      </c>
      <c r="R499" s="140">
        <f t="shared" si="31"/>
        <v>0</v>
      </c>
      <c r="S499" s="140">
        <f t="shared" si="31"/>
        <v>0</v>
      </c>
      <c r="T499" s="140">
        <f t="shared" si="31"/>
        <v>0</v>
      </c>
      <c r="U499" s="140">
        <f t="shared" si="31"/>
        <v>0</v>
      </c>
      <c r="W499" s="140">
        <f t="shared" si="33"/>
        <v>0</v>
      </c>
      <c r="X499" s="140">
        <f t="shared" si="33"/>
        <v>0</v>
      </c>
      <c r="Y499" s="140">
        <f t="shared" si="33"/>
        <v>0</v>
      </c>
      <c r="Z499" s="140">
        <f t="shared" si="33"/>
        <v>0</v>
      </c>
      <c r="AA499" s="140">
        <f t="shared" si="33"/>
        <v>0</v>
      </c>
      <c r="AC499" s="143">
        <f t="shared" si="32"/>
        <v>0</v>
      </c>
      <c r="AD499" s="143">
        <f t="shared" si="32"/>
        <v>0</v>
      </c>
      <c r="AE499" s="143">
        <f t="shared" si="32"/>
        <v>0</v>
      </c>
      <c r="AF499" s="143">
        <f t="shared" si="32"/>
        <v>0</v>
      </c>
      <c r="AG499" s="143">
        <f t="shared" si="32"/>
        <v>0</v>
      </c>
    </row>
    <row r="500" spans="17:33">
      <c r="Q500" s="140">
        <f t="shared" si="31"/>
        <v>0</v>
      </c>
      <c r="R500" s="140">
        <f t="shared" si="31"/>
        <v>0</v>
      </c>
      <c r="S500" s="140">
        <f t="shared" si="31"/>
        <v>0</v>
      </c>
      <c r="T500" s="140">
        <f t="shared" si="31"/>
        <v>0</v>
      </c>
      <c r="U500" s="140">
        <f t="shared" si="31"/>
        <v>0</v>
      </c>
      <c r="W500" s="140">
        <f t="shared" si="33"/>
        <v>0</v>
      </c>
      <c r="X500" s="140">
        <f t="shared" si="33"/>
        <v>0</v>
      </c>
      <c r="Y500" s="140">
        <f t="shared" si="33"/>
        <v>0</v>
      </c>
      <c r="Z500" s="140">
        <f t="shared" si="33"/>
        <v>0</v>
      </c>
      <c r="AA500" s="140">
        <f t="shared" si="33"/>
        <v>0</v>
      </c>
      <c r="AC500" s="143">
        <f t="shared" si="32"/>
        <v>0</v>
      </c>
      <c r="AD500" s="143">
        <f t="shared" si="32"/>
        <v>0</v>
      </c>
      <c r="AE500" s="143">
        <f t="shared" si="32"/>
        <v>0</v>
      </c>
      <c r="AF500" s="143">
        <f t="shared" si="32"/>
        <v>0</v>
      </c>
      <c r="AG500" s="143">
        <f t="shared" si="32"/>
        <v>0</v>
      </c>
    </row>
    <row r="501" spans="17:33">
      <c r="Q501" s="140">
        <f t="shared" si="31"/>
        <v>0</v>
      </c>
      <c r="R501" s="140">
        <f t="shared" si="31"/>
        <v>0</v>
      </c>
      <c r="S501" s="140">
        <f t="shared" si="31"/>
        <v>0</v>
      </c>
      <c r="T501" s="140">
        <f t="shared" si="31"/>
        <v>0</v>
      </c>
      <c r="U501" s="140">
        <f t="shared" si="31"/>
        <v>0</v>
      </c>
      <c r="W501" s="140">
        <f t="shared" si="33"/>
        <v>0</v>
      </c>
      <c r="X501" s="140">
        <f t="shared" si="33"/>
        <v>0</v>
      </c>
      <c r="Y501" s="140">
        <f t="shared" si="33"/>
        <v>0</v>
      </c>
      <c r="Z501" s="140">
        <f t="shared" si="33"/>
        <v>0</v>
      </c>
      <c r="AA501" s="140">
        <f t="shared" si="33"/>
        <v>0</v>
      </c>
      <c r="AC501" s="143">
        <f t="shared" si="32"/>
        <v>0</v>
      </c>
      <c r="AD501" s="143">
        <f t="shared" si="32"/>
        <v>0</v>
      </c>
      <c r="AE501" s="143">
        <f t="shared" si="32"/>
        <v>0</v>
      </c>
      <c r="AF501" s="143">
        <f t="shared" si="32"/>
        <v>0</v>
      </c>
      <c r="AG501" s="143">
        <f t="shared" si="32"/>
        <v>0</v>
      </c>
    </row>
    <row r="502" spans="17:33">
      <c r="Q502" s="140">
        <f t="shared" si="31"/>
        <v>0</v>
      </c>
      <c r="R502" s="140">
        <f t="shared" si="31"/>
        <v>0</v>
      </c>
      <c r="S502" s="140">
        <f t="shared" si="31"/>
        <v>0</v>
      </c>
      <c r="T502" s="140">
        <f t="shared" si="31"/>
        <v>0</v>
      </c>
      <c r="U502" s="140">
        <f t="shared" si="31"/>
        <v>0</v>
      </c>
      <c r="W502" s="140">
        <f t="shared" si="33"/>
        <v>0</v>
      </c>
      <c r="X502" s="140">
        <f t="shared" si="33"/>
        <v>0</v>
      </c>
      <c r="Y502" s="140">
        <f t="shared" si="33"/>
        <v>0</v>
      </c>
      <c r="Z502" s="140">
        <f t="shared" si="33"/>
        <v>0</v>
      </c>
      <c r="AA502" s="140">
        <f t="shared" si="33"/>
        <v>0</v>
      </c>
      <c r="AC502" s="143">
        <f t="shared" si="32"/>
        <v>0</v>
      </c>
      <c r="AD502" s="143">
        <f t="shared" si="32"/>
        <v>0</v>
      </c>
      <c r="AE502" s="143">
        <f t="shared" si="32"/>
        <v>0</v>
      </c>
      <c r="AF502" s="143">
        <f t="shared" si="32"/>
        <v>0</v>
      </c>
      <c r="AG502" s="143">
        <f t="shared" si="32"/>
        <v>0</v>
      </c>
    </row>
    <row r="503" spans="17:33">
      <c r="Q503" s="140">
        <f t="shared" si="31"/>
        <v>0</v>
      </c>
      <c r="R503" s="140">
        <f t="shared" si="31"/>
        <v>0</v>
      </c>
      <c r="S503" s="140">
        <f t="shared" si="31"/>
        <v>0</v>
      </c>
      <c r="T503" s="140">
        <f t="shared" si="31"/>
        <v>0</v>
      </c>
      <c r="U503" s="140">
        <f t="shared" si="31"/>
        <v>0</v>
      </c>
      <c r="W503" s="140">
        <f t="shared" si="33"/>
        <v>0</v>
      </c>
      <c r="X503" s="140">
        <f t="shared" si="33"/>
        <v>0</v>
      </c>
      <c r="Y503" s="140">
        <f t="shared" si="33"/>
        <v>0</v>
      </c>
      <c r="Z503" s="140">
        <f t="shared" si="33"/>
        <v>0</v>
      </c>
      <c r="AA503" s="140">
        <f t="shared" si="33"/>
        <v>0</v>
      </c>
      <c r="AC503" s="143">
        <f t="shared" si="32"/>
        <v>0</v>
      </c>
      <c r="AD503" s="143">
        <f t="shared" si="32"/>
        <v>0</v>
      </c>
      <c r="AE503" s="143">
        <f t="shared" si="32"/>
        <v>0</v>
      </c>
      <c r="AF503" s="143">
        <f t="shared" si="32"/>
        <v>0</v>
      </c>
      <c r="AG503" s="143">
        <f t="shared" si="32"/>
        <v>0</v>
      </c>
    </row>
    <row r="504" spans="17:33">
      <c r="Q504" s="140">
        <f t="shared" si="31"/>
        <v>0</v>
      </c>
      <c r="R504" s="140">
        <f t="shared" si="31"/>
        <v>0</v>
      </c>
      <c r="S504" s="140">
        <f t="shared" si="31"/>
        <v>0</v>
      </c>
      <c r="T504" s="140">
        <f t="shared" si="31"/>
        <v>0</v>
      </c>
      <c r="U504" s="140">
        <f t="shared" si="31"/>
        <v>0</v>
      </c>
      <c r="W504" s="140">
        <f t="shared" si="33"/>
        <v>0</v>
      </c>
      <c r="X504" s="140">
        <f t="shared" si="33"/>
        <v>0</v>
      </c>
      <c r="Y504" s="140">
        <f t="shared" si="33"/>
        <v>0</v>
      </c>
      <c r="Z504" s="140">
        <f t="shared" si="33"/>
        <v>0</v>
      </c>
      <c r="AA504" s="140">
        <f t="shared" si="33"/>
        <v>0</v>
      </c>
      <c r="AC504" s="143">
        <f t="shared" si="32"/>
        <v>0</v>
      </c>
      <c r="AD504" s="143">
        <f t="shared" si="32"/>
        <v>0</v>
      </c>
      <c r="AE504" s="143">
        <f t="shared" si="32"/>
        <v>0</v>
      </c>
      <c r="AF504" s="143">
        <f t="shared" si="32"/>
        <v>0</v>
      </c>
      <c r="AG504" s="143">
        <f t="shared" si="32"/>
        <v>0</v>
      </c>
    </row>
    <row r="505" spans="17:33">
      <c r="Q505" s="140">
        <f t="shared" si="31"/>
        <v>0</v>
      </c>
      <c r="R505" s="140">
        <f t="shared" si="31"/>
        <v>0</v>
      </c>
      <c r="S505" s="140">
        <f t="shared" si="31"/>
        <v>0</v>
      </c>
      <c r="T505" s="140">
        <f t="shared" si="31"/>
        <v>0</v>
      </c>
      <c r="U505" s="140">
        <f t="shared" si="31"/>
        <v>0</v>
      </c>
      <c r="W505" s="140">
        <f t="shared" si="33"/>
        <v>0</v>
      </c>
      <c r="X505" s="140">
        <f t="shared" si="33"/>
        <v>0</v>
      </c>
      <c r="Y505" s="140">
        <f t="shared" si="33"/>
        <v>0</v>
      </c>
      <c r="Z505" s="140">
        <f t="shared" si="33"/>
        <v>0</v>
      </c>
      <c r="AA505" s="140">
        <f t="shared" si="33"/>
        <v>0</v>
      </c>
      <c r="AC505" s="143">
        <f t="shared" si="32"/>
        <v>0</v>
      </c>
      <c r="AD505" s="143">
        <f t="shared" si="32"/>
        <v>0</v>
      </c>
      <c r="AE505" s="143">
        <f t="shared" si="32"/>
        <v>0</v>
      </c>
      <c r="AF505" s="143">
        <f t="shared" si="32"/>
        <v>0</v>
      </c>
      <c r="AG505" s="143">
        <f t="shared" si="32"/>
        <v>0</v>
      </c>
    </row>
    <row r="506" spans="17:33">
      <c r="Q506" s="140">
        <f t="shared" si="31"/>
        <v>0</v>
      </c>
      <c r="R506" s="140">
        <f t="shared" si="31"/>
        <v>0</v>
      </c>
      <c r="S506" s="140">
        <f t="shared" si="31"/>
        <v>0</v>
      </c>
      <c r="T506" s="140">
        <f t="shared" si="31"/>
        <v>0</v>
      </c>
      <c r="U506" s="140">
        <f t="shared" si="31"/>
        <v>0</v>
      </c>
      <c r="W506" s="140">
        <f t="shared" si="33"/>
        <v>0</v>
      </c>
      <c r="X506" s="140">
        <f t="shared" si="33"/>
        <v>0</v>
      </c>
      <c r="Y506" s="140">
        <f t="shared" si="33"/>
        <v>0</v>
      </c>
      <c r="Z506" s="140">
        <f t="shared" si="33"/>
        <v>0</v>
      </c>
      <c r="AA506" s="140">
        <f t="shared" si="33"/>
        <v>0</v>
      </c>
      <c r="AC506" s="143">
        <f t="shared" si="32"/>
        <v>0</v>
      </c>
      <c r="AD506" s="143">
        <f t="shared" si="32"/>
        <v>0</v>
      </c>
      <c r="AE506" s="143">
        <f t="shared" si="32"/>
        <v>0</v>
      </c>
      <c r="AF506" s="143">
        <f t="shared" si="32"/>
        <v>0</v>
      </c>
      <c r="AG506" s="143">
        <f t="shared" si="32"/>
        <v>0</v>
      </c>
    </row>
    <row r="507" spans="17:33">
      <c r="Q507" s="140">
        <f t="shared" si="31"/>
        <v>0</v>
      </c>
      <c r="R507" s="140">
        <f t="shared" si="31"/>
        <v>0</v>
      </c>
      <c r="S507" s="140">
        <f t="shared" si="31"/>
        <v>0</v>
      </c>
      <c r="T507" s="140">
        <f t="shared" si="31"/>
        <v>0</v>
      </c>
      <c r="U507" s="140">
        <f t="shared" si="31"/>
        <v>0</v>
      </c>
      <c r="W507" s="140">
        <f t="shared" si="33"/>
        <v>0</v>
      </c>
      <c r="X507" s="140">
        <f t="shared" si="33"/>
        <v>0</v>
      </c>
      <c r="Y507" s="140">
        <f t="shared" si="33"/>
        <v>0</v>
      </c>
      <c r="Z507" s="140">
        <f t="shared" si="33"/>
        <v>0</v>
      </c>
      <c r="AA507" s="140">
        <f t="shared" si="33"/>
        <v>0</v>
      </c>
      <c r="AC507" s="143">
        <f t="shared" si="32"/>
        <v>0</v>
      </c>
      <c r="AD507" s="143">
        <f t="shared" si="32"/>
        <v>0</v>
      </c>
      <c r="AE507" s="143">
        <f t="shared" si="32"/>
        <v>0</v>
      </c>
      <c r="AF507" s="143">
        <f t="shared" si="32"/>
        <v>0</v>
      </c>
      <c r="AG507" s="143">
        <f t="shared" si="32"/>
        <v>0</v>
      </c>
    </row>
    <row r="508" spans="17:33">
      <c r="Q508" s="140">
        <f t="shared" si="31"/>
        <v>0</v>
      </c>
      <c r="R508" s="140">
        <f t="shared" si="31"/>
        <v>0</v>
      </c>
      <c r="S508" s="140">
        <f t="shared" si="31"/>
        <v>0</v>
      </c>
      <c r="T508" s="140">
        <f t="shared" si="31"/>
        <v>0</v>
      </c>
      <c r="U508" s="140">
        <f t="shared" si="31"/>
        <v>0</v>
      </c>
      <c r="W508" s="140">
        <f t="shared" si="33"/>
        <v>0</v>
      </c>
      <c r="X508" s="140">
        <f t="shared" si="33"/>
        <v>0</v>
      </c>
      <c r="Y508" s="140">
        <f t="shared" si="33"/>
        <v>0</v>
      </c>
      <c r="Z508" s="140">
        <f t="shared" si="33"/>
        <v>0</v>
      </c>
      <c r="AA508" s="140">
        <f t="shared" si="33"/>
        <v>0</v>
      </c>
      <c r="AC508" s="143">
        <f t="shared" si="32"/>
        <v>0</v>
      </c>
      <c r="AD508" s="143">
        <f t="shared" si="32"/>
        <v>0</v>
      </c>
      <c r="AE508" s="143">
        <f t="shared" si="32"/>
        <v>0</v>
      </c>
      <c r="AF508" s="143">
        <f t="shared" si="32"/>
        <v>0</v>
      </c>
      <c r="AG508" s="143">
        <f t="shared" si="32"/>
        <v>0</v>
      </c>
    </row>
    <row r="509" spans="17:33">
      <c r="Q509" s="140">
        <f t="shared" si="31"/>
        <v>0</v>
      </c>
      <c r="R509" s="140">
        <f t="shared" si="31"/>
        <v>0</v>
      </c>
      <c r="S509" s="140">
        <f t="shared" si="31"/>
        <v>0</v>
      </c>
      <c r="T509" s="140">
        <f t="shared" si="31"/>
        <v>0</v>
      </c>
      <c r="U509" s="140">
        <f t="shared" si="31"/>
        <v>0</v>
      </c>
      <c r="W509" s="140">
        <f t="shared" si="33"/>
        <v>0</v>
      </c>
      <c r="X509" s="140">
        <f t="shared" si="33"/>
        <v>0</v>
      </c>
      <c r="Y509" s="140">
        <f t="shared" si="33"/>
        <v>0</v>
      </c>
      <c r="Z509" s="140">
        <f t="shared" si="33"/>
        <v>0</v>
      </c>
      <c r="AA509" s="140">
        <f t="shared" si="33"/>
        <v>0</v>
      </c>
      <c r="AC509" s="143">
        <f t="shared" si="32"/>
        <v>0</v>
      </c>
      <c r="AD509" s="143">
        <f t="shared" si="32"/>
        <v>0</v>
      </c>
      <c r="AE509" s="143">
        <f t="shared" si="32"/>
        <v>0</v>
      </c>
      <c r="AF509" s="143">
        <f t="shared" si="32"/>
        <v>0</v>
      </c>
      <c r="AG509" s="143">
        <f t="shared" si="32"/>
        <v>0</v>
      </c>
    </row>
    <row r="510" spans="17:33">
      <c r="Q510" s="140">
        <f t="shared" si="31"/>
        <v>0</v>
      </c>
      <c r="R510" s="140">
        <f t="shared" si="31"/>
        <v>0</v>
      </c>
      <c r="S510" s="140">
        <f t="shared" si="31"/>
        <v>0</v>
      </c>
      <c r="T510" s="140">
        <f t="shared" si="31"/>
        <v>0</v>
      </c>
      <c r="U510" s="140">
        <f t="shared" si="31"/>
        <v>0</v>
      </c>
      <c r="W510" s="140">
        <f t="shared" si="33"/>
        <v>0</v>
      </c>
      <c r="X510" s="140">
        <f t="shared" si="33"/>
        <v>0</v>
      </c>
      <c r="Y510" s="140">
        <f t="shared" si="33"/>
        <v>0</v>
      </c>
      <c r="Z510" s="140">
        <f t="shared" si="33"/>
        <v>0</v>
      </c>
      <c r="AA510" s="140">
        <f t="shared" si="33"/>
        <v>0</v>
      </c>
      <c r="AC510" s="143">
        <f t="shared" si="32"/>
        <v>0</v>
      </c>
      <c r="AD510" s="143">
        <f t="shared" si="32"/>
        <v>0</v>
      </c>
      <c r="AE510" s="143">
        <f t="shared" si="32"/>
        <v>0</v>
      </c>
      <c r="AF510" s="143">
        <f t="shared" si="32"/>
        <v>0</v>
      </c>
      <c r="AG510" s="143">
        <f t="shared" si="32"/>
        <v>0</v>
      </c>
    </row>
    <row r="511" spans="17:33">
      <c r="Q511" s="140">
        <f t="shared" si="31"/>
        <v>0</v>
      </c>
      <c r="R511" s="140">
        <f t="shared" si="31"/>
        <v>0</v>
      </c>
      <c r="S511" s="140">
        <f t="shared" si="31"/>
        <v>0</v>
      </c>
      <c r="T511" s="140">
        <f t="shared" si="31"/>
        <v>0</v>
      </c>
      <c r="U511" s="140">
        <f t="shared" si="31"/>
        <v>0</v>
      </c>
      <c r="W511" s="140">
        <f t="shared" si="33"/>
        <v>0</v>
      </c>
      <c r="X511" s="140">
        <f t="shared" si="33"/>
        <v>0</v>
      </c>
      <c r="Y511" s="140">
        <f t="shared" si="33"/>
        <v>0</v>
      </c>
      <c r="Z511" s="140">
        <f t="shared" si="33"/>
        <v>0</v>
      </c>
      <c r="AA511" s="140">
        <f t="shared" si="33"/>
        <v>0</v>
      </c>
      <c r="AC511" s="143">
        <f t="shared" si="32"/>
        <v>0</v>
      </c>
      <c r="AD511" s="143">
        <f t="shared" si="32"/>
        <v>0</v>
      </c>
      <c r="AE511" s="143">
        <f t="shared" si="32"/>
        <v>0</v>
      </c>
      <c r="AF511" s="143">
        <f t="shared" si="32"/>
        <v>0</v>
      </c>
      <c r="AG511" s="143">
        <f t="shared" si="32"/>
        <v>0</v>
      </c>
    </row>
    <row r="512" spans="17:33">
      <c r="Q512" s="140">
        <f t="shared" si="31"/>
        <v>0</v>
      </c>
      <c r="R512" s="140">
        <f t="shared" si="31"/>
        <v>0</v>
      </c>
      <c r="S512" s="140">
        <f t="shared" si="31"/>
        <v>0</v>
      </c>
      <c r="T512" s="140">
        <f t="shared" si="31"/>
        <v>0</v>
      </c>
      <c r="U512" s="140">
        <f t="shared" si="31"/>
        <v>0</v>
      </c>
      <c r="W512" s="140">
        <f t="shared" si="33"/>
        <v>0</v>
      </c>
      <c r="X512" s="140">
        <f t="shared" si="33"/>
        <v>0</v>
      </c>
      <c r="Y512" s="140">
        <f t="shared" si="33"/>
        <v>0</v>
      </c>
      <c r="Z512" s="140">
        <f t="shared" si="33"/>
        <v>0</v>
      </c>
      <c r="AA512" s="140">
        <f t="shared" si="33"/>
        <v>0</v>
      </c>
      <c r="AC512" s="143">
        <f t="shared" si="32"/>
        <v>0</v>
      </c>
      <c r="AD512" s="143">
        <f t="shared" si="32"/>
        <v>0</v>
      </c>
      <c r="AE512" s="143">
        <f t="shared" si="32"/>
        <v>0</v>
      </c>
      <c r="AF512" s="143">
        <f t="shared" si="32"/>
        <v>0</v>
      </c>
      <c r="AG512" s="143">
        <f t="shared" si="32"/>
        <v>0</v>
      </c>
    </row>
    <row r="513" spans="17:33">
      <c r="Q513" s="140">
        <f t="shared" si="31"/>
        <v>0</v>
      </c>
      <c r="R513" s="140">
        <f t="shared" si="31"/>
        <v>0</v>
      </c>
      <c r="S513" s="140">
        <f t="shared" si="31"/>
        <v>0</v>
      </c>
      <c r="T513" s="140">
        <f t="shared" si="31"/>
        <v>0</v>
      </c>
      <c r="U513" s="140">
        <f t="shared" si="31"/>
        <v>0</v>
      </c>
      <c r="W513" s="140">
        <f t="shared" si="33"/>
        <v>0</v>
      </c>
      <c r="X513" s="140">
        <f t="shared" si="33"/>
        <v>0</v>
      </c>
      <c r="Y513" s="140">
        <f t="shared" si="33"/>
        <v>0</v>
      </c>
      <c r="Z513" s="140">
        <f t="shared" si="33"/>
        <v>0</v>
      </c>
      <c r="AA513" s="140">
        <f t="shared" si="33"/>
        <v>0</v>
      </c>
      <c r="AC513" s="143">
        <f t="shared" si="32"/>
        <v>0</v>
      </c>
      <c r="AD513" s="143">
        <f t="shared" si="32"/>
        <v>0</v>
      </c>
      <c r="AE513" s="143">
        <f t="shared" si="32"/>
        <v>0</v>
      </c>
      <c r="AF513" s="143">
        <f t="shared" si="32"/>
        <v>0</v>
      </c>
      <c r="AG513" s="143">
        <f t="shared" si="32"/>
        <v>0</v>
      </c>
    </row>
    <row r="514" spans="17:33">
      <c r="Q514" s="140">
        <f t="shared" si="31"/>
        <v>0</v>
      </c>
      <c r="R514" s="140">
        <f t="shared" si="31"/>
        <v>0</v>
      </c>
      <c r="S514" s="140">
        <f t="shared" si="31"/>
        <v>0</v>
      </c>
      <c r="T514" s="140">
        <f t="shared" si="31"/>
        <v>0</v>
      </c>
      <c r="U514" s="140">
        <f t="shared" si="31"/>
        <v>0</v>
      </c>
      <c r="W514" s="140">
        <f t="shared" si="33"/>
        <v>0</v>
      </c>
      <c r="X514" s="140">
        <f t="shared" si="33"/>
        <v>0</v>
      </c>
      <c r="Y514" s="140">
        <f t="shared" si="33"/>
        <v>0</v>
      </c>
      <c r="Z514" s="140">
        <f t="shared" si="33"/>
        <v>0</v>
      </c>
      <c r="AA514" s="140">
        <f t="shared" si="33"/>
        <v>0</v>
      </c>
      <c r="AC514" s="143">
        <f t="shared" si="32"/>
        <v>0</v>
      </c>
      <c r="AD514" s="143">
        <f t="shared" si="32"/>
        <v>0</v>
      </c>
      <c r="AE514" s="143">
        <f t="shared" si="32"/>
        <v>0</v>
      </c>
      <c r="AF514" s="143">
        <f t="shared" si="32"/>
        <v>0</v>
      </c>
      <c r="AG514" s="143">
        <f t="shared" si="32"/>
        <v>0</v>
      </c>
    </row>
    <row r="515" spans="17:33">
      <c r="Q515" s="140">
        <f t="shared" si="31"/>
        <v>0</v>
      </c>
      <c r="R515" s="140">
        <f t="shared" si="31"/>
        <v>0</v>
      </c>
      <c r="S515" s="140">
        <f t="shared" si="31"/>
        <v>0</v>
      </c>
      <c r="T515" s="140">
        <f t="shared" si="31"/>
        <v>0</v>
      </c>
      <c r="U515" s="140">
        <f t="shared" si="31"/>
        <v>0</v>
      </c>
      <c r="W515" s="140">
        <f t="shared" si="33"/>
        <v>0</v>
      </c>
      <c r="X515" s="140">
        <f t="shared" si="33"/>
        <v>0</v>
      </c>
      <c r="Y515" s="140">
        <f t="shared" si="33"/>
        <v>0</v>
      </c>
      <c r="Z515" s="140">
        <f t="shared" si="33"/>
        <v>0</v>
      </c>
      <c r="AA515" s="140">
        <f t="shared" si="33"/>
        <v>0</v>
      </c>
      <c r="AC515" s="143">
        <f t="shared" si="32"/>
        <v>0</v>
      </c>
      <c r="AD515" s="143">
        <f t="shared" si="32"/>
        <v>0</v>
      </c>
      <c r="AE515" s="143">
        <f t="shared" si="32"/>
        <v>0</v>
      </c>
      <c r="AF515" s="143">
        <f t="shared" si="32"/>
        <v>0</v>
      </c>
      <c r="AG515" s="143">
        <f t="shared" si="32"/>
        <v>0</v>
      </c>
    </row>
    <row r="516" spans="17:33">
      <c r="Q516" s="140">
        <f t="shared" si="31"/>
        <v>0</v>
      </c>
      <c r="R516" s="140">
        <f t="shared" si="31"/>
        <v>0</v>
      </c>
      <c r="S516" s="140">
        <f t="shared" si="31"/>
        <v>0</v>
      </c>
      <c r="T516" s="140">
        <f t="shared" si="31"/>
        <v>0</v>
      </c>
      <c r="U516" s="140">
        <f t="shared" si="31"/>
        <v>0</v>
      </c>
      <c r="W516" s="140">
        <f t="shared" si="33"/>
        <v>0</v>
      </c>
      <c r="X516" s="140">
        <f t="shared" si="33"/>
        <v>0</v>
      </c>
      <c r="Y516" s="140">
        <f t="shared" si="33"/>
        <v>0</v>
      </c>
      <c r="Z516" s="140">
        <f t="shared" si="33"/>
        <v>0</v>
      </c>
      <c r="AA516" s="140">
        <f t="shared" si="33"/>
        <v>0</v>
      </c>
      <c r="AC516" s="143">
        <f t="shared" si="32"/>
        <v>0</v>
      </c>
      <c r="AD516" s="143">
        <f t="shared" si="32"/>
        <v>0</v>
      </c>
      <c r="AE516" s="143">
        <f t="shared" si="32"/>
        <v>0</v>
      </c>
      <c r="AF516" s="143">
        <f t="shared" si="32"/>
        <v>0</v>
      </c>
      <c r="AG516" s="143">
        <f t="shared" si="32"/>
        <v>0</v>
      </c>
    </row>
    <row r="517" spans="17:33">
      <c r="Q517" s="140">
        <f t="shared" si="31"/>
        <v>0</v>
      </c>
      <c r="R517" s="140">
        <f t="shared" si="31"/>
        <v>0</v>
      </c>
      <c r="S517" s="140">
        <f t="shared" si="31"/>
        <v>0</v>
      </c>
      <c r="T517" s="140">
        <f t="shared" si="31"/>
        <v>0</v>
      </c>
      <c r="U517" s="140">
        <f t="shared" si="31"/>
        <v>0</v>
      </c>
      <c r="W517" s="140">
        <f t="shared" si="33"/>
        <v>0</v>
      </c>
      <c r="X517" s="140">
        <f t="shared" si="33"/>
        <v>0</v>
      </c>
      <c r="Y517" s="140">
        <f t="shared" si="33"/>
        <v>0</v>
      </c>
      <c r="Z517" s="140">
        <f t="shared" si="33"/>
        <v>0</v>
      </c>
      <c r="AA517" s="140">
        <f t="shared" si="33"/>
        <v>0</v>
      </c>
      <c r="AC517" s="143">
        <f t="shared" si="32"/>
        <v>0</v>
      </c>
      <c r="AD517" s="143">
        <f t="shared" si="32"/>
        <v>0</v>
      </c>
      <c r="AE517" s="143">
        <f t="shared" si="32"/>
        <v>0</v>
      </c>
      <c r="AF517" s="143">
        <f t="shared" si="32"/>
        <v>0</v>
      </c>
      <c r="AG517" s="143">
        <f t="shared" si="32"/>
        <v>0</v>
      </c>
    </row>
    <row r="518" spans="17:33">
      <c r="Q518" s="140">
        <f t="shared" si="31"/>
        <v>0</v>
      </c>
      <c r="R518" s="140">
        <f t="shared" si="31"/>
        <v>0</v>
      </c>
      <c r="S518" s="140">
        <f t="shared" si="31"/>
        <v>0</v>
      </c>
      <c r="T518" s="140">
        <f t="shared" si="31"/>
        <v>0</v>
      </c>
      <c r="U518" s="140">
        <f t="shared" si="31"/>
        <v>0</v>
      </c>
      <c r="W518" s="140">
        <f t="shared" si="33"/>
        <v>0</v>
      </c>
      <c r="X518" s="140">
        <f t="shared" si="33"/>
        <v>0</v>
      </c>
      <c r="Y518" s="140">
        <f t="shared" si="33"/>
        <v>0</v>
      </c>
      <c r="Z518" s="140">
        <f t="shared" si="33"/>
        <v>0</v>
      </c>
      <c r="AA518" s="140">
        <f t="shared" si="33"/>
        <v>0</v>
      </c>
      <c r="AC518" s="143">
        <f t="shared" si="32"/>
        <v>0</v>
      </c>
      <c r="AD518" s="143">
        <f t="shared" si="32"/>
        <v>0</v>
      </c>
      <c r="AE518" s="143">
        <f t="shared" si="32"/>
        <v>0</v>
      </c>
      <c r="AF518" s="143">
        <f t="shared" si="32"/>
        <v>0</v>
      </c>
      <c r="AG518" s="143">
        <f t="shared" si="32"/>
        <v>0</v>
      </c>
    </row>
    <row r="519" spans="17:33">
      <c r="Q519" s="140">
        <f t="shared" si="31"/>
        <v>0</v>
      </c>
      <c r="R519" s="140">
        <f t="shared" si="31"/>
        <v>0</v>
      </c>
      <c r="S519" s="140">
        <f t="shared" si="31"/>
        <v>0</v>
      </c>
      <c r="T519" s="140">
        <f t="shared" si="31"/>
        <v>0</v>
      </c>
      <c r="U519" s="140">
        <f t="shared" si="31"/>
        <v>0</v>
      </c>
      <c r="W519" s="140">
        <f t="shared" si="33"/>
        <v>0</v>
      </c>
      <c r="X519" s="140">
        <f t="shared" si="33"/>
        <v>0</v>
      </c>
      <c r="Y519" s="140">
        <f t="shared" si="33"/>
        <v>0</v>
      </c>
      <c r="Z519" s="140">
        <f t="shared" si="33"/>
        <v>0</v>
      </c>
      <c r="AA519" s="140">
        <f t="shared" si="33"/>
        <v>0</v>
      </c>
      <c r="AC519" s="143">
        <f t="shared" si="32"/>
        <v>0</v>
      </c>
      <c r="AD519" s="143">
        <f t="shared" si="32"/>
        <v>0</v>
      </c>
      <c r="AE519" s="143">
        <f t="shared" si="32"/>
        <v>0</v>
      </c>
      <c r="AF519" s="143">
        <f t="shared" si="32"/>
        <v>0</v>
      </c>
      <c r="AG519" s="143">
        <f t="shared" si="32"/>
        <v>0</v>
      </c>
    </row>
    <row r="520" spans="17:33">
      <c r="Q520" s="140">
        <f t="shared" si="31"/>
        <v>0</v>
      </c>
      <c r="R520" s="140">
        <f t="shared" si="31"/>
        <v>0</v>
      </c>
      <c r="S520" s="140">
        <f t="shared" si="31"/>
        <v>0</v>
      </c>
      <c r="T520" s="140">
        <f t="shared" si="31"/>
        <v>0</v>
      </c>
      <c r="U520" s="140">
        <f t="shared" si="31"/>
        <v>0</v>
      </c>
      <c r="W520" s="140">
        <f t="shared" si="33"/>
        <v>0</v>
      </c>
      <c r="X520" s="140">
        <f t="shared" si="33"/>
        <v>0</v>
      </c>
      <c r="Y520" s="140">
        <f t="shared" si="33"/>
        <v>0</v>
      </c>
      <c r="Z520" s="140">
        <f t="shared" si="33"/>
        <v>0</v>
      </c>
      <c r="AA520" s="140">
        <f t="shared" si="33"/>
        <v>0</v>
      </c>
      <c r="AC520" s="143">
        <f t="shared" si="32"/>
        <v>0</v>
      </c>
      <c r="AD520" s="143">
        <f t="shared" si="32"/>
        <v>0</v>
      </c>
      <c r="AE520" s="143">
        <f t="shared" si="32"/>
        <v>0</v>
      </c>
      <c r="AF520" s="143">
        <f t="shared" si="32"/>
        <v>0</v>
      </c>
      <c r="AG520" s="143">
        <f t="shared" si="32"/>
        <v>0</v>
      </c>
    </row>
    <row r="521" spans="17:33">
      <c r="Q521" s="140">
        <f t="shared" si="31"/>
        <v>0</v>
      </c>
      <c r="R521" s="140">
        <f t="shared" si="31"/>
        <v>0</v>
      </c>
      <c r="S521" s="140">
        <f t="shared" si="31"/>
        <v>0</v>
      </c>
      <c r="T521" s="140">
        <f t="shared" si="31"/>
        <v>0</v>
      </c>
      <c r="U521" s="140">
        <f t="shared" si="31"/>
        <v>0</v>
      </c>
      <c r="W521" s="140">
        <f t="shared" si="33"/>
        <v>0</v>
      </c>
      <c r="X521" s="140">
        <f t="shared" si="33"/>
        <v>0</v>
      </c>
      <c r="Y521" s="140">
        <f t="shared" si="33"/>
        <v>0</v>
      </c>
      <c r="Z521" s="140">
        <f t="shared" si="33"/>
        <v>0</v>
      </c>
      <c r="AA521" s="140">
        <f t="shared" si="33"/>
        <v>0</v>
      </c>
      <c r="AC521" s="143">
        <f t="shared" si="32"/>
        <v>0</v>
      </c>
      <c r="AD521" s="143">
        <f t="shared" si="32"/>
        <v>0</v>
      </c>
      <c r="AE521" s="143">
        <f t="shared" si="32"/>
        <v>0</v>
      </c>
      <c r="AF521" s="143">
        <f t="shared" si="32"/>
        <v>0</v>
      </c>
      <c r="AG521" s="143">
        <f t="shared" si="32"/>
        <v>0</v>
      </c>
    </row>
    <row r="522" spans="17:33">
      <c r="Q522" s="140">
        <f t="shared" si="31"/>
        <v>0</v>
      </c>
      <c r="R522" s="140">
        <f t="shared" si="31"/>
        <v>0</v>
      </c>
      <c r="S522" s="140">
        <f t="shared" si="31"/>
        <v>0</v>
      </c>
      <c r="T522" s="140">
        <f t="shared" si="31"/>
        <v>0</v>
      </c>
      <c r="U522" s="140">
        <f t="shared" si="31"/>
        <v>0</v>
      </c>
      <c r="W522" s="140">
        <f t="shared" si="33"/>
        <v>0</v>
      </c>
      <c r="X522" s="140">
        <f t="shared" si="33"/>
        <v>0</v>
      </c>
      <c r="Y522" s="140">
        <f t="shared" si="33"/>
        <v>0</v>
      </c>
      <c r="Z522" s="140">
        <f t="shared" si="33"/>
        <v>0</v>
      </c>
      <c r="AA522" s="140">
        <f t="shared" si="33"/>
        <v>0</v>
      </c>
      <c r="AC522" s="143">
        <f t="shared" si="32"/>
        <v>0</v>
      </c>
      <c r="AD522" s="143">
        <f t="shared" si="32"/>
        <v>0</v>
      </c>
      <c r="AE522" s="143">
        <f t="shared" si="32"/>
        <v>0</v>
      </c>
      <c r="AF522" s="143">
        <f t="shared" si="32"/>
        <v>0</v>
      </c>
      <c r="AG522" s="143">
        <f t="shared" si="32"/>
        <v>0</v>
      </c>
    </row>
    <row r="523" spans="17:33">
      <c r="Q523" s="140">
        <f t="shared" si="31"/>
        <v>0</v>
      </c>
      <c r="R523" s="140">
        <f t="shared" si="31"/>
        <v>0</v>
      </c>
      <c r="S523" s="140">
        <f t="shared" si="31"/>
        <v>0</v>
      </c>
      <c r="T523" s="140">
        <f t="shared" si="31"/>
        <v>0</v>
      </c>
      <c r="U523" s="140">
        <f t="shared" si="31"/>
        <v>0</v>
      </c>
      <c r="W523" s="140">
        <f t="shared" si="33"/>
        <v>0</v>
      </c>
      <c r="X523" s="140">
        <f t="shared" si="33"/>
        <v>0</v>
      </c>
      <c r="Y523" s="140">
        <f t="shared" si="33"/>
        <v>0</v>
      </c>
      <c r="Z523" s="140">
        <f t="shared" si="33"/>
        <v>0</v>
      </c>
      <c r="AA523" s="140">
        <f t="shared" si="33"/>
        <v>0</v>
      </c>
      <c r="AC523" s="143">
        <f t="shared" si="32"/>
        <v>0</v>
      </c>
      <c r="AD523" s="143">
        <f t="shared" si="32"/>
        <v>0</v>
      </c>
      <c r="AE523" s="143">
        <f t="shared" si="32"/>
        <v>0</v>
      </c>
      <c r="AF523" s="143">
        <f t="shared" si="32"/>
        <v>0</v>
      </c>
      <c r="AG523" s="143">
        <f t="shared" si="32"/>
        <v>0</v>
      </c>
    </row>
    <row r="524" spans="17:33">
      <c r="Q524" s="140">
        <f t="shared" si="31"/>
        <v>0</v>
      </c>
      <c r="R524" s="140">
        <f t="shared" si="31"/>
        <v>0</v>
      </c>
      <c r="S524" s="140">
        <f t="shared" si="31"/>
        <v>0</v>
      </c>
      <c r="T524" s="140">
        <f t="shared" si="31"/>
        <v>0</v>
      </c>
      <c r="U524" s="140">
        <f t="shared" si="31"/>
        <v>0</v>
      </c>
      <c r="W524" s="140">
        <f t="shared" si="33"/>
        <v>0</v>
      </c>
      <c r="X524" s="140">
        <f t="shared" si="33"/>
        <v>0</v>
      </c>
      <c r="Y524" s="140">
        <f t="shared" si="33"/>
        <v>0</v>
      </c>
      <c r="Z524" s="140">
        <f t="shared" si="33"/>
        <v>0</v>
      </c>
      <c r="AA524" s="140">
        <f t="shared" si="33"/>
        <v>0</v>
      </c>
      <c r="AC524" s="143">
        <f t="shared" si="32"/>
        <v>0</v>
      </c>
      <c r="AD524" s="143">
        <f t="shared" si="32"/>
        <v>0</v>
      </c>
      <c r="AE524" s="143">
        <f t="shared" si="32"/>
        <v>0</v>
      </c>
      <c r="AF524" s="143">
        <f t="shared" si="32"/>
        <v>0</v>
      </c>
      <c r="AG524" s="143">
        <f t="shared" si="32"/>
        <v>0</v>
      </c>
    </row>
    <row r="525" spans="17:33">
      <c r="Q525" s="140">
        <f t="shared" si="31"/>
        <v>0</v>
      </c>
      <c r="R525" s="140">
        <f t="shared" si="31"/>
        <v>0</v>
      </c>
      <c r="S525" s="140">
        <f t="shared" si="31"/>
        <v>0</v>
      </c>
      <c r="T525" s="140">
        <f t="shared" si="31"/>
        <v>0</v>
      </c>
      <c r="U525" s="140">
        <f t="shared" si="31"/>
        <v>0</v>
      </c>
      <c r="W525" s="140">
        <f t="shared" si="33"/>
        <v>0</v>
      </c>
      <c r="X525" s="140">
        <f t="shared" si="33"/>
        <v>0</v>
      </c>
      <c r="Y525" s="140">
        <f t="shared" si="33"/>
        <v>0</v>
      </c>
      <c r="Z525" s="140">
        <f t="shared" si="33"/>
        <v>0</v>
      </c>
      <c r="AA525" s="140">
        <f t="shared" si="33"/>
        <v>0</v>
      </c>
      <c r="AC525" s="143">
        <f t="shared" si="32"/>
        <v>0</v>
      </c>
      <c r="AD525" s="143">
        <f t="shared" si="32"/>
        <v>0</v>
      </c>
      <c r="AE525" s="143">
        <f t="shared" si="32"/>
        <v>0</v>
      </c>
      <c r="AF525" s="143">
        <f t="shared" si="32"/>
        <v>0</v>
      </c>
      <c r="AG525" s="143">
        <f t="shared" si="32"/>
        <v>0</v>
      </c>
    </row>
    <row r="526" spans="17:33">
      <c r="Q526" s="140">
        <f t="shared" si="31"/>
        <v>0</v>
      </c>
      <c r="R526" s="140">
        <f t="shared" si="31"/>
        <v>0</v>
      </c>
      <c r="S526" s="140">
        <f t="shared" si="31"/>
        <v>0</v>
      </c>
      <c r="T526" s="140">
        <f t="shared" si="31"/>
        <v>0</v>
      </c>
      <c r="U526" s="140">
        <f t="shared" si="31"/>
        <v>0</v>
      </c>
      <c r="W526" s="140">
        <f t="shared" si="33"/>
        <v>0</v>
      </c>
      <c r="X526" s="140">
        <f t="shared" si="33"/>
        <v>0</v>
      </c>
      <c r="Y526" s="140">
        <f t="shared" si="33"/>
        <v>0</v>
      </c>
      <c r="Z526" s="140">
        <f t="shared" si="33"/>
        <v>0</v>
      </c>
      <c r="AA526" s="140">
        <f t="shared" si="33"/>
        <v>0</v>
      </c>
      <c r="AC526" s="143">
        <f t="shared" si="32"/>
        <v>0</v>
      </c>
      <c r="AD526" s="143">
        <f t="shared" si="32"/>
        <v>0</v>
      </c>
      <c r="AE526" s="143">
        <f t="shared" si="32"/>
        <v>0</v>
      </c>
      <c r="AF526" s="143">
        <f t="shared" si="32"/>
        <v>0</v>
      </c>
      <c r="AG526" s="143">
        <f t="shared" si="32"/>
        <v>0</v>
      </c>
    </row>
    <row r="527" spans="17:33">
      <c r="Q527" s="140">
        <f t="shared" si="31"/>
        <v>0</v>
      </c>
      <c r="R527" s="140">
        <f t="shared" si="31"/>
        <v>0</v>
      </c>
      <c r="S527" s="140">
        <f t="shared" si="31"/>
        <v>0</v>
      </c>
      <c r="T527" s="140">
        <f t="shared" si="31"/>
        <v>0</v>
      </c>
      <c r="U527" s="140">
        <f t="shared" si="31"/>
        <v>0</v>
      </c>
      <c r="W527" s="140">
        <f t="shared" si="33"/>
        <v>0</v>
      </c>
      <c r="X527" s="140">
        <f t="shared" si="33"/>
        <v>0</v>
      </c>
      <c r="Y527" s="140">
        <f t="shared" si="33"/>
        <v>0</v>
      </c>
      <c r="Z527" s="140">
        <f t="shared" si="33"/>
        <v>0</v>
      </c>
      <c r="AA527" s="140">
        <f t="shared" si="33"/>
        <v>0</v>
      </c>
      <c r="AC527" s="143">
        <f t="shared" si="32"/>
        <v>0</v>
      </c>
      <c r="AD527" s="143">
        <f t="shared" si="32"/>
        <v>0</v>
      </c>
      <c r="AE527" s="143">
        <f t="shared" si="32"/>
        <v>0</v>
      </c>
      <c r="AF527" s="143">
        <f t="shared" si="32"/>
        <v>0</v>
      </c>
      <c r="AG527" s="143">
        <f t="shared" si="32"/>
        <v>0</v>
      </c>
    </row>
    <row r="528" spans="17:33">
      <c r="Q528" s="140">
        <f t="shared" si="31"/>
        <v>0</v>
      </c>
      <c r="R528" s="140">
        <f t="shared" si="31"/>
        <v>0</v>
      </c>
      <c r="S528" s="140">
        <f t="shared" si="31"/>
        <v>0</v>
      </c>
      <c r="T528" s="140">
        <f t="shared" si="31"/>
        <v>0</v>
      </c>
      <c r="U528" s="140">
        <f t="shared" si="31"/>
        <v>0</v>
      </c>
      <c r="W528" s="140">
        <f t="shared" si="33"/>
        <v>0</v>
      </c>
      <c r="X528" s="140">
        <f t="shared" si="33"/>
        <v>0</v>
      </c>
      <c r="Y528" s="140">
        <f t="shared" si="33"/>
        <v>0</v>
      </c>
      <c r="Z528" s="140">
        <f t="shared" si="33"/>
        <v>0</v>
      </c>
      <c r="AA528" s="140">
        <f t="shared" si="33"/>
        <v>0</v>
      </c>
      <c r="AC528" s="143">
        <f t="shared" si="32"/>
        <v>0</v>
      </c>
      <c r="AD528" s="143">
        <f t="shared" si="32"/>
        <v>0</v>
      </c>
      <c r="AE528" s="143">
        <f t="shared" si="32"/>
        <v>0</v>
      </c>
      <c r="AF528" s="143">
        <f t="shared" si="32"/>
        <v>0</v>
      </c>
      <c r="AG528" s="143">
        <f t="shared" si="32"/>
        <v>0</v>
      </c>
    </row>
    <row r="529" spans="17:33">
      <c r="Q529" s="140">
        <f t="shared" ref="Q529:U579" si="34">($E529-$D529)*K529</f>
        <v>0</v>
      </c>
      <c r="R529" s="140">
        <f t="shared" si="34"/>
        <v>0</v>
      </c>
      <c r="S529" s="140">
        <f t="shared" si="34"/>
        <v>0</v>
      </c>
      <c r="T529" s="140">
        <f t="shared" si="34"/>
        <v>0</v>
      </c>
      <c r="U529" s="140">
        <f t="shared" si="34"/>
        <v>0</v>
      </c>
      <c r="W529" s="140">
        <f t="shared" si="33"/>
        <v>0</v>
      </c>
      <c r="X529" s="140">
        <f t="shared" si="33"/>
        <v>0</v>
      </c>
      <c r="Y529" s="140">
        <f t="shared" si="33"/>
        <v>0</v>
      </c>
      <c r="Z529" s="140">
        <f t="shared" si="33"/>
        <v>0</v>
      </c>
      <c r="AA529" s="140">
        <f t="shared" si="33"/>
        <v>0</v>
      </c>
      <c r="AC529" s="143">
        <f t="shared" ref="AC529:AG579" si="35">SUM(Q529,W529)</f>
        <v>0</v>
      </c>
      <c r="AD529" s="143">
        <f t="shared" si="35"/>
        <v>0</v>
      </c>
      <c r="AE529" s="143">
        <f t="shared" si="35"/>
        <v>0</v>
      </c>
      <c r="AF529" s="143">
        <f t="shared" si="35"/>
        <v>0</v>
      </c>
      <c r="AG529" s="143">
        <f t="shared" si="35"/>
        <v>0</v>
      </c>
    </row>
    <row r="530" spans="17:33">
      <c r="Q530" s="140">
        <f t="shared" si="34"/>
        <v>0</v>
      </c>
      <c r="R530" s="140">
        <f t="shared" si="34"/>
        <v>0</v>
      </c>
      <c r="S530" s="140">
        <f t="shared" si="34"/>
        <v>0</v>
      </c>
      <c r="T530" s="140">
        <f t="shared" si="34"/>
        <v>0</v>
      </c>
      <c r="U530" s="140">
        <f t="shared" si="34"/>
        <v>0</v>
      </c>
      <c r="W530" s="140">
        <f t="shared" si="33"/>
        <v>0</v>
      </c>
      <c r="X530" s="140">
        <f t="shared" si="33"/>
        <v>0</v>
      </c>
      <c r="Y530" s="140">
        <f t="shared" si="33"/>
        <v>0</v>
      </c>
      <c r="Z530" s="140">
        <f t="shared" si="33"/>
        <v>0</v>
      </c>
      <c r="AA530" s="140">
        <f t="shared" si="33"/>
        <v>0</v>
      </c>
      <c r="AC530" s="143">
        <f t="shared" si="35"/>
        <v>0</v>
      </c>
      <c r="AD530" s="143">
        <f t="shared" si="35"/>
        <v>0</v>
      </c>
      <c r="AE530" s="143">
        <f t="shared" si="35"/>
        <v>0</v>
      </c>
      <c r="AF530" s="143">
        <f t="shared" si="35"/>
        <v>0</v>
      </c>
      <c r="AG530" s="143">
        <f t="shared" si="35"/>
        <v>0</v>
      </c>
    </row>
    <row r="531" spans="17:33">
      <c r="Q531" s="140">
        <f t="shared" si="34"/>
        <v>0</v>
      </c>
      <c r="R531" s="140">
        <f t="shared" si="34"/>
        <v>0</v>
      </c>
      <c r="S531" s="140">
        <f t="shared" si="34"/>
        <v>0</v>
      </c>
      <c r="T531" s="140">
        <f t="shared" si="34"/>
        <v>0</v>
      </c>
      <c r="U531" s="140">
        <f t="shared" si="34"/>
        <v>0</v>
      </c>
      <c r="W531" s="140">
        <f t="shared" si="33"/>
        <v>0</v>
      </c>
      <c r="X531" s="140">
        <f t="shared" si="33"/>
        <v>0</v>
      </c>
      <c r="Y531" s="140">
        <f t="shared" si="33"/>
        <v>0</v>
      </c>
      <c r="Z531" s="140">
        <f t="shared" si="33"/>
        <v>0</v>
      </c>
      <c r="AA531" s="140">
        <f t="shared" si="33"/>
        <v>0</v>
      </c>
      <c r="AC531" s="143">
        <f t="shared" si="35"/>
        <v>0</v>
      </c>
      <c r="AD531" s="143">
        <f t="shared" si="35"/>
        <v>0</v>
      </c>
      <c r="AE531" s="143">
        <f t="shared" si="35"/>
        <v>0</v>
      </c>
      <c r="AF531" s="143">
        <f t="shared" si="35"/>
        <v>0</v>
      </c>
      <c r="AG531" s="143">
        <f t="shared" si="35"/>
        <v>0</v>
      </c>
    </row>
    <row r="532" spans="17:33">
      <c r="Q532" s="140">
        <f t="shared" si="34"/>
        <v>0</v>
      </c>
      <c r="R532" s="140">
        <f t="shared" si="34"/>
        <v>0</v>
      </c>
      <c r="S532" s="140">
        <f t="shared" si="34"/>
        <v>0</v>
      </c>
      <c r="T532" s="140">
        <f t="shared" si="34"/>
        <v>0</v>
      </c>
      <c r="U532" s="140">
        <f t="shared" si="34"/>
        <v>0</v>
      </c>
      <c r="W532" s="140">
        <f t="shared" si="33"/>
        <v>0</v>
      </c>
      <c r="X532" s="140">
        <f t="shared" si="33"/>
        <v>0</v>
      </c>
      <c r="Y532" s="140">
        <f t="shared" si="33"/>
        <v>0</v>
      </c>
      <c r="Z532" s="140">
        <f t="shared" si="33"/>
        <v>0</v>
      </c>
      <c r="AA532" s="140">
        <f t="shared" si="33"/>
        <v>0</v>
      </c>
      <c r="AC532" s="143">
        <f t="shared" si="35"/>
        <v>0</v>
      </c>
      <c r="AD532" s="143">
        <f t="shared" si="35"/>
        <v>0</v>
      </c>
      <c r="AE532" s="143">
        <f t="shared" si="35"/>
        <v>0</v>
      </c>
      <c r="AF532" s="143">
        <f t="shared" si="35"/>
        <v>0</v>
      </c>
      <c r="AG532" s="143">
        <f t="shared" si="35"/>
        <v>0</v>
      </c>
    </row>
    <row r="533" spans="17:33">
      <c r="Q533" s="140">
        <f t="shared" si="34"/>
        <v>0</v>
      </c>
      <c r="R533" s="140">
        <f t="shared" si="34"/>
        <v>0</v>
      </c>
      <c r="S533" s="140">
        <f t="shared" si="34"/>
        <v>0</v>
      </c>
      <c r="T533" s="140">
        <f t="shared" si="34"/>
        <v>0</v>
      </c>
      <c r="U533" s="140">
        <f t="shared" si="34"/>
        <v>0</v>
      </c>
      <c r="W533" s="140">
        <f t="shared" si="33"/>
        <v>0</v>
      </c>
      <c r="X533" s="140">
        <f t="shared" si="33"/>
        <v>0</v>
      </c>
      <c r="Y533" s="140">
        <f t="shared" si="33"/>
        <v>0</v>
      </c>
      <c r="Z533" s="140">
        <f t="shared" si="33"/>
        <v>0</v>
      </c>
      <c r="AA533" s="140">
        <f t="shared" si="33"/>
        <v>0</v>
      </c>
      <c r="AC533" s="143">
        <f t="shared" si="35"/>
        <v>0</v>
      </c>
      <c r="AD533" s="143">
        <f t="shared" si="35"/>
        <v>0</v>
      </c>
      <c r="AE533" s="143">
        <f t="shared" si="35"/>
        <v>0</v>
      </c>
      <c r="AF533" s="143">
        <f t="shared" si="35"/>
        <v>0</v>
      </c>
      <c r="AG533" s="143">
        <f t="shared" si="35"/>
        <v>0</v>
      </c>
    </row>
    <row r="534" spans="17:33">
      <c r="Q534" s="140">
        <f t="shared" si="34"/>
        <v>0</v>
      </c>
      <c r="R534" s="140">
        <f t="shared" si="34"/>
        <v>0</v>
      </c>
      <c r="S534" s="140">
        <f t="shared" si="34"/>
        <v>0</v>
      </c>
      <c r="T534" s="140">
        <f t="shared" si="34"/>
        <v>0</v>
      </c>
      <c r="U534" s="140">
        <f t="shared" si="34"/>
        <v>0</v>
      </c>
      <c r="W534" s="140">
        <f t="shared" si="33"/>
        <v>0</v>
      </c>
      <c r="X534" s="140">
        <f t="shared" si="33"/>
        <v>0</v>
      </c>
      <c r="Y534" s="140">
        <f t="shared" si="33"/>
        <v>0</v>
      </c>
      <c r="Z534" s="140">
        <f t="shared" si="33"/>
        <v>0</v>
      </c>
      <c r="AA534" s="140">
        <f t="shared" si="33"/>
        <v>0</v>
      </c>
      <c r="AC534" s="143">
        <f t="shared" si="35"/>
        <v>0</v>
      </c>
      <c r="AD534" s="143">
        <f t="shared" si="35"/>
        <v>0</v>
      </c>
      <c r="AE534" s="143">
        <f t="shared" si="35"/>
        <v>0</v>
      </c>
      <c r="AF534" s="143">
        <f t="shared" si="35"/>
        <v>0</v>
      </c>
      <c r="AG534" s="143">
        <f t="shared" si="35"/>
        <v>0</v>
      </c>
    </row>
    <row r="535" spans="17:33">
      <c r="Q535" s="140">
        <f t="shared" si="34"/>
        <v>0</v>
      </c>
      <c r="R535" s="140">
        <f t="shared" si="34"/>
        <v>0</v>
      </c>
      <c r="S535" s="140">
        <f t="shared" si="34"/>
        <v>0</v>
      </c>
      <c r="T535" s="140">
        <f t="shared" si="34"/>
        <v>0</v>
      </c>
      <c r="U535" s="140">
        <f t="shared" si="34"/>
        <v>0</v>
      </c>
      <c r="W535" s="140">
        <f t="shared" si="33"/>
        <v>0</v>
      </c>
      <c r="X535" s="140">
        <f t="shared" si="33"/>
        <v>0</v>
      </c>
      <c r="Y535" s="140">
        <f t="shared" si="33"/>
        <v>0</v>
      </c>
      <c r="Z535" s="140">
        <f t="shared" si="33"/>
        <v>0</v>
      </c>
      <c r="AA535" s="140">
        <f t="shared" si="33"/>
        <v>0</v>
      </c>
      <c r="AC535" s="143">
        <f t="shared" si="35"/>
        <v>0</v>
      </c>
      <c r="AD535" s="143">
        <f t="shared" si="35"/>
        <v>0</v>
      </c>
      <c r="AE535" s="143">
        <f t="shared" si="35"/>
        <v>0</v>
      </c>
      <c r="AF535" s="143">
        <f t="shared" si="35"/>
        <v>0</v>
      </c>
      <c r="AG535" s="143">
        <f t="shared" si="35"/>
        <v>0</v>
      </c>
    </row>
    <row r="536" spans="17:33">
      <c r="Q536" s="140">
        <f t="shared" si="34"/>
        <v>0</v>
      </c>
      <c r="R536" s="140">
        <f t="shared" si="34"/>
        <v>0</v>
      </c>
      <c r="S536" s="140">
        <f t="shared" si="34"/>
        <v>0</v>
      </c>
      <c r="T536" s="140">
        <f t="shared" si="34"/>
        <v>0</v>
      </c>
      <c r="U536" s="140">
        <f t="shared" si="34"/>
        <v>0</v>
      </c>
      <c r="W536" s="140">
        <f t="shared" si="33"/>
        <v>0</v>
      </c>
      <c r="X536" s="140">
        <f t="shared" si="33"/>
        <v>0</v>
      </c>
      <c r="Y536" s="140">
        <f t="shared" si="33"/>
        <v>0</v>
      </c>
      <c r="Z536" s="140">
        <f t="shared" si="33"/>
        <v>0</v>
      </c>
      <c r="AA536" s="140">
        <f t="shared" si="33"/>
        <v>0</v>
      </c>
      <c r="AC536" s="143">
        <f t="shared" si="35"/>
        <v>0</v>
      </c>
      <c r="AD536" s="143">
        <f t="shared" si="35"/>
        <v>0</v>
      </c>
      <c r="AE536" s="143">
        <f t="shared" si="35"/>
        <v>0</v>
      </c>
      <c r="AF536" s="143">
        <f t="shared" si="35"/>
        <v>0</v>
      </c>
      <c r="AG536" s="143">
        <f t="shared" si="35"/>
        <v>0</v>
      </c>
    </row>
    <row r="537" spans="17:33">
      <c r="Q537" s="140">
        <f t="shared" si="34"/>
        <v>0</v>
      </c>
      <c r="R537" s="140">
        <f t="shared" si="34"/>
        <v>0</v>
      </c>
      <c r="S537" s="140">
        <f t="shared" si="34"/>
        <v>0</v>
      </c>
      <c r="T537" s="140">
        <f t="shared" si="34"/>
        <v>0</v>
      </c>
      <c r="U537" s="140">
        <f t="shared" si="34"/>
        <v>0</v>
      </c>
      <c r="W537" s="140">
        <f t="shared" si="33"/>
        <v>0</v>
      </c>
      <c r="X537" s="140">
        <f t="shared" si="33"/>
        <v>0</v>
      </c>
      <c r="Y537" s="140">
        <f t="shared" si="33"/>
        <v>0</v>
      </c>
      <c r="Z537" s="140">
        <f t="shared" si="33"/>
        <v>0</v>
      </c>
      <c r="AA537" s="140">
        <f t="shared" si="33"/>
        <v>0</v>
      </c>
      <c r="AC537" s="143">
        <f t="shared" si="35"/>
        <v>0</v>
      </c>
      <c r="AD537" s="143">
        <f t="shared" si="35"/>
        <v>0</v>
      </c>
      <c r="AE537" s="143">
        <f t="shared" si="35"/>
        <v>0</v>
      </c>
      <c r="AF537" s="143">
        <f t="shared" si="35"/>
        <v>0</v>
      </c>
      <c r="AG537" s="143">
        <f t="shared" si="35"/>
        <v>0</v>
      </c>
    </row>
    <row r="538" spans="17:33">
      <c r="Q538" s="140">
        <f t="shared" si="34"/>
        <v>0</v>
      </c>
      <c r="R538" s="140">
        <f t="shared" si="34"/>
        <v>0</v>
      </c>
      <c r="S538" s="140">
        <f t="shared" si="34"/>
        <v>0</v>
      </c>
      <c r="T538" s="140">
        <f t="shared" si="34"/>
        <v>0</v>
      </c>
      <c r="U538" s="140">
        <f t="shared" si="34"/>
        <v>0</v>
      </c>
      <c r="W538" s="140">
        <f t="shared" si="33"/>
        <v>0</v>
      </c>
      <c r="X538" s="140">
        <f t="shared" si="33"/>
        <v>0</v>
      </c>
      <c r="Y538" s="140">
        <f t="shared" si="33"/>
        <v>0</v>
      </c>
      <c r="Z538" s="140">
        <f t="shared" si="33"/>
        <v>0</v>
      </c>
      <c r="AA538" s="140">
        <f t="shared" si="33"/>
        <v>0</v>
      </c>
      <c r="AC538" s="143">
        <f t="shared" si="35"/>
        <v>0</v>
      </c>
      <c r="AD538" s="143">
        <f t="shared" si="35"/>
        <v>0</v>
      </c>
      <c r="AE538" s="143">
        <f t="shared" si="35"/>
        <v>0</v>
      </c>
      <c r="AF538" s="143">
        <f t="shared" si="35"/>
        <v>0</v>
      </c>
      <c r="AG538" s="143">
        <f t="shared" si="35"/>
        <v>0</v>
      </c>
    </row>
    <row r="539" spans="17:33">
      <c r="Q539" s="140">
        <f t="shared" si="34"/>
        <v>0</v>
      </c>
      <c r="R539" s="140">
        <f t="shared" si="34"/>
        <v>0</v>
      </c>
      <c r="S539" s="140">
        <f t="shared" si="34"/>
        <v>0</v>
      </c>
      <c r="T539" s="140">
        <f t="shared" si="34"/>
        <v>0</v>
      </c>
      <c r="U539" s="140">
        <f t="shared" si="34"/>
        <v>0</v>
      </c>
      <c r="W539" s="140">
        <f t="shared" si="33"/>
        <v>0</v>
      </c>
      <c r="X539" s="140">
        <f t="shared" si="33"/>
        <v>0</v>
      </c>
      <c r="Y539" s="140">
        <f t="shared" si="33"/>
        <v>0</v>
      </c>
      <c r="Z539" s="140">
        <f t="shared" si="33"/>
        <v>0</v>
      </c>
      <c r="AA539" s="140">
        <f t="shared" si="33"/>
        <v>0</v>
      </c>
      <c r="AC539" s="143">
        <f t="shared" si="35"/>
        <v>0</v>
      </c>
      <c r="AD539" s="143">
        <f t="shared" si="35"/>
        <v>0</v>
      </c>
      <c r="AE539" s="143">
        <f t="shared" si="35"/>
        <v>0</v>
      </c>
      <c r="AF539" s="143">
        <f t="shared" si="35"/>
        <v>0</v>
      </c>
      <c r="AG539" s="143">
        <f t="shared" si="35"/>
        <v>0</v>
      </c>
    </row>
    <row r="540" spans="17:33">
      <c r="Q540" s="140">
        <f t="shared" si="34"/>
        <v>0</v>
      </c>
      <c r="R540" s="140">
        <f t="shared" si="34"/>
        <v>0</v>
      </c>
      <c r="S540" s="140">
        <f t="shared" si="34"/>
        <v>0</v>
      </c>
      <c r="T540" s="140">
        <f t="shared" si="34"/>
        <v>0</v>
      </c>
      <c r="U540" s="140">
        <f t="shared" si="34"/>
        <v>0</v>
      </c>
      <c r="W540" s="140">
        <f t="shared" si="33"/>
        <v>0</v>
      </c>
      <c r="X540" s="140">
        <f t="shared" si="33"/>
        <v>0</v>
      </c>
      <c r="Y540" s="140">
        <f t="shared" si="33"/>
        <v>0</v>
      </c>
      <c r="Z540" s="140">
        <f t="shared" si="33"/>
        <v>0</v>
      </c>
      <c r="AA540" s="140">
        <f t="shared" si="33"/>
        <v>0</v>
      </c>
      <c r="AC540" s="143">
        <f t="shared" si="35"/>
        <v>0</v>
      </c>
      <c r="AD540" s="143">
        <f t="shared" si="35"/>
        <v>0</v>
      </c>
      <c r="AE540" s="143">
        <f t="shared" si="35"/>
        <v>0</v>
      </c>
      <c r="AF540" s="143">
        <f t="shared" si="35"/>
        <v>0</v>
      </c>
      <c r="AG540" s="143">
        <f t="shared" si="35"/>
        <v>0</v>
      </c>
    </row>
    <row r="541" spans="17:33">
      <c r="Q541" s="140">
        <f t="shared" si="34"/>
        <v>0</v>
      </c>
      <c r="R541" s="140">
        <f t="shared" si="34"/>
        <v>0</v>
      </c>
      <c r="S541" s="140">
        <f t="shared" si="34"/>
        <v>0</v>
      </c>
      <c r="T541" s="140">
        <f t="shared" si="34"/>
        <v>0</v>
      </c>
      <c r="U541" s="140">
        <f t="shared" si="34"/>
        <v>0</v>
      </c>
      <c r="W541" s="140">
        <f t="shared" si="33"/>
        <v>0</v>
      </c>
      <c r="X541" s="140">
        <f t="shared" si="33"/>
        <v>0</v>
      </c>
      <c r="Y541" s="140">
        <f t="shared" si="33"/>
        <v>0</v>
      </c>
      <c r="Z541" s="140">
        <f t="shared" si="33"/>
        <v>0</v>
      </c>
      <c r="AA541" s="140">
        <f t="shared" si="33"/>
        <v>0</v>
      </c>
      <c r="AC541" s="143">
        <f t="shared" si="35"/>
        <v>0</v>
      </c>
      <c r="AD541" s="143">
        <f t="shared" si="35"/>
        <v>0</v>
      </c>
      <c r="AE541" s="143">
        <f t="shared" si="35"/>
        <v>0</v>
      </c>
      <c r="AF541" s="143">
        <f t="shared" si="35"/>
        <v>0</v>
      </c>
      <c r="AG541" s="143">
        <f t="shared" si="35"/>
        <v>0</v>
      </c>
    </row>
    <row r="542" spans="17:33">
      <c r="Q542" s="140">
        <f t="shared" si="34"/>
        <v>0</v>
      </c>
      <c r="R542" s="140">
        <f t="shared" si="34"/>
        <v>0</v>
      </c>
      <c r="S542" s="140">
        <f t="shared" si="34"/>
        <v>0</v>
      </c>
      <c r="T542" s="140">
        <f t="shared" si="34"/>
        <v>0</v>
      </c>
      <c r="U542" s="140">
        <f t="shared" si="34"/>
        <v>0</v>
      </c>
      <c r="W542" s="140">
        <f t="shared" si="33"/>
        <v>0</v>
      </c>
      <c r="X542" s="140">
        <f t="shared" si="33"/>
        <v>0</v>
      </c>
      <c r="Y542" s="140">
        <f t="shared" si="33"/>
        <v>0</v>
      </c>
      <c r="Z542" s="140">
        <f t="shared" si="33"/>
        <v>0</v>
      </c>
      <c r="AA542" s="140">
        <f t="shared" si="33"/>
        <v>0</v>
      </c>
      <c r="AC542" s="143">
        <f t="shared" si="35"/>
        <v>0</v>
      </c>
      <c r="AD542" s="143">
        <f t="shared" si="35"/>
        <v>0</v>
      </c>
      <c r="AE542" s="143">
        <f t="shared" si="35"/>
        <v>0</v>
      </c>
      <c r="AF542" s="143">
        <f t="shared" si="35"/>
        <v>0</v>
      </c>
      <c r="AG542" s="143">
        <f t="shared" si="35"/>
        <v>0</v>
      </c>
    </row>
    <row r="543" spans="17:33">
      <c r="Q543" s="140">
        <f t="shared" si="34"/>
        <v>0</v>
      </c>
      <c r="R543" s="140">
        <f t="shared" si="34"/>
        <v>0</v>
      </c>
      <c r="S543" s="140">
        <f t="shared" si="34"/>
        <v>0</v>
      </c>
      <c r="T543" s="140">
        <f t="shared" si="34"/>
        <v>0</v>
      </c>
      <c r="U543" s="140">
        <f t="shared" si="34"/>
        <v>0</v>
      </c>
      <c r="W543" s="140">
        <f t="shared" si="33"/>
        <v>0</v>
      </c>
      <c r="X543" s="140">
        <f t="shared" si="33"/>
        <v>0</v>
      </c>
      <c r="Y543" s="140">
        <f t="shared" si="33"/>
        <v>0</v>
      </c>
      <c r="Z543" s="140">
        <f t="shared" si="33"/>
        <v>0</v>
      </c>
      <c r="AA543" s="140">
        <f t="shared" si="33"/>
        <v>0</v>
      </c>
      <c r="AC543" s="143">
        <f t="shared" si="35"/>
        <v>0</v>
      </c>
      <c r="AD543" s="143">
        <f t="shared" si="35"/>
        <v>0</v>
      </c>
      <c r="AE543" s="143">
        <f t="shared" si="35"/>
        <v>0</v>
      </c>
      <c r="AF543" s="143">
        <f t="shared" si="35"/>
        <v>0</v>
      </c>
      <c r="AG543" s="143">
        <f t="shared" si="35"/>
        <v>0</v>
      </c>
    </row>
    <row r="544" spans="17:33">
      <c r="Q544" s="140">
        <f t="shared" si="34"/>
        <v>0</v>
      </c>
      <c r="R544" s="140">
        <f t="shared" si="34"/>
        <v>0</v>
      </c>
      <c r="S544" s="140">
        <f t="shared" si="34"/>
        <v>0</v>
      </c>
      <c r="T544" s="140">
        <f t="shared" si="34"/>
        <v>0</v>
      </c>
      <c r="U544" s="140">
        <f t="shared" si="34"/>
        <v>0</v>
      </c>
      <c r="W544" s="140">
        <f t="shared" si="33"/>
        <v>0</v>
      </c>
      <c r="X544" s="140">
        <f t="shared" si="33"/>
        <v>0</v>
      </c>
      <c r="Y544" s="140">
        <f t="shared" si="33"/>
        <v>0</v>
      </c>
      <c r="Z544" s="140">
        <f t="shared" si="33"/>
        <v>0</v>
      </c>
      <c r="AA544" s="140">
        <f t="shared" si="33"/>
        <v>0</v>
      </c>
      <c r="AC544" s="143">
        <f t="shared" si="35"/>
        <v>0</v>
      </c>
      <c r="AD544" s="143">
        <f t="shared" si="35"/>
        <v>0</v>
      </c>
      <c r="AE544" s="143">
        <f t="shared" si="35"/>
        <v>0</v>
      </c>
      <c r="AF544" s="143">
        <f t="shared" si="35"/>
        <v>0</v>
      </c>
      <c r="AG544" s="143">
        <f t="shared" si="35"/>
        <v>0</v>
      </c>
    </row>
    <row r="545" spans="17:33">
      <c r="Q545" s="140">
        <f t="shared" si="34"/>
        <v>0</v>
      </c>
      <c r="R545" s="140">
        <f t="shared" si="34"/>
        <v>0</v>
      </c>
      <c r="S545" s="140">
        <f t="shared" si="34"/>
        <v>0</v>
      </c>
      <c r="T545" s="140">
        <f t="shared" si="34"/>
        <v>0</v>
      </c>
      <c r="U545" s="140">
        <f t="shared" si="34"/>
        <v>0</v>
      </c>
      <c r="W545" s="140">
        <f t="shared" ref="W545:AA595" si="36">($E545-$D545)*F545</f>
        <v>0</v>
      </c>
      <c r="X545" s="140">
        <f t="shared" si="36"/>
        <v>0</v>
      </c>
      <c r="Y545" s="140">
        <f t="shared" si="36"/>
        <v>0</v>
      </c>
      <c r="Z545" s="140">
        <f t="shared" si="36"/>
        <v>0</v>
      </c>
      <c r="AA545" s="140">
        <f t="shared" si="36"/>
        <v>0</v>
      </c>
      <c r="AC545" s="143">
        <f t="shared" si="35"/>
        <v>0</v>
      </c>
      <c r="AD545" s="143">
        <f t="shared" si="35"/>
        <v>0</v>
      </c>
      <c r="AE545" s="143">
        <f t="shared" si="35"/>
        <v>0</v>
      </c>
      <c r="AF545" s="143">
        <f t="shared" si="35"/>
        <v>0</v>
      </c>
      <c r="AG545" s="143">
        <f t="shared" si="35"/>
        <v>0</v>
      </c>
    </row>
    <row r="546" spans="17:33">
      <c r="Q546" s="140">
        <f t="shared" si="34"/>
        <v>0</v>
      </c>
      <c r="R546" s="140">
        <f t="shared" si="34"/>
        <v>0</v>
      </c>
      <c r="S546" s="140">
        <f t="shared" si="34"/>
        <v>0</v>
      </c>
      <c r="T546" s="140">
        <f t="shared" si="34"/>
        <v>0</v>
      </c>
      <c r="U546" s="140">
        <f t="shared" si="34"/>
        <v>0</v>
      </c>
      <c r="W546" s="140">
        <f t="shared" si="36"/>
        <v>0</v>
      </c>
      <c r="X546" s="140">
        <f t="shared" si="36"/>
        <v>0</v>
      </c>
      <c r="Y546" s="140">
        <f t="shared" si="36"/>
        <v>0</v>
      </c>
      <c r="Z546" s="140">
        <f t="shared" si="36"/>
        <v>0</v>
      </c>
      <c r="AA546" s="140">
        <f t="shared" si="36"/>
        <v>0</v>
      </c>
      <c r="AC546" s="143">
        <f t="shared" si="35"/>
        <v>0</v>
      </c>
      <c r="AD546" s="143">
        <f t="shared" si="35"/>
        <v>0</v>
      </c>
      <c r="AE546" s="143">
        <f t="shared" si="35"/>
        <v>0</v>
      </c>
      <c r="AF546" s="143">
        <f t="shared" si="35"/>
        <v>0</v>
      </c>
      <c r="AG546" s="143">
        <f t="shared" si="35"/>
        <v>0</v>
      </c>
    </row>
    <row r="547" spans="17:33">
      <c r="Q547" s="140">
        <f t="shared" si="34"/>
        <v>0</v>
      </c>
      <c r="R547" s="140">
        <f t="shared" si="34"/>
        <v>0</v>
      </c>
      <c r="S547" s="140">
        <f t="shared" si="34"/>
        <v>0</v>
      </c>
      <c r="T547" s="140">
        <f t="shared" si="34"/>
        <v>0</v>
      </c>
      <c r="U547" s="140">
        <f t="shared" si="34"/>
        <v>0</v>
      </c>
      <c r="W547" s="140">
        <f t="shared" si="36"/>
        <v>0</v>
      </c>
      <c r="X547" s="140">
        <f t="shared" si="36"/>
        <v>0</v>
      </c>
      <c r="Y547" s="140">
        <f t="shared" si="36"/>
        <v>0</v>
      </c>
      <c r="Z547" s="140">
        <f t="shared" si="36"/>
        <v>0</v>
      </c>
      <c r="AA547" s="140">
        <f t="shared" si="36"/>
        <v>0</v>
      </c>
      <c r="AC547" s="143">
        <f t="shared" si="35"/>
        <v>0</v>
      </c>
      <c r="AD547" s="143">
        <f t="shared" si="35"/>
        <v>0</v>
      </c>
      <c r="AE547" s="143">
        <f t="shared" si="35"/>
        <v>0</v>
      </c>
      <c r="AF547" s="143">
        <f t="shared" si="35"/>
        <v>0</v>
      </c>
      <c r="AG547" s="143">
        <f t="shared" si="35"/>
        <v>0</v>
      </c>
    </row>
    <row r="548" spans="17:33">
      <c r="Q548" s="140">
        <f t="shared" si="34"/>
        <v>0</v>
      </c>
      <c r="R548" s="140">
        <f t="shared" si="34"/>
        <v>0</v>
      </c>
      <c r="S548" s="140">
        <f t="shared" si="34"/>
        <v>0</v>
      </c>
      <c r="T548" s="140">
        <f t="shared" si="34"/>
        <v>0</v>
      </c>
      <c r="U548" s="140">
        <f t="shared" si="34"/>
        <v>0</v>
      </c>
      <c r="W548" s="140">
        <f t="shared" si="36"/>
        <v>0</v>
      </c>
      <c r="X548" s="140">
        <f t="shared" si="36"/>
        <v>0</v>
      </c>
      <c r="Y548" s="140">
        <f t="shared" si="36"/>
        <v>0</v>
      </c>
      <c r="Z548" s="140">
        <f t="shared" si="36"/>
        <v>0</v>
      </c>
      <c r="AA548" s="140">
        <f t="shared" si="36"/>
        <v>0</v>
      </c>
      <c r="AC548" s="143">
        <f t="shared" si="35"/>
        <v>0</v>
      </c>
      <c r="AD548" s="143">
        <f t="shared" si="35"/>
        <v>0</v>
      </c>
      <c r="AE548" s="143">
        <f t="shared" si="35"/>
        <v>0</v>
      </c>
      <c r="AF548" s="143">
        <f t="shared" si="35"/>
        <v>0</v>
      </c>
      <c r="AG548" s="143">
        <f t="shared" si="35"/>
        <v>0</v>
      </c>
    </row>
    <row r="549" spans="17:33">
      <c r="Q549" s="140">
        <f t="shared" si="34"/>
        <v>0</v>
      </c>
      <c r="R549" s="140">
        <f t="shared" si="34"/>
        <v>0</v>
      </c>
      <c r="S549" s="140">
        <f t="shared" si="34"/>
        <v>0</v>
      </c>
      <c r="T549" s="140">
        <f t="shared" si="34"/>
        <v>0</v>
      </c>
      <c r="U549" s="140">
        <f t="shared" si="34"/>
        <v>0</v>
      </c>
      <c r="W549" s="140">
        <f t="shared" si="36"/>
        <v>0</v>
      </c>
      <c r="X549" s="140">
        <f t="shared" si="36"/>
        <v>0</v>
      </c>
      <c r="Y549" s="140">
        <f t="shared" si="36"/>
        <v>0</v>
      </c>
      <c r="Z549" s="140">
        <f t="shared" si="36"/>
        <v>0</v>
      </c>
      <c r="AA549" s="140">
        <f t="shared" si="36"/>
        <v>0</v>
      </c>
      <c r="AC549" s="143">
        <f t="shared" si="35"/>
        <v>0</v>
      </c>
      <c r="AD549" s="143">
        <f t="shared" si="35"/>
        <v>0</v>
      </c>
      <c r="AE549" s="143">
        <f t="shared" si="35"/>
        <v>0</v>
      </c>
      <c r="AF549" s="143">
        <f t="shared" si="35"/>
        <v>0</v>
      </c>
      <c r="AG549" s="143">
        <f t="shared" si="35"/>
        <v>0</v>
      </c>
    </row>
    <row r="550" spans="17:33">
      <c r="Q550" s="140">
        <f t="shared" si="34"/>
        <v>0</v>
      </c>
      <c r="R550" s="140">
        <f t="shared" si="34"/>
        <v>0</v>
      </c>
      <c r="S550" s="140">
        <f t="shared" si="34"/>
        <v>0</v>
      </c>
      <c r="T550" s="140">
        <f t="shared" si="34"/>
        <v>0</v>
      </c>
      <c r="U550" s="140">
        <f t="shared" si="34"/>
        <v>0</v>
      </c>
      <c r="W550" s="140">
        <f t="shared" si="36"/>
        <v>0</v>
      </c>
      <c r="X550" s="140">
        <f t="shared" si="36"/>
        <v>0</v>
      </c>
      <c r="Y550" s="140">
        <f t="shared" si="36"/>
        <v>0</v>
      </c>
      <c r="Z550" s="140">
        <f t="shared" si="36"/>
        <v>0</v>
      </c>
      <c r="AA550" s="140">
        <f t="shared" si="36"/>
        <v>0</v>
      </c>
      <c r="AC550" s="143">
        <f t="shared" si="35"/>
        <v>0</v>
      </c>
      <c r="AD550" s="143">
        <f t="shared" si="35"/>
        <v>0</v>
      </c>
      <c r="AE550" s="143">
        <f t="shared" si="35"/>
        <v>0</v>
      </c>
      <c r="AF550" s="143">
        <f t="shared" si="35"/>
        <v>0</v>
      </c>
      <c r="AG550" s="143">
        <f t="shared" si="35"/>
        <v>0</v>
      </c>
    </row>
    <row r="551" spans="17:33">
      <c r="Q551" s="140">
        <f t="shared" si="34"/>
        <v>0</v>
      </c>
      <c r="R551" s="140">
        <f t="shared" si="34"/>
        <v>0</v>
      </c>
      <c r="S551" s="140">
        <f t="shared" si="34"/>
        <v>0</v>
      </c>
      <c r="T551" s="140">
        <f t="shared" si="34"/>
        <v>0</v>
      </c>
      <c r="U551" s="140">
        <f t="shared" si="34"/>
        <v>0</v>
      </c>
      <c r="W551" s="140">
        <f t="shared" si="36"/>
        <v>0</v>
      </c>
      <c r="X551" s="140">
        <f t="shared" si="36"/>
        <v>0</v>
      </c>
      <c r="Y551" s="140">
        <f t="shared" si="36"/>
        <v>0</v>
      </c>
      <c r="Z551" s="140">
        <f t="shared" si="36"/>
        <v>0</v>
      </c>
      <c r="AA551" s="140">
        <f t="shared" si="36"/>
        <v>0</v>
      </c>
      <c r="AC551" s="143">
        <f t="shared" si="35"/>
        <v>0</v>
      </c>
      <c r="AD551" s="143">
        <f t="shared" si="35"/>
        <v>0</v>
      </c>
      <c r="AE551" s="143">
        <f t="shared" si="35"/>
        <v>0</v>
      </c>
      <c r="AF551" s="143">
        <f t="shared" si="35"/>
        <v>0</v>
      </c>
      <c r="AG551" s="143">
        <f t="shared" si="35"/>
        <v>0</v>
      </c>
    </row>
    <row r="552" spans="17:33">
      <c r="Q552" s="140">
        <f t="shared" si="34"/>
        <v>0</v>
      </c>
      <c r="R552" s="140">
        <f t="shared" si="34"/>
        <v>0</v>
      </c>
      <c r="S552" s="140">
        <f t="shared" si="34"/>
        <v>0</v>
      </c>
      <c r="T552" s="140">
        <f t="shared" si="34"/>
        <v>0</v>
      </c>
      <c r="U552" s="140">
        <f t="shared" si="34"/>
        <v>0</v>
      </c>
      <c r="W552" s="140">
        <f t="shared" si="36"/>
        <v>0</v>
      </c>
      <c r="X552" s="140">
        <f t="shared" si="36"/>
        <v>0</v>
      </c>
      <c r="Y552" s="140">
        <f t="shared" si="36"/>
        <v>0</v>
      </c>
      <c r="Z552" s="140">
        <f t="shared" si="36"/>
        <v>0</v>
      </c>
      <c r="AA552" s="140">
        <f t="shared" si="36"/>
        <v>0</v>
      </c>
      <c r="AC552" s="143">
        <f t="shared" si="35"/>
        <v>0</v>
      </c>
      <c r="AD552" s="143">
        <f t="shared" si="35"/>
        <v>0</v>
      </c>
      <c r="AE552" s="143">
        <f t="shared" si="35"/>
        <v>0</v>
      </c>
      <c r="AF552" s="143">
        <f t="shared" si="35"/>
        <v>0</v>
      </c>
      <c r="AG552" s="143">
        <f t="shared" si="35"/>
        <v>0</v>
      </c>
    </row>
    <row r="553" spans="17:33">
      <c r="Q553" s="140">
        <f t="shared" si="34"/>
        <v>0</v>
      </c>
      <c r="R553" s="140">
        <f t="shared" si="34"/>
        <v>0</v>
      </c>
      <c r="S553" s="140">
        <f t="shared" si="34"/>
        <v>0</v>
      </c>
      <c r="T553" s="140">
        <f t="shared" si="34"/>
        <v>0</v>
      </c>
      <c r="U553" s="140">
        <f t="shared" si="34"/>
        <v>0</v>
      </c>
      <c r="W553" s="140">
        <f t="shared" si="36"/>
        <v>0</v>
      </c>
      <c r="X553" s="140">
        <f t="shared" si="36"/>
        <v>0</v>
      </c>
      <c r="Y553" s="140">
        <f t="shared" si="36"/>
        <v>0</v>
      </c>
      <c r="Z553" s="140">
        <f t="shared" si="36"/>
        <v>0</v>
      </c>
      <c r="AA553" s="140">
        <f t="shared" si="36"/>
        <v>0</v>
      </c>
      <c r="AC553" s="143">
        <f t="shared" si="35"/>
        <v>0</v>
      </c>
      <c r="AD553" s="143">
        <f t="shared" si="35"/>
        <v>0</v>
      </c>
      <c r="AE553" s="143">
        <f t="shared" si="35"/>
        <v>0</v>
      </c>
      <c r="AF553" s="143">
        <f t="shared" si="35"/>
        <v>0</v>
      </c>
      <c r="AG553" s="143">
        <f t="shared" si="35"/>
        <v>0</v>
      </c>
    </row>
    <row r="554" spans="17:33">
      <c r="Q554" s="140">
        <f t="shared" si="34"/>
        <v>0</v>
      </c>
      <c r="R554" s="140">
        <f t="shared" si="34"/>
        <v>0</v>
      </c>
      <c r="S554" s="140">
        <f t="shared" si="34"/>
        <v>0</v>
      </c>
      <c r="T554" s="140">
        <f t="shared" si="34"/>
        <v>0</v>
      </c>
      <c r="U554" s="140">
        <f t="shared" si="34"/>
        <v>0</v>
      </c>
      <c r="W554" s="140">
        <f t="shared" si="36"/>
        <v>0</v>
      </c>
      <c r="X554" s="140">
        <f t="shared" si="36"/>
        <v>0</v>
      </c>
      <c r="Y554" s="140">
        <f t="shared" si="36"/>
        <v>0</v>
      </c>
      <c r="Z554" s="140">
        <f t="shared" si="36"/>
        <v>0</v>
      </c>
      <c r="AA554" s="140">
        <f t="shared" si="36"/>
        <v>0</v>
      </c>
      <c r="AC554" s="143">
        <f t="shared" si="35"/>
        <v>0</v>
      </c>
      <c r="AD554" s="143">
        <f t="shared" si="35"/>
        <v>0</v>
      </c>
      <c r="AE554" s="143">
        <f t="shared" si="35"/>
        <v>0</v>
      </c>
      <c r="AF554" s="143">
        <f t="shared" si="35"/>
        <v>0</v>
      </c>
      <c r="AG554" s="143">
        <f t="shared" si="35"/>
        <v>0</v>
      </c>
    </row>
    <row r="555" spans="17:33">
      <c r="Q555" s="140">
        <f t="shared" si="34"/>
        <v>0</v>
      </c>
      <c r="R555" s="140">
        <f t="shared" si="34"/>
        <v>0</v>
      </c>
      <c r="S555" s="140">
        <f t="shared" si="34"/>
        <v>0</v>
      </c>
      <c r="T555" s="140">
        <f t="shared" si="34"/>
        <v>0</v>
      </c>
      <c r="U555" s="140">
        <f t="shared" si="34"/>
        <v>0</v>
      </c>
      <c r="W555" s="140">
        <f t="shared" si="36"/>
        <v>0</v>
      </c>
      <c r="X555" s="140">
        <f t="shared" si="36"/>
        <v>0</v>
      </c>
      <c r="Y555" s="140">
        <f t="shared" si="36"/>
        <v>0</v>
      </c>
      <c r="Z555" s="140">
        <f t="shared" si="36"/>
        <v>0</v>
      </c>
      <c r="AA555" s="140">
        <f t="shared" si="36"/>
        <v>0</v>
      </c>
      <c r="AC555" s="143">
        <f t="shared" si="35"/>
        <v>0</v>
      </c>
      <c r="AD555" s="143">
        <f t="shared" si="35"/>
        <v>0</v>
      </c>
      <c r="AE555" s="143">
        <f t="shared" si="35"/>
        <v>0</v>
      </c>
      <c r="AF555" s="143">
        <f t="shared" si="35"/>
        <v>0</v>
      </c>
      <c r="AG555" s="143">
        <f t="shared" si="35"/>
        <v>0</v>
      </c>
    </row>
    <row r="556" spans="17:33">
      <c r="Q556" s="140">
        <f t="shared" si="34"/>
        <v>0</v>
      </c>
      <c r="R556" s="140">
        <f t="shared" si="34"/>
        <v>0</v>
      </c>
      <c r="S556" s="140">
        <f t="shared" si="34"/>
        <v>0</v>
      </c>
      <c r="T556" s="140">
        <f t="shared" si="34"/>
        <v>0</v>
      </c>
      <c r="U556" s="140">
        <f t="shared" si="34"/>
        <v>0</v>
      </c>
      <c r="W556" s="140">
        <f t="shared" si="36"/>
        <v>0</v>
      </c>
      <c r="X556" s="140">
        <f t="shared" si="36"/>
        <v>0</v>
      </c>
      <c r="Y556" s="140">
        <f t="shared" si="36"/>
        <v>0</v>
      </c>
      <c r="Z556" s="140">
        <f t="shared" si="36"/>
        <v>0</v>
      </c>
      <c r="AA556" s="140">
        <f t="shared" si="36"/>
        <v>0</v>
      </c>
      <c r="AC556" s="143">
        <f t="shared" si="35"/>
        <v>0</v>
      </c>
      <c r="AD556" s="143">
        <f t="shared" si="35"/>
        <v>0</v>
      </c>
      <c r="AE556" s="143">
        <f t="shared" si="35"/>
        <v>0</v>
      </c>
      <c r="AF556" s="143">
        <f t="shared" si="35"/>
        <v>0</v>
      </c>
      <c r="AG556" s="143">
        <f t="shared" si="35"/>
        <v>0</v>
      </c>
    </row>
    <row r="557" spans="17:33">
      <c r="Q557" s="140">
        <f t="shared" si="34"/>
        <v>0</v>
      </c>
      <c r="R557" s="140">
        <f t="shared" si="34"/>
        <v>0</v>
      </c>
      <c r="S557" s="140">
        <f t="shared" si="34"/>
        <v>0</v>
      </c>
      <c r="T557" s="140">
        <f t="shared" si="34"/>
        <v>0</v>
      </c>
      <c r="U557" s="140">
        <f t="shared" si="34"/>
        <v>0</v>
      </c>
      <c r="W557" s="140">
        <f t="shared" si="36"/>
        <v>0</v>
      </c>
      <c r="X557" s="140">
        <f t="shared" si="36"/>
        <v>0</v>
      </c>
      <c r="Y557" s="140">
        <f t="shared" si="36"/>
        <v>0</v>
      </c>
      <c r="Z557" s="140">
        <f t="shared" si="36"/>
        <v>0</v>
      </c>
      <c r="AA557" s="140">
        <f t="shared" si="36"/>
        <v>0</v>
      </c>
      <c r="AC557" s="143">
        <f t="shared" si="35"/>
        <v>0</v>
      </c>
      <c r="AD557" s="143">
        <f t="shared" si="35"/>
        <v>0</v>
      </c>
      <c r="AE557" s="143">
        <f t="shared" si="35"/>
        <v>0</v>
      </c>
      <c r="AF557" s="143">
        <f t="shared" si="35"/>
        <v>0</v>
      </c>
      <c r="AG557" s="143">
        <f t="shared" si="35"/>
        <v>0</v>
      </c>
    </row>
    <row r="558" spans="17:33">
      <c r="Q558" s="140">
        <f t="shared" si="34"/>
        <v>0</v>
      </c>
      <c r="R558" s="140">
        <f t="shared" si="34"/>
        <v>0</v>
      </c>
      <c r="S558" s="140">
        <f t="shared" si="34"/>
        <v>0</v>
      </c>
      <c r="T558" s="140">
        <f t="shared" si="34"/>
        <v>0</v>
      </c>
      <c r="U558" s="140">
        <f t="shared" si="34"/>
        <v>0</v>
      </c>
      <c r="W558" s="140">
        <f t="shared" si="36"/>
        <v>0</v>
      </c>
      <c r="X558" s="140">
        <f t="shared" si="36"/>
        <v>0</v>
      </c>
      <c r="Y558" s="140">
        <f t="shared" si="36"/>
        <v>0</v>
      </c>
      <c r="Z558" s="140">
        <f t="shared" si="36"/>
        <v>0</v>
      </c>
      <c r="AA558" s="140">
        <f t="shared" si="36"/>
        <v>0</v>
      </c>
      <c r="AC558" s="143">
        <f t="shared" si="35"/>
        <v>0</v>
      </c>
      <c r="AD558" s="143">
        <f t="shared" si="35"/>
        <v>0</v>
      </c>
      <c r="AE558" s="143">
        <f t="shared" si="35"/>
        <v>0</v>
      </c>
      <c r="AF558" s="143">
        <f t="shared" si="35"/>
        <v>0</v>
      </c>
      <c r="AG558" s="143">
        <f t="shared" si="35"/>
        <v>0</v>
      </c>
    </row>
    <row r="559" spans="17:33">
      <c r="Q559" s="140">
        <f t="shared" si="34"/>
        <v>0</v>
      </c>
      <c r="R559" s="140">
        <f t="shared" si="34"/>
        <v>0</v>
      </c>
      <c r="S559" s="140">
        <f t="shared" si="34"/>
        <v>0</v>
      </c>
      <c r="T559" s="140">
        <f t="shared" si="34"/>
        <v>0</v>
      </c>
      <c r="U559" s="140">
        <f t="shared" si="34"/>
        <v>0</v>
      </c>
      <c r="W559" s="140">
        <f t="shared" si="36"/>
        <v>0</v>
      </c>
      <c r="X559" s="140">
        <f t="shared" si="36"/>
        <v>0</v>
      </c>
      <c r="Y559" s="140">
        <f t="shared" si="36"/>
        <v>0</v>
      </c>
      <c r="Z559" s="140">
        <f t="shared" si="36"/>
        <v>0</v>
      </c>
      <c r="AA559" s="140">
        <f t="shared" si="36"/>
        <v>0</v>
      </c>
      <c r="AC559" s="143">
        <f t="shared" si="35"/>
        <v>0</v>
      </c>
      <c r="AD559" s="143">
        <f t="shared" si="35"/>
        <v>0</v>
      </c>
      <c r="AE559" s="143">
        <f t="shared" si="35"/>
        <v>0</v>
      </c>
      <c r="AF559" s="143">
        <f t="shared" si="35"/>
        <v>0</v>
      </c>
      <c r="AG559" s="143">
        <f t="shared" si="35"/>
        <v>0</v>
      </c>
    </row>
    <row r="560" spans="17:33">
      <c r="Q560" s="140">
        <f t="shared" si="34"/>
        <v>0</v>
      </c>
      <c r="R560" s="140">
        <f t="shared" si="34"/>
        <v>0</v>
      </c>
      <c r="S560" s="140">
        <f t="shared" si="34"/>
        <v>0</v>
      </c>
      <c r="T560" s="140">
        <f t="shared" si="34"/>
        <v>0</v>
      </c>
      <c r="U560" s="140">
        <f t="shared" si="34"/>
        <v>0</v>
      </c>
      <c r="W560" s="140">
        <f t="shared" si="36"/>
        <v>0</v>
      </c>
      <c r="X560" s="140">
        <f t="shared" si="36"/>
        <v>0</v>
      </c>
      <c r="Y560" s="140">
        <f t="shared" si="36"/>
        <v>0</v>
      </c>
      <c r="Z560" s="140">
        <f t="shared" si="36"/>
        <v>0</v>
      </c>
      <c r="AA560" s="140">
        <f t="shared" si="36"/>
        <v>0</v>
      </c>
      <c r="AC560" s="143">
        <f t="shared" si="35"/>
        <v>0</v>
      </c>
      <c r="AD560" s="143">
        <f t="shared" si="35"/>
        <v>0</v>
      </c>
      <c r="AE560" s="143">
        <f t="shared" si="35"/>
        <v>0</v>
      </c>
      <c r="AF560" s="143">
        <f t="shared" si="35"/>
        <v>0</v>
      </c>
      <c r="AG560" s="143">
        <f t="shared" si="35"/>
        <v>0</v>
      </c>
    </row>
    <row r="561" spans="17:33">
      <c r="Q561" s="140">
        <f t="shared" si="34"/>
        <v>0</v>
      </c>
      <c r="R561" s="140">
        <f t="shared" si="34"/>
        <v>0</v>
      </c>
      <c r="S561" s="140">
        <f t="shared" si="34"/>
        <v>0</v>
      </c>
      <c r="T561" s="140">
        <f t="shared" si="34"/>
        <v>0</v>
      </c>
      <c r="U561" s="140">
        <f t="shared" si="34"/>
        <v>0</v>
      </c>
      <c r="W561" s="140">
        <f t="shared" si="36"/>
        <v>0</v>
      </c>
      <c r="X561" s="140">
        <f t="shared" si="36"/>
        <v>0</v>
      </c>
      <c r="Y561" s="140">
        <f t="shared" si="36"/>
        <v>0</v>
      </c>
      <c r="Z561" s="140">
        <f t="shared" si="36"/>
        <v>0</v>
      </c>
      <c r="AA561" s="140">
        <f t="shared" si="36"/>
        <v>0</v>
      </c>
      <c r="AC561" s="143">
        <f t="shared" si="35"/>
        <v>0</v>
      </c>
      <c r="AD561" s="143">
        <f t="shared" si="35"/>
        <v>0</v>
      </c>
      <c r="AE561" s="143">
        <f t="shared" si="35"/>
        <v>0</v>
      </c>
      <c r="AF561" s="143">
        <f t="shared" si="35"/>
        <v>0</v>
      </c>
      <c r="AG561" s="143">
        <f t="shared" si="35"/>
        <v>0</v>
      </c>
    </row>
    <row r="562" spans="17:33">
      <c r="Q562" s="140">
        <f t="shared" si="34"/>
        <v>0</v>
      </c>
      <c r="R562" s="140">
        <f t="shared" si="34"/>
        <v>0</v>
      </c>
      <c r="S562" s="140">
        <f t="shared" si="34"/>
        <v>0</v>
      </c>
      <c r="T562" s="140">
        <f t="shared" si="34"/>
        <v>0</v>
      </c>
      <c r="U562" s="140">
        <f t="shared" si="34"/>
        <v>0</v>
      </c>
      <c r="W562" s="140">
        <f t="shared" si="36"/>
        <v>0</v>
      </c>
      <c r="X562" s="140">
        <f t="shared" si="36"/>
        <v>0</v>
      </c>
      <c r="Y562" s="140">
        <f t="shared" si="36"/>
        <v>0</v>
      </c>
      <c r="Z562" s="140">
        <f t="shared" si="36"/>
        <v>0</v>
      </c>
      <c r="AA562" s="140">
        <f t="shared" si="36"/>
        <v>0</v>
      </c>
      <c r="AC562" s="143">
        <f t="shared" si="35"/>
        <v>0</v>
      </c>
      <c r="AD562" s="143">
        <f t="shared" si="35"/>
        <v>0</v>
      </c>
      <c r="AE562" s="143">
        <f t="shared" si="35"/>
        <v>0</v>
      </c>
      <c r="AF562" s="143">
        <f t="shared" si="35"/>
        <v>0</v>
      </c>
      <c r="AG562" s="143">
        <f t="shared" si="35"/>
        <v>0</v>
      </c>
    </row>
    <row r="563" spans="17:33">
      <c r="Q563" s="140">
        <f t="shared" si="34"/>
        <v>0</v>
      </c>
      <c r="R563" s="140">
        <f t="shared" si="34"/>
        <v>0</v>
      </c>
      <c r="S563" s="140">
        <f t="shared" si="34"/>
        <v>0</v>
      </c>
      <c r="T563" s="140">
        <f t="shared" si="34"/>
        <v>0</v>
      </c>
      <c r="U563" s="140">
        <f t="shared" si="34"/>
        <v>0</v>
      </c>
      <c r="W563" s="140">
        <f t="shared" si="36"/>
        <v>0</v>
      </c>
      <c r="X563" s="140">
        <f t="shared" si="36"/>
        <v>0</v>
      </c>
      <c r="Y563" s="140">
        <f t="shared" si="36"/>
        <v>0</v>
      </c>
      <c r="Z563" s="140">
        <f t="shared" si="36"/>
        <v>0</v>
      </c>
      <c r="AA563" s="140">
        <f t="shared" si="36"/>
        <v>0</v>
      </c>
      <c r="AC563" s="143">
        <f t="shared" si="35"/>
        <v>0</v>
      </c>
      <c r="AD563" s="143">
        <f t="shared" si="35"/>
        <v>0</v>
      </c>
      <c r="AE563" s="143">
        <f t="shared" si="35"/>
        <v>0</v>
      </c>
      <c r="AF563" s="143">
        <f t="shared" si="35"/>
        <v>0</v>
      </c>
      <c r="AG563" s="143">
        <f t="shared" si="35"/>
        <v>0</v>
      </c>
    </row>
    <row r="564" spans="17:33">
      <c r="Q564" s="140">
        <f t="shared" si="34"/>
        <v>0</v>
      </c>
      <c r="R564" s="140">
        <f t="shared" si="34"/>
        <v>0</v>
      </c>
      <c r="S564" s="140">
        <f t="shared" si="34"/>
        <v>0</v>
      </c>
      <c r="T564" s="140">
        <f t="shared" si="34"/>
        <v>0</v>
      </c>
      <c r="U564" s="140">
        <f t="shared" si="34"/>
        <v>0</v>
      </c>
      <c r="W564" s="140">
        <f t="shared" si="36"/>
        <v>0</v>
      </c>
      <c r="X564" s="140">
        <f t="shared" si="36"/>
        <v>0</v>
      </c>
      <c r="Y564" s="140">
        <f t="shared" si="36"/>
        <v>0</v>
      </c>
      <c r="Z564" s="140">
        <f t="shared" si="36"/>
        <v>0</v>
      </c>
      <c r="AA564" s="140">
        <f t="shared" si="36"/>
        <v>0</v>
      </c>
      <c r="AC564" s="143">
        <f t="shared" si="35"/>
        <v>0</v>
      </c>
      <c r="AD564" s="143">
        <f t="shared" si="35"/>
        <v>0</v>
      </c>
      <c r="AE564" s="143">
        <f t="shared" si="35"/>
        <v>0</v>
      </c>
      <c r="AF564" s="143">
        <f t="shared" si="35"/>
        <v>0</v>
      </c>
      <c r="AG564" s="143">
        <f t="shared" si="35"/>
        <v>0</v>
      </c>
    </row>
    <row r="565" spans="17:33">
      <c r="Q565" s="140">
        <f t="shared" si="34"/>
        <v>0</v>
      </c>
      <c r="R565" s="140">
        <f t="shared" si="34"/>
        <v>0</v>
      </c>
      <c r="S565" s="140">
        <f t="shared" si="34"/>
        <v>0</v>
      </c>
      <c r="T565" s="140">
        <f t="shared" si="34"/>
        <v>0</v>
      </c>
      <c r="U565" s="140">
        <f t="shared" si="34"/>
        <v>0</v>
      </c>
      <c r="W565" s="140">
        <f t="shared" si="36"/>
        <v>0</v>
      </c>
      <c r="X565" s="140">
        <f t="shared" si="36"/>
        <v>0</v>
      </c>
      <c r="Y565" s="140">
        <f t="shared" si="36"/>
        <v>0</v>
      </c>
      <c r="Z565" s="140">
        <f t="shared" si="36"/>
        <v>0</v>
      </c>
      <c r="AA565" s="140">
        <f t="shared" si="36"/>
        <v>0</v>
      </c>
      <c r="AC565" s="143">
        <f t="shared" si="35"/>
        <v>0</v>
      </c>
      <c r="AD565" s="143">
        <f t="shared" si="35"/>
        <v>0</v>
      </c>
      <c r="AE565" s="143">
        <f t="shared" si="35"/>
        <v>0</v>
      </c>
      <c r="AF565" s="143">
        <f t="shared" si="35"/>
        <v>0</v>
      </c>
      <c r="AG565" s="143">
        <f t="shared" si="35"/>
        <v>0</v>
      </c>
    </row>
    <row r="566" spans="17:33">
      <c r="Q566" s="140">
        <f t="shared" si="34"/>
        <v>0</v>
      </c>
      <c r="R566" s="140">
        <f t="shared" si="34"/>
        <v>0</v>
      </c>
      <c r="S566" s="140">
        <f t="shared" si="34"/>
        <v>0</v>
      </c>
      <c r="T566" s="140">
        <f t="shared" si="34"/>
        <v>0</v>
      </c>
      <c r="U566" s="140">
        <f t="shared" si="34"/>
        <v>0</v>
      </c>
      <c r="W566" s="140">
        <f t="shared" si="36"/>
        <v>0</v>
      </c>
      <c r="X566" s="140">
        <f t="shared" si="36"/>
        <v>0</v>
      </c>
      <c r="Y566" s="140">
        <f t="shared" si="36"/>
        <v>0</v>
      </c>
      <c r="Z566" s="140">
        <f t="shared" si="36"/>
        <v>0</v>
      </c>
      <c r="AA566" s="140">
        <f t="shared" si="36"/>
        <v>0</v>
      </c>
      <c r="AC566" s="143">
        <f t="shared" si="35"/>
        <v>0</v>
      </c>
      <c r="AD566" s="143">
        <f t="shared" si="35"/>
        <v>0</v>
      </c>
      <c r="AE566" s="143">
        <f t="shared" si="35"/>
        <v>0</v>
      </c>
      <c r="AF566" s="143">
        <f t="shared" si="35"/>
        <v>0</v>
      </c>
      <c r="AG566" s="143">
        <f t="shared" si="35"/>
        <v>0</v>
      </c>
    </row>
    <row r="567" spans="17:33">
      <c r="Q567" s="140">
        <f t="shared" si="34"/>
        <v>0</v>
      </c>
      <c r="R567" s="140">
        <f t="shared" si="34"/>
        <v>0</v>
      </c>
      <c r="S567" s="140">
        <f t="shared" si="34"/>
        <v>0</v>
      </c>
      <c r="T567" s="140">
        <f t="shared" si="34"/>
        <v>0</v>
      </c>
      <c r="U567" s="140">
        <f t="shared" si="34"/>
        <v>0</v>
      </c>
      <c r="W567" s="140">
        <f t="shared" si="36"/>
        <v>0</v>
      </c>
      <c r="X567" s="140">
        <f t="shared" si="36"/>
        <v>0</v>
      </c>
      <c r="Y567" s="140">
        <f t="shared" si="36"/>
        <v>0</v>
      </c>
      <c r="Z567" s="140">
        <f t="shared" si="36"/>
        <v>0</v>
      </c>
      <c r="AA567" s="140">
        <f t="shared" si="36"/>
        <v>0</v>
      </c>
      <c r="AC567" s="143">
        <f t="shared" si="35"/>
        <v>0</v>
      </c>
      <c r="AD567" s="143">
        <f t="shared" si="35"/>
        <v>0</v>
      </c>
      <c r="AE567" s="143">
        <f t="shared" si="35"/>
        <v>0</v>
      </c>
      <c r="AF567" s="143">
        <f t="shared" si="35"/>
        <v>0</v>
      </c>
      <c r="AG567" s="143">
        <f t="shared" si="35"/>
        <v>0</v>
      </c>
    </row>
    <row r="568" spans="17:33">
      <c r="Q568" s="140">
        <f t="shared" si="34"/>
        <v>0</v>
      </c>
      <c r="R568" s="140">
        <f t="shared" si="34"/>
        <v>0</v>
      </c>
      <c r="S568" s="140">
        <f t="shared" si="34"/>
        <v>0</v>
      </c>
      <c r="T568" s="140">
        <f t="shared" si="34"/>
        <v>0</v>
      </c>
      <c r="U568" s="140">
        <f t="shared" si="34"/>
        <v>0</v>
      </c>
      <c r="W568" s="140">
        <f t="shared" si="36"/>
        <v>0</v>
      </c>
      <c r="X568" s="140">
        <f t="shared" si="36"/>
        <v>0</v>
      </c>
      <c r="Y568" s="140">
        <f t="shared" si="36"/>
        <v>0</v>
      </c>
      <c r="Z568" s="140">
        <f t="shared" si="36"/>
        <v>0</v>
      </c>
      <c r="AA568" s="140">
        <f t="shared" si="36"/>
        <v>0</v>
      </c>
      <c r="AC568" s="143">
        <f t="shared" si="35"/>
        <v>0</v>
      </c>
      <c r="AD568" s="143">
        <f t="shared" si="35"/>
        <v>0</v>
      </c>
      <c r="AE568" s="143">
        <f t="shared" si="35"/>
        <v>0</v>
      </c>
      <c r="AF568" s="143">
        <f t="shared" si="35"/>
        <v>0</v>
      </c>
      <c r="AG568" s="143">
        <f t="shared" si="35"/>
        <v>0</v>
      </c>
    </row>
    <row r="569" spans="17:33">
      <c r="Q569" s="140">
        <f t="shared" si="34"/>
        <v>0</v>
      </c>
      <c r="R569" s="140">
        <f t="shared" si="34"/>
        <v>0</v>
      </c>
      <c r="S569" s="140">
        <f t="shared" si="34"/>
        <v>0</v>
      </c>
      <c r="T569" s="140">
        <f t="shared" si="34"/>
        <v>0</v>
      </c>
      <c r="U569" s="140">
        <f t="shared" si="34"/>
        <v>0</v>
      </c>
      <c r="W569" s="140">
        <f t="shared" si="36"/>
        <v>0</v>
      </c>
      <c r="X569" s="140">
        <f t="shared" si="36"/>
        <v>0</v>
      </c>
      <c r="Y569" s="140">
        <f t="shared" si="36"/>
        <v>0</v>
      </c>
      <c r="Z569" s="140">
        <f t="shared" si="36"/>
        <v>0</v>
      </c>
      <c r="AA569" s="140">
        <f t="shared" si="36"/>
        <v>0</v>
      </c>
      <c r="AC569" s="143">
        <f t="shared" si="35"/>
        <v>0</v>
      </c>
      <c r="AD569" s="143">
        <f t="shared" si="35"/>
        <v>0</v>
      </c>
      <c r="AE569" s="143">
        <f t="shared" si="35"/>
        <v>0</v>
      </c>
      <c r="AF569" s="143">
        <f t="shared" si="35"/>
        <v>0</v>
      </c>
      <c r="AG569" s="143">
        <f t="shared" si="35"/>
        <v>0</v>
      </c>
    </row>
    <row r="570" spans="17:33">
      <c r="Q570" s="140">
        <f t="shared" si="34"/>
        <v>0</v>
      </c>
      <c r="R570" s="140">
        <f t="shared" si="34"/>
        <v>0</v>
      </c>
      <c r="S570" s="140">
        <f t="shared" si="34"/>
        <v>0</v>
      </c>
      <c r="T570" s="140">
        <f t="shared" si="34"/>
        <v>0</v>
      </c>
      <c r="U570" s="140">
        <f t="shared" si="34"/>
        <v>0</v>
      </c>
      <c r="W570" s="140">
        <f t="shared" si="36"/>
        <v>0</v>
      </c>
      <c r="X570" s="140">
        <f t="shared" si="36"/>
        <v>0</v>
      </c>
      <c r="Y570" s="140">
        <f t="shared" si="36"/>
        <v>0</v>
      </c>
      <c r="Z570" s="140">
        <f t="shared" si="36"/>
        <v>0</v>
      </c>
      <c r="AA570" s="140">
        <f t="shared" si="36"/>
        <v>0</v>
      </c>
      <c r="AC570" s="143">
        <f t="shared" si="35"/>
        <v>0</v>
      </c>
      <c r="AD570" s="143">
        <f t="shared" si="35"/>
        <v>0</v>
      </c>
      <c r="AE570" s="143">
        <f t="shared" si="35"/>
        <v>0</v>
      </c>
      <c r="AF570" s="143">
        <f t="shared" si="35"/>
        <v>0</v>
      </c>
      <c r="AG570" s="143">
        <f t="shared" si="35"/>
        <v>0</v>
      </c>
    </row>
    <row r="571" spans="17:33">
      <c r="Q571" s="140">
        <f t="shared" si="34"/>
        <v>0</v>
      </c>
      <c r="R571" s="140">
        <f t="shared" si="34"/>
        <v>0</v>
      </c>
      <c r="S571" s="140">
        <f t="shared" si="34"/>
        <v>0</v>
      </c>
      <c r="T571" s="140">
        <f t="shared" si="34"/>
        <v>0</v>
      </c>
      <c r="U571" s="140">
        <f t="shared" si="34"/>
        <v>0</v>
      </c>
      <c r="W571" s="140">
        <f t="shared" si="36"/>
        <v>0</v>
      </c>
      <c r="X571" s="140">
        <f t="shared" si="36"/>
        <v>0</v>
      </c>
      <c r="Y571" s="140">
        <f t="shared" si="36"/>
        <v>0</v>
      </c>
      <c r="Z571" s="140">
        <f t="shared" si="36"/>
        <v>0</v>
      </c>
      <c r="AA571" s="140">
        <f t="shared" si="36"/>
        <v>0</v>
      </c>
      <c r="AC571" s="143">
        <f t="shared" si="35"/>
        <v>0</v>
      </c>
      <c r="AD571" s="143">
        <f t="shared" si="35"/>
        <v>0</v>
      </c>
      <c r="AE571" s="143">
        <f t="shared" si="35"/>
        <v>0</v>
      </c>
      <c r="AF571" s="143">
        <f t="shared" si="35"/>
        <v>0</v>
      </c>
      <c r="AG571" s="143">
        <f t="shared" si="35"/>
        <v>0</v>
      </c>
    </row>
    <row r="572" spans="17:33">
      <c r="Q572" s="140">
        <f t="shared" si="34"/>
        <v>0</v>
      </c>
      <c r="R572" s="140">
        <f t="shared" si="34"/>
        <v>0</v>
      </c>
      <c r="S572" s="140">
        <f t="shared" si="34"/>
        <v>0</v>
      </c>
      <c r="T572" s="140">
        <f t="shared" si="34"/>
        <v>0</v>
      </c>
      <c r="U572" s="140">
        <f t="shared" si="34"/>
        <v>0</v>
      </c>
      <c r="W572" s="140">
        <f t="shared" si="36"/>
        <v>0</v>
      </c>
      <c r="X572" s="140">
        <f t="shared" si="36"/>
        <v>0</v>
      </c>
      <c r="Y572" s="140">
        <f t="shared" si="36"/>
        <v>0</v>
      </c>
      <c r="Z572" s="140">
        <f t="shared" si="36"/>
        <v>0</v>
      </c>
      <c r="AA572" s="140">
        <f t="shared" si="36"/>
        <v>0</v>
      </c>
      <c r="AC572" s="143">
        <f t="shared" si="35"/>
        <v>0</v>
      </c>
      <c r="AD572" s="143">
        <f t="shared" si="35"/>
        <v>0</v>
      </c>
      <c r="AE572" s="143">
        <f t="shared" si="35"/>
        <v>0</v>
      </c>
      <c r="AF572" s="143">
        <f t="shared" si="35"/>
        <v>0</v>
      </c>
      <c r="AG572" s="143">
        <f t="shared" si="35"/>
        <v>0</v>
      </c>
    </row>
    <row r="573" spans="17:33">
      <c r="Q573" s="140">
        <f t="shared" si="34"/>
        <v>0</v>
      </c>
      <c r="R573" s="140">
        <f t="shared" si="34"/>
        <v>0</v>
      </c>
      <c r="S573" s="140">
        <f t="shared" si="34"/>
        <v>0</v>
      </c>
      <c r="T573" s="140">
        <f t="shared" si="34"/>
        <v>0</v>
      </c>
      <c r="U573" s="140">
        <f t="shared" si="34"/>
        <v>0</v>
      </c>
      <c r="W573" s="140">
        <f t="shared" si="36"/>
        <v>0</v>
      </c>
      <c r="X573" s="140">
        <f t="shared" si="36"/>
        <v>0</v>
      </c>
      <c r="Y573" s="140">
        <f t="shared" si="36"/>
        <v>0</v>
      </c>
      <c r="Z573" s="140">
        <f t="shared" si="36"/>
        <v>0</v>
      </c>
      <c r="AA573" s="140">
        <f t="shared" si="36"/>
        <v>0</v>
      </c>
      <c r="AC573" s="143">
        <f t="shared" si="35"/>
        <v>0</v>
      </c>
      <c r="AD573" s="143">
        <f t="shared" si="35"/>
        <v>0</v>
      </c>
      <c r="AE573" s="143">
        <f t="shared" si="35"/>
        <v>0</v>
      </c>
      <c r="AF573" s="143">
        <f t="shared" si="35"/>
        <v>0</v>
      </c>
      <c r="AG573" s="143">
        <f t="shared" si="35"/>
        <v>0</v>
      </c>
    </row>
    <row r="574" spans="17:33">
      <c r="Q574" s="140">
        <f t="shared" si="34"/>
        <v>0</v>
      </c>
      <c r="R574" s="140">
        <f t="shared" si="34"/>
        <v>0</v>
      </c>
      <c r="S574" s="140">
        <f t="shared" si="34"/>
        <v>0</v>
      </c>
      <c r="T574" s="140">
        <f t="shared" si="34"/>
        <v>0</v>
      </c>
      <c r="U574" s="140">
        <f t="shared" si="34"/>
        <v>0</v>
      </c>
      <c r="W574" s="140">
        <f t="shared" si="36"/>
        <v>0</v>
      </c>
      <c r="X574" s="140">
        <f t="shared" si="36"/>
        <v>0</v>
      </c>
      <c r="Y574" s="140">
        <f t="shared" si="36"/>
        <v>0</v>
      </c>
      <c r="Z574" s="140">
        <f t="shared" si="36"/>
        <v>0</v>
      </c>
      <c r="AA574" s="140">
        <f t="shared" si="36"/>
        <v>0</v>
      </c>
      <c r="AC574" s="143">
        <f t="shared" si="35"/>
        <v>0</v>
      </c>
      <c r="AD574" s="143">
        <f t="shared" si="35"/>
        <v>0</v>
      </c>
      <c r="AE574" s="143">
        <f t="shared" si="35"/>
        <v>0</v>
      </c>
      <c r="AF574" s="143">
        <f t="shared" si="35"/>
        <v>0</v>
      </c>
      <c r="AG574" s="143">
        <f t="shared" si="35"/>
        <v>0</v>
      </c>
    </row>
    <row r="575" spans="17:33">
      <c r="Q575" s="140">
        <f t="shared" si="34"/>
        <v>0</v>
      </c>
      <c r="R575" s="140">
        <f t="shared" si="34"/>
        <v>0</v>
      </c>
      <c r="S575" s="140">
        <f t="shared" si="34"/>
        <v>0</v>
      </c>
      <c r="T575" s="140">
        <f t="shared" si="34"/>
        <v>0</v>
      </c>
      <c r="U575" s="140">
        <f t="shared" si="34"/>
        <v>0</v>
      </c>
      <c r="W575" s="140">
        <f t="shared" si="36"/>
        <v>0</v>
      </c>
      <c r="X575" s="140">
        <f t="shared" si="36"/>
        <v>0</v>
      </c>
      <c r="Y575" s="140">
        <f t="shared" si="36"/>
        <v>0</v>
      </c>
      <c r="Z575" s="140">
        <f t="shared" si="36"/>
        <v>0</v>
      </c>
      <c r="AA575" s="140">
        <f t="shared" si="36"/>
        <v>0</v>
      </c>
      <c r="AC575" s="143">
        <f t="shared" si="35"/>
        <v>0</v>
      </c>
      <c r="AD575" s="143">
        <f t="shared" si="35"/>
        <v>0</v>
      </c>
      <c r="AE575" s="143">
        <f t="shared" si="35"/>
        <v>0</v>
      </c>
      <c r="AF575" s="143">
        <f t="shared" si="35"/>
        <v>0</v>
      </c>
      <c r="AG575" s="143">
        <f t="shared" si="35"/>
        <v>0</v>
      </c>
    </row>
    <row r="576" spans="17:33">
      <c r="Q576" s="140">
        <f t="shared" si="34"/>
        <v>0</v>
      </c>
      <c r="R576" s="140">
        <f t="shared" si="34"/>
        <v>0</v>
      </c>
      <c r="S576" s="140">
        <f t="shared" si="34"/>
        <v>0</v>
      </c>
      <c r="T576" s="140">
        <f t="shared" si="34"/>
        <v>0</v>
      </c>
      <c r="U576" s="140">
        <f t="shared" si="34"/>
        <v>0</v>
      </c>
      <c r="W576" s="140">
        <f t="shared" si="36"/>
        <v>0</v>
      </c>
      <c r="X576" s="140">
        <f t="shared" si="36"/>
        <v>0</v>
      </c>
      <c r="Y576" s="140">
        <f t="shared" si="36"/>
        <v>0</v>
      </c>
      <c r="Z576" s="140">
        <f t="shared" si="36"/>
        <v>0</v>
      </c>
      <c r="AA576" s="140">
        <f t="shared" si="36"/>
        <v>0</v>
      </c>
      <c r="AC576" s="143">
        <f t="shared" si="35"/>
        <v>0</v>
      </c>
      <c r="AD576" s="143">
        <f t="shared" si="35"/>
        <v>0</v>
      </c>
      <c r="AE576" s="143">
        <f t="shared" si="35"/>
        <v>0</v>
      </c>
      <c r="AF576" s="143">
        <f t="shared" si="35"/>
        <v>0</v>
      </c>
      <c r="AG576" s="143">
        <f t="shared" si="35"/>
        <v>0</v>
      </c>
    </row>
    <row r="577" spans="17:33">
      <c r="Q577" s="140">
        <f t="shared" si="34"/>
        <v>0</v>
      </c>
      <c r="R577" s="140">
        <f t="shared" si="34"/>
        <v>0</v>
      </c>
      <c r="S577" s="140">
        <f t="shared" si="34"/>
        <v>0</v>
      </c>
      <c r="T577" s="140">
        <f t="shared" si="34"/>
        <v>0</v>
      </c>
      <c r="U577" s="140">
        <f t="shared" si="34"/>
        <v>0</v>
      </c>
      <c r="W577" s="140">
        <f t="shared" si="36"/>
        <v>0</v>
      </c>
      <c r="X577" s="140">
        <f t="shared" si="36"/>
        <v>0</v>
      </c>
      <c r="Y577" s="140">
        <f t="shared" si="36"/>
        <v>0</v>
      </c>
      <c r="Z577" s="140">
        <f t="shared" si="36"/>
        <v>0</v>
      </c>
      <c r="AA577" s="140">
        <f t="shared" si="36"/>
        <v>0</v>
      </c>
      <c r="AC577" s="143">
        <f t="shared" si="35"/>
        <v>0</v>
      </c>
      <c r="AD577" s="143">
        <f t="shared" si="35"/>
        <v>0</v>
      </c>
      <c r="AE577" s="143">
        <f t="shared" si="35"/>
        <v>0</v>
      </c>
      <c r="AF577" s="143">
        <f t="shared" si="35"/>
        <v>0</v>
      </c>
      <c r="AG577" s="143">
        <f t="shared" si="35"/>
        <v>0</v>
      </c>
    </row>
    <row r="578" spans="17:33">
      <c r="Q578" s="140">
        <f t="shared" si="34"/>
        <v>0</v>
      </c>
      <c r="R578" s="140">
        <f t="shared" si="34"/>
        <v>0</v>
      </c>
      <c r="S578" s="140">
        <f t="shared" si="34"/>
        <v>0</v>
      </c>
      <c r="T578" s="140">
        <f t="shared" si="34"/>
        <v>0</v>
      </c>
      <c r="U578" s="140">
        <f t="shared" si="34"/>
        <v>0</v>
      </c>
      <c r="W578" s="140">
        <f t="shared" si="36"/>
        <v>0</v>
      </c>
      <c r="X578" s="140">
        <f t="shared" si="36"/>
        <v>0</v>
      </c>
      <c r="Y578" s="140">
        <f t="shared" si="36"/>
        <v>0</v>
      </c>
      <c r="Z578" s="140">
        <f t="shared" si="36"/>
        <v>0</v>
      </c>
      <c r="AA578" s="140">
        <f t="shared" si="36"/>
        <v>0</v>
      </c>
      <c r="AC578" s="143">
        <f t="shared" si="35"/>
        <v>0</v>
      </c>
      <c r="AD578" s="143">
        <f t="shared" si="35"/>
        <v>0</v>
      </c>
      <c r="AE578" s="143">
        <f t="shared" si="35"/>
        <v>0</v>
      </c>
      <c r="AF578" s="143">
        <f t="shared" si="35"/>
        <v>0</v>
      </c>
      <c r="AG578" s="143">
        <f t="shared" si="35"/>
        <v>0</v>
      </c>
    </row>
    <row r="579" spans="17:33">
      <c r="Q579" s="140">
        <f t="shared" si="34"/>
        <v>0</v>
      </c>
      <c r="R579" s="140">
        <f t="shared" si="34"/>
        <v>0</v>
      </c>
      <c r="S579" s="140">
        <f t="shared" si="34"/>
        <v>0</v>
      </c>
      <c r="T579" s="140">
        <f t="shared" si="34"/>
        <v>0</v>
      </c>
      <c r="U579" s="140">
        <f t="shared" si="34"/>
        <v>0</v>
      </c>
      <c r="W579" s="140">
        <f t="shared" si="36"/>
        <v>0</v>
      </c>
      <c r="X579" s="140">
        <f t="shared" si="36"/>
        <v>0</v>
      </c>
      <c r="Y579" s="140">
        <f t="shared" si="36"/>
        <v>0</v>
      </c>
      <c r="Z579" s="140">
        <f t="shared" si="36"/>
        <v>0</v>
      </c>
      <c r="AA579" s="140">
        <f t="shared" si="36"/>
        <v>0</v>
      </c>
      <c r="AC579" s="143">
        <f t="shared" si="35"/>
        <v>0</v>
      </c>
      <c r="AD579" s="143">
        <f t="shared" si="35"/>
        <v>0</v>
      </c>
      <c r="AE579" s="143">
        <f t="shared" si="35"/>
        <v>0</v>
      </c>
      <c r="AF579" s="143">
        <f t="shared" si="35"/>
        <v>0</v>
      </c>
      <c r="AG579" s="143">
        <f t="shared" si="35"/>
        <v>0</v>
      </c>
    </row>
    <row r="580" spans="17:33">
      <c r="Q580" s="140">
        <f t="shared" ref="Q580:U630" si="37">($E580-$D580)*K580</f>
        <v>0</v>
      </c>
      <c r="R580" s="140">
        <f t="shared" si="37"/>
        <v>0</v>
      </c>
      <c r="S580" s="140">
        <f t="shared" si="37"/>
        <v>0</v>
      </c>
      <c r="T580" s="140">
        <f t="shared" si="37"/>
        <v>0</v>
      </c>
      <c r="U580" s="140">
        <f t="shared" si="37"/>
        <v>0</v>
      </c>
      <c r="W580" s="140">
        <f t="shared" si="36"/>
        <v>0</v>
      </c>
      <c r="X580" s="140">
        <f t="shared" si="36"/>
        <v>0</v>
      </c>
      <c r="Y580" s="140">
        <f t="shared" si="36"/>
        <v>0</v>
      </c>
      <c r="Z580" s="140">
        <f t="shared" si="36"/>
        <v>0</v>
      </c>
      <c r="AA580" s="140">
        <f t="shared" si="36"/>
        <v>0</v>
      </c>
      <c r="AC580" s="143">
        <f t="shared" ref="AC580:AG630" si="38">SUM(Q580,W580)</f>
        <v>0</v>
      </c>
      <c r="AD580" s="143">
        <f t="shared" si="38"/>
        <v>0</v>
      </c>
      <c r="AE580" s="143">
        <f t="shared" si="38"/>
        <v>0</v>
      </c>
      <c r="AF580" s="143">
        <f t="shared" si="38"/>
        <v>0</v>
      </c>
      <c r="AG580" s="143">
        <f t="shared" si="38"/>
        <v>0</v>
      </c>
    </row>
    <row r="581" spans="17:33">
      <c r="Q581" s="140">
        <f t="shared" si="37"/>
        <v>0</v>
      </c>
      <c r="R581" s="140">
        <f t="shared" si="37"/>
        <v>0</v>
      </c>
      <c r="S581" s="140">
        <f t="shared" si="37"/>
        <v>0</v>
      </c>
      <c r="T581" s="140">
        <f t="shared" si="37"/>
        <v>0</v>
      </c>
      <c r="U581" s="140">
        <f t="shared" si="37"/>
        <v>0</v>
      </c>
      <c r="W581" s="140">
        <f t="shared" si="36"/>
        <v>0</v>
      </c>
      <c r="X581" s="140">
        <f t="shared" si="36"/>
        <v>0</v>
      </c>
      <c r="Y581" s="140">
        <f t="shared" si="36"/>
        <v>0</v>
      </c>
      <c r="Z581" s="140">
        <f t="shared" si="36"/>
        <v>0</v>
      </c>
      <c r="AA581" s="140">
        <f t="shared" si="36"/>
        <v>0</v>
      </c>
      <c r="AC581" s="143">
        <f t="shared" si="38"/>
        <v>0</v>
      </c>
      <c r="AD581" s="143">
        <f t="shared" si="38"/>
        <v>0</v>
      </c>
      <c r="AE581" s="143">
        <f t="shared" si="38"/>
        <v>0</v>
      </c>
      <c r="AF581" s="143">
        <f t="shared" si="38"/>
        <v>0</v>
      </c>
      <c r="AG581" s="143">
        <f t="shared" si="38"/>
        <v>0</v>
      </c>
    </row>
    <row r="582" spans="17:33">
      <c r="Q582" s="140">
        <f t="shared" si="37"/>
        <v>0</v>
      </c>
      <c r="R582" s="140">
        <f t="shared" si="37"/>
        <v>0</v>
      </c>
      <c r="S582" s="140">
        <f t="shared" si="37"/>
        <v>0</v>
      </c>
      <c r="T582" s="140">
        <f t="shared" si="37"/>
        <v>0</v>
      </c>
      <c r="U582" s="140">
        <f t="shared" si="37"/>
        <v>0</v>
      </c>
      <c r="W582" s="140">
        <f t="shared" si="36"/>
        <v>0</v>
      </c>
      <c r="X582" s="140">
        <f t="shared" si="36"/>
        <v>0</v>
      </c>
      <c r="Y582" s="140">
        <f t="shared" si="36"/>
        <v>0</v>
      </c>
      <c r="Z582" s="140">
        <f t="shared" si="36"/>
        <v>0</v>
      </c>
      <c r="AA582" s="140">
        <f t="shared" si="36"/>
        <v>0</v>
      </c>
      <c r="AC582" s="143">
        <f t="shared" si="38"/>
        <v>0</v>
      </c>
      <c r="AD582" s="143">
        <f t="shared" si="38"/>
        <v>0</v>
      </c>
      <c r="AE582" s="143">
        <f t="shared" si="38"/>
        <v>0</v>
      </c>
      <c r="AF582" s="143">
        <f t="shared" si="38"/>
        <v>0</v>
      </c>
      <c r="AG582" s="143">
        <f t="shared" si="38"/>
        <v>0</v>
      </c>
    </row>
    <row r="583" spans="17:33">
      <c r="Q583" s="140">
        <f t="shared" si="37"/>
        <v>0</v>
      </c>
      <c r="R583" s="140">
        <f t="shared" si="37"/>
        <v>0</v>
      </c>
      <c r="S583" s="140">
        <f t="shared" si="37"/>
        <v>0</v>
      </c>
      <c r="T583" s="140">
        <f t="shared" si="37"/>
        <v>0</v>
      </c>
      <c r="U583" s="140">
        <f t="shared" si="37"/>
        <v>0</v>
      </c>
      <c r="W583" s="140">
        <f t="shared" si="36"/>
        <v>0</v>
      </c>
      <c r="X583" s="140">
        <f t="shared" si="36"/>
        <v>0</v>
      </c>
      <c r="Y583" s="140">
        <f t="shared" si="36"/>
        <v>0</v>
      </c>
      <c r="Z583" s="140">
        <f t="shared" si="36"/>
        <v>0</v>
      </c>
      <c r="AA583" s="140">
        <f t="shared" si="36"/>
        <v>0</v>
      </c>
      <c r="AC583" s="143">
        <f t="shared" si="38"/>
        <v>0</v>
      </c>
      <c r="AD583" s="143">
        <f t="shared" si="38"/>
        <v>0</v>
      </c>
      <c r="AE583" s="143">
        <f t="shared" si="38"/>
        <v>0</v>
      </c>
      <c r="AF583" s="143">
        <f t="shared" si="38"/>
        <v>0</v>
      </c>
      <c r="AG583" s="143">
        <f t="shared" si="38"/>
        <v>0</v>
      </c>
    </row>
    <row r="584" spans="17:33">
      <c r="Q584" s="140">
        <f t="shared" si="37"/>
        <v>0</v>
      </c>
      <c r="R584" s="140">
        <f t="shared" si="37"/>
        <v>0</v>
      </c>
      <c r="S584" s="140">
        <f t="shared" si="37"/>
        <v>0</v>
      </c>
      <c r="T584" s="140">
        <f t="shared" si="37"/>
        <v>0</v>
      </c>
      <c r="U584" s="140">
        <f t="shared" si="37"/>
        <v>0</v>
      </c>
      <c r="W584" s="140">
        <f t="shared" si="36"/>
        <v>0</v>
      </c>
      <c r="X584" s="140">
        <f t="shared" si="36"/>
        <v>0</v>
      </c>
      <c r="Y584" s="140">
        <f t="shared" si="36"/>
        <v>0</v>
      </c>
      <c r="Z584" s="140">
        <f t="shared" si="36"/>
        <v>0</v>
      </c>
      <c r="AA584" s="140">
        <f t="shared" si="36"/>
        <v>0</v>
      </c>
      <c r="AC584" s="143">
        <f t="shared" si="38"/>
        <v>0</v>
      </c>
      <c r="AD584" s="143">
        <f t="shared" si="38"/>
        <v>0</v>
      </c>
      <c r="AE584" s="143">
        <f t="shared" si="38"/>
        <v>0</v>
      </c>
      <c r="AF584" s="143">
        <f t="shared" si="38"/>
        <v>0</v>
      </c>
      <c r="AG584" s="143">
        <f t="shared" si="38"/>
        <v>0</v>
      </c>
    </row>
    <row r="585" spans="17:33">
      <c r="Q585" s="140">
        <f t="shared" si="37"/>
        <v>0</v>
      </c>
      <c r="R585" s="140">
        <f t="shared" si="37"/>
        <v>0</v>
      </c>
      <c r="S585" s="140">
        <f t="shared" si="37"/>
        <v>0</v>
      </c>
      <c r="T585" s="140">
        <f t="shared" si="37"/>
        <v>0</v>
      </c>
      <c r="U585" s="140">
        <f t="shared" si="37"/>
        <v>0</v>
      </c>
      <c r="W585" s="140">
        <f t="shared" si="36"/>
        <v>0</v>
      </c>
      <c r="X585" s="140">
        <f t="shared" si="36"/>
        <v>0</v>
      </c>
      <c r="Y585" s="140">
        <f t="shared" si="36"/>
        <v>0</v>
      </c>
      <c r="Z585" s="140">
        <f t="shared" si="36"/>
        <v>0</v>
      </c>
      <c r="AA585" s="140">
        <f t="shared" si="36"/>
        <v>0</v>
      </c>
      <c r="AC585" s="143">
        <f t="shared" si="38"/>
        <v>0</v>
      </c>
      <c r="AD585" s="143">
        <f t="shared" si="38"/>
        <v>0</v>
      </c>
      <c r="AE585" s="143">
        <f t="shared" si="38"/>
        <v>0</v>
      </c>
      <c r="AF585" s="143">
        <f t="shared" si="38"/>
        <v>0</v>
      </c>
      <c r="AG585" s="143">
        <f t="shared" si="38"/>
        <v>0</v>
      </c>
    </row>
    <row r="586" spans="17:33">
      <c r="Q586" s="140">
        <f t="shared" si="37"/>
        <v>0</v>
      </c>
      <c r="R586" s="140">
        <f t="shared" si="37"/>
        <v>0</v>
      </c>
      <c r="S586" s="140">
        <f t="shared" si="37"/>
        <v>0</v>
      </c>
      <c r="T586" s="140">
        <f t="shared" si="37"/>
        <v>0</v>
      </c>
      <c r="U586" s="140">
        <f t="shared" si="37"/>
        <v>0</v>
      </c>
      <c r="W586" s="140">
        <f t="shared" si="36"/>
        <v>0</v>
      </c>
      <c r="X586" s="140">
        <f t="shared" si="36"/>
        <v>0</v>
      </c>
      <c r="Y586" s="140">
        <f t="shared" si="36"/>
        <v>0</v>
      </c>
      <c r="Z586" s="140">
        <f t="shared" si="36"/>
        <v>0</v>
      </c>
      <c r="AA586" s="140">
        <f t="shared" si="36"/>
        <v>0</v>
      </c>
      <c r="AC586" s="143">
        <f t="shared" si="38"/>
        <v>0</v>
      </c>
      <c r="AD586" s="143">
        <f t="shared" si="38"/>
        <v>0</v>
      </c>
      <c r="AE586" s="143">
        <f t="shared" si="38"/>
        <v>0</v>
      </c>
      <c r="AF586" s="143">
        <f t="shared" si="38"/>
        <v>0</v>
      </c>
      <c r="AG586" s="143">
        <f t="shared" si="38"/>
        <v>0</v>
      </c>
    </row>
    <row r="587" spans="17:33">
      <c r="Q587" s="140">
        <f t="shared" si="37"/>
        <v>0</v>
      </c>
      <c r="R587" s="140">
        <f t="shared" si="37"/>
        <v>0</v>
      </c>
      <c r="S587" s="140">
        <f t="shared" si="37"/>
        <v>0</v>
      </c>
      <c r="T587" s="140">
        <f t="shared" si="37"/>
        <v>0</v>
      </c>
      <c r="U587" s="140">
        <f t="shared" si="37"/>
        <v>0</v>
      </c>
      <c r="W587" s="140">
        <f t="shared" si="36"/>
        <v>0</v>
      </c>
      <c r="X587" s="140">
        <f t="shared" si="36"/>
        <v>0</v>
      </c>
      <c r="Y587" s="140">
        <f t="shared" si="36"/>
        <v>0</v>
      </c>
      <c r="Z587" s="140">
        <f t="shared" si="36"/>
        <v>0</v>
      </c>
      <c r="AA587" s="140">
        <f t="shared" si="36"/>
        <v>0</v>
      </c>
      <c r="AC587" s="143">
        <f t="shared" si="38"/>
        <v>0</v>
      </c>
      <c r="AD587" s="143">
        <f t="shared" si="38"/>
        <v>0</v>
      </c>
      <c r="AE587" s="143">
        <f t="shared" si="38"/>
        <v>0</v>
      </c>
      <c r="AF587" s="143">
        <f t="shared" si="38"/>
        <v>0</v>
      </c>
      <c r="AG587" s="143">
        <f t="shared" si="38"/>
        <v>0</v>
      </c>
    </row>
    <row r="588" spans="17:33">
      <c r="Q588" s="140">
        <f t="shared" si="37"/>
        <v>0</v>
      </c>
      <c r="R588" s="140">
        <f t="shared" si="37"/>
        <v>0</v>
      </c>
      <c r="S588" s="140">
        <f t="shared" si="37"/>
        <v>0</v>
      </c>
      <c r="T588" s="140">
        <f t="shared" si="37"/>
        <v>0</v>
      </c>
      <c r="U588" s="140">
        <f t="shared" si="37"/>
        <v>0</v>
      </c>
      <c r="W588" s="140">
        <f t="shared" si="36"/>
        <v>0</v>
      </c>
      <c r="X588" s="140">
        <f t="shared" si="36"/>
        <v>0</v>
      </c>
      <c r="Y588" s="140">
        <f t="shared" si="36"/>
        <v>0</v>
      </c>
      <c r="Z588" s="140">
        <f t="shared" si="36"/>
        <v>0</v>
      </c>
      <c r="AA588" s="140">
        <f t="shared" si="36"/>
        <v>0</v>
      </c>
      <c r="AC588" s="143">
        <f t="shared" si="38"/>
        <v>0</v>
      </c>
      <c r="AD588" s="143">
        <f t="shared" si="38"/>
        <v>0</v>
      </c>
      <c r="AE588" s="143">
        <f t="shared" si="38"/>
        <v>0</v>
      </c>
      <c r="AF588" s="143">
        <f t="shared" si="38"/>
        <v>0</v>
      </c>
      <c r="AG588" s="143">
        <f t="shared" si="38"/>
        <v>0</v>
      </c>
    </row>
    <row r="589" spans="17:33">
      <c r="Q589" s="140">
        <f t="shared" si="37"/>
        <v>0</v>
      </c>
      <c r="R589" s="140">
        <f t="shared" si="37"/>
        <v>0</v>
      </c>
      <c r="S589" s="140">
        <f t="shared" si="37"/>
        <v>0</v>
      </c>
      <c r="T589" s="140">
        <f t="shared" si="37"/>
        <v>0</v>
      </c>
      <c r="U589" s="140">
        <f t="shared" si="37"/>
        <v>0</v>
      </c>
      <c r="W589" s="140">
        <f t="shared" si="36"/>
        <v>0</v>
      </c>
      <c r="X589" s="140">
        <f t="shared" si="36"/>
        <v>0</v>
      </c>
      <c r="Y589" s="140">
        <f t="shared" si="36"/>
        <v>0</v>
      </c>
      <c r="Z589" s="140">
        <f t="shared" si="36"/>
        <v>0</v>
      </c>
      <c r="AA589" s="140">
        <f t="shared" si="36"/>
        <v>0</v>
      </c>
      <c r="AC589" s="143">
        <f t="shared" si="38"/>
        <v>0</v>
      </c>
      <c r="AD589" s="143">
        <f t="shared" si="38"/>
        <v>0</v>
      </c>
      <c r="AE589" s="143">
        <f t="shared" si="38"/>
        <v>0</v>
      </c>
      <c r="AF589" s="143">
        <f t="shared" si="38"/>
        <v>0</v>
      </c>
      <c r="AG589" s="143">
        <f t="shared" si="38"/>
        <v>0</v>
      </c>
    </row>
    <row r="590" spans="17:33">
      <c r="Q590" s="140">
        <f t="shared" si="37"/>
        <v>0</v>
      </c>
      <c r="R590" s="140">
        <f t="shared" si="37"/>
        <v>0</v>
      </c>
      <c r="S590" s="140">
        <f t="shared" si="37"/>
        <v>0</v>
      </c>
      <c r="T590" s="140">
        <f t="shared" si="37"/>
        <v>0</v>
      </c>
      <c r="U590" s="140">
        <f t="shared" si="37"/>
        <v>0</v>
      </c>
      <c r="W590" s="140">
        <f t="shared" si="36"/>
        <v>0</v>
      </c>
      <c r="X590" s="140">
        <f t="shared" si="36"/>
        <v>0</v>
      </c>
      <c r="Y590" s="140">
        <f t="shared" si="36"/>
        <v>0</v>
      </c>
      <c r="Z590" s="140">
        <f t="shared" si="36"/>
        <v>0</v>
      </c>
      <c r="AA590" s="140">
        <f t="shared" si="36"/>
        <v>0</v>
      </c>
      <c r="AC590" s="143">
        <f t="shared" si="38"/>
        <v>0</v>
      </c>
      <c r="AD590" s="143">
        <f t="shared" si="38"/>
        <v>0</v>
      </c>
      <c r="AE590" s="143">
        <f t="shared" si="38"/>
        <v>0</v>
      </c>
      <c r="AF590" s="143">
        <f t="shared" si="38"/>
        <v>0</v>
      </c>
      <c r="AG590" s="143">
        <f t="shared" si="38"/>
        <v>0</v>
      </c>
    </row>
    <row r="591" spans="17:33">
      <c r="Q591" s="140">
        <f t="shared" si="37"/>
        <v>0</v>
      </c>
      <c r="R591" s="140">
        <f t="shared" si="37"/>
        <v>0</v>
      </c>
      <c r="S591" s="140">
        <f t="shared" si="37"/>
        <v>0</v>
      </c>
      <c r="T591" s="140">
        <f t="shared" si="37"/>
        <v>0</v>
      </c>
      <c r="U591" s="140">
        <f t="shared" si="37"/>
        <v>0</v>
      </c>
      <c r="W591" s="140">
        <f t="shared" si="36"/>
        <v>0</v>
      </c>
      <c r="X591" s="140">
        <f t="shared" si="36"/>
        <v>0</v>
      </c>
      <c r="Y591" s="140">
        <f t="shared" si="36"/>
        <v>0</v>
      </c>
      <c r="Z591" s="140">
        <f t="shared" si="36"/>
        <v>0</v>
      </c>
      <c r="AA591" s="140">
        <f t="shared" si="36"/>
        <v>0</v>
      </c>
      <c r="AC591" s="143">
        <f t="shared" si="38"/>
        <v>0</v>
      </c>
      <c r="AD591" s="143">
        <f t="shared" si="38"/>
        <v>0</v>
      </c>
      <c r="AE591" s="143">
        <f t="shared" si="38"/>
        <v>0</v>
      </c>
      <c r="AF591" s="143">
        <f t="shared" si="38"/>
        <v>0</v>
      </c>
      <c r="AG591" s="143">
        <f t="shared" si="38"/>
        <v>0</v>
      </c>
    </row>
    <row r="592" spans="17:33">
      <c r="Q592" s="140">
        <f t="shared" si="37"/>
        <v>0</v>
      </c>
      <c r="R592" s="140">
        <f t="shared" si="37"/>
        <v>0</v>
      </c>
      <c r="S592" s="140">
        <f t="shared" si="37"/>
        <v>0</v>
      </c>
      <c r="T592" s="140">
        <f t="shared" si="37"/>
        <v>0</v>
      </c>
      <c r="U592" s="140">
        <f t="shared" si="37"/>
        <v>0</v>
      </c>
      <c r="W592" s="140">
        <f t="shared" si="36"/>
        <v>0</v>
      </c>
      <c r="X592" s="140">
        <f t="shared" si="36"/>
        <v>0</v>
      </c>
      <c r="Y592" s="140">
        <f t="shared" si="36"/>
        <v>0</v>
      </c>
      <c r="Z592" s="140">
        <f t="shared" si="36"/>
        <v>0</v>
      </c>
      <c r="AA592" s="140">
        <f t="shared" si="36"/>
        <v>0</v>
      </c>
      <c r="AC592" s="143">
        <f t="shared" si="38"/>
        <v>0</v>
      </c>
      <c r="AD592" s="143">
        <f t="shared" si="38"/>
        <v>0</v>
      </c>
      <c r="AE592" s="143">
        <f t="shared" si="38"/>
        <v>0</v>
      </c>
      <c r="AF592" s="143">
        <f t="shared" si="38"/>
        <v>0</v>
      </c>
      <c r="AG592" s="143">
        <f t="shared" si="38"/>
        <v>0</v>
      </c>
    </row>
    <row r="593" spans="17:33">
      <c r="Q593" s="140">
        <f t="shared" si="37"/>
        <v>0</v>
      </c>
      <c r="R593" s="140">
        <f t="shared" si="37"/>
        <v>0</v>
      </c>
      <c r="S593" s="140">
        <f t="shared" si="37"/>
        <v>0</v>
      </c>
      <c r="T593" s="140">
        <f t="shared" si="37"/>
        <v>0</v>
      </c>
      <c r="U593" s="140">
        <f t="shared" si="37"/>
        <v>0</v>
      </c>
      <c r="W593" s="140">
        <f t="shared" si="36"/>
        <v>0</v>
      </c>
      <c r="X593" s="140">
        <f t="shared" si="36"/>
        <v>0</v>
      </c>
      <c r="Y593" s="140">
        <f t="shared" si="36"/>
        <v>0</v>
      </c>
      <c r="Z593" s="140">
        <f t="shared" si="36"/>
        <v>0</v>
      </c>
      <c r="AA593" s="140">
        <f t="shared" si="36"/>
        <v>0</v>
      </c>
      <c r="AC593" s="143">
        <f t="shared" si="38"/>
        <v>0</v>
      </c>
      <c r="AD593" s="143">
        <f t="shared" si="38"/>
        <v>0</v>
      </c>
      <c r="AE593" s="143">
        <f t="shared" si="38"/>
        <v>0</v>
      </c>
      <c r="AF593" s="143">
        <f t="shared" si="38"/>
        <v>0</v>
      </c>
      <c r="AG593" s="143">
        <f t="shared" si="38"/>
        <v>0</v>
      </c>
    </row>
    <row r="594" spans="17:33">
      <c r="Q594" s="140">
        <f t="shared" si="37"/>
        <v>0</v>
      </c>
      <c r="R594" s="140">
        <f t="shared" si="37"/>
        <v>0</v>
      </c>
      <c r="S594" s="140">
        <f t="shared" si="37"/>
        <v>0</v>
      </c>
      <c r="T594" s="140">
        <f t="shared" si="37"/>
        <v>0</v>
      </c>
      <c r="U594" s="140">
        <f t="shared" si="37"/>
        <v>0</v>
      </c>
      <c r="W594" s="140">
        <f t="shared" si="36"/>
        <v>0</v>
      </c>
      <c r="X594" s="140">
        <f t="shared" si="36"/>
        <v>0</v>
      </c>
      <c r="Y594" s="140">
        <f t="shared" si="36"/>
        <v>0</v>
      </c>
      <c r="Z594" s="140">
        <f t="shared" si="36"/>
        <v>0</v>
      </c>
      <c r="AA594" s="140">
        <f t="shared" si="36"/>
        <v>0</v>
      </c>
      <c r="AC594" s="143">
        <f t="shared" si="38"/>
        <v>0</v>
      </c>
      <c r="AD594" s="143">
        <f t="shared" si="38"/>
        <v>0</v>
      </c>
      <c r="AE594" s="143">
        <f t="shared" si="38"/>
        <v>0</v>
      </c>
      <c r="AF594" s="143">
        <f t="shared" si="38"/>
        <v>0</v>
      </c>
      <c r="AG594" s="143">
        <f t="shared" si="38"/>
        <v>0</v>
      </c>
    </row>
    <row r="595" spans="17:33">
      <c r="Q595" s="140">
        <f t="shared" si="37"/>
        <v>0</v>
      </c>
      <c r="R595" s="140">
        <f t="shared" si="37"/>
        <v>0</v>
      </c>
      <c r="S595" s="140">
        <f t="shared" si="37"/>
        <v>0</v>
      </c>
      <c r="T595" s="140">
        <f t="shared" si="37"/>
        <v>0</v>
      </c>
      <c r="U595" s="140">
        <f t="shared" si="37"/>
        <v>0</v>
      </c>
      <c r="W595" s="140">
        <f t="shared" si="36"/>
        <v>0</v>
      </c>
      <c r="X595" s="140">
        <f t="shared" si="36"/>
        <v>0</v>
      </c>
      <c r="Y595" s="140">
        <f t="shared" si="36"/>
        <v>0</v>
      </c>
      <c r="Z595" s="140">
        <f t="shared" si="36"/>
        <v>0</v>
      </c>
      <c r="AA595" s="140">
        <f t="shared" si="36"/>
        <v>0</v>
      </c>
      <c r="AC595" s="143">
        <f t="shared" si="38"/>
        <v>0</v>
      </c>
      <c r="AD595" s="143">
        <f t="shared" si="38"/>
        <v>0</v>
      </c>
      <c r="AE595" s="143">
        <f t="shared" si="38"/>
        <v>0</v>
      </c>
      <c r="AF595" s="143">
        <f t="shared" si="38"/>
        <v>0</v>
      </c>
      <c r="AG595" s="143">
        <f t="shared" si="38"/>
        <v>0</v>
      </c>
    </row>
    <row r="596" spans="17:33">
      <c r="Q596" s="140">
        <f t="shared" si="37"/>
        <v>0</v>
      </c>
      <c r="R596" s="140">
        <f t="shared" si="37"/>
        <v>0</v>
      </c>
      <c r="S596" s="140">
        <f t="shared" si="37"/>
        <v>0</v>
      </c>
      <c r="T596" s="140">
        <f t="shared" si="37"/>
        <v>0</v>
      </c>
      <c r="U596" s="140">
        <f t="shared" si="37"/>
        <v>0</v>
      </c>
      <c r="W596" s="140">
        <f t="shared" ref="W596:AA630" si="39">($E596-$D596)*F596</f>
        <v>0</v>
      </c>
      <c r="X596" s="140">
        <f t="shared" si="39"/>
        <v>0</v>
      </c>
      <c r="Y596" s="140">
        <f t="shared" si="39"/>
        <v>0</v>
      </c>
      <c r="Z596" s="140">
        <f t="shared" si="39"/>
        <v>0</v>
      </c>
      <c r="AA596" s="140">
        <f t="shared" si="39"/>
        <v>0</v>
      </c>
      <c r="AC596" s="143">
        <f t="shared" si="38"/>
        <v>0</v>
      </c>
      <c r="AD596" s="143">
        <f t="shared" si="38"/>
        <v>0</v>
      </c>
      <c r="AE596" s="143">
        <f t="shared" si="38"/>
        <v>0</v>
      </c>
      <c r="AF596" s="143">
        <f t="shared" si="38"/>
        <v>0</v>
      </c>
      <c r="AG596" s="143">
        <f t="shared" si="38"/>
        <v>0</v>
      </c>
    </row>
    <row r="597" spans="17:33">
      <c r="Q597" s="140">
        <f t="shared" si="37"/>
        <v>0</v>
      </c>
      <c r="R597" s="140">
        <f t="shared" si="37"/>
        <v>0</v>
      </c>
      <c r="S597" s="140">
        <f t="shared" si="37"/>
        <v>0</v>
      </c>
      <c r="T597" s="140">
        <f t="shared" si="37"/>
        <v>0</v>
      </c>
      <c r="U597" s="140">
        <f t="shared" si="37"/>
        <v>0</v>
      </c>
      <c r="W597" s="140">
        <f t="shared" si="39"/>
        <v>0</v>
      </c>
      <c r="X597" s="140">
        <f t="shared" si="39"/>
        <v>0</v>
      </c>
      <c r="Y597" s="140">
        <f t="shared" si="39"/>
        <v>0</v>
      </c>
      <c r="Z597" s="140">
        <f t="shared" si="39"/>
        <v>0</v>
      </c>
      <c r="AA597" s="140">
        <f t="shared" si="39"/>
        <v>0</v>
      </c>
      <c r="AC597" s="143">
        <f t="shared" si="38"/>
        <v>0</v>
      </c>
      <c r="AD597" s="143">
        <f t="shared" si="38"/>
        <v>0</v>
      </c>
      <c r="AE597" s="143">
        <f t="shared" si="38"/>
        <v>0</v>
      </c>
      <c r="AF597" s="143">
        <f t="shared" si="38"/>
        <v>0</v>
      </c>
      <c r="AG597" s="143">
        <f t="shared" si="38"/>
        <v>0</v>
      </c>
    </row>
    <row r="598" spans="17:33">
      <c r="Q598" s="140">
        <f t="shared" si="37"/>
        <v>0</v>
      </c>
      <c r="R598" s="140">
        <f t="shared" si="37"/>
        <v>0</v>
      </c>
      <c r="S598" s="140">
        <f t="shared" si="37"/>
        <v>0</v>
      </c>
      <c r="T598" s="140">
        <f t="shared" si="37"/>
        <v>0</v>
      </c>
      <c r="U598" s="140">
        <f t="shared" si="37"/>
        <v>0</v>
      </c>
      <c r="W598" s="140">
        <f t="shared" si="39"/>
        <v>0</v>
      </c>
      <c r="X598" s="140">
        <f t="shared" si="39"/>
        <v>0</v>
      </c>
      <c r="Y598" s="140">
        <f t="shared" si="39"/>
        <v>0</v>
      </c>
      <c r="Z598" s="140">
        <f t="shared" si="39"/>
        <v>0</v>
      </c>
      <c r="AA598" s="140">
        <f t="shared" si="39"/>
        <v>0</v>
      </c>
      <c r="AC598" s="143">
        <f t="shared" si="38"/>
        <v>0</v>
      </c>
      <c r="AD598" s="143">
        <f t="shared" si="38"/>
        <v>0</v>
      </c>
      <c r="AE598" s="143">
        <f t="shared" si="38"/>
        <v>0</v>
      </c>
      <c r="AF598" s="143">
        <f t="shared" si="38"/>
        <v>0</v>
      </c>
      <c r="AG598" s="143">
        <f t="shared" si="38"/>
        <v>0</v>
      </c>
    </row>
    <row r="599" spans="17:33">
      <c r="Q599" s="140">
        <f t="shared" si="37"/>
        <v>0</v>
      </c>
      <c r="R599" s="140">
        <f t="shared" si="37"/>
        <v>0</v>
      </c>
      <c r="S599" s="140">
        <f t="shared" si="37"/>
        <v>0</v>
      </c>
      <c r="T599" s="140">
        <f t="shared" si="37"/>
        <v>0</v>
      </c>
      <c r="U599" s="140">
        <f t="shared" si="37"/>
        <v>0</v>
      </c>
      <c r="W599" s="140">
        <f t="shared" si="39"/>
        <v>0</v>
      </c>
      <c r="X599" s="140">
        <f t="shared" si="39"/>
        <v>0</v>
      </c>
      <c r="Y599" s="140">
        <f t="shared" si="39"/>
        <v>0</v>
      </c>
      <c r="Z599" s="140">
        <f t="shared" si="39"/>
        <v>0</v>
      </c>
      <c r="AA599" s="140">
        <f t="shared" si="39"/>
        <v>0</v>
      </c>
      <c r="AC599" s="143">
        <f t="shared" si="38"/>
        <v>0</v>
      </c>
      <c r="AD599" s="143">
        <f t="shared" si="38"/>
        <v>0</v>
      </c>
      <c r="AE599" s="143">
        <f t="shared" si="38"/>
        <v>0</v>
      </c>
      <c r="AF599" s="143">
        <f t="shared" si="38"/>
        <v>0</v>
      </c>
      <c r="AG599" s="143">
        <f t="shared" si="38"/>
        <v>0</v>
      </c>
    </row>
    <row r="600" spans="17:33">
      <c r="Q600" s="140">
        <f t="shared" si="37"/>
        <v>0</v>
      </c>
      <c r="R600" s="140">
        <f t="shared" si="37"/>
        <v>0</v>
      </c>
      <c r="S600" s="140">
        <f t="shared" si="37"/>
        <v>0</v>
      </c>
      <c r="T600" s="140">
        <f t="shared" si="37"/>
        <v>0</v>
      </c>
      <c r="U600" s="140">
        <f t="shared" si="37"/>
        <v>0</v>
      </c>
      <c r="W600" s="140">
        <f t="shared" si="39"/>
        <v>0</v>
      </c>
      <c r="X600" s="140">
        <f t="shared" si="39"/>
        <v>0</v>
      </c>
      <c r="Y600" s="140">
        <f t="shared" si="39"/>
        <v>0</v>
      </c>
      <c r="Z600" s="140">
        <f t="shared" si="39"/>
        <v>0</v>
      </c>
      <c r="AA600" s="140">
        <f t="shared" si="39"/>
        <v>0</v>
      </c>
      <c r="AC600" s="143">
        <f t="shared" si="38"/>
        <v>0</v>
      </c>
      <c r="AD600" s="143">
        <f t="shared" si="38"/>
        <v>0</v>
      </c>
      <c r="AE600" s="143">
        <f t="shared" si="38"/>
        <v>0</v>
      </c>
      <c r="AF600" s="143">
        <f t="shared" si="38"/>
        <v>0</v>
      </c>
      <c r="AG600" s="143">
        <f t="shared" si="38"/>
        <v>0</v>
      </c>
    </row>
    <row r="601" spans="17:33">
      <c r="Q601" s="140">
        <f t="shared" si="37"/>
        <v>0</v>
      </c>
      <c r="R601" s="140">
        <f t="shared" si="37"/>
        <v>0</v>
      </c>
      <c r="S601" s="140">
        <f t="shared" si="37"/>
        <v>0</v>
      </c>
      <c r="T601" s="140">
        <f t="shared" si="37"/>
        <v>0</v>
      </c>
      <c r="U601" s="140">
        <f t="shared" si="37"/>
        <v>0</v>
      </c>
      <c r="W601" s="140">
        <f t="shared" si="39"/>
        <v>0</v>
      </c>
      <c r="X601" s="140">
        <f t="shared" si="39"/>
        <v>0</v>
      </c>
      <c r="Y601" s="140">
        <f t="shared" si="39"/>
        <v>0</v>
      </c>
      <c r="Z601" s="140">
        <f t="shared" si="39"/>
        <v>0</v>
      </c>
      <c r="AA601" s="140">
        <f t="shared" si="39"/>
        <v>0</v>
      </c>
      <c r="AC601" s="143">
        <f t="shared" si="38"/>
        <v>0</v>
      </c>
      <c r="AD601" s="143">
        <f t="shared" si="38"/>
        <v>0</v>
      </c>
      <c r="AE601" s="143">
        <f t="shared" si="38"/>
        <v>0</v>
      </c>
      <c r="AF601" s="143">
        <f t="shared" si="38"/>
        <v>0</v>
      </c>
      <c r="AG601" s="143">
        <f t="shared" si="38"/>
        <v>0</v>
      </c>
    </row>
    <row r="602" spans="17:33">
      <c r="Q602" s="140">
        <f t="shared" si="37"/>
        <v>0</v>
      </c>
      <c r="R602" s="140">
        <f t="shared" si="37"/>
        <v>0</v>
      </c>
      <c r="S602" s="140">
        <f t="shared" si="37"/>
        <v>0</v>
      </c>
      <c r="T602" s="140">
        <f t="shared" si="37"/>
        <v>0</v>
      </c>
      <c r="U602" s="140">
        <f t="shared" si="37"/>
        <v>0</v>
      </c>
      <c r="W602" s="140">
        <f t="shared" si="39"/>
        <v>0</v>
      </c>
      <c r="X602" s="140">
        <f t="shared" si="39"/>
        <v>0</v>
      </c>
      <c r="Y602" s="140">
        <f t="shared" si="39"/>
        <v>0</v>
      </c>
      <c r="Z602" s="140">
        <f t="shared" si="39"/>
        <v>0</v>
      </c>
      <c r="AA602" s="140">
        <f t="shared" si="39"/>
        <v>0</v>
      </c>
      <c r="AC602" s="143">
        <f t="shared" si="38"/>
        <v>0</v>
      </c>
      <c r="AD602" s="143">
        <f t="shared" si="38"/>
        <v>0</v>
      </c>
      <c r="AE602" s="143">
        <f t="shared" si="38"/>
        <v>0</v>
      </c>
      <c r="AF602" s="143">
        <f t="shared" si="38"/>
        <v>0</v>
      </c>
      <c r="AG602" s="143">
        <f t="shared" si="38"/>
        <v>0</v>
      </c>
    </row>
    <row r="603" spans="17:33">
      <c r="Q603" s="140">
        <f t="shared" si="37"/>
        <v>0</v>
      </c>
      <c r="R603" s="140">
        <f t="shared" si="37"/>
        <v>0</v>
      </c>
      <c r="S603" s="140">
        <f t="shared" si="37"/>
        <v>0</v>
      </c>
      <c r="T603" s="140">
        <f t="shared" si="37"/>
        <v>0</v>
      </c>
      <c r="U603" s="140">
        <f t="shared" si="37"/>
        <v>0</v>
      </c>
      <c r="W603" s="140">
        <f t="shared" si="39"/>
        <v>0</v>
      </c>
      <c r="X603" s="140">
        <f t="shared" si="39"/>
        <v>0</v>
      </c>
      <c r="Y603" s="140">
        <f t="shared" si="39"/>
        <v>0</v>
      </c>
      <c r="Z603" s="140">
        <f t="shared" si="39"/>
        <v>0</v>
      </c>
      <c r="AA603" s="140">
        <f t="shared" si="39"/>
        <v>0</v>
      </c>
      <c r="AC603" s="143">
        <f t="shared" si="38"/>
        <v>0</v>
      </c>
      <c r="AD603" s="143">
        <f t="shared" si="38"/>
        <v>0</v>
      </c>
      <c r="AE603" s="143">
        <f t="shared" si="38"/>
        <v>0</v>
      </c>
      <c r="AF603" s="143">
        <f t="shared" si="38"/>
        <v>0</v>
      </c>
      <c r="AG603" s="143">
        <f t="shared" si="38"/>
        <v>0</v>
      </c>
    </row>
    <row r="604" spans="17:33">
      <c r="Q604" s="140">
        <f t="shared" si="37"/>
        <v>0</v>
      </c>
      <c r="R604" s="140">
        <f t="shared" si="37"/>
        <v>0</v>
      </c>
      <c r="S604" s="140">
        <f t="shared" si="37"/>
        <v>0</v>
      </c>
      <c r="T604" s="140">
        <f t="shared" si="37"/>
        <v>0</v>
      </c>
      <c r="U604" s="140">
        <f t="shared" si="37"/>
        <v>0</v>
      </c>
      <c r="W604" s="140">
        <f t="shared" si="39"/>
        <v>0</v>
      </c>
      <c r="X604" s="140">
        <f t="shared" si="39"/>
        <v>0</v>
      </c>
      <c r="Y604" s="140">
        <f t="shared" si="39"/>
        <v>0</v>
      </c>
      <c r="Z604" s="140">
        <f t="shared" si="39"/>
        <v>0</v>
      </c>
      <c r="AA604" s="140">
        <f t="shared" si="39"/>
        <v>0</v>
      </c>
      <c r="AC604" s="143">
        <f t="shared" si="38"/>
        <v>0</v>
      </c>
      <c r="AD604" s="143">
        <f t="shared" si="38"/>
        <v>0</v>
      </c>
      <c r="AE604" s="143">
        <f t="shared" si="38"/>
        <v>0</v>
      </c>
      <c r="AF604" s="143">
        <f t="shared" si="38"/>
        <v>0</v>
      </c>
      <c r="AG604" s="143">
        <f t="shared" si="38"/>
        <v>0</v>
      </c>
    </row>
    <row r="605" spans="17:33">
      <c r="Q605" s="140">
        <f t="shared" si="37"/>
        <v>0</v>
      </c>
      <c r="R605" s="140">
        <f t="shared" si="37"/>
        <v>0</v>
      </c>
      <c r="S605" s="140">
        <f t="shared" si="37"/>
        <v>0</v>
      </c>
      <c r="T605" s="140">
        <f t="shared" si="37"/>
        <v>0</v>
      </c>
      <c r="U605" s="140">
        <f t="shared" si="37"/>
        <v>0</v>
      </c>
      <c r="W605" s="140">
        <f t="shared" si="39"/>
        <v>0</v>
      </c>
      <c r="X605" s="140">
        <f t="shared" si="39"/>
        <v>0</v>
      </c>
      <c r="Y605" s="140">
        <f t="shared" si="39"/>
        <v>0</v>
      </c>
      <c r="Z605" s="140">
        <f t="shared" si="39"/>
        <v>0</v>
      </c>
      <c r="AA605" s="140">
        <f t="shared" si="39"/>
        <v>0</v>
      </c>
      <c r="AC605" s="143">
        <f t="shared" si="38"/>
        <v>0</v>
      </c>
      <c r="AD605" s="143">
        <f t="shared" si="38"/>
        <v>0</v>
      </c>
      <c r="AE605" s="143">
        <f t="shared" si="38"/>
        <v>0</v>
      </c>
      <c r="AF605" s="143">
        <f t="shared" si="38"/>
        <v>0</v>
      </c>
      <c r="AG605" s="143">
        <f t="shared" si="38"/>
        <v>0</v>
      </c>
    </row>
    <row r="606" spans="17:33">
      <c r="Q606" s="140">
        <f t="shared" si="37"/>
        <v>0</v>
      </c>
      <c r="R606" s="140">
        <f t="shared" si="37"/>
        <v>0</v>
      </c>
      <c r="S606" s="140">
        <f t="shared" si="37"/>
        <v>0</v>
      </c>
      <c r="T606" s="140">
        <f t="shared" si="37"/>
        <v>0</v>
      </c>
      <c r="U606" s="140">
        <f t="shared" si="37"/>
        <v>0</v>
      </c>
      <c r="W606" s="140">
        <f t="shared" si="39"/>
        <v>0</v>
      </c>
      <c r="X606" s="140">
        <f t="shared" si="39"/>
        <v>0</v>
      </c>
      <c r="Y606" s="140">
        <f t="shared" si="39"/>
        <v>0</v>
      </c>
      <c r="Z606" s="140">
        <f t="shared" si="39"/>
        <v>0</v>
      </c>
      <c r="AA606" s="140">
        <f t="shared" si="39"/>
        <v>0</v>
      </c>
      <c r="AC606" s="143">
        <f t="shared" si="38"/>
        <v>0</v>
      </c>
      <c r="AD606" s="143">
        <f t="shared" si="38"/>
        <v>0</v>
      </c>
      <c r="AE606" s="143">
        <f t="shared" si="38"/>
        <v>0</v>
      </c>
      <c r="AF606" s="143">
        <f t="shared" si="38"/>
        <v>0</v>
      </c>
      <c r="AG606" s="143">
        <f t="shared" si="38"/>
        <v>0</v>
      </c>
    </row>
    <row r="607" spans="17:33">
      <c r="Q607" s="140">
        <f t="shared" si="37"/>
        <v>0</v>
      </c>
      <c r="R607" s="140">
        <f t="shared" si="37"/>
        <v>0</v>
      </c>
      <c r="S607" s="140">
        <f t="shared" si="37"/>
        <v>0</v>
      </c>
      <c r="T607" s="140">
        <f t="shared" si="37"/>
        <v>0</v>
      </c>
      <c r="U607" s="140">
        <f t="shared" si="37"/>
        <v>0</v>
      </c>
      <c r="W607" s="140">
        <f t="shared" si="39"/>
        <v>0</v>
      </c>
      <c r="X607" s="140">
        <f t="shared" si="39"/>
        <v>0</v>
      </c>
      <c r="Y607" s="140">
        <f t="shared" si="39"/>
        <v>0</v>
      </c>
      <c r="Z607" s="140">
        <f t="shared" si="39"/>
        <v>0</v>
      </c>
      <c r="AA607" s="140">
        <f t="shared" si="39"/>
        <v>0</v>
      </c>
      <c r="AC607" s="143">
        <f t="shared" si="38"/>
        <v>0</v>
      </c>
      <c r="AD607" s="143">
        <f t="shared" si="38"/>
        <v>0</v>
      </c>
      <c r="AE607" s="143">
        <f t="shared" si="38"/>
        <v>0</v>
      </c>
      <c r="AF607" s="143">
        <f t="shared" si="38"/>
        <v>0</v>
      </c>
      <c r="AG607" s="143">
        <f t="shared" si="38"/>
        <v>0</v>
      </c>
    </row>
    <row r="608" spans="17:33">
      <c r="Q608" s="140">
        <f t="shared" si="37"/>
        <v>0</v>
      </c>
      <c r="R608" s="140">
        <f t="shared" si="37"/>
        <v>0</v>
      </c>
      <c r="S608" s="140">
        <f t="shared" si="37"/>
        <v>0</v>
      </c>
      <c r="T608" s="140">
        <f t="shared" si="37"/>
        <v>0</v>
      </c>
      <c r="U608" s="140">
        <f t="shared" si="37"/>
        <v>0</v>
      </c>
      <c r="W608" s="140">
        <f t="shared" si="39"/>
        <v>0</v>
      </c>
      <c r="X608" s="140">
        <f t="shared" si="39"/>
        <v>0</v>
      </c>
      <c r="Y608" s="140">
        <f t="shared" si="39"/>
        <v>0</v>
      </c>
      <c r="Z608" s="140">
        <f t="shared" si="39"/>
        <v>0</v>
      </c>
      <c r="AA608" s="140">
        <f t="shared" si="39"/>
        <v>0</v>
      </c>
      <c r="AC608" s="143">
        <f t="shared" si="38"/>
        <v>0</v>
      </c>
      <c r="AD608" s="143">
        <f t="shared" si="38"/>
        <v>0</v>
      </c>
      <c r="AE608" s="143">
        <f t="shared" si="38"/>
        <v>0</v>
      </c>
      <c r="AF608" s="143">
        <f t="shared" si="38"/>
        <v>0</v>
      </c>
      <c r="AG608" s="143">
        <f t="shared" si="38"/>
        <v>0</v>
      </c>
    </row>
    <row r="609" spans="17:33">
      <c r="Q609" s="140">
        <f t="shared" si="37"/>
        <v>0</v>
      </c>
      <c r="R609" s="140">
        <f t="shared" si="37"/>
        <v>0</v>
      </c>
      <c r="S609" s="140">
        <f t="shared" si="37"/>
        <v>0</v>
      </c>
      <c r="T609" s="140">
        <f t="shared" si="37"/>
        <v>0</v>
      </c>
      <c r="U609" s="140">
        <f t="shared" si="37"/>
        <v>0</v>
      </c>
      <c r="W609" s="140">
        <f t="shared" si="39"/>
        <v>0</v>
      </c>
      <c r="X609" s="140">
        <f t="shared" si="39"/>
        <v>0</v>
      </c>
      <c r="Y609" s="140">
        <f t="shared" si="39"/>
        <v>0</v>
      </c>
      <c r="Z609" s="140">
        <f t="shared" si="39"/>
        <v>0</v>
      </c>
      <c r="AA609" s="140">
        <f t="shared" si="39"/>
        <v>0</v>
      </c>
      <c r="AC609" s="143">
        <f t="shared" si="38"/>
        <v>0</v>
      </c>
      <c r="AD609" s="143">
        <f t="shared" si="38"/>
        <v>0</v>
      </c>
      <c r="AE609" s="143">
        <f t="shared" si="38"/>
        <v>0</v>
      </c>
      <c r="AF609" s="143">
        <f t="shared" si="38"/>
        <v>0</v>
      </c>
      <c r="AG609" s="143">
        <f t="shared" si="38"/>
        <v>0</v>
      </c>
    </row>
    <row r="610" spans="17:33">
      <c r="Q610" s="140">
        <f t="shared" si="37"/>
        <v>0</v>
      </c>
      <c r="R610" s="140">
        <f t="shared" si="37"/>
        <v>0</v>
      </c>
      <c r="S610" s="140">
        <f t="shared" si="37"/>
        <v>0</v>
      </c>
      <c r="T610" s="140">
        <f t="shared" si="37"/>
        <v>0</v>
      </c>
      <c r="U610" s="140">
        <f t="shared" si="37"/>
        <v>0</v>
      </c>
      <c r="W610" s="140">
        <f t="shared" si="39"/>
        <v>0</v>
      </c>
      <c r="X610" s="140">
        <f t="shared" si="39"/>
        <v>0</v>
      </c>
      <c r="Y610" s="140">
        <f t="shared" si="39"/>
        <v>0</v>
      </c>
      <c r="Z610" s="140">
        <f t="shared" si="39"/>
        <v>0</v>
      </c>
      <c r="AA610" s="140">
        <f t="shared" si="39"/>
        <v>0</v>
      </c>
      <c r="AC610" s="143">
        <f t="shared" si="38"/>
        <v>0</v>
      </c>
      <c r="AD610" s="143">
        <f t="shared" si="38"/>
        <v>0</v>
      </c>
      <c r="AE610" s="143">
        <f t="shared" si="38"/>
        <v>0</v>
      </c>
      <c r="AF610" s="143">
        <f t="shared" si="38"/>
        <v>0</v>
      </c>
      <c r="AG610" s="143">
        <f t="shared" si="38"/>
        <v>0</v>
      </c>
    </row>
    <row r="611" spans="17:33">
      <c r="Q611" s="140">
        <f t="shared" si="37"/>
        <v>0</v>
      </c>
      <c r="R611" s="140">
        <f t="shared" si="37"/>
        <v>0</v>
      </c>
      <c r="S611" s="140">
        <f t="shared" si="37"/>
        <v>0</v>
      </c>
      <c r="T611" s="140">
        <f t="shared" si="37"/>
        <v>0</v>
      </c>
      <c r="U611" s="140">
        <f t="shared" si="37"/>
        <v>0</v>
      </c>
      <c r="W611" s="140">
        <f t="shared" si="39"/>
        <v>0</v>
      </c>
      <c r="X611" s="140">
        <f t="shared" si="39"/>
        <v>0</v>
      </c>
      <c r="Y611" s="140">
        <f t="shared" si="39"/>
        <v>0</v>
      </c>
      <c r="Z611" s="140">
        <f t="shared" si="39"/>
        <v>0</v>
      </c>
      <c r="AA611" s="140">
        <f t="shared" si="39"/>
        <v>0</v>
      </c>
      <c r="AC611" s="143">
        <f t="shared" si="38"/>
        <v>0</v>
      </c>
      <c r="AD611" s="143">
        <f t="shared" si="38"/>
        <v>0</v>
      </c>
      <c r="AE611" s="143">
        <f t="shared" si="38"/>
        <v>0</v>
      </c>
      <c r="AF611" s="143">
        <f t="shared" si="38"/>
        <v>0</v>
      </c>
      <c r="AG611" s="143">
        <f t="shared" si="38"/>
        <v>0</v>
      </c>
    </row>
    <row r="612" spans="17:33">
      <c r="Q612" s="140">
        <f t="shared" si="37"/>
        <v>0</v>
      </c>
      <c r="R612" s="140">
        <f t="shared" si="37"/>
        <v>0</v>
      </c>
      <c r="S612" s="140">
        <f t="shared" si="37"/>
        <v>0</v>
      </c>
      <c r="T612" s="140">
        <f t="shared" si="37"/>
        <v>0</v>
      </c>
      <c r="U612" s="140">
        <f t="shared" si="37"/>
        <v>0</v>
      </c>
      <c r="W612" s="140">
        <f t="shared" si="39"/>
        <v>0</v>
      </c>
      <c r="X612" s="140">
        <f t="shared" si="39"/>
        <v>0</v>
      </c>
      <c r="Y612" s="140">
        <f t="shared" si="39"/>
        <v>0</v>
      </c>
      <c r="Z612" s="140">
        <f t="shared" si="39"/>
        <v>0</v>
      </c>
      <c r="AA612" s="140">
        <f t="shared" si="39"/>
        <v>0</v>
      </c>
      <c r="AC612" s="143">
        <f t="shared" si="38"/>
        <v>0</v>
      </c>
      <c r="AD612" s="143">
        <f t="shared" si="38"/>
        <v>0</v>
      </c>
      <c r="AE612" s="143">
        <f t="shared" si="38"/>
        <v>0</v>
      </c>
      <c r="AF612" s="143">
        <f t="shared" si="38"/>
        <v>0</v>
      </c>
      <c r="AG612" s="143">
        <f t="shared" si="38"/>
        <v>0</v>
      </c>
    </row>
    <row r="613" spans="17:33">
      <c r="Q613" s="140">
        <f t="shared" si="37"/>
        <v>0</v>
      </c>
      <c r="R613" s="140">
        <f t="shared" si="37"/>
        <v>0</v>
      </c>
      <c r="S613" s="140">
        <f t="shared" si="37"/>
        <v>0</v>
      </c>
      <c r="T613" s="140">
        <f t="shared" si="37"/>
        <v>0</v>
      </c>
      <c r="U613" s="140">
        <f t="shared" si="37"/>
        <v>0</v>
      </c>
      <c r="W613" s="140">
        <f t="shared" si="39"/>
        <v>0</v>
      </c>
      <c r="X613" s="140">
        <f t="shared" si="39"/>
        <v>0</v>
      </c>
      <c r="Y613" s="140">
        <f t="shared" si="39"/>
        <v>0</v>
      </c>
      <c r="Z613" s="140">
        <f t="shared" si="39"/>
        <v>0</v>
      </c>
      <c r="AA613" s="140">
        <f t="shared" si="39"/>
        <v>0</v>
      </c>
      <c r="AC613" s="143">
        <f t="shared" si="38"/>
        <v>0</v>
      </c>
      <c r="AD613" s="143">
        <f t="shared" si="38"/>
        <v>0</v>
      </c>
      <c r="AE613" s="143">
        <f t="shared" si="38"/>
        <v>0</v>
      </c>
      <c r="AF613" s="143">
        <f t="shared" si="38"/>
        <v>0</v>
      </c>
      <c r="AG613" s="143">
        <f t="shared" si="38"/>
        <v>0</v>
      </c>
    </row>
    <row r="614" spans="17:33">
      <c r="Q614" s="140">
        <f t="shared" si="37"/>
        <v>0</v>
      </c>
      <c r="R614" s="140">
        <f t="shared" si="37"/>
        <v>0</v>
      </c>
      <c r="S614" s="140">
        <f t="shared" si="37"/>
        <v>0</v>
      </c>
      <c r="T614" s="140">
        <f t="shared" si="37"/>
        <v>0</v>
      </c>
      <c r="U614" s="140">
        <f t="shared" si="37"/>
        <v>0</v>
      </c>
      <c r="W614" s="140">
        <f t="shared" si="39"/>
        <v>0</v>
      </c>
      <c r="X614" s="140">
        <f t="shared" si="39"/>
        <v>0</v>
      </c>
      <c r="Y614" s="140">
        <f t="shared" si="39"/>
        <v>0</v>
      </c>
      <c r="Z614" s="140">
        <f t="shared" si="39"/>
        <v>0</v>
      </c>
      <c r="AA614" s="140">
        <f t="shared" si="39"/>
        <v>0</v>
      </c>
      <c r="AC614" s="143">
        <f t="shared" si="38"/>
        <v>0</v>
      </c>
      <c r="AD614" s="143">
        <f t="shared" si="38"/>
        <v>0</v>
      </c>
      <c r="AE614" s="143">
        <f t="shared" si="38"/>
        <v>0</v>
      </c>
      <c r="AF614" s="143">
        <f t="shared" si="38"/>
        <v>0</v>
      </c>
      <c r="AG614" s="143">
        <f t="shared" si="38"/>
        <v>0</v>
      </c>
    </row>
    <row r="615" spans="17:33">
      <c r="Q615" s="140">
        <f t="shared" si="37"/>
        <v>0</v>
      </c>
      <c r="R615" s="140">
        <f t="shared" si="37"/>
        <v>0</v>
      </c>
      <c r="S615" s="140">
        <f t="shared" si="37"/>
        <v>0</v>
      </c>
      <c r="T615" s="140">
        <f t="shared" si="37"/>
        <v>0</v>
      </c>
      <c r="U615" s="140">
        <f t="shared" si="37"/>
        <v>0</v>
      </c>
      <c r="W615" s="140">
        <f t="shared" si="39"/>
        <v>0</v>
      </c>
      <c r="X615" s="140">
        <f t="shared" si="39"/>
        <v>0</v>
      </c>
      <c r="Y615" s="140">
        <f t="shared" si="39"/>
        <v>0</v>
      </c>
      <c r="Z615" s="140">
        <f t="shared" si="39"/>
        <v>0</v>
      </c>
      <c r="AA615" s="140">
        <f t="shared" si="39"/>
        <v>0</v>
      </c>
      <c r="AC615" s="143">
        <f t="shared" si="38"/>
        <v>0</v>
      </c>
      <c r="AD615" s="143">
        <f t="shared" si="38"/>
        <v>0</v>
      </c>
      <c r="AE615" s="143">
        <f t="shared" si="38"/>
        <v>0</v>
      </c>
      <c r="AF615" s="143">
        <f t="shared" si="38"/>
        <v>0</v>
      </c>
      <c r="AG615" s="143">
        <f t="shared" si="38"/>
        <v>0</v>
      </c>
    </row>
    <row r="616" spans="17:33">
      <c r="Q616" s="140">
        <f t="shared" si="37"/>
        <v>0</v>
      </c>
      <c r="R616" s="140">
        <f t="shared" si="37"/>
        <v>0</v>
      </c>
      <c r="S616" s="140">
        <f t="shared" si="37"/>
        <v>0</v>
      </c>
      <c r="T616" s="140">
        <f t="shared" si="37"/>
        <v>0</v>
      </c>
      <c r="U616" s="140">
        <f t="shared" si="37"/>
        <v>0</v>
      </c>
      <c r="W616" s="140">
        <f t="shared" si="39"/>
        <v>0</v>
      </c>
      <c r="X616" s="140">
        <f t="shared" si="39"/>
        <v>0</v>
      </c>
      <c r="Y616" s="140">
        <f t="shared" si="39"/>
        <v>0</v>
      </c>
      <c r="Z616" s="140">
        <f t="shared" si="39"/>
        <v>0</v>
      </c>
      <c r="AA616" s="140">
        <f t="shared" si="39"/>
        <v>0</v>
      </c>
      <c r="AC616" s="143">
        <f t="shared" si="38"/>
        <v>0</v>
      </c>
      <c r="AD616" s="143">
        <f t="shared" si="38"/>
        <v>0</v>
      </c>
      <c r="AE616" s="143">
        <f t="shared" si="38"/>
        <v>0</v>
      </c>
      <c r="AF616" s="143">
        <f t="shared" si="38"/>
        <v>0</v>
      </c>
      <c r="AG616" s="143">
        <f t="shared" si="38"/>
        <v>0</v>
      </c>
    </row>
    <row r="617" spans="17:33">
      <c r="Q617" s="140">
        <f t="shared" si="37"/>
        <v>0</v>
      </c>
      <c r="R617" s="140">
        <f t="shared" si="37"/>
        <v>0</v>
      </c>
      <c r="S617" s="140">
        <f t="shared" si="37"/>
        <v>0</v>
      </c>
      <c r="T617" s="140">
        <f t="shared" si="37"/>
        <v>0</v>
      </c>
      <c r="U617" s="140">
        <f t="shared" si="37"/>
        <v>0</v>
      </c>
      <c r="W617" s="140">
        <f t="shared" si="39"/>
        <v>0</v>
      </c>
      <c r="X617" s="140">
        <f t="shared" si="39"/>
        <v>0</v>
      </c>
      <c r="Y617" s="140">
        <f t="shared" si="39"/>
        <v>0</v>
      </c>
      <c r="Z617" s="140">
        <f t="shared" si="39"/>
        <v>0</v>
      </c>
      <c r="AA617" s="140">
        <f t="shared" si="39"/>
        <v>0</v>
      </c>
      <c r="AC617" s="143">
        <f t="shared" si="38"/>
        <v>0</v>
      </c>
      <c r="AD617" s="143">
        <f t="shared" si="38"/>
        <v>0</v>
      </c>
      <c r="AE617" s="143">
        <f t="shared" si="38"/>
        <v>0</v>
      </c>
      <c r="AF617" s="143">
        <f t="shared" si="38"/>
        <v>0</v>
      </c>
      <c r="AG617" s="143">
        <f t="shared" si="38"/>
        <v>0</v>
      </c>
    </row>
    <row r="618" spans="17:33">
      <c r="Q618" s="140">
        <f t="shared" si="37"/>
        <v>0</v>
      </c>
      <c r="R618" s="140">
        <f t="shared" si="37"/>
        <v>0</v>
      </c>
      <c r="S618" s="140">
        <f t="shared" si="37"/>
        <v>0</v>
      </c>
      <c r="T618" s="140">
        <f t="shared" si="37"/>
        <v>0</v>
      </c>
      <c r="U618" s="140">
        <f t="shared" si="37"/>
        <v>0</v>
      </c>
      <c r="W618" s="140">
        <f t="shared" si="39"/>
        <v>0</v>
      </c>
      <c r="X618" s="140">
        <f t="shared" si="39"/>
        <v>0</v>
      </c>
      <c r="Y618" s="140">
        <f t="shared" si="39"/>
        <v>0</v>
      </c>
      <c r="Z618" s="140">
        <f t="shared" si="39"/>
        <v>0</v>
      </c>
      <c r="AA618" s="140">
        <f t="shared" si="39"/>
        <v>0</v>
      </c>
      <c r="AC618" s="143">
        <f t="shared" si="38"/>
        <v>0</v>
      </c>
      <c r="AD618" s="143">
        <f t="shared" si="38"/>
        <v>0</v>
      </c>
      <c r="AE618" s="143">
        <f t="shared" si="38"/>
        <v>0</v>
      </c>
      <c r="AF618" s="143">
        <f t="shared" si="38"/>
        <v>0</v>
      </c>
      <c r="AG618" s="143">
        <f t="shared" si="38"/>
        <v>0</v>
      </c>
    </row>
    <row r="619" spans="17:33">
      <c r="Q619" s="140">
        <f t="shared" si="37"/>
        <v>0</v>
      </c>
      <c r="R619" s="140">
        <f t="shared" si="37"/>
        <v>0</v>
      </c>
      <c r="S619" s="140">
        <f t="shared" si="37"/>
        <v>0</v>
      </c>
      <c r="T619" s="140">
        <f t="shared" si="37"/>
        <v>0</v>
      </c>
      <c r="U619" s="140">
        <f t="shared" si="37"/>
        <v>0</v>
      </c>
      <c r="W619" s="140">
        <f t="shared" si="39"/>
        <v>0</v>
      </c>
      <c r="X619" s="140">
        <f t="shared" si="39"/>
        <v>0</v>
      </c>
      <c r="Y619" s="140">
        <f t="shared" si="39"/>
        <v>0</v>
      </c>
      <c r="Z619" s="140">
        <f t="shared" si="39"/>
        <v>0</v>
      </c>
      <c r="AA619" s="140">
        <f t="shared" si="39"/>
        <v>0</v>
      </c>
      <c r="AC619" s="143">
        <f t="shared" si="38"/>
        <v>0</v>
      </c>
      <c r="AD619" s="143">
        <f t="shared" si="38"/>
        <v>0</v>
      </c>
      <c r="AE619" s="143">
        <f t="shared" si="38"/>
        <v>0</v>
      </c>
      <c r="AF619" s="143">
        <f t="shared" si="38"/>
        <v>0</v>
      </c>
      <c r="AG619" s="143">
        <f t="shared" si="38"/>
        <v>0</v>
      </c>
    </row>
    <row r="620" spans="17:33">
      <c r="Q620" s="140">
        <f t="shared" si="37"/>
        <v>0</v>
      </c>
      <c r="R620" s="140">
        <f t="shared" si="37"/>
        <v>0</v>
      </c>
      <c r="S620" s="140">
        <f t="shared" si="37"/>
        <v>0</v>
      </c>
      <c r="T620" s="140">
        <f t="shared" si="37"/>
        <v>0</v>
      </c>
      <c r="U620" s="140">
        <f t="shared" si="37"/>
        <v>0</v>
      </c>
      <c r="W620" s="140">
        <f t="shared" si="39"/>
        <v>0</v>
      </c>
      <c r="X620" s="140">
        <f t="shared" si="39"/>
        <v>0</v>
      </c>
      <c r="Y620" s="140">
        <f t="shared" si="39"/>
        <v>0</v>
      </c>
      <c r="Z620" s="140">
        <f t="shared" si="39"/>
        <v>0</v>
      </c>
      <c r="AA620" s="140">
        <f t="shared" si="39"/>
        <v>0</v>
      </c>
      <c r="AC620" s="143">
        <f t="shared" si="38"/>
        <v>0</v>
      </c>
      <c r="AD620" s="143">
        <f t="shared" si="38"/>
        <v>0</v>
      </c>
      <c r="AE620" s="143">
        <f t="shared" si="38"/>
        <v>0</v>
      </c>
      <c r="AF620" s="143">
        <f t="shared" si="38"/>
        <v>0</v>
      </c>
      <c r="AG620" s="143">
        <f t="shared" si="38"/>
        <v>0</v>
      </c>
    </row>
    <row r="621" spans="17:33">
      <c r="Q621" s="140">
        <f t="shared" si="37"/>
        <v>0</v>
      </c>
      <c r="R621" s="140">
        <f t="shared" si="37"/>
        <v>0</v>
      </c>
      <c r="S621" s="140">
        <f t="shared" si="37"/>
        <v>0</v>
      </c>
      <c r="T621" s="140">
        <f t="shared" si="37"/>
        <v>0</v>
      </c>
      <c r="U621" s="140">
        <f t="shared" si="37"/>
        <v>0</v>
      </c>
      <c r="W621" s="140">
        <f t="shared" si="39"/>
        <v>0</v>
      </c>
      <c r="X621" s="140">
        <f t="shared" si="39"/>
        <v>0</v>
      </c>
      <c r="Y621" s="140">
        <f t="shared" si="39"/>
        <v>0</v>
      </c>
      <c r="Z621" s="140">
        <f t="shared" si="39"/>
        <v>0</v>
      </c>
      <c r="AA621" s="140">
        <f t="shared" si="39"/>
        <v>0</v>
      </c>
      <c r="AC621" s="143">
        <f t="shared" si="38"/>
        <v>0</v>
      </c>
      <c r="AD621" s="143">
        <f t="shared" si="38"/>
        <v>0</v>
      </c>
      <c r="AE621" s="143">
        <f t="shared" si="38"/>
        <v>0</v>
      </c>
      <c r="AF621" s="143">
        <f t="shared" si="38"/>
        <v>0</v>
      </c>
      <c r="AG621" s="143">
        <f t="shared" si="38"/>
        <v>0</v>
      </c>
    </row>
    <row r="622" spans="17:33">
      <c r="Q622" s="140">
        <f t="shared" si="37"/>
        <v>0</v>
      </c>
      <c r="R622" s="140">
        <f t="shared" si="37"/>
        <v>0</v>
      </c>
      <c r="S622" s="140">
        <f t="shared" si="37"/>
        <v>0</v>
      </c>
      <c r="T622" s="140">
        <f t="shared" si="37"/>
        <v>0</v>
      </c>
      <c r="U622" s="140">
        <f t="shared" si="37"/>
        <v>0</v>
      </c>
      <c r="W622" s="140">
        <f t="shared" si="39"/>
        <v>0</v>
      </c>
      <c r="X622" s="140">
        <f t="shared" si="39"/>
        <v>0</v>
      </c>
      <c r="Y622" s="140">
        <f t="shared" si="39"/>
        <v>0</v>
      </c>
      <c r="Z622" s="140">
        <f t="shared" si="39"/>
        <v>0</v>
      </c>
      <c r="AA622" s="140">
        <f t="shared" si="39"/>
        <v>0</v>
      </c>
      <c r="AC622" s="143">
        <f t="shared" si="38"/>
        <v>0</v>
      </c>
      <c r="AD622" s="143">
        <f t="shared" si="38"/>
        <v>0</v>
      </c>
      <c r="AE622" s="143">
        <f t="shared" si="38"/>
        <v>0</v>
      </c>
      <c r="AF622" s="143">
        <f t="shared" si="38"/>
        <v>0</v>
      </c>
      <c r="AG622" s="143">
        <f t="shared" si="38"/>
        <v>0</v>
      </c>
    </row>
    <row r="623" spans="17:33">
      <c r="Q623" s="140">
        <f t="shared" si="37"/>
        <v>0</v>
      </c>
      <c r="R623" s="140">
        <f t="shared" si="37"/>
        <v>0</v>
      </c>
      <c r="S623" s="140">
        <f t="shared" si="37"/>
        <v>0</v>
      </c>
      <c r="T623" s="140">
        <f t="shared" si="37"/>
        <v>0</v>
      </c>
      <c r="U623" s="140">
        <f t="shared" si="37"/>
        <v>0</v>
      </c>
      <c r="W623" s="140">
        <f t="shared" si="39"/>
        <v>0</v>
      </c>
      <c r="X623" s="140">
        <f t="shared" si="39"/>
        <v>0</v>
      </c>
      <c r="Y623" s="140">
        <f t="shared" si="39"/>
        <v>0</v>
      </c>
      <c r="Z623" s="140">
        <f t="shared" si="39"/>
        <v>0</v>
      </c>
      <c r="AA623" s="140">
        <f t="shared" si="39"/>
        <v>0</v>
      </c>
      <c r="AC623" s="143">
        <f t="shared" si="38"/>
        <v>0</v>
      </c>
      <c r="AD623" s="143">
        <f t="shared" si="38"/>
        <v>0</v>
      </c>
      <c r="AE623" s="143">
        <f t="shared" si="38"/>
        <v>0</v>
      </c>
      <c r="AF623" s="143">
        <f t="shared" si="38"/>
        <v>0</v>
      </c>
      <c r="AG623" s="143">
        <f t="shared" si="38"/>
        <v>0</v>
      </c>
    </row>
    <row r="624" spans="17:33">
      <c r="Q624" s="140">
        <f t="shared" si="37"/>
        <v>0</v>
      </c>
      <c r="R624" s="140">
        <f t="shared" si="37"/>
        <v>0</v>
      </c>
      <c r="S624" s="140">
        <f t="shared" si="37"/>
        <v>0</v>
      </c>
      <c r="T624" s="140">
        <f t="shared" si="37"/>
        <v>0</v>
      </c>
      <c r="U624" s="140">
        <f t="shared" si="37"/>
        <v>0</v>
      </c>
      <c r="W624" s="140">
        <f t="shared" si="39"/>
        <v>0</v>
      </c>
      <c r="X624" s="140">
        <f t="shared" si="39"/>
        <v>0</v>
      </c>
      <c r="Y624" s="140">
        <f t="shared" si="39"/>
        <v>0</v>
      </c>
      <c r="Z624" s="140">
        <f t="shared" si="39"/>
        <v>0</v>
      </c>
      <c r="AA624" s="140">
        <f t="shared" si="39"/>
        <v>0</v>
      </c>
      <c r="AC624" s="143">
        <f t="shared" si="38"/>
        <v>0</v>
      </c>
      <c r="AD624" s="143">
        <f t="shared" si="38"/>
        <v>0</v>
      </c>
      <c r="AE624" s="143">
        <f t="shared" si="38"/>
        <v>0</v>
      </c>
      <c r="AF624" s="143">
        <f t="shared" si="38"/>
        <v>0</v>
      </c>
      <c r="AG624" s="143">
        <f t="shared" si="38"/>
        <v>0</v>
      </c>
    </row>
    <row r="625" spans="10:33">
      <c r="Q625" s="140">
        <f t="shared" si="37"/>
        <v>0</v>
      </c>
      <c r="R625" s="140">
        <f t="shared" si="37"/>
        <v>0</v>
      </c>
      <c r="S625" s="140">
        <f t="shared" si="37"/>
        <v>0</v>
      </c>
      <c r="T625" s="140">
        <f t="shared" si="37"/>
        <v>0</v>
      </c>
      <c r="U625" s="140">
        <f t="shared" si="37"/>
        <v>0</v>
      </c>
      <c r="W625" s="140">
        <f t="shared" si="39"/>
        <v>0</v>
      </c>
      <c r="X625" s="140">
        <f t="shared" si="39"/>
        <v>0</v>
      </c>
      <c r="Y625" s="140">
        <f t="shared" si="39"/>
        <v>0</v>
      </c>
      <c r="Z625" s="140">
        <f t="shared" si="39"/>
        <v>0</v>
      </c>
      <c r="AA625" s="140">
        <f t="shared" si="39"/>
        <v>0</v>
      </c>
      <c r="AC625" s="143">
        <f t="shared" si="38"/>
        <v>0</v>
      </c>
      <c r="AD625" s="143">
        <f t="shared" si="38"/>
        <v>0</v>
      </c>
      <c r="AE625" s="143">
        <f t="shared" si="38"/>
        <v>0</v>
      </c>
      <c r="AF625" s="143">
        <f t="shared" si="38"/>
        <v>0</v>
      </c>
      <c r="AG625" s="143">
        <f t="shared" si="38"/>
        <v>0</v>
      </c>
    </row>
    <row r="626" spans="10:33">
      <c r="Q626" s="140">
        <f t="shared" si="37"/>
        <v>0</v>
      </c>
      <c r="R626" s="140">
        <f t="shared" si="37"/>
        <v>0</v>
      </c>
      <c r="S626" s="140">
        <f t="shared" si="37"/>
        <v>0</v>
      </c>
      <c r="T626" s="140">
        <f t="shared" si="37"/>
        <v>0</v>
      </c>
      <c r="U626" s="140">
        <f t="shared" si="37"/>
        <v>0</v>
      </c>
      <c r="W626" s="140">
        <f t="shared" si="39"/>
        <v>0</v>
      </c>
      <c r="X626" s="140">
        <f t="shared" si="39"/>
        <v>0</v>
      </c>
      <c r="Y626" s="140">
        <f t="shared" si="39"/>
        <v>0</v>
      </c>
      <c r="Z626" s="140">
        <f t="shared" si="39"/>
        <v>0</v>
      </c>
      <c r="AA626" s="140">
        <f t="shared" si="39"/>
        <v>0</v>
      </c>
      <c r="AC626" s="143">
        <f t="shared" si="38"/>
        <v>0</v>
      </c>
      <c r="AD626" s="143">
        <f t="shared" si="38"/>
        <v>0</v>
      </c>
      <c r="AE626" s="143">
        <f t="shared" si="38"/>
        <v>0</v>
      </c>
      <c r="AF626" s="143">
        <f t="shared" si="38"/>
        <v>0</v>
      </c>
      <c r="AG626" s="143">
        <f t="shared" si="38"/>
        <v>0</v>
      </c>
    </row>
    <row r="627" spans="10:33">
      <c r="Q627" s="140">
        <f t="shared" si="37"/>
        <v>0</v>
      </c>
      <c r="R627" s="140">
        <f t="shared" si="37"/>
        <v>0</v>
      </c>
      <c r="S627" s="140">
        <f t="shared" si="37"/>
        <v>0</v>
      </c>
      <c r="T627" s="140">
        <f t="shared" si="37"/>
        <v>0</v>
      </c>
      <c r="U627" s="140">
        <f t="shared" si="37"/>
        <v>0</v>
      </c>
      <c r="W627" s="140">
        <f t="shared" si="39"/>
        <v>0</v>
      </c>
      <c r="X627" s="140">
        <f t="shared" si="39"/>
        <v>0</v>
      </c>
      <c r="Y627" s="140">
        <f t="shared" si="39"/>
        <v>0</v>
      </c>
      <c r="Z627" s="140">
        <f t="shared" si="39"/>
        <v>0</v>
      </c>
      <c r="AA627" s="140">
        <f t="shared" si="39"/>
        <v>0</v>
      </c>
      <c r="AC627" s="143">
        <f t="shared" si="38"/>
        <v>0</v>
      </c>
      <c r="AD627" s="143">
        <f t="shared" si="38"/>
        <v>0</v>
      </c>
      <c r="AE627" s="143">
        <f t="shared" si="38"/>
        <v>0</v>
      </c>
      <c r="AF627" s="143">
        <f t="shared" si="38"/>
        <v>0</v>
      </c>
      <c r="AG627" s="143">
        <f t="shared" si="38"/>
        <v>0</v>
      </c>
    </row>
    <row r="628" spans="10:33">
      <c r="Q628" s="140">
        <f t="shared" si="37"/>
        <v>0</v>
      </c>
      <c r="R628" s="140">
        <f t="shared" si="37"/>
        <v>0</v>
      </c>
      <c r="S628" s="140">
        <f t="shared" si="37"/>
        <v>0</v>
      </c>
      <c r="T628" s="140">
        <f t="shared" si="37"/>
        <v>0</v>
      </c>
      <c r="U628" s="140">
        <f t="shared" si="37"/>
        <v>0</v>
      </c>
      <c r="W628" s="140">
        <f t="shared" si="39"/>
        <v>0</v>
      </c>
      <c r="X628" s="140">
        <f t="shared" si="39"/>
        <v>0</v>
      </c>
      <c r="Y628" s="140">
        <f t="shared" si="39"/>
        <v>0</v>
      </c>
      <c r="Z628" s="140">
        <f t="shared" si="39"/>
        <v>0</v>
      </c>
      <c r="AA628" s="140">
        <f t="shared" si="39"/>
        <v>0</v>
      </c>
      <c r="AC628" s="143">
        <f t="shared" si="38"/>
        <v>0</v>
      </c>
      <c r="AD628" s="143">
        <f t="shared" si="38"/>
        <v>0</v>
      </c>
      <c r="AE628" s="143">
        <f t="shared" si="38"/>
        <v>0</v>
      </c>
      <c r="AF628" s="143">
        <f t="shared" si="38"/>
        <v>0</v>
      </c>
      <c r="AG628" s="143">
        <f t="shared" si="38"/>
        <v>0</v>
      </c>
    </row>
    <row r="629" spans="10:33">
      <c r="Q629" s="140">
        <f t="shared" si="37"/>
        <v>0</v>
      </c>
      <c r="R629" s="140">
        <f t="shared" si="37"/>
        <v>0</v>
      </c>
      <c r="S629" s="140">
        <f t="shared" si="37"/>
        <v>0</v>
      </c>
      <c r="T629" s="140">
        <f t="shared" si="37"/>
        <v>0</v>
      </c>
      <c r="U629" s="140">
        <f t="shared" si="37"/>
        <v>0</v>
      </c>
      <c r="W629" s="140">
        <f t="shared" si="39"/>
        <v>0</v>
      </c>
      <c r="X629" s="140">
        <f t="shared" si="39"/>
        <v>0</v>
      </c>
      <c r="Y629" s="140">
        <f t="shared" si="39"/>
        <v>0</v>
      </c>
      <c r="Z629" s="140">
        <f t="shared" si="39"/>
        <v>0</v>
      </c>
      <c r="AA629" s="140">
        <f t="shared" si="39"/>
        <v>0</v>
      </c>
      <c r="AC629" s="143">
        <f t="shared" si="38"/>
        <v>0</v>
      </c>
      <c r="AD629" s="143">
        <f t="shared" si="38"/>
        <v>0</v>
      </c>
      <c r="AE629" s="143">
        <f t="shared" si="38"/>
        <v>0</v>
      </c>
      <c r="AF629" s="143">
        <f t="shared" si="38"/>
        <v>0</v>
      </c>
      <c r="AG629" s="143">
        <f t="shared" si="38"/>
        <v>0</v>
      </c>
    </row>
    <row r="630" spans="10:33">
      <c r="Q630" s="140">
        <f t="shared" si="37"/>
        <v>0</v>
      </c>
      <c r="R630" s="140">
        <f t="shared" si="37"/>
        <v>0</v>
      </c>
      <c r="S630" s="140">
        <f t="shared" si="37"/>
        <v>0</v>
      </c>
      <c r="T630" s="140">
        <f t="shared" si="37"/>
        <v>0</v>
      </c>
      <c r="U630" s="140">
        <f t="shared" si="37"/>
        <v>0</v>
      </c>
      <c r="W630" s="140">
        <f t="shared" si="39"/>
        <v>0</v>
      </c>
      <c r="X630" s="140">
        <f t="shared" si="39"/>
        <v>0</v>
      </c>
      <c r="Y630" s="140">
        <f t="shared" si="39"/>
        <v>0</v>
      </c>
      <c r="Z630" s="140">
        <f t="shared" si="39"/>
        <v>0</v>
      </c>
      <c r="AA630" s="140">
        <f t="shared" si="39"/>
        <v>0</v>
      </c>
      <c r="AC630" s="143">
        <f t="shared" si="38"/>
        <v>0</v>
      </c>
      <c r="AD630" s="143">
        <f t="shared" si="38"/>
        <v>0</v>
      </c>
      <c r="AE630" s="143">
        <f t="shared" si="38"/>
        <v>0</v>
      </c>
      <c r="AF630" s="143">
        <f t="shared" si="38"/>
        <v>0</v>
      </c>
      <c r="AG630" s="143">
        <f t="shared" si="38"/>
        <v>0</v>
      </c>
    </row>
    <row r="633" spans="10:33">
      <c r="Q633" t="s">
        <v>1171</v>
      </c>
    </row>
    <row r="634" spans="10:33">
      <c r="P634" s="142" t="s">
        <v>1134</v>
      </c>
    </row>
    <row r="635" spans="10:33">
      <c r="P635" s="141" t="s">
        <v>857</v>
      </c>
      <c r="Q635" s="140">
        <f>SUMIFS(Q$6:Q$630,$B$6:$B$630,$P635)</f>
        <v>0</v>
      </c>
      <c r="R635" s="140">
        <f t="shared" ref="R635:U647" si="40">SUMIFS(R$6:R$630,$B$6:$B$630,$P635)</f>
        <v>0</v>
      </c>
      <c r="S635" s="140">
        <f t="shared" si="40"/>
        <v>0</v>
      </c>
      <c r="T635" s="140">
        <f t="shared" si="40"/>
        <v>0</v>
      </c>
      <c r="U635" s="140">
        <f t="shared" si="40"/>
        <v>0</v>
      </c>
      <c r="W635" s="140">
        <f>SUMIFS(W$6:W$630,$B$6:$B$630,$P635)</f>
        <v>0</v>
      </c>
      <c r="X635" s="140">
        <f t="shared" ref="X635:AA647" si="41">SUMIFS(X$6:X$630,$B$6:$B$630,$P635)</f>
        <v>0</v>
      </c>
      <c r="Y635" s="140">
        <f t="shared" si="41"/>
        <v>0</v>
      </c>
      <c r="Z635" s="140">
        <f t="shared" si="41"/>
        <v>0</v>
      </c>
      <c r="AA635" s="140">
        <f t="shared" si="41"/>
        <v>0</v>
      </c>
      <c r="AC635" s="140">
        <f>SUMIFS(AC$6:AC$630,$B$6:$B$630,$P635)</f>
        <v>0</v>
      </c>
      <c r="AD635" s="140">
        <f t="shared" ref="AD635:AG647" si="42">SUMIFS(AD$6:AD$630,$B$6:$B$630,$P635)</f>
        <v>0</v>
      </c>
      <c r="AE635" s="140">
        <f t="shared" si="42"/>
        <v>0</v>
      </c>
      <c r="AF635" s="140">
        <f t="shared" si="42"/>
        <v>0</v>
      </c>
      <c r="AG635" s="140">
        <f t="shared" si="42"/>
        <v>0</v>
      </c>
    </row>
    <row r="636" spans="10:33">
      <c r="P636" s="141" t="s">
        <v>873</v>
      </c>
      <c r="Q636" s="140">
        <f>SUMIFS(Q$6:Q$630,$B$6:$B$630,$P636)</f>
        <v>0</v>
      </c>
      <c r="R636" s="140">
        <f t="shared" si="40"/>
        <v>0</v>
      </c>
      <c r="S636" s="140">
        <f t="shared" si="40"/>
        <v>0</v>
      </c>
      <c r="T636" s="140">
        <f t="shared" si="40"/>
        <v>0</v>
      </c>
      <c r="U636" s="140">
        <f t="shared" si="40"/>
        <v>0</v>
      </c>
      <c r="W636" s="140">
        <f>SUMIFS(W$6:W$630,$B$6:$B$630,$P636)</f>
        <v>0</v>
      </c>
      <c r="X636" s="140">
        <f t="shared" si="41"/>
        <v>0</v>
      </c>
      <c r="Y636" s="140">
        <f t="shared" si="41"/>
        <v>0</v>
      </c>
      <c r="Z636" s="140">
        <f t="shared" si="41"/>
        <v>0</v>
      </c>
      <c r="AA636" s="140">
        <f t="shared" si="41"/>
        <v>0</v>
      </c>
      <c r="AC636" s="140">
        <f>SUMIFS(AC$6:AC$630,$B$6:$B$630,$P636)</f>
        <v>0</v>
      </c>
      <c r="AD636" s="140">
        <f t="shared" si="42"/>
        <v>0</v>
      </c>
      <c r="AE636" s="140">
        <f t="shared" si="42"/>
        <v>0</v>
      </c>
      <c r="AF636" s="140">
        <f t="shared" si="42"/>
        <v>0</v>
      </c>
      <c r="AG636" s="140">
        <f t="shared" si="42"/>
        <v>0</v>
      </c>
    </row>
    <row r="637" spans="10:33">
      <c r="J637" s="143"/>
      <c r="K637" s="143"/>
      <c r="L637" s="143"/>
      <c r="M637" s="143"/>
      <c r="N637" s="143"/>
      <c r="O637" s="143"/>
      <c r="P637" s="141" t="s">
        <v>889</v>
      </c>
      <c r="Q637" s="140">
        <f>SUMIFS(Q$6:Q$630,$B$6:$B$630,$P637)</f>
        <v>0</v>
      </c>
      <c r="R637" s="140">
        <f t="shared" si="40"/>
        <v>0</v>
      </c>
      <c r="S637" s="140">
        <f t="shared" si="40"/>
        <v>0</v>
      </c>
      <c r="T637" s="140">
        <f t="shared" si="40"/>
        <v>0</v>
      </c>
      <c r="U637" s="140">
        <f t="shared" si="40"/>
        <v>0</v>
      </c>
      <c r="W637" s="140">
        <f>SUMIFS(W$6:W$630,$B$6:$B$630,$P637)</f>
        <v>0</v>
      </c>
      <c r="X637" s="140">
        <f t="shared" si="41"/>
        <v>0</v>
      </c>
      <c r="Y637" s="140">
        <f t="shared" si="41"/>
        <v>0</v>
      </c>
      <c r="Z637" s="140">
        <f t="shared" si="41"/>
        <v>0</v>
      </c>
      <c r="AA637" s="140">
        <f t="shared" si="41"/>
        <v>0</v>
      </c>
      <c r="AC637" s="140">
        <f>SUMIFS(AC$6:AC$630,$B$6:$B$630,$P637)</f>
        <v>0</v>
      </c>
      <c r="AD637" s="140">
        <f t="shared" si="42"/>
        <v>0</v>
      </c>
      <c r="AE637" s="140">
        <f t="shared" si="42"/>
        <v>0</v>
      </c>
      <c r="AF637" s="140">
        <f t="shared" si="42"/>
        <v>0</v>
      </c>
      <c r="AG637" s="140">
        <f t="shared" si="42"/>
        <v>0</v>
      </c>
    </row>
    <row r="638" spans="10:33">
      <c r="P638" s="141"/>
    </row>
    <row r="639" spans="10:33">
      <c r="P639" s="141" t="s">
        <v>895</v>
      </c>
      <c r="Q639" s="140">
        <f>SUMIFS(Q$6:Q$630,$B$6:$B$630,$P639)</f>
        <v>0</v>
      </c>
      <c r="R639" s="140">
        <f t="shared" si="40"/>
        <v>0</v>
      </c>
      <c r="S639" s="140">
        <f t="shared" si="40"/>
        <v>0</v>
      </c>
      <c r="T639" s="140">
        <f t="shared" si="40"/>
        <v>0</v>
      </c>
      <c r="U639" s="140">
        <f t="shared" si="40"/>
        <v>0</v>
      </c>
      <c r="W639" s="140">
        <f>SUMIFS(W$6:W$630,$B$6:$B$630,$P639)</f>
        <v>0</v>
      </c>
      <c r="X639" s="140">
        <f t="shared" si="41"/>
        <v>0</v>
      </c>
      <c r="Y639" s="140">
        <f t="shared" si="41"/>
        <v>0</v>
      </c>
      <c r="Z639" s="140">
        <f t="shared" si="41"/>
        <v>0</v>
      </c>
      <c r="AA639" s="140">
        <f t="shared" si="41"/>
        <v>0</v>
      </c>
      <c r="AC639" s="140">
        <f>SUMIFS(AC$6:AC$630,$B$6:$B$630,$P639)</f>
        <v>0</v>
      </c>
      <c r="AD639" s="140">
        <f t="shared" si="42"/>
        <v>0</v>
      </c>
      <c r="AE639" s="140">
        <f t="shared" si="42"/>
        <v>0</v>
      </c>
      <c r="AF639" s="140">
        <f t="shared" si="42"/>
        <v>0</v>
      </c>
      <c r="AG639" s="140">
        <f t="shared" si="42"/>
        <v>0</v>
      </c>
    </row>
    <row r="640" spans="10:33">
      <c r="J640" s="143"/>
      <c r="K640" s="143"/>
      <c r="L640" s="143"/>
      <c r="M640" s="143"/>
      <c r="N640" s="143"/>
      <c r="O640" s="143"/>
      <c r="P640" s="141"/>
    </row>
    <row r="641" spans="11:33">
      <c r="P641" s="141" t="s">
        <v>996</v>
      </c>
      <c r="Q641" s="140">
        <f>SUMIFS(Q$6:Q$630,$B$6:$B$630,$P641)</f>
        <v>0</v>
      </c>
      <c r="R641" s="140">
        <f t="shared" si="40"/>
        <v>0</v>
      </c>
      <c r="S641" s="140">
        <f t="shared" si="40"/>
        <v>0</v>
      </c>
      <c r="T641" s="140">
        <f t="shared" si="40"/>
        <v>0</v>
      </c>
      <c r="U641" s="140">
        <f t="shared" si="40"/>
        <v>0</v>
      </c>
      <c r="W641" s="140">
        <f>SUMIFS(W$6:W$630,$B$6:$B$630,$P641)</f>
        <v>0</v>
      </c>
      <c r="X641" s="140">
        <f t="shared" si="41"/>
        <v>0</v>
      </c>
      <c r="Y641" s="140">
        <f t="shared" si="41"/>
        <v>0</v>
      </c>
      <c r="Z641" s="140">
        <f t="shared" si="41"/>
        <v>0</v>
      </c>
      <c r="AA641" s="140">
        <f t="shared" si="41"/>
        <v>0</v>
      </c>
      <c r="AC641" s="140">
        <f>SUMIFS(AC$6:AC$630,$B$6:$B$630,$P641)</f>
        <v>0</v>
      </c>
      <c r="AD641" s="140">
        <f t="shared" si="42"/>
        <v>0</v>
      </c>
      <c r="AE641" s="140">
        <f t="shared" si="42"/>
        <v>0</v>
      </c>
      <c r="AF641" s="140">
        <f t="shared" si="42"/>
        <v>0</v>
      </c>
      <c r="AG641" s="140">
        <f t="shared" si="42"/>
        <v>0</v>
      </c>
    </row>
    <row r="643" spans="11:33">
      <c r="P643" s="141" t="s">
        <v>907</v>
      </c>
      <c r="Q643" s="140">
        <f>SUMIFS(Q$6:Q$630,$B$6:$B$630,$P643)</f>
        <v>0</v>
      </c>
      <c r="R643" s="140">
        <f t="shared" si="40"/>
        <v>0</v>
      </c>
      <c r="S643" s="140">
        <f t="shared" si="40"/>
        <v>0</v>
      </c>
      <c r="T643" s="140">
        <f t="shared" si="40"/>
        <v>0</v>
      </c>
      <c r="U643" s="140">
        <f t="shared" si="40"/>
        <v>0</v>
      </c>
      <c r="W643" s="140">
        <f>SUMIFS(W$6:W$630,$B$6:$B$630,$P643)</f>
        <v>0</v>
      </c>
      <c r="X643" s="140">
        <f t="shared" si="41"/>
        <v>0</v>
      </c>
      <c r="Y643" s="140">
        <f t="shared" si="41"/>
        <v>0</v>
      </c>
      <c r="Z643" s="140">
        <f t="shared" si="41"/>
        <v>0</v>
      </c>
      <c r="AA643" s="140">
        <f t="shared" si="41"/>
        <v>0</v>
      </c>
      <c r="AC643" s="140">
        <f>SUMIFS(AC$6:AC$630,$B$6:$B$630,$P643)</f>
        <v>0</v>
      </c>
      <c r="AD643" s="140">
        <f t="shared" si="42"/>
        <v>0</v>
      </c>
      <c r="AE643" s="140">
        <f t="shared" si="42"/>
        <v>0</v>
      </c>
      <c r="AF643" s="140">
        <f t="shared" si="42"/>
        <v>0</v>
      </c>
      <c r="AG643" s="140">
        <f t="shared" si="42"/>
        <v>0</v>
      </c>
    </row>
    <row r="644" spans="11:33">
      <c r="P644" s="141" t="s">
        <v>954</v>
      </c>
      <c r="Q644" s="140">
        <f>SUMIFS(Q$6:Q$630,$B$6:$B$630,$P644)</f>
        <v>0</v>
      </c>
      <c r="R644" s="140">
        <f t="shared" si="40"/>
        <v>0</v>
      </c>
      <c r="S644" s="140">
        <f t="shared" si="40"/>
        <v>0</v>
      </c>
      <c r="T644" s="140">
        <f t="shared" si="40"/>
        <v>0</v>
      </c>
      <c r="U644" s="140">
        <f t="shared" si="40"/>
        <v>0</v>
      </c>
      <c r="W644" s="140">
        <f>SUMIFS(W$6:W$630,$B$6:$B$630,$P644)</f>
        <v>0</v>
      </c>
      <c r="X644" s="140">
        <f t="shared" si="41"/>
        <v>0</v>
      </c>
      <c r="Y644" s="140">
        <f t="shared" si="41"/>
        <v>0</v>
      </c>
      <c r="Z644" s="140">
        <f t="shared" si="41"/>
        <v>0</v>
      </c>
      <c r="AA644" s="140">
        <f t="shared" si="41"/>
        <v>0</v>
      </c>
      <c r="AC644" s="140">
        <f>SUMIFS(AC$6:AC$630,$B$6:$B$630,$P644)</f>
        <v>0</v>
      </c>
      <c r="AD644" s="140">
        <f t="shared" si="42"/>
        <v>0</v>
      </c>
      <c r="AE644" s="140">
        <f t="shared" si="42"/>
        <v>0</v>
      </c>
      <c r="AF644" s="140">
        <f t="shared" si="42"/>
        <v>0</v>
      </c>
      <c r="AG644" s="140">
        <f t="shared" si="42"/>
        <v>0</v>
      </c>
    </row>
    <row r="645" spans="11:33">
      <c r="P645" s="141"/>
    </row>
    <row r="646" spans="11:33">
      <c r="P646" s="141" t="s">
        <v>809</v>
      </c>
      <c r="Q646" s="140">
        <f>SUMIFS(Q$6:Q$630,$B$6:$B$630,$P646)</f>
        <v>13282.758400000006</v>
      </c>
      <c r="R646" s="140">
        <f t="shared" si="40"/>
        <v>-12698.495500000012</v>
      </c>
      <c r="S646" s="140">
        <f t="shared" si="40"/>
        <v>4495.6496000000025</v>
      </c>
      <c r="T646" s="140">
        <f t="shared" si="40"/>
        <v>0</v>
      </c>
      <c r="U646" s="140">
        <f t="shared" si="40"/>
        <v>37821.880799999999</v>
      </c>
      <c r="W646" s="140">
        <f>SUMIFS(W$6:W$630,$B$6:$B$630,$P646)</f>
        <v>216684.99630000006</v>
      </c>
      <c r="X646" s="140">
        <f t="shared" si="41"/>
        <v>64861.901600000019</v>
      </c>
      <c r="Y646" s="140">
        <f t="shared" si="41"/>
        <v>112787.29270000002</v>
      </c>
      <c r="Z646" s="140">
        <f t="shared" si="41"/>
        <v>26742.314000000002</v>
      </c>
      <c r="AA646" s="140">
        <f t="shared" si="41"/>
        <v>32477.811800000003</v>
      </c>
      <c r="AC646" s="140">
        <f>SUMIFS(AC$6:AC$630,$B$6:$B$630,$P646)</f>
        <v>229967.75470000005</v>
      </c>
      <c r="AD646" s="140">
        <f t="shared" si="42"/>
        <v>52163.406100000007</v>
      </c>
      <c r="AE646" s="140">
        <f t="shared" si="42"/>
        <v>117282.94230000002</v>
      </c>
      <c r="AF646" s="140">
        <f t="shared" si="42"/>
        <v>26742.314000000002</v>
      </c>
      <c r="AG646" s="140">
        <f t="shared" si="42"/>
        <v>70299.692600000009</v>
      </c>
    </row>
    <row r="647" spans="11:33">
      <c r="P647" s="141" t="s">
        <v>995</v>
      </c>
      <c r="Q647" s="140">
        <f>SUMIFS(Q$6:Q$630,$B$6:$B$630,$P647)</f>
        <v>0</v>
      </c>
      <c r="R647" s="140">
        <f t="shared" si="40"/>
        <v>0</v>
      </c>
      <c r="S647" s="140">
        <f t="shared" si="40"/>
        <v>0</v>
      </c>
      <c r="T647" s="140">
        <f t="shared" si="40"/>
        <v>0</v>
      </c>
      <c r="U647" s="140">
        <f t="shared" si="40"/>
        <v>0</v>
      </c>
      <c r="W647" s="140">
        <f>SUMIFS(W$6:W$630,$B$6:$B$630,$P647)</f>
        <v>0</v>
      </c>
      <c r="X647" s="140">
        <f t="shared" si="41"/>
        <v>0</v>
      </c>
      <c r="Y647" s="140">
        <f t="shared" si="41"/>
        <v>0</v>
      </c>
      <c r="Z647" s="140">
        <f t="shared" si="41"/>
        <v>0</v>
      </c>
      <c r="AA647" s="140">
        <f t="shared" si="41"/>
        <v>0</v>
      </c>
      <c r="AC647" s="140">
        <f>SUMIFS(AC$6:AC$630,$B$6:$B$630,$P647)</f>
        <v>0</v>
      </c>
      <c r="AD647" s="140">
        <f t="shared" si="42"/>
        <v>0</v>
      </c>
      <c r="AE647" s="140">
        <f t="shared" si="42"/>
        <v>0</v>
      </c>
      <c r="AF647" s="140">
        <f t="shared" si="42"/>
        <v>0</v>
      </c>
      <c r="AG647" s="140">
        <f t="shared" si="42"/>
        <v>0</v>
      </c>
    </row>
    <row r="648" spans="11:33">
      <c r="K648" s="150"/>
      <c r="L648" s="150"/>
      <c r="M648" s="150"/>
      <c r="N648" s="150" t="s">
        <v>1173</v>
      </c>
      <c r="O648" s="150"/>
    </row>
    <row r="649" spans="11:33">
      <c r="K649" s="148"/>
      <c r="L649" s="148"/>
      <c r="M649" s="148"/>
      <c r="N649" s="148">
        <v>0.47</v>
      </c>
      <c r="O649" s="148"/>
      <c r="P649" s="151" t="s">
        <v>998</v>
      </c>
      <c r="Q649" s="140">
        <f>SUMIFS(Q$6:Q$630,$B$6:$B$630,$P649)*$N$649</f>
        <v>0</v>
      </c>
      <c r="R649" s="140">
        <f t="shared" ref="R649:U649" si="43">SUMIFS(R$6:R$630,$B$6:$B$630,$P649)*$N$649</f>
        <v>0</v>
      </c>
      <c r="S649" s="140">
        <f t="shared" si="43"/>
        <v>0</v>
      </c>
      <c r="T649" s="140">
        <f t="shared" si="43"/>
        <v>0</v>
      </c>
      <c r="U649" s="140">
        <f t="shared" si="43"/>
        <v>0</v>
      </c>
      <c r="W649" s="140">
        <f>SUMIFS(W$6:W$630,$B$6:$B$630,$P649)*$N$649</f>
        <v>0</v>
      </c>
      <c r="X649" s="140">
        <f t="shared" ref="X649:AA649" si="44">SUMIFS(X$6:X$630,$B$6:$B$630,$P649)*$N$649</f>
        <v>0</v>
      </c>
      <c r="Y649" s="140">
        <f t="shared" si="44"/>
        <v>0</v>
      </c>
      <c r="Z649" s="140">
        <f t="shared" si="44"/>
        <v>0</v>
      </c>
      <c r="AA649" s="140">
        <f t="shared" si="44"/>
        <v>0</v>
      </c>
      <c r="AC649" s="140">
        <f>SUMIFS(AC$6:AC$630,$B$6:$B$630,$P649)*$N$649</f>
        <v>0</v>
      </c>
      <c r="AD649" s="140">
        <f t="shared" ref="AD649:AG649" si="45">SUMIFS(AD$6:AD$630,$B$6:$B$630,$P649)*$N$649</f>
        <v>0</v>
      </c>
      <c r="AE649" s="140">
        <f t="shared" si="45"/>
        <v>0</v>
      </c>
      <c r="AF649" s="140">
        <f t="shared" si="45"/>
        <v>0</v>
      </c>
      <c r="AG649" s="140">
        <f t="shared" si="45"/>
        <v>0</v>
      </c>
    </row>
    <row r="651" spans="11:33">
      <c r="P651" s="141" t="s">
        <v>871</v>
      </c>
      <c r="Q651" s="143">
        <f>SUM(Q635:Q649)</f>
        <v>13282.758400000006</v>
      </c>
      <c r="R651" s="143">
        <f t="shared" ref="R651:U651" si="46">SUM(R635:R649)</f>
        <v>-12698.495500000012</v>
      </c>
      <c r="S651" s="143">
        <f t="shared" si="46"/>
        <v>4495.6496000000025</v>
      </c>
      <c r="T651" s="143">
        <f t="shared" si="46"/>
        <v>0</v>
      </c>
      <c r="U651" s="143">
        <f t="shared" si="46"/>
        <v>37821.880799999999</v>
      </c>
      <c r="W651" s="143">
        <f>SUM(W635:W649)</f>
        <v>216684.99630000006</v>
      </c>
      <c r="X651" s="143">
        <f t="shared" ref="X651:AA651" si="47">SUM(X635:X649)</f>
        <v>64861.901600000019</v>
      </c>
      <c r="Y651" s="143">
        <f t="shared" si="47"/>
        <v>112787.29270000002</v>
      </c>
      <c r="Z651" s="143">
        <f t="shared" si="47"/>
        <v>26742.314000000002</v>
      </c>
      <c r="AA651" s="143">
        <f t="shared" si="47"/>
        <v>32477.811800000003</v>
      </c>
      <c r="AC651" s="143">
        <f>SUM(AC635:AC649)</f>
        <v>229967.75470000005</v>
      </c>
      <c r="AD651" s="143">
        <f t="shared" ref="AD651:AG651" si="48">SUM(AD635:AD649)</f>
        <v>52163.406100000007</v>
      </c>
      <c r="AE651" s="143">
        <f t="shared" si="48"/>
        <v>117282.94230000002</v>
      </c>
      <c r="AF651" s="143">
        <f t="shared" si="48"/>
        <v>26742.314000000002</v>
      </c>
      <c r="AG651" s="143">
        <f t="shared" si="48"/>
        <v>70299.692600000009</v>
      </c>
    </row>
    <row r="652" spans="11:33">
      <c r="K652" s="149"/>
      <c r="L652" s="149"/>
      <c r="M652" s="149"/>
      <c r="N652" s="149"/>
      <c r="O652" s="149"/>
      <c r="P652" s="144" t="s">
        <v>1135</v>
      </c>
      <c r="Q652" s="143">
        <f>SUM(Q6:Q630)-Q651-(Q649/$N$649*(1-$N$649))</f>
        <v>0</v>
      </c>
      <c r="R652" s="143">
        <f t="shared" ref="R652:U652" si="49">SUM(R6:R630)-R651-(R649/$N$649*(1-$N$649))</f>
        <v>0</v>
      </c>
      <c r="S652" s="143">
        <f t="shared" si="49"/>
        <v>0</v>
      </c>
      <c r="T652" s="143">
        <f t="shared" si="49"/>
        <v>0</v>
      </c>
      <c r="U652" s="143">
        <f t="shared" si="49"/>
        <v>0</v>
      </c>
      <c r="W652" s="143">
        <f>SUM(W6:W630)-W651-(W649/$N$649*(1-$N$649))</f>
        <v>0</v>
      </c>
      <c r="X652" s="143">
        <f t="shared" ref="X652" si="50">SUM(X6:X630)-X651-(X649/$N$649*(1-$N$649))</f>
        <v>0</v>
      </c>
      <c r="Y652" s="143">
        <f t="shared" ref="Y652" si="51">SUM(Y6:Y630)-Y651-(Y649/$N$649*(1-$N$649))</f>
        <v>0</v>
      </c>
      <c r="Z652" s="143">
        <f t="shared" ref="Z652:AA652" si="52">SUM(Z6:Z630)-Z651-(Z649/$N$649*(1-$N$649))</f>
        <v>0</v>
      </c>
      <c r="AA652" s="143">
        <f t="shared" si="52"/>
        <v>0</v>
      </c>
      <c r="AC652" s="143">
        <f>SUM(AC6:AC630)-AC651-(AC649/$N$649*(1-$N$649))</f>
        <v>0</v>
      </c>
      <c r="AD652" s="143">
        <f t="shared" ref="AD652" si="53">SUM(AD6:AD630)-AD651-(AD649/$N$649*(1-$N$649))</f>
        <v>0</v>
      </c>
      <c r="AE652" s="143">
        <f t="shared" ref="AE652" si="54">SUM(AE6:AE630)-AE651-(AE649/$N$649*(1-$N$649))</f>
        <v>0</v>
      </c>
      <c r="AF652" s="143">
        <f t="shared" ref="AF652:AG652" si="55">SUM(AF6:AF630)-AF651-(AF649/$N$649*(1-$N$649))</f>
        <v>0</v>
      </c>
      <c r="AG652" s="143">
        <f t="shared" si="55"/>
        <v>0</v>
      </c>
    </row>
    <row r="656" spans="11:33">
      <c r="AC656" s="173" t="s">
        <v>713</v>
      </c>
      <c r="AD656" s="174" t="s">
        <v>714</v>
      </c>
      <c r="AE656" s="174" t="s">
        <v>715</v>
      </c>
      <c r="AF656" s="174" t="s">
        <v>716</v>
      </c>
      <c r="AG656" s="174" t="s">
        <v>717</v>
      </c>
    </row>
    <row r="657" spans="27:34">
      <c r="AA657" t="s">
        <v>1176</v>
      </c>
      <c r="AB657" s="133"/>
      <c r="AC657" s="94"/>
      <c r="AD657" s="94"/>
      <c r="AE657" s="94"/>
      <c r="AF657" s="94"/>
      <c r="AG657" s="133"/>
      <c r="AH657" s="133"/>
    </row>
    <row r="658" spans="27:34">
      <c r="AB658" s="151" t="s">
        <v>986</v>
      </c>
      <c r="AC658" s="156">
        <f>'Attach B-2 Rsrv Adj Amrt'!P30</f>
        <v>227197.97600000002</v>
      </c>
      <c r="AD658" s="156">
        <f>'Attach B-2 Rsrv Adj Amrt'!Q30</f>
        <v>-872.15799999999797</v>
      </c>
      <c r="AE658" s="156">
        <f>'Attach B-2 Rsrv Adj Amrt'!S30</f>
        <v>102102.78</v>
      </c>
      <c r="AF658" s="156">
        <f>'Attach B-2 Rsrv Adj Amrt'!T30</f>
        <v>9464.0339999999997</v>
      </c>
      <c r="AG658" s="156">
        <f>'Attach B-2 Rsrv Adj Amrt'!V30</f>
        <v>-81582.901999999987</v>
      </c>
      <c r="AH658" s="133"/>
    </row>
    <row r="659" spans="27:34">
      <c r="AB659" s="151" t="s">
        <v>987</v>
      </c>
      <c r="AC659" s="94">
        <f>'Attach B-2 Rsrv Adj Amrt'!P32</f>
        <v>-700706.9515618796</v>
      </c>
      <c r="AD659" s="94">
        <f>'Attach B-2 Rsrv Adj Amrt'!Q32</f>
        <v>-237704.04958178801</v>
      </c>
      <c r="AE659" s="94">
        <f>'Attach B-2 Rsrv Adj Amrt'!S32</f>
        <v>-296000.92252636491</v>
      </c>
      <c r="AF659" s="94">
        <f>'Attach B-2 Rsrv Adj Amrt'!T32</f>
        <v>-68633.859587711457</v>
      </c>
      <c r="AG659" s="94">
        <f>'Attach B-2 Rsrv Adj Amrt'!V32</f>
        <v>-196089.33674225688</v>
      </c>
      <c r="AH659" s="133"/>
    </row>
    <row r="660" spans="27:34">
      <c r="AB660" s="151"/>
      <c r="AC660" s="91">
        <f>SUM(AC658:AC659)</f>
        <v>-473508.97556187958</v>
      </c>
      <c r="AD660" s="91">
        <f>SUM(AD658:AD659)</f>
        <v>-238576.20758178801</v>
      </c>
      <c r="AE660" s="91">
        <f>SUM(AE658:AE659)</f>
        <v>-193898.14252636491</v>
      </c>
      <c r="AF660" s="91">
        <f>SUM(AF658:AF659)</f>
        <v>-59169.825587711457</v>
      </c>
      <c r="AG660" s="91">
        <f>SUM(AG658:AG659)</f>
        <v>-277672.23874225689</v>
      </c>
      <c r="AH660" s="133"/>
    </row>
    <row r="661" spans="27:34">
      <c r="AB661" s="151"/>
      <c r="AC661" s="133"/>
      <c r="AD661" s="133"/>
      <c r="AE661" s="133"/>
      <c r="AF661" s="133"/>
      <c r="AG661" s="133"/>
      <c r="AH661" s="133"/>
    </row>
    <row r="662" spans="27:34">
      <c r="AB662" s="151"/>
      <c r="AC662" s="133"/>
      <c r="AD662" s="133"/>
      <c r="AE662" s="133"/>
      <c r="AF662" s="133"/>
      <c r="AG662" s="133"/>
    </row>
    <row r="663" spans="27:34">
      <c r="AA663" s="141" t="s">
        <v>1177</v>
      </c>
      <c r="AB663" s="151"/>
      <c r="AC663" s="172">
        <f>AC651+AC660</f>
        <v>-243541.22086187953</v>
      </c>
      <c r="AD663" s="172">
        <f>AD651+AD660</f>
        <v>-186412.80148178799</v>
      </c>
      <c r="AE663" s="172">
        <f>AE651+AE660</f>
        <v>-76615.20022636489</v>
      </c>
      <c r="AF663" s="172">
        <f>AF651+AF660</f>
        <v>-32427.511587711455</v>
      </c>
      <c r="AG663" s="172">
        <f>AG651+AG660</f>
        <v>-207372.54614225688</v>
      </c>
    </row>
    <row r="664" spans="27:34">
      <c r="AB664" s="151"/>
      <c r="AC664" s="133"/>
      <c r="AD664" s="133"/>
      <c r="AE664" s="133"/>
      <c r="AF664" s="133"/>
      <c r="AG664" s="133"/>
    </row>
    <row r="665" spans="27:34">
      <c r="AA665" s="175"/>
      <c r="AB665" s="176" t="s">
        <v>986</v>
      </c>
      <c r="AC665" s="172">
        <f>Q651+AC658</f>
        <v>240480.73440000002</v>
      </c>
      <c r="AD665" s="172">
        <f t="shared" ref="AD665:AG665" si="56">R651+AD658</f>
        <v>-13570.653500000009</v>
      </c>
      <c r="AE665" s="172">
        <f t="shared" si="56"/>
        <v>106598.4296</v>
      </c>
      <c r="AF665" s="172">
        <f t="shared" si="56"/>
        <v>9464.0339999999997</v>
      </c>
      <c r="AG665" s="172">
        <f t="shared" si="56"/>
        <v>-43761.021199999988</v>
      </c>
    </row>
    <row r="666" spans="27:34">
      <c r="AA666" s="175"/>
      <c r="AB666" s="176" t="s">
        <v>987</v>
      </c>
      <c r="AC666" s="172">
        <f>W651+AC659</f>
        <v>-484021.95526187954</v>
      </c>
      <c r="AD666" s="172">
        <f t="shared" ref="AD666:AG666" si="57">X651+AD659</f>
        <v>-172842.147981788</v>
      </c>
      <c r="AE666" s="172">
        <f t="shared" si="57"/>
        <v>-183213.62982636489</v>
      </c>
      <c r="AF666" s="172">
        <f t="shared" si="57"/>
        <v>-41891.545587711458</v>
      </c>
      <c r="AG666" s="172">
        <f t="shared" si="57"/>
        <v>-163611.52494225689</v>
      </c>
    </row>
    <row r="667" spans="27:34">
      <c r="AB667" s="157" t="s">
        <v>1135</v>
      </c>
      <c r="AC667" s="155">
        <f>SUM(AC665:AC666)-AC663</f>
        <v>0</v>
      </c>
      <c r="AD667" s="155">
        <f t="shared" ref="AD667:AG667" si="58">SUM(AD665:AD666)-AD663</f>
        <v>0</v>
      </c>
      <c r="AE667" s="155">
        <f t="shared" si="58"/>
        <v>0</v>
      </c>
      <c r="AF667" s="155">
        <f t="shared" si="58"/>
        <v>0</v>
      </c>
      <c r="AG667" s="155">
        <f t="shared" si="58"/>
        <v>0</v>
      </c>
    </row>
    <row r="668" spans="27:34">
      <c r="AB668" s="133"/>
      <c r="AC668" s="155"/>
      <c r="AD668" s="155"/>
      <c r="AE668" s="155"/>
      <c r="AF668" s="155"/>
      <c r="AG668" s="155"/>
    </row>
    <row r="669" spans="27:34">
      <c r="AB669" s="133"/>
      <c r="AC669" s="133"/>
      <c r="AD669" s="133"/>
      <c r="AE669" s="133"/>
      <c r="AF669" s="133"/>
      <c r="AG669" s="133"/>
    </row>
    <row r="670" spans="27:34">
      <c r="AB670" s="133"/>
      <c r="AC670" s="133"/>
      <c r="AD670" s="133"/>
      <c r="AE670" s="133"/>
      <c r="AF670" s="133"/>
      <c r="AG670" s="133"/>
    </row>
  </sheetData>
  <mergeCells count="6">
    <mergeCell ref="Q3:U3"/>
    <mergeCell ref="W3:AA3"/>
    <mergeCell ref="AC3:AG3"/>
    <mergeCell ref="Q4:U4"/>
    <mergeCell ref="W4:AA4"/>
    <mergeCell ref="AC4:AG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93F85-B62E-40C9-A083-2A630FC6A5BB}">
  <sheetPr>
    <tabColor rgb="FFFFFF00"/>
  </sheetPr>
  <dimension ref="A1:W37"/>
  <sheetViews>
    <sheetView workbookViewId="0">
      <selection activeCell="T9" sqref="T9"/>
    </sheetView>
  </sheetViews>
  <sheetFormatPr defaultColWidth="9.140625" defaultRowHeight="15"/>
  <cols>
    <col min="1" max="1" width="9.140625" style="15"/>
    <col min="2" max="2" width="3.42578125" style="15" customWidth="1"/>
    <col min="3" max="4" width="9.140625" style="15"/>
    <col min="5" max="5" width="15.140625" style="15" bestFit="1" customWidth="1"/>
    <col min="6" max="6" width="25.7109375" style="15" bestFit="1" customWidth="1"/>
    <col min="7" max="7" width="8.28515625" style="15" bestFit="1" customWidth="1"/>
    <col min="8" max="9" width="10.5703125" style="15" customWidth="1"/>
    <col min="10" max="10" width="4.140625" style="15" customWidth="1"/>
    <col min="11" max="11" width="10.42578125" style="15" bestFit="1" customWidth="1"/>
    <col min="12" max="12" width="10.7109375" style="15" customWidth="1"/>
    <col min="13" max="13" width="4.140625" style="15" customWidth="1"/>
    <col min="14" max="14" width="9.7109375" style="15" bestFit="1" customWidth="1"/>
    <col min="15" max="15" width="9.140625" style="15"/>
    <col min="16" max="17" width="10" style="70" customWidth="1"/>
    <col min="18" max="18" width="3.5703125" style="70" customWidth="1"/>
    <col min="19" max="19" width="12.140625" style="70" bestFit="1" customWidth="1"/>
    <col min="20" max="20" width="9.7109375" style="70" bestFit="1" customWidth="1"/>
    <col min="21" max="21" width="2.7109375" style="70" customWidth="1"/>
    <col min="22" max="22" width="10" style="70" bestFit="1" customWidth="1"/>
    <col min="23" max="16384" width="9.140625" style="15"/>
  </cols>
  <sheetData>
    <row r="1" spans="1:23">
      <c r="A1" s="15" t="s">
        <v>977</v>
      </c>
    </row>
    <row r="2" spans="1:23">
      <c r="A2" s="15" t="s">
        <v>978</v>
      </c>
    </row>
    <row r="4" spans="1:23">
      <c r="A4" s="71" t="s">
        <v>979</v>
      </c>
    </row>
    <row r="5" spans="1:23">
      <c r="B5" s="72"/>
      <c r="C5" s="73"/>
      <c r="D5" s="73"/>
      <c r="E5" s="73"/>
      <c r="F5" s="73"/>
      <c r="G5" s="73" t="s">
        <v>980</v>
      </c>
      <c r="H5" s="74" t="s">
        <v>981</v>
      </c>
      <c r="I5" s="15" t="s">
        <v>982</v>
      </c>
      <c r="P5" s="75" t="s">
        <v>983</v>
      </c>
      <c r="Q5" s="76"/>
      <c r="R5" s="76"/>
      <c r="S5" s="76"/>
      <c r="T5" s="76"/>
      <c r="U5" s="76"/>
      <c r="V5" s="76"/>
      <c r="W5" s="77"/>
    </row>
    <row r="6" spans="1:23">
      <c r="E6" s="15" t="s">
        <v>984</v>
      </c>
      <c r="F6" s="15" t="s">
        <v>985</v>
      </c>
      <c r="G6" s="78"/>
      <c r="H6" s="79" t="s">
        <v>713</v>
      </c>
      <c r="I6" s="80" t="s">
        <v>714</v>
      </c>
      <c r="J6" s="80"/>
      <c r="K6" s="80" t="s">
        <v>715</v>
      </c>
      <c r="L6" s="80" t="s">
        <v>716</v>
      </c>
      <c r="M6" s="80"/>
      <c r="N6" s="80" t="s">
        <v>717</v>
      </c>
      <c r="P6" s="81" t="s">
        <v>713</v>
      </c>
      <c r="Q6" s="82" t="s">
        <v>714</v>
      </c>
      <c r="R6" s="82"/>
      <c r="S6" s="82" t="s">
        <v>715</v>
      </c>
      <c r="T6" s="82" t="s">
        <v>716</v>
      </c>
      <c r="U6" s="82"/>
      <c r="V6" s="82" t="s">
        <v>717</v>
      </c>
      <c r="W6" s="77"/>
    </row>
    <row r="7" spans="1:23">
      <c r="G7" s="83"/>
      <c r="H7" s="77"/>
      <c r="P7" s="81"/>
      <c r="Q7" s="82"/>
      <c r="R7" s="82"/>
      <c r="S7" s="82"/>
      <c r="T7" s="82"/>
      <c r="U7" s="82"/>
      <c r="V7" s="82"/>
      <c r="W7" s="77"/>
    </row>
    <row r="8" spans="1:23">
      <c r="C8" s="15" t="s">
        <v>986</v>
      </c>
      <c r="D8" s="15" t="s">
        <v>741</v>
      </c>
      <c r="E8" s="70">
        <v>-4360.78999999999</v>
      </c>
      <c r="F8" s="70">
        <f>E8/5</f>
        <v>-872.15799999999797</v>
      </c>
      <c r="G8" s="83">
        <v>4</v>
      </c>
      <c r="H8" s="84"/>
      <c r="I8" s="16">
        <v>1</v>
      </c>
      <c r="J8" s="16"/>
      <c r="K8" s="16"/>
      <c r="L8" s="16"/>
      <c r="M8" s="16"/>
      <c r="N8" s="16"/>
      <c r="O8" s="16"/>
      <c r="P8" s="85">
        <f t="shared" ref="P8:Q12" si="0">$F8*H8</f>
        <v>0</v>
      </c>
      <c r="Q8" s="70">
        <f t="shared" si="0"/>
        <v>-872.15799999999797</v>
      </c>
      <c r="S8" s="70">
        <f t="shared" ref="S8:T12" si="1">$F8*K8</f>
        <v>0</v>
      </c>
      <c r="T8" s="70">
        <f t="shared" si="1"/>
        <v>0</v>
      </c>
      <c r="V8" s="70">
        <f>$F8*N8</f>
        <v>0</v>
      </c>
      <c r="W8" s="86">
        <f>SUM(P8:V8)-F8</f>
        <v>0</v>
      </c>
    </row>
    <row r="9" spans="1:23">
      <c r="D9" s="15" t="s">
        <v>739</v>
      </c>
      <c r="E9" s="70">
        <f>45617.27+1702.9</f>
        <v>47320.17</v>
      </c>
      <c r="F9" s="70">
        <f t="shared" ref="F9:F12" si="2">E9/5</f>
        <v>9464.0339999999997</v>
      </c>
      <c r="G9" s="83">
        <v>4</v>
      </c>
      <c r="H9" s="84"/>
      <c r="I9" s="16"/>
      <c r="J9" s="16"/>
      <c r="K9" s="16"/>
      <c r="L9" s="16">
        <v>1</v>
      </c>
      <c r="M9" s="16"/>
      <c r="N9" s="16"/>
      <c r="O9" s="16"/>
      <c r="P9" s="85">
        <f t="shared" si="0"/>
        <v>0</v>
      </c>
      <c r="Q9" s="70">
        <f t="shared" si="0"/>
        <v>0</v>
      </c>
      <c r="S9" s="70">
        <f t="shared" si="1"/>
        <v>0</v>
      </c>
      <c r="T9" s="70">
        <f t="shared" si="1"/>
        <v>9464.0339999999997</v>
      </c>
      <c r="V9" s="70">
        <f>$F9*N9</f>
        <v>0</v>
      </c>
      <c r="W9" s="86">
        <f t="shared" ref="W9:W12" si="3">SUM(P9:V9)-F9</f>
        <v>0</v>
      </c>
    </row>
    <row r="10" spans="1:23">
      <c r="D10" s="15" t="s">
        <v>740</v>
      </c>
      <c r="E10" s="70">
        <v>-407914.50999999995</v>
      </c>
      <c r="F10" s="70">
        <f t="shared" si="2"/>
        <v>-81582.901999999987</v>
      </c>
      <c r="G10" s="83">
        <v>4</v>
      </c>
      <c r="H10" s="84"/>
      <c r="I10" s="16"/>
      <c r="J10" s="16"/>
      <c r="K10" s="16"/>
      <c r="L10" s="16"/>
      <c r="M10" s="16"/>
      <c r="N10" s="16">
        <v>1</v>
      </c>
      <c r="O10" s="16"/>
      <c r="P10" s="85">
        <f t="shared" si="0"/>
        <v>0</v>
      </c>
      <c r="Q10" s="70">
        <f t="shared" si="0"/>
        <v>0</v>
      </c>
      <c r="S10" s="70">
        <f t="shared" si="1"/>
        <v>0</v>
      </c>
      <c r="T10" s="70">
        <f t="shared" si="1"/>
        <v>0</v>
      </c>
      <c r="V10" s="70">
        <f>$F10*N10</f>
        <v>-81582.901999999987</v>
      </c>
      <c r="W10" s="86">
        <f t="shared" si="3"/>
        <v>0</v>
      </c>
    </row>
    <row r="11" spans="1:23">
      <c r="C11" s="87" t="s">
        <v>987</v>
      </c>
      <c r="D11" s="15" t="s">
        <v>735</v>
      </c>
      <c r="E11" s="70">
        <v>-118108.43000000014</v>
      </c>
      <c r="F11" s="70">
        <f t="shared" si="2"/>
        <v>-23621.686000000027</v>
      </c>
      <c r="G11" s="83">
        <v>8</v>
      </c>
      <c r="H11" s="84"/>
      <c r="I11" s="39">
        <v>0.49741999999999997</v>
      </c>
      <c r="J11" s="39"/>
      <c r="K11" s="39"/>
      <c r="L11" s="39">
        <v>0.18994</v>
      </c>
      <c r="M11" s="39"/>
      <c r="N11" s="39">
        <v>0.31263999999999997</v>
      </c>
      <c r="O11" s="39"/>
      <c r="P11" s="85">
        <f t="shared" si="0"/>
        <v>0</v>
      </c>
      <c r="Q11" s="70">
        <f t="shared" si="0"/>
        <v>-11749.899050120013</v>
      </c>
      <c r="S11" s="70">
        <f t="shared" si="1"/>
        <v>0</v>
      </c>
      <c r="T11" s="70">
        <f t="shared" si="1"/>
        <v>-4486.7030388400053</v>
      </c>
      <c r="V11" s="70">
        <f>$F11*N11</f>
        <v>-7385.0839110400075</v>
      </c>
      <c r="W11" s="86">
        <f t="shared" si="3"/>
        <v>0</v>
      </c>
    </row>
    <row r="12" spans="1:23">
      <c r="D12" s="15" t="s">
        <v>737</v>
      </c>
      <c r="E12" s="70">
        <v>-54304.14</v>
      </c>
      <c r="F12" s="70">
        <f t="shared" si="2"/>
        <v>-10860.828</v>
      </c>
      <c r="G12" s="83">
        <v>4</v>
      </c>
      <c r="H12" s="84"/>
      <c r="I12" s="39">
        <v>0.72367000000000004</v>
      </c>
      <c r="J12" s="39"/>
      <c r="K12" s="39"/>
      <c r="L12" s="39">
        <v>0.27633000000000002</v>
      </c>
      <c r="M12" s="39"/>
      <c r="N12" s="39"/>
      <c r="O12" s="39"/>
      <c r="P12" s="85">
        <f t="shared" si="0"/>
        <v>0</v>
      </c>
      <c r="Q12" s="70">
        <f t="shared" si="0"/>
        <v>-7859.65539876</v>
      </c>
      <c r="S12" s="70">
        <f t="shared" si="1"/>
        <v>0</v>
      </c>
      <c r="T12" s="70">
        <f t="shared" si="1"/>
        <v>-3001.1726012399999</v>
      </c>
      <c r="V12" s="70">
        <f>$F12*N12</f>
        <v>0</v>
      </c>
      <c r="W12" s="86">
        <f t="shared" si="3"/>
        <v>0</v>
      </c>
    </row>
    <row r="13" spans="1:23">
      <c r="E13" s="88">
        <f>SUM(E8:E12)</f>
        <v>-537367.70000000007</v>
      </c>
      <c r="F13" s="70"/>
      <c r="G13" s="83"/>
      <c r="H13" s="84"/>
      <c r="I13" s="16"/>
      <c r="J13" s="16"/>
      <c r="K13" s="16"/>
      <c r="L13" s="16"/>
      <c r="M13" s="16"/>
      <c r="N13" s="16"/>
      <c r="O13" s="16"/>
      <c r="P13" s="89"/>
      <c r="Q13" s="90"/>
      <c r="R13" s="90"/>
      <c r="S13" s="90"/>
      <c r="T13" s="90"/>
      <c r="U13" s="90"/>
      <c r="V13" s="90"/>
      <c r="W13" s="77"/>
    </row>
    <row r="14" spans="1:23">
      <c r="E14" s="91">
        <f>-11345-118108-407915-E13</f>
        <v>-0.29999999993015081</v>
      </c>
      <c r="F14" s="70"/>
      <c r="G14" s="83"/>
      <c r="H14" s="84"/>
      <c r="I14" s="16"/>
      <c r="J14" s="16"/>
      <c r="K14" s="16"/>
      <c r="L14" s="16"/>
      <c r="M14" s="16"/>
      <c r="N14" s="16"/>
      <c r="O14" s="16"/>
      <c r="P14" s="85"/>
      <c r="Q14" s="92"/>
      <c r="R14" s="92"/>
      <c r="S14" s="92"/>
      <c r="T14" s="92"/>
      <c r="U14" s="92"/>
      <c r="V14" s="92"/>
      <c r="W14" s="77"/>
    </row>
    <row r="15" spans="1:23">
      <c r="A15" s="71" t="s">
        <v>988</v>
      </c>
      <c r="E15" s="70"/>
      <c r="F15" s="70"/>
      <c r="G15" s="83"/>
      <c r="H15" s="84"/>
      <c r="I15" s="16"/>
      <c r="J15" s="16"/>
      <c r="K15" s="16"/>
      <c r="L15" s="16"/>
      <c r="M15" s="16"/>
      <c r="N15" s="16"/>
      <c r="O15" s="16"/>
      <c r="P15" s="85"/>
      <c r="Q15" s="92"/>
      <c r="R15" s="92"/>
      <c r="S15" s="92"/>
      <c r="T15" s="92"/>
      <c r="U15" s="92"/>
      <c r="V15" s="92"/>
      <c r="W15" s="77"/>
    </row>
    <row r="16" spans="1:23">
      <c r="C16" s="15" t="s">
        <v>986</v>
      </c>
      <c r="D16" s="15" t="s">
        <v>733</v>
      </c>
      <c r="E16" s="70">
        <v>1135989.8800000001</v>
      </c>
      <c r="F16" s="70">
        <f t="shared" ref="F16:F17" si="4">E16/5</f>
        <v>227197.97600000002</v>
      </c>
      <c r="G16" s="83">
        <v>4</v>
      </c>
      <c r="H16" s="84">
        <v>1</v>
      </c>
      <c r="I16" s="16"/>
      <c r="J16" s="16"/>
      <c r="K16" s="16"/>
      <c r="L16" s="16"/>
      <c r="M16" s="16"/>
      <c r="N16" s="16"/>
      <c r="O16" s="16"/>
      <c r="P16" s="85">
        <f>$F16*H16</f>
        <v>227197.97600000002</v>
      </c>
      <c r="Q16" s="70">
        <f>$F16*I16</f>
        <v>0</v>
      </c>
      <c r="S16" s="70">
        <f t="shared" ref="S16:T18" si="5">$F16*K16</f>
        <v>0</v>
      </c>
      <c r="T16" s="70">
        <f t="shared" si="5"/>
        <v>0</v>
      </c>
      <c r="V16" s="70">
        <f>$F16*N16</f>
        <v>0</v>
      </c>
      <c r="W16" s="86">
        <f>SUM(P16:V16)-F16</f>
        <v>0</v>
      </c>
    </row>
    <row r="17" spans="1:23">
      <c r="D17" s="15" t="s">
        <v>730</v>
      </c>
      <c r="E17" s="70">
        <v>510513.89999999997</v>
      </c>
      <c r="F17" s="70">
        <f t="shared" si="4"/>
        <v>102102.78</v>
      </c>
      <c r="G17" s="83">
        <v>4</v>
      </c>
      <c r="H17" s="84"/>
      <c r="I17" s="16"/>
      <c r="J17" s="16"/>
      <c r="K17" s="16">
        <v>1</v>
      </c>
      <c r="L17" s="16"/>
      <c r="M17" s="16"/>
      <c r="N17" s="16"/>
      <c r="O17" s="16"/>
      <c r="P17" s="85">
        <f t="shared" ref="P17:P18" si="6">$F17*H17</f>
        <v>0</v>
      </c>
      <c r="Q17" s="70">
        <f>$F17*I17</f>
        <v>0</v>
      </c>
      <c r="S17" s="70">
        <f t="shared" si="5"/>
        <v>102102.78</v>
      </c>
      <c r="T17" s="70">
        <f t="shared" si="5"/>
        <v>0</v>
      </c>
      <c r="V17" s="70">
        <f>$F17*N17</f>
        <v>0</v>
      </c>
      <c r="W17" s="86">
        <f t="shared" ref="W17:W25" si="7">SUM(P17:V17)-F17</f>
        <v>0</v>
      </c>
    </row>
    <row r="18" spans="1:23">
      <c r="C18" s="15" t="s">
        <v>987</v>
      </c>
      <c r="D18" s="15" t="s">
        <v>727</v>
      </c>
      <c r="E18" s="70">
        <v>-93469.730000000069</v>
      </c>
      <c r="F18" s="70">
        <f>E18/5</f>
        <v>-18693.946000000014</v>
      </c>
      <c r="G18" s="83">
        <v>4</v>
      </c>
      <c r="H18" s="93">
        <v>0.66500999999999999</v>
      </c>
      <c r="I18" s="26"/>
      <c r="J18" s="39"/>
      <c r="K18" s="27">
        <v>0.33499000000000001</v>
      </c>
      <c r="L18" s="16"/>
      <c r="M18" s="16"/>
      <c r="N18" s="16"/>
      <c r="O18" s="16"/>
      <c r="P18" s="85">
        <f t="shared" si="6"/>
        <v>-12431.661029460009</v>
      </c>
      <c r="Q18" s="70">
        <f>$F18*I18</f>
        <v>0</v>
      </c>
      <c r="S18" s="70">
        <f t="shared" si="5"/>
        <v>-6262.2849705400049</v>
      </c>
      <c r="T18" s="70">
        <f t="shared" si="5"/>
        <v>0</v>
      </c>
      <c r="V18" s="70">
        <f>$F18*N18</f>
        <v>0</v>
      </c>
      <c r="W18" s="86">
        <f t="shared" si="7"/>
        <v>0</v>
      </c>
    </row>
    <row r="19" spans="1:23">
      <c r="E19" s="90">
        <f>SUM(E16:E18)</f>
        <v>1553034.05</v>
      </c>
      <c r="F19" s="70"/>
      <c r="G19" s="83"/>
      <c r="H19" s="84"/>
      <c r="I19" s="16"/>
      <c r="J19" s="16"/>
      <c r="K19" s="16"/>
      <c r="L19" s="16"/>
      <c r="M19" s="16"/>
      <c r="N19" s="16"/>
      <c r="O19" s="16"/>
      <c r="P19" s="85"/>
      <c r="Q19" s="92"/>
      <c r="R19" s="92"/>
      <c r="S19" s="92"/>
      <c r="T19" s="92"/>
      <c r="U19" s="92"/>
      <c r="V19" s="92"/>
      <c r="W19" s="86"/>
    </row>
    <row r="20" spans="1:23">
      <c r="E20" s="94">
        <f>1553034-E19</f>
        <v>-5.0000000046566129E-2</v>
      </c>
      <c r="F20" s="95" t="s">
        <v>989</v>
      </c>
      <c r="G20" s="83"/>
      <c r="H20" s="84"/>
      <c r="I20" s="16"/>
      <c r="J20" s="16"/>
      <c r="K20" s="16"/>
      <c r="L20" s="16"/>
      <c r="M20" s="16"/>
      <c r="N20" s="16"/>
      <c r="O20" s="16"/>
      <c r="P20" s="85"/>
      <c r="Q20" s="92"/>
      <c r="R20" s="92"/>
      <c r="S20" s="92"/>
      <c r="T20" s="92"/>
      <c r="U20" s="92"/>
      <c r="V20" s="92"/>
      <c r="W20" s="86"/>
    </row>
    <row r="21" spans="1:23">
      <c r="A21" s="71" t="s">
        <v>990</v>
      </c>
      <c r="E21" s="70"/>
      <c r="F21" s="70"/>
      <c r="G21" s="83"/>
      <c r="H21" s="84"/>
      <c r="I21" s="16"/>
      <c r="J21" s="16"/>
      <c r="K21" s="16"/>
      <c r="L21" s="16"/>
      <c r="M21" s="16"/>
      <c r="N21" s="16"/>
      <c r="O21" s="16"/>
      <c r="P21" s="85"/>
      <c r="Q21" s="92"/>
      <c r="R21" s="92"/>
      <c r="S21" s="92"/>
      <c r="T21" s="92"/>
      <c r="U21" s="92"/>
      <c r="V21" s="92"/>
      <c r="W21" s="77"/>
    </row>
    <row r="22" spans="1:23">
      <c r="C22" s="15" t="s">
        <v>987</v>
      </c>
      <c r="D22" s="15" t="s">
        <v>719</v>
      </c>
      <c r="E22" s="70">
        <v>-10394637.70140007</v>
      </c>
      <c r="F22" s="70">
        <f>E22/5</f>
        <v>-2078927.5402800138</v>
      </c>
      <c r="G22" s="83">
        <v>4</v>
      </c>
      <c r="H22" s="96">
        <v>0.47012999999999999</v>
      </c>
      <c r="I22" s="39">
        <v>0.14638000000000001</v>
      </c>
      <c r="J22" s="39"/>
      <c r="K22" s="39">
        <v>0.23682</v>
      </c>
      <c r="L22" s="39">
        <v>5.5899999999999998E-2</v>
      </c>
      <c r="M22" s="39"/>
      <c r="N22" s="39">
        <v>9.0770000000000003E-2</v>
      </c>
      <c r="O22" s="39"/>
      <c r="P22" s="85">
        <f t="shared" ref="P22:Q25" si="8">$F22*H22</f>
        <v>-977366.20451184292</v>
      </c>
      <c r="Q22" s="70">
        <f t="shared" si="8"/>
        <v>-304313.41334618843</v>
      </c>
      <c r="S22" s="70">
        <f t="shared" ref="S22:T25" si="9">$F22*K22</f>
        <v>-492331.6200891129</v>
      </c>
      <c r="T22" s="70">
        <f t="shared" si="9"/>
        <v>-116212.04950165277</v>
      </c>
      <c r="V22" s="70">
        <f>$F22*N22</f>
        <v>-188704.25283121687</v>
      </c>
      <c r="W22" s="86">
        <f t="shared" si="7"/>
        <v>0</v>
      </c>
    </row>
    <row r="23" spans="1:23">
      <c r="D23" s="15" t="s">
        <v>721</v>
      </c>
      <c r="E23" s="70">
        <v>1202408.1533474771</v>
      </c>
      <c r="F23" s="70">
        <f>E23/5</f>
        <v>240481.63066949541</v>
      </c>
      <c r="G23" s="83">
        <v>4</v>
      </c>
      <c r="H23" s="96">
        <v>0.51656999999999997</v>
      </c>
      <c r="I23" s="39">
        <v>0.16153000000000001</v>
      </c>
      <c r="J23" s="39"/>
      <c r="K23" s="39">
        <v>0.26022000000000001</v>
      </c>
      <c r="L23" s="39">
        <v>6.1679999999999999E-2</v>
      </c>
      <c r="M23" s="16"/>
      <c r="N23" s="16">
        <v>0</v>
      </c>
      <c r="O23" s="16"/>
      <c r="P23" s="85">
        <f>$F23*H23</f>
        <v>124225.59595494124</v>
      </c>
      <c r="Q23" s="70">
        <f t="shared" si="8"/>
        <v>38844.997802043596</v>
      </c>
      <c r="S23" s="70">
        <f t="shared" si="9"/>
        <v>62578.129932816097</v>
      </c>
      <c r="T23" s="70">
        <f t="shared" si="9"/>
        <v>14832.906979694477</v>
      </c>
      <c r="V23" s="70">
        <f>$F23*N23</f>
        <v>0</v>
      </c>
      <c r="W23" s="86">
        <f t="shared" si="7"/>
        <v>0</v>
      </c>
    </row>
    <row r="24" spans="1:23">
      <c r="D24" s="15" t="s">
        <v>723</v>
      </c>
      <c r="E24" s="94">
        <v>901240.05587399402</v>
      </c>
      <c r="F24" s="70">
        <f>E24/5</f>
        <v>180248.0111747988</v>
      </c>
      <c r="G24" s="83">
        <v>4</v>
      </c>
      <c r="H24" s="96"/>
      <c r="I24" s="39"/>
      <c r="J24" s="39"/>
      <c r="K24" s="39">
        <v>0.77678999999999998</v>
      </c>
      <c r="L24" s="39">
        <v>0.22320999999999999</v>
      </c>
      <c r="M24" s="16"/>
      <c r="N24" s="16"/>
      <c r="O24" s="16"/>
      <c r="P24" s="85">
        <f t="shared" si="8"/>
        <v>0</v>
      </c>
      <c r="Q24" s="70">
        <f t="shared" si="8"/>
        <v>0</v>
      </c>
      <c r="S24" s="70">
        <f t="shared" si="9"/>
        <v>140014.85260047196</v>
      </c>
      <c r="T24" s="70">
        <f t="shared" si="9"/>
        <v>40233.158574326837</v>
      </c>
      <c r="V24" s="70">
        <f t="shared" ref="V24:V25" si="10">$F24*N24</f>
        <v>0</v>
      </c>
      <c r="W24" s="86">
        <f t="shared" si="7"/>
        <v>0</v>
      </c>
    </row>
    <row r="25" spans="1:23">
      <c r="D25" s="15" t="s">
        <v>725</v>
      </c>
      <c r="E25" s="70">
        <v>1061196.1921785944</v>
      </c>
      <c r="F25" s="70">
        <f>E25/5</f>
        <v>212239.23843571887</v>
      </c>
      <c r="G25" s="83">
        <v>4</v>
      </c>
      <c r="H25" s="96">
        <v>0.77678999999999998</v>
      </c>
      <c r="I25" s="39">
        <v>0.22320999999999999</v>
      </c>
      <c r="J25" s="39"/>
      <c r="K25" s="39"/>
      <c r="L25" s="39"/>
      <c r="M25" s="16"/>
      <c r="N25" s="16"/>
      <c r="O25" s="16"/>
      <c r="P25" s="85">
        <f t="shared" si="8"/>
        <v>164865.31802448205</v>
      </c>
      <c r="Q25" s="70">
        <f t="shared" si="8"/>
        <v>47373.92041123681</v>
      </c>
      <c r="S25" s="70">
        <f t="shared" si="9"/>
        <v>0</v>
      </c>
      <c r="T25" s="70">
        <f t="shared" si="9"/>
        <v>0</v>
      </c>
      <c r="V25" s="70">
        <f t="shared" si="10"/>
        <v>0</v>
      </c>
      <c r="W25" s="86">
        <f t="shared" si="7"/>
        <v>0</v>
      </c>
    </row>
    <row r="26" spans="1:23">
      <c r="E26" s="97">
        <f>SUM(E22:E25)</f>
        <v>-7229793.3000000045</v>
      </c>
    </row>
    <row r="27" spans="1:23">
      <c r="E27" s="98">
        <f>-7229793-E26</f>
        <v>0.30000000447034836</v>
      </c>
      <c r="F27" s="95" t="s">
        <v>989</v>
      </c>
    </row>
    <row r="28" spans="1:23">
      <c r="P28" s="99" t="s">
        <v>713</v>
      </c>
      <c r="Q28" s="100" t="s">
        <v>714</v>
      </c>
      <c r="R28" s="100"/>
      <c r="S28" s="100" t="s">
        <v>715</v>
      </c>
      <c r="T28" s="100" t="s">
        <v>716</v>
      </c>
      <c r="U28" s="100"/>
      <c r="V28" s="100" t="s">
        <v>717</v>
      </c>
      <c r="W28" s="77"/>
    </row>
    <row r="30" spans="1:23">
      <c r="O30" s="15" t="s">
        <v>986</v>
      </c>
      <c r="P30" s="92">
        <f>SUM(P16:P17,P8:P10)</f>
        <v>227197.97600000002</v>
      </c>
      <c r="Q30" s="92">
        <f>SUM(Q16:Q17,Q8:Q10)</f>
        <v>-872.15799999999797</v>
      </c>
      <c r="R30" s="92"/>
      <c r="S30" s="92">
        <f>SUM(S16:S17,S8:S10)</f>
        <v>102102.78</v>
      </c>
      <c r="T30" s="92">
        <f>SUM(T16:T17,T8:T10)</f>
        <v>9464.0339999999997</v>
      </c>
      <c r="U30" s="92"/>
      <c r="V30" s="92">
        <f>SUM(V16:V17,V8:V10)</f>
        <v>-81582.901999999987</v>
      </c>
    </row>
    <row r="32" spans="1:23">
      <c r="I32" s="26"/>
      <c r="J32" s="26"/>
      <c r="O32" s="15" t="s">
        <v>987</v>
      </c>
      <c r="P32" s="70">
        <f>SUM(P11:P12,P18,P22:P25)</f>
        <v>-700706.9515618796</v>
      </c>
      <c r="Q32" s="70">
        <f t="shared" ref="Q32:V32" si="11">SUM(Q11:Q12,Q18,Q22:Q25)</f>
        <v>-237704.04958178801</v>
      </c>
      <c r="S32" s="70">
        <f t="shared" si="11"/>
        <v>-296000.92252636491</v>
      </c>
      <c r="T32" s="70">
        <f t="shared" si="11"/>
        <v>-68633.859587711457</v>
      </c>
      <c r="V32" s="70">
        <f t="shared" si="11"/>
        <v>-196089.33674225688</v>
      </c>
    </row>
    <row r="33" spans="16:22">
      <c r="P33" s="90">
        <f>SUM(P30:P32)</f>
        <v>-473508.97556187958</v>
      </c>
      <c r="Q33" s="90">
        <f>SUM(Q30:Q32)</f>
        <v>-238576.20758178801</v>
      </c>
      <c r="R33" s="90"/>
      <c r="S33" s="90">
        <f t="shared" ref="S33:T33" si="12">SUM(S30:S32)</f>
        <v>-193898.14252636491</v>
      </c>
      <c r="T33" s="90">
        <f t="shared" si="12"/>
        <v>-59169.825587711457</v>
      </c>
      <c r="U33" s="90"/>
      <c r="V33" s="90">
        <f>SUM(V30:V32)</f>
        <v>-277672.23874225689</v>
      </c>
    </row>
    <row r="35" spans="16:22">
      <c r="Q35" s="92"/>
      <c r="R35" s="92"/>
      <c r="S35" s="92"/>
      <c r="T35" s="92"/>
      <c r="U35" s="92"/>
      <c r="V35" s="92"/>
    </row>
    <row r="36" spans="16:22">
      <c r="Q36" s="92"/>
      <c r="R36" s="92"/>
      <c r="S36" s="101"/>
      <c r="T36" s="92"/>
      <c r="U36" s="92"/>
      <c r="V36" s="92"/>
    </row>
    <row r="37" spans="16:22">
      <c r="Q37" s="92"/>
      <c r="R37" s="92"/>
      <c r="S37" s="92"/>
      <c r="T37" s="92"/>
      <c r="U37" s="92"/>
      <c r="V37" s="92"/>
    </row>
  </sheetData>
  <pageMargins left="0.7" right="0.7" top="0.75" bottom="0.75" header="0.3" footer="0.3"/>
  <pageSetup scale="89" orientation="portrait" horizontalDpi="1200" verticalDpi="1200" r:id="rId1"/>
  <colBreaks count="2" manualBreakCount="2">
    <brk id="6" max="1048575" man="1"/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13AE3-A145-46CC-B8F9-2A18097B136B}">
  <sheetPr>
    <tabColor rgb="FFFFFF00"/>
  </sheetPr>
  <dimension ref="B3:F73"/>
  <sheetViews>
    <sheetView workbookViewId="0">
      <selection activeCell="C666" sqref="C666"/>
    </sheetView>
  </sheetViews>
  <sheetFormatPr defaultRowHeight="12.75"/>
  <cols>
    <col min="3" max="3" width="2.28515625" customWidth="1"/>
    <col min="4" max="4" width="44" customWidth="1"/>
    <col min="5" max="5" width="28" customWidth="1"/>
    <col min="6" max="6" width="2" customWidth="1"/>
  </cols>
  <sheetData>
    <row r="3" spans="2:6" ht="26.25" customHeight="1">
      <c r="B3" s="158"/>
      <c r="C3" s="159"/>
      <c r="E3" s="159"/>
      <c r="F3" s="159"/>
    </row>
    <row r="4" spans="2:6" ht="16.5" thickBot="1">
      <c r="C4" s="159"/>
      <c r="D4" s="194" t="s">
        <v>1179</v>
      </c>
      <c r="E4" s="194"/>
      <c r="F4" s="159"/>
    </row>
    <row r="5" spans="2:6" ht="15.75">
      <c r="C5" s="159"/>
      <c r="D5" s="160" t="s">
        <v>1180</v>
      </c>
      <c r="E5" s="161" t="s">
        <v>1181</v>
      </c>
      <c r="F5" s="159"/>
    </row>
    <row r="6" spans="2:6" ht="15.75">
      <c r="C6" s="159"/>
      <c r="D6" s="162" t="s">
        <v>1182</v>
      </c>
      <c r="E6" s="163"/>
      <c r="F6" s="159"/>
    </row>
    <row r="7" spans="2:6" ht="15.75">
      <c r="C7" s="159"/>
      <c r="D7" s="162" t="s">
        <v>1183</v>
      </c>
      <c r="E7" s="164">
        <f>'Attach B-1-Totals'!AC635</f>
        <v>-424030.12110000005</v>
      </c>
      <c r="F7" s="159"/>
    </row>
    <row r="8" spans="2:6" ht="15.75">
      <c r="C8" s="159"/>
      <c r="D8" s="162" t="s">
        <v>1184</v>
      </c>
      <c r="E8" s="164">
        <f>'Attach B-1-Totals'!AC636</f>
        <v>340722.27770000033</v>
      </c>
      <c r="F8" s="159"/>
    </row>
    <row r="9" spans="2:6" ht="15.75">
      <c r="C9" s="159"/>
      <c r="D9" s="162" t="s">
        <v>1185</v>
      </c>
      <c r="E9" s="165">
        <f>'Attach B-1-Totals'!AC637</f>
        <v>-565345.40887000051</v>
      </c>
      <c r="F9" s="159"/>
    </row>
    <row r="10" spans="2:6" ht="15.75">
      <c r="C10" s="159"/>
      <c r="D10" s="166" t="s">
        <v>1186</v>
      </c>
      <c r="E10" s="164">
        <f>SUM(E7:E9)</f>
        <v>-648653.25227000029</v>
      </c>
      <c r="F10" s="159"/>
    </row>
    <row r="11" spans="2:6" ht="15.75">
      <c r="C11" s="159"/>
      <c r="D11" s="162" t="s">
        <v>1187</v>
      </c>
      <c r="E11" s="164">
        <f>'Attach B-1-Totals'!AC639</f>
        <v>1565595.9838999996</v>
      </c>
      <c r="F11" s="159"/>
    </row>
    <row r="12" spans="2:6" ht="15.75">
      <c r="C12" s="159"/>
      <c r="D12" s="162" t="s">
        <v>1188</v>
      </c>
      <c r="E12" s="164">
        <f>'Attach B-1-Totals'!AC643</f>
        <v>-577853.86445499875</v>
      </c>
      <c r="F12" s="159"/>
    </row>
    <row r="13" spans="2:6" ht="15.75">
      <c r="C13" s="159"/>
      <c r="D13" s="162" t="s">
        <v>1189</v>
      </c>
      <c r="E13" s="164">
        <f>'Attach B-1-Totals'!AC646</f>
        <v>229967.75470000005</v>
      </c>
      <c r="F13" s="159"/>
    </row>
    <row r="14" spans="2:6" ht="15.75">
      <c r="C14" s="159"/>
      <c r="D14" s="162" t="s">
        <v>822</v>
      </c>
      <c r="E14" s="165">
        <f>'Attach B-1-Totals'!AC649</f>
        <v>-613762.68038296001</v>
      </c>
      <c r="F14" s="159"/>
    </row>
    <row r="15" spans="2:6" ht="15.75">
      <c r="C15" s="159"/>
      <c r="D15" s="162" t="s">
        <v>1190</v>
      </c>
      <c r="E15" s="164">
        <f>SUM(E10:E14)</f>
        <v>-44706.058507959358</v>
      </c>
      <c r="F15" s="159"/>
    </row>
    <row r="16" spans="2:6" ht="15.75">
      <c r="C16" s="159"/>
      <c r="D16" s="162" t="s">
        <v>1191</v>
      </c>
      <c r="E16" s="165">
        <f>'Attach B-1-Totals'!AC660</f>
        <v>-473508.97556187958</v>
      </c>
      <c r="F16" s="159"/>
    </row>
    <row r="17" spans="2:6" ht="16.5" thickBot="1">
      <c r="C17" s="159"/>
      <c r="D17" s="162" t="s">
        <v>1192</v>
      </c>
      <c r="E17" s="167">
        <f>E15+E16</f>
        <v>-518215.03406983893</v>
      </c>
      <c r="F17" s="159"/>
    </row>
    <row r="18" spans="2:6" ht="4.5" customHeight="1" thickTop="1" thickBot="1">
      <c r="C18" s="159"/>
      <c r="D18" s="168"/>
      <c r="E18" s="169"/>
      <c r="F18" s="159"/>
    </row>
    <row r="19" spans="2:6" ht="15.75">
      <c r="E19" s="170"/>
    </row>
    <row r="20" spans="2:6" ht="15.75">
      <c r="B20" s="158"/>
      <c r="E20" s="170"/>
    </row>
    <row r="21" spans="2:6" ht="16.5" thickBot="1">
      <c r="C21" s="159"/>
      <c r="D21" s="194" t="s">
        <v>1197</v>
      </c>
      <c r="E21" s="194"/>
      <c r="F21" s="159"/>
    </row>
    <row r="22" spans="2:6" ht="15.75">
      <c r="C22" s="159"/>
      <c r="D22" s="160" t="s">
        <v>1180</v>
      </c>
      <c r="E22" s="161" t="s">
        <v>1181</v>
      </c>
      <c r="F22" s="159"/>
    </row>
    <row r="23" spans="2:6" ht="15.75">
      <c r="D23" s="162" t="s">
        <v>1193</v>
      </c>
      <c r="E23" s="164">
        <f>'Attach B-1-Totals'!AD646</f>
        <v>52163.406100000007</v>
      </c>
    </row>
    <row r="24" spans="2:6" ht="15.75">
      <c r="D24" s="162" t="s">
        <v>1194</v>
      </c>
      <c r="E24" s="164">
        <f>'Attach B-1-Totals'!AD641</f>
        <v>1931.1519000000158</v>
      </c>
    </row>
    <row r="25" spans="2:6" ht="15.75">
      <c r="D25" s="162" t="s">
        <v>1195</v>
      </c>
      <c r="E25" s="164">
        <f>'Attach B-1-Totals'!AD644</f>
        <v>-379593.91190000024</v>
      </c>
    </row>
    <row r="26" spans="2:6" ht="15.75">
      <c r="D26" s="162" t="s">
        <v>822</v>
      </c>
      <c r="E26" s="165">
        <f>'Attach B-1-Totals'!AD649</f>
        <v>-237089.31368501994</v>
      </c>
    </row>
    <row r="27" spans="2:6" ht="15.75">
      <c r="D27" s="162" t="s">
        <v>1196</v>
      </c>
      <c r="E27" s="164">
        <v>-562589</v>
      </c>
    </row>
    <row r="28" spans="2:6" ht="15.75">
      <c r="D28" s="162" t="s">
        <v>1191</v>
      </c>
      <c r="E28" s="165">
        <f>'Attach B-1-Totals'!AD660</f>
        <v>-238576.20758178801</v>
      </c>
    </row>
    <row r="29" spans="2:6" ht="16.5" thickBot="1">
      <c r="D29" s="162" t="s">
        <v>1198</v>
      </c>
      <c r="E29" s="167">
        <f>E27+E28</f>
        <v>-801165.20758178807</v>
      </c>
    </row>
    <row r="30" spans="2:6" ht="8.25" customHeight="1" thickTop="1" thickBot="1">
      <c r="D30" s="168"/>
      <c r="E30" s="171"/>
    </row>
    <row r="35" spans="3:6" ht="16.5" thickBot="1">
      <c r="C35" s="159"/>
      <c r="D35" s="194" t="s">
        <v>1199</v>
      </c>
      <c r="E35" s="194"/>
      <c r="F35" s="159"/>
    </row>
    <row r="36" spans="3:6" ht="15.75">
      <c r="C36" s="159"/>
      <c r="D36" s="160" t="s">
        <v>1180</v>
      </c>
      <c r="E36" s="161" t="s">
        <v>1181</v>
      </c>
      <c r="F36" s="159"/>
    </row>
    <row r="37" spans="3:6" ht="15.75">
      <c r="C37" s="159"/>
      <c r="D37" s="162" t="s">
        <v>1182</v>
      </c>
      <c r="E37" s="163"/>
      <c r="F37" s="159"/>
    </row>
    <row r="38" spans="3:6" ht="15.75">
      <c r="C38" s="159"/>
      <c r="D38" s="162" t="s">
        <v>1183</v>
      </c>
      <c r="E38" s="164">
        <f>'Attach B-1-Totals'!AE635</f>
        <v>-223047.73150000005</v>
      </c>
      <c r="F38" s="159"/>
    </row>
    <row r="39" spans="3:6" ht="15.75">
      <c r="C39" s="159"/>
      <c r="D39" s="162" t="s">
        <v>1184</v>
      </c>
      <c r="E39" s="164">
        <f>'Attach B-1-Totals'!AE636</f>
        <v>179226.26160000011</v>
      </c>
      <c r="F39" s="159"/>
    </row>
    <row r="40" spans="3:6" ht="15.75">
      <c r="C40" s="159"/>
      <c r="D40" s="162" t="s">
        <v>1185</v>
      </c>
      <c r="E40" s="165">
        <f>'Attach B-1-Totals'!AE637</f>
        <v>-297382.17850000021</v>
      </c>
      <c r="F40" s="159"/>
    </row>
    <row r="41" spans="3:6" ht="15.75">
      <c r="C41" s="159"/>
      <c r="D41" s="166" t="s">
        <v>1186</v>
      </c>
      <c r="E41" s="164">
        <f>SUM(E38:E40)</f>
        <v>-341203.64840000018</v>
      </c>
      <c r="F41" s="159"/>
    </row>
    <row r="42" spans="3:6" ht="15.75">
      <c r="C42" s="159"/>
      <c r="D42" s="162" t="s">
        <v>1187</v>
      </c>
      <c r="E42" s="164">
        <f>'Attach B-1-Totals'!AE639</f>
        <v>823485.73499999987</v>
      </c>
      <c r="F42" s="159"/>
    </row>
    <row r="43" spans="3:6" ht="15.75">
      <c r="C43" s="159"/>
      <c r="D43" s="162" t="s">
        <v>1188</v>
      </c>
      <c r="E43" s="164">
        <f>'Attach B-1-Totals'!AE643</f>
        <v>-1541904.7141000002</v>
      </c>
      <c r="F43" s="159"/>
    </row>
    <row r="44" spans="3:6" ht="15.75">
      <c r="C44" s="159"/>
      <c r="D44" s="162" t="s">
        <v>1189</v>
      </c>
      <c r="E44" s="164">
        <f>'Attach B-1-Totals'!AE646</f>
        <v>117282.94230000002</v>
      </c>
      <c r="F44" s="159"/>
    </row>
    <row r="45" spans="3:6" ht="15.75">
      <c r="C45" s="159"/>
      <c r="D45" s="162" t="s">
        <v>822</v>
      </c>
      <c r="E45" s="165">
        <f>'Attach B-1-Totals'!AE649</f>
        <v>-306620.21042397997</v>
      </c>
      <c r="F45" s="159"/>
    </row>
    <row r="46" spans="3:6" ht="15.75">
      <c r="C46" s="159"/>
      <c r="D46" s="162" t="s">
        <v>1190</v>
      </c>
      <c r="E46" s="164">
        <f>SUM(E41:E45)</f>
        <v>-1248959.8956239803</v>
      </c>
      <c r="F46" s="159"/>
    </row>
    <row r="47" spans="3:6" ht="15.75">
      <c r="C47" s="159"/>
      <c r="D47" s="162" t="s">
        <v>1191</v>
      </c>
      <c r="E47" s="165">
        <f>'Attach B-1-Totals'!AE660</f>
        <v>-193898.14252636491</v>
      </c>
      <c r="F47" s="159"/>
    </row>
    <row r="48" spans="3:6" ht="16.5" thickBot="1">
      <c r="C48" s="159"/>
      <c r="D48" s="162" t="s">
        <v>1192</v>
      </c>
      <c r="E48" s="167">
        <f>E46+E47</f>
        <v>-1442858.0381503452</v>
      </c>
      <c r="F48" s="159"/>
    </row>
    <row r="49" spans="3:6" ht="6.75" customHeight="1" thickTop="1" thickBot="1">
      <c r="C49" s="159"/>
      <c r="D49" s="168"/>
      <c r="E49" s="169"/>
      <c r="F49" s="159"/>
    </row>
    <row r="50" spans="3:6" ht="28.5" customHeight="1"/>
    <row r="51" spans="3:6" ht="16.5" thickBot="1">
      <c r="C51" s="159"/>
      <c r="D51" s="194" t="s">
        <v>1200</v>
      </c>
      <c r="E51" s="194"/>
      <c r="F51" s="159"/>
    </row>
    <row r="52" spans="3:6" ht="15.75">
      <c r="C52" s="159"/>
      <c r="D52" s="160" t="s">
        <v>1180</v>
      </c>
      <c r="E52" s="161" t="s">
        <v>1181</v>
      </c>
      <c r="F52" s="159"/>
    </row>
    <row r="53" spans="3:6" ht="15.75">
      <c r="D53" s="162" t="s">
        <v>1193</v>
      </c>
      <c r="E53" s="164">
        <f>'Attach B-1-Totals'!AF646</f>
        <v>26742.314000000002</v>
      </c>
    </row>
    <row r="54" spans="3:6" ht="15.75">
      <c r="D54" s="162" t="s">
        <v>1194</v>
      </c>
      <c r="E54" s="164">
        <f>'Attach B-1-Totals'!AF641</f>
        <v>895.07760000001133</v>
      </c>
    </row>
    <row r="55" spans="3:6" ht="15.75">
      <c r="D55" s="162" t="s">
        <v>1195</v>
      </c>
      <c r="E55" s="164">
        <f>'Attach B-1-Totals'!AF644</f>
        <v>-278064.7711999999</v>
      </c>
    </row>
    <row r="56" spans="3:6" ht="15.75">
      <c r="D56" s="162" t="s">
        <v>822</v>
      </c>
      <c r="E56" s="165">
        <f>'Attach B-1-Totals'!AF649</f>
        <v>-78758.413736319999</v>
      </c>
    </row>
    <row r="57" spans="3:6" ht="15.75">
      <c r="D57" s="162" t="s">
        <v>1196</v>
      </c>
      <c r="E57" s="164">
        <f>SUM(E53:E56)</f>
        <v>-329185.79333631991</v>
      </c>
    </row>
    <row r="58" spans="3:6" ht="15.75">
      <c r="D58" s="162" t="s">
        <v>1191</v>
      </c>
      <c r="E58" s="165">
        <f>'Attach B-1-Totals'!AF660</f>
        <v>-59169.825587711457</v>
      </c>
    </row>
    <row r="59" spans="3:6" ht="16.5" thickBot="1">
      <c r="D59" s="162" t="s">
        <v>1198</v>
      </c>
      <c r="E59" s="167">
        <f>E57+E58</f>
        <v>-388355.61892403138</v>
      </c>
    </row>
    <row r="60" spans="3:6" ht="8.25" customHeight="1" thickTop="1" thickBot="1">
      <c r="D60" s="168"/>
      <c r="E60" s="171"/>
    </row>
    <row r="63" spans="3:6" ht="28.5" customHeight="1"/>
    <row r="64" spans="3:6" ht="16.5" thickBot="1">
      <c r="C64" s="159"/>
      <c r="D64" s="194" t="s">
        <v>1201</v>
      </c>
      <c r="E64" s="194"/>
      <c r="F64" s="159"/>
    </row>
    <row r="65" spans="3:6" ht="15.75">
      <c r="C65" s="159"/>
      <c r="D65" s="160" t="s">
        <v>1180</v>
      </c>
      <c r="E65" s="161" t="s">
        <v>1181</v>
      </c>
      <c r="F65" s="159"/>
    </row>
    <row r="66" spans="3:6" ht="15.75">
      <c r="D66" s="162" t="s">
        <v>1193</v>
      </c>
      <c r="E66" s="164">
        <f>'Attach B-1-Totals'!AG646</f>
        <v>70299.692600000009</v>
      </c>
    </row>
    <row r="67" spans="3:6" ht="15.75">
      <c r="D67" s="162" t="s">
        <v>1194</v>
      </c>
      <c r="E67" s="164">
        <f>'Attach B-1-Totals'!AG641</f>
        <v>8450.1313999999948</v>
      </c>
    </row>
    <row r="68" spans="3:6" ht="15.75">
      <c r="D68" s="162" t="s">
        <v>1195</v>
      </c>
      <c r="E68" s="164">
        <f>'Attach B-1-Totals'!AG644</f>
        <v>730844.0395999985</v>
      </c>
    </row>
    <row r="69" spans="3:6" ht="15.75">
      <c r="D69" s="162" t="s">
        <v>822</v>
      </c>
      <c r="E69" s="165">
        <f>'Attach B-1-Totals'!AG649</f>
        <v>-47341.451261619986</v>
      </c>
    </row>
    <row r="70" spans="3:6" ht="15.75">
      <c r="D70" s="162" t="s">
        <v>1196</v>
      </c>
      <c r="E70" s="164">
        <f>SUM(E66:E69)</f>
        <v>762252.41233837849</v>
      </c>
    </row>
    <row r="71" spans="3:6" ht="15.75">
      <c r="D71" s="162" t="s">
        <v>1191</v>
      </c>
      <c r="E71" s="165">
        <f>'Attach B-1-Totals'!AG660</f>
        <v>-277672.23874225689</v>
      </c>
    </row>
    <row r="72" spans="3:6" ht="16.5" thickBot="1">
      <c r="D72" s="162" t="s">
        <v>1198</v>
      </c>
      <c r="E72" s="167">
        <f>E70+E71</f>
        <v>484580.1735961216</v>
      </c>
    </row>
    <row r="73" spans="3:6" ht="8.25" customHeight="1" thickTop="1" thickBot="1">
      <c r="D73" s="168"/>
      <c r="E73" s="171"/>
    </row>
  </sheetData>
  <mergeCells count="5">
    <mergeCell ref="D4:E4"/>
    <mergeCell ref="D35:E35"/>
    <mergeCell ref="D21:E21"/>
    <mergeCell ref="D51:E51"/>
    <mergeCell ref="D64:E6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4154C-5212-4877-8CF5-D4C74994B348}">
  <dimension ref="A1:T128"/>
  <sheetViews>
    <sheetView workbookViewId="0"/>
  </sheetViews>
  <sheetFormatPr defaultColWidth="8.85546875" defaultRowHeight="15"/>
  <cols>
    <col min="1" max="1" width="32.7109375" style="15" bestFit="1" customWidth="1"/>
    <col min="2" max="2" width="12.42578125" style="15" bestFit="1" customWidth="1"/>
    <col min="3" max="3" width="28.5703125" style="15" bestFit="1" customWidth="1"/>
    <col min="4" max="4" width="17" style="15" bestFit="1" customWidth="1"/>
    <col min="5" max="5" width="16" style="15" bestFit="1" customWidth="1"/>
    <col min="6" max="6" width="16.42578125" style="15" bestFit="1" customWidth="1"/>
    <col min="7" max="7" width="11.85546875" style="15" bestFit="1" customWidth="1"/>
    <col min="8" max="8" width="9.7109375" style="15" bestFit="1" customWidth="1"/>
    <col min="9" max="9" width="11.28515625" style="15" customWidth="1"/>
    <col min="10" max="10" width="11.28515625" style="16" customWidth="1"/>
    <col min="11" max="11" width="14.28515625" style="16" bestFit="1" customWidth="1"/>
    <col min="12" max="12" width="14.28515625" style="15" bestFit="1" customWidth="1"/>
    <col min="13" max="13" width="15.42578125" style="15" bestFit="1" customWidth="1"/>
    <col min="14" max="14" width="3" style="15" customWidth="1"/>
    <col min="15" max="16" width="9.7109375" style="15" bestFit="1" customWidth="1"/>
    <col min="17" max="17" width="3" style="15" customWidth="1"/>
    <col min="18" max="18" width="9.7109375" style="15" bestFit="1" customWidth="1"/>
    <col min="19" max="19" width="7.28515625" style="15" bestFit="1" customWidth="1"/>
    <col min="20" max="16384" width="8.85546875" style="15"/>
  </cols>
  <sheetData>
    <row r="1" spans="1:20">
      <c r="A1" s="14" t="s">
        <v>703</v>
      </c>
    </row>
    <row r="4" spans="1:20" ht="15.75" thickBot="1">
      <c r="A4" s="17" t="s">
        <v>704</v>
      </c>
      <c r="B4" s="18"/>
      <c r="C4" s="19" t="s">
        <v>705</v>
      </c>
      <c r="D4" s="19"/>
      <c r="E4" s="195"/>
      <c r="F4" s="195"/>
      <c r="G4" s="195"/>
      <c r="H4" s="18"/>
      <c r="I4" s="15">
        <v>1</v>
      </c>
      <c r="J4" s="15">
        <v>2</v>
      </c>
      <c r="K4" s="15">
        <v>3</v>
      </c>
      <c r="L4" s="15">
        <v>4</v>
      </c>
      <c r="M4" s="15">
        <v>5</v>
      </c>
      <c r="N4" s="15">
        <v>6</v>
      </c>
      <c r="O4" s="15">
        <v>7</v>
      </c>
      <c r="P4" s="15">
        <v>8</v>
      </c>
      <c r="Q4" s="15">
        <v>9</v>
      </c>
      <c r="R4" s="15">
        <v>10</v>
      </c>
      <c r="S4" s="15">
        <v>11</v>
      </c>
      <c r="T4" s="15">
        <v>12</v>
      </c>
    </row>
    <row r="5" spans="1:20">
      <c r="A5" s="20"/>
      <c r="B5" s="21" t="s">
        <v>706</v>
      </c>
      <c r="C5" s="22" t="s">
        <v>707</v>
      </c>
      <c r="D5" s="22" t="s">
        <v>708</v>
      </c>
      <c r="E5" s="22" t="s">
        <v>709</v>
      </c>
      <c r="F5" s="22" t="s">
        <v>710</v>
      </c>
      <c r="G5" s="22" t="s">
        <v>711</v>
      </c>
      <c r="H5" s="22" t="s">
        <v>712</v>
      </c>
      <c r="J5" s="23"/>
      <c r="K5" s="23"/>
      <c r="L5" s="23" t="s">
        <v>713</v>
      </c>
      <c r="M5" s="24" t="s">
        <v>714</v>
      </c>
      <c r="N5" s="23"/>
      <c r="O5" s="23" t="s">
        <v>715</v>
      </c>
      <c r="P5" s="23" t="s">
        <v>716</v>
      </c>
      <c r="Q5" s="23"/>
      <c r="R5" s="23" t="s">
        <v>717</v>
      </c>
      <c r="S5" s="23"/>
    </row>
    <row r="6" spans="1:20">
      <c r="A6" s="25" t="s">
        <v>718</v>
      </c>
      <c r="B6" s="25">
        <v>1</v>
      </c>
      <c r="C6" s="26">
        <v>0.65529999999999999</v>
      </c>
      <c r="D6" s="26">
        <v>0.34470000000000001</v>
      </c>
      <c r="E6" s="25"/>
      <c r="F6" s="25"/>
      <c r="G6" s="26"/>
      <c r="H6" s="27">
        <v>1</v>
      </c>
      <c r="I6" s="15" t="str">
        <f>_xlfn.CONCAT(K6,J6)</f>
        <v>CD.AA4</v>
      </c>
      <c r="J6" s="23">
        <v>4</v>
      </c>
      <c r="K6" s="23" t="s">
        <v>719</v>
      </c>
      <c r="L6" s="28">
        <f>ROUND(E22*C8,5)</f>
        <v>0.47012999999999999</v>
      </c>
      <c r="M6" s="28">
        <f>ROUND(F22*C15,5)</f>
        <v>0.14638000000000001</v>
      </c>
      <c r="N6" s="23"/>
      <c r="O6" s="28">
        <f>ROUND(E22*D8,5)</f>
        <v>0.23682</v>
      </c>
      <c r="P6" s="28">
        <f>ROUND(F22*D15,5)</f>
        <v>5.5899999999999998E-2</v>
      </c>
      <c r="Q6" s="23"/>
      <c r="R6" s="28">
        <f>G22</f>
        <v>9.0770000000000003E-2</v>
      </c>
      <c r="S6" s="29">
        <f>1-SUM(L6:R6)</f>
        <v>0</v>
      </c>
      <c r="T6" s="15" t="str">
        <f t="shared" ref="T6:T11" si="0">_xlfn.CONCAT(J6,K6)</f>
        <v>4CD.AA</v>
      </c>
    </row>
    <row r="7" spans="1:20">
      <c r="A7" s="25" t="s">
        <v>720</v>
      </c>
      <c r="B7" s="25">
        <v>3</v>
      </c>
      <c r="C7" s="26">
        <v>0.59958</v>
      </c>
      <c r="D7" s="26">
        <v>0.40042</v>
      </c>
      <c r="E7" s="25"/>
      <c r="F7" s="25"/>
      <c r="G7" s="26"/>
      <c r="H7" s="27">
        <v>1</v>
      </c>
      <c r="I7" s="15" t="str">
        <f t="shared" ref="I7:I11" si="1">_xlfn.CONCAT(K7,J7)</f>
        <v>CD.AN4</v>
      </c>
      <c r="J7" s="23">
        <v>4</v>
      </c>
      <c r="K7" s="23" t="s">
        <v>721</v>
      </c>
      <c r="L7" s="28">
        <f>ROUND(E9*C8,5)</f>
        <v>0.51656999999999997</v>
      </c>
      <c r="M7" s="28">
        <f>ROUND(F18*C15,5)</f>
        <v>0.16153000000000001</v>
      </c>
      <c r="N7" s="23"/>
      <c r="O7" s="28">
        <f>ROUND(E9*D8,5)</f>
        <v>0.26022000000000001</v>
      </c>
      <c r="P7" s="28">
        <f>ROUND(F18*D15,5)</f>
        <v>6.1679999999999999E-2</v>
      </c>
      <c r="Q7" s="23"/>
      <c r="R7" s="28">
        <v>0</v>
      </c>
      <c r="S7" s="29">
        <f t="shared" ref="S7:S11" si="2">1-SUM(L7:R7)</f>
        <v>0</v>
      </c>
      <c r="T7" s="15" t="str">
        <f t="shared" si="0"/>
        <v>4CD.AN</v>
      </c>
    </row>
    <row r="8" spans="1:20">
      <c r="A8" s="25" t="s">
        <v>722</v>
      </c>
      <c r="B8" s="25">
        <v>4</v>
      </c>
      <c r="C8" s="26">
        <v>0.66500999999999999</v>
      </c>
      <c r="D8" s="26">
        <v>0.33499000000000001</v>
      </c>
      <c r="E8" s="25"/>
      <c r="F8" s="25"/>
      <c r="G8" s="26"/>
      <c r="H8" s="27">
        <v>1</v>
      </c>
      <c r="I8" s="15" t="str">
        <f t="shared" si="1"/>
        <v>CD.ID4</v>
      </c>
      <c r="J8" s="23">
        <v>4</v>
      </c>
      <c r="K8" s="23" t="s">
        <v>723</v>
      </c>
      <c r="L8" s="28">
        <v>0</v>
      </c>
      <c r="M8" s="28">
        <v>0</v>
      </c>
      <c r="N8" s="23"/>
      <c r="O8" s="28">
        <f>E9</f>
        <v>0.77678999999999998</v>
      </c>
      <c r="P8" s="28">
        <f>F9</f>
        <v>0.22320999999999999</v>
      </c>
      <c r="Q8" s="23"/>
      <c r="R8" s="28">
        <v>0</v>
      </c>
      <c r="S8" s="29">
        <f t="shared" si="2"/>
        <v>0</v>
      </c>
      <c r="T8" s="15" t="str">
        <f t="shared" si="0"/>
        <v>4CD.ID</v>
      </c>
    </row>
    <row r="9" spans="1:20">
      <c r="A9" s="25" t="s">
        <v>724</v>
      </c>
      <c r="B9" s="25">
        <v>9</v>
      </c>
      <c r="C9" s="25"/>
      <c r="D9" s="25"/>
      <c r="E9" s="26">
        <v>0.77678999999999998</v>
      </c>
      <c r="F9" s="26">
        <v>0.22320999999999999</v>
      </c>
      <c r="G9" s="26">
        <v>0</v>
      </c>
      <c r="H9" s="27">
        <v>1</v>
      </c>
      <c r="I9" s="15" t="str">
        <f t="shared" si="1"/>
        <v>CD.WA4</v>
      </c>
      <c r="J9" s="23">
        <v>4</v>
      </c>
      <c r="K9" s="23" t="s">
        <v>725</v>
      </c>
      <c r="L9" s="28">
        <f>E9</f>
        <v>0.77678999999999998</v>
      </c>
      <c r="M9" s="28">
        <f>F9</f>
        <v>0.22320999999999999</v>
      </c>
      <c r="N9" s="23"/>
      <c r="O9" s="28">
        <v>0</v>
      </c>
      <c r="P9" s="28">
        <v>0</v>
      </c>
      <c r="Q9" s="23"/>
      <c r="R9" s="28">
        <v>0</v>
      </c>
      <c r="S9" s="29">
        <f t="shared" si="2"/>
        <v>0</v>
      </c>
      <c r="T9" s="15" t="str">
        <f t="shared" si="0"/>
        <v>4CD.WA</v>
      </c>
    </row>
    <row r="10" spans="1:20">
      <c r="A10" s="25" t="s">
        <v>726</v>
      </c>
      <c r="B10" s="25">
        <v>10</v>
      </c>
      <c r="C10" s="26">
        <v>0.68513999999999997</v>
      </c>
      <c r="D10" s="26">
        <v>0.31485999999999997</v>
      </c>
      <c r="E10" s="25"/>
      <c r="F10" s="25"/>
      <c r="G10" s="26"/>
      <c r="H10" s="27">
        <v>1</v>
      </c>
      <c r="I10" s="15" t="str">
        <f t="shared" si="1"/>
        <v>ED.AN1</v>
      </c>
      <c r="J10" s="44">
        <v>1</v>
      </c>
      <c r="K10" s="44" t="s">
        <v>727</v>
      </c>
      <c r="L10" s="45">
        <f>C6</f>
        <v>0.65529999999999999</v>
      </c>
      <c r="M10" s="28">
        <v>0</v>
      </c>
      <c r="N10" s="23"/>
      <c r="O10" s="28">
        <f>D6</f>
        <v>0.34470000000000001</v>
      </c>
      <c r="P10" s="28">
        <v>0</v>
      </c>
      <c r="Q10" s="23"/>
      <c r="R10" s="28">
        <v>0</v>
      </c>
      <c r="S10" s="29">
        <f t="shared" si="2"/>
        <v>0</v>
      </c>
      <c r="T10" s="15" t="str">
        <f t="shared" si="0"/>
        <v>1ED.AN</v>
      </c>
    </row>
    <row r="11" spans="1:20">
      <c r="A11" s="25"/>
      <c r="B11" s="25"/>
      <c r="C11" s="25"/>
      <c r="D11" s="25"/>
      <c r="E11" s="25"/>
      <c r="F11" s="25"/>
      <c r="G11" s="25"/>
      <c r="H11" s="25"/>
      <c r="I11" s="15" t="str">
        <f t="shared" si="1"/>
        <v>ED.AN3</v>
      </c>
      <c r="J11" s="44">
        <v>3</v>
      </c>
      <c r="K11" s="16" t="s">
        <v>727</v>
      </c>
      <c r="L11" s="43">
        <f>C7</f>
        <v>0.59958</v>
      </c>
      <c r="M11" s="28">
        <v>0</v>
      </c>
      <c r="O11" s="43">
        <f>D7</f>
        <v>0.40042</v>
      </c>
      <c r="P11" s="28">
        <v>0</v>
      </c>
      <c r="R11" s="28">
        <v>0</v>
      </c>
      <c r="S11" s="29">
        <f t="shared" si="2"/>
        <v>0</v>
      </c>
      <c r="T11" s="15" t="str">
        <f t="shared" si="0"/>
        <v>3ED.AN</v>
      </c>
    </row>
    <row r="12" spans="1:20" ht="15.75" thickBot="1">
      <c r="A12" s="17" t="s">
        <v>728</v>
      </c>
      <c r="B12" s="18"/>
      <c r="C12" s="19" t="s">
        <v>729</v>
      </c>
      <c r="D12" s="18"/>
      <c r="E12" s="195"/>
      <c r="F12" s="195"/>
      <c r="G12" s="195"/>
      <c r="H12" s="18"/>
      <c r="I12" s="15" t="str">
        <f t="shared" ref="I12:I24" si="3">_xlfn.CONCAT(K12,J12)</f>
        <v>ED.AN4</v>
      </c>
      <c r="J12" s="23">
        <v>4</v>
      </c>
      <c r="K12" s="23" t="s">
        <v>727</v>
      </c>
      <c r="L12" s="28">
        <f>C8</f>
        <v>0.66500999999999999</v>
      </c>
      <c r="M12" s="28">
        <v>0</v>
      </c>
      <c r="O12" s="28">
        <f>D8</f>
        <v>0.33499000000000001</v>
      </c>
      <c r="P12" s="28">
        <v>0</v>
      </c>
      <c r="R12" s="28">
        <v>0</v>
      </c>
      <c r="S12" s="29">
        <f t="shared" ref="S12:S24" si="4">1-SUM(L12:R12)</f>
        <v>0</v>
      </c>
      <c r="T12" s="15" t="str">
        <f t="shared" ref="T12:T18" si="5">_xlfn.CONCAT(J12,K12)</f>
        <v>4ED.AN</v>
      </c>
    </row>
    <row r="13" spans="1:20">
      <c r="A13" s="30"/>
      <c r="B13" s="21" t="s">
        <v>706</v>
      </c>
      <c r="C13" s="21" t="s">
        <v>707</v>
      </c>
      <c r="D13" s="21" t="s">
        <v>708</v>
      </c>
      <c r="E13" s="22" t="s">
        <v>709</v>
      </c>
      <c r="F13" s="22" t="s">
        <v>710</v>
      </c>
      <c r="G13" s="21" t="s">
        <v>711</v>
      </c>
      <c r="H13" s="21" t="s">
        <v>712</v>
      </c>
      <c r="I13" s="15" t="str">
        <f t="shared" si="3"/>
        <v>ED.ID4</v>
      </c>
      <c r="J13" s="23">
        <v>4</v>
      </c>
      <c r="K13" s="23" t="s">
        <v>730</v>
      </c>
      <c r="L13" s="28">
        <v>0</v>
      </c>
      <c r="M13" s="28">
        <v>0</v>
      </c>
      <c r="N13" s="23"/>
      <c r="O13" s="28">
        <v>1</v>
      </c>
      <c r="P13" s="28">
        <v>0</v>
      </c>
      <c r="Q13" s="23"/>
      <c r="R13" s="28">
        <v>0</v>
      </c>
      <c r="S13" s="29">
        <f t="shared" si="4"/>
        <v>0</v>
      </c>
      <c r="T13" s="15" t="str">
        <f t="shared" si="5"/>
        <v>4ED.ID</v>
      </c>
    </row>
    <row r="14" spans="1:20">
      <c r="A14" s="31" t="s">
        <v>732</v>
      </c>
      <c r="B14" s="31">
        <v>1</v>
      </c>
      <c r="C14" s="32">
        <v>0.68330000000000002</v>
      </c>
      <c r="D14" s="32">
        <v>0.31669999999999998</v>
      </c>
      <c r="E14" s="25"/>
      <c r="F14" s="25"/>
      <c r="G14" s="32"/>
      <c r="H14" s="27">
        <v>1</v>
      </c>
      <c r="I14" s="15" t="str">
        <f t="shared" si="3"/>
        <v>ED.MT4</v>
      </c>
      <c r="J14" s="23">
        <v>4</v>
      </c>
      <c r="K14" s="23" t="s">
        <v>731</v>
      </c>
      <c r="L14" s="28">
        <v>0</v>
      </c>
      <c r="M14" s="28">
        <v>0</v>
      </c>
      <c r="N14" s="23"/>
      <c r="O14" s="28">
        <v>1</v>
      </c>
      <c r="P14" s="28">
        <v>0</v>
      </c>
      <c r="Q14" s="23"/>
      <c r="R14" s="28">
        <v>0</v>
      </c>
      <c r="S14" s="29">
        <f t="shared" si="4"/>
        <v>0</v>
      </c>
      <c r="T14" s="15" t="str">
        <f t="shared" si="5"/>
        <v>4ED.MT</v>
      </c>
    </row>
    <row r="15" spans="1:20">
      <c r="A15" s="31" t="s">
        <v>734</v>
      </c>
      <c r="B15" s="31">
        <v>4</v>
      </c>
      <c r="C15" s="32">
        <v>0.72367000000000004</v>
      </c>
      <c r="D15" s="32">
        <v>0.27633000000000002</v>
      </c>
      <c r="E15" s="25"/>
      <c r="F15" s="25"/>
      <c r="G15" s="32"/>
      <c r="H15" s="27">
        <v>1</v>
      </c>
      <c r="I15" s="15" t="str">
        <f t="shared" si="3"/>
        <v>ED.WA4</v>
      </c>
      <c r="J15" s="23">
        <v>4</v>
      </c>
      <c r="K15" s="23" t="s">
        <v>733</v>
      </c>
      <c r="L15" s="28">
        <v>1</v>
      </c>
      <c r="M15" s="28">
        <v>0</v>
      </c>
      <c r="N15" s="23"/>
      <c r="O15" s="28">
        <v>0</v>
      </c>
      <c r="P15" s="28">
        <v>0</v>
      </c>
      <c r="Q15" s="23"/>
      <c r="R15" s="28">
        <v>0</v>
      </c>
      <c r="S15" s="29">
        <f t="shared" si="4"/>
        <v>0</v>
      </c>
      <c r="T15" s="15" t="str">
        <f t="shared" si="5"/>
        <v>4ED.WA</v>
      </c>
    </row>
    <row r="16" spans="1:20">
      <c r="A16" s="31" t="s">
        <v>736</v>
      </c>
      <c r="B16" s="31">
        <v>6</v>
      </c>
      <c r="C16" s="32">
        <v>0.67145999999999995</v>
      </c>
      <c r="D16" s="32">
        <v>0.32854</v>
      </c>
      <c r="E16" s="25"/>
      <c r="F16" s="25"/>
      <c r="G16" s="32"/>
      <c r="H16" s="27">
        <v>1</v>
      </c>
      <c r="I16" s="15" t="str">
        <f t="shared" si="3"/>
        <v>GD.AA1</v>
      </c>
      <c r="J16" s="23">
        <v>1</v>
      </c>
      <c r="K16" s="16" t="s">
        <v>735</v>
      </c>
      <c r="L16" s="28">
        <v>0</v>
      </c>
      <c r="M16" s="28">
        <f>ROUND(C14*F17,5)</f>
        <v>0.46966999999999998</v>
      </c>
      <c r="O16" s="28">
        <v>0</v>
      </c>
      <c r="P16" s="124">
        <f>ROUND(D14*F17,5)</f>
        <v>0.21768999999999999</v>
      </c>
      <c r="R16" s="28">
        <f>G17</f>
        <v>0.31263999999999997</v>
      </c>
      <c r="S16" s="29">
        <f t="shared" si="4"/>
        <v>0</v>
      </c>
      <c r="T16" s="15" t="str">
        <f t="shared" si="5"/>
        <v>1GD.AA</v>
      </c>
    </row>
    <row r="17" spans="1:20">
      <c r="A17" s="31" t="s">
        <v>738</v>
      </c>
      <c r="B17" s="31">
        <v>8</v>
      </c>
      <c r="C17" s="25"/>
      <c r="D17" s="32"/>
      <c r="E17" s="26">
        <v>0</v>
      </c>
      <c r="F17" s="32">
        <v>0.68735999999999997</v>
      </c>
      <c r="G17" s="32">
        <v>0.31263999999999997</v>
      </c>
      <c r="H17" s="27">
        <v>1</v>
      </c>
      <c r="I17" s="15" t="str">
        <f t="shared" si="3"/>
        <v>GD.AA4</v>
      </c>
      <c r="J17" s="23">
        <v>4</v>
      </c>
      <c r="K17" s="16" t="s">
        <v>735</v>
      </c>
      <c r="L17" s="28">
        <v>0</v>
      </c>
      <c r="M17" s="28">
        <f>ROUND(C15*F17,5)</f>
        <v>0.49741999999999997</v>
      </c>
      <c r="O17" s="28">
        <v>0</v>
      </c>
      <c r="P17" s="124">
        <f>ROUND(F17*D15,5)</f>
        <v>0.18994</v>
      </c>
      <c r="R17" s="28">
        <f>G17</f>
        <v>0.31263999999999997</v>
      </c>
      <c r="S17" s="29">
        <f t="shared" si="4"/>
        <v>0</v>
      </c>
      <c r="T17" s="15" t="str">
        <f t="shared" si="5"/>
        <v>4GD.AA</v>
      </c>
    </row>
    <row r="18" spans="1:20">
      <c r="A18" s="25" t="s">
        <v>724</v>
      </c>
      <c r="B18" s="25">
        <v>9</v>
      </c>
      <c r="C18" s="25"/>
      <c r="D18" s="25"/>
      <c r="E18" s="26">
        <v>0.77678999999999998</v>
      </c>
      <c r="F18" s="26">
        <v>0.22320999999999999</v>
      </c>
      <c r="G18" s="26">
        <v>0</v>
      </c>
      <c r="H18" s="27">
        <v>1</v>
      </c>
      <c r="I18" s="15" t="str">
        <f t="shared" si="3"/>
        <v>GD.AA8</v>
      </c>
      <c r="J18" s="23">
        <v>8</v>
      </c>
      <c r="K18" s="23" t="s">
        <v>735</v>
      </c>
      <c r="L18" s="28">
        <v>0</v>
      </c>
      <c r="M18" s="28">
        <f>ROUND(H28*C14,5)</f>
        <v>0.61736000000000002</v>
      </c>
      <c r="N18" s="23"/>
      <c r="O18" s="28">
        <v>0</v>
      </c>
      <c r="P18" s="28">
        <f>ROUND(H28*D14,5)</f>
        <v>0.28614000000000001</v>
      </c>
      <c r="Q18" s="23"/>
      <c r="R18" s="28">
        <f>F28</f>
        <v>9.6500000000000002E-2</v>
      </c>
      <c r="S18" s="29">
        <f t="shared" si="4"/>
        <v>0</v>
      </c>
      <c r="T18" s="15" t="str">
        <f t="shared" si="5"/>
        <v>8GD.AA</v>
      </c>
    </row>
    <row r="19" spans="1:20">
      <c r="A19" s="25"/>
      <c r="B19" s="25"/>
      <c r="C19" s="25"/>
      <c r="D19" s="25"/>
      <c r="E19" s="25"/>
      <c r="F19" s="25"/>
      <c r="G19" s="25"/>
      <c r="H19" s="25"/>
      <c r="I19" s="15" t="str">
        <f t="shared" si="3"/>
        <v>GD.AN1</v>
      </c>
      <c r="J19" s="23">
        <v>1</v>
      </c>
      <c r="K19" s="16" t="str">
        <f>K28</f>
        <v>GD.AN</v>
      </c>
      <c r="L19" s="16">
        <f>L28</f>
        <v>0</v>
      </c>
      <c r="M19" s="16">
        <f>M28</f>
        <v>0.68330000000000002</v>
      </c>
      <c r="O19" s="16">
        <f>O28</f>
        <v>0</v>
      </c>
      <c r="P19" s="16">
        <f>P28</f>
        <v>0.31669999999999998</v>
      </c>
      <c r="R19" s="16">
        <f>R28</f>
        <v>0</v>
      </c>
      <c r="S19" s="29">
        <f t="shared" si="4"/>
        <v>0</v>
      </c>
      <c r="T19" s="15" t="str">
        <f t="shared" ref="T19" si="6">_xlfn.CONCAT(J19,K19)</f>
        <v>1GD.AN</v>
      </c>
    </row>
    <row r="20" spans="1:20" ht="15.75" thickBot="1">
      <c r="A20" s="17" t="s">
        <v>742</v>
      </c>
      <c r="B20" s="18"/>
      <c r="C20" s="19" t="s">
        <v>705</v>
      </c>
      <c r="D20" s="18"/>
      <c r="E20" s="195"/>
      <c r="F20" s="195"/>
      <c r="G20" s="195"/>
      <c r="H20" s="18"/>
      <c r="I20" s="15" t="str">
        <f t="shared" si="3"/>
        <v>GD.AN4</v>
      </c>
      <c r="J20" s="23">
        <v>4</v>
      </c>
      <c r="K20" s="23" t="s">
        <v>737</v>
      </c>
      <c r="L20" s="28">
        <v>0</v>
      </c>
      <c r="M20" s="28">
        <f>C15</f>
        <v>0.72367000000000004</v>
      </c>
      <c r="N20" s="23"/>
      <c r="O20" s="28">
        <v>0</v>
      </c>
      <c r="P20" s="28">
        <f>D15</f>
        <v>0.27633000000000002</v>
      </c>
      <c r="Q20" s="23"/>
      <c r="R20" s="28">
        <v>0</v>
      </c>
      <c r="S20" s="29">
        <f t="shared" si="4"/>
        <v>0</v>
      </c>
      <c r="T20" s="15" t="str">
        <f>_xlfn.CONCAT(J20,K20)</f>
        <v>4GD.AN</v>
      </c>
    </row>
    <row r="21" spans="1:20">
      <c r="A21" s="25"/>
      <c r="B21" s="21" t="s">
        <v>706</v>
      </c>
      <c r="C21" s="21" t="s">
        <v>707</v>
      </c>
      <c r="D21" s="21" t="s">
        <v>708</v>
      </c>
      <c r="E21" s="22" t="s">
        <v>709</v>
      </c>
      <c r="F21" s="22" t="s">
        <v>710</v>
      </c>
      <c r="G21" s="21" t="s">
        <v>711</v>
      </c>
      <c r="H21" s="21" t="s">
        <v>712</v>
      </c>
      <c r="I21" s="15" t="str">
        <f t="shared" si="3"/>
        <v>GD.AN6</v>
      </c>
      <c r="J21" s="23">
        <v>6</v>
      </c>
      <c r="K21" s="16" t="s">
        <v>737</v>
      </c>
      <c r="L21" s="28">
        <v>0</v>
      </c>
      <c r="M21" s="43">
        <f>C16</f>
        <v>0.67145999999999995</v>
      </c>
      <c r="O21" s="28">
        <v>0</v>
      </c>
      <c r="P21" s="43">
        <f>D16</f>
        <v>0.32854</v>
      </c>
      <c r="R21" s="28">
        <v>0</v>
      </c>
      <c r="S21" s="29">
        <f t="shared" si="4"/>
        <v>0</v>
      </c>
      <c r="T21" s="15" t="str">
        <f>_xlfn.CONCAT(J21,K21)</f>
        <v>6GD.AN</v>
      </c>
    </row>
    <row r="22" spans="1:20">
      <c r="A22" s="25" t="s">
        <v>743</v>
      </c>
      <c r="B22" s="25">
        <v>7</v>
      </c>
      <c r="C22" s="26"/>
      <c r="D22" s="26"/>
      <c r="E22" s="26">
        <v>0.70694999999999997</v>
      </c>
      <c r="F22" s="26">
        <v>0.20227999999999999</v>
      </c>
      <c r="G22" s="26">
        <v>9.0770000000000003E-2</v>
      </c>
      <c r="H22" s="27">
        <v>1</v>
      </c>
      <c r="I22" s="15" t="str">
        <f t="shared" si="3"/>
        <v>GD.ID4</v>
      </c>
      <c r="J22" s="23">
        <v>4</v>
      </c>
      <c r="K22" s="23" t="s">
        <v>739</v>
      </c>
      <c r="L22" s="28">
        <v>0</v>
      </c>
      <c r="M22" s="28">
        <v>0</v>
      </c>
      <c r="N22" s="23"/>
      <c r="O22" s="28">
        <v>0</v>
      </c>
      <c r="P22" s="28">
        <v>1</v>
      </c>
      <c r="Q22" s="23"/>
      <c r="R22" s="28">
        <v>0</v>
      </c>
      <c r="S22" s="29">
        <f t="shared" si="4"/>
        <v>0</v>
      </c>
      <c r="T22" s="15" t="str">
        <f>_xlfn.CONCAT(J22,K22)</f>
        <v>4GD.ID</v>
      </c>
    </row>
    <row r="23" spans="1:20">
      <c r="A23" s="25" t="s">
        <v>744</v>
      </c>
      <c r="B23" s="25">
        <v>7</v>
      </c>
      <c r="C23" s="25"/>
      <c r="D23" s="25"/>
      <c r="E23" s="33">
        <v>0.74787999999999999</v>
      </c>
      <c r="F23" s="33">
        <v>0.16807</v>
      </c>
      <c r="G23" s="33">
        <v>8.405E-2</v>
      </c>
      <c r="H23" s="27">
        <v>1</v>
      </c>
      <c r="I23" s="15" t="str">
        <f t="shared" si="3"/>
        <v>GD.OR4</v>
      </c>
      <c r="J23" s="23">
        <v>4</v>
      </c>
      <c r="K23" s="23" t="s">
        <v>740</v>
      </c>
      <c r="L23" s="28">
        <v>0</v>
      </c>
      <c r="M23" s="28">
        <v>0</v>
      </c>
      <c r="N23" s="23"/>
      <c r="O23" s="28">
        <v>0</v>
      </c>
      <c r="P23" s="28">
        <v>0</v>
      </c>
      <c r="Q23" s="23"/>
      <c r="R23" s="28">
        <v>1</v>
      </c>
      <c r="S23" s="29">
        <f t="shared" si="4"/>
        <v>0</v>
      </c>
      <c r="T23" s="15" t="str">
        <f>_xlfn.CONCAT(J23,K23)</f>
        <v>4GD.OR</v>
      </c>
    </row>
    <row r="24" spans="1:20">
      <c r="A24" s="25" t="s">
        <v>745</v>
      </c>
      <c r="B24" s="25">
        <v>7</v>
      </c>
      <c r="C24" s="25"/>
      <c r="D24" s="25"/>
      <c r="E24" s="33">
        <v>0.52159999999999995</v>
      </c>
      <c r="F24" s="33">
        <v>0.34261000000000003</v>
      </c>
      <c r="G24" s="33">
        <v>0.13578999999999999</v>
      </c>
      <c r="H24" s="27">
        <v>1</v>
      </c>
      <c r="I24" s="15" t="str">
        <f t="shared" si="3"/>
        <v>GD.WA4</v>
      </c>
      <c r="J24" s="23">
        <v>4</v>
      </c>
      <c r="K24" s="23" t="s">
        <v>741</v>
      </c>
      <c r="L24" s="28">
        <v>0</v>
      </c>
      <c r="M24" s="28">
        <v>1</v>
      </c>
      <c r="N24" s="23"/>
      <c r="O24" s="28">
        <v>0</v>
      </c>
      <c r="P24" s="28">
        <v>0</v>
      </c>
      <c r="Q24" s="23"/>
      <c r="R24" s="28">
        <v>0</v>
      </c>
      <c r="S24" s="29">
        <f t="shared" si="4"/>
        <v>0</v>
      </c>
      <c r="T24" s="15" t="str">
        <f>_xlfn.CONCAT(J24,K24)</f>
        <v>4GD.WA</v>
      </c>
    </row>
    <row r="25" spans="1:20"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20">
      <c r="J26" s="23"/>
      <c r="K26" s="23"/>
      <c r="L26" s="23"/>
      <c r="M26" s="23"/>
      <c r="N26" s="23"/>
      <c r="O26" s="23"/>
      <c r="P26" s="23"/>
      <c r="Q26" s="23"/>
      <c r="R26" s="23"/>
      <c r="S26" s="23"/>
    </row>
    <row r="27" spans="1:20">
      <c r="B27" s="14" t="s">
        <v>746</v>
      </c>
      <c r="C27" s="14" t="s">
        <v>747</v>
      </c>
      <c r="D27" s="14" t="s">
        <v>748</v>
      </c>
      <c r="E27" s="14" t="s">
        <v>749</v>
      </c>
      <c r="F27" s="14" t="s">
        <v>750</v>
      </c>
      <c r="G27" s="14" t="s">
        <v>709</v>
      </c>
      <c r="H27" s="14" t="s">
        <v>710</v>
      </c>
      <c r="J27" s="23"/>
      <c r="K27" s="15" t="s">
        <v>751</v>
      </c>
      <c r="L27" s="23"/>
      <c r="M27" s="23"/>
      <c r="N27" s="23"/>
      <c r="O27" s="23"/>
      <c r="P27" s="23"/>
      <c r="Q27" s="23"/>
      <c r="R27" s="23"/>
      <c r="S27" s="23"/>
    </row>
    <row r="28" spans="1:20">
      <c r="A28" s="14" t="s">
        <v>752</v>
      </c>
      <c r="F28" s="34">
        <v>9.6500000000000002E-2</v>
      </c>
      <c r="H28" s="35">
        <v>0.90349999999999997</v>
      </c>
      <c r="I28" s="36"/>
      <c r="J28" s="23"/>
      <c r="K28" s="23" t="s">
        <v>737</v>
      </c>
      <c r="L28" s="28">
        <v>0</v>
      </c>
      <c r="M28" s="28">
        <f>C14</f>
        <v>0.68330000000000002</v>
      </c>
      <c r="N28" s="28"/>
      <c r="O28" s="28">
        <v>0</v>
      </c>
      <c r="P28" s="28">
        <f>D14</f>
        <v>0.31669999999999998</v>
      </c>
      <c r="Q28" s="23"/>
      <c r="R28" s="37">
        <v>0</v>
      </c>
      <c r="S28" s="29">
        <f t="shared" ref="S28" si="7">1-SUM(L28:R28)</f>
        <v>0</v>
      </c>
    </row>
    <row r="34" spans="2:12">
      <c r="D34" s="14"/>
      <c r="E34" s="14"/>
    </row>
    <row r="35" spans="2:12">
      <c r="B35" s="14"/>
      <c r="C35" s="14"/>
      <c r="D35" s="38"/>
      <c r="E35" s="39"/>
      <c r="F35" s="14"/>
      <c r="J35" s="40"/>
      <c r="K35" s="40"/>
      <c r="L35" s="14"/>
    </row>
    <row r="36" spans="2:12">
      <c r="B36" s="14"/>
      <c r="C36" s="14"/>
      <c r="D36" s="38"/>
      <c r="E36" s="39"/>
      <c r="F36" s="14"/>
    </row>
    <row r="37" spans="2:12">
      <c r="B37" s="14"/>
      <c r="C37" s="14"/>
      <c r="D37" s="38"/>
      <c r="E37" s="39"/>
      <c r="F37" s="14"/>
    </row>
    <row r="38" spans="2:12">
      <c r="B38" s="14"/>
      <c r="C38" s="14"/>
      <c r="D38" s="38"/>
      <c r="E38" s="39"/>
      <c r="F38" s="14"/>
    </row>
    <row r="39" spans="2:12">
      <c r="B39" s="14"/>
      <c r="C39" s="14"/>
      <c r="D39" s="38"/>
      <c r="E39" s="39"/>
      <c r="F39" s="14"/>
    </row>
    <row r="40" spans="2:12">
      <c r="B40" s="14"/>
      <c r="C40" s="14"/>
      <c r="D40" s="38"/>
      <c r="E40" s="39"/>
      <c r="F40" s="14"/>
    </row>
    <row r="41" spans="2:12">
      <c r="B41" s="14"/>
      <c r="C41" s="14"/>
      <c r="D41" s="38"/>
      <c r="E41" s="39"/>
    </row>
    <row r="42" spans="2:12">
      <c r="B42" s="14"/>
      <c r="C42" s="14"/>
      <c r="D42" s="38"/>
      <c r="E42" s="39"/>
    </row>
    <row r="43" spans="2:12">
      <c r="B43" s="14"/>
      <c r="C43" s="14"/>
      <c r="D43" s="38"/>
      <c r="E43" s="39"/>
    </row>
    <row r="44" spans="2:12">
      <c r="B44" s="14"/>
      <c r="C44" s="14"/>
      <c r="D44" s="38"/>
      <c r="E44" s="39"/>
    </row>
    <row r="45" spans="2:12">
      <c r="B45" s="14"/>
      <c r="C45" s="14"/>
      <c r="D45" s="38"/>
      <c r="E45" s="41"/>
    </row>
    <row r="46" spans="2:12">
      <c r="B46" s="14"/>
      <c r="C46" s="14"/>
      <c r="D46" s="38"/>
      <c r="E46" s="41"/>
    </row>
    <row r="47" spans="2:12">
      <c r="B47" s="14"/>
      <c r="C47" s="14"/>
      <c r="D47" s="38"/>
      <c r="E47" s="41"/>
    </row>
    <row r="48" spans="2:12">
      <c r="B48" s="14"/>
      <c r="C48" s="14"/>
      <c r="D48" s="38"/>
      <c r="E48" s="41"/>
    </row>
    <row r="49" spans="2:11">
      <c r="B49" s="14"/>
      <c r="C49" s="14"/>
      <c r="D49" s="38"/>
      <c r="E49" s="41"/>
    </row>
    <row r="50" spans="2:11">
      <c r="B50" s="14"/>
      <c r="C50" s="14"/>
      <c r="D50" s="38"/>
      <c r="E50" s="41"/>
    </row>
    <row r="51" spans="2:11">
      <c r="B51" s="14"/>
      <c r="C51" s="14"/>
      <c r="D51" s="38"/>
      <c r="E51" s="41"/>
    </row>
    <row r="52" spans="2:11">
      <c r="B52" s="14"/>
      <c r="C52" s="14"/>
      <c r="D52" s="38"/>
      <c r="E52" s="41"/>
    </row>
    <row r="53" spans="2:11">
      <c r="B53" s="14"/>
      <c r="C53" s="14"/>
      <c r="D53" s="38"/>
      <c r="E53" s="41"/>
    </row>
    <row r="54" spans="2:11">
      <c r="B54" s="14"/>
      <c r="C54" s="14"/>
      <c r="D54" s="38"/>
      <c r="E54" s="41"/>
      <c r="J54" s="42"/>
      <c r="K54" s="42"/>
    </row>
    <row r="55" spans="2:11">
      <c r="B55" s="14"/>
      <c r="C55" s="14"/>
      <c r="D55" s="38"/>
      <c r="E55" s="41"/>
      <c r="J55" s="42"/>
      <c r="K55" s="42"/>
    </row>
    <row r="56" spans="2:11">
      <c r="B56" s="14"/>
      <c r="C56" s="14"/>
      <c r="D56" s="38"/>
      <c r="E56" s="41"/>
      <c r="J56" s="42"/>
      <c r="K56" s="42"/>
    </row>
    <row r="57" spans="2:11">
      <c r="B57" s="14"/>
      <c r="C57" s="14"/>
      <c r="D57" s="38"/>
      <c r="E57" s="41"/>
      <c r="J57" s="42"/>
      <c r="K57" s="42"/>
    </row>
    <row r="58" spans="2:11">
      <c r="B58" s="14"/>
      <c r="C58" s="14"/>
      <c r="D58" s="38"/>
      <c r="E58" s="41"/>
      <c r="J58" s="42"/>
      <c r="K58" s="42"/>
    </row>
    <row r="59" spans="2:11">
      <c r="B59" s="14"/>
      <c r="C59" s="14"/>
      <c r="D59" s="41"/>
      <c r="E59" s="39"/>
      <c r="J59" s="42"/>
      <c r="K59" s="42"/>
    </row>
    <row r="60" spans="2:11">
      <c r="B60" s="14"/>
      <c r="C60" s="14"/>
      <c r="D60" s="41"/>
      <c r="E60" s="39"/>
      <c r="J60" s="42"/>
      <c r="K60" s="42"/>
    </row>
    <row r="61" spans="2:11">
      <c r="B61" s="14"/>
      <c r="C61" s="14"/>
      <c r="D61" s="41"/>
      <c r="E61" s="39"/>
    </row>
    <row r="62" spans="2:11">
      <c r="B62" s="14"/>
      <c r="C62" s="14"/>
      <c r="D62" s="41"/>
      <c r="E62" s="39"/>
    </row>
    <row r="63" spans="2:11">
      <c r="B63" s="14"/>
      <c r="C63" s="14"/>
      <c r="D63" s="41"/>
      <c r="E63" s="39"/>
    </row>
    <row r="64" spans="2:11">
      <c r="B64" s="14"/>
      <c r="C64" s="14"/>
      <c r="D64" s="41"/>
      <c r="E64" s="39"/>
    </row>
    <row r="65" spans="2:12">
      <c r="B65" s="14"/>
      <c r="C65" s="14"/>
      <c r="D65" s="41"/>
      <c r="E65" s="39"/>
      <c r="K65" s="42"/>
      <c r="L65" s="43"/>
    </row>
    <row r="66" spans="2:12">
      <c r="B66" s="14"/>
      <c r="C66" s="14"/>
      <c r="D66" s="41"/>
      <c r="E66" s="39"/>
      <c r="K66" s="42"/>
      <c r="L66" s="43"/>
    </row>
    <row r="67" spans="2:12">
      <c r="B67" s="14"/>
      <c r="C67" s="14"/>
      <c r="D67" s="41"/>
      <c r="E67" s="39"/>
    </row>
    <row r="68" spans="2:12">
      <c r="B68" s="14"/>
      <c r="C68" s="14"/>
      <c r="D68" s="41"/>
      <c r="E68" s="39"/>
      <c r="K68" s="42"/>
    </row>
    <row r="69" spans="2:12">
      <c r="B69" s="14"/>
      <c r="C69" s="14"/>
      <c r="D69" s="41"/>
      <c r="E69" s="39"/>
      <c r="K69" s="42"/>
    </row>
    <row r="70" spans="2:12">
      <c r="B70" s="14"/>
      <c r="C70" s="14"/>
      <c r="D70" s="41"/>
      <c r="E70" s="39"/>
      <c r="K70" s="42"/>
    </row>
    <row r="71" spans="2:12">
      <c r="B71" s="14"/>
      <c r="C71" s="14"/>
      <c r="D71" s="41"/>
      <c r="E71" s="39"/>
      <c r="K71" s="42"/>
      <c r="L71" s="43"/>
    </row>
    <row r="72" spans="2:12">
      <c r="B72" s="14"/>
      <c r="C72" s="14"/>
      <c r="D72" s="41"/>
      <c r="E72" s="39"/>
      <c r="K72" s="42"/>
    </row>
    <row r="73" spans="2:12">
      <c r="B73" s="14"/>
      <c r="C73" s="14"/>
      <c r="D73" s="41"/>
      <c r="E73" s="39"/>
      <c r="K73" s="42"/>
    </row>
    <row r="74" spans="2:12">
      <c r="B74" s="14"/>
      <c r="C74" s="14"/>
      <c r="D74" s="41"/>
      <c r="E74" s="39"/>
      <c r="K74" s="42"/>
    </row>
    <row r="75" spans="2:12">
      <c r="B75" s="14"/>
      <c r="C75" s="14"/>
      <c r="D75" s="41"/>
      <c r="E75" s="39"/>
      <c r="K75" s="42"/>
    </row>
    <row r="76" spans="2:12">
      <c r="B76" s="14"/>
      <c r="C76" s="14"/>
      <c r="D76" s="41"/>
      <c r="E76" s="39"/>
      <c r="K76" s="42"/>
    </row>
    <row r="77" spans="2:12">
      <c r="B77" s="14"/>
      <c r="C77" s="14"/>
      <c r="K77" s="42"/>
    </row>
    <row r="78" spans="2:12">
      <c r="B78" s="14"/>
      <c r="C78" s="14"/>
      <c r="K78" s="42"/>
    </row>
    <row r="79" spans="2:12">
      <c r="B79" s="14"/>
      <c r="C79" s="14"/>
      <c r="J79" s="42"/>
      <c r="K79" s="42"/>
    </row>
    <row r="80" spans="2:12">
      <c r="B80" s="14"/>
      <c r="C80" s="14"/>
      <c r="J80" s="42"/>
      <c r="K80" s="42"/>
    </row>
    <row r="81" spans="10:11">
      <c r="J81" s="42"/>
      <c r="K81" s="42"/>
    </row>
    <row r="82" spans="10:11">
      <c r="J82" s="42"/>
      <c r="K82" s="42"/>
    </row>
    <row r="83" spans="10:11">
      <c r="J83" s="42"/>
      <c r="K83" s="42"/>
    </row>
    <row r="84" spans="10:11">
      <c r="J84" s="42"/>
      <c r="K84" s="42"/>
    </row>
    <row r="85" spans="10:11">
      <c r="J85" s="42"/>
      <c r="K85" s="42"/>
    </row>
    <row r="86" spans="10:11">
      <c r="J86" s="42"/>
      <c r="K86" s="42"/>
    </row>
    <row r="87" spans="10:11">
      <c r="J87" s="42"/>
      <c r="K87" s="42"/>
    </row>
    <row r="88" spans="10:11">
      <c r="K88" s="42"/>
    </row>
    <row r="89" spans="10:11">
      <c r="K89" s="42"/>
    </row>
    <row r="90" spans="10:11">
      <c r="K90" s="42"/>
    </row>
    <row r="91" spans="10:11">
      <c r="K91" s="42"/>
    </row>
    <row r="92" spans="10:11">
      <c r="K92" s="42"/>
    </row>
    <row r="93" spans="10:11">
      <c r="K93" s="42"/>
    </row>
    <row r="94" spans="10:11">
      <c r="K94" s="42"/>
    </row>
    <row r="95" spans="10:11">
      <c r="K95" s="42"/>
    </row>
    <row r="96" spans="10:11">
      <c r="K96" s="42"/>
    </row>
    <row r="97" spans="10:11">
      <c r="K97" s="42"/>
    </row>
    <row r="98" spans="10:11">
      <c r="J98" s="42"/>
      <c r="K98" s="42"/>
    </row>
    <row r="99" spans="10:11">
      <c r="J99" s="42"/>
      <c r="K99" s="42"/>
    </row>
    <row r="100" spans="10:11">
      <c r="J100" s="42"/>
    </row>
    <row r="101" spans="10:11">
      <c r="J101" s="42"/>
    </row>
    <row r="102" spans="10:11">
      <c r="J102" s="42"/>
    </row>
    <row r="103" spans="10:11">
      <c r="J103" s="42"/>
    </row>
    <row r="104" spans="10:11">
      <c r="J104" s="42"/>
    </row>
    <row r="105" spans="10:11">
      <c r="J105" s="42"/>
    </row>
    <row r="106" spans="10:11">
      <c r="J106" s="42"/>
    </row>
    <row r="107" spans="10:11">
      <c r="J107" s="42"/>
    </row>
    <row r="108" spans="10:11">
      <c r="J108" s="42"/>
    </row>
    <row r="109" spans="10:11">
      <c r="J109" s="42"/>
    </row>
    <row r="110" spans="10:11">
      <c r="J110" s="42"/>
      <c r="K110" s="42"/>
    </row>
    <row r="111" spans="10:11">
      <c r="J111" s="42"/>
      <c r="K111" s="42"/>
    </row>
    <row r="112" spans="10:11">
      <c r="J112" s="42"/>
      <c r="K112" s="42"/>
    </row>
    <row r="113" spans="10:11">
      <c r="J113" s="42"/>
      <c r="K113" s="42"/>
    </row>
    <row r="114" spans="10:11">
      <c r="J114" s="42"/>
      <c r="K114" s="42"/>
    </row>
    <row r="115" spans="10:11">
      <c r="J115" s="42"/>
      <c r="K115" s="42"/>
    </row>
    <row r="116" spans="10:11">
      <c r="J116" s="42"/>
      <c r="K116" s="42"/>
    </row>
    <row r="117" spans="10:11">
      <c r="J117" s="42"/>
      <c r="K117" s="42"/>
    </row>
    <row r="118" spans="10:11">
      <c r="J118" s="42"/>
      <c r="K118" s="42"/>
    </row>
    <row r="119" spans="10:11">
      <c r="J119" s="42"/>
      <c r="K119" s="42"/>
    </row>
    <row r="120" spans="10:11">
      <c r="J120" s="42"/>
      <c r="K120" s="42"/>
    </row>
    <row r="121" spans="10:11">
      <c r="J121" s="42"/>
      <c r="K121" s="42"/>
    </row>
    <row r="122" spans="10:11">
      <c r="J122" s="42"/>
    </row>
    <row r="123" spans="10:11">
      <c r="J123" s="42"/>
    </row>
    <row r="124" spans="10:11">
      <c r="J124" s="42"/>
    </row>
    <row r="125" spans="10:11">
      <c r="J125" s="42"/>
    </row>
    <row r="126" spans="10:11">
      <c r="J126" s="42"/>
    </row>
    <row r="127" spans="10:11">
      <c r="J127" s="42"/>
    </row>
    <row r="128" spans="10:11">
      <c r="J128" s="42"/>
      <c r="K128" s="42"/>
    </row>
  </sheetData>
  <mergeCells count="3">
    <mergeCell ref="E4:G4"/>
    <mergeCell ref="E12:G12"/>
    <mergeCell ref="E20:G20"/>
  </mergeCells>
  <conditionalFormatting sqref="T1:T3 T5:T10 T12:T15 T18:T20 T22:T1048576">
    <cfRule type="duplicateValues" dxfId="0" priority="1"/>
  </conditionalFormatting>
  <pageMargins left="0.7" right="0.7" top="0.75" bottom="0.75" header="0.3" footer="0.3"/>
  <pageSetup orientation="portrait" r:id="rId1"/>
  <headerFooter>
    <oddHeader>&amp;LAvista
Mr. Baldwin-Bonney Workpapers&amp;R&amp;F
Workpaper Ref. &amp;A</oddHeader>
    <oddFooter>&amp;R&amp;P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34744-8E11-418F-B27B-057CE98612BC}">
  <dimension ref="A2:S157"/>
  <sheetViews>
    <sheetView workbookViewId="0"/>
  </sheetViews>
  <sheetFormatPr defaultRowHeight="12.75" outlineLevelCol="1"/>
  <cols>
    <col min="1" max="1" width="9.5703125" bestFit="1" customWidth="1"/>
    <col min="2" max="2" width="21" bestFit="1" customWidth="1" outlineLevel="1"/>
    <col min="3" max="3" width="25.28515625" bestFit="1" customWidth="1"/>
    <col min="5" max="5" width="26.28515625" bestFit="1" customWidth="1"/>
    <col min="6" max="7" width="9.140625" style="46" outlineLevel="1"/>
    <col min="8" max="8" width="11.28515625" style="47" bestFit="1" customWidth="1" outlineLevel="1"/>
    <col min="9" max="9" width="9.140625" style="46"/>
    <col min="12" max="12" width="14" bestFit="1" customWidth="1"/>
    <col min="13" max="14" width="9.140625" outlineLevel="1"/>
    <col min="15" max="15" width="35.28515625" bestFit="1" customWidth="1" outlineLevel="1"/>
    <col min="17" max="17" width="13.7109375" bestFit="1" customWidth="1"/>
  </cols>
  <sheetData>
    <row r="2" spans="1:19">
      <c r="K2" t="s">
        <v>753</v>
      </c>
    </row>
    <row r="3" spans="1:19" ht="15">
      <c r="A3" s="48" t="s">
        <v>754</v>
      </c>
      <c r="B3" s="48" t="s">
        <v>755</v>
      </c>
      <c r="C3" s="48" t="s">
        <v>756</v>
      </c>
      <c r="E3" s="48" t="s">
        <v>757</v>
      </c>
      <c r="F3" s="49" t="s">
        <v>758</v>
      </c>
      <c r="G3" s="49" t="s">
        <v>759</v>
      </c>
      <c r="H3" s="50" t="s">
        <v>760</v>
      </c>
      <c r="I3" s="49" t="s">
        <v>761</v>
      </c>
      <c r="L3" t="s">
        <v>762</v>
      </c>
      <c r="M3">
        <v>0</v>
      </c>
      <c r="N3">
        <v>0</v>
      </c>
      <c r="O3" t="s">
        <v>763</v>
      </c>
      <c r="Q3" t="s">
        <v>764</v>
      </c>
    </row>
    <row r="4" spans="1:19" ht="15">
      <c r="A4" s="51" t="s">
        <v>765</v>
      </c>
      <c r="B4" s="51" t="s">
        <v>766</v>
      </c>
      <c r="C4" s="51" t="s">
        <v>766</v>
      </c>
      <c r="E4" s="52" t="s">
        <v>44</v>
      </c>
      <c r="G4" s="46" t="str">
        <f>CONCATENATE(MID(E4,9,4))</f>
        <v>2000</v>
      </c>
      <c r="H4" s="47">
        <f>VLOOKUP(G4,$Q$4:$R$36,2,FALSE)</f>
        <v>392.5</v>
      </c>
      <c r="I4" s="46">
        <v>2.2799999999999997E-2</v>
      </c>
      <c r="L4" t="s">
        <v>767</v>
      </c>
      <c r="M4">
        <v>1.87</v>
      </c>
      <c r="N4">
        <v>1.8700000000000001E-2</v>
      </c>
      <c r="O4" t="s">
        <v>768</v>
      </c>
      <c r="Q4" t="s">
        <v>769</v>
      </c>
      <c r="R4">
        <v>392.5</v>
      </c>
    </row>
    <row r="5" spans="1:19" ht="15">
      <c r="A5" s="51" t="s">
        <v>770</v>
      </c>
      <c r="B5" s="51" t="s">
        <v>766</v>
      </c>
      <c r="C5" s="51" t="s">
        <v>766</v>
      </c>
      <c r="E5" s="53" t="s">
        <v>45</v>
      </c>
      <c r="F5" s="54">
        <f>N8</f>
        <v>7.000000000000001E-4</v>
      </c>
      <c r="G5" s="54" t="str">
        <f t="shared" ref="G5:G68" si="0">CONCATENATE(MID(E5,9,4))</f>
        <v>2002</v>
      </c>
      <c r="H5" s="55" t="str">
        <f t="shared" ref="H5:H68" si="1">VLOOKUP(G5,$Q$4:$R$36,2,FALSE)</f>
        <v>Airplane</v>
      </c>
      <c r="I5" s="54">
        <v>1.3599999999999999E-2</v>
      </c>
      <c r="L5" t="s">
        <v>771</v>
      </c>
      <c r="M5">
        <v>1.62</v>
      </c>
      <c r="N5">
        <v>1.6200000000000003E-2</v>
      </c>
      <c r="O5" t="s">
        <v>772</v>
      </c>
      <c r="Q5" t="s">
        <v>773</v>
      </c>
      <c r="R5" t="s">
        <v>774</v>
      </c>
    </row>
    <row r="6" spans="1:19" ht="15">
      <c r="A6" s="51" t="s">
        <v>775</v>
      </c>
      <c r="B6" s="51" t="s">
        <v>776</v>
      </c>
      <c r="C6" s="51" t="s">
        <v>777</v>
      </c>
      <c r="E6" t="s">
        <v>46</v>
      </c>
      <c r="G6" s="46" t="str">
        <f t="shared" si="0"/>
        <v>2032</v>
      </c>
      <c r="H6" s="47">
        <f t="shared" si="1"/>
        <v>392.1</v>
      </c>
      <c r="I6" s="46">
        <v>0</v>
      </c>
      <c r="L6" t="s">
        <v>778</v>
      </c>
      <c r="M6">
        <v>6</v>
      </c>
      <c r="N6">
        <v>0.06</v>
      </c>
      <c r="O6" t="s">
        <v>779</v>
      </c>
      <c r="Q6" t="s">
        <v>780</v>
      </c>
      <c r="R6">
        <v>392.1</v>
      </c>
      <c r="S6">
        <v>392100</v>
      </c>
    </row>
    <row r="7" spans="1:19" ht="15">
      <c r="A7" s="51" t="s">
        <v>781</v>
      </c>
      <c r="B7" s="51" t="s">
        <v>782</v>
      </c>
      <c r="C7" s="51" t="s">
        <v>777</v>
      </c>
      <c r="E7" t="s">
        <v>47</v>
      </c>
      <c r="G7" s="46" t="str">
        <f t="shared" si="0"/>
        <v>2046</v>
      </c>
      <c r="H7" s="47">
        <f t="shared" si="1"/>
        <v>392.2</v>
      </c>
      <c r="I7" s="46">
        <v>1.8700000000000001E-2</v>
      </c>
      <c r="L7" t="s">
        <v>783</v>
      </c>
      <c r="M7">
        <v>5.0599999999999996</v>
      </c>
      <c r="N7">
        <v>5.0599999999999999E-2</v>
      </c>
      <c r="O7" t="s">
        <v>784</v>
      </c>
      <c r="Q7" t="s">
        <v>785</v>
      </c>
      <c r="R7" s="52"/>
    </row>
    <row r="8" spans="1:19" ht="15">
      <c r="A8" s="51" t="s">
        <v>786</v>
      </c>
      <c r="B8" s="51" t="s">
        <v>787</v>
      </c>
      <c r="C8" s="51" t="s">
        <v>777</v>
      </c>
      <c r="E8" t="s">
        <v>48</v>
      </c>
      <c r="G8" s="46" t="str">
        <f t="shared" si="0"/>
        <v>2048</v>
      </c>
      <c r="H8" s="47">
        <f t="shared" si="1"/>
        <v>392.2</v>
      </c>
      <c r="I8" s="46">
        <v>1.8700000000000001E-2</v>
      </c>
      <c r="L8" t="s">
        <v>788</v>
      </c>
      <c r="M8">
        <v>7.0000000000000007E-2</v>
      </c>
      <c r="N8">
        <v>7.000000000000001E-4</v>
      </c>
      <c r="O8" t="s">
        <v>789</v>
      </c>
      <c r="Q8" t="s">
        <v>790</v>
      </c>
      <c r="R8">
        <v>392.2</v>
      </c>
    </row>
    <row r="9" spans="1:19" ht="15">
      <c r="A9" s="51" t="s">
        <v>791</v>
      </c>
      <c r="B9" s="51" t="s">
        <v>776</v>
      </c>
      <c r="C9" s="51" t="s">
        <v>777</v>
      </c>
      <c r="E9" t="s">
        <v>49</v>
      </c>
      <c r="G9" s="46" t="str">
        <f t="shared" si="0"/>
        <v>2056</v>
      </c>
      <c r="H9" s="47">
        <f t="shared" si="1"/>
        <v>392.3</v>
      </c>
      <c r="I9" s="46">
        <v>1.6200000000000003E-2</v>
      </c>
      <c r="Q9" t="s">
        <v>792</v>
      </c>
      <c r="R9">
        <v>392.2</v>
      </c>
    </row>
    <row r="10" spans="1:19" ht="15">
      <c r="A10" s="51" t="s">
        <v>793</v>
      </c>
      <c r="B10" s="51" t="s">
        <v>794</v>
      </c>
      <c r="C10" s="51" t="s">
        <v>777</v>
      </c>
      <c r="E10" t="s">
        <v>50</v>
      </c>
      <c r="G10" s="46" t="str">
        <f t="shared" si="0"/>
        <v>2058</v>
      </c>
      <c r="H10" s="47">
        <f t="shared" si="1"/>
        <v>392.4</v>
      </c>
      <c r="I10" s="46">
        <v>0.06</v>
      </c>
      <c r="L10" t="s">
        <v>795</v>
      </c>
      <c r="M10">
        <v>0</v>
      </c>
      <c r="N10">
        <v>0</v>
      </c>
      <c r="O10" t="s">
        <v>772</v>
      </c>
      <c r="Q10" t="s">
        <v>796</v>
      </c>
      <c r="R10">
        <v>392.2</v>
      </c>
    </row>
    <row r="11" spans="1:19" ht="15">
      <c r="A11" s="51" t="s">
        <v>797</v>
      </c>
      <c r="B11" s="51" t="s">
        <v>782</v>
      </c>
      <c r="C11" s="51" t="s">
        <v>777</v>
      </c>
      <c r="E11" t="s">
        <v>51</v>
      </c>
      <c r="G11" s="46" t="str">
        <f t="shared" si="0"/>
        <v>2065</v>
      </c>
      <c r="H11" s="47">
        <f t="shared" si="1"/>
        <v>392.4</v>
      </c>
      <c r="I11" s="46">
        <v>0.06</v>
      </c>
      <c r="L11" t="s">
        <v>798</v>
      </c>
      <c r="M11">
        <v>3.24</v>
      </c>
      <c r="N11">
        <v>3.2400000000000005E-2</v>
      </c>
      <c r="O11" t="s">
        <v>784</v>
      </c>
      <c r="Q11" t="s">
        <v>799</v>
      </c>
      <c r="R11">
        <v>392.2</v>
      </c>
    </row>
    <row r="12" spans="1:19" ht="15">
      <c r="A12" s="51" t="s">
        <v>800</v>
      </c>
      <c r="B12" s="51" t="s">
        <v>787</v>
      </c>
      <c r="C12" s="51" t="s">
        <v>777</v>
      </c>
      <c r="E12" t="s">
        <v>55</v>
      </c>
      <c r="G12" s="46" t="str">
        <f t="shared" si="0"/>
        <v>6000</v>
      </c>
      <c r="H12" s="47">
        <f t="shared" si="1"/>
        <v>396.5</v>
      </c>
      <c r="I12" s="46">
        <v>3.2400000000000005E-2</v>
      </c>
      <c r="Q12" t="s">
        <v>801</v>
      </c>
      <c r="R12">
        <v>392.3</v>
      </c>
    </row>
    <row r="13" spans="1:19" ht="15">
      <c r="A13" s="51" t="s">
        <v>802</v>
      </c>
      <c r="B13" s="51" t="s">
        <v>776</v>
      </c>
      <c r="C13" s="51" t="s">
        <v>777</v>
      </c>
      <c r="E13" t="s">
        <v>67</v>
      </c>
      <c r="G13" s="46" t="str">
        <f t="shared" si="0"/>
        <v>2000</v>
      </c>
      <c r="H13" s="47">
        <v>392.5</v>
      </c>
      <c r="I13" s="46">
        <v>2.2799999999999997E-2</v>
      </c>
      <c r="K13" t="s">
        <v>803</v>
      </c>
      <c r="Q13" t="s">
        <v>804</v>
      </c>
      <c r="R13">
        <v>392.3</v>
      </c>
    </row>
    <row r="14" spans="1:19" ht="15">
      <c r="A14" s="51" t="s">
        <v>805</v>
      </c>
      <c r="B14" s="51" t="s">
        <v>776</v>
      </c>
      <c r="C14" s="51" t="s">
        <v>777</v>
      </c>
      <c r="E14" t="s">
        <v>68</v>
      </c>
      <c r="G14" s="46" t="str">
        <f t="shared" si="0"/>
        <v>2032</v>
      </c>
      <c r="H14" s="47">
        <f t="shared" si="1"/>
        <v>392.1</v>
      </c>
      <c r="I14" s="46">
        <v>0</v>
      </c>
      <c r="L14" t="s">
        <v>806</v>
      </c>
      <c r="M14">
        <v>4.17</v>
      </c>
      <c r="N14">
        <v>4.1700000000000001E-2</v>
      </c>
      <c r="O14" t="s">
        <v>768</v>
      </c>
      <c r="Q14" t="s">
        <v>807</v>
      </c>
      <c r="R14">
        <v>392.3</v>
      </c>
    </row>
    <row r="15" spans="1:19" ht="15">
      <c r="A15" s="51" t="s">
        <v>808</v>
      </c>
      <c r="B15" s="51" t="s">
        <v>809</v>
      </c>
      <c r="C15" s="51" t="s">
        <v>809</v>
      </c>
      <c r="E15" t="s">
        <v>69</v>
      </c>
      <c r="G15" s="46" t="str">
        <f t="shared" si="0"/>
        <v>2035</v>
      </c>
      <c r="H15" s="56">
        <v>392.1</v>
      </c>
      <c r="I15" s="57">
        <v>0</v>
      </c>
      <c r="L15" t="s">
        <v>810</v>
      </c>
      <c r="M15">
        <v>3.81</v>
      </c>
      <c r="N15">
        <v>3.8100000000000002E-2</v>
      </c>
      <c r="O15" t="s">
        <v>772</v>
      </c>
      <c r="Q15" t="s">
        <v>811</v>
      </c>
      <c r="R15">
        <v>392.4</v>
      </c>
    </row>
    <row r="16" spans="1:19" ht="15">
      <c r="A16" s="51" t="s">
        <v>812</v>
      </c>
      <c r="B16" s="51" t="s">
        <v>813</v>
      </c>
      <c r="C16" s="51" t="s">
        <v>813</v>
      </c>
      <c r="E16" t="s">
        <v>70</v>
      </c>
      <c r="G16" s="46" t="str">
        <f t="shared" si="0"/>
        <v>2045</v>
      </c>
      <c r="H16" s="47">
        <f t="shared" si="1"/>
        <v>392.2</v>
      </c>
      <c r="I16" s="46">
        <v>1.8700000000000001E-2</v>
      </c>
      <c r="L16" t="s">
        <v>814</v>
      </c>
      <c r="M16">
        <v>3.94</v>
      </c>
      <c r="N16">
        <v>3.9399999999999998E-2</v>
      </c>
      <c r="O16" t="s">
        <v>779</v>
      </c>
      <c r="Q16" t="s">
        <v>815</v>
      </c>
      <c r="R16">
        <v>392.4</v>
      </c>
    </row>
    <row r="17" spans="1:18" ht="15">
      <c r="A17" s="51" t="s">
        <v>816</v>
      </c>
      <c r="B17" s="51" t="s">
        <v>813</v>
      </c>
      <c r="C17" s="51" t="s">
        <v>813</v>
      </c>
      <c r="E17" t="s">
        <v>71</v>
      </c>
      <c r="G17" s="46" t="str">
        <f t="shared" si="0"/>
        <v>2046</v>
      </c>
      <c r="H17" s="47">
        <f t="shared" si="1"/>
        <v>392.2</v>
      </c>
      <c r="I17" s="46">
        <v>1.8700000000000001E-2</v>
      </c>
      <c r="L17" t="s">
        <v>817</v>
      </c>
      <c r="M17">
        <v>4.7300000000000004</v>
      </c>
      <c r="N17">
        <v>4.7300000000000002E-2</v>
      </c>
      <c r="O17" t="s">
        <v>784</v>
      </c>
      <c r="Q17" t="s">
        <v>818</v>
      </c>
      <c r="R17">
        <v>392.4</v>
      </c>
    </row>
    <row r="18" spans="1:18" ht="15">
      <c r="A18" s="51" t="s">
        <v>819</v>
      </c>
      <c r="B18" s="51" t="s">
        <v>813</v>
      </c>
      <c r="C18" s="51" t="s">
        <v>813</v>
      </c>
      <c r="E18" t="s">
        <v>72</v>
      </c>
      <c r="G18" s="46" t="str">
        <f t="shared" si="0"/>
        <v>2047</v>
      </c>
      <c r="H18" s="47">
        <f t="shared" si="1"/>
        <v>392.2</v>
      </c>
      <c r="I18" s="46">
        <v>1.8700000000000001E-2</v>
      </c>
      <c r="Q18" t="s">
        <v>820</v>
      </c>
      <c r="R18">
        <v>392.4</v>
      </c>
    </row>
    <row r="19" spans="1:18" ht="15">
      <c r="A19" s="51" t="s">
        <v>821</v>
      </c>
      <c r="B19" s="51" t="s">
        <v>822</v>
      </c>
      <c r="C19" s="51" t="s">
        <v>822</v>
      </c>
      <c r="E19" t="s">
        <v>73</v>
      </c>
      <c r="G19" s="46" t="str">
        <f t="shared" si="0"/>
        <v>2048</v>
      </c>
      <c r="H19" s="47">
        <f t="shared" si="1"/>
        <v>392.2</v>
      </c>
      <c r="I19" s="46">
        <v>1.8700000000000001E-2</v>
      </c>
      <c r="L19" t="s">
        <v>823</v>
      </c>
      <c r="M19">
        <v>3.66</v>
      </c>
      <c r="N19">
        <v>3.6600000000000001E-2</v>
      </c>
      <c r="O19" t="s">
        <v>772</v>
      </c>
      <c r="Q19" t="s">
        <v>824</v>
      </c>
      <c r="R19">
        <v>396.4</v>
      </c>
    </row>
    <row r="20" spans="1:18" ht="15">
      <c r="A20" s="51" t="s">
        <v>825</v>
      </c>
      <c r="B20" s="51" t="s">
        <v>822</v>
      </c>
      <c r="C20" s="51" t="s">
        <v>822</v>
      </c>
      <c r="E20" t="s">
        <v>74</v>
      </c>
      <c r="G20" s="46" t="str">
        <f t="shared" si="0"/>
        <v>2056</v>
      </c>
      <c r="H20" s="47">
        <f t="shared" si="1"/>
        <v>392.3</v>
      </c>
      <c r="I20" s="46">
        <v>1.6200000000000003E-2</v>
      </c>
      <c r="L20" t="s">
        <v>826</v>
      </c>
      <c r="M20">
        <v>1.88</v>
      </c>
      <c r="N20">
        <v>1.8799999999999997E-2</v>
      </c>
      <c r="O20" t="s">
        <v>779</v>
      </c>
      <c r="Q20" t="s">
        <v>827</v>
      </c>
      <c r="R20" s="52"/>
    </row>
    <row r="21" spans="1:18" ht="15">
      <c r="A21" s="51" t="s">
        <v>828</v>
      </c>
      <c r="B21" s="51" t="s">
        <v>809</v>
      </c>
      <c r="C21" s="51" t="s">
        <v>809</v>
      </c>
      <c r="E21" t="s">
        <v>75</v>
      </c>
      <c r="G21" s="46" t="str">
        <f t="shared" si="0"/>
        <v>2057</v>
      </c>
      <c r="H21" s="47">
        <f t="shared" si="1"/>
        <v>392.3</v>
      </c>
      <c r="I21" s="46">
        <v>1.6200000000000003E-2</v>
      </c>
      <c r="L21" t="s">
        <v>829</v>
      </c>
      <c r="M21">
        <v>4.84</v>
      </c>
      <c r="N21">
        <v>4.8399999999999999E-2</v>
      </c>
      <c r="O21" t="s">
        <v>784</v>
      </c>
      <c r="Q21" t="s">
        <v>830</v>
      </c>
      <c r="R21" s="52"/>
    </row>
    <row r="22" spans="1:18" ht="15">
      <c r="A22" s="51" t="s">
        <v>831</v>
      </c>
      <c r="B22" s="51" t="s">
        <v>809</v>
      </c>
      <c r="C22" s="51" t="s">
        <v>809</v>
      </c>
      <c r="E22" t="s">
        <v>76</v>
      </c>
      <c r="G22" s="46" t="str">
        <f t="shared" si="0"/>
        <v>2065</v>
      </c>
      <c r="H22" s="47">
        <f t="shared" si="1"/>
        <v>392.4</v>
      </c>
      <c r="I22" s="46">
        <v>0.06</v>
      </c>
      <c r="Q22" t="s">
        <v>832</v>
      </c>
      <c r="R22" s="52"/>
    </row>
    <row r="23" spans="1:18" ht="15">
      <c r="A23" s="51" t="s">
        <v>833</v>
      </c>
      <c r="B23" s="51" t="s">
        <v>809</v>
      </c>
      <c r="C23" s="51" t="s">
        <v>809</v>
      </c>
      <c r="E23" t="s">
        <v>77</v>
      </c>
      <c r="G23" s="46" t="str">
        <f t="shared" si="0"/>
        <v>2200</v>
      </c>
      <c r="H23" s="56">
        <v>392.5</v>
      </c>
      <c r="I23" s="57">
        <v>2.2799999999999997E-2</v>
      </c>
      <c r="K23" t="s">
        <v>735</v>
      </c>
      <c r="Q23" t="s">
        <v>834</v>
      </c>
      <c r="R23" s="52"/>
    </row>
    <row r="24" spans="1:18" ht="15">
      <c r="A24" s="51" t="s">
        <v>835</v>
      </c>
      <c r="B24" s="51" t="s">
        <v>809</v>
      </c>
      <c r="C24" s="51" t="s">
        <v>809</v>
      </c>
      <c r="E24" t="s">
        <v>81</v>
      </c>
      <c r="G24" s="46" t="str">
        <f t="shared" si="0"/>
        <v>6000</v>
      </c>
      <c r="H24" s="47">
        <f t="shared" si="1"/>
        <v>396.5</v>
      </c>
      <c r="I24" s="46">
        <v>3.2400000000000005E-2</v>
      </c>
      <c r="L24" t="s">
        <v>836</v>
      </c>
      <c r="M24">
        <v>6.29</v>
      </c>
      <c r="N24">
        <v>6.2899999999999998E-2</v>
      </c>
      <c r="O24" t="s">
        <v>768</v>
      </c>
      <c r="Q24" t="s">
        <v>837</v>
      </c>
      <c r="R24" s="52"/>
    </row>
    <row r="25" spans="1:18" ht="15">
      <c r="A25" s="51" t="s">
        <v>838</v>
      </c>
      <c r="B25" s="51" t="s">
        <v>809</v>
      </c>
      <c r="C25" s="51" t="s">
        <v>809</v>
      </c>
      <c r="E25" t="s">
        <v>82</v>
      </c>
      <c r="G25" s="46" t="str">
        <f t="shared" si="0"/>
        <v>6700</v>
      </c>
      <c r="H25" s="56">
        <v>396.5</v>
      </c>
      <c r="I25" s="57">
        <v>3.2400000000000005E-2</v>
      </c>
      <c r="L25" t="s">
        <v>839</v>
      </c>
      <c r="M25">
        <v>5.96</v>
      </c>
      <c r="N25">
        <v>5.96E-2</v>
      </c>
      <c r="O25" t="s">
        <v>784</v>
      </c>
      <c r="Q25" t="s">
        <v>840</v>
      </c>
      <c r="R25" s="52"/>
    </row>
    <row r="26" spans="1:18" ht="15">
      <c r="A26" s="51" t="s">
        <v>841</v>
      </c>
      <c r="B26" s="51" t="s">
        <v>766</v>
      </c>
      <c r="C26" s="51" t="s">
        <v>766</v>
      </c>
      <c r="E26" t="s">
        <v>90</v>
      </c>
      <c r="G26" s="46" t="str">
        <f t="shared" si="0"/>
        <v>2000</v>
      </c>
      <c r="H26" s="47">
        <f t="shared" si="1"/>
        <v>392.5</v>
      </c>
      <c r="I26" s="46">
        <v>2.2799999999999997E-2</v>
      </c>
      <c r="Q26" t="s">
        <v>842</v>
      </c>
      <c r="R26" s="52"/>
    </row>
    <row r="27" spans="1:18" ht="15">
      <c r="A27" s="51" t="s">
        <v>843</v>
      </c>
      <c r="B27" s="51" t="s">
        <v>776</v>
      </c>
      <c r="C27" s="51" t="s">
        <v>777</v>
      </c>
      <c r="E27" t="s">
        <v>91</v>
      </c>
      <c r="G27" s="46" t="str">
        <f t="shared" si="0"/>
        <v>2046</v>
      </c>
      <c r="H27" s="47">
        <f t="shared" si="1"/>
        <v>392.2</v>
      </c>
      <c r="I27" s="46">
        <v>1.8700000000000001E-2</v>
      </c>
      <c r="Q27" t="s">
        <v>844</v>
      </c>
      <c r="R27">
        <v>396.5</v>
      </c>
    </row>
    <row r="28" spans="1:18" ht="15">
      <c r="A28" s="51" t="s">
        <v>845</v>
      </c>
      <c r="B28" s="51" t="s">
        <v>787</v>
      </c>
      <c r="C28" s="51" t="s">
        <v>777</v>
      </c>
      <c r="E28" t="s">
        <v>92</v>
      </c>
      <c r="G28" s="46" t="str">
        <f t="shared" si="0"/>
        <v>2047</v>
      </c>
      <c r="H28" s="47">
        <f t="shared" si="1"/>
        <v>392.2</v>
      </c>
      <c r="I28" s="46">
        <v>1.8700000000000001E-2</v>
      </c>
      <c r="K28" t="s">
        <v>737</v>
      </c>
      <c r="Q28" t="s">
        <v>846</v>
      </c>
      <c r="R28">
        <v>396.3</v>
      </c>
    </row>
    <row r="29" spans="1:18" ht="15">
      <c r="A29" s="51" t="s">
        <v>847</v>
      </c>
      <c r="B29" s="51" t="s">
        <v>776</v>
      </c>
      <c r="C29" s="51" t="s">
        <v>777</v>
      </c>
      <c r="E29" t="s">
        <v>93</v>
      </c>
      <c r="G29" s="46" t="str">
        <f t="shared" si="0"/>
        <v>2048</v>
      </c>
      <c r="H29" s="47">
        <f t="shared" si="1"/>
        <v>392.2</v>
      </c>
      <c r="I29" s="46">
        <v>1.8700000000000001E-2</v>
      </c>
      <c r="L29" t="s">
        <v>848</v>
      </c>
      <c r="M29">
        <v>2.33</v>
      </c>
      <c r="N29">
        <v>2.3300000000000001E-2</v>
      </c>
      <c r="O29" t="s">
        <v>768</v>
      </c>
      <c r="Q29" t="s">
        <v>849</v>
      </c>
      <c r="R29">
        <v>396.3</v>
      </c>
    </row>
    <row r="30" spans="1:18" ht="15">
      <c r="A30" s="51" t="s">
        <v>850</v>
      </c>
      <c r="B30" s="51" t="s">
        <v>776</v>
      </c>
      <c r="C30" s="51" t="s">
        <v>777</v>
      </c>
      <c r="E30" t="s">
        <v>94</v>
      </c>
      <c r="G30" s="46" t="str">
        <f t="shared" si="0"/>
        <v>2056</v>
      </c>
      <c r="H30" s="47">
        <f t="shared" si="1"/>
        <v>392.3</v>
      </c>
      <c r="I30" s="46">
        <v>1.6200000000000003E-2</v>
      </c>
      <c r="L30" t="s">
        <v>851</v>
      </c>
      <c r="M30">
        <v>2.04</v>
      </c>
      <c r="N30">
        <v>2.0400000000000001E-2</v>
      </c>
      <c r="O30" t="s">
        <v>772</v>
      </c>
      <c r="Q30" t="s">
        <v>852</v>
      </c>
      <c r="R30">
        <v>396.3</v>
      </c>
    </row>
    <row r="31" spans="1:18" ht="15">
      <c r="A31" s="51" t="s">
        <v>853</v>
      </c>
      <c r="B31" s="51" t="s">
        <v>787</v>
      </c>
      <c r="C31" s="51" t="s">
        <v>777</v>
      </c>
      <c r="E31" t="s">
        <v>95</v>
      </c>
      <c r="G31" s="46" t="str">
        <f t="shared" si="0"/>
        <v>2057</v>
      </c>
      <c r="H31" s="47">
        <f t="shared" si="1"/>
        <v>392.3</v>
      </c>
      <c r="I31" s="46">
        <v>1.6200000000000003E-2</v>
      </c>
      <c r="L31" t="s">
        <v>854</v>
      </c>
      <c r="M31">
        <v>2.8</v>
      </c>
      <c r="N31">
        <v>2.7999999999999997E-2</v>
      </c>
      <c r="O31" t="s">
        <v>779</v>
      </c>
      <c r="Q31" t="s">
        <v>855</v>
      </c>
      <c r="R31">
        <v>396.4</v>
      </c>
    </row>
    <row r="32" spans="1:18" ht="15">
      <c r="A32" s="51" t="s">
        <v>856</v>
      </c>
      <c r="B32" s="51" t="s">
        <v>857</v>
      </c>
      <c r="C32" s="51" t="s">
        <v>857</v>
      </c>
      <c r="E32" t="s">
        <v>99</v>
      </c>
      <c r="G32" s="46" t="str">
        <f t="shared" si="0"/>
        <v>6000</v>
      </c>
      <c r="H32" s="47">
        <f t="shared" si="1"/>
        <v>396.5</v>
      </c>
      <c r="I32" s="46">
        <v>3.2400000000000005E-2</v>
      </c>
      <c r="L32" t="s">
        <v>858</v>
      </c>
      <c r="M32">
        <v>4.08</v>
      </c>
      <c r="N32">
        <v>4.0800000000000003E-2</v>
      </c>
      <c r="O32" t="s">
        <v>784</v>
      </c>
      <c r="Q32" t="s">
        <v>859</v>
      </c>
      <c r="R32">
        <v>396.4</v>
      </c>
    </row>
    <row r="33" spans="1:18" ht="15">
      <c r="A33" s="51" t="s">
        <v>860</v>
      </c>
      <c r="B33" s="51" t="s">
        <v>857</v>
      </c>
      <c r="C33" s="51" t="s">
        <v>857</v>
      </c>
      <c r="E33" t="s">
        <v>110</v>
      </c>
      <c r="G33" s="46" t="str">
        <f t="shared" si="0"/>
        <v>2000</v>
      </c>
      <c r="H33" s="47">
        <f t="shared" si="1"/>
        <v>392.5</v>
      </c>
      <c r="I33" s="46">
        <v>2.2799999999999997E-2</v>
      </c>
      <c r="Q33" t="s">
        <v>861</v>
      </c>
      <c r="R33">
        <v>396.4</v>
      </c>
    </row>
    <row r="34" spans="1:18" ht="15">
      <c r="A34" s="51" t="s">
        <v>862</v>
      </c>
      <c r="B34" s="51" t="s">
        <v>857</v>
      </c>
      <c r="C34" s="51" t="s">
        <v>857</v>
      </c>
      <c r="E34" t="s">
        <v>111</v>
      </c>
      <c r="G34" s="46" t="str">
        <f t="shared" si="0"/>
        <v>2046</v>
      </c>
      <c r="H34" s="47">
        <f t="shared" si="1"/>
        <v>392.2</v>
      </c>
      <c r="I34" s="46">
        <v>1.8700000000000001E-2</v>
      </c>
      <c r="L34" t="s">
        <v>863</v>
      </c>
      <c r="M34">
        <v>0.51</v>
      </c>
      <c r="N34">
        <v>5.1000000000000004E-3</v>
      </c>
      <c r="O34" t="s">
        <v>779</v>
      </c>
      <c r="Q34" t="s">
        <v>864</v>
      </c>
      <c r="R34">
        <v>396.3</v>
      </c>
    </row>
    <row r="35" spans="1:18" ht="15">
      <c r="A35" s="51" t="s">
        <v>865</v>
      </c>
      <c r="B35" s="51" t="s">
        <v>857</v>
      </c>
      <c r="C35" s="51" t="s">
        <v>857</v>
      </c>
      <c r="E35" t="s">
        <v>112</v>
      </c>
      <c r="G35" s="46" t="str">
        <f t="shared" si="0"/>
        <v>2047</v>
      </c>
      <c r="H35" s="47">
        <f t="shared" si="1"/>
        <v>392.2</v>
      </c>
      <c r="I35" s="46">
        <v>1.8700000000000001E-2</v>
      </c>
      <c r="L35" t="s">
        <v>866</v>
      </c>
      <c r="M35">
        <v>2.92</v>
      </c>
      <c r="N35">
        <v>2.92E-2</v>
      </c>
      <c r="O35" t="s">
        <v>784</v>
      </c>
      <c r="Q35" t="s">
        <v>867</v>
      </c>
      <c r="R35">
        <v>396.4</v>
      </c>
    </row>
    <row r="36" spans="1:18" ht="15">
      <c r="A36" s="51" t="s">
        <v>868</v>
      </c>
      <c r="B36" s="51" t="s">
        <v>857</v>
      </c>
      <c r="C36" s="51" t="s">
        <v>857</v>
      </c>
      <c r="E36" t="s">
        <v>113</v>
      </c>
      <c r="G36" s="46" t="str">
        <f t="shared" si="0"/>
        <v>2048</v>
      </c>
      <c r="H36" s="47">
        <f t="shared" si="1"/>
        <v>392.2</v>
      </c>
      <c r="I36" s="46">
        <v>1.8700000000000001E-2</v>
      </c>
      <c r="Q36" t="s">
        <v>869</v>
      </c>
      <c r="R36" s="52"/>
    </row>
    <row r="37" spans="1:18" ht="15">
      <c r="A37" s="51" t="s">
        <v>870</v>
      </c>
      <c r="B37" s="51" t="s">
        <v>857</v>
      </c>
      <c r="C37" s="51" t="s">
        <v>857</v>
      </c>
      <c r="E37" t="s">
        <v>114</v>
      </c>
      <c r="G37" s="46" t="str">
        <f t="shared" si="0"/>
        <v>2056</v>
      </c>
      <c r="H37" s="47">
        <f t="shared" si="1"/>
        <v>392.3</v>
      </c>
      <c r="I37" s="46">
        <v>1.6200000000000003E-2</v>
      </c>
      <c r="K37" t="s">
        <v>740</v>
      </c>
      <c r="Q37" t="s">
        <v>871</v>
      </c>
    </row>
    <row r="38" spans="1:18" ht="15">
      <c r="A38" s="51" t="s">
        <v>872</v>
      </c>
      <c r="B38" s="51" t="s">
        <v>873</v>
      </c>
      <c r="C38" s="51" t="s">
        <v>873</v>
      </c>
      <c r="E38" t="s">
        <v>118</v>
      </c>
      <c r="G38" s="46" t="str">
        <f t="shared" si="0"/>
        <v>6000</v>
      </c>
      <c r="H38" s="47">
        <f t="shared" si="1"/>
        <v>396.5</v>
      </c>
      <c r="I38" s="46">
        <v>3.2400000000000005E-2</v>
      </c>
      <c r="L38" t="s">
        <v>652</v>
      </c>
      <c r="M38">
        <v>5.5</v>
      </c>
      <c r="N38">
        <v>5.5E-2</v>
      </c>
      <c r="O38" t="s">
        <v>768</v>
      </c>
    </row>
    <row r="39" spans="1:18" ht="15">
      <c r="A39" s="51" t="s">
        <v>874</v>
      </c>
      <c r="B39" s="51" t="s">
        <v>873</v>
      </c>
      <c r="C39" s="51" t="s">
        <v>873</v>
      </c>
      <c r="E39" t="s">
        <v>119</v>
      </c>
      <c r="G39" s="46" t="str">
        <f t="shared" si="0"/>
        <v>6067</v>
      </c>
      <c r="H39" s="47">
        <f t="shared" si="1"/>
        <v>396.3</v>
      </c>
      <c r="I39" s="46">
        <v>0</v>
      </c>
      <c r="L39" t="s">
        <v>875</v>
      </c>
      <c r="M39">
        <v>2.9</v>
      </c>
      <c r="N39">
        <v>2.8999999999999998E-2</v>
      </c>
      <c r="O39" t="s">
        <v>772</v>
      </c>
    </row>
    <row r="40" spans="1:18" ht="15">
      <c r="A40" s="51" t="s">
        <v>876</v>
      </c>
      <c r="B40" s="51" t="s">
        <v>873</v>
      </c>
      <c r="C40" s="51" t="s">
        <v>873</v>
      </c>
      <c r="E40" s="58" t="s">
        <v>182</v>
      </c>
      <c r="F40" s="59"/>
      <c r="G40" s="59" t="str">
        <f t="shared" si="0"/>
        <v>2000</v>
      </c>
      <c r="H40" s="60">
        <f t="shared" si="1"/>
        <v>392.5</v>
      </c>
      <c r="I40" s="46">
        <v>4.7300000000000002E-2</v>
      </c>
      <c r="L40" t="s">
        <v>877</v>
      </c>
      <c r="M40">
        <v>5.85</v>
      </c>
      <c r="N40">
        <v>5.8499999999999996E-2</v>
      </c>
      <c r="O40" t="s">
        <v>878</v>
      </c>
    </row>
    <row r="41" spans="1:18" ht="15">
      <c r="A41" s="51" t="s">
        <v>879</v>
      </c>
      <c r="B41" s="51" t="s">
        <v>873</v>
      </c>
      <c r="C41" s="51" t="s">
        <v>873</v>
      </c>
      <c r="E41" t="s">
        <v>183</v>
      </c>
      <c r="G41" s="46" t="str">
        <f t="shared" si="0"/>
        <v>2035</v>
      </c>
      <c r="H41" s="56">
        <v>392.1</v>
      </c>
      <c r="I41" s="57" t="e">
        <v>#N/A</v>
      </c>
    </row>
    <row r="42" spans="1:18" ht="15">
      <c r="A42" s="51" t="s">
        <v>880</v>
      </c>
      <c r="B42" s="51" t="s">
        <v>873</v>
      </c>
      <c r="C42" s="51" t="s">
        <v>873</v>
      </c>
      <c r="E42" t="s">
        <v>184</v>
      </c>
      <c r="G42" s="46" t="str">
        <f t="shared" si="0"/>
        <v>2045</v>
      </c>
      <c r="H42" s="47">
        <f t="shared" si="1"/>
        <v>392.2</v>
      </c>
      <c r="I42" s="46">
        <v>4.1700000000000001E-2</v>
      </c>
      <c r="L42" t="s">
        <v>881</v>
      </c>
      <c r="M42">
        <v>0</v>
      </c>
      <c r="N42">
        <v>0</v>
      </c>
      <c r="O42" t="s">
        <v>882</v>
      </c>
    </row>
    <row r="43" spans="1:18" ht="15">
      <c r="A43" s="51" t="s">
        <v>883</v>
      </c>
      <c r="B43" s="51" t="s">
        <v>873</v>
      </c>
      <c r="C43" s="51" t="s">
        <v>873</v>
      </c>
      <c r="E43" t="s">
        <v>185</v>
      </c>
      <c r="G43" s="46" t="str">
        <f t="shared" si="0"/>
        <v>2046</v>
      </c>
      <c r="H43" s="47">
        <f t="shared" si="1"/>
        <v>392.2</v>
      </c>
      <c r="I43" s="46">
        <v>4.1700000000000001E-2</v>
      </c>
    </row>
    <row r="44" spans="1:18" ht="15">
      <c r="A44" s="51" t="s">
        <v>884</v>
      </c>
      <c r="B44" s="51" t="s">
        <v>873</v>
      </c>
      <c r="C44" s="51" t="s">
        <v>873</v>
      </c>
      <c r="E44" t="s">
        <v>186</v>
      </c>
      <c r="G44" s="46" t="str">
        <f t="shared" si="0"/>
        <v>2047</v>
      </c>
      <c r="H44" s="47">
        <f t="shared" si="1"/>
        <v>392.2</v>
      </c>
      <c r="I44" s="46">
        <v>4.1700000000000001E-2</v>
      </c>
    </row>
    <row r="45" spans="1:18" ht="15">
      <c r="A45" s="51" t="s">
        <v>885</v>
      </c>
      <c r="B45" s="51" t="s">
        <v>873</v>
      </c>
      <c r="C45" s="51" t="s">
        <v>873</v>
      </c>
      <c r="E45" t="s">
        <v>187</v>
      </c>
      <c r="G45" s="46" t="str">
        <f t="shared" si="0"/>
        <v>2048</v>
      </c>
      <c r="H45" s="47">
        <f t="shared" si="1"/>
        <v>392.2</v>
      </c>
      <c r="I45" s="46">
        <v>4.1700000000000001E-2</v>
      </c>
    </row>
    <row r="46" spans="1:18" ht="15">
      <c r="A46" s="51" t="s">
        <v>886</v>
      </c>
      <c r="B46" s="51" t="s">
        <v>873</v>
      </c>
      <c r="C46" s="51" t="s">
        <v>873</v>
      </c>
      <c r="E46" t="s">
        <v>188</v>
      </c>
      <c r="G46" s="46" t="str">
        <f t="shared" si="0"/>
        <v>2056</v>
      </c>
      <c r="H46" s="47">
        <f t="shared" si="1"/>
        <v>392.3</v>
      </c>
      <c r="I46" s="46">
        <v>3.8100000000000002E-2</v>
      </c>
    </row>
    <row r="47" spans="1:18" ht="15">
      <c r="A47" s="51" t="s">
        <v>887</v>
      </c>
      <c r="B47" s="51" t="s">
        <v>873</v>
      </c>
      <c r="C47" s="51" t="s">
        <v>873</v>
      </c>
      <c r="E47" t="s">
        <v>189</v>
      </c>
      <c r="G47" s="46" t="str">
        <f t="shared" si="0"/>
        <v>2057</v>
      </c>
      <c r="H47" s="47">
        <f t="shared" si="1"/>
        <v>392.3</v>
      </c>
      <c r="I47" s="46">
        <v>3.8100000000000002E-2</v>
      </c>
    </row>
    <row r="48" spans="1:18" ht="15">
      <c r="A48" s="51" t="s">
        <v>888</v>
      </c>
      <c r="B48" s="51" t="s">
        <v>889</v>
      </c>
      <c r="C48" s="51" t="s">
        <v>889</v>
      </c>
      <c r="E48" t="s">
        <v>190</v>
      </c>
      <c r="G48" s="46" t="str">
        <f t="shared" si="0"/>
        <v>2058</v>
      </c>
      <c r="H48" s="47">
        <f t="shared" si="1"/>
        <v>392.4</v>
      </c>
      <c r="I48" s="46">
        <v>3.9399999999999998E-2</v>
      </c>
    </row>
    <row r="49" spans="1:10" ht="15">
      <c r="A49" s="51" t="s">
        <v>890</v>
      </c>
      <c r="B49" s="51" t="s">
        <v>889</v>
      </c>
      <c r="C49" s="51" t="s">
        <v>889</v>
      </c>
      <c r="E49" t="s">
        <v>191</v>
      </c>
      <c r="G49" s="46" t="str">
        <f t="shared" si="0"/>
        <v>2065</v>
      </c>
      <c r="H49" s="47">
        <f t="shared" si="1"/>
        <v>392.4</v>
      </c>
      <c r="I49" s="46">
        <v>3.9399999999999998E-2</v>
      </c>
    </row>
    <row r="50" spans="1:10" ht="15">
      <c r="A50" s="51" t="s">
        <v>891</v>
      </c>
      <c r="B50" s="51" t="s">
        <v>889</v>
      </c>
      <c r="C50" s="51" t="s">
        <v>889</v>
      </c>
      <c r="E50" t="s">
        <v>192</v>
      </c>
      <c r="G50" s="46" t="str">
        <f t="shared" si="0"/>
        <v>2066</v>
      </c>
      <c r="H50" s="47">
        <f t="shared" si="1"/>
        <v>392.4</v>
      </c>
      <c r="I50" s="46">
        <v>3.9399999999999998E-2</v>
      </c>
    </row>
    <row r="51" spans="1:10" ht="15">
      <c r="A51" s="51" t="s">
        <v>892</v>
      </c>
      <c r="B51" s="51" t="s">
        <v>889</v>
      </c>
      <c r="C51" s="51" t="s">
        <v>889</v>
      </c>
      <c r="E51" t="s">
        <v>193</v>
      </c>
      <c r="G51" s="46" t="str">
        <f t="shared" si="0"/>
        <v>2067</v>
      </c>
      <c r="H51" s="47">
        <f t="shared" si="1"/>
        <v>392.4</v>
      </c>
      <c r="I51" s="46">
        <v>3.9399999999999998E-2</v>
      </c>
    </row>
    <row r="52" spans="1:10" ht="15">
      <c r="A52" s="51" t="s">
        <v>893</v>
      </c>
      <c r="B52" s="51" t="s">
        <v>889</v>
      </c>
      <c r="C52" s="51" t="s">
        <v>889</v>
      </c>
      <c r="E52" t="s">
        <v>194</v>
      </c>
      <c r="G52" s="46" t="str">
        <f t="shared" si="0"/>
        <v>2068</v>
      </c>
      <c r="H52" s="47">
        <f t="shared" si="1"/>
        <v>396.4</v>
      </c>
      <c r="I52" s="46">
        <v>1.8799999999999997E-2</v>
      </c>
    </row>
    <row r="53" spans="1:10" ht="15">
      <c r="A53" s="51" t="s">
        <v>894</v>
      </c>
      <c r="B53" s="51" t="s">
        <v>895</v>
      </c>
      <c r="C53" s="51" t="s">
        <v>895</v>
      </c>
      <c r="E53" t="s">
        <v>195</v>
      </c>
      <c r="G53" s="46" t="str">
        <f t="shared" si="0"/>
        <v>2200</v>
      </c>
      <c r="H53" s="56">
        <v>392.5</v>
      </c>
      <c r="I53" s="57">
        <v>4.7300000000000002E-2</v>
      </c>
    </row>
    <row r="54" spans="1:10" ht="15">
      <c r="A54" s="51" t="s">
        <v>896</v>
      </c>
      <c r="B54" s="51" t="s">
        <v>895</v>
      </c>
      <c r="C54" s="51" t="s">
        <v>895</v>
      </c>
      <c r="E54" t="s">
        <v>196</v>
      </c>
      <c r="G54" s="46" t="str">
        <f t="shared" si="0"/>
        <v>2230</v>
      </c>
      <c r="H54" s="56">
        <v>392.5</v>
      </c>
      <c r="I54" s="57">
        <v>4.7300000000000002E-2</v>
      </c>
      <c r="J54" t="s">
        <v>897</v>
      </c>
    </row>
    <row r="55" spans="1:10" ht="15">
      <c r="A55" s="51" t="s">
        <v>898</v>
      </c>
      <c r="B55" s="51" t="s">
        <v>895</v>
      </c>
      <c r="C55" s="51" t="s">
        <v>895</v>
      </c>
      <c r="E55" t="s">
        <v>197</v>
      </c>
      <c r="G55" s="46" t="str">
        <f t="shared" si="0"/>
        <v>2246</v>
      </c>
      <c r="H55" s="56">
        <v>392.2</v>
      </c>
      <c r="I55" s="57">
        <v>4.1700000000000001E-2</v>
      </c>
    </row>
    <row r="56" spans="1:10" ht="15">
      <c r="A56" s="51" t="s">
        <v>899</v>
      </c>
      <c r="B56" s="51" t="s">
        <v>895</v>
      </c>
      <c r="C56" s="51" t="s">
        <v>895</v>
      </c>
      <c r="E56" t="s">
        <v>198</v>
      </c>
      <c r="G56" s="46" t="str">
        <f t="shared" si="0"/>
        <v>2256</v>
      </c>
      <c r="H56" s="56">
        <v>392.3</v>
      </c>
      <c r="I56" s="57">
        <v>3.8100000000000002E-2</v>
      </c>
    </row>
    <row r="57" spans="1:10" ht="15">
      <c r="A57" s="51" t="s">
        <v>900</v>
      </c>
      <c r="B57" s="51" t="s">
        <v>895</v>
      </c>
      <c r="C57" s="51" t="s">
        <v>895</v>
      </c>
      <c r="E57" t="s">
        <v>203</v>
      </c>
      <c r="G57" s="46" t="str">
        <f t="shared" si="0"/>
        <v>6000</v>
      </c>
      <c r="H57" s="47">
        <f t="shared" si="1"/>
        <v>396.5</v>
      </c>
      <c r="I57" s="46">
        <v>4.8399999999999999E-2</v>
      </c>
    </row>
    <row r="58" spans="1:10" ht="15">
      <c r="A58" s="51" t="s">
        <v>901</v>
      </c>
      <c r="B58" s="51" t="s">
        <v>895</v>
      </c>
      <c r="C58" s="51" t="s">
        <v>895</v>
      </c>
      <c r="E58" t="s">
        <v>204</v>
      </c>
      <c r="G58" s="46" t="str">
        <f t="shared" si="0"/>
        <v>6055</v>
      </c>
      <c r="H58" s="47">
        <f t="shared" si="1"/>
        <v>396.3</v>
      </c>
      <c r="I58" s="46">
        <v>3.6600000000000001E-2</v>
      </c>
    </row>
    <row r="59" spans="1:10" ht="15">
      <c r="A59" s="51" t="s">
        <v>902</v>
      </c>
      <c r="B59" s="51" t="s">
        <v>895</v>
      </c>
      <c r="C59" s="51" t="s">
        <v>895</v>
      </c>
      <c r="E59" t="s">
        <v>205</v>
      </c>
      <c r="G59" s="46" t="str">
        <f t="shared" si="0"/>
        <v>6056</v>
      </c>
      <c r="H59" s="47">
        <f t="shared" si="1"/>
        <v>396.3</v>
      </c>
      <c r="I59" s="46">
        <v>3.6600000000000001E-2</v>
      </c>
    </row>
    <row r="60" spans="1:10" ht="15">
      <c r="A60" s="51" t="s">
        <v>903</v>
      </c>
      <c r="B60" s="51" t="s">
        <v>895</v>
      </c>
      <c r="C60" s="51" t="s">
        <v>895</v>
      </c>
      <c r="E60" t="s">
        <v>206</v>
      </c>
      <c r="G60" s="46" t="str">
        <f t="shared" si="0"/>
        <v>6058</v>
      </c>
      <c r="H60" s="47">
        <f t="shared" si="1"/>
        <v>396.4</v>
      </c>
      <c r="I60" s="46">
        <v>1.8799999999999997E-2</v>
      </c>
    </row>
    <row r="61" spans="1:10" ht="15">
      <c r="A61" s="51" t="s">
        <v>904</v>
      </c>
      <c r="B61" s="51" t="s">
        <v>895</v>
      </c>
      <c r="C61" s="51" t="s">
        <v>895</v>
      </c>
      <c r="E61" t="s">
        <v>207</v>
      </c>
      <c r="G61" s="46" t="str">
        <f t="shared" si="0"/>
        <v>6066</v>
      </c>
      <c r="H61" s="47">
        <f t="shared" si="1"/>
        <v>396.4</v>
      </c>
      <c r="I61" s="46">
        <v>1.8799999999999997E-2</v>
      </c>
    </row>
    <row r="62" spans="1:10" ht="15">
      <c r="A62" s="51" t="s">
        <v>905</v>
      </c>
      <c r="B62" s="51" t="s">
        <v>895</v>
      </c>
      <c r="C62" s="51" t="s">
        <v>895</v>
      </c>
      <c r="E62" t="s">
        <v>208</v>
      </c>
      <c r="G62" s="46" t="str">
        <f t="shared" si="0"/>
        <v>6067</v>
      </c>
      <c r="H62" s="47">
        <f t="shared" si="1"/>
        <v>396.3</v>
      </c>
      <c r="I62" s="46">
        <v>3.6600000000000001E-2</v>
      </c>
    </row>
    <row r="63" spans="1:10" ht="15">
      <c r="A63" s="51" t="s">
        <v>906</v>
      </c>
      <c r="B63" s="51" t="s">
        <v>907</v>
      </c>
      <c r="C63" s="51" t="s">
        <v>907</v>
      </c>
      <c r="E63" t="s">
        <v>209</v>
      </c>
      <c r="G63" s="46" t="str">
        <f t="shared" si="0"/>
        <v>6068</v>
      </c>
      <c r="H63" s="47">
        <f t="shared" si="1"/>
        <v>396.4</v>
      </c>
      <c r="I63" s="46">
        <v>1.8799999999999997E-2</v>
      </c>
    </row>
    <row r="64" spans="1:10" ht="15">
      <c r="A64" s="51" t="s">
        <v>908</v>
      </c>
      <c r="B64" s="51" t="s">
        <v>907</v>
      </c>
      <c r="C64" s="51" t="s">
        <v>907</v>
      </c>
      <c r="E64" t="s">
        <v>303</v>
      </c>
      <c r="G64" s="46" t="str">
        <f t="shared" si="0"/>
        <v>2000</v>
      </c>
      <c r="H64" s="47">
        <f t="shared" si="1"/>
        <v>392.5</v>
      </c>
      <c r="I64" s="46">
        <v>4.7300000000000002E-2</v>
      </c>
    </row>
    <row r="65" spans="1:9" ht="15">
      <c r="A65" s="51" t="s">
        <v>909</v>
      </c>
      <c r="B65" s="51" t="s">
        <v>907</v>
      </c>
      <c r="C65" s="51" t="s">
        <v>907</v>
      </c>
      <c r="E65" t="s">
        <v>304</v>
      </c>
      <c r="G65" s="46" t="str">
        <f t="shared" si="0"/>
        <v>2045</v>
      </c>
      <c r="H65" s="47">
        <f t="shared" si="1"/>
        <v>392.2</v>
      </c>
      <c r="I65" s="46">
        <v>4.1700000000000001E-2</v>
      </c>
    </row>
    <row r="66" spans="1:9" ht="15">
      <c r="A66" s="51" t="s">
        <v>910</v>
      </c>
      <c r="B66" s="51" t="s">
        <v>907</v>
      </c>
      <c r="C66" s="51" t="s">
        <v>907</v>
      </c>
      <c r="E66" t="s">
        <v>305</v>
      </c>
      <c r="G66" s="46" t="str">
        <f t="shared" si="0"/>
        <v>2046</v>
      </c>
      <c r="H66" s="47">
        <f t="shared" si="1"/>
        <v>392.2</v>
      </c>
      <c r="I66" s="46">
        <v>4.1700000000000001E-2</v>
      </c>
    </row>
    <row r="67" spans="1:9" ht="15">
      <c r="A67" s="51" t="s">
        <v>911</v>
      </c>
      <c r="B67" s="51" t="s">
        <v>907</v>
      </c>
      <c r="C67" s="51" t="s">
        <v>907</v>
      </c>
      <c r="E67" t="s">
        <v>306</v>
      </c>
      <c r="G67" s="46" t="str">
        <f t="shared" si="0"/>
        <v>2047</v>
      </c>
      <c r="H67" s="47">
        <f t="shared" si="1"/>
        <v>392.2</v>
      </c>
      <c r="I67" s="46">
        <v>4.1700000000000001E-2</v>
      </c>
    </row>
    <row r="68" spans="1:9" ht="15">
      <c r="A68" s="51" t="s">
        <v>912</v>
      </c>
      <c r="B68" s="51" t="s">
        <v>907</v>
      </c>
      <c r="C68" s="51" t="s">
        <v>907</v>
      </c>
      <c r="E68" t="s">
        <v>307</v>
      </c>
      <c r="G68" s="46" t="str">
        <f t="shared" si="0"/>
        <v>2048</v>
      </c>
      <c r="H68" s="47">
        <f t="shared" si="1"/>
        <v>392.2</v>
      </c>
      <c r="I68" s="46">
        <v>4.1700000000000001E-2</v>
      </c>
    </row>
    <row r="69" spans="1:9" ht="15">
      <c r="A69" s="51" t="s">
        <v>913</v>
      </c>
      <c r="B69" s="51" t="s">
        <v>907</v>
      </c>
      <c r="C69" s="51" t="s">
        <v>907</v>
      </c>
      <c r="E69" t="s">
        <v>308</v>
      </c>
      <c r="G69" s="46" t="str">
        <f t="shared" ref="G69:G132" si="2">CONCATENATE(MID(E69,9,4))</f>
        <v>2056</v>
      </c>
      <c r="H69" s="47">
        <f t="shared" ref="H69:H131" si="3">VLOOKUP(G69,$Q$4:$R$36,2,FALSE)</f>
        <v>392.3</v>
      </c>
      <c r="I69" s="46">
        <v>3.8100000000000002E-2</v>
      </c>
    </row>
    <row r="70" spans="1:9" ht="15">
      <c r="A70" s="51" t="s">
        <v>914</v>
      </c>
      <c r="B70" s="51" t="s">
        <v>907</v>
      </c>
      <c r="C70" s="51" t="s">
        <v>907</v>
      </c>
      <c r="E70" t="s">
        <v>309</v>
      </c>
      <c r="G70" s="46" t="str">
        <f t="shared" si="2"/>
        <v>2057</v>
      </c>
      <c r="H70" s="47">
        <f t="shared" si="3"/>
        <v>392.3</v>
      </c>
      <c r="I70" s="46">
        <v>3.8100000000000002E-2</v>
      </c>
    </row>
    <row r="71" spans="1:9" ht="15">
      <c r="A71" s="51" t="s">
        <v>915</v>
      </c>
      <c r="B71" s="51" t="s">
        <v>907</v>
      </c>
      <c r="C71" s="51" t="s">
        <v>907</v>
      </c>
      <c r="E71" t="s">
        <v>310</v>
      </c>
      <c r="G71" s="46" t="str">
        <f t="shared" si="2"/>
        <v>2066</v>
      </c>
      <c r="H71" s="47">
        <f t="shared" si="3"/>
        <v>392.4</v>
      </c>
      <c r="I71" s="46">
        <v>3.9399999999999998E-2</v>
      </c>
    </row>
    <row r="72" spans="1:9" ht="15">
      <c r="A72" s="51" t="s">
        <v>916</v>
      </c>
      <c r="B72" s="51" t="s">
        <v>907</v>
      </c>
      <c r="C72" s="51" t="s">
        <v>907</v>
      </c>
      <c r="E72" t="s">
        <v>311</v>
      </c>
      <c r="G72" s="46" t="str">
        <f t="shared" si="2"/>
        <v>2067</v>
      </c>
      <c r="H72" s="47">
        <f t="shared" si="3"/>
        <v>392.4</v>
      </c>
      <c r="I72" s="46">
        <v>3.9399999999999998E-2</v>
      </c>
    </row>
    <row r="73" spans="1:9" ht="15">
      <c r="A73" s="51" t="s">
        <v>917</v>
      </c>
      <c r="B73" s="51" t="s">
        <v>907</v>
      </c>
      <c r="C73" s="51" t="s">
        <v>907</v>
      </c>
      <c r="E73" t="s">
        <v>312</v>
      </c>
      <c r="G73" s="46" t="str">
        <f t="shared" si="2"/>
        <v>2068</v>
      </c>
      <c r="H73" s="47">
        <f t="shared" si="3"/>
        <v>396.4</v>
      </c>
      <c r="I73" s="46">
        <v>1.8799999999999997E-2</v>
      </c>
    </row>
    <row r="74" spans="1:9" ht="15">
      <c r="A74" s="51" t="s">
        <v>918</v>
      </c>
      <c r="B74" s="51" t="s">
        <v>907</v>
      </c>
      <c r="C74" s="51" t="s">
        <v>907</v>
      </c>
      <c r="E74" t="s">
        <v>313</v>
      </c>
      <c r="G74" s="46" t="str">
        <f t="shared" si="2"/>
        <v>2200</v>
      </c>
      <c r="H74" s="56">
        <v>392.5</v>
      </c>
      <c r="I74" s="57">
        <v>4.7300000000000002E-2</v>
      </c>
    </row>
    <row r="75" spans="1:9" ht="15">
      <c r="A75" s="51" t="s">
        <v>919</v>
      </c>
      <c r="B75" s="51" t="s">
        <v>907</v>
      </c>
      <c r="C75" s="51" t="s">
        <v>907</v>
      </c>
      <c r="E75" t="s">
        <v>317</v>
      </c>
      <c r="G75" s="46" t="str">
        <f t="shared" si="2"/>
        <v>6000</v>
      </c>
      <c r="H75" s="47">
        <f t="shared" si="3"/>
        <v>396.5</v>
      </c>
      <c r="I75" s="46">
        <v>4.8399999999999999E-2</v>
      </c>
    </row>
    <row r="76" spans="1:9" ht="15">
      <c r="A76" s="51" t="s">
        <v>920</v>
      </c>
      <c r="B76" s="51" t="s">
        <v>907</v>
      </c>
      <c r="C76" s="51" t="s">
        <v>907</v>
      </c>
      <c r="E76" t="s">
        <v>318</v>
      </c>
      <c r="G76" s="46" t="str">
        <f t="shared" si="2"/>
        <v>6055</v>
      </c>
      <c r="H76" s="47">
        <f t="shared" si="3"/>
        <v>396.3</v>
      </c>
      <c r="I76" s="46">
        <v>3.6600000000000001E-2</v>
      </c>
    </row>
    <row r="77" spans="1:9" ht="15">
      <c r="A77" s="51" t="s">
        <v>921</v>
      </c>
      <c r="B77" s="51" t="s">
        <v>907</v>
      </c>
      <c r="C77" s="51" t="s">
        <v>907</v>
      </c>
      <c r="E77" t="s">
        <v>319</v>
      </c>
      <c r="G77" s="46" t="str">
        <f t="shared" si="2"/>
        <v>6056</v>
      </c>
      <c r="H77" s="47">
        <f t="shared" si="3"/>
        <v>396.3</v>
      </c>
      <c r="I77" s="46">
        <v>3.6600000000000001E-2</v>
      </c>
    </row>
    <row r="78" spans="1:9" ht="15">
      <c r="A78" s="51" t="s">
        <v>922</v>
      </c>
      <c r="B78" s="51" t="s">
        <v>907</v>
      </c>
      <c r="C78" s="51" t="s">
        <v>907</v>
      </c>
      <c r="E78" t="s">
        <v>320</v>
      </c>
      <c r="G78" s="46" t="str">
        <f t="shared" si="2"/>
        <v>6057</v>
      </c>
      <c r="H78" s="47">
        <f t="shared" si="3"/>
        <v>396.3</v>
      </c>
      <c r="I78" s="46">
        <v>3.6600000000000001E-2</v>
      </c>
    </row>
    <row r="79" spans="1:9" ht="15">
      <c r="A79" s="51" t="s">
        <v>923</v>
      </c>
      <c r="B79" s="51" t="s">
        <v>907</v>
      </c>
      <c r="C79" s="51" t="s">
        <v>907</v>
      </c>
      <c r="E79" t="s">
        <v>321</v>
      </c>
      <c r="G79" s="46" t="str">
        <f t="shared" si="2"/>
        <v>6058</v>
      </c>
      <c r="H79" s="47">
        <f t="shared" si="3"/>
        <v>396.4</v>
      </c>
      <c r="I79" s="46">
        <v>1.8799999999999997E-2</v>
      </c>
    </row>
    <row r="80" spans="1:9" ht="15">
      <c r="A80" s="51" t="s">
        <v>924</v>
      </c>
      <c r="B80" s="51" t="s">
        <v>907</v>
      </c>
      <c r="C80" s="51" t="s">
        <v>907</v>
      </c>
      <c r="E80" t="s">
        <v>322</v>
      </c>
      <c r="G80" s="46" t="str">
        <f t="shared" si="2"/>
        <v>6066</v>
      </c>
      <c r="H80" s="47">
        <f t="shared" si="3"/>
        <v>396.4</v>
      </c>
      <c r="I80" s="46">
        <v>1.8799999999999997E-2</v>
      </c>
    </row>
    <row r="81" spans="1:9" ht="15">
      <c r="A81" s="51" t="s">
        <v>925</v>
      </c>
      <c r="B81" s="51" t="s">
        <v>907</v>
      </c>
      <c r="C81" s="51" t="s">
        <v>907</v>
      </c>
      <c r="E81" t="s">
        <v>323</v>
      </c>
      <c r="G81" s="46" t="str">
        <f t="shared" si="2"/>
        <v>6067</v>
      </c>
      <c r="H81" s="47">
        <f t="shared" si="3"/>
        <v>396.3</v>
      </c>
      <c r="I81" s="46">
        <v>3.6600000000000001E-2</v>
      </c>
    </row>
    <row r="82" spans="1:9" ht="15">
      <c r="A82" s="51" t="s">
        <v>926</v>
      </c>
      <c r="B82" s="51" t="s">
        <v>907</v>
      </c>
      <c r="C82" s="51" t="s">
        <v>907</v>
      </c>
      <c r="E82" t="s">
        <v>324</v>
      </c>
      <c r="G82" s="46" t="str">
        <f t="shared" si="2"/>
        <v>6068</v>
      </c>
      <c r="H82" s="47">
        <f t="shared" si="3"/>
        <v>396.4</v>
      </c>
      <c r="I82" s="46">
        <v>1.8799999999999997E-2</v>
      </c>
    </row>
    <row r="83" spans="1:9" ht="15">
      <c r="A83" s="51" t="s">
        <v>927</v>
      </c>
      <c r="B83" s="51" t="s">
        <v>907</v>
      </c>
      <c r="C83" s="51" t="s">
        <v>907</v>
      </c>
      <c r="E83" t="s">
        <v>514</v>
      </c>
      <c r="G83" s="46" t="str">
        <f t="shared" si="2"/>
        <v>2000</v>
      </c>
      <c r="H83" s="47">
        <f t="shared" si="3"/>
        <v>392.5</v>
      </c>
      <c r="I83" s="46">
        <v>4.7300000000000002E-2</v>
      </c>
    </row>
    <row r="84" spans="1:9" ht="15">
      <c r="A84" s="51" t="s">
        <v>928</v>
      </c>
      <c r="B84" s="51" t="s">
        <v>907</v>
      </c>
      <c r="C84" s="51" t="s">
        <v>907</v>
      </c>
      <c r="E84" t="s">
        <v>515</v>
      </c>
      <c r="G84" s="46" t="str">
        <f t="shared" si="2"/>
        <v>2035</v>
      </c>
      <c r="H84" s="56">
        <v>392.2</v>
      </c>
      <c r="I84" s="57">
        <v>4.1700000000000001E-2</v>
      </c>
    </row>
    <row r="85" spans="1:9" ht="15">
      <c r="A85" s="51" t="s">
        <v>929</v>
      </c>
      <c r="B85" s="51" t="s">
        <v>907</v>
      </c>
      <c r="C85" s="51" t="s">
        <v>907</v>
      </c>
      <c r="E85" t="s">
        <v>516</v>
      </c>
      <c r="G85" s="46" t="str">
        <f t="shared" si="2"/>
        <v>2046</v>
      </c>
      <c r="H85" s="47">
        <f t="shared" si="3"/>
        <v>392.2</v>
      </c>
      <c r="I85" s="46">
        <v>4.1700000000000001E-2</v>
      </c>
    </row>
    <row r="86" spans="1:9" ht="15">
      <c r="A86" s="51" t="s">
        <v>930</v>
      </c>
      <c r="B86" s="51" t="s">
        <v>809</v>
      </c>
      <c r="C86" s="51" t="s">
        <v>809</v>
      </c>
      <c r="E86" t="s">
        <v>517</v>
      </c>
      <c r="G86" s="46" t="str">
        <f t="shared" si="2"/>
        <v>2047</v>
      </c>
      <c r="H86" s="47">
        <f t="shared" si="3"/>
        <v>392.2</v>
      </c>
      <c r="I86" s="46">
        <v>4.1700000000000001E-2</v>
      </c>
    </row>
    <row r="87" spans="1:9" ht="15">
      <c r="A87" s="51" t="s">
        <v>931</v>
      </c>
      <c r="B87" s="51" t="s">
        <v>813</v>
      </c>
      <c r="C87" s="51" t="s">
        <v>813</v>
      </c>
      <c r="E87" t="s">
        <v>518</v>
      </c>
      <c r="G87" s="46" t="str">
        <f t="shared" si="2"/>
        <v>2048</v>
      </c>
      <c r="H87" s="47">
        <f t="shared" si="3"/>
        <v>392.2</v>
      </c>
      <c r="I87" s="46">
        <v>4.1700000000000001E-2</v>
      </c>
    </row>
    <row r="88" spans="1:9" ht="15">
      <c r="A88" s="51" t="s">
        <v>932</v>
      </c>
      <c r="B88" s="51" t="s">
        <v>822</v>
      </c>
      <c r="C88" s="51" t="s">
        <v>822</v>
      </c>
      <c r="E88" t="s">
        <v>519</v>
      </c>
      <c r="G88" s="46" t="str">
        <f t="shared" si="2"/>
        <v>2056</v>
      </c>
      <c r="H88" s="47">
        <f t="shared" si="3"/>
        <v>392.3</v>
      </c>
      <c r="I88" s="46">
        <v>3.8100000000000002E-2</v>
      </c>
    </row>
    <row r="89" spans="1:9" ht="15">
      <c r="A89" s="51" t="s">
        <v>933</v>
      </c>
      <c r="B89" s="51" t="s">
        <v>822</v>
      </c>
      <c r="C89" s="51" t="s">
        <v>822</v>
      </c>
      <c r="E89" t="s">
        <v>520</v>
      </c>
      <c r="G89" s="46" t="str">
        <f t="shared" si="2"/>
        <v>2057</v>
      </c>
      <c r="H89" s="47">
        <f t="shared" si="3"/>
        <v>392.3</v>
      </c>
      <c r="I89" s="46">
        <v>3.8100000000000002E-2</v>
      </c>
    </row>
    <row r="90" spans="1:9" ht="15">
      <c r="A90" s="51" t="s">
        <v>934</v>
      </c>
      <c r="B90" s="51" t="s">
        <v>822</v>
      </c>
      <c r="C90" s="51" t="s">
        <v>822</v>
      </c>
      <c r="E90" t="s">
        <v>521</v>
      </c>
      <c r="G90" s="46" t="str">
        <f t="shared" si="2"/>
        <v>2058</v>
      </c>
      <c r="H90" s="47">
        <f t="shared" si="3"/>
        <v>392.4</v>
      </c>
      <c r="I90" s="46">
        <v>3.9399999999999998E-2</v>
      </c>
    </row>
    <row r="91" spans="1:9" ht="15">
      <c r="A91" s="51" t="s">
        <v>935</v>
      </c>
      <c r="B91" s="51" t="s">
        <v>822</v>
      </c>
      <c r="C91" s="51" t="s">
        <v>822</v>
      </c>
      <c r="E91" t="s">
        <v>522</v>
      </c>
      <c r="G91" s="46" t="str">
        <f t="shared" si="2"/>
        <v>2066</v>
      </c>
      <c r="H91" s="47">
        <f t="shared" si="3"/>
        <v>392.4</v>
      </c>
      <c r="I91" s="46">
        <v>3.9399999999999998E-2</v>
      </c>
    </row>
    <row r="92" spans="1:9" ht="15">
      <c r="A92" s="51" t="s">
        <v>936</v>
      </c>
      <c r="B92" s="51" t="s">
        <v>822</v>
      </c>
      <c r="C92" s="51" t="s">
        <v>822</v>
      </c>
      <c r="E92" t="s">
        <v>523</v>
      </c>
      <c r="G92" s="46" t="str">
        <f t="shared" si="2"/>
        <v>2067</v>
      </c>
      <c r="H92" s="47">
        <f t="shared" si="3"/>
        <v>392.4</v>
      </c>
      <c r="I92" s="46">
        <v>3.9399999999999998E-2</v>
      </c>
    </row>
    <row r="93" spans="1:9" ht="15">
      <c r="A93" s="51" t="s">
        <v>937</v>
      </c>
      <c r="B93" s="51" t="s">
        <v>822</v>
      </c>
      <c r="C93" s="51" t="s">
        <v>822</v>
      </c>
      <c r="E93" t="s">
        <v>524</v>
      </c>
      <c r="G93" s="46" t="str">
        <f t="shared" si="2"/>
        <v>2068</v>
      </c>
      <c r="H93" s="47">
        <f t="shared" si="3"/>
        <v>396.4</v>
      </c>
      <c r="I93" s="46">
        <v>1.8799999999999997E-2</v>
      </c>
    </row>
    <row r="94" spans="1:9" ht="15">
      <c r="A94" s="51" t="s">
        <v>938</v>
      </c>
      <c r="B94" s="51" t="s">
        <v>809</v>
      </c>
      <c r="C94" s="51" t="s">
        <v>809</v>
      </c>
      <c r="E94" t="s">
        <v>525</v>
      </c>
      <c r="G94" s="46" t="str">
        <f t="shared" si="2"/>
        <v>2200</v>
      </c>
      <c r="H94" s="56">
        <v>392.5</v>
      </c>
      <c r="I94" s="57">
        <v>4.7300000000000002E-2</v>
      </c>
    </row>
    <row r="95" spans="1:9" ht="15">
      <c r="A95" s="51" t="s">
        <v>939</v>
      </c>
      <c r="B95" s="51" t="s">
        <v>809</v>
      </c>
      <c r="C95" s="51" t="s">
        <v>809</v>
      </c>
      <c r="E95" t="s">
        <v>530</v>
      </c>
      <c r="G95" s="46" t="str">
        <f t="shared" si="2"/>
        <v>6000</v>
      </c>
      <c r="H95" s="47">
        <f t="shared" si="3"/>
        <v>396.5</v>
      </c>
      <c r="I95" s="46">
        <v>4.8399999999999999E-2</v>
      </c>
    </row>
    <row r="96" spans="1:9" ht="15">
      <c r="A96" s="51" t="s">
        <v>940</v>
      </c>
      <c r="B96" s="51" t="s">
        <v>809</v>
      </c>
      <c r="C96" s="51" t="s">
        <v>809</v>
      </c>
      <c r="E96" t="s">
        <v>531</v>
      </c>
      <c r="G96" s="46" t="str">
        <f t="shared" si="2"/>
        <v>6055</v>
      </c>
      <c r="H96" s="47">
        <f t="shared" si="3"/>
        <v>396.3</v>
      </c>
      <c r="I96" s="46">
        <v>3.6600000000000001E-2</v>
      </c>
    </row>
    <row r="97" spans="1:10" ht="15">
      <c r="A97" s="51" t="s">
        <v>941</v>
      </c>
      <c r="B97" s="51" t="s">
        <v>809</v>
      </c>
      <c r="C97" s="51" t="s">
        <v>809</v>
      </c>
      <c r="E97" t="s">
        <v>532</v>
      </c>
      <c r="G97" s="46" t="str">
        <f t="shared" si="2"/>
        <v>6056</v>
      </c>
      <c r="H97" s="47">
        <f t="shared" si="3"/>
        <v>396.3</v>
      </c>
      <c r="I97" s="46">
        <v>3.6600000000000001E-2</v>
      </c>
    </row>
    <row r="98" spans="1:10" ht="15">
      <c r="A98" s="51" t="s">
        <v>942</v>
      </c>
      <c r="B98" s="51" t="s">
        <v>809</v>
      </c>
      <c r="C98" s="51" t="s">
        <v>809</v>
      </c>
      <c r="E98" t="s">
        <v>533</v>
      </c>
      <c r="G98" s="46" t="str">
        <f t="shared" si="2"/>
        <v>6057</v>
      </c>
      <c r="H98" s="47">
        <f t="shared" si="3"/>
        <v>396.3</v>
      </c>
      <c r="I98" s="46">
        <v>3.6600000000000001E-2</v>
      </c>
    </row>
    <row r="99" spans="1:10" ht="15">
      <c r="A99" s="51" t="s">
        <v>943</v>
      </c>
      <c r="B99" s="51" t="s">
        <v>809</v>
      </c>
      <c r="C99" s="51" t="s">
        <v>809</v>
      </c>
      <c r="E99" t="s">
        <v>534</v>
      </c>
      <c r="G99" s="46" t="str">
        <f t="shared" si="2"/>
        <v>6058</v>
      </c>
      <c r="H99" s="47">
        <f t="shared" si="3"/>
        <v>396.4</v>
      </c>
      <c r="I99" s="46">
        <v>1.8799999999999997E-2</v>
      </c>
    </row>
    <row r="100" spans="1:10" ht="15">
      <c r="A100" s="51" t="s">
        <v>944</v>
      </c>
      <c r="B100" s="51" t="s">
        <v>809</v>
      </c>
      <c r="C100" s="51" t="s">
        <v>809</v>
      </c>
      <c r="E100" t="s">
        <v>535</v>
      </c>
      <c r="G100" s="46" t="str">
        <f t="shared" si="2"/>
        <v>6065</v>
      </c>
      <c r="H100" s="47">
        <f t="shared" si="3"/>
        <v>396.4</v>
      </c>
      <c r="I100" s="46">
        <v>1.8799999999999997E-2</v>
      </c>
    </row>
    <row r="101" spans="1:10" ht="15">
      <c r="A101" s="51" t="s">
        <v>945</v>
      </c>
      <c r="B101" s="51" t="s">
        <v>809</v>
      </c>
      <c r="C101" s="51" t="s">
        <v>809</v>
      </c>
      <c r="E101" t="s">
        <v>536</v>
      </c>
      <c r="G101" s="46" t="str">
        <f t="shared" si="2"/>
        <v>6066</v>
      </c>
      <c r="H101" s="47">
        <f t="shared" si="3"/>
        <v>396.4</v>
      </c>
      <c r="I101" s="46">
        <v>1.8799999999999997E-2</v>
      </c>
    </row>
    <row r="102" spans="1:10" ht="15">
      <c r="A102" s="51" t="s">
        <v>946</v>
      </c>
      <c r="B102" s="51" t="s">
        <v>947</v>
      </c>
      <c r="C102" s="51" t="s">
        <v>947</v>
      </c>
      <c r="E102" t="s">
        <v>537</v>
      </c>
      <c r="G102" s="46" t="str">
        <f t="shared" si="2"/>
        <v>6067</v>
      </c>
      <c r="H102" s="47">
        <f t="shared" si="3"/>
        <v>396.3</v>
      </c>
      <c r="I102" s="46">
        <v>3.6600000000000001E-2</v>
      </c>
    </row>
    <row r="103" spans="1:10" ht="15">
      <c r="A103" s="51" t="s">
        <v>948</v>
      </c>
      <c r="B103" s="51" t="s">
        <v>947</v>
      </c>
      <c r="C103" s="51" t="s">
        <v>947</v>
      </c>
      <c r="E103" t="s">
        <v>538</v>
      </c>
      <c r="G103" s="46" t="str">
        <f t="shared" si="2"/>
        <v>6068</v>
      </c>
      <c r="H103" s="47">
        <f t="shared" si="3"/>
        <v>396.4</v>
      </c>
      <c r="I103" s="46">
        <v>1.8799999999999997E-2</v>
      </c>
    </row>
    <row r="104" spans="1:10" ht="15">
      <c r="A104" s="51" t="s">
        <v>949</v>
      </c>
      <c r="B104" s="51" t="s">
        <v>947</v>
      </c>
      <c r="C104" s="51" t="s">
        <v>947</v>
      </c>
      <c r="E104" s="58" t="s">
        <v>546</v>
      </c>
      <c r="F104" s="59"/>
      <c r="G104" s="59" t="str">
        <f t="shared" si="2"/>
        <v>2000</v>
      </c>
      <c r="H104" s="60">
        <f t="shared" si="3"/>
        <v>392.5</v>
      </c>
      <c r="I104" s="59">
        <v>5.96E-2</v>
      </c>
    </row>
    <row r="105" spans="1:10" ht="15">
      <c r="A105" s="51" t="s">
        <v>950</v>
      </c>
      <c r="B105" s="51" t="s">
        <v>947</v>
      </c>
      <c r="C105" s="51" t="s">
        <v>947</v>
      </c>
      <c r="E105" t="s">
        <v>547</v>
      </c>
      <c r="G105" s="46" t="str">
        <f t="shared" si="2"/>
        <v>2046</v>
      </c>
      <c r="H105" s="47">
        <f t="shared" si="3"/>
        <v>392.2</v>
      </c>
      <c r="I105" s="46">
        <v>6.2899999999999998E-2</v>
      </c>
    </row>
    <row r="106" spans="1:10" ht="15">
      <c r="A106" s="51" t="s">
        <v>951</v>
      </c>
      <c r="B106" s="51" t="s">
        <v>947</v>
      </c>
      <c r="C106" s="51" t="s">
        <v>947</v>
      </c>
      <c r="E106" s="58" t="s">
        <v>571</v>
      </c>
      <c r="F106" s="59"/>
      <c r="G106" s="59" t="str">
        <f t="shared" si="2"/>
        <v>2000</v>
      </c>
      <c r="H106" s="60">
        <f t="shared" si="3"/>
        <v>392.5</v>
      </c>
      <c r="I106" s="59">
        <v>4.0800000000000003E-2</v>
      </c>
      <c r="J106" s="58"/>
    </row>
    <row r="107" spans="1:10" ht="15">
      <c r="A107" s="51" t="s">
        <v>952</v>
      </c>
      <c r="B107" s="51" t="s">
        <v>947</v>
      </c>
      <c r="C107" s="51" t="s">
        <v>947</v>
      </c>
      <c r="E107" t="s">
        <v>572</v>
      </c>
      <c r="G107" s="46" t="str">
        <f t="shared" si="2"/>
        <v>2045</v>
      </c>
      <c r="H107" s="47">
        <f t="shared" si="3"/>
        <v>392.2</v>
      </c>
      <c r="I107" s="46">
        <v>2.3300000000000001E-2</v>
      </c>
    </row>
    <row r="108" spans="1:10" ht="15">
      <c r="A108" s="51" t="s">
        <v>953</v>
      </c>
      <c r="B108" s="51" t="s">
        <v>954</v>
      </c>
      <c r="C108" s="51" t="s">
        <v>954</v>
      </c>
      <c r="E108" t="s">
        <v>573</v>
      </c>
      <c r="G108" s="46" t="str">
        <f t="shared" si="2"/>
        <v>2046</v>
      </c>
      <c r="H108" s="47">
        <f t="shared" si="3"/>
        <v>392.2</v>
      </c>
      <c r="I108" s="46">
        <v>2.3300000000000001E-2</v>
      </c>
    </row>
    <row r="109" spans="1:10" ht="15">
      <c r="A109" s="51" t="s">
        <v>955</v>
      </c>
      <c r="B109" s="51" t="s">
        <v>954</v>
      </c>
      <c r="C109" s="51" t="s">
        <v>954</v>
      </c>
      <c r="E109" t="s">
        <v>574</v>
      </c>
      <c r="G109" s="46" t="str">
        <f t="shared" si="2"/>
        <v>2047</v>
      </c>
      <c r="H109" s="47">
        <f t="shared" si="3"/>
        <v>392.2</v>
      </c>
      <c r="I109" s="46">
        <v>2.3300000000000001E-2</v>
      </c>
    </row>
    <row r="110" spans="1:10" ht="15">
      <c r="A110" s="51" t="s">
        <v>956</v>
      </c>
      <c r="B110" s="51" t="s">
        <v>954</v>
      </c>
      <c r="C110" s="51" t="s">
        <v>954</v>
      </c>
      <c r="E110" t="s">
        <v>575</v>
      </c>
      <c r="G110" s="46" t="str">
        <f t="shared" si="2"/>
        <v>2048</v>
      </c>
      <c r="H110" s="47">
        <f t="shared" si="3"/>
        <v>392.2</v>
      </c>
      <c r="I110" s="46">
        <v>2.3300000000000001E-2</v>
      </c>
    </row>
    <row r="111" spans="1:10" ht="15">
      <c r="A111" s="51" t="s">
        <v>957</v>
      </c>
      <c r="B111" s="51" t="s">
        <v>954</v>
      </c>
      <c r="C111" s="51" t="s">
        <v>954</v>
      </c>
      <c r="E111" t="s">
        <v>576</v>
      </c>
      <c r="G111" s="46" t="str">
        <f t="shared" si="2"/>
        <v>2055</v>
      </c>
      <c r="H111" s="47">
        <f t="shared" si="3"/>
        <v>392.3</v>
      </c>
      <c r="I111" s="46">
        <v>2.0400000000000001E-2</v>
      </c>
    </row>
    <row r="112" spans="1:10" ht="15">
      <c r="A112" s="51" t="s">
        <v>958</v>
      </c>
      <c r="B112" s="51" t="s">
        <v>954</v>
      </c>
      <c r="C112" s="51" t="s">
        <v>954</v>
      </c>
      <c r="E112" t="s">
        <v>577</v>
      </c>
      <c r="G112" s="46" t="str">
        <f t="shared" si="2"/>
        <v>2056</v>
      </c>
      <c r="H112" s="47">
        <f t="shared" si="3"/>
        <v>392.3</v>
      </c>
      <c r="I112" s="46">
        <v>2.0400000000000001E-2</v>
      </c>
    </row>
    <row r="113" spans="1:9" ht="15">
      <c r="A113" s="51" t="s">
        <v>959</v>
      </c>
      <c r="B113" s="51" t="s">
        <v>954</v>
      </c>
      <c r="C113" s="51" t="s">
        <v>954</v>
      </c>
      <c r="E113" t="s">
        <v>578</v>
      </c>
      <c r="G113" s="46" t="str">
        <f t="shared" si="2"/>
        <v>2057</v>
      </c>
      <c r="H113" s="47">
        <f t="shared" si="3"/>
        <v>392.3</v>
      </c>
      <c r="I113" s="46">
        <v>2.0400000000000001E-2</v>
      </c>
    </row>
    <row r="114" spans="1:9" ht="15">
      <c r="A114" s="51" t="s">
        <v>960</v>
      </c>
      <c r="B114" s="51" t="s">
        <v>954</v>
      </c>
      <c r="C114" s="51" t="s">
        <v>954</v>
      </c>
      <c r="E114" t="s">
        <v>579</v>
      </c>
      <c r="G114" s="46" t="str">
        <f t="shared" si="2"/>
        <v>2058</v>
      </c>
      <c r="H114" s="47">
        <f t="shared" si="3"/>
        <v>392.4</v>
      </c>
      <c r="I114" s="46">
        <v>2.7999999999999997E-2</v>
      </c>
    </row>
    <row r="115" spans="1:9" ht="15">
      <c r="A115" s="51" t="s">
        <v>961</v>
      </c>
      <c r="B115" s="51" t="s">
        <v>954</v>
      </c>
      <c r="C115" s="51" t="s">
        <v>954</v>
      </c>
      <c r="E115" t="s">
        <v>580</v>
      </c>
      <c r="G115" s="46" t="str">
        <f t="shared" si="2"/>
        <v>2200</v>
      </c>
      <c r="H115" s="56">
        <v>392.5</v>
      </c>
      <c r="I115" s="57">
        <v>4.0800000000000003E-2</v>
      </c>
    </row>
    <row r="116" spans="1:9" ht="15">
      <c r="A116" s="51" t="s">
        <v>962</v>
      </c>
      <c r="B116" s="51" t="s">
        <v>954</v>
      </c>
      <c r="C116" s="51" t="s">
        <v>954</v>
      </c>
      <c r="E116" t="s">
        <v>583</v>
      </c>
      <c r="G116" s="46" t="str">
        <f t="shared" si="2"/>
        <v>6000</v>
      </c>
      <c r="H116" s="47">
        <f t="shared" si="3"/>
        <v>396.5</v>
      </c>
      <c r="I116" s="46">
        <v>2.92E-2</v>
      </c>
    </row>
    <row r="117" spans="1:9" ht="15">
      <c r="A117" s="51" t="s">
        <v>963</v>
      </c>
      <c r="B117" s="51" t="s">
        <v>809</v>
      </c>
      <c r="C117" s="51" t="s">
        <v>809</v>
      </c>
      <c r="E117" t="s">
        <v>584</v>
      </c>
      <c r="G117" s="46" t="str">
        <f t="shared" si="2"/>
        <v>6058</v>
      </c>
      <c r="H117" s="47">
        <f t="shared" si="3"/>
        <v>396.4</v>
      </c>
      <c r="I117" s="46">
        <v>5.1000000000000004E-3</v>
      </c>
    </row>
    <row r="118" spans="1:9" ht="15">
      <c r="A118" s="51" t="s">
        <v>964</v>
      </c>
      <c r="B118" s="51" t="s">
        <v>809</v>
      </c>
      <c r="C118" s="51" t="s">
        <v>809</v>
      </c>
      <c r="E118" t="s">
        <v>585</v>
      </c>
      <c r="G118" s="46" t="str">
        <f t="shared" si="2"/>
        <v>6066</v>
      </c>
      <c r="H118" s="47">
        <f t="shared" si="3"/>
        <v>396.4</v>
      </c>
      <c r="I118" s="46">
        <v>5.1000000000000004E-3</v>
      </c>
    </row>
    <row r="119" spans="1:9" ht="15">
      <c r="A119" s="51" t="s">
        <v>965</v>
      </c>
      <c r="B119" s="51" t="s">
        <v>809</v>
      </c>
      <c r="C119" s="51" t="s">
        <v>809</v>
      </c>
      <c r="E119" s="61" t="s">
        <v>589</v>
      </c>
      <c r="F119" s="62"/>
      <c r="G119" s="62" t="str">
        <f t="shared" si="2"/>
        <v>2048</v>
      </c>
      <c r="H119" s="63">
        <f t="shared" si="3"/>
        <v>392.2</v>
      </c>
      <c r="I119" s="64" t="e">
        <v>#N/A</v>
      </c>
    </row>
    <row r="120" spans="1:9" ht="15">
      <c r="A120" s="51" t="s">
        <v>966</v>
      </c>
      <c r="B120" s="51" t="s">
        <v>822</v>
      </c>
      <c r="C120" s="51" t="s">
        <v>822</v>
      </c>
      <c r="E120" t="s">
        <v>600</v>
      </c>
      <c r="G120" s="46" t="str">
        <f t="shared" si="2"/>
        <v>2000</v>
      </c>
      <c r="H120" s="47">
        <f t="shared" si="3"/>
        <v>392.5</v>
      </c>
      <c r="I120" s="46">
        <v>4.0800000000000003E-2</v>
      </c>
    </row>
    <row r="121" spans="1:9" ht="15">
      <c r="A121" s="51" t="s">
        <v>967</v>
      </c>
      <c r="B121" s="51" t="s">
        <v>822</v>
      </c>
      <c r="C121" s="51" t="s">
        <v>822</v>
      </c>
      <c r="E121" t="s">
        <v>601</v>
      </c>
      <c r="G121" s="46" t="str">
        <f t="shared" si="2"/>
        <v>2046</v>
      </c>
      <c r="H121" s="47">
        <f t="shared" si="3"/>
        <v>392.2</v>
      </c>
      <c r="I121" s="46">
        <v>2.3300000000000001E-2</v>
      </c>
    </row>
    <row r="122" spans="1:9" ht="15">
      <c r="A122" s="51" t="s">
        <v>968</v>
      </c>
      <c r="B122" s="51" t="s">
        <v>822</v>
      </c>
      <c r="C122" s="51" t="s">
        <v>822</v>
      </c>
      <c r="E122" t="s">
        <v>602</v>
      </c>
      <c r="G122" s="46" t="str">
        <f t="shared" si="2"/>
        <v>2048</v>
      </c>
      <c r="H122" s="47">
        <f t="shared" si="3"/>
        <v>392.2</v>
      </c>
      <c r="I122" s="46">
        <v>2.3300000000000001E-2</v>
      </c>
    </row>
    <row r="123" spans="1:9" ht="15">
      <c r="A123" s="51" t="s">
        <v>969</v>
      </c>
      <c r="B123" s="51" t="s">
        <v>809</v>
      </c>
      <c r="C123" s="51" t="s">
        <v>809</v>
      </c>
      <c r="E123" t="s">
        <v>603</v>
      </c>
      <c r="G123" s="46" t="str">
        <f t="shared" si="2"/>
        <v>2056</v>
      </c>
      <c r="H123" s="47">
        <f t="shared" si="3"/>
        <v>392.3</v>
      </c>
      <c r="I123" s="46">
        <v>2.0400000000000001E-2</v>
      </c>
    </row>
    <row r="124" spans="1:9" ht="15">
      <c r="A124" s="51" t="s">
        <v>970</v>
      </c>
      <c r="B124" s="51" t="s">
        <v>809</v>
      </c>
      <c r="C124" s="51" t="s">
        <v>809</v>
      </c>
      <c r="E124" t="s">
        <v>604</v>
      </c>
      <c r="G124" s="46" t="str">
        <f t="shared" si="2"/>
        <v>2057</v>
      </c>
      <c r="H124" s="47">
        <f t="shared" si="3"/>
        <v>392.3</v>
      </c>
      <c r="I124" s="46">
        <v>2.0400000000000001E-2</v>
      </c>
    </row>
    <row r="125" spans="1:9" ht="15">
      <c r="A125" s="51" t="s">
        <v>971</v>
      </c>
      <c r="B125" s="51" t="s">
        <v>809</v>
      </c>
      <c r="C125" s="51" t="s">
        <v>809</v>
      </c>
      <c r="E125" t="s">
        <v>605</v>
      </c>
      <c r="G125" s="46" t="str">
        <f t="shared" si="2"/>
        <v>2058</v>
      </c>
      <c r="H125" s="47">
        <f t="shared" si="3"/>
        <v>392.4</v>
      </c>
      <c r="I125" s="46">
        <v>2.7999999999999997E-2</v>
      </c>
    </row>
    <row r="126" spans="1:9" ht="15">
      <c r="A126" s="51" t="s">
        <v>972</v>
      </c>
      <c r="B126" s="51" t="s">
        <v>973</v>
      </c>
      <c r="C126" s="51" t="s">
        <v>973</v>
      </c>
      <c r="E126" t="s">
        <v>606</v>
      </c>
      <c r="G126" s="46" t="str">
        <f t="shared" si="2"/>
        <v>2700</v>
      </c>
      <c r="H126" s="56">
        <v>392.5</v>
      </c>
      <c r="I126" s="57">
        <v>4.0800000000000003E-2</v>
      </c>
    </row>
    <row r="127" spans="1:9" ht="15">
      <c r="A127" s="51" t="s">
        <v>974</v>
      </c>
      <c r="B127" s="51" t="s">
        <v>973</v>
      </c>
      <c r="C127" s="51" t="s">
        <v>973</v>
      </c>
      <c r="E127" t="s">
        <v>607</v>
      </c>
      <c r="G127" s="46" t="str">
        <f t="shared" si="2"/>
        <v>2758</v>
      </c>
      <c r="H127" s="47">
        <v>396.4</v>
      </c>
      <c r="I127" s="57">
        <v>5.1000000000000004E-3</v>
      </c>
    </row>
    <row r="128" spans="1:9" ht="15">
      <c r="A128" s="51" t="s">
        <v>975</v>
      </c>
      <c r="B128" s="51" t="s">
        <v>973</v>
      </c>
      <c r="C128" s="51" t="s">
        <v>973</v>
      </c>
      <c r="E128" t="s">
        <v>610</v>
      </c>
      <c r="G128" s="46" t="str">
        <f t="shared" si="2"/>
        <v>6000</v>
      </c>
      <c r="H128" s="47">
        <f t="shared" si="3"/>
        <v>396.5</v>
      </c>
      <c r="I128" s="46">
        <v>2.92E-2</v>
      </c>
    </row>
    <row r="129" spans="5:10">
      <c r="E129" t="s">
        <v>611</v>
      </c>
      <c r="G129" s="46" t="str">
        <f t="shared" si="2"/>
        <v>6058</v>
      </c>
      <c r="H129" s="47">
        <f t="shared" si="3"/>
        <v>396.4</v>
      </c>
      <c r="I129" s="46">
        <v>5.1000000000000004E-3</v>
      </c>
    </row>
    <row r="130" spans="5:10">
      <c r="E130" t="s">
        <v>612</v>
      </c>
      <c r="G130" s="46" t="str">
        <f t="shared" si="2"/>
        <v>6700</v>
      </c>
      <c r="H130" s="56">
        <v>396.5</v>
      </c>
      <c r="I130" s="57">
        <v>2.92E-2</v>
      </c>
    </row>
    <row r="131" spans="5:10">
      <c r="E131" s="58" t="s">
        <v>643</v>
      </c>
      <c r="F131" s="59"/>
      <c r="G131" s="59" t="str">
        <f t="shared" si="2"/>
        <v>2000</v>
      </c>
      <c r="H131" s="60">
        <f t="shared" si="3"/>
        <v>392.5</v>
      </c>
      <c r="I131" s="59">
        <v>5.8499999999999996E-2</v>
      </c>
    </row>
    <row r="132" spans="5:10">
      <c r="E132" t="s">
        <v>644</v>
      </c>
      <c r="F132" s="65"/>
      <c r="G132" s="65" t="str">
        <f t="shared" si="2"/>
        <v>2035</v>
      </c>
      <c r="H132" s="66">
        <v>392.1</v>
      </c>
      <c r="I132" s="67" t="e">
        <v>#N/A</v>
      </c>
    </row>
    <row r="133" spans="5:10">
      <c r="E133" t="s">
        <v>645</v>
      </c>
      <c r="G133" s="46" t="str">
        <f t="shared" ref="G133:G157" si="4">CONCATENATE(MID(E133,9,4))</f>
        <v>2045</v>
      </c>
      <c r="H133" s="47">
        <f t="shared" ref="H133:H156" si="5">VLOOKUP(G133,$Q$4:$R$36,2,FALSE)</f>
        <v>392.2</v>
      </c>
      <c r="I133" s="46">
        <v>5.5E-2</v>
      </c>
    </row>
    <row r="134" spans="5:10">
      <c r="E134" t="s">
        <v>646</v>
      </c>
      <c r="G134" s="46" t="str">
        <f t="shared" si="4"/>
        <v>2046</v>
      </c>
      <c r="H134" s="47">
        <f t="shared" si="5"/>
        <v>392.2</v>
      </c>
      <c r="I134" s="46">
        <v>5.5E-2</v>
      </c>
    </row>
    <row r="135" spans="5:10">
      <c r="E135" t="s">
        <v>647</v>
      </c>
      <c r="G135" s="46" t="str">
        <f t="shared" si="4"/>
        <v>2047</v>
      </c>
      <c r="H135" s="47">
        <f t="shared" si="5"/>
        <v>392.2</v>
      </c>
      <c r="I135" s="46">
        <v>5.5E-2</v>
      </c>
    </row>
    <row r="136" spans="5:10">
      <c r="E136" t="s">
        <v>648</v>
      </c>
      <c r="G136" s="46" t="str">
        <f t="shared" si="4"/>
        <v>2048</v>
      </c>
      <c r="H136" s="47">
        <f t="shared" si="5"/>
        <v>392.2</v>
      </c>
      <c r="I136" s="46">
        <v>5.5E-2</v>
      </c>
    </row>
    <row r="137" spans="5:10">
      <c r="E137" t="s">
        <v>649</v>
      </c>
      <c r="G137" s="46" t="str">
        <f t="shared" si="4"/>
        <v>2056</v>
      </c>
      <c r="H137" s="47">
        <f t="shared" si="5"/>
        <v>392.3</v>
      </c>
      <c r="I137" s="46">
        <v>2.8999999999999998E-2</v>
      </c>
    </row>
    <row r="138" spans="5:10">
      <c r="E138" t="s">
        <v>650</v>
      </c>
      <c r="G138" s="46" t="str">
        <f t="shared" si="4"/>
        <v>2057</v>
      </c>
      <c r="H138" s="47">
        <f t="shared" si="5"/>
        <v>392.3</v>
      </c>
      <c r="I138" s="46">
        <v>2.8999999999999998E-2</v>
      </c>
    </row>
    <row r="139" spans="5:10">
      <c r="E139" s="52" t="s">
        <v>651</v>
      </c>
      <c r="F139" s="57"/>
      <c r="G139" s="57" t="str">
        <f t="shared" si="4"/>
        <v>2058</v>
      </c>
      <c r="H139" s="56">
        <v>392.4</v>
      </c>
      <c r="I139" s="57" t="e">
        <v>#N/A</v>
      </c>
    </row>
    <row r="140" spans="5:10">
      <c r="E140" s="68" t="s">
        <v>652</v>
      </c>
      <c r="F140" s="69"/>
      <c r="G140" s="69" t="str">
        <f t="shared" si="4"/>
        <v>2200</v>
      </c>
      <c r="H140" s="56">
        <v>392.5</v>
      </c>
      <c r="I140" s="69">
        <v>5.8499999999999996E-2</v>
      </c>
      <c r="J140" t="s">
        <v>976</v>
      </c>
    </row>
    <row r="141" spans="5:10">
      <c r="E141" t="s">
        <v>656</v>
      </c>
      <c r="G141" s="46" t="str">
        <f t="shared" si="4"/>
        <v>6000</v>
      </c>
      <c r="H141" s="47">
        <f t="shared" si="5"/>
        <v>396.5</v>
      </c>
      <c r="I141" s="46">
        <v>0</v>
      </c>
    </row>
    <row r="142" spans="5:10">
      <c r="E142" s="58" t="s">
        <v>675</v>
      </c>
      <c r="F142" s="59"/>
      <c r="G142" s="59" t="str">
        <f t="shared" si="4"/>
        <v>2000</v>
      </c>
      <c r="H142" s="60">
        <f t="shared" si="5"/>
        <v>392.5</v>
      </c>
      <c r="I142" s="59">
        <v>4.0800000000000003E-2</v>
      </c>
    </row>
    <row r="143" spans="5:10">
      <c r="E143" t="s">
        <v>676</v>
      </c>
      <c r="G143" s="46" t="str">
        <f t="shared" si="4"/>
        <v>2045</v>
      </c>
      <c r="H143" s="47">
        <f t="shared" si="5"/>
        <v>392.2</v>
      </c>
      <c r="I143" s="46">
        <v>2.3300000000000001E-2</v>
      </c>
    </row>
    <row r="144" spans="5:10">
      <c r="E144" t="s">
        <v>677</v>
      </c>
      <c r="G144" s="46" t="str">
        <f t="shared" si="4"/>
        <v>2046</v>
      </c>
      <c r="H144" s="47">
        <f t="shared" si="5"/>
        <v>392.2</v>
      </c>
      <c r="I144" s="46">
        <v>2.3300000000000001E-2</v>
      </c>
    </row>
    <row r="145" spans="5:9">
      <c r="E145" t="s">
        <v>678</v>
      </c>
      <c r="G145" s="46" t="str">
        <f t="shared" si="4"/>
        <v>2047</v>
      </c>
      <c r="H145" s="47">
        <f t="shared" si="5"/>
        <v>392.2</v>
      </c>
      <c r="I145" s="46">
        <v>2.3300000000000001E-2</v>
      </c>
    </row>
    <row r="146" spans="5:9">
      <c r="E146" t="s">
        <v>679</v>
      </c>
      <c r="G146" s="46" t="str">
        <f t="shared" si="4"/>
        <v>2048</v>
      </c>
      <c r="H146" s="47">
        <f t="shared" si="5"/>
        <v>392.2</v>
      </c>
      <c r="I146" s="46">
        <v>2.3300000000000001E-2</v>
      </c>
    </row>
    <row r="147" spans="5:9">
      <c r="E147" t="s">
        <v>680</v>
      </c>
      <c r="G147" s="46" t="str">
        <f t="shared" si="4"/>
        <v>2056</v>
      </c>
      <c r="H147" s="47">
        <f t="shared" si="5"/>
        <v>392.3</v>
      </c>
      <c r="I147" s="46">
        <v>2.0400000000000001E-2</v>
      </c>
    </row>
    <row r="148" spans="5:9">
      <c r="E148" t="s">
        <v>681</v>
      </c>
      <c r="G148" s="46" t="str">
        <f t="shared" si="4"/>
        <v>2057</v>
      </c>
      <c r="H148" s="47">
        <f t="shared" si="5"/>
        <v>392.3</v>
      </c>
      <c r="I148" s="46">
        <v>2.0400000000000001E-2</v>
      </c>
    </row>
    <row r="149" spans="5:9">
      <c r="E149" t="s">
        <v>682</v>
      </c>
      <c r="G149" s="46" t="str">
        <f t="shared" si="4"/>
        <v>2058</v>
      </c>
      <c r="H149" s="47">
        <f t="shared" si="5"/>
        <v>392.4</v>
      </c>
      <c r="I149" s="46">
        <v>2.7999999999999997E-2</v>
      </c>
    </row>
    <row r="150" spans="5:9">
      <c r="E150" t="s">
        <v>683</v>
      </c>
      <c r="G150" s="46" t="str">
        <f t="shared" si="4"/>
        <v>2065</v>
      </c>
      <c r="H150" s="47">
        <f t="shared" si="5"/>
        <v>392.4</v>
      </c>
      <c r="I150" s="46">
        <v>2.7999999999999997E-2</v>
      </c>
    </row>
    <row r="151" spans="5:9">
      <c r="E151" s="52" t="s">
        <v>684</v>
      </c>
      <c r="F151" s="57"/>
      <c r="G151" s="57" t="str">
        <f t="shared" si="4"/>
        <v>2085</v>
      </c>
      <c r="H151" s="56">
        <v>392.5</v>
      </c>
      <c r="I151" s="57">
        <v>4.0800000000000003E-2</v>
      </c>
    </row>
    <row r="152" spans="5:9">
      <c r="E152" s="52" t="s">
        <v>685</v>
      </c>
      <c r="F152" s="57"/>
      <c r="G152" s="57" t="str">
        <f t="shared" si="4"/>
        <v>2200</v>
      </c>
      <c r="H152" s="56">
        <v>392.5</v>
      </c>
      <c r="I152" s="57">
        <v>4.0800000000000003E-2</v>
      </c>
    </row>
    <row r="153" spans="5:9">
      <c r="E153" s="52" t="s">
        <v>686</v>
      </c>
      <c r="F153" s="57"/>
      <c r="G153" s="57" t="str">
        <f t="shared" si="4"/>
        <v>2700</v>
      </c>
      <c r="H153" s="56">
        <v>392.5</v>
      </c>
      <c r="I153" s="57">
        <v>4.0800000000000003E-2</v>
      </c>
    </row>
    <row r="154" spans="5:9">
      <c r="E154" s="52" t="s">
        <v>687</v>
      </c>
      <c r="F154" s="57"/>
      <c r="G154" s="57" t="str">
        <f t="shared" si="4"/>
        <v>2758</v>
      </c>
      <c r="H154" s="56">
        <v>392.4</v>
      </c>
      <c r="I154" s="57">
        <v>2.7999999999999997E-2</v>
      </c>
    </row>
    <row r="155" spans="5:9">
      <c r="E155" t="s">
        <v>692</v>
      </c>
      <c r="G155" s="46" t="str">
        <f t="shared" si="4"/>
        <v>6000</v>
      </c>
      <c r="H155" s="47">
        <f t="shared" si="5"/>
        <v>396.5</v>
      </c>
      <c r="I155" s="46">
        <v>2.92E-2</v>
      </c>
    </row>
    <row r="156" spans="5:9">
      <c r="E156" t="s">
        <v>693</v>
      </c>
      <c r="G156" s="46" t="str">
        <f t="shared" si="4"/>
        <v>6058</v>
      </c>
      <c r="H156" s="47">
        <f t="shared" si="5"/>
        <v>396.4</v>
      </c>
      <c r="I156" s="46">
        <v>5.1000000000000004E-3</v>
      </c>
    </row>
    <row r="157" spans="5:9">
      <c r="E157" t="s">
        <v>694</v>
      </c>
      <c r="G157" s="46" t="str">
        <f t="shared" si="4"/>
        <v>6700</v>
      </c>
      <c r="H157" s="47">
        <v>396.5</v>
      </c>
      <c r="I157" s="57">
        <v>2.92E-2</v>
      </c>
    </row>
  </sheetData>
  <autoFilter ref="A3:C128" xr:uid="{35E29FB8-310C-488C-A8FA-FD736D881F6E}"/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686"/>
  <sheetViews>
    <sheetView workbookViewId="0">
      <pane xSplit="1" ySplit="10" topLeftCell="AN653" activePane="bottomRight" state="frozen"/>
      <selection pane="topRight" activeCell="B1" sqref="B1"/>
      <selection pane="bottomLeft" activeCell="A11" sqref="A11"/>
      <selection pane="bottomRight" activeCell="BE653" sqref="BE653"/>
    </sheetView>
  </sheetViews>
  <sheetFormatPr defaultRowHeight="12.75" customHeight="1" outlineLevelCol="1"/>
  <cols>
    <col min="1" max="1" width="21.28515625" bestFit="1" customWidth="1"/>
    <col min="2" max="2" width="19.7109375" hidden="1" customWidth="1" outlineLevel="1"/>
    <col min="3" max="13" width="16.28515625" hidden="1" customWidth="1" outlineLevel="1"/>
    <col min="14" max="14" width="23" customWidth="1" collapsed="1"/>
    <col min="15" max="26" width="16.28515625" hidden="1" customWidth="1" outlineLevel="1"/>
    <col min="27" max="27" width="42.140625" customWidth="1" collapsed="1"/>
    <col min="28" max="39" width="15" hidden="1" customWidth="1" outlineLevel="1"/>
    <col min="40" max="40" width="27.140625" customWidth="1" collapsed="1"/>
    <col min="41" max="41" width="3.5703125" bestFit="1" customWidth="1"/>
    <col min="42" max="42" width="3.85546875" bestFit="1" customWidth="1"/>
    <col min="43" max="43" width="19" bestFit="1" customWidth="1"/>
    <col min="44" max="44" width="7" bestFit="1" customWidth="1"/>
    <col min="45" max="45" width="19.5703125" bestFit="1" customWidth="1"/>
    <col min="46" max="47" width="19.5703125" customWidth="1"/>
    <col min="48" max="48" width="9.5703125" bestFit="1" customWidth="1"/>
    <col min="54" max="54" width="14.42578125" bestFit="1" customWidth="1"/>
    <col min="55" max="55" width="13.42578125" bestFit="1" customWidth="1"/>
    <col min="56" max="56" width="13.42578125" customWidth="1"/>
    <col min="57" max="57" width="14.28515625" customWidth="1"/>
    <col min="58" max="58" width="12.5703125" bestFit="1" customWidth="1"/>
    <col min="59" max="59" width="14.28515625" bestFit="1" customWidth="1"/>
    <col min="60" max="61" width="12.5703125" bestFit="1" customWidth="1"/>
    <col min="62" max="62" width="16" bestFit="1" customWidth="1"/>
  </cols>
  <sheetData>
    <row r="1" spans="1:62" ht="21" customHeight="1">
      <c r="T1" s="1" t="s">
        <v>0</v>
      </c>
      <c r="AK1" s="2" t="s">
        <v>1</v>
      </c>
    </row>
    <row r="2" spans="1:62" ht="21" customHeight="1"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</row>
    <row r="3" spans="1:62" ht="21" customHeight="1"/>
    <row r="4" spans="1:62" ht="21" customHeight="1"/>
    <row r="5" spans="1:62" ht="21" customHeight="1">
      <c r="N5" s="127">
        <f>SUM(N11:N679)</f>
        <v>7031835944.7299948</v>
      </c>
      <c r="AA5" s="127"/>
      <c r="AN5" s="127"/>
      <c r="BE5" s="127"/>
      <c r="BF5" s="127"/>
      <c r="BG5" s="127"/>
      <c r="BH5" s="127"/>
      <c r="BI5" s="127"/>
      <c r="BJ5" s="127"/>
    </row>
    <row r="6" spans="1:62">
      <c r="T6" s="3" t="s">
        <v>2</v>
      </c>
      <c r="AK6" s="3" t="s">
        <v>3</v>
      </c>
    </row>
    <row r="7" spans="1:62">
      <c r="T7" s="4" t="s">
        <v>4</v>
      </c>
    </row>
    <row r="8" spans="1:62" ht="13.5" thickBot="1">
      <c r="T8" s="3" t="s">
        <v>5</v>
      </c>
      <c r="AV8">
        <v>4</v>
      </c>
      <c r="AW8">
        <v>5</v>
      </c>
      <c r="AX8">
        <v>7</v>
      </c>
      <c r="AY8">
        <v>8</v>
      </c>
      <c r="AZ8">
        <v>10</v>
      </c>
      <c r="BE8" t="s">
        <v>1146</v>
      </c>
    </row>
    <row r="9" spans="1:62" ht="13.5" thickBot="1">
      <c r="B9" s="8" t="s"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7"/>
      <c r="O9" s="8" t="s">
        <v>7</v>
      </c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7"/>
      <c r="AB9" s="8" t="s">
        <v>8</v>
      </c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7"/>
      <c r="AV9" t="s">
        <v>981</v>
      </c>
    </row>
    <row r="10" spans="1:62" ht="13.5" thickBot="1">
      <c r="A10" t="s">
        <v>1142</v>
      </c>
      <c r="B10" s="9" t="s">
        <v>9</v>
      </c>
      <c r="C10" s="9" t="s">
        <v>10</v>
      </c>
      <c r="D10" s="9" t="s">
        <v>11</v>
      </c>
      <c r="E10" s="9" t="s">
        <v>12</v>
      </c>
      <c r="F10" s="9" t="s">
        <v>13</v>
      </c>
      <c r="G10" s="9" t="s">
        <v>14</v>
      </c>
      <c r="H10" s="9" t="s">
        <v>15</v>
      </c>
      <c r="I10" s="9" t="s">
        <v>16</v>
      </c>
      <c r="J10" s="9" t="s">
        <v>17</v>
      </c>
      <c r="K10" s="9" t="s">
        <v>18</v>
      </c>
      <c r="L10" s="9" t="s">
        <v>19</v>
      </c>
      <c r="M10" s="9" t="s">
        <v>20</v>
      </c>
      <c r="N10" s="9" t="s">
        <v>21</v>
      </c>
      <c r="O10" s="9" t="s">
        <v>9</v>
      </c>
      <c r="P10" s="9" t="s">
        <v>10</v>
      </c>
      <c r="Q10" s="9" t="s">
        <v>11</v>
      </c>
      <c r="R10" s="9" t="s">
        <v>12</v>
      </c>
      <c r="S10" s="9" t="s">
        <v>13</v>
      </c>
      <c r="T10" s="9" t="s">
        <v>14</v>
      </c>
      <c r="U10" s="9" t="s">
        <v>15</v>
      </c>
      <c r="V10" s="9" t="s">
        <v>16</v>
      </c>
      <c r="W10" s="9" t="s">
        <v>17</v>
      </c>
      <c r="X10" s="9" t="s">
        <v>18</v>
      </c>
      <c r="Y10" s="9" t="s">
        <v>19</v>
      </c>
      <c r="Z10" s="9" t="s">
        <v>20</v>
      </c>
      <c r="AA10" s="9" t="s">
        <v>21</v>
      </c>
      <c r="AB10" s="9" t="s">
        <v>9</v>
      </c>
      <c r="AC10" s="9" t="s">
        <v>10</v>
      </c>
      <c r="AD10" s="9" t="s">
        <v>11</v>
      </c>
      <c r="AE10" s="9" t="s">
        <v>12</v>
      </c>
      <c r="AF10" s="9" t="s">
        <v>13</v>
      </c>
      <c r="AG10" s="9" t="s">
        <v>14</v>
      </c>
      <c r="AH10" s="9" t="s">
        <v>15</v>
      </c>
      <c r="AI10" s="9" t="s">
        <v>16</v>
      </c>
      <c r="AJ10" s="9" t="s">
        <v>17</v>
      </c>
      <c r="AK10" s="9" t="s">
        <v>18</v>
      </c>
      <c r="AL10" s="9" t="s">
        <v>19</v>
      </c>
      <c r="AM10" s="9" t="s">
        <v>20</v>
      </c>
      <c r="AN10" s="9" t="s">
        <v>21</v>
      </c>
      <c r="AO10" s="117" t="s">
        <v>1137</v>
      </c>
      <c r="AP10" s="117" t="s">
        <v>1136</v>
      </c>
      <c r="AQ10" s="117" t="s">
        <v>1175</v>
      </c>
      <c r="AR10" s="117" t="s">
        <v>993</v>
      </c>
      <c r="AS10" s="117" t="s">
        <v>1134</v>
      </c>
      <c r="AT10" s="117" t="s">
        <v>1138</v>
      </c>
      <c r="AU10" s="117" t="s">
        <v>1139</v>
      </c>
      <c r="AV10" s="117" t="s">
        <v>713</v>
      </c>
      <c r="AW10" s="117" t="s">
        <v>714</v>
      </c>
      <c r="AX10" s="117" t="s">
        <v>715</v>
      </c>
      <c r="AY10" s="117" t="s">
        <v>716</v>
      </c>
      <c r="AZ10" s="117" t="s">
        <v>717</v>
      </c>
      <c r="BA10" s="117" t="s">
        <v>1135</v>
      </c>
      <c r="BB10" s="117" t="s">
        <v>1143</v>
      </c>
      <c r="BC10" s="117" t="s">
        <v>1144</v>
      </c>
      <c r="BD10" s="117" t="s">
        <v>1151</v>
      </c>
      <c r="BE10" s="117" t="s">
        <v>713</v>
      </c>
      <c r="BF10" s="117" t="s">
        <v>714</v>
      </c>
      <c r="BG10" s="117" t="s">
        <v>715</v>
      </c>
      <c r="BH10" s="117" t="s">
        <v>716</v>
      </c>
      <c r="BI10" s="117" t="s">
        <v>717</v>
      </c>
      <c r="BJ10" s="117" t="s">
        <v>1135</v>
      </c>
    </row>
    <row r="11" spans="1:62" ht="13.5" thickBot="1">
      <c r="A11" s="8" t="s">
        <v>22</v>
      </c>
      <c r="B11" s="11">
        <v>6225824.8499999996</v>
      </c>
      <c r="C11" s="11">
        <v>6225824.8499999996</v>
      </c>
      <c r="D11" s="11">
        <v>6225824.8499999996</v>
      </c>
      <c r="E11" s="11">
        <v>6225824.8499999996</v>
      </c>
      <c r="F11" s="11">
        <v>6225824.8499999996</v>
      </c>
      <c r="G11" s="11">
        <v>6225824.8499999996</v>
      </c>
      <c r="H11" s="11">
        <v>6225824.8499999996</v>
      </c>
      <c r="I11" s="11">
        <v>6225824.8499999996</v>
      </c>
      <c r="J11" s="11">
        <v>6225824.8499999996</v>
      </c>
      <c r="K11" s="11">
        <v>6225824.8499999996</v>
      </c>
      <c r="L11" s="11">
        <v>6225824.8499999996</v>
      </c>
      <c r="M11" s="11">
        <v>6225824.8499999996</v>
      </c>
      <c r="N11" s="11">
        <v>6225824.8499999996</v>
      </c>
      <c r="O11" s="11">
        <v>-4209092.6900000004</v>
      </c>
      <c r="P11" s="11">
        <v>-4243680.6100000003</v>
      </c>
      <c r="Q11" s="11">
        <v>-4278268.53</v>
      </c>
      <c r="R11" s="11">
        <v>-4312856.45</v>
      </c>
      <c r="S11" s="11">
        <v>-4347444.37</v>
      </c>
      <c r="T11" s="11">
        <v>-4382032.29</v>
      </c>
      <c r="U11" s="11">
        <v>-4416620.21</v>
      </c>
      <c r="V11" s="11">
        <v>-4451208.13</v>
      </c>
      <c r="W11" s="11">
        <v>-4485796.05</v>
      </c>
      <c r="X11" s="11">
        <v>-4520383.97</v>
      </c>
      <c r="Y11" s="11">
        <v>-4554971.8899999997</v>
      </c>
      <c r="Z11" s="11">
        <v>-4589559.8099999996</v>
      </c>
      <c r="AA11" s="11">
        <v>-4624147.7300000004</v>
      </c>
      <c r="AB11" s="11">
        <v>-34587.919999999998</v>
      </c>
      <c r="AC11" s="11">
        <v>-34587.919999999998</v>
      </c>
      <c r="AD11" s="11">
        <v>-34587.919999999998</v>
      </c>
      <c r="AE11" s="11">
        <v>-34587.919999999998</v>
      </c>
      <c r="AF11" s="11">
        <v>-34587.919999999998</v>
      </c>
      <c r="AG11" s="11">
        <v>-34587.919999999998</v>
      </c>
      <c r="AH11" s="11">
        <v>-34587.919999999998</v>
      </c>
      <c r="AI11" s="11">
        <v>-34587.919999999998</v>
      </c>
      <c r="AJ11" s="11">
        <v>-34587.919999999998</v>
      </c>
      <c r="AK11" s="11">
        <v>-34587.919999999998</v>
      </c>
      <c r="AL11" s="11">
        <v>-34587.919999999998</v>
      </c>
      <c r="AM11" s="11">
        <v>-34587.919999999998</v>
      </c>
      <c r="AN11" s="11">
        <v>-34587.919999999998</v>
      </c>
      <c r="AO11" t="str">
        <f t="shared" ref="AO11:AO74" si="0">LEFT(A11,2)</f>
        <v>CD</v>
      </c>
      <c r="AP11" t="str">
        <f>IFERROR(IF(VLOOKUP(MID(A11,4,2),'Data.Lookup - Do Not Print'!$S$3:$T$7,2,FALSE)=1,MID(A11,4,2),0),"AN")</f>
        <v>AA</v>
      </c>
      <c r="AQ11" t="s">
        <v>987</v>
      </c>
      <c r="AR11" t="str">
        <f t="shared" ref="AR11:AR74" si="1">RIGHT(A11,6)</f>
        <v>303000</v>
      </c>
      <c r="AS11" t="str">
        <f>IF(AO11="GD",VLOOKUP(_xlfn.NUMBERVALUE(AR11),'Data.Lookup - Do Not Print'!$D$3:$E$12,2,TRUE),VLOOKUP(_xlfn.NUMBERVALUE(AR11),'Data.Lookup - Do Not Print'!$A$3:$B$16,2,TRUE))</f>
        <v>Intangibles</v>
      </c>
      <c r="AT11">
        <v>4</v>
      </c>
      <c r="AU11" t="str">
        <f t="shared" ref="AU11:AU74" si="2">_xlfn.CONCAT(AO11,".",AP11,AT11)</f>
        <v>CD.AA4</v>
      </c>
      <c r="AV11" s="46">
        <f>VLOOKUP($AU11,'2022-Allocations'!$I$6:$T$24,AV$8,FALSE)</f>
        <v>0.47012999999999999</v>
      </c>
      <c r="AW11" s="46">
        <f>VLOOKUP($AU11,'2022-Allocations'!$I$6:$T$24,AW$8,FALSE)</f>
        <v>0.14638000000000001</v>
      </c>
      <c r="AX11" s="46">
        <f>VLOOKUP($AU11,'2022-Allocations'!$I$6:$T$24,AX$8,FALSE)</f>
        <v>0.23682</v>
      </c>
      <c r="AY11" s="46">
        <f>VLOOKUP($AU11,'2022-Allocations'!$I$6:$T$24,AY$8,FALSE)</f>
        <v>5.5899999999999998E-2</v>
      </c>
      <c r="AZ11" s="46">
        <f>VLOOKUP($AU11,'2022-Allocations'!$I$6:$T$24,AZ$8,FALSE)</f>
        <v>9.0770000000000003E-2</v>
      </c>
      <c r="BA11" s="121">
        <f>SUM(AV11:AZ11)-1</f>
        <v>0</v>
      </c>
      <c r="BB11" s="46">
        <f>VLOOKUP(A11,'Data.Lookup - Do Not Print'!$G$3:$I$802,3,FALSE)</f>
        <v>6.6666669999999997E-2</v>
      </c>
      <c r="BC11" s="46">
        <f>VLOOKUP(A11,'Data.Lookup - Do Not Print'!$M$3:$O$802,3,FALSE)</f>
        <v>6.6666669999999997E-2</v>
      </c>
      <c r="BD11" s="46" t="str">
        <f>IF(AND(BB11=0,BC11=0),"Y","N")</f>
        <v>N</v>
      </c>
      <c r="BE11" s="126">
        <f>ROUND($N11*AV11,0)</f>
        <v>2926947</v>
      </c>
      <c r="BF11" s="126">
        <f>ROUND($N11*AW11,0)</f>
        <v>911336</v>
      </c>
      <c r="BG11" s="126">
        <f>ROUND($N11*AX11,0)</f>
        <v>1474400</v>
      </c>
      <c r="BH11" s="126">
        <f>ROUND($N11*AY11,0)</f>
        <v>348024</v>
      </c>
      <c r="BI11" s="126">
        <f>ROUND($N11*AZ11,0)</f>
        <v>565118</v>
      </c>
      <c r="BJ11" s="131">
        <f t="shared" ref="BJ11:BJ74" si="3">IF(ABS(SUM(BE11:BI11)-N11)&gt;1,"Allocate",0)</f>
        <v>0</v>
      </c>
    </row>
    <row r="12" spans="1:62" ht="13.5" thickBot="1">
      <c r="A12" s="9" t="s">
        <v>23</v>
      </c>
      <c r="B12" s="11">
        <v>153678709.62</v>
      </c>
      <c r="C12" s="11">
        <v>151566993.34999999</v>
      </c>
      <c r="D12" s="11">
        <v>149575818.53999999</v>
      </c>
      <c r="E12" s="11">
        <v>151107478.16999999</v>
      </c>
      <c r="F12" s="11">
        <v>151591323.63</v>
      </c>
      <c r="G12" s="11">
        <v>1377962.77</v>
      </c>
      <c r="H12" s="11">
        <v>152886401.37</v>
      </c>
      <c r="I12" s="11">
        <v>150645045.16</v>
      </c>
      <c r="J12" s="11">
        <v>153335214.84999999</v>
      </c>
      <c r="K12" s="11">
        <v>148711771.05000001</v>
      </c>
      <c r="L12" s="11">
        <v>151438842.34</v>
      </c>
      <c r="M12" s="11">
        <v>152272470.75999999</v>
      </c>
      <c r="N12" s="11">
        <v>152048685.86000001</v>
      </c>
      <c r="O12" s="11">
        <v>-69895073.269999996</v>
      </c>
      <c r="P12" s="11">
        <v>-68776556.640000001</v>
      </c>
      <c r="Q12" s="11">
        <v>-67067973.920000002</v>
      </c>
      <c r="R12" s="11">
        <v>-69540420.859999999</v>
      </c>
      <c r="S12" s="11">
        <v>-71837965.450000003</v>
      </c>
      <c r="T12" s="11">
        <v>-240940.04</v>
      </c>
      <c r="U12" s="11">
        <v>-73452529.469999999</v>
      </c>
      <c r="V12" s="11">
        <v>-74354633.459999993</v>
      </c>
      <c r="W12" s="11">
        <v>-75942129.219999999</v>
      </c>
      <c r="X12" s="11">
        <v>-76241474.879999995</v>
      </c>
      <c r="Y12" s="11">
        <v>-78593880.629999995</v>
      </c>
      <c r="Z12" s="11">
        <v>-81453829.590000004</v>
      </c>
      <c r="AA12" s="11">
        <v>-81077052.629999995</v>
      </c>
      <c r="AB12" s="11">
        <v>-2350489.15</v>
      </c>
      <c r="AC12" s="11">
        <v>-2421742.12</v>
      </c>
      <c r="AD12" s="11">
        <v>-2470701.91</v>
      </c>
      <c r="AE12" s="11">
        <v>-2472446.94</v>
      </c>
      <c r="AF12" s="11">
        <v>-2482398.31</v>
      </c>
      <c r="AG12" s="11">
        <v>-23360.29</v>
      </c>
      <c r="AH12" s="11">
        <v>-2516390.48</v>
      </c>
      <c r="AI12" s="11">
        <v>-2736548.44</v>
      </c>
      <c r="AJ12" s="11">
        <v>-2820329.58</v>
      </c>
      <c r="AK12" s="11">
        <v>-2849524.97</v>
      </c>
      <c r="AL12" s="11">
        <v>-2853495.01</v>
      </c>
      <c r="AM12" s="11">
        <v>-2859948.96</v>
      </c>
      <c r="AN12" s="11">
        <v>-2857989.73</v>
      </c>
      <c r="AO12" t="str">
        <f t="shared" si="0"/>
        <v>CD</v>
      </c>
      <c r="AP12" t="str">
        <f>IFERROR(IF(VLOOKUP(MID(A12,4,2),'Data.Lookup - Do Not Print'!$S$3:$T$7,2,FALSE)=1,MID(A12,4,2),0),"AN")</f>
        <v>AA</v>
      </c>
      <c r="AQ12" t="s">
        <v>987</v>
      </c>
      <c r="AR12" t="str">
        <f t="shared" si="1"/>
        <v>303100</v>
      </c>
      <c r="AS12" t="str">
        <f>IF(AO12="GD",VLOOKUP(_xlfn.NUMBERVALUE(AR12),'Data.Lookup - Do Not Print'!$D$3:$E$12,2,TRUE),VLOOKUP(_xlfn.NUMBERVALUE(AR12),'Data.Lookup - Do Not Print'!$A$3:$B$16,2,TRUE))</f>
        <v>Intangibles</v>
      </c>
      <c r="AT12">
        <v>4</v>
      </c>
      <c r="AU12" t="str">
        <f t="shared" si="2"/>
        <v>CD.AA4</v>
      </c>
      <c r="AV12" s="46">
        <f>VLOOKUP($AU12,'2022-Allocations'!$I$6:$T$24,AV$8,FALSE)</f>
        <v>0.47012999999999999</v>
      </c>
      <c r="AW12" s="46">
        <f>VLOOKUP($AU12,'2022-Allocations'!$I$6:$T$24,AW$8,FALSE)</f>
        <v>0.14638000000000001</v>
      </c>
      <c r="AX12" s="46">
        <f>VLOOKUP($AU12,'2022-Allocations'!$I$6:$T$24,AX$8,FALSE)</f>
        <v>0.23682</v>
      </c>
      <c r="AY12" s="46">
        <f>VLOOKUP($AU12,'2022-Allocations'!$I$6:$T$24,AY$8,FALSE)</f>
        <v>5.5899999999999998E-2</v>
      </c>
      <c r="AZ12" s="46">
        <f>VLOOKUP($AU12,'2022-Allocations'!$I$6:$T$24,AZ$8,FALSE)</f>
        <v>9.0770000000000003E-2</v>
      </c>
      <c r="BA12" s="121">
        <f t="shared" ref="BA12:BA72" si="4">SUM(AV12:AZ12)-1</f>
        <v>0</v>
      </c>
      <c r="BB12" s="46">
        <f>VLOOKUP(A12,'Data.Lookup - Do Not Print'!$G$3:$I$802,3,FALSE)</f>
        <v>0.2</v>
      </c>
      <c r="BC12" s="46">
        <f>VLOOKUP(A12,'Data.Lookup - Do Not Print'!$M$3:$O$802,3,FALSE)</f>
        <v>0.2</v>
      </c>
      <c r="BD12" s="46" t="str">
        <f t="shared" ref="BD12:BD75" si="5">IF(AND(BB12=0,BC12=0),"Y","N")</f>
        <v>N</v>
      </c>
      <c r="BE12" s="132">
        <f>ROUND($N12*AV12,0)-1</f>
        <v>71482648</v>
      </c>
      <c r="BF12" s="126">
        <f t="shared" ref="BF12:BF75" si="6">ROUND($N12*AW12,0)</f>
        <v>22256887</v>
      </c>
      <c r="BG12" s="126">
        <f t="shared" ref="BG12:BG75" si="7">ROUND($N12*AX12,0)</f>
        <v>36008170</v>
      </c>
      <c r="BH12" s="126">
        <f t="shared" ref="BH12:BH75" si="8">ROUND($N12*AY12,0)</f>
        <v>8499522</v>
      </c>
      <c r="BI12" s="126">
        <f t="shared" ref="BI12:BI75" si="9">ROUND($N12*AZ12,0)</f>
        <v>13801459</v>
      </c>
      <c r="BJ12" s="131">
        <f t="shared" si="3"/>
        <v>0</v>
      </c>
    </row>
    <row r="13" spans="1:62" ht="13.5" thickBot="1">
      <c r="A13" s="9" t="s">
        <v>24</v>
      </c>
      <c r="B13" s="10"/>
      <c r="C13" s="10"/>
      <c r="D13" s="10"/>
      <c r="E13" s="10"/>
      <c r="F13" s="10"/>
      <c r="G13" s="11">
        <v>148921901.41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0"/>
      <c r="P13" s="10"/>
      <c r="Q13" s="10"/>
      <c r="R13" s="10"/>
      <c r="S13" s="10"/>
      <c r="T13" s="11">
        <v>-72187442.030000001</v>
      </c>
      <c r="U13" s="11">
        <v>-12734.73</v>
      </c>
      <c r="V13" s="11">
        <v>-12069.36</v>
      </c>
      <c r="W13" s="11">
        <v>-11560.43</v>
      </c>
      <c r="X13" s="11">
        <v>-11207.91</v>
      </c>
      <c r="Y13" s="11">
        <v>-10855.4</v>
      </c>
      <c r="Z13" s="11">
        <v>-10502.88</v>
      </c>
      <c r="AA13" s="11">
        <v>-10150.370000000001</v>
      </c>
      <c r="AB13" s="10"/>
      <c r="AC13" s="10"/>
      <c r="AD13" s="10"/>
      <c r="AE13" s="10"/>
      <c r="AF13" s="10"/>
      <c r="AG13" s="11">
        <v>-2463826.61</v>
      </c>
      <c r="AH13" s="11">
        <v>665.35</v>
      </c>
      <c r="AI13" s="11">
        <v>665.37</v>
      </c>
      <c r="AJ13" s="11">
        <v>508.93</v>
      </c>
      <c r="AK13" s="11">
        <v>352.52</v>
      </c>
      <c r="AL13" s="11">
        <v>352.51</v>
      </c>
      <c r="AM13" s="11">
        <v>352.52</v>
      </c>
      <c r="AN13" s="11">
        <v>352.51</v>
      </c>
      <c r="AO13" t="str">
        <f t="shared" si="0"/>
        <v>CD</v>
      </c>
      <c r="AP13" t="str">
        <f>IFERROR(IF(VLOOKUP(MID(A13,4,2),'Data.Lookup - Do Not Print'!$S$3:$T$7,2,FALSE)=1,MID(A13,4,2),0),"AN")</f>
        <v>AA</v>
      </c>
      <c r="AQ13" t="s">
        <v>987</v>
      </c>
      <c r="AR13" t="str">
        <f t="shared" si="1"/>
        <v>303101</v>
      </c>
      <c r="AS13" t="str">
        <f>IF(AO13="GD",VLOOKUP(_xlfn.NUMBERVALUE(AR13),'Data.Lookup - Do Not Print'!$D$3:$E$12,2,TRUE),VLOOKUP(_xlfn.NUMBERVALUE(AR13),'Data.Lookup - Do Not Print'!$A$3:$B$16,2,TRUE))</f>
        <v>Intangibles</v>
      </c>
      <c r="AT13">
        <v>4</v>
      </c>
      <c r="AU13" t="str">
        <f t="shared" si="2"/>
        <v>CD.AA4</v>
      </c>
      <c r="AV13" s="46">
        <f>VLOOKUP($AU13,'2022-Allocations'!$I$6:$T$24,AV$8,FALSE)</f>
        <v>0.47012999999999999</v>
      </c>
      <c r="AW13" s="46">
        <f>VLOOKUP($AU13,'2022-Allocations'!$I$6:$T$24,AW$8,FALSE)</f>
        <v>0.14638000000000001</v>
      </c>
      <c r="AX13" s="46">
        <f>VLOOKUP($AU13,'2022-Allocations'!$I$6:$T$24,AX$8,FALSE)</f>
        <v>0.23682</v>
      </c>
      <c r="AY13" s="46">
        <f>VLOOKUP($AU13,'2022-Allocations'!$I$6:$T$24,AY$8,FALSE)</f>
        <v>5.5899999999999998E-2</v>
      </c>
      <c r="AZ13" s="46">
        <f>VLOOKUP($AU13,'2022-Allocations'!$I$6:$T$24,AZ$8,FALSE)</f>
        <v>9.0770000000000003E-2</v>
      </c>
      <c r="BA13" s="121">
        <f t="shared" si="4"/>
        <v>0</v>
      </c>
      <c r="BB13" s="46">
        <f>VLOOKUP(A13,'Data.Lookup - Do Not Print'!$G$3:$I$802,3,FALSE)</f>
        <v>1</v>
      </c>
      <c r="BC13" s="46">
        <f>VLOOKUP(A13,'Data.Lookup - Do Not Print'!$M$3:$O$802,3,FALSE)</f>
        <v>1</v>
      </c>
      <c r="BD13" s="46" t="str">
        <f t="shared" si="5"/>
        <v>N</v>
      </c>
      <c r="BE13" s="126">
        <f t="shared" ref="BE13:BE75" si="10">ROUND($N13*AV13,0)</f>
        <v>0</v>
      </c>
      <c r="BF13" s="126">
        <f t="shared" si="6"/>
        <v>0</v>
      </c>
      <c r="BG13" s="126">
        <f t="shared" si="7"/>
        <v>0</v>
      </c>
      <c r="BH13" s="126">
        <f t="shared" si="8"/>
        <v>0</v>
      </c>
      <c r="BI13" s="126">
        <f t="shared" si="9"/>
        <v>0</v>
      </c>
      <c r="BJ13" s="131">
        <f t="shared" si="3"/>
        <v>0</v>
      </c>
    </row>
    <row r="14" spans="1:62" ht="13.5" thickBot="1">
      <c r="A14" s="9" t="s">
        <v>25</v>
      </c>
      <c r="B14" s="10"/>
      <c r="C14" s="10"/>
      <c r="D14" s="10"/>
      <c r="E14" s="10"/>
      <c r="F14" s="10"/>
      <c r="G14" s="10"/>
      <c r="H14" s="10"/>
      <c r="I14" s="10"/>
      <c r="J14" s="11">
        <v>279773.08</v>
      </c>
      <c r="K14" s="11">
        <v>297911.61</v>
      </c>
      <c r="L14" s="11">
        <v>307860.28000000003</v>
      </c>
      <c r="M14" s="11">
        <v>314876.62</v>
      </c>
      <c r="N14" s="11">
        <v>321950.46999999997</v>
      </c>
      <c r="O14" s="10"/>
      <c r="P14" s="10"/>
      <c r="Q14" s="10"/>
      <c r="R14" s="10"/>
      <c r="S14" s="10"/>
      <c r="T14" s="10"/>
      <c r="U14" s="10"/>
      <c r="V14" s="10"/>
      <c r="W14" s="11">
        <v>-5828.61</v>
      </c>
      <c r="X14" s="11">
        <v>-17871.75</v>
      </c>
      <c r="Y14" s="11">
        <v>-30539.05</v>
      </c>
      <c r="Z14" s="11">
        <v>-43600.89</v>
      </c>
      <c r="AA14" s="11">
        <v>-57006.39</v>
      </c>
      <c r="AB14" s="10"/>
      <c r="AC14" s="10"/>
      <c r="AD14" s="10"/>
      <c r="AE14" s="10"/>
      <c r="AF14" s="10"/>
      <c r="AG14" s="10"/>
      <c r="AH14" s="10"/>
      <c r="AI14" s="10"/>
      <c r="AJ14" s="11">
        <v>-5828.61</v>
      </c>
      <c r="AK14" s="11">
        <v>-12043.14</v>
      </c>
      <c r="AL14" s="11">
        <v>-12667.3</v>
      </c>
      <c r="AM14" s="11">
        <v>-13061.84</v>
      </c>
      <c r="AN14" s="11">
        <v>-13405.5</v>
      </c>
      <c r="AO14" t="str">
        <f t="shared" si="0"/>
        <v>CD</v>
      </c>
      <c r="AP14" t="str">
        <f>IFERROR(IF(VLOOKUP(MID(A14,4,2),'Data.Lookup - Do Not Print'!$S$3:$T$7,2,FALSE)=1,MID(A14,4,2),0),"AN")</f>
        <v>AA</v>
      </c>
      <c r="AQ14" t="s">
        <v>987</v>
      </c>
      <c r="AR14" t="str">
        <f t="shared" si="1"/>
        <v>303102</v>
      </c>
      <c r="AS14" t="str">
        <f>IF(AO14="GD",VLOOKUP(_xlfn.NUMBERVALUE(AR14),'Data.Lookup - Do Not Print'!$D$3:$E$12,2,TRUE),VLOOKUP(_xlfn.NUMBERVALUE(AR14),'Data.Lookup - Do Not Print'!$A$3:$B$16,2,TRUE))</f>
        <v>Intangibles</v>
      </c>
      <c r="AT14">
        <v>4</v>
      </c>
      <c r="AU14" t="str">
        <f t="shared" si="2"/>
        <v>CD.AA4</v>
      </c>
      <c r="AV14" s="46">
        <f>VLOOKUP($AU14,'2022-Allocations'!$I$6:$T$24,AV$8,FALSE)</f>
        <v>0.47012999999999999</v>
      </c>
      <c r="AW14" s="46">
        <f>VLOOKUP($AU14,'2022-Allocations'!$I$6:$T$24,AW$8,FALSE)</f>
        <v>0.14638000000000001</v>
      </c>
      <c r="AX14" s="46">
        <f>VLOOKUP($AU14,'2022-Allocations'!$I$6:$T$24,AX$8,FALSE)</f>
        <v>0.23682</v>
      </c>
      <c r="AY14" s="46">
        <f>VLOOKUP($AU14,'2022-Allocations'!$I$6:$T$24,AY$8,FALSE)</f>
        <v>5.5899999999999998E-2</v>
      </c>
      <c r="AZ14" s="46">
        <f>VLOOKUP($AU14,'2022-Allocations'!$I$6:$T$24,AZ$8,FALSE)</f>
        <v>9.0770000000000003E-2</v>
      </c>
      <c r="BA14" s="121">
        <f t="shared" si="4"/>
        <v>0</v>
      </c>
      <c r="BB14" s="46">
        <f>VLOOKUP(A14,'Data.Lookup - Do Not Print'!$G$3:$I$802,3,FALSE)</f>
        <v>0.5</v>
      </c>
      <c r="BC14" s="46">
        <f>VLOOKUP(A14,'Data.Lookup - Do Not Print'!$M$3:$O$802,3,FALSE)</f>
        <v>0.5</v>
      </c>
      <c r="BD14" s="46" t="str">
        <f t="shared" si="5"/>
        <v>N</v>
      </c>
      <c r="BE14" s="126">
        <f t="shared" si="10"/>
        <v>151359</v>
      </c>
      <c r="BF14" s="126">
        <f t="shared" si="6"/>
        <v>47127</v>
      </c>
      <c r="BG14" s="126">
        <f t="shared" si="7"/>
        <v>76244</v>
      </c>
      <c r="BH14" s="126">
        <f t="shared" si="8"/>
        <v>17997</v>
      </c>
      <c r="BI14" s="126">
        <f t="shared" si="9"/>
        <v>29223</v>
      </c>
      <c r="BJ14" s="131">
        <f t="shared" si="3"/>
        <v>0</v>
      </c>
    </row>
    <row r="15" spans="1:62" ht="13.5" thickBot="1">
      <c r="A15" s="9" t="s">
        <v>26</v>
      </c>
      <c r="B15" s="10"/>
      <c r="C15" s="10"/>
      <c r="D15" s="10"/>
      <c r="E15" s="10"/>
      <c r="F15" s="10"/>
      <c r="G15" s="11">
        <v>288955.73</v>
      </c>
      <c r="H15" s="11">
        <v>2122166.11</v>
      </c>
      <c r="I15" s="11">
        <v>2348478.9300000002</v>
      </c>
      <c r="J15" s="11">
        <v>2444333.81</v>
      </c>
      <c r="K15" s="11">
        <v>3204571.28</v>
      </c>
      <c r="L15" s="11">
        <v>3235114.16</v>
      </c>
      <c r="M15" s="11">
        <v>3351231.79</v>
      </c>
      <c r="N15" s="11">
        <v>7429923.5899999999</v>
      </c>
      <c r="O15" s="10"/>
      <c r="P15" s="10"/>
      <c r="Q15" s="10"/>
      <c r="R15" s="10"/>
      <c r="S15" s="10"/>
      <c r="T15" s="11">
        <v>-4013.28</v>
      </c>
      <c r="U15" s="11">
        <v>-37501.379999999997</v>
      </c>
      <c r="V15" s="11">
        <v>-99604.15</v>
      </c>
      <c r="W15" s="11">
        <v>-166218.82999999999</v>
      </c>
      <c r="X15" s="11">
        <v>-244771.86</v>
      </c>
      <c r="Y15" s="11">
        <v>-334400.09000000003</v>
      </c>
      <c r="Z15" s="11">
        <v>-426208.4</v>
      </c>
      <c r="AA15" s="11">
        <v>-576601.09</v>
      </c>
      <c r="AB15" s="10"/>
      <c r="AC15" s="10"/>
      <c r="AD15" s="10"/>
      <c r="AE15" s="10"/>
      <c r="AF15" s="10"/>
      <c r="AG15" s="11">
        <v>-4013.28</v>
      </c>
      <c r="AH15" s="11">
        <v>-33488.1</v>
      </c>
      <c r="AI15" s="11">
        <v>-62102.77</v>
      </c>
      <c r="AJ15" s="11">
        <v>-66614.679999999993</v>
      </c>
      <c r="AK15" s="11">
        <v>-78553.03</v>
      </c>
      <c r="AL15" s="11">
        <v>-89628.23</v>
      </c>
      <c r="AM15" s="11">
        <v>-91808.31</v>
      </c>
      <c r="AN15" s="11">
        <v>-150392.69</v>
      </c>
      <c r="AO15" t="str">
        <f t="shared" si="0"/>
        <v>CD</v>
      </c>
      <c r="AP15" t="str">
        <f>IFERROR(IF(VLOOKUP(MID(A15,4,2),'Data.Lookup - Do Not Print'!$S$3:$T$7,2,FALSE)=1,MID(A15,4,2),0),"AN")</f>
        <v>AA</v>
      </c>
      <c r="AQ15" t="s">
        <v>987</v>
      </c>
      <c r="AR15" t="str">
        <f t="shared" si="1"/>
        <v>303103</v>
      </c>
      <c r="AS15" t="str">
        <f>IF(AO15="GD",VLOOKUP(_xlfn.NUMBERVALUE(AR15),'Data.Lookup - Do Not Print'!$D$3:$E$12,2,TRUE),VLOOKUP(_xlfn.NUMBERVALUE(AR15),'Data.Lookup - Do Not Print'!$A$3:$B$16,2,TRUE))</f>
        <v>Intangibles</v>
      </c>
      <c r="AT15">
        <v>4</v>
      </c>
      <c r="AU15" t="str">
        <f t="shared" si="2"/>
        <v>CD.AA4</v>
      </c>
      <c r="AV15" s="46">
        <f>VLOOKUP($AU15,'2022-Allocations'!$I$6:$T$24,AV$8,FALSE)</f>
        <v>0.47012999999999999</v>
      </c>
      <c r="AW15" s="46">
        <f>VLOOKUP($AU15,'2022-Allocations'!$I$6:$T$24,AW$8,FALSE)</f>
        <v>0.14638000000000001</v>
      </c>
      <c r="AX15" s="46">
        <f>VLOOKUP($AU15,'2022-Allocations'!$I$6:$T$24,AX$8,FALSE)</f>
        <v>0.23682</v>
      </c>
      <c r="AY15" s="46">
        <f>VLOOKUP($AU15,'2022-Allocations'!$I$6:$T$24,AY$8,FALSE)</f>
        <v>5.5899999999999998E-2</v>
      </c>
      <c r="AZ15" s="46">
        <f>VLOOKUP($AU15,'2022-Allocations'!$I$6:$T$24,AZ$8,FALSE)</f>
        <v>9.0770000000000003E-2</v>
      </c>
      <c r="BA15" s="121">
        <f t="shared" si="4"/>
        <v>0</v>
      </c>
      <c r="BB15" s="46">
        <f>VLOOKUP(A15,'Data.Lookup - Do Not Print'!$G$3:$I$802,3,FALSE)</f>
        <v>0.33333333333333337</v>
      </c>
      <c r="BC15" s="46">
        <f>VLOOKUP(A15,'Data.Lookup - Do Not Print'!$M$3:$O$802,3,FALSE)</f>
        <v>0.33333333333333337</v>
      </c>
      <c r="BD15" s="46" t="str">
        <f t="shared" si="5"/>
        <v>N</v>
      </c>
      <c r="BE15" s="126">
        <f t="shared" si="10"/>
        <v>3493030</v>
      </c>
      <c r="BF15" s="126">
        <f t="shared" si="6"/>
        <v>1087592</v>
      </c>
      <c r="BG15" s="126">
        <f t="shared" si="7"/>
        <v>1759555</v>
      </c>
      <c r="BH15" s="126">
        <f t="shared" si="8"/>
        <v>415333</v>
      </c>
      <c r="BI15" s="126">
        <f t="shared" si="9"/>
        <v>674414</v>
      </c>
      <c r="BJ15" s="131">
        <f t="shared" si="3"/>
        <v>0</v>
      </c>
    </row>
    <row r="16" spans="1:62" ht="13.5" thickBot="1">
      <c r="A16" s="9" t="s">
        <v>28</v>
      </c>
      <c r="B16" s="11">
        <v>100831203.22</v>
      </c>
      <c r="C16" s="11">
        <v>100831203.22</v>
      </c>
      <c r="D16" s="11">
        <v>100831203.22</v>
      </c>
      <c r="E16" s="11">
        <v>100831203.22</v>
      </c>
      <c r="F16" s="11">
        <v>100831203.22</v>
      </c>
      <c r="G16" s="11">
        <v>100831203.22</v>
      </c>
      <c r="H16" s="11">
        <v>100831203.22</v>
      </c>
      <c r="I16" s="11">
        <v>100831203.22</v>
      </c>
      <c r="J16" s="11">
        <v>100831203.22</v>
      </c>
      <c r="K16" s="11">
        <v>100831203.22</v>
      </c>
      <c r="L16" s="11">
        <v>100831203.22</v>
      </c>
      <c r="M16" s="11">
        <v>100831203.22</v>
      </c>
      <c r="N16" s="11">
        <v>100831203.22</v>
      </c>
      <c r="O16" s="11">
        <v>-40828747.890000001</v>
      </c>
      <c r="P16" s="11">
        <v>-41384930.539999999</v>
      </c>
      <c r="Q16" s="11">
        <v>-41941113.200000003</v>
      </c>
      <c r="R16" s="11">
        <v>-42497296.090000004</v>
      </c>
      <c r="S16" s="11">
        <v>-43053478.659999996</v>
      </c>
      <c r="T16" s="11">
        <v>-43609661.189999998</v>
      </c>
      <c r="U16" s="11">
        <v>-44165843.950000003</v>
      </c>
      <c r="V16" s="11">
        <v>-44722026.82</v>
      </c>
      <c r="W16" s="11">
        <v>-45278209.630000003</v>
      </c>
      <c r="X16" s="11">
        <v>-45834392.469999999</v>
      </c>
      <c r="Y16" s="11">
        <v>-46390575.210000001</v>
      </c>
      <c r="Z16" s="11">
        <v>-46946757.789999999</v>
      </c>
      <c r="AA16" s="11">
        <v>-47502940.240000002</v>
      </c>
      <c r="AB16" s="11">
        <v>-556182.48</v>
      </c>
      <c r="AC16" s="11">
        <v>-556182.65</v>
      </c>
      <c r="AD16" s="11">
        <v>-556182.66</v>
      </c>
      <c r="AE16" s="11">
        <v>-556182.89</v>
      </c>
      <c r="AF16" s="11">
        <v>-556182.56999999995</v>
      </c>
      <c r="AG16" s="11">
        <v>-556182.53</v>
      </c>
      <c r="AH16" s="11">
        <v>-556182.76</v>
      </c>
      <c r="AI16" s="11">
        <v>-556182.87</v>
      </c>
      <c r="AJ16" s="11">
        <v>-556182.81000000006</v>
      </c>
      <c r="AK16" s="11">
        <v>-556182.84</v>
      </c>
      <c r="AL16" s="11">
        <v>-556182.74</v>
      </c>
      <c r="AM16" s="11">
        <v>-556182.57999999996</v>
      </c>
      <c r="AN16" s="11">
        <v>-556182.44999999995</v>
      </c>
      <c r="AO16" t="str">
        <f t="shared" si="0"/>
        <v>CD</v>
      </c>
      <c r="AP16" t="str">
        <f>IFERROR(IF(VLOOKUP(MID(A16,4,2),'Data.Lookup - Do Not Print'!$S$3:$T$7,2,FALSE)=1,MID(A16,4,2),0),"AN")</f>
        <v>AA</v>
      </c>
      <c r="AQ16" t="s">
        <v>987</v>
      </c>
      <c r="AR16" t="str">
        <f t="shared" si="1"/>
        <v>303115</v>
      </c>
      <c r="AS16" t="str">
        <f>IF(AO16="GD",VLOOKUP(_xlfn.NUMBERVALUE(AR16),'Data.Lookup - Do Not Print'!$D$3:$E$12,2,TRUE),VLOOKUP(_xlfn.NUMBERVALUE(AR16),'Data.Lookup - Do Not Print'!$A$3:$B$16,2,TRUE))</f>
        <v>Intangibles</v>
      </c>
      <c r="AT16">
        <v>4</v>
      </c>
      <c r="AU16" t="str">
        <f t="shared" si="2"/>
        <v>CD.AA4</v>
      </c>
      <c r="AV16" s="46">
        <f>VLOOKUP($AU16,'2022-Allocations'!$I$6:$T$24,AV$8,FALSE)</f>
        <v>0.47012999999999999</v>
      </c>
      <c r="AW16" s="46">
        <f>VLOOKUP($AU16,'2022-Allocations'!$I$6:$T$24,AW$8,FALSE)</f>
        <v>0.14638000000000001</v>
      </c>
      <c r="AX16" s="46">
        <f>VLOOKUP($AU16,'2022-Allocations'!$I$6:$T$24,AX$8,FALSE)</f>
        <v>0.23682</v>
      </c>
      <c r="AY16" s="46">
        <f>VLOOKUP($AU16,'2022-Allocations'!$I$6:$T$24,AY$8,FALSE)</f>
        <v>5.5899999999999998E-2</v>
      </c>
      <c r="AZ16" s="46">
        <f>VLOOKUP($AU16,'2022-Allocations'!$I$6:$T$24,AZ$8,FALSE)</f>
        <v>9.0770000000000003E-2</v>
      </c>
      <c r="BA16" s="121">
        <f t="shared" si="4"/>
        <v>0</v>
      </c>
      <c r="BB16" s="46">
        <f>VLOOKUP(A16,'Data.Lookup - Do Not Print'!$G$3:$I$802,3,FALSE)</f>
        <v>6.6666666666666666E-2</v>
      </c>
      <c r="BC16" s="46">
        <f>VLOOKUP(A16,'Data.Lookup - Do Not Print'!$M$3:$O$802,3,FALSE)</f>
        <v>6.6666666666666666E-2</v>
      </c>
      <c r="BD16" s="46" t="str">
        <f t="shared" si="5"/>
        <v>N</v>
      </c>
      <c r="BE16" s="126">
        <f t="shared" si="10"/>
        <v>47403774</v>
      </c>
      <c r="BF16" s="126">
        <f t="shared" si="6"/>
        <v>14759672</v>
      </c>
      <c r="BG16" s="126">
        <f t="shared" si="7"/>
        <v>23878846</v>
      </c>
      <c r="BH16" s="126">
        <f t="shared" si="8"/>
        <v>5636464</v>
      </c>
      <c r="BI16" s="126">
        <f t="shared" si="9"/>
        <v>9152448</v>
      </c>
      <c r="BJ16" s="131">
        <f t="shared" si="3"/>
        <v>0</v>
      </c>
    </row>
    <row r="17" spans="1:62" ht="13.5" thickBot="1">
      <c r="A17" s="9" t="s">
        <v>29</v>
      </c>
      <c r="B17" s="11">
        <v>30329509.300000001</v>
      </c>
      <c r="C17" s="11">
        <v>30329509.300000001</v>
      </c>
      <c r="D17" s="11">
        <v>30329509.300000001</v>
      </c>
      <c r="E17" s="11">
        <v>30329509.300000001</v>
      </c>
      <c r="F17" s="11">
        <v>30329509.300000001</v>
      </c>
      <c r="G17" s="11">
        <v>30329509.300000001</v>
      </c>
      <c r="H17" s="11">
        <v>30329509.300000001</v>
      </c>
      <c r="I17" s="11">
        <v>30329509.300000001</v>
      </c>
      <c r="J17" s="11">
        <v>30329509.300000001</v>
      </c>
      <c r="K17" s="11">
        <v>30329509.300000001</v>
      </c>
      <c r="L17" s="11">
        <v>30329509.300000001</v>
      </c>
      <c r="M17" s="11">
        <v>30329509.300000001</v>
      </c>
      <c r="N17" s="11">
        <v>30329509.300000001</v>
      </c>
      <c r="O17" s="11">
        <v>-7760395.5</v>
      </c>
      <c r="P17" s="11">
        <v>-7962809.0800000001</v>
      </c>
      <c r="Q17" s="11">
        <v>-8165222.5700000003</v>
      </c>
      <c r="R17" s="11">
        <v>-8367636.1500000004</v>
      </c>
      <c r="S17" s="11">
        <v>-8570049.7300000004</v>
      </c>
      <c r="T17" s="11">
        <v>-8772463.4000000004</v>
      </c>
      <c r="U17" s="11">
        <v>-8974876.9499999993</v>
      </c>
      <c r="V17" s="11">
        <v>-9177290.4600000009</v>
      </c>
      <c r="W17" s="11">
        <v>-9379704.0800000001</v>
      </c>
      <c r="X17" s="11">
        <v>-9582117.7400000002</v>
      </c>
      <c r="Y17" s="11">
        <v>-9784531.3699999992</v>
      </c>
      <c r="Z17" s="11">
        <v>-9986945.0099999998</v>
      </c>
      <c r="AA17" s="11">
        <v>-10189358.609999999</v>
      </c>
      <c r="AB17" s="11">
        <v>-202413.6</v>
      </c>
      <c r="AC17" s="11">
        <v>-202413.58</v>
      </c>
      <c r="AD17" s="11">
        <v>-202413.49</v>
      </c>
      <c r="AE17" s="11">
        <v>-202413.58</v>
      </c>
      <c r="AF17" s="11">
        <v>-202413.58</v>
      </c>
      <c r="AG17" s="11">
        <v>-202413.67</v>
      </c>
      <c r="AH17" s="11">
        <v>-202413.55</v>
      </c>
      <c r="AI17" s="11">
        <v>-202413.51</v>
      </c>
      <c r="AJ17" s="11">
        <v>-202413.62</v>
      </c>
      <c r="AK17" s="11">
        <v>-202413.66</v>
      </c>
      <c r="AL17" s="11">
        <v>-202413.63</v>
      </c>
      <c r="AM17" s="11">
        <v>-202413.64</v>
      </c>
      <c r="AN17" s="11">
        <v>-202413.6</v>
      </c>
      <c r="AO17" t="str">
        <f t="shared" si="0"/>
        <v>CD</v>
      </c>
      <c r="AP17" t="str">
        <f>IFERROR(IF(VLOOKUP(MID(A17,4,2),'Data.Lookup - Do Not Print'!$S$3:$T$7,2,FALSE)=1,MID(A17,4,2),0),"AN")</f>
        <v>AA</v>
      </c>
      <c r="AQ17" t="s">
        <v>987</v>
      </c>
      <c r="AR17" t="str">
        <f t="shared" si="1"/>
        <v>303120</v>
      </c>
      <c r="AS17" t="str">
        <f>IF(AO17="GD",VLOOKUP(_xlfn.NUMBERVALUE(AR17),'Data.Lookup - Do Not Print'!$D$3:$E$12,2,TRUE),VLOOKUP(_xlfn.NUMBERVALUE(AR17),'Data.Lookup - Do Not Print'!$A$3:$B$16,2,TRUE))</f>
        <v>Intangibles</v>
      </c>
      <c r="AT17">
        <v>4</v>
      </c>
      <c r="AU17" t="str">
        <f t="shared" si="2"/>
        <v>CD.AA4</v>
      </c>
      <c r="AV17" s="46">
        <f>VLOOKUP($AU17,'2022-Allocations'!$I$6:$T$24,AV$8,FALSE)</f>
        <v>0.47012999999999999</v>
      </c>
      <c r="AW17" s="46">
        <f>VLOOKUP($AU17,'2022-Allocations'!$I$6:$T$24,AW$8,FALSE)</f>
        <v>0.14638000000000001</v>
      </c>
      <c r="AX17" s="46">
        <f>VLOOKUP($AU17,'2022-Allocations'!$I$6:$T$24,AX$8,FALSE)</f>
        <v>0.23682</v>
      </c>
      <c r="AY17" s="46">
        <f>VLOOKUP($AU17,'2022-Allocations'!$I$6:$T$24,AY$8,FALSE)</f>
        <v>5.5899999999999998E-2</v>
      </c>
      <c r="AZ17" s="46">
        <f>VLOOKUP($AU17,'2022-Allocations'!$I$6:$T$24,AZ$8,FALSE)</f>
        <v>9.0770000000000003E-2</v>
      </c>
      <c r="BA17" s="121">
        <f t="shared" si="4"/>
        <v>0</v>
      </c>
      <c r="BB17" s="46">
        <f>VLOOKUP(A17,'Data.Lookup - Do Not Print'!$G$3:$I$802,3,FALSE)</f>
        <v>0.08</v>
      </c>
      <c r="BC17" s="46">
        <f>VLOOKUP(A17,'Data.Lookup - Do Not Print'!$M$3:$O$802,3,FALSE)</f>
        <v>0.08</v>
      </c>
      <c r="BD17" s="46" t="str">
        <f t="shared" si="5"/>
        <v>N</v>
      </c>
      <c r="BE17" s="126">
        <f t="shared" si="10"/>
        <v>14258812</v>
      </c>
      <c r="BF17" s="126">
        <f t="shared" si="6"/>
        <v>4439634</v>
      </c>
      <c r="BG17" s="126">
        <f t="shared" si="7"/>
        <v>7182634</v>
      </c>
      <c r="BH17" s="126">
        <f t="shared" si="8"/>
        <v>1695420</v>
      </c>
      <c r="BI17" s="126">
        <f t="shared" si="9"/>
        <v>2753010</v>
      </c>
      <c r="BJ17" s="131">
        <f t="shared" si="3"/>
        <v>0</v>
      </c>
    </row>
    <row r="18" spans="1:62" ht="13.5" thickBot="1">
      <c r="A18" s="9" t="s">
        <v>30</v>
      </c>
      <c r="B18" s="11">
        <v>1396583.95</v>
      </c>
      <c r="C18" s="11">
        <v>1396583.95</v>
      </c>
      <c r="D18" s="11">
        <v>1396583.95</v>
      </c>
      <c r="E18" s="11">
        <v>1396583.95</v>
      </c>
      <c r="F18" s="11">
        <v>1396583.95</v>
      </c>
      <c r="G18" s="11">
        <v>1396583.95</v>
      </c>
      <c r="H18" s="11">
        <v>1396583.95</v>
      </c>
      <c r="I18" s="11">
        <v>1396583.95</v>
      </c>
      <c r="J18" s="11">
        <v>1396583.95</v>
      </c>
      <c r="K18" s="11">
        <v>2160379.27</v>
      </c>
      <c r="L18" s="11">
        <v>2178926.23</v>
      </c>
      <c r="M18" s="11">
        <v>2187176.5499999998</v>
      </c>
      <c r="N18" s="11">
        <v>2190822.13</v>
      </c>
      <c r="O18" s="11">
        <v>-1034137.21</v>
      </c>
      <c r="P18" s="11">
        <v>-1057146.1399999999</v>
      </c>
      <c r="Q18" s="11">
        <v>-1080155.06</v>
      </c>
      <c r="R18" s="11">
        <v>-1103163.98</v>
      </c>
      <c r="S18" s="11">
        <v>-1126172.8999999999</v>
      </c>
      <c r="T18" s="11">
        <v>-1149181.83</v>
      </c>
      <c r="U18" s="11">
        <v>-1172190.76</v>
      </c>
      <c r="V18" s="11">
        <v>-1195199.68</v>
      </c>
      <c r="W18" s="11">
        <v>-1218208.6000000001</v>
      </c>
      <c r="X18" s="11">
        <v>-1247582.49</v>
      </c>
      <c r="Y18" s="11">
        <v>-1283477.2</v>
      </c>
      <c r="Z18" s="11">
        <v>-1319600.95</v>
      </c>
      <c r="AA18" s="11">
        <v>-1355828.13</v>
      </c>
      <c r="AB18" s="11">
        <v>-23008.92</v>
      </c>
      <c r="AC18" s="11">
        <v>-23008.93</v>
      </c>
      <c r="AD18" s="11">
        <v>-23008.92</v>
      </c>
      <c r="AE18" s="11">
        <v>-23008.92</v>
      </c>
      <c r="AF18" s="11">
        <v>-23008.92</v>
      </c>
      <c r="AG18" s="11">
        <v>-23008.93</v>
      </c>
      <c r="AH18" s="11">
        <v>-23008.93</v>
      </c>
      <c r="AI18" s="11">
        <v>-23008.92</v>
      </c>
      <c r="AJ18" s="11">
        <v>-23008.92</v>
      </c>
      <c r="AK18" s="11">
        <v>-29373.89</v>
      </c>
      <c r="AL18" s="11">
        <v>-35894.71</v>
      </c>
      <c r="AM18" s="11">
        <v>-36123.75</v>
      </c>
      <c r="AN18" s="11">
        <v>-36227.18</v>
      </c>
      <c r="AO18" t="str">
        <f t="shared" si="0"/>
        <v>CD</v>
      </c>
      <c r="AP18" t="str">
        <f>IFERROR(IF(VLOOKUP(MID(A18,4,2),'Data.Lookup - Do Not Print'!$S$3:$T$7,2,FALSE)=1,MID(A18,4,2),0),"AN")</f>
        <v>AA</v>
      </c>
      <c r="AQ18" t="s">
        <v>987</v>
      </c>
      <c r="AR18" t="str">
        <f t="shared" si="1"/>
        <v>303121</v>
      </c>
      <c r="AS18" t="str">
        <f>IF(AO18="GD",VLOOKUP(_xlfn.NUMBERVALUE(AR18),'Data.Lookup - Do Not Print'!$D$3:$E$12,2,TRUE),VLOOKUP(_xlfn.NUMBERVALUE(AR18),'Data.Lookup - Do Not Print'!$A$3:$B$16,2,TRUE))</f>
        <v>Intangibles</v>
      </c>
      <c r="AT18">
        <v>4</v>
      </c>
      <c r="AU18" t="str">
        <f t="shared" si="2"/>
        <v>CD.AA4</v>
      </c>
      <c r="AV18" s="46">
        <f>VLOOKUP($AU18,'2022-Allocations'!$I$6:$T$24,AV$8,FALSE)</f>
        <v>0.47012999999999999</v>
      </c>
      <c r="AW18" s="46">
        <f>VLOOKUP($AU18,'2022-Allocations'!$I$6:$T$24,AW$8,FALSE)</f>
        <v>0.14638000000000001</v>
      </c>
      <c r="AX18" s="46">
        <f>VLOOKUP($AU18,'2022-Allocations'!$I$6:$T$24,AX$8,FALSE)</f>
        <v>0.23682</v>
      </c>
      <c r="AY18" s="46">
        <f>VLOOKUP($AU18,'2022-Allocations'!$I$6:$T$24,AY$8,FALSE)</f>
        <v>5.5899999999999998E-2</v>
      </c>
      <c r="AZ18" s="46">
        <f>VLOOKUP($AU18,'2022-Allocations'!$I$6:$T$24,AZ$8,FALSE)</f>
        <v>9.0770000000000003E-2</v>
      </c>
      <c r="BA18" s="121">
        <f t="shared" si="4"/>
        <v>0</v>
      </c>
      <c r="BB18" s="46">
        <f>VLOOKUP(A18,'Data.Lookup - Do Not Print'!$G$3:$I$802,3,FALSE)</f>
        <v>0.2</v>
      </c>
      <c r="BC18" s="46">
        <f>VLOOKUP(A18,'Data.Lookup - Do Not Print'!$M$3:$O$802,3,FALSE)</f>
        <v>0.2</v>
      </c>
      <c r="BD18" s="46" t="str">
        <f t="shared" si="5"/>
        <v>N</v>
      </c>
      <c r="BE18" s="126">
        <f t="shared" si="10"/>
        <v>1029971</v>
      </c>
      <c r="BF18" s="126">
        <f t="shared" si="6"/>
        <v>320693</v>
      </c>
      <c r="BG18" s="126">
        <f t="shared" si="7"/>
        <v>518830</v>
      </c>
      <c r="BH18" s="126">
        <f t="shared" si="8"/>
        <v>122467</v>
      </c>
      <c r="BI18" s="126">
        <f t="shared" si="9"/>
        <v>198861</v>
      </c>
      <c r="BJ18" s="131">
        <f t="shared" si="3"/>
        <v>0</v>
      </c>
    </row>
    <row r="19" spans="1:62" ht="13.5" thickBot="1">
      <c r="A19" s="9" t="s">
        <v>31</v>
      </c>
      <c r="B19" s="10"/>
      <c r="C19" s="10"/>
      <c r="D19" s="10"/>
      <c r="E19" s="10"/>
      <c r="F19" s="10"/>
      <c r="G19" s="11">
        <v>48587.46</v>
      </c>
      <c r="H19" s="11">
        <v>56197.42</v>
      </c>
      <c r="I19" s="11">
        <v>56205.52</v>
      </c>
      <c r="J19" s="11">
        <v>59002.75</v>
      </c>
      <c r="K19" s="11">
        <v>59541.77</v>
      </c>
      <c r="L19" s="11">
        <v>61061.42</v>
      </c>
      <c r="M19" s="11">
        <v>64485.88</v>
      </c>
      <c r="N19" s="11">
        <v>67095.710000000006</v>
      </c>
      <c r="O19" s="10"/>
      <c r="P19" s="10"/>
      <c r="Q19" s="10"/>
      <c r="R19" s="10"/>
      <c r="S19" s="10"/>
      <c r="T19" s="11">
        <v>-1012.25</v>
      </c>
      <c r="U19" s="11">
        <v>-3198.63</v>
      </c>
      <c r="V19" s="11">
        <v>-5554.3</v>
      </c>
      <c r="W19" s="11">
        <v>-7975.21</v>
      </c>
      <c r="X19" s="11">
        <v>-10477.5</v>
      </c>
      <c r="Y19" s="11">
        <v>-13032.57</v>
      </c>
      <c r="Z19" s="11">
        <v>-15721.27</v>
      </c>
      <c r="AA19" s="11">
        <v>-18582.38</v>
      </c>
      <c r="AB19" s="10"/>
      <c r="AC19" s="10"/>
      <c r="AD19" s="10"/>
      <c r="AE19" s="10"/>
      <c r="AF19" s="10"/>
      <c r="AG19" s="11">
        <v>-1012.25</v>
      </c>
      <c r="AH19" s="11">
        <v>-2186.38</v>
      </c>
      <c r="AI19" s="11">
        <v>-2355.67</v>
      </c>
      <c r="AJ19" s="11">
        <v>-2420.91</v>
      </c>
      <c r="AK19" s="11">
        <v>-2502.29</v>
      </c>
      <c r="AL19" s="11">
        <v>-2555.0700000000002</v>
      </c>
      <c r="AM19" s="11">
        <v>-2688.7</v>
      </c>
      <c r="AN19" s="11">
        <v>-2861.11</v>
      </c>
      <c r="AO19" t="str">
        <f t="shared" si="0"/>
        <v>CD</v>
      </c>
      <c r="AP19" t="str">
        <f>IFERROR(IF(VLOOKUP(MID(A19,4,2),'Data.Lookup - Do Not Print'!$S$3:$T$7,2,FALSE)=1,MID(A19,4,2),0),"AN")</f>
        <v>AA</v>
      </c>
      <c r="AQ19" t="s">
        <v>987</v>
      </c>
      <c r="AR19" t="str">
        <f t="shared" si="1"/>
        <v>303132</v>
      </c>
      <c r="AS19" t="str">
        <f>IF(AO19="GD",VLOOKUP(_xlfn.NUMBERVALUE(AR19),'Data.Lookup - Do Not Print'!$D$3:$E$12,2,TRUE),VLOOKUP(_xlfn.NUMBERVALUE(AR19),'Data.Lookup - Do Not Print'!$A$3:$B$16,2,TRUE))</f>
        <v>Intangibles</v>
      </c>
      <c r="AT19">
        <v>4</v>
      </c>
      <c r="AU19" t="str">
        <f t="shared" si="2"/>
        <v>CD.AA4</v>
      </c>
      <c r="AV19" s="46">
        <f>VLOOKUP($AU19,'2022-Allocations'!$I$6:$T$24,AV$8,FALSE)</f>
        <v>0.47012999999999999</v>
      </c>
      <c r="AW19" s="46">
        <f>VLOOKUP($AU19,'2022-Allocations'!$I$6:$T$24,AW$8,FALSE)</f>
        <v>0.14638000000000001</v>
      </c>
      <c r="AX19" s="46">
        <f>VLOOKUP($AU19,'2022-Allocations'!$I$6:$T$24,AX$8,FALSE)</f>
        <v>0.23682</v>
      </c>
      <c r="AY19" s="46">
        <f>VLOOKUP($AU19,'2022-Allocations'!$I$6:$T$24,AY$8,FALSE)</f>
        <v>5.5899999999999998E-2</v>
      </c>
      <c r="AZ19" s="46">
        <f>VLOOKUP($AU19,'2022-Allocations'!$I$6:$T$24,AZ$8,FALSE)</f>
        <v>9.0770000000000003E-2</v>
      </c>
      <c r="BA19" s="121">
        <f t="shared" si="4"/>
        <v>0</v>
      </c>
      <c r="BB19" s="46">
        <f>VLOOKUP(A19,'Data.Lookup - Do Not Print'!$G$3:$I$802,3,FALSE)</f>
        <v>0.5</v>
      </c>
      <c r="BC19" s="46">
        <f>VLOOKUP(A19,'Data.Lookup - Do Not Print'!$M$3:$O$802,3,FALSE)</f>
        <v>0.5</v>
      </c>
      <c r="BD19" s="46" t="str">
        <f t="shared" si="5"/>
        <v>N</v>
      </c>
      <c r="BE19" s="126">
        <f t="shared" si="10"/>
        <v>31544</v>
      </c>
      <c r="BF19" s="126">
        <f t="shared" si="6"/>
        <v>9821</v>
      </c>
      <c r="BG19" s="126">
        <f t="shared" si="7"/>
        <v>15890</v>
      </c>
      <c r="BH19" s="126">
        <f t="shared" si="8"/>
        <v>3751</v>
      </c>
      <c r="BI19" s="126">
        <f t="shared" si="9"/>
        <v>6090</v>
      </c>
      <c r="BJ19" s="131">
        <f t="shared" si="3"/>
        <v>0</v>
      </c>
    </row>
    <row r="20" spans="1:62" ht="13.5" thickBot="1">
      <c r="A20" s="9" t="s">
        <v>32</v>
      </c>
      <c r="B20" s="10"/>
      <c r="C20" s="10"/>
      <c r="D20" s="10"/>
      <c r="E20" s="10"/>
      <c r="F20" s="10"/>
      <c r="G20" s="10"/>
      <c r="H20" s="10"/>
      <c r="I20" s="10"/>
      <c r="J20" s="11">
        <v>378674.1</v>
      </c>
      <c r="K20" s="11">
        <v>421294.69</v>
      </c>
      <c r="L20" s="11">
        <v>415750.48</v>
      </c>
      <c r="M20" s="11">
        <v>523135.05</v>
      </c>
      <c r="N20" s="11">
        <v>595584.5</v>
      </c>
      <c r="O20" s="10"/>
      <c r="P20" s="10"/>
      <c r="Q20" s="10"/>
      <c r="R20" s="10"/>
      <c r="S20" s="10"/>
      <c r="T20" s="10"/>
      <c r="U20" s="10"/>
      <c r="V20" s="10"/>
      <c r="W20" s="11">
        <v>-5259.37</v>
      </c>
      <c r="X20" s="11">
        <v>-16378.39</v>
      </c>
      <c r="Y20" s="11">
        <v>-28034.75</v>
      </c>
      <c r="Z20" s="11">
        <v>-41106.17</v>
      </c>
      <c r="AA20" s="11">
        <v>-56687.57</v>
      </c>
      <c r="AB20" s="10"/>
      <c r="AC20" s="10"/>
      <c r="AD20" s="10"/>
      <c r="AE20" s="10"/>
      <c r="AF20" s="10"/>
      <c r="AG20" s="10"/>
      <c r="AH20" s="10"/>
      <c r="AI20" s="10"/>
      <c r="AJ20" s="11">
        <v>-5259.37</v>
      </c>
      <c r="AK20" s="11">
        <v>-11119.02</v>
      </c>
      <c r="AL20" s="11">
        <v>-11656.36</v>
      </c>
      <c r="AM20" s="11">
        <v>-13071.42</v>
      </c>
      <c r="AN20" s="11">
        <v>-15581.4</v>
      </c>
      <c r="AO20" t="str">
        <f t="shared" si="0"/>
        <v>CD</v>
      </c>
      <c r="AP20" t="str">
        <f>IFERROR(IF(VLOOKUP(MID(A20,4,2),'Data.Lookup - Do Not Print'!$S$3:$T$7,2,FALSE)=1,MID(A20,4,2),0),"AN")</f>
        <v>AA</v>
      </c>
      <c r="AQ20" t="s">
        <v>987</v>
      </c>
      <c r="AR20" t="str">
        <f t="shared" si="1"/>
        <v>303133</v>
      </c>
      <c r="AS20" t="str">
        <f>IF(AO20="GD",VLOOKUP(_xlfn.NUMBERVALUE(AR20),'Data.Lookup - Do Not Print'!$D$3:$E$12,2,TRUE),VLOOKUP(_xlfn.NUMBERVALUE(AR20),'Data.Lookup - Do Not Print'!$A$3:$B$16,2,TRUE))</f>
        <v>Intangibles</v>
      </c>
      <c r="AT20">
        <v>4</v>
      </c>
      <c r="AU20" t="str">
        <f t="shared" si="2"/>
        <v>CD.AA4</v>
      </c>
      <c r="AV20" s="46">
        <f>VLOOKUP($AU20,'2022-Allocations'!$I$6:$T$24,AV$8,FALSE)</f>
        <v>0.47012999999999999</v>
      </c>
      <c r="AW20" s="46">
        <f>VLOOKUP($AU20,'2022-Allocations'!$I$6:$T$24,AW$8,FALSE)</f>
        <v>0.14638000000000001</v>
      </c>
      <c r="AX20" s="46">
        <f>VLOOKUP($AU20,'2022-Allocations'!$I$6:$T$24,AX$8,FALSE)</f>
        <v>0.23682</v>
      </c>
      <c r="AY20" s="46">
        <f>VLOOKUP($AU20,'2022-Allocations'!$I$6:$T$24,AY$8,FALSE)</f>
        <v>5.5899999999999998E-2</v>
      </c>
      <c r="AZ20" s="46">
        <f>VLOOKUP($AU20,'2022-Allocations'!$I$6:$T$24,AZ$8,FALSE)</f>
        <v>9.0770000000000003E-2</v>
      </c>
      <c r="BA20" s="121">
        <f t="shared" si="4"/>
        <v>0</v>
      </c>
      <c r="BB20" s="46">
        <f>VLOOKUP(A20,'Data.Lookup - Do Not Print'!$G$3:$I$802,3,FALSE)</f>
        <v>0.33333333333333331</v>
      </c>
      <c r="BC20" s="46">
        <f>VLOOKUP(A20,'Data.Lookup - Do Not Print'!$M$3:$O$802,3,FALSE)</f>
        <v>0.33333333333333331</v>
      </c>
      <c r="BD20" s="46" t="str">
        <f t="shared" si="5"/>
        <v>N</v>
      </c>
      <c r="BE20" s="126">
        <f t="shared" si="10"/>
        <v>280002</v>
      </c>
      <c r="BF20" s="126">
        <f t="shared" si="6"/>
        <v>87182</v>
      </c>
      <c r="BG20" s="126">
        <f t="shared" si="7"/>
        <v>141046</v>
      </c>
      <c r="BH20" s="126">
        <f t="shared" si="8"/>
        <v>33293</v>
      </c>
      <c r="BI20" s="126">
        <f t="shared" si="9"/>
        <v>54061</v>
      </c>
      <c r="BJ20" s="131">
        <f t="shared" si="3"/>
        <v>0</v>
      </c>
    </row>
    <row r="21" spans="1:62" ht="13.5" thickBot="1">
      <c r="A21" s="9" t="s">
        <v>33</v>
      </c>
      <c r="B21" s="10"/>
      <c r="C21" s="10"/>
      <c r="D21" s="10"/>
      <c r="E21" s="10"/>
      <c r="F21" s="10"/>
      <c r="G21" s="10"/>
      <c r="H21" s="11">
        <v>4264384.2300000004</v>
      </c>
      <c r="I21" s="11">
        <v>4385990.82</v>
      </c>
      <c r="J21" s="11">
        <v>4437987.84</v>
      </c>
      <c r="K21" s="11">
        <v>4453230.92</v>
      </c>
      <c r="L21" s="11">
        <v>4468260.21</v>
      </c>
      <c r="M21" s="11">
        <v>4472982.78</v>
      </c>
      <c r="N21" s="11">
        <v>6554460.9199999999</v>
      </c>
      <c r="O21" s="10"/>
      <c r="P21" s="10"/>
      <c r="Q21" s="10"/>
      <c r="R21" s="10"/>
      <c r="S21" s="10"/>
      <c r="T21" s="10"/>
      <c r="U21" s="11">
        <v>-35536.54</v>
      </c>
      <c r="V21" s="11">
        <v>-107631.5</v>
      </c>
      <c r="W21" s="11">
        <v>-181210.27</v>
      </c>
      <c r="X21" s="11">
        <v>-255373.71</v>
      </c>
      <c r="Y21" s="11">
        <v>-329805.08</v>
      </c>
      <c r="Z21" s="11">
        <v>-404414.39</v>
      </c>
      <c r="AA21" s="11">
        <v>-496412.9</v>
      </c>
      <c r="AB21" s="10"/>
      <c r="AC21" s="10"/>
      <c r="AD21" s="10"/>
      <c r="AE21" s="10"/>
      <c r="AF21" s="10"/>
      <c r="AG21" s="10"/>
      <c r="AH21" s="11">
        <v>-35536.54</v>
      </c>
      <c r="AI21" s="11">
        <v>-72094.960000000006</v>
      </c>
      <c r="AJ21" s="11">
        <v>-73578.77</v>
      </c>
      <c r="AK21" s="11">
        <v>-74163.44</v>
      </c>
      <c r="AL21" s="11">
        <v>-74431.37</v>
      </c>
      <c r="AM21" s="11">
        <v>-74609.31</v>
      </c>
      <c r="AN21" s="11">
        <v>-91998.51</v>
      </c>
      <c r="AO21" t="str">
        <f t="shared" si="0"/>
        <v>CD</v>
      </c>
      <c r="AP21" t="str">
        <f>IFERROR(IF(VLOOKUP(MID(A21,4,2),'Data.Lookup - Do Not Print'!$S$3:$T$7,2,FALSE)=1,MID(A21,4,2),0),"AN")</f>
        <v>AA</v>
      </c>
      <c r="AQ21" t="s">
        <v>987</v>
      </c>
      <c r="AR21" t="str">
        <f t="shared" si="1"/>
        <v>303135</v>
      </c>
      <c r="AS21" t="str">
        <f>IF(AO21="GD",VLOOKUP(_xlfn.NUMBERVALUE(AR21),'Data.Lookup - Do Not Print'!$D$3:$E$12,2,TRUE),VLOOKUP(_xlfn.NUMBERVALUE(AR21),'Data.Lookup - Do Not Print'!$A$3:$B$16,2,TRUE))</f>
        <v>Intangibles</v>
      </c>
      <c r="AT21">
        <v>4</v>
      </c>
      <c r="AU21" t="str">
        <f t="shared" si="2"/>
        <v>CD.AA4</v>
      </c>
      <c r="AV21" s="46">
        <f>VLOOKUP($AU21,'2022-Allocations'!$I$6:$T$24,AV$8,FALSE)</f>
        <v>0.47012999999999999</v>
      </c>
      <c r="AW21" s="46">
        <f>VLOOKUP($AU21,'2022-Allocations'!$I$6:$T$24,AW$8,FALSE)</f>
        <v>0.14638000000000001</v>
      </c>
      <c r="AX21" s="46">
        <f>VLOOKUP($AU21,'2022-Allocations'!$I$6:$T$24,AX$8,FALSE)</f>
        <v>0.23682</v>
      </c>
      <c r="AY21" s="46">
        <f>VLOOKUP($AU21,'2022-Allocations'!$I$6:$T$24,AY$8,FALSE)</f>
        <v>5.5899999999999998E-2</v>
      </c>
      <c r="AZ21" s="46">
        <f>VLOOKUP($AU21,'2022-Allocations'!$I$6:$T$24,AZ$8,FALSE)</f>
        <v>9.0770000000000003E-2</v>
      </c>
      <c r="BA21" s="121">
        <f t="shared" si="4"/>
        <v>0</v>
      </c>
      <c r="BB21" s="46">
        <f>VLOOKUP(A21,'Data.Lookup - Do Not Print'!$G$3:$I$802,3,FALSE)</f>
        <v>0.2</v>
      </c>
      <c r="BC21" s="46">
        <f>VLOOKUP(A21,'Data.Lookup - Do Not Print'!$M$3:$O$802,3,FALSE)</f>
        <v>0.2</v>
      </c>
      <c r="BD21" s="46" t="str">
        <f t="shared" si="5"/>
        <v>N</v>
      </c>
      <c r="BE21" s="126">
        <f t="shared" si="10"/>
        <v>3081449</v>
      </c>
      <c r="BF21" s="126">
        <f t="shared" si="6"/>
        <v>959442</v>
      </c>
      <c r="BG21" s="126">
        <f t="shared" si="7"/>
        <v>1552227</v>
      </c>
      <c r="BH21" s="126">
        <f t="shared" si="8"/>
        <v>366394</v>
      </c>
      <c r="BI21" s="126">
        <f t="shared" si="9"/>
        <v>594948</v>
      </c>
      <c r="BJ21" s="131">
        <f t="shared" si="3"/>
        <v>0</v>
      </c>
    </row>
    <row r="22" spans="1:62" ht="13.5" thickBot="1">
      <c r="A22" s="9" t="s">
        <v>34</v>
      </c>
      <c r="B22" s="11">
        <v>8227169.1200000001</v>
      </c>
      <c r="C22" s="11">
        <v>8227169.1200000001</v>
      </c>
      <c r="D22" s="11">
        <v>8227169.1200000001</v>
      </c>
      <c r="E22" s="11">
        <v>8227169.1200000001</v>
      </c>
      <c r="F22" s="11">
        <v>8227169.1200000001</v>
      </c>
      <c r="G22" s="11">
        <v>8227169.1200000001</v>
      </c>
      <c r="H22" s="11">
        <v>8227169.1200000001</v>
      </c>
      <c r="I22" s="11">
        <v>8227169.1200000001</v>
      </c>
      <c r="J22" s="11">
        <v>8227169.1200000001</v>
      </c>
      <c r="K22" s="11">
        <v>8223224.0800000001</v>
      </c>
      <c r="L22" s="11">
        <v>8223224.0800000001</v>
      </c>
      <c r="M22" s="11">
        <v>8223224.0800000001</v>
      </c>
      <c r="N22" s="11">
        <v>8223224.0800000001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t="str">
        <f t="shared" si="0"/>
        <v>CD</v>
      </c>
      <c r="AP22" t="str">
        <f>IFERROR(IF(VLOOKUP(MID(A22,4,2),'Data.Lookup - Do Not Print'!$S$3:$T$7,2,FALSE)=1,MID(A22,4,2),0),"AN")</f>
        <v>AA</v>
      </c>
      <c r="AQ22" t="s">
        <v>987</v>
      </c>
      <c r="AR22" t="str">
        <f t="shared" si="1"/>
        <v>389200</v>
      </c>
      <c r="AS22" t="str">
        <f>IF(AO22="GD",VLOOKUP(_xlfn.NUMBERVALUE(AR22),'Data.Lookup - Do Not Print'!$D$3:$E$12,2,TRUE),VLOOKUP(_xlfn.NUMBERVALUE(AR22),'Data.Lookup - Do Not Print'!$A$3:$B$16,2,TRUE))</f>
        <v>General</v>
      </c>
      <c r="AT22">
        <v>4</v>
      </c>
      <c r="AU22" t="str">
        <f t="shared" si="2"/>
        <v>CD.AA4</v>
      </c>
      <c r="AV22" s="46">
        <f>VLOOKUP($AU22,'2022-Allocations'!$I$6:$T$24,AV$8,FALSE)</f>
        <v>0.47012999999999999</v>
      </c>
      <c r="AW22" s="46">
        <f>VLOOKUP($AU22,'2022-Allocations'!$I$6:$T$24,AW$8,FALSE)</f>
        <v>0.14638000000000001</v>
      </c>
      <c r="AX22" s="46">
        <f>VLOOKUP($AU22,'2022-Allocations'!$I$6:$T$24,AX$8,FALSE)</f>
        <v>0.23682</v>
      </c>
      <c r="AY22" s="46">
        <f>VLOOKUP($AU22,'2022-Allocations'!$I$6:$T$24,AY$8,FALSE)</f>
        <v>5.5899999999999998E-2</v>
      </c>
      <c r="AZ22" s="46">
        <f>VLOOKUP($AU22,'2022-Allocations'!$I$6:$T$24,AZ$8,FALSE)</f>
        <v>9.0770000000000003E-2</v>
      </c>
      <c r="BA22" s="121">
        <f t="shared" si="4"/>
        <v>0</v>
      </c>
      <c r="BB22" s="46">
        <f>VLOOKUP(A22,'Data.Lookup - Do Not Print'!$G$3:$I$802,3,FALSE)</f>
        <v>0</v>
      </c>
      <c r="BC22" s="46">
        <f>VLOOKUP(A22,'Data.Lookup - Do Not Print'!$M$3:$O$802,3,FALSE)</f>
        <v>0</v>
      </c>
      <c r="BD22" s="46" t="str">
        <f t="shared" si="5"/>
        <v>Y</v>
      </c>
      <c r="BE22" s="126">
        <f t="shared" si="10"/>
        <v>3865984</v>
      </c>
      <c r="BF22" s="126">
        <f t="shared" si="6"/>
        <v>1203716</v>
      </c>
      <c r="BG22" s="126">
        <f t="shared" si="7"/>
        <v>1947424</v>
      </c>
      <c r="BH22" s="126">
        <f t="shared" si="8"/>
        <v>459678</v>
      </c>
      <c r="BI22" s="126">
        <f t="shared" si="9"/>
        <v>746422</v>
      </c>
      <c r="BJ22" s="131">
        <f t="shared" si="3"/>
        <v>0</v>
      </c>
    </row>
    <row r="23" spans="1:62" ht="13.5" thickBot="1">
      <c r="A23" s="9" t="s">
        <v>35</v>
      </c>
      <c r="B23" s="11">
        <v>3598055.48</v>
      </c>
      <c r="C23" s="11">
        <v>3598055.48</v>
      </c>
      <c r="D23" s="11">
        <v>3598055.48</v>
      </c>
      <c r="E23" s="11">
        <v>3598055.48</v>
      </c>
      <c r="F23" s="11">
        <v>3598055.48</v>
      </c>
      <c r="G23" s="11">
        <v>3598055.48</v>
      </c>
      <c r="H23" s="11">
        <v>3598055.48</v>
      </c>
      <c r="I23" s="11">
        <v>3598055.48</v>
      </c>
      <c r="J23" s="11">
        <v>3598055.48</v>
      </c>
      <c r="K23" s="11">
        <v>3598055.48</v>
      </c>
      <c r="L23" s="11">
        <v>3598055.48</v>
      </c>
      <c r="M23" s="11">
        <v>3598055.48</v>
      </c>
      <c r="N23" s="11">
        <v>3598055.48</v>
      </c>
      <c r="O23" s="11">
        <v>-181275.38</v>
      </c>
      <c r="P23" s="11">
        <v>-186582.51</v>
      </c>
      <c r="Q23" s="11">
        <v>-191889.64</v>
      </c>
      <c r="R23" s="11">
        <v>-197196.77</v>
      </c>
      <c r="S23" s="11">
        <v>-202503.9</v>
      </c>
      <c r="T23" s="11">
        <v>-207811.03</v>
      </c>
      <c r="U23" s="11">
        <v>-213118.16</v>
      </c>
      <c r="V23" s="11">
        <v>-218425.29</v>
      </c>
      <c r="W23" s="11">
        <v>-223732.42</v>
      </c>
      <c r="X23" s="11">
        <v>-229039.55</v>
      </c>
      <c r="Y23" s="11">
        <v>-234346.68</v>
      </c>
      <c r="Z23" s="11">
        <v>-239653.81</v>
      </c>
      <c r="AA23" s="11">
        <v>-244960.94</v>
      </c>
      <c r="AB23" s="11">
        <v>-5307.13</v>
      </c>
      <c r="AC23" s="11">
        <v>-5307.13</v>
      </c>
      <c r="AD23" s="11">
        <v>-5307.13</v>
      </c>
      <c r="AE23" s="11">
        <v>-5307.13</v>
      </c>
      <c r="AF23" s="11">
        <v>-5307.13</v>
      </c>
      <c r="AG23" s="11">
        <v>-5307.13</v>
      </c>
      <c r="AH23" s="11">
        <v>-5307.13</v>
      </c>
      <c r="AI23" s="11">
        <v>-5307.13</v>
      </c>
      <c r="AJ23" s="11">
        <v>-5307.13</v>
      </c>
      <c r="AK23" s="11">
        <v>-5307.13</v>
      </c>
      <c r="AL23" s="11">
        <v>-5307.13</v>
      </c>
      <c r="AM23" s="11">
        <v>-5307.13</v>
      </c>
      <c r="AN23" s="11">
        <v>-5307.13</v>
      </c>
      <c r="AO23" t="str">
        <f t="shared" si="0"/>
        <v>CD</v>
      </c>
      <c r="AP23" t="str">
        <f>IFERROR(IF(VLOOKUP(MID(A23,4,2),'Data.Lookup - Do Not Print'!$S$3:$T$7,2,FALSE)=1,MID(A23,4,2),0),"AN")</f>
        <v>AA</v>
      </c>
      <c r="AQ23" t="s">
        <v>987</v>
      </c>
      <c r="AR23" t="str">
        <f t="shared" si="1"/>
        <v>389300</v>
      </c>
      <c r="AS23" t="str">
        <f>IF(AO23="GD",VLOOKUP(_xlfn.NUMBERVALUE(AR23),'Data.Lookup - Do Not Print'!$D$3:$E$12,2,TRUE),VLOOKUP(_xlfn.NUMBERVALUE(AR23),'Data.Lookup - Do Not Print'!$A$3:$B$16,2,TRUE))</f>
        <v>General</v>
      </c>
      <c r="AT23">
        <v>4</v>
      </c>
      <c r="AU23" t="str">
        <f t="shared" si="2"/>
        <v>CD.AA4</v>
      </c>
      <c r="AV23" s="46">
        <f>VLOOKUP($AU23,'2022-Allocations'!$I$6:$T$24,AV$8,FALSE)</f>
        <v>0.47012999999999999</v>
      </c>
      <c r="AW23" s="46">
        <f>VLOOKUP($AU23,'2022-Allocations'!$I$6:$T$24,AW$8,FALSE)</f>
        <v>0.14638000000000001</v>
      </c>
      <c r="AX23" s="46">
        <f>VLOOKUP($AU23,'2022-Allocations'!$I$6:$T$24,AX$8,FALSE)</f>
        <v>0.23682</v>
      </c>
      <c r="AY23" s="46">
        <f>VLOOKUP($AU23,'2022-Allocations'!$I$6:$T$24,AY$8,FALSE)</f>
        <v>5.5899999999999998E-2</v>
      </c>
      <c r="AZ23" s="46">
        <f>VLOOKUP($AU23,'2022-Allocations'!$I$6:$T$24,AZ$8,FALSE)</f>
        <v>9.0770000000000003E-2</v>
      </c>
      <c r="BA23" s="121">
        <f t="shared" si="4"/>
        <v>0</v>
      </c>
      <c r="BB23" s="46">
        <f>VLOOKUP(A23,'Data.Lookup - Do Not Print'!$G$3:$I$802,3,FALSE)</f>
        <v>1.77E-2</v>
      </c>
      <c r="BC23" s="46">
        <f>VLOOKUP(A23,'Data.Lookup - Do Not Print'!$M$3:$O$802,3,FALSE)</f>
        <v>1.67E-2</v>
      </c>
      <c r="BD23" s="46" t="str">
        <f t="shared" si="5"/>
        <v>N</v>
      </c>
      <c r="BE23" s="132">
        <f>ROUND($N23*AV23,0)+1</f>
        <v>1691555</v>
      </c>
      <c r="BF23" s="126">
        <f t="shared" si="6"/>
        <v>526683</v>
      </c>
      <c r="BG23" s="126">
        <f t="shared" si="7"/>
        <v>852091</v>
      </c>
      <c r="BH23" s="126">
        <f t="shared" si="8"/>
        <v>201131</v>
      </c>
      <c r="BI23" s="126">
        <f t="shared" si="9"/>
        <v>326595</v>
      </c>
      <c r="BJ23" s="131">
        <f t="shared" si="3"/>
        <v>0</v>
      </c>
    </row>
    <row r="24" spans="1:62" ht="13.5" thickBot="1">
      <c r="A24" s="9" t="s">
        <v>36</v>
      </c>
      <c r="B24" s="11">
        <v>97958.97</v>
      </c>
      <c r="C24" s="11">
        <v>97958.97</v>
      </c>
      <c r="D24" s="11">
        <v>97958.97</v>
      </c>
      <c r="E24" s="11">
        <v>97958.97</v>
      </c>
      <c r="F24" s="11">
        <v>97958.97</v>
      </c>
      <c r="G24" s="11">
        <v>97958.97</v>
      </c>
      <c r="H24" s="11">
        <v>97958.97</v>
      </c>
      <c r="I24" s="11">
        <v>97958.97</v>
      </c>
      <c r="J24" s="11">
        <v>97958.97</v>
      </c>
      <c r="K24" s="11">
        <v>97958.97</v>
      </c>
      <c r="L24" s="11">
        <v>97958.97</v>
      </c>
      <c r="M24" s="11">
        <v>97958.97</v>
      </c>
      <c r="N24" s="11">
        <v>97958.97</v>
      </c>
      <c r="O24" s="11">
        <v>-155.13</v>
      </c>
      <c r="P24" s="11">
        <v>-171.46</v>
      </c>
      <c r="Q24" s="11">
        <v>-187.79</v>
      </c>
      <c r="R24" s="11">
        <v>-204.12</v>
      </c>
      <c r="S24" s="11">
        <v>-220.45</v>
      </c>
      <c r="T24" s="11">
        <v>-236.78</v>
      </c>
      <c r="U24" s="11">
        <v>-253.11</v>
      </c>
      <c r="V24" s="11">
        <v>-269.44</v>
      </c>
      <c r="W24" s="11">
        <v>-285.77</v>
      </c>
      <c r="X24" s="11">
        <v>-302.10000000000002</v>
      </c>
      <c r="Y24" s="11">
        <v>-318.43</v>
      </c>
      <c r="Z24" s="11">
        <v>-334.76</v>
      </c>
      <c r="AA24" s="11">
        <v>-351.09</v>
      </c>
      <c r="AB24" s="11">
        <v>-16.329999999999998</v>
      </c>
      <c r="AC24" s="11">
        <v>-16.329999999999998</v>
      </c>
      <c r="AD24" s="11">
        <v>-16.329999999999998</v>
      </c>
      <c r="AE24" s="11">
        <v>-16.329999999999998</v>
      </c>
      <c r="AF24" s="11">
        <v>-16.329999999999998</v>
      </c>
      <c r="AG24" s="11">
        <v>-16.329999999999998</v>
      </c>
      <c r="AH24" s="11">
        <v>-16.329999999999998</v>
      </c>
      <c r="AI24" s="11">
        <v>-16.329999999999998</v>
      </c>
      <c r="AJ24" s="11">
        <v>-16.329999999999998</v>
      </c>
      <c r="AK24" s="11">
        <v>-16.329999999999998</v>
      </c>
      <c r="AL24" s="11">
        <v>-16.329999999999998</v>
      </c>
      <c r="AM24" s="11">
        <v>-16.329999999999998</v>
      </c>
      <c r="AN24" s="11">
        <v>-16.329999999999998</v>
      </c>
      <c r="AO24" t="str">
        <f t="shared" si="0"/>
        <v>CD</v>
      </c>
      <c r="AP24" t="str">
        <f>IFERROR(IF(VLOOKUP(MID(A24,4,2),'Data.Lookup - Do Not Print'!$S$3:$T$7,2,FALSE)=1,MID(A24,4,2),0),"AN")</f>
        <v>AA</v>
      </c>
      <c r="AQ24" t="s">
        <v>987</v>
      </c>
      <c r="AR24" t="str">
        <f t="shared" si="1"/>
        <v>389400</v>
      </c>
      <c r="AS24" t="str">
        <f>IF(AO24="GD",VLOOKUP(_xlfn.NUMBERVALUE(AR24),'Data.Lookup - Do Not Print'!$D$3:$E$12,2,TRUE),VLOOKUP(_xlfn.NUMBERVALUE(AR24),'Data.Lookup - Do Not Print'!$A$3:$B$16,2,TRUE))</f>
        <v>General</v>
      </c>
      <c r="AT24">
        <v>4</v>
      </c>
      <c r="AU24" t="str">
        <f t="shared" si="2"/>
        <v>CD.AA4</v>
      </c>
      <c r="AV24" s="46">
        <f>VLOOKUP($AU24,'2022-Allocations'!$I$6:$T$24,AV$8,FALSE)</f>
        <v>0.47012999999999999</v>
      </c>
      <c r="AW24" s="46">
        <f>VLOOKUP($AU24,'2022-Allocations'!$I$6:$T$24,AW$8,FALSE)</f>
        <v>0.14638000000000001</v>
      </c>
      <c r="AX24" s="46">
        <f>VLOOKUP($AU24,'2022-Allocations'!$I$6:$T$24,AX$8,FALSE)</f>
        <v>0.23682</v>
      </c>
      <c r="AY24" s="46">
        <f>VLOOKUP($AU24,'2022-Allocations'!$I$6:$T$24,AY$8,FALSE)</f>
        <v>5.5899999999999998E-2</v>
      </c>
      <c r="AZ24" s="46">
        <f>VLOOKUP($AU24,'2022-Allocations'!$I$6:$T$24,AZ$8,FALSE)</f>
        <v>9.0770000000000003E-2</v>
      </c>
      <c r="BA24" s="121">
        <f t="shared" si="4"/>
        <v>0</v>
      </c>
      <c r="BB24" s="46">
        <f>VLOOKUP(A24,'Data.Lookup - Do Not Print'!$G$3:$I$802,3,FALSE)</f>
        <v>2E-3</v>
      </c>
      <c r="BC24" s="46">
        <f>VLOOKUP(A24,'Data.Lookup - Do Not Print'!$M$3:$O$802,3,FALSE)</f>
        <v>1.26E-2</v>
      </c>
      <c r="BD24" s="46" t="str">
        <f t="shared" si="5"/>
        <v>N</v>
      </c>
      <c r="BE24" s="126">
        <f t="shared" si="10"/>
        <v>46053</v>
      </c>
      <c r="BF24" s="126">
        <f t="shared" si="6"/>
        <v>14339</v>
      </c>
      <c r="BG24" s="126">
        <f t="shared" si="7"/>
        <v>23199</v>
      </c>
      <c r="BH24" s="126">
        <f t="shared" si="8"/>
        <v>5476</v>
      </c>
      <c r="BI24" s="126">
        <f t="shared" si="9"/>
        <v>8892</v>
      </c>
      <c r="BJ24" s="131">
        <f t="shared" si="3"/>
        <v>0</v>
      </c>
    </row>
    <row r="25" spans="1:62" ht="13.5" thickBot="1">
      <c r="A25" s="9" t="s">
        <v>37</v>
      </c>
      <c r="B25" s="11">
        <v>130133749.45999999</v>
      </c>
      <c r="C25" s="11">
        <v>130152883.34</v>
      </c>
      <c r="D25" s="11">
        <v>130182591.09999999</v>
      </c>
      <c r="E25" s="11">
        <v>130138631.41</v>
      </c>
      <c r="F25" s="11">
        <v>129755787.12</v>
      </c>
      <c r="G25" s="11">
        <v>129511674.31</v>
      </c>
      <c r="H25" s="11">
        <v>128513409.43000001</v>
      </c>
      <c r="I25" s="11">
        <v>128470025.05</v>
      </c>
      <c r="J25" s="11">
        <v>128697283.45999999</v>
      </c>
      <c r="K25" s="11">
        <v>128696935.33</v>
      </c>
      <c r="L25" s="11">
        <v>128700618.95999999</v>
      </c>
      <c r="M25" s="11">
        <v>128713423.02</v>
      </c>
      <c r="N25" s="11">
        <v>128701083.77</v>
      </c>
      <c r="O25" s="11">
        <v>-3420850.17</v>
      </c>
      <c r="P25" s="11">
        <v>-3656192.66</v>
      </c>
      <c r="Q25" s="11">
        <v>-3891579.32</v>
      </c>
      <c r="R25" s="11">
        <v>-4082993.4</v>
      </c>
      <c r="S25" s="11">
        <v>-4086201.65</v>
      </c>
      <c r="T25" s="11">
        <v>-4245321.42</v>
      </c>
      <c r="U25" s="11">
        <v>-4478619.0999999996</v>
      </c>
      <c r="V25" s="11">
        <v>-4667590.58</v>
      </c>
      <c r="W25" s="11">
        <v>-4900112.6900000004</v>
      </c>
      <c r="X25" s="11">
        <v>-5054308.97</v>
      </c>
      <c r="Y25" s="11">
        <v>-5287039.26</v>
      </c>
      <c r="Z25" s="11">
        <v>-5519784.4500000002</v>
      </c>
      <c r="AA25" s="11">
        <v>-5734175.5199999996</v>
      </c>
      <c r="AB25" s="11">
        <v>-235206.51</v>
      </c>
      <c r="AC25" s="11">
        <v>-235342.49</v>
      </c>
      <c r="AD25" s="11">
        <v>-235386.66</v>
      </c>
      <c r="AE25" s="11">
        <v>-235373.77</v>
      </c>
      <c r="AF25" s="11">
        <v>-234987.87</v>
      </c>
      <c r="AG25" s="11">
        <v>-234420.99</v>
      </c>
      <c r="AH25" s="11">
        <v>-233297.68</v>
      </c>
      <c r="AI25" s="11">
        <v>-232355.86</v>
      </c>
      <c r="AJ25" s="11">
        <v>-232522.11</v>
      </c>
      <c r="AK25" s="11">
        <v>-232727.28</v>
      </c>
      <c r="AL25" s="11">
        <v>-232730.29</v>
      </c>
      <c r="AM25" s="11">
        <v>-232745.19</v>
      </c>
      <c r="AN25" s="11">
        <v>-232745.61</v>
      </c>
      <c r="AO25" t="str">
        <f t="shared" si="0"/>
        <v>CD</v>
      </c>
      <c r="AP25" t="str">
        <f>IFERROR(IF(VLOOKUP(MID(A25,4,2),'Data.Lookup - Do Not Print'!$S$3:$T$7,2,FALSE)=1,MID(A25,4,2),0),"AN")</f>
        <v>AA</v>
      </c>
      <c r="AQ25" t="s">
        <v>987</v>
      </c>
      <c r="AR25" t="str">
        <f t="shared" si="1"/>
        <v>390100</v>
      </c>
      <c r="AS25" t="str">
        <f>IF(AO25="GD",VLOOKUP(_xlfn.NUMBERVALUE(AR25),'Data.Lookup - Do Not Print'!$D$3:$E$12,2,TRUE),VLOOKUP(_xlfn.NUMBERVALUE(AR25),'Data.Lookup - Do Not Print'!$A$3:$B$16,2,TRUE))</f>
        <v>General</v>
      </c>
      <c r="AT25">
        <v>4</v>
      </c>
      <c r="AU25" t="str">
        <f t="shared" si="2"/>
        <v>CD.AA4</v>
      </c>
      <c r="AV25" s="46">
        <f>VLOOKUP($AU25,'2022-Allocations'!$I$6:$T$24,AV$8,FALSE)</f>
        <v>0.47012999999999999</v>
      </c>
      <c r="AW25" s="46">
        <f>VLOOKUP($AU25,'2022-Allocations'!$I$6:$T$24,AW$8,FALSE)</f>
        <v>0.14638000000000001</v>
      </c>
      <c r="AX25" s="46">
        <f>VLOOKUP($AU25,'2022-Allocations'!$I$6:$T$24,AX$8,FALSE)</f>
        <v>0.23682</v>
      </c>
      <c r="AY25" s="46">
        <f>VLOOKUP($AU25,'2022-Allocations'!$I$6:$T$24,AY$8,FALSE)</f>
        <v>5.5899999999999998E-2</v>
      </c>
      <c r="AZ25" s="46">
        <f>VLOOKUP($AU25,'2022-Allocations'!$I$6:$T$24,AZ$8,FALSE)</f>
        <v>9.0770000000000003E-2</v>
      </c>
      <c r="BA25" s="121">
        <f t="shared" si="4"/>
        <v>0</v>
      </c>
      <c r="BB25" s="46">
        <f>VLOOKUP(A25,'Data.Lookup - Do Not Print'!$G$3:$I$802,3,FALSE)</f>
        <v>2.1700000000000001E-2</v>
      </c>
      <c r="BC25" s="46">
        <f>VLOOKUP(A25,'Data.Lookup - Do Not Print'!$M$3:$O$802,3,FALSE)</f>
        <v>2.4500000000000001E-2</v>
      </c>
      <c r="BD25" s="46" t="str">
        <f t="shared" si="5"/>
        <v>N</v>
      </c>
      <c r="BE25" s="132">
        <f>ROUND($N25*AV25,0)-1</f>
        <v>60506240</v>
      </c>
      <c r="BF25" s="126">
        <f t="shared" si="6"/>
        <v>18839265</v>
      </c>
      <c r="BG25" s="126">
        <f t="shared" si="7"/>
        <v>30478991</v>
      </c>
      <c r="BH25" s="126">
        <f t="shared" si="8"/>
        <v>7194391</v>
      </c>
      <c r="BI25" s="126">
        <f t="shared" si="9"/>
        <v>11682197</v>
      </c>
      <c r="BJ25" s="131">
        <f t="shared" si="3"/>
        <v>0</v>
      </c>
    </row>
    <row r="26" spans="1:62" ht="13.5" thickBot="1">
      <c r="A26" s="9" t="s">
        <v>38</v>
      </c>
      <c r="B26" s="11">
        <v>18374607.859999999</v>
      </c>
      <c r="C26" s="11">
        <v>17975924.829999998</v>
      </c>
      <c r="D26" s="11">
        <v>18051469.120000001</v>
      </c>
      <c r="E26" s="11">
        <v>18073469.09</v>
      </c>
      <c r="F26" s="11">
        <v>18120857.030000001</v>
      </c>
      <c r="G26" s="11">
        <v>18210598.850000001</v>
      </c>
      <c r="H26" s="11">
        <v>18255757.260000002</v>
      </c>
      <c r="I26" s="11">
        <v>18284254.57</v>
      </c>
      <c r="J26" s="11">
        <v>18295168.920000002</v>
      </c>
      <c r="K26" s="11">
        <v>18334763.440000001</v>
      </c>
      <c r="L26" s="11">
        <v>18448470.579999998</v>
      </c>
      <c r="M26" s="11">
        <v>18495473.620000001</v>
      </c>
      <c r="N26" s="11">
        <v>18559657.390000001</v>
      </c>
      <c r="O26" s="11">
        <v>-11715131.65</v>
      </c>
      <c r="P26" s="11">
        <v>-11368010.619999999</v>
      </c>
      <c r="Q26" s="11">
        <v>-11468136.75</v>
      </c>
      <c r="R26" s="11">
        <v>-11568533.970000001</v>
      </c>
      <c r="S26" s="11">
        <v>-11669124.029999999</v>
      </c>
      <c r="T26" s="11">
        <v>-11770095.199999999</v>
      </c>
      <c r="U26" s="11">
        <v>-11871441.279999999</v>
      </c>
      <c r="V26" s="11">
        <v>-11972992.060000001</v>
      </c>
      <c r="W26" s="11">
        <v>-12074652.380000001</v>
      </c>
      <c r="X26" s="11">
        <v>-12176453.07</v>
      </c>
      <c r="Y26" s="11">
        <v>-12278679.810000001</v>
      </c>
      <c r="Z26" s="11">
        <v>-12381353.189999999</v>
      </c>
      <c r="AA26" s="11">
        <v>-12484335.57</v>
      </c>
      <c r="AB26" s="11">
        <v>-101916.81</v>
      </c>
      <c r="AC26" s="11">
        <v>-101024.19</v>
      </c>
      <c r="AD26" s="11">
        <v>-100126.13</v>
      </c>
      <c r="AE26" s="11">
        <v>-100397.22</v>
      </c>
      <c r="AF26" s="11">
        <v>-100590.06</v>
      </c>
      <c r="AG26" s="11">
        <v>-100971.17</v>
      </c>
      <c r="AH26" s="11">
        <v>-101346.08</v>
      </c>
      <c r="AI26" s="11">
        <v>-101550.78</v>
      </c>
      <c r="AJ26" s="11">
        <v>-101660.32</v>
      </c>
      <c r="AK26" s="11">
        <v>-101800.69</v>
      </c>
      <c r="AL26" s="11">
        <v>-102226.74</v>
      </c>
      <c r="AM26" s="11">
        <v>-102673.38</v>
      </c>
      <c r="AN26" s="11">
        <v>-102982.38</v>
      </c>
      <c r="AO26" t="str">
        <f t="shared" si="0"/>
        <v>CD</v>
      </c>
      <c r="AP26" t="str">
        <f>IFERROR(IF(VLOOKUP(MID(A26,4,2),'Data.Lookup - Do Not Print'!$S$3:$T$7,2,FALSE)=1,MID(A26,4,2),0),"AN")</f>
        <v>AA</v>
      </c>
      <c r="AQ26" t="s">
        <v>987</v>
      </c>
      <c r="AR26" t="str">
        <f t="shared" si="1"/>
        <v>391000</v>
      </c>
      <c r="AS26" t="str">
        <f>IF(AO26="GD",VLOOKUP(_xlfn.NUMBERVALUE(AR26),'Data.Lookup - Do Not Print'!$D$3:$E$12,2,TRUE),VLOOKUP(_xlfn.NUMBERVALUE(AR26),'Data.Lookup - Do Not Print'!$A$3:$B$16,2,TRUE))</f>
        <v>General</v>
      </c>
      <c r="AT26">
        <v>4</v>
      </c>
      <c r="AU26" t="str">
        <f t="shared" si="2"/>
        <v>CD.AA4</v>
      </c>
      <c r="AV26" s="46">
        <f>VLOOKUP($AU26,'2022-Allocations'!$I$6:$T$24,AV$8,FALSE)</f>
        <v>0.47012999999999999</v>
      </c>
      <c r="AW26" s="46">
        <f>VLOOKUP($AU26,'2022-Allocations'!$I$6:$T$24,AW$8,FALSE)</f>
        <v>0.14638000000000001</v>
      </c>
      <c r="AX26" s="46">
        <f>VLOOKUP($AU26,'2022-Allocations'!$I$6:$T$24,AX$8,FALSE)</f>
        <v>0.23682</v>
      </c>
      <c r="AY26" s="46">
        <f>VLOOKUP($AU26,'2022-Allocations'!$I$6:$T$24,AY$8,FALSE)</f>
        <v>5.5899999999999998E-2</v>
      </c>
      <c r="AZ26" s="46">
        <f>VLOOKUP($AU26,'2022-Allocations'!$I$6:$T$24,AZ$8,FALSE)</f>
        <v>9.0770000000000003E-2</v>
      </c>
      <c r="BA26" s="121">
        <f t="shared" si="4"/>
        <v>0</v>
      </c>
      <c r="BB26" s="46">
        <f>VLOOKUP(A26,'Data.Lookup - Do Not Print'!$G$3:$I$802,3,FALSE)</f>
        <v>6.6699999999999995E-2</v>
      </c>
      <c r="BC26" s="46">
        <f>VLOOKUP(A26,'Data.Lookup - Do Not Print'!$M$3:$O$802,3,FALSE)</f>
        <v>6.6699999999999995E-2</v>
      </c>
      <c r="BD26" s="46" t="str">
        <f t="shared" si="5"/>
        <v>N</v>
      </c>
      <c r="BE26" s="126">
        <f t="shared" si="10"/>
        <v>8725452</v>
      </c>
      <c r="BF26" s="126">
        <f t="shared" si="6"/>
        <v>2716763</v>
      </c>
      <c r="BG26" s="126">
        <f t="shared" si="7"/>
        <v>4395298</v>
      </c>
      <c r="BH26" s="126">
        <f t="shared" si="8"/>
        <v>1037485</v>
      </c>
      <c r="BI26" s="126">
        <f t="shared" si="9"/>
        <v>1684660</v>
      </c>
      <c r="BJ26" s="131">
        <f t="shared" si="3"/>
        <v>0</v>
      </c>
    </row>
    <row r="27" spans="1:62" ht="13.5" thickBot="1">
      <c r="A27" s="9" t="s">
        <v>39</v>
      </c>
      <c r="B27" s="11">
        <v>59547812.82</v>
      </c>
      <c r="C27" s="11">
        <v>60144679.539999999</v>
      </c>
      <c r="D27" s="11">
        <v>60322848.960000001</v>
      </c>
      <c r="E27" s="11">
        <v>60551328.240000002</v>
      </c>
      <c r="F27" s="11">
        <v>61555366.840000004</v>
      </c>
      <c r="G27" s="11">
        <v>56282692.039999999</v>
      </c>
      <c r="H27" s="11">
        <v>56536508.530000001</v>
      </c>
      <c r="I27" s="11">
        <v>56498810.729999997</v>
      </c>
      <c r="J27" s="11">
        <v>57720023.43</v>
      </c>
      <c r="K27" s="11">
        <v>57881620.409999996</v>
      </c>
      <c r="L27" s="11">
        <v>57980052.009999998</v>
      </c>
      <c r="M27" s="11">
        <v>58368870.060000002</v>
      </c>
      <c r="N27" s="11">
        <v>59876675.520000003</v>
      </c>
      <c r="O27" s="11">
        <v>-35340696.609999999</v>
      </c>
      <c r="P27" s="11">
        <v>-36338134.049999997</v>
      </c>
      <c r="Q27" s="11">
        <v>-37341912.200000003</v>
      </c>
      <c r="R27" s="11">
        <v>-38349197.009999998</v>
      </c>
      <c r="S27" s="11">
        <v>-39366752.810000002</v>
      </c>
      <c r="T27" s="11">
        <v>-34813741.909999996</v>
      </c>
      <c r="U27" s="11">
        <v>-35753901.920000002</v>
      </c>
      <c r="V27" s="11">
        <v>-36695862.909999996</v>
      </c>
      <c r="W27" s="11">
        <v>-37647686.530000001</v>
      </c>
      <c r="X27" s="11">
        <v>-38611033.560000002</v>
      </c>
      <c r="Y27" s="11">
        <v>-39576547.490000002</v>
      </c>
      <c r="Z27" s="11">
        <v>-40546121.840000004</v>
      </c>
      <c r="AA27" s="11">
        <v>-40896005.689999998</v>
      </c>
      <c r="AB27" s="11">
        <v>-984657.76</v>
      </c>
      <c r="AC27" s="11">
        <v>-997437.43999999994</v>
      </c>
      <c r="AD27" s="11">
        <v>-1003896.07</v>
      </c>
      <c r="AE27" s="11">
        <v>-1007284.81</v>
      </c>
      <c r="AF27" s="11">
        <v>-1017555.8</v>
      </c>
      <c r="AG27" s="11">
        <v>-981983.82</v>
      </c>
      <c r="AH27" s="11">
        <v>-940160.01</v>
      </c>
      <c r="AI27" s="11">
        <v>-941960.99</v>
      </c>
      <c r="AJ27" s="11">
        <v>-951823.62</v>
      </c>
      <c r="AK27" s="11">
        <v>-963347.03</v>
      </c>
      <c r="AL27" s="11">
        <v>-965513.93</v>
      </c>
      <c r="AM27" s="11">
        <v>-969574.35</v>
      </c>
      <c r="AN27" s="11">
        <v>-985379.55</v>
      </c>
      <c r="AO27" t="str">
        <f t="shared" si="0"/>
        <v>CD</v>
      </c>
      <c r="AP27" t="str">
        <f>IFERROR(IF(VLOOKUP(MID(A27,4,2),'Data.Lookup - Do Not Print'!$S$3:$T$7,2,FALSE)=1,MID(A27,4,2),0),"AN")</f>
        <v>AA</v>
      </c>
      <c r="AQ27" t="s">
        <v>987</v>
      </c>
      <c r="AR27" t="str">
        <f t="shared" si="1"/>
        <v>391100</v>
      </c>
      <c r="AS27" t="str">
        <f>IF(AO27="GD",VLOOKUP(_xlfn.NUMBERVALUE(AR27),'Data.Lookup - Do Not Print'!$D$3:$E$12,2,TRUE),VLOOKUP(_xlfn.NUMBERVALUE(AR27),'Data.Lookup - Do Not Print'!$A$3:$B$16,2,TRUE))</f>
        <v>General</v>
      </c>
      <c r="AT27">
        <v>4</v>
      </c>
      <c r="AU27" t="str">
        <f t="shared" si="2"/>
        <v>CD.AA4</v>
      </c>
      <c r="AV27" s="46">
        <f>VLOOKUP($AU27,'2022-Allocations'!$I$6:$T$24,AV$8,FALSE)</f>
        <v>0.47012999999999999</v>
      </c>
      <c r="AW27" s="46">
        <f>VLOOKUP($AU27,'2022-Allocations'!$I$6:$T$24,AW$8,FALSE)</f>
        <v>0.14638000000000001</v>
      </c>
      <c r="AX27" s="46">
        <f>VLOOKUP($AU27,'2022-Allocations'!$I$6:$T$24,AX$8,FALSE)</f>
        <v>0.23682</v>
      </c>
      <c r="AY27" s="46">
        <f>VLOOKUP($AU27,'2022-Allocations'!$I$6:$T$24,AY$8,FALSE)</f>
        <v>5.5899999999999998E-2</v>
      </c>
      <c r="AZ27" s="46">
        <f>VLOOKUP($AU27,'2022-Allocations'!$I$6:$T$24,AZ$8,FALSE)</f>
        <v>9.0770000000000003E-2</v>
      </c>
      <c r="BA27" s="121">
        <f t="shared" si="4"/>
        <v>0</v>
      </c>
      <c r="BB27" s="46">
        <f>VLOOKUP(A27,'Data.Lookup - Do Not Print'!$G$3:$I$802,3,FALSE)</f>
        <v>0.2</v>
      </c>
      <c r="BC27" s="46">
        <f>VLOOKUP(A27,'Data.Lookup - Do Not Print'!$M$3:$O$802,3,FALSE)</f>
        <v>0.2</v>
      </c>
      <c r="BD27" s="46" t="str">
        <f t="shared" si="5"/>
        <v>N</v>
      </c>
      <c r="BE27" s="126">
        <f t="shared" si="10"/>
        <v>28149821</v>
      </c>
      <c r="BF27" s="126">
        <f t="shared" si="6"/>
        <v>8764748</v>
      </c>
      <c r="BG27" s="126">
        <f t="shared" si="7"/>
        <v>14179994</v>
      </c>
      <c r="BH27" s="126">
        <f t="shared" si="8"/>
        <v>3347106</v>
      </c>
      <c r="BI27" s="126">
        <f t="shared" si="9"/>
        <v>5435006</v>
      </c>
      <c r="BJ27" s="131">
        <f t="shared" si="3"/>
        <v>0</v>
      </c>
    </row>
    <row r="28" spans="1:62" ht="13.5" thickBot="1">
      <c r="A28" s="9" t="s">
        <v>40</v>
      </c>
      <c r="B28" s="11">
        <v>334396.55</v>
      </c>
      <c r="C28" s="11">
        <v>122339.36</v>
      </c>
      <c r="D28" s="11">
        <v>129328.98</v>
      </c>
      <c r="E28" s="11">
        <v>149823.56</v>
      </c>
      <c r="F28" s="11">
        <v>159668.41</v>
      </c>
      <c r="G28" s="11">
        <v>163431.51999999999</v>
      </c>
      <c r="H28" s="12">
        <v>166238</v>
      </c>
      <c r="I28" s="11">
        <v>234738.81</v>
      </c>
      <c r="J28" s="11">
        <v>245823.32</v>
      </c>
      <c r="K28" s="11">
        <v>254859.14</v>
      </c>
      <c r="L28" s="11">
        <v>260144.34</v>
      </c>
      <c r="M28" s="11">
        <v>263669.31</v>
      </c>
      <c r="N28" s="11">
        <v>264178.21999999997</v>
      </c>
      <c r="O28" s="11">
        <v>-97847.81</v>
      </c>
      <c r="P28" s="11">
        <v>-76625.13</v>
      </c>
      <c r="Q28" s="11">
        <v>-78143.820000000007</v>
      </c>
      <c r="R28" s="11">
        <v>-79896.36</v>
      </c>
      <c r="S28" s="11">
        <v>-81911.710000000006</v>
      </c>
      <c r="T28" s="11">
        <v>-84047.49</v>
      </c>
      <c r="U28" s="11">
        <v>-86242.46</v>
      </c>
      <c r="V28" s="11">
        <v>-89037.71</v>
      </c>
      <c r="W28" s="11">
        <v>-92504.82</v>
      </c>
      <c r="X28" s="11">
        <v>-96151.37</v>
      </c>
      <c r="Y28" s="11">
        <v>-99928.82</v>
      </c>
      <c r="Z28" s="11">
        <v>-103786.86</v>
      </c>
      <c r="AA28" s="11">
        <v>-107681.59</v>
      </c>
      <c r="AB28" s="11">
        <v>-5258.28</v>
      </c>
      <c r="AC28" s="11">
        <v>21222.68</v>
      </c>
      <c r="AD28" s="11">
        <v>-1518.69</v>
      </c>
      <c r="AE28" s="11">
        <v>-1752.54</v>
      </c>
      <c r="AF28" s="11">
        <v>-2015.35</v>
      </c>
      <c r="AG28" s="11">
        <v>-2135.7800000000002</v>
      </c>
      <c r="AH28" s="11">
        <v>-2194.9699999999998</v>
      </c>
      <c r="AI28" s="11">
        <v>-2795.25</v>
      </c>
      <c r="AJ28" s="11">
        <v>-3467.11</v>
      </c>
      <c r="AK28" s="11">
        <v>-3646.55</v>
      </c>
      <c r="AL28" s="11">
        <v>-3777.45</v>
      </c>
      <c r="AM28" s="11">
        <v>-3858.04</v>
      </c>
      <c r="AN28" s="11">
        <v>-3894.73</v>
      </c>
      <c r="AO28" t="str">
        <f t="shared" si="0"/>
        <v>CD</v>
      </c>
      <c r="AP28" t="str">
        <f>IFERROR(IF(VLOOKUP(MID(A28,4,2),'Data.Lookup - Do Not Print'!$S$3:$T$7,2,FALSE)=1,MID(A28,4,2),0),"AN")</f>
        <v>AA</v>
      </c>
      <c r="AQ28" t="s">
        <v>987</v>
      </c>
      <c r="AR28" t="str">
        <f t="shared" si="1"/>
        <v>391101</v>
      </c>
      <c r="AS28" t="str">
        <f>IF(AO28="GD",VLOOKUP(_xlfn.NUMBERVALUE(AR28),'Data.Lookup - Do Not Print'!$D$3:$E$12,2,TRUE),VLOOKUP(_xlfn.NUMBERVALUE(AR28),'Data.Lookup - Do Not Print'!$A$3:$B$16,2,TRUE))</f>
        <v>General</v>
      </c>
      <c r="AT28">
        <v>4</v>
      </c>
      <c r="AU28" t="str">
        <f t="shared" si="2"/>
        <v>CD.AA4</v>
      </c>
      <c r="AV28" s="46">
        <f>VLOOKUP($AU28,'2022-Allocations'!$I$6:$T$24,AV$8,FALSE)</f>
        <v>0.47012999999999999</v>
      </c>
      <c r="AW28" s="46">
        <f>VLOOKUP($AU28,'2022-Allocations'!$I$6:$T$24,AW$8,FALSE)</f>
        <v>0.14638000000000001</v>
      </c>
      <c r="AX28" s="46">
        <f>VLOOKUP($AU28,'2022-Allocations'!$I$6:$T$24,AX$8,FALSE)</f>
        <v>0.23682</v>
      </c>
      <c r="AY28" s="46">
        <f>VLOOKUP($AU28,'2022-Allocations'!$I$6:$T$24,AY$8,FALSE)</f>
        <v>5.5899999999999998E-2</v>
      </c>
      <c r="AZ28" s="46">
        <f>VLOOKUP($AU28,'2022-Allocations'!$I$6:$T$24,AZ$8,FALSE)</f>
        <v>9.0770000000000003E-2</v>
      </c>
      <c r="BA28" s="121">
        <f t="shared" si="4"/>
        <v>0</v>
      </c>
      <c r="BB28" s="46">
        <f>VLOOKUP(A28,'Data.Lookup - Do Not Print'!$G$3:$I$802,3,FALSE)</f>
        <v>0.2</v>
      </c>
      <c r="BC28" s="46">
        <f>VLOOKUP(A28,'Data.Lookup - Do Not Print'!$M$3:$O$802,3,FALSE)</f>
        <v>0.2</v>
      </c>
      <c r="BD28" s="46" t="str">
        <f t="shared" si="5"/>
        <v>N</v>
      </c>
      <c r="BE28" s="126">
        <f t="shared" si="10"/>
        <v>124198</v>
      </c>
      <c r="BF28" s="126">
        <f t="shared" si="6"/>
        <v>38670</v>
      </c>
      <c r="BG28" s="126">
        <f t="shared" si="7"/>
        <v>62563</v>
      </c>
      <c r="BH28" s="126">
        <f t="shared" si="8"/>
        <v>14768</v>
      </c>
      <c r="BI28" s="126">
        <f t="shared" si="9"/>
        <v>23979</v>
      </c>
      <c r="BJ28" s="131">
        <f t="shared" si="3"/>
        <v>0</v>
      </c>
    </row>
    <row r="29" spans="1:62" ht="13.5" thickBot="1">
      <c r="A29" s="9" t="s">
        <v>41</v>
      </c>
      <c r="B29" s="11">
        <v>2637348.63</v>
      </c>
      <c r="C29" s="11">
        <v>2637348.63</v>
      </c>
      <c r="D29" s="11">
        <v>2637348.63</v>
      </c>
      <c r="E29" s="11">
        <v>2637348.63</v>
      </c>
      <c r="F29" s="11">
        <v>2637348.63</v>
      </c>
      <c r="G29" s="11">
        <v>2637348.63</v>
      </c>
      <c r="H29" s="11">
        <v>2637348.63</v>
      </c>
      <c r="I29" s="11">
        <v>2637348.63</v>
      </c>
      <c r="J29" s="11">
        <v>2637348.63</v>
      </c>
      <c r="K29" s="11">
        <v>2637348.63</v>
      </c>
      <c r="L29" s="11">
        <v>2637348.63</v>
      </c>
      <c r="M29" s="11">
        <v>2637348.63</v>
      </c>
      <c r="N29" s="11">
        <v>2637348.63</v>
      </c>
      <c r="O29" s="11">
        <v>-1928659.55</v>
      </c>
      <c r="P29" s="11">
        <v>-1972615.36</v>
      </c>
      <c r="Q29" s="11">
        <v>-2016571.17</v>
      </c>
      <c r="R29" s="11">
        <v>-2060526.98</v>
      </c>
      <c r="S29" s="11">
        <v>-2104482.79</v>
      </c>
      <c r="T29" s="11">
        <v>-2148438.6</v>
      </c>
      <c r="U29" s="11">
        <v>-2192394.41</v>
      </c>
      <c r="V29" s="11">
        <v>-2236350.2200000002</v>
      </c>
      <c r="W29" s="11">
        <v>-2280306.0299999998</v>
      </c>
      <c r="X29" s="11">
        <v>-2324261.84</v>
      </c>
      <c r="Y29" s="11">
        <v>-2368217.65</v>
      </c>
      <c r="Z29" s="11">
        <v>-2412173.46</v>
      </c>
      <c r="AA29" s="11">
        <v>-2456129.27</v>
      </c>
      <c r="AB29" s="11">
        <v>-43955.81</v>
      </c>
      <c r="AC29" s="11">
        <v>-43955.81</v>
      </c>
      <c r="AD29" s="11">
        <v>-43955.81</v>
      </c>
      <c r="AE29" s="11">
        <v>-43955.81</v>
      </c>
      <c r="AF29" s="11">
        <v>-43955.81</v>
      </c>
      <c r="AG29" s="11">
        <v>-43955.81</v>
      </c>
      <c r="AH29" s="11">
        <v>-43955.81</v>
      </c>
      <c r="AI29" s="11">
        <v>-43955.81</v>
      </c>
      <c r="AJ29" s="11">
        <v>-43955.81</v>
      </c>
      <c r="AK29" s="11">
        <v>-43955.81</v>
      </c>
      <c r="AL29" s="11">
        <v>-43955.81</v>
      </c>
      <c r="AM29" s="11">
        <v>-43955.81</v>
      </c>
      <c r="AN29" s="11">
        <v>-43955.81</v>
      </c>
      <c r="AO29" t="str">
        <f t="shared" si="0"/>
        <v>CD</v>
      </c>
      <c r="AP29" t="str">
        <f>IFERROR(IF(VLOOKUP(MID(A29,4,2),'Data.Lookup - Do Not Print'!$S$3:$T$7,2,FALSE)=1,MID(A29,4,2),0),"AN")</f>
        <v>AA</v>
      </c>
      <c r="AQ29" t="s">
        <v>987</v>
      </c>
      <c r="AR29" t="str">
        <f t="shared" si="1"/>
        <v>391120</v>
      </c>
      <c r="AS29" t="str">
        <f>IF(AO29="GD",VLOOKUP(_xlfn.NUMBERVALUE(AR29),'Data.Lookup - Do Not Print'!$D$3:$E$12,2,TRUE),VLOOKUP(_xlfn.NUMBERVALUE(AR29),'Data.Lookup - Do Not Print'!$A$3:$B$16,2,TRUE))</f>
        <v>General</v>
      </c>
      <c r="AT29">
        <v>4</v>
      </c>
      <c r="AU29" t="str">
        <f t="shared" si="2"/>
        <v>CD.AA4</v>
      </c>
      <c r="AV29" s="46">
        <f>VLOOKUP($AU29,'2022-Allocations'!$I$6:$T$24,AV$8,FALSE)</f>
        <v>0.47012999999999999</v>
      </c>
      <c r="AW29" s="46">
        <f>VLOOKUP($AU29,'2022-Allocations'!$I$6:$T$24,AW$8,FALSE)</f>
        <v>0.14638000000000001</v>
      </c>
      <c r="AX29" s="46">
        <f>VLOOKUP($AU29,'2022-Allocations'!$I$6:$T$24,AX$8,FALSE)</f>
        <v>0.23682</v>
      </c>
      <c r="AY29" s="46">
        <f>VLOOKUP($AU29,'2022-Allocations'!$I$6:$T$24,AY$8,FALSE)</f>
        <v>5.5899999999999998E-2</v>
      </c>
      <c r="AZ29" s="46">
        <f>VLOOKUP($AU29,'2022-Allocations'!$I$6:$T$24,AZ$8,FALSE)</f>
        <v>9.0770000000000003E-2</v>
      </c>
      <c r="BA29" s="121">
        <f t="shared" si="4"/>
        <v>0</v>
      </c>
      <c r="BB29" s="46">
        <f>VLOOKUP(A29,'Data.Lookup - Do Not Print'!$G$3:$I$802,3,FALSE)</f>
        <v>0.2</v>
      </c>
      <c r="BC29" s="46">
        <f>VLOOKUP(A29,'Data.Lookup - Do Not Print'!$M$3:$O$802,3,FALSE)</f>
        <v>0.2</v>
      </c>
      <c r="BD29" s="46" t="str">
        <f t="shared" si="5"/>
        <v>N</v>
      </c>
      <c r="BE29" s="126">
        <f t="shared" si="10"/>
        <v>1239897</v>
      </c>
      <c r="BF29" s="126">
        <f t="shared" si="6"/>
        <v>386055</v>
      </c>
      <c r="BG29" s="126">
        <f t="shared" si="7"/>
        <v>624577</v>
      </c>
      <c r="BH29" s="126">
        <f t="shared" si="8"/>
        <v>147428</v>
      </c>
      <c r="BI29" s="126">
        <f t="shared" si="9"/>
        <v>239392</v>
      </c>
      <c r="BJ29" s="131">
        <f t="shared" si="3"/>
        <v>0</v>
      </c>
    </row>
    <row r="30" spans="1:62" ht="13.5" thickBot="1">
      <c r="A30" s="9" t="s">
        <v>42</v>
      </c>
      <c r="B30" s="11">
        <v>99894.6</v>
      </c>
      <c r="C30" s="11">
        <v>99894.6</v>
      </c>
      <c r="D30" s="11">
        <v>99894.6</v>
      </c>
      <c r="E30" s="11">
        <v>99894.6</v>
      </c>
      <c r="F30" s="11">
        <v>99894.6</v>
      </c>
      <c r="G30" s="11">
        <v>99894.6</v>
      </c>
      <c r="H30" s="11">
        <v>99894.6</v>
      </c>
      <c r="I30" s="11">
        <v>99894.6</v>
      </c>
      <c r="J30" s="11">
        <v>99894.6</v>
      </c>
      <c r="K30" s="11">
        <v>99894.6</v>
      </c>
      <c r="L30" s="11">
        <v>99894.6</v>
      </c>
      <c r="M30" s="11">
        <v>99894.6</v>
      </c>
      <c r="N30" s="11">
        <v>99894.6</v>
      </c>
      <c r="O30" s="11">
        <v>-36904.04</v>
      </c>
      <c r="P30" s="11">
        <v>-38568.949999999997</v>
      </c>
      <c r="Q30" s="11">
        <v>-40233.86</v>
      </c>
      <c r="R30" s="11">
        <v>-41898.769999999997</v>
      </c>
      <c r="S30" s="11">
        <v>-43563.68</v>
      </c>
      <c r="T30" s="11">
        <v>-45228.59</v>
      </c>
      <c r="U30" s="11">
        <v>-46893.5</v>
      </c>
      <c r="V30" s="11">
        <v>-48558.41</v>
      </c>
      <c r="W30" s="11">
        <v>-50223.32</v>
      </c>
      <c r="X30" s="11">
        <v>-51888.23</v>
      </c>
      <c r="Y30" s="11">
        <v>-53553.14</v>
      </c>
      <c r="Z30" s="11">
        <v>-55218.05</v>
      </c>
      <c r="AA30" s="11">
        <v>-56882.96</v>
      </c>
      <c r="AB30" s="11">
        <v>-1664.91</v>
      </c>
      <c r="AC30" s="11">
        <v>-1664.91</v>
      </c>
      <c r="AD30" s="11">
        <v>-1664.91</v>
      </c>
      <c r="AE30" s="11">
        <v>-1664.91</v>
      </c>
      <c r="AF30" s="11">
        <v>-1664.91</v>
      </c>
      <c r="AG30" s="11">
        <v>-1664.91</v>
      </c>
      <c r="AH30" s="11">
        <v>-1664.91</v>
      </c>
      <c r="AI30" s="11">
        <v>-1664.91</v>
      </c>
      <c r="AJ30" s="11">
        <v>-1664.91</v>
      </c>
      <c r="AK30" s="11">
        <v>-1664.91</v>
      </c>
      <c r="AL30" s="11">
        <v>-1664.91</v>
      </c>
      <c r="AM30" s="11">
        <v>-1664.91</v>
      </c>
      <c r="AN30" s="11">
        <v>-1664.91</v>
      </c>
      <c r="AO30" t="str">
        <f t="shared" si="0"/>
        <v>CD</v>
      </c>
      <c r="AP30" t="str">
        <f>IFERROR(IF(VLOOKUP(MID(A30,4,2),'Data.Lookup - Do Not Print'!$S$3:$T$7,2,FALSE)=1,MID(A30,4,2),0),"AN")</f>
        <v>AA</v>
      </c>
      <c r="AQ30" t="s">
        <v>987</v>
      </c>
      <c r="AR30" t="str">
        <f t="shared" si="1"/>
        <v>391121</v>
      </c>
      <c r="AS30" t="str">
        <f>IF(AO30="GD",VLOOKUP(_xlfn.NUMBERVALUE(AR30),'Data.Lookup - Do Not Print'!$D$3:$E$12,2,TRUE),VLOOKUP(_xlfn.NUMBERVALUE(AR30),'Data.Lookup - Do Not Print'!$A$3:$B$16,2,TRUE))</f>
        <v>General</v>
      </c>
      <c r="AT30">
        <v>4</v>
      </c>
      <c r="AU30" t="str">
        <f t="shared" si="2"/>
        <v>CD.AA4</v>
      </c>
      <c r="AV30" s="46">
        <f>VLOOKUP($AU30,'2022-Allocations'!$I$6:$T$24,AV$8,FALSE)</f>
        <v>0.47012999999999999</v>
      </c>
      <c r="AW30" s="46">
        <f>VLOOKUP($AU30,'2022-Allocations'!$I$6:$T$24,AW$8,FALSE)</f>
        <v>0.14638000000000001</v>
      </c>
      <c r="AX30" s="46">
        <f>VLOOKUP($AU30,'2022-Allocations'!$I$6:$T$24,AX$8,FALSE)</f>
        <v>0.23682</v>
      </c>
      <c r="AY30" s="46">
        <f>VLOOKUP($AU30,'2022-Allocations'!$I$6:$T$24,AY$8,FALSE)</f>
        <v>5.5899999999999998E-2</v>
      </c>
      <c r="AZ30" s="46">
        <f>VLOOKUP($AU30,'2022-Allocations'!$I$6:$T$24,AZ$8,FALSE)</f>
        <v>9.0770000000000003E-2</v>
      </c>
      <c r="BA30" s="121">
        <f t="shared" si="4"/>
        <v>0</v>
      </c>
      <c r="BB30" s="46">
        <f>VLOOKUP(A30,'Data.Lookup - Do Not Print'!$G$3:$I$802,3,FALSE)</f>
        <v>0.2</v>
      </c>
      <c r="BC30" s="46">
        <f>VLOOKUP(A30,'Data.Lookup - Do Not Print'!$M$3:$O$802,3,FALSE)</f>
        <v>0.2</v>
      </c>
      <c r="BD30" s="46" t="str">
        <f t="shared" si="5"/>
        <v>N</v>
      </c>
      <c r="BE30" s="126">
        <f t="shared" si="10"/>
        <v>46963</v>
      </c>
      <c r="BF30" s="126">
        <f t="shared" si="6"/>
        <v>14623</v>
      </c>
      <c r="BG30" s="126">
        <f t="shared" si="7"/>
        <v>23657</v>
      </c>
      <c r="BH30" s="126">
        <f t="shared" si="8"/>
        <v>5584</v>
      </c>
      <c r="BI30" s="126">
        <f t="shared" si="9"/>
        <v>9067</v>
      </c>
      <c r="BJ30" s="131">
        <f t="shared" si="3"/>
        <v>0</v>
      </c>
    </row>
    <row r="31" spans="1:62" ht="13.5" thickBot="1">
      <c r="A31" s="9" t="s">
        <v>43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t="str">
        <f t="shared" si="0"/>
        <v>CD</v>
      </c>
      <c r="AP31" t="str">
        <f>IFERROR(IF(VLOOKUP(MID(A31,4,2),'Data.Lookup - Do Not Print'!$S$3:$T$7,2,FALSE)=1,MID(A31,4,2),0),"AN")</f>
        <v>AA</v>
      </c>
      <c r="AQ31" t="s">
        <v>987</v>
      </c>
      <c r="AR31" t="str">
        <f t="shared" si="1"/>
        <v>391700</v>
      </c>
      <c r="AS31" t="str">
        <f>IF(AO31="GD",VLOOKUP(_xlfn.NUMBERVALUE(AR31),'Data.Lookup - Do Not Print'!$D$3:$E$12,2,TRUE),VLOOKUP(_xlfn.NUMBERVALUE(AR31),'Data.Lookup - Do Not Print'!$A$3:$B$16,2,TRUE))</f>
        <v>General</v>
      </c>
      <c r="AT31">
        <v>4</v>
      </c>
      <c r="AU31" t="str">
        <f t="shared" si="2"/>
        <v>CD.AA4</v>
      </c>
      <c r="AV31" s="46">
        <f>VLOOKUP($AU31,'2022-Allocations'!$I$6:$T$24,AV$8,FALSE)</f>
        <v>0.47012999999999999</v>
      </c>
      <c r="AW31" s="46">
        <f>VLOOKUP($AU31,'2022-Allocations'!$I$6:$T$24,AW$8,FALSE)</f>
        <v>0.14638000000000001</v>
      </c>
      <c r="AX31" s="46">
        <f>VLOOKUP($AU31,'2022-Allocations'!$I$6:$T$24,AX$8,FALSE)</f>
        <v>0.23682</v>
      </c>
      <c r="AY31" s="46">
        <f>VLOOKUP($AU31,'2022-Allocations'!$I$6:$T$24,AY$8,FALSE)</f>
        <v>5.5899999999999998E-2</v>
      </c>
      <c r="AZ31" s="46">
        <f>VLOOKUP($AU31,'2022-Allocations'!$I$6:$T$24,AZ$8,FALSE)</f>
        <v>9.0770000000000003E-2</v>
      </c>
      <c r="BA31" s="121">
        <f t="shared" si="4"/>
        <v>0</v>
      </c>
      <c r="BB31" s="46">
        <f>VLOOKUP(A31,'Data.Lookup - Do Not Print'!$G$3:$I$802,3,FALSE)</f>
        <v>3.6999999999999998E-2</v>
      </c>
      <c r="BC31" s="46">
        <f>VLOOKUP(A31,'Data.Lookup - Do Not Print'!$M$3:$O$802,3,FALSE)</f>
        <v>3.6999999999999998E-2</v>
      </c>
      <c r="BD31" s="46" t="str">
        <f t="shared" si="5"/>
        <v>N</v>
      </c>
      <c r="BE31" s="126">
        <f t="shared" si="10"/>
        <v>0</v>
      </c>
      <c r="BF31" s="126">
        <f t="shared" si="6"/>
        <v>0</v>
      </c>
      <c r="BG31" s="126">
        <f t="shared" si="7"/>
        <v>0</v>
      </c>
      <c r="BH31" s="126">
        <f t="shared" si="8"/>
        <v>0</v>
      </c>
      <c r="BI31" s="126">
        <f t="shared" si="9"/>
        <v>0</v>
      </c>
      <c r="BJ31" s="131">
        <f t="shared" si="3"/>
        <v>0</v>
      </c>
    </row>
    <row r="32" spans="1:62" ht="13.5" thickBot="1">
      <c r="A32" s="9" t="s">
        <v>44</v>
      </c>
      <c r="B32" s="11">
        <v>1236298.07</v>
      </c>
      <c r="C32" s="11">
        <v>1236298.07</v>
      </c>
      <c r="D32" s="11">
        <v>1236298.07</v>
      </c>
      <c r="E32" s="11">
        <v>1236298.07</v>
      </c>
      <c r="F32" s="11">
        <v>1236298.07</v>
      </c>
      <c r="G32" s="11">
        <v>1236298.07</v>
      </c>
      <c r="H32" s="11">
        <v>1236298.07</v>
      </c>
      <c r="I32" s="11">
        <v>1236298.07</v>
      </c>
      <c r="J32" s="11">
        <v>1236298.07</v>
      </c>
      <c r="K32" s="11">
        <v>1236298.07</v>
      </c>
      <c r="L32" s="11">
        <v>1236298.07</v>
      </c>
      <c r="M32" s="11">
        <v>1236298.07</v>
      </c>
      <c r="N32" s="11">
        <f>1236298.07-1058918.04</f>
        <v>177380.03000000003</v>
      </c>
      <c r="O32" s="11">
        <v>-256888.78</v>
      </c>
      <c r="P32" s="11">
        <v>-262431.52</v>
      </c>
      <c r="Q32" s="11">
        <v>-267974.26</v>
      </c>
      <c r="R32" s="12">
        <v>-273517</v>
      </c>
      <c r="S32" s="11">
        <v>-279059.74</v>
      </c>
      <c r="T32" s="11">
        <v>-284602.48</v>
      </c>
      <c r="U32" s="11">
        <v>-290145.21999999997</v>
      </c>
      <c r="V32" s="11">
        <v>-295687.96000000002</v>
      </c>
      <c r="W32" s="11">
        <v>-301230.7</v>
      </c>
      <c r="X32" s="11">
        <v>-306773.44</v>
      </c>
      <c r="Y32" s="11">
        <v>-312316.18</v>
      </c>
      <c r="Z32" s="11">
        <v>-317858.92</v>
      </c>
      <c r="AA32" s="11">
        <v>-323401.65999999997</v>
      </c>
      <c r="AB32" s="11">
        <v>-5542.74</v>
      </c>
      <c r="AC32" s="11">
        <v>-5542.74</v>
      </c>
      <c r="AD32" s="11">
        <v>-5542.74</v>
      </c>
      <c r="AE32" s="11">
        <v>-5542.74</v>
      </c>
      <c r="AF32" s="11">
        <v>-5542.74</v>
      </c>
      <c r="AG32" s="11">
        <v>-5542.74</v>
      </c>
      <c r="AH32" s="11">
        <v>-5542.74</v>
      </c>
      <c r="AI32" s="11">
        <v>-5542.74</v>
      </c>
      <c r="AJ32" s="11">
        <v>-5542.74</v>
      </c>
      <c r="AK32" s="11">
        <v>-5542.74</v>
      </c>
      <c r="AL32" s="11">
        <v>-5542.74</v>
      </c>
      <c r="AM32" s="11">
        <v>-5542.74</v>
      </c>
      <c r="AN32" s="11">
        <v>-5542.74</v>
      </c>
      <c r="AO32" t="str">
        <f t="shared" si="0"/>
        <v>CD</v>
      </c>
      <c r="AP32" t="str">
        <f>IFERROR(IF(VLOOKUP(MID(A32,4,2),'Data.Lookup - Do Not Print'!$S$3:$T$7,2,FALSE)=1,MID(A32,4,2),0),"AN")</f>
        <v>AA</v>
      </c>
      <c r="AQ32" t="s">
        <v>987</v>
      </c>
      <c r="AR32" t="str">
        <f t="shared" si="1"/>
        <v>392000</v>
      </c>
      <c r="AS32" t="str">
        <f>IF(AO32="GD",VLOOKUP(_xlfn.NUMBERVALUE(AR32),'Data.Lookup - Do Not Print'!$D$3:$E$12,2,TRUE),VLOOKUP(_xlfn.NUMBERVALUE(AR32),'Data.Lookup - Do Not Print'!$A$3:$B$16,2,TRUE))</f>
        <v>Transportation - Tools</v>
      </c>
      <c r="AT32">
        <v>4</v>
      </c>
      <c r="AU32" t="str">
        <f t="shared" si="2"/>
        <v>CD.AA4</v>
      </c>
      <c r="AV32" s="46">
        <f>VLOOKUP($AU32,'2022-Allocations'!$I$6:$T$24,AV$8,FALSE)</f>
        <v>0.47012999999999999</v>
      </c>
      <c r="AW32" s="46">
        <f>VLOOKUP($AU32,'2022-Allocations'!$I$6:$T$24,AW$8,FALSE)</f>
        <v>0.14638000000000001</v>
      </c>
      <c r="AX32" s="46">
        <f>VLOOKUP($AU32,'2022-Allocations'!$I$6:$T$24,AX$8,FALSE)</f>
        <v>0.23682</v>
      </c>
      <c r="AY32" s="46">
        <f>VLOOKUP($AU32,'2022-Allocations'!$I$6:$T$24,AY$8,FALSE)</f>
        <v>5.5899999999999998E-2</v>
      </c>
      <c r="AZ32" s="46">
        <f>VLOOKUP($AU32,'2022-Allocations'!$I$6:$T$24,AZ$8,FALSE)</f>
        <v>9.0770000000000003E-2</v>
      </c>
      <c r="BA32" s="121">
        <f t="shared" si="4"/>
        <v>0</v>
      </c>
      <c r="BB32" s="46">
        <f>VLOOKUP(A32,'Data.Lookup - Do Not Print'!$G$3:$I$802,3,FALSE)</f>
        <v>5.3800000000000001E-2</v>
      </c>
      <c r="BC32" s="46">
        <f>VLOOKUP(A32,'Data.Lookup - Do Not Print'!$M$3:$O$802,3,FALSE)</f>
        <v>2.2800000000000001E-2</v>
      </c>
      <c r="BD32" s="46" t="str">
        <f t="shared" si="5"/>
        <v>N</v>
      </c>
      <c r="BE32" s="126">
        <f t="shared" si="10"/>
        <v>83392</v>
      </c>
      <c r="BF32" s="126">
        <f t="shared" si="6"/>
        <v>25965</v>
      </c>
      <c r="BG32" s="126">
        <f t="shared" si="7"/>
        <v>42007</v>
      </c>
      <c r="BH32" s="126">
        <f t="shared" si="8"/>
        <v>9916</v>
      </c>
      <c r="BI32" s="126">
        <f t="shared" si="9"/>
        <v>16101</v>
      </c>
      <c r="BJ32" s="131">
        <f t="shared" si="3"/>
        <v>0</v>
      </c>
    </row>
    <row r="33" spans="1:62" ht="13.5" thickBot="1">
      <c r="A33" s="9" t="s">
        <v>45</v>
      </c>
      <c r="B33" s="11">
        <v>5507887.7699999996</v>
      </c>
      <c r="C33" s="11">
        <v>5507887.7699999996</v>
      </c>
      <c r="D33" s="11">
        <v>5507887.7699999996</v>
      </c>
      <c r="E33" s="11">
        <v>5507887.7699999996</v>
      </c>
      <c r="F33" s="11">
        <v>5507887.7699999996</v>
      </c>
      <c r="G33" s="11">
        <v>5507887.7699999996</v>
      </c>
      <c r="H33" s="11">
        <v>5507887.7699999996</v>
      </c>
      <c r="I33" s="11">
        <v>5507887.7699999996</v>
      </c>
      <c r="J33" s="11">
        <v>5507887.7699999996</v>
      </c>
      <c r="K33" s="11">
        <v>5507887.7699999996</v>
      </c>
      <c r="L33" s="11">
        <v>5507887.7699999996</v>
      </c>
      <c r="M33" s="11">
        <v>5507887.7699999996</v>
      </c>
      <c r="N33" s="11">
        <f>5507887.77+1058918.04</f>
        <v>6566805.8099999996</v>
      </c>
      <c r="O33" s="11">
        <v>-3635261.94</v>
      </c>
      <c r="P33" s="11">
        <v>-3651020.94</v>
      </c>
      <c r="Q33" s="11">
        <v>-3666779.94</v>
      </c>
      <c r="R33" s="11">
        <v>-3682538.94</v>
      </c>
      <c r="S33" s="11">
        <v>-3698297.94</v>
      </c>
      <c r="T33" s="11">
        <v>-3714056.94</v>
      </c>
      <c r="U33" s="11">
        <v>-3729815.94</v>
      </c>
      <c r="V33" s="11">
        <v>-3745574.94</v>
      </c>
      <c r="W33" s="11">
        <v>-3761333.94</v>
      </c>
      <c r="X33" s="11">
        <v>-3777092.94</v>
      </c>
      <c r="Y33" s="11">
        <v>-3792851.94</v>
      </c>
      <c r="Z33" s="11">
        <v>-3808610.94</v>
      </c>
      <c r="AA33" s="11">
        <v>-3824369.94</v>
      </c>
      <c r="AB33" s="12">
        <v>-15759</v>
      </c>
      <c r="AC33" s="12">
        <v>-15759</v>
      </c>
      <c r="AD33" s="12">
        <v>-15759</v>
      </c>
      <c r="AE33" s="12">
        <v>-15759</v>
      </c>
      <c r="AF33" s="12">
        <v>-15759</v>
      </c>
      <c r="AG33" s="12">
        <v>-15759</v>
      </c>
      <c r="AH33" s="12">
        <v>-15759</v>
      </c>
      <c r="AI33" s="12">
        <v>-15759</v>
      </c>
      <c r="AJ33" s="12">
        <v>-15759</v>
      </c>
      <c r="AK33" s="12">
        <v>-15759</v>
      </c>
      <c r="AL33" s="12">
        <v>-15759</v>
      </c>
      <c r="AM33" s="12">
        <v>-15759</v>
      </c>
      <c r="AN33" s="12">
        <v>-15759</v>
      </c>
      <c r="AO33" t="str">
        <f t="shared" si="0"/>
        <v>CD</v>
      </c>
      <c r="AP33" t="str">
        <f>IFERROR(IF(VLOOKUP(MID(A33,4,2),'Data.Lookup - Do Not Print'!$S$3:$T$7,2,FALSE)=1,MID(A33,4,2),0),"AN")</f>
        <v>AA</v>
      </c>
      <c r="AQ33" t="s">
        <v>987</v>
      </c>
      <c r="AR33" t="str">
        <f t="shared" si="1"/>
        <v>392002</v>
      </c>
      <c r="AS33" t="str">
        <f>IF(AO33="GD",VLOOKUP(_xlfn.NUMBERVALUE(AR33),'Data.Lookup - Do Not Print'!$D$3:$E$12,2,TRUE),VLOOKUP(_xlfn.NUMBERVALUE(AR33),'Data.Lookup - Do Not Print'!$A$3:$B$16,2,TRUE))</f>
        <v>Transportation - Tools</v>
      </c>
      <c r="AT33">
        <v>4</v>
      </c>
      <c r="AU33" t="str">
        <f t="shared" si="2"/>
        <v>CD.AA4</v>
      </c>
      <c r="AV33" s="46">
        <f>VLOOKUP($AU33,'2022-Allocations'!$I$6:$T$24,AV$8,FALSE)</f>
        <v>0.47012999999999999</v>
      </c>
      <c r="AW33" s="46">
        <f>VLOOKUP($AU33,'2022-Allocations'!$I$6:$T$24,AW$8,FALSE)</f>
        <v>0.14638000000000001</v>
      </c>
      <c r="AX33" s="46">
        <f>VLOOKUP($AU33,'2022-Allocations'!$I$6:$T$24,AX$8,FALSE)</f>
        <v>0.23682</v>
      </c>
      <c r="AY33" s="46">
        <f>VLOOKUP($AU33,'2022-Allocations'!$I$6:$T$24,AY$8,FALSE)</f>
        <v>5.5899999999999998E-2</v>
      </c>
      <c r="AZ33" s="46">
        <f>VLOOKUP($AU33,'2022-Allocations'!$I$6:$T$24,AZ$8,FALSE)</f>
        <v>9.0770000000000003E-2</v>
      </c>
      <c r="BA33" s="121">
        <f t="shared" si="4"/>
        <v>0</v>
      </c>
      <c r="BB33" s="46">
        <f>VLOOKUP(A33,'Data.Lookup - Do Not Print'!$G$3:$I$802,3,FALSE)</f>
        <v>3.4334000000000003E-2</v>
      </c>
      <c r="BC33" s="46">
        <f>VLOOKUP(A33,'Data.Lookup - Do Not Print'!$M$3:$O$802,3,FALSE)</f>
        <v>1.3599999999999999E-2</v>
      </c>
      <c r="BD33" s="46" t="str">
        <f t="shared" si="5"/>
        <v>N</v>
      </c>
      <c r="BE33" s="126">
        <f t="shared" si="10"/>
        <v>3087252</v>
      </c>
      <c r="BF33" s="126">
        <f t="shared" si="6"/>
        <v>961249</v>
      </c>
      <c r="BG33" s="126">
        <f t="shared" si="7"/>
        <v>1555151</v>
      </c>
      <c r="BH33" s="126">
        <f t="shared" si="8"/>
        <v>367084</v>
      </c>
      <c r="BI33" s="126">
        <f t="shared" si="9"/>
        <v>596069</v>
      </c>
      <c r="BJ33" s="131">
        <f t="shared" si="3"/>
        <v>0</v>
      </c>
    </row>
    <row r="34" spans="1:62" ht="13.5" thickBot="1">
      <c r="A34" s="9" t="s">
        <v>46</v>
      </c>
      <c r="B34" s="11">
        <v>42867.97</v>
      </c>
      <c r="C34" s="11">
        <v>42867.97</v>
      </c>
      <c r="D34" s="11">
        <v>42867.97</v>
      </c>
      <c r="E34" s="11">
        <v>42867.97</v>
      </c>
      <c r="F34" s="11">
        <v>42867.97</v>
      </c>
      <c r="G34" s="11">
        <v>42867.97</v>
      </c>
      <c r="H34" s="11">
        <v>42867.97</v>
      </c>
      <c r="I34" s="11">
        <v>42867.97</v>
      </c>
      <c r="J34" s="11">
        <v>42867.97</v>
      </c>
      <c r="K34" s="11">
        <v>42867.97</v>
      </c>
      <c r="L34" s="11">
        <v>42867.97</v>
      </c>
      <c r="M34" s="11">
        <v>42867.97</v>
      </c>
      <c r="N34" s="11">
        <v>42867.97</v>
      </c>
      <c r="O34" s="11">
        <v>-1162.97</v>
      </c>
      <c r="P34" s="11">
        <v>-1299.79</v>
      </c>
      <c r="Q34" s="11">
        <v>-1436.61</v>
      </c>
      <c r="R34" s="11">
        <v>-1573.43</v>
      </c>
      <c r="S34" s="11">
        <v>-1710.25</v>
      </c>
      <c r="T34" s="11">
        <v>-1847.07</v>
      </c>
      <c r="U34" s="11">
        <v>-1983.89</v>
      </c>
      <c r="V34" s="11">
        <v>-2120.71</v>
      </c>
      <c r="W34" s="11">
        <v>-2257.5300000000002</v>
      </c>
      <c r="X34" s="11">
        <v>-2394.35</v>
      </c>
      <c r="Y34" s="11">
        <v>-2531.17</v>
      </c>
      <c r="Z34" s="11">
        <v>-2667.99</v>
      </c>
      <c r="AA34" s="11">
        <v>-2804.81</v>
      </c>
      <c r="AB34" s="11">
        <v>-136.82</v>
      </c>
      <c r="AC34" s="11">
        <v>-136.82</v>
      </c>
      <c r="AD34" s="11">
        <v>-136.82</v>
      </c>
      <c r="AE34" s="11">
        <v>-136.82</v>
      </c>
      <c r="AF34" s="11">
        <v>-136.82</v>
      </c>
      <c r="AG34" s="11">
        <v>-136.82</v>
      </c>
      <c r="AH34" s="11">
        <v>-136.82</v>
      </c>
      <c r="AI34" s="11">
        <v>-136.82</v>
      </c>
      <c r="AJ34" s="11">
        <v>-136.82</v>
      </c>
      <c r="AK34" s="11">
        <v>-136.82</v>
      </c>
      <c r="AL34" s="11">
        <v>-136.82</v>
      </c>
      <c r="AM34" s="11">
        <v>-136.82</v>
      </c>
      <c r="AN34" s="11">
        <v>-136.82</v>
      </c>
      <c r="AO34" t="str">
        <f t="shared" si="0"/>
        <v>CD</v>
      </c>
      <c r="AP34" t="str">
        <f>IFERROR(IF(VLOOKUP(MID(A34,4,2),'Data.Lookup - Do Not Print'!$S$3:$T$7,2,FALSE)=1,MID(A34,4,2),0),"AN")</f>
        <v>AA</v>
      </c>
      <c r="AQ34" t="s">
        <v>987</v>
      </c>
      <c r="AR34" t="str">
        <f t="shared" si="1"/>
        <v>392032</v>
      </c>
      <c r="AS34" t="str">
        <f>IF(AO34="GD",VLOOKUP(_xlfn.NUMBERVALUE(AR34),'Data.Lookup - Do Not Print'!$D$3:$E$12,2,TRUE),VLOOKUP(_xlfn.NUMBERVALUE(AR34),'Data.Lookup - Do Not Print'!$A$3:$B$16,2,TRUE))</f>
        <v>Transportation - Tools</v>
      </c>
      <c r="AT34">
        <v>4</v>
      </c>
      <c r="AU34" t="str">
        <f t="shared" si="2"/>
        <v>CD.AA4</v>
      </c>
      <c r="AV34" s="46">
        <f>VLOOKUP($AU34,'2022-Allocations'!$I$6:$T$24,AV$8,FALSE)</f>
        <v>0.47012999999999999</v>
      </c>
      <c r="AW34" s="46">
        <f>VLOOKUP($AU34,'2022-Allocations'!$I$6:$T$24,AW$8,FALSE)</f>
        <v>0.14638000000000001</v>
      </c>
      <c r="AX34" s="46">
        <f>VLOOKUP($AU34,'2022-Allocations'!$I$6:$T$24,AX$8,FALSE)</f>
        <v>0.23682</v>
      </c>
      <c r="AY34" s="46">
        <f>VLOOKUP($AU34,'2022-Allocations'!$I$6:$T$24,AY$8,FALSE)</f>
        <v>5.5899999999999998E-2</v>
      </c>
      <c r="AZ34" s="46">
        <f>VLOOKUP($AU34,'2022-Allocations'!$I$6:$T$24,AZ$8,FALSE)</f>
        <v>9.0770000000000003E-2</v>
      </c>
      <c r="BA34" s="121">
        <f t="shared" si="4"/>
        <v>0</v>
      </c>
      <c r="BB34" s="46">
        <f>VLOOKUP(A34,'Data.Lookup - Do Not Print'!$G$3:$I$802,3,FALSE)</f>
        <v>3.8300000000000001E-2</v>
      </c>
      <c r="BC34" s="46">
        <f>VLOOKUP(A34,'Data.Lookup - Do Not Print'!$M$3:$O$802,3,FALSE)</f>
        <v>0</v>
      </c>
      <c r="BD34" s="46" t="str">
        <f t="shared" si="5"/>
        <v>N</v>
      </c>
      <c r="BE34" s="126">
        <f t="shared" si="10"/>
        <v>20154</v>
      </c>
      <c r="BF34" s="126">
        <f t="shared" si="6"/>
        <v>6275</v>
      </c>
      <c r="BG34" s="126">
        <f t="shared" si="7"/>
        <v>10152</v>
      </c>
      <c r="BH34" s="126">
        <f t="shared" si="8"/>
        <v>2396</v>
      </c>
      <c r="BI34" s="126">
        <f t="shared" si="9"/>
        <v>3891</v>
      </c>
      <c r="BJ34" s="131">
        <f t="shared" si="3"/>
        <v>0</v>
      </c>
    </row>
    <row r="35" spans="1:62" ht="13.5" thickBot="1">
      <c r="A35" s="9" t="s">
        <v>47</v>
      </c>
      <c r="B35" s="11">
        <v>211811.38</v>
      </c>
      <c r="C35" s="11">
        <v>211811.38</v>
      </c>
      <c r="D35" s="11">
        <v>211811.38</v>
      </c>
      <c r="E35" s="11">
        <v>211811.38</v>
      </c>
      <c r="F35" s="11">
        <v>383563.75</v>
      </c>
      <c r="G35" s="11">
        <v>471914.57</v>
      </c>
      <c r="H35" s="11">
        <v>472453.39</v>
      </c>
      <c r="I35" s="11">
        <v>472722.8</v>
      </c>
      <c r="J35" s="11">
        <v>472722.8</v>
      </c>
      <c r="K35" s="11">
        <v>472722.81</v>
      </c>
      <c r="L35" s="11">
        <v>375613.29</v>
      </c>
      <c r="M35" s="11">
        <v>375613.29</v>
      </c>
      <c r="N35" s="11">
        <v>375613.29</v>
      </c>
      <c r="O35" s="11">
        <v>-101670.14</v>
      </c>
      <c r="P35" s="11">
        <v>-102296.75</v>
      </c>
      <c r="Q35" s="11">
        <v>-102923.36</v>
      </c>
      <c r="R35" s="11">
        <v>-103549.97</v>
      </c>
      <c r="S35" s="11">
        <v>-104430.63</v>
      </c>
      <c r="T35" s="11">
        <v>-105696.03</v>
      </c>
      <c r="U35" s="11">
        <v>-107092.91</v>
      </c>
      <c r="V35" s="11">
        <v>-108490.98</v>
      </c>
      <c r="W35" s="11">
        <v>-109889.45</v>
      </c>
      <c r="X35" s="11">
        <v>-111287.92</v>
      </c>
      <c r="Y35" s="11">
        <v>-112542.75</v>
      </c>
      <c r="Z35" s="11">
        <v>-113653.94</v>
      </c>
      <c r="AA35" s="11">
        <v>-114765.13</v>
      </c>
      <c r="AB35" s="11">
        <v>-626.61</v>
      </c>
      <c r="AC35" s="11">
        <v>-626.61</v>
      </c>
      <c r="AD35" s="11">
        <v>-626.61</v>
      </c>
      <c r="AE35" s="11">
        <v>-626.61</v>
      </c>
      <c r="AF35" s="11">
        <v>-880.66</v>
      </c>
      <c r="AG35" s="11">
        <v>-1265.4000000000001</v>
      </c>
      <c r="AH35" s="11">
        <v>-1396.88</v>
      </c>
      <c r="AI35" s="11">
        <v>-1398.07</v>
      </c>
      <c r="AJ35" s="11">
        <v>-1398.47</v>
      </c>
      <c r="AK35" s="11">
        <v>-1398.47</v>
      </c>
      <c r="AL35" s="11">
        <v>-1254.83</v>
      </c>
      <c r="AM35" s="11">
        <v>-1111.19</v>
      </c>
      <c r="AN35" s="11">
        <v>-1111.19</v>
      </c>
      <c r="AO35" t="str">
        <f t="shared" si="0"/>
        <v>CD</v>
      </c>
      <c r="AP35" t="str">
        <f>IFERROR(IF(VLOOKUP(MID(A35,4,2),'Data.Lookup - Do Not Print'!$S$3:$T$7,2,FALSE)=1,MID(A35,4,2),0),"AN")</f>
        <v>AA</v>
      </c>
      <c r="AQ35" t="s">
        <v>987</v>
      </c>
      <c r="AR35" t="str">
        <f t="shared" si="1"/>
        <v>392046</v>
      </c>
      <c r="AS35" t="str">
        <f>IF(AO35="GD",VLOOKUP(_xlfn.NUMBERVALUE(AR35),'Data.Lookup - Do Not Print'!$D$3:$E$12,2,TRUE),VLOOKUP(_xlfn.NUMBERVALUE(AR35),'Data.Lookup - Do Not Print'!$A$3:$B$16,2,TRUE))</f>
        <v>Transportation - Tools</v>
      </c>
      <c r="AT35">
        <v>4</v>
      </c>
      <c r="AU35" t="str">
        <f t="shared" si="2"/>
        <v>CD.AA4</v>
      </c>
      <c r="AV35" s="46">
        <f>VLOOKUP($AU35,'2022-Allocations'!$I$6:$T$24,AV$8,FALSE)</f>
        <v>0.47012999999999999</v>
      </c>
      <c r="AW35" s="46">
        <f>VLOOKUP($AU35,'2022-Allocations'!$I$6:$T$24,AW$8,FALSE)</f>
        <v>0.14638000000000001</v>
      </c>
      <c r="AX35" s="46">
        <f>VLOOKUP($AU35,'2022-Allocations'!$I$6:$T$24,AX$8,FALSE)</f>
        <v>0.23682</v>
      </c>
      <c r="AY35" s="46">
        <f>VLOOKUP($AU35,'2022-Allocations'!$I$6:$T$24,AY$8,FALSE)</f>
        <v>5.5899999999999998E-2</v>
      </c>
      <c r="AZ35" s="46">
        <f>VLOOKUP($AU35,'2022-Allocations'!$I$6:$T$24,AZ$8,FALSE)</f>
        <v>9.0770000000000003E-2</v>
      </c>
      <c r="BA35" s="121">
        <f t="shared" si="4"/>
        <v>0</v>
      </c>
      <c r="BB35" s="46">
        <f>VLOOKUP(A35,'Data.Lookup - Do Not Print'!$G$3:$I$802,3,FALSE)</f>
        <v>3.5499999999999997E-2</v>
      </c>
      <c r="BC35" s="46">
        <f>VLOOKUP(A35,'Data.Lookup - Do Not Print'!$M$3:$O$802,3,FALSE)</f>
        <v>1.8700000000000001E-2</v>
      </c>
      <c r="BD35" s="46" t="str">
        <f t="shared" si="5"/>
        <v>N</v>
      </c>
      <c r="BE35" s="126">
        <f t="shared" si="10"/>
        <v>176587</v>
      </c>
      <c r="BF35" s="126">
        <f t="shared" si="6"/>
        <v>54982</v>
      </c>
      <c r="BG35" s="126">
        <f t="shared" si="7"/>
        <v>88953</v>
      </c>
      <c r="BH35" s="126">
        <f t="shared" si="8"/>
        <v>20997</v>
      </c>
      <c r="BI35" s="126">
        <f t="shared" si="9"/>
        <v>34094</v>
      </c>
      <c r="BJ35" s="131">
        <f t="shared" si="3"/>
        <v>0</v>
      </c>
    </row>
    <row r="36" spans="1:62" ht="13.5" thickBot="1">
      <c r="A36" s="9" t="s">
        <v>48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1">
        <v>6261.59</v>
      </c>
      <c r="P36" s="11">
        <v>6261.59</v>
      </c>
      <c r="Q36" s="11">
        <v>6261.59</v>
      </c>
      <c r="R36" s="11">
        <v>6261.59</v>
      </c>
      <c r="S36" s="11">
        <v>6261.59</v>
      </c>
      <c r="T36" s="11">
        <v>6261.59</v>
      </c>
      <c r="U36" s="11">
        <v>6261.59</v>
      </c>
      <c r="V36" s="11">
        <v>6261.59</v>
      </c>
      <c r="W36" s="11">
        <v>6261.59</v>
      </c>
      <c r="X36" s="11">
        <v>6261.59</v>
      </c>
      <c r="Y36" s="11">
        <v>6261.59</v>
      </c>
      <c r="Z36" s="11">
        <v>6261.59</v>
      </c>
      <c r="AA36" s="11">
        <v>6261.59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t="str">
        <f t="shared" si="0"/>
        <v>CD</v>
      </c>
      <c r="AP36" t="str">
        <f>IFERROR(IF(VLOOKUP(MID(A36,4,2),'Data.Lookup - Do Not Print'!$S$3:$T$7,2,FALSE)=1,MID(A36,4,2),0),"AN")</f>
        <v>AA</v>
      </c>
      <c r="AQ36" t="s">
        <v>987</v>
      </c>
      <c r="AR36" t="str">
        <f t="shared" si="1"/>
        <v>392048</v>
      </c>
      <c r="AS36" t="str">
        <f>IF(AO36="GD",VLOOKUP(_xlfn.NUMBERVALUE(AR36),'Data.Lookup - Do Not Print'!$D$3:$E$12,2,TRUE),VLOOKUP(_xlfn.NUMBERVALUE(AR36),'Data.Lookup - Do Not Print'!$A$3:$B$16,2,TRUE))</f>
        <v>Transportation - Tools</v>
      </c>
      <c r="AT36">
        <v>4</v>
      </c>
      <c r="AU36" t="str">
        <f t="shared" si="2"/>
        <v>CD.AA4</v>
      </c>
      <c r="AV36" s="46">
        <f>VLOOKUP($AU36,'2022-Allocations'!$I$6:$T$24,AV$8,FALSE)</f>
        <v>0.47012999999999999</v>
      </c>
      <c r="AW36" s="46">
        <f>VLOOKUP($AU36,'2022-Allocations'!$I$6:$T$24,AW$8,FALSE)</f>
        <v>0.14638000000000001</v>
      </c>
      <c r="AX36" s="46">
        <f>VLOOKUP($AU36,'2022-Allocations'!$I$6:$T$24,AX$8,FALSE)</f>
        <v>0.23682</v>
      </c>
      <c r="AY36" s="46">
        <f>VLOOKUP($AU36,'2022-Allocations'!$I$6:$T$24,AY$8,FALSE)</f>
        <v>5.5899999999999998E-2</v>
      </c>
      <c r="AZ36" s="46">
        <f>VLOOKUP($AU36,'2022-Allocations'!$I$6:$T$24,AZ$8,FALSE)</f>
        <v>9.0770000000000003E-2</v>
      </c>
      <c r="BA36" s="121">
        <f t="shared" si="4"/>
        <v>0</v>
      </c>
      <c r="BB36" s="46">
        <f>VLOOKUP(A36,'Data.Lookup - Do Not Print'!$G$3:$I$802,3,FALSE)</f>
        <v>3.5499999999999997E-2</v>
      </c>
      <c r="BC36" s="46">
        <f>VLOOKUP(A36,'Data.Lookup - Do Not Print'!$M$3:$O$802,3,FALSE)</f>
        <v>1.8700000000000001E-2</v>
      </c>
      <c r="BD36" s="46" t="str">
        <f t="shared" si="5"/>
        <v>N</v>
      </c>
      <c r="BE36" s="126">
        <f t="shared" si="10"/>
        <v>0</v>
      </c>
      <c r="BF36" s="126">
        <f t="shared" si="6"/>
        <v>0</v>
      </c>
      <c r="BG36" s="126">
        <f t="shared" si="7"/>
        <v>0</v>
      </c>
      <c r="BH36" s="126">
        <f t="shared" si="8"/>
        <v>0</v>
      </c>
      <c r="BI36" s="126">
        <f t="shared" si="9"/>
        <v>0</v>
      </c>
      <c r="BJ36" s="131">
        <f t="shared" si="3"/>
        <v>0</v>
      </c>
    </row>
    <row r="37" spans="1:62" ht="13.5" thickBot="1">
      <c r="A37" s="9" t="s">
        <v>49</v>
      </c>
      <c r="B37" s="11">
        <v>128029.26</v>
      </c>
      <c r="C37" s="11">
        <v>128029.26</v>
      </c>
      <c r="D37" s="11">
        <v>128029.26</v>
      </c>
      <c r="E37" s="11">
        <v>128029.26</v>
      </c>
      <c r="F37" s="11">
        <v>128029.26</v>
      </c>
      <c r="G37" s="11">
        <v>128029.26</v>
      </c>
      <c r="H37" s="11">
        <v>128029.26</v>
      </c>
      <c r="I37" s="11">
        <v>128029.26</v>
      </c>
      <c r="J37" s="11">
        <v>128029.26</v>
      </c>
      <c r="K37" s="11">
        <v>128029.26</v>
      </c>
      <c r="L37" s="11">
        <v>128029.26</v>
      </c>
      <c r="M37" s="11">
        <v>128029.26</v>
      </c>
      <c r="N37" s="11">
        <v>128029.26</v>
      </c>
      <c r="O37" s="11">
        <v>-32871.269999999997</v>
      </c>
      <c r="P37" s="11">
        <v>-33076.120000000003</v>
      </c>
      <c r="Q37" s="11">
        <v>-33280.97</v>
      </c>
      <c r="R37" s="11">
        <v>-33485.82</v>
      </c>
      <c r="S37" s="11">
        <v>-33690.67</v>
      </c>
      <c r="T37" s="11">
        <v>-33895.519999999997</v>
      </c>
      <c r="U37" s="11">
        <v>-34100.370000000003</v>
      </c>
      <c r="V37" s="11">
        <v>-34305.22</v>
      </c>
      <c r="W37" s="11">
        <v>-34510.07</v>
      </c>
      <c r="X37" s="11">
        <v>-34714.92</v>
      </c>
      <c r="Y37" s="11">
        <v>-34919.769999999997</v>
      </c>
      <c r="Z37" s="11">
        <v>-35124.620000000003</v>
      </c>
      <c r="AA37" s="11">
        <v>-35329.47</v>
      </c>
      <c r="AB37" s="11">
        <v>-204.85</v>
      </c>
      <c r="AC37" s="11">
        <v>-204.85</v>
      </c>
      <c r="AD37" s="11">
        <v>-204.85</v>
      </c>
      <c r="AE37" s="11">
        <v>-204.85</v>
      </c>
      <c r="AF37" s="11">
        <v>-204.85</v>
      </c>
      <c r="AG37" s="11">
        <v>-204.85</v>
      </c>
      <c r="AH37" s="11">
        <v>-204.85</v>
      </c>
      <c r="AI37" s="11">
        <v>-204.85</v>
      </c>
      <c r="AJ37" s="11">
        <v>-204.85</v>
      </c>
      <c r="AK37" s="11">
        <v>-204.85</v>
      </c>
      <c r="AL37" s="11">
        <v>-204.85</v>
      </c>
      <c r="AM37" s="11">
        <v>-204.85</v>
      </c>
      <c r="AN37" s="11">
        <v>-204.85</v>
      </c>
      <c r="AO37" t="str">
        <f t="shared" si="0"/>
        <v>CD</v>
      </c>
      <c r="AP37" t="str">
        <f>IFERROR(IF(VLOOKUP(MID(A37,4,2),'Data.Lookup - Do Not Print'!$S$3:$T$7,2,FALSE)=1,MID(A37,4,2),0),"AN")</f>
        <v>AA</v>
      </c>
      <c r="AQ37" t="s">
        <v>987</v>
      </c>
      <c r="AR37" t="str">
        <f t="shared" si="1"/>
        <v>392056</v>
      </c>
      <c r="AS37" t="str">
        <f>IF(AO37="GD",VLOOKUP(_xlfn.NUMBERVALUE(AR37),'Data.Lookup - Do Not Print'!$D$3:$E$12,2,TRUE),VLOOKUP(_xlfn.NUMBERVALUE(AR37),'Data.Lookup - Do Not Print'!$A$3:$B$16,2,TRUE))</f>
        <v>Transportation - Tools</v>
      </c>
      <c r="AT37">
        <v>4</v>
      </c>
      <c r="AU37" t="str">
        <f t="shared" si="2"/>
        <v>CD.AA4</v>
      </c>
      <c r="AV37" s="46">
        <f>VLOOKUP($AU37,'2022-Allocations'!$I$6:$T$24,AV$8,FALSE)</f>
        <v>0.47012999999999999</v>
      </c>
      <c r="AW37" s="46">
        <f>VLOOKUP($AU37,'2022-Allocations'!$I$6:$T$24,AW$8,FALSE)</f>
        <v>0.14638000000000001</v>
      </c>
      <c r="AX37" s="46">
        <f>VLOOKUP($AU37,'2022-Allocations'!$I$6:$T$24,AX$8,FALSE)</f>
        <v>0.23682</v>
      </c>
      <c r="AY37" s="46">
        <f>VLOOKUP($AU37,'2022-Allocations'!$I$6:$T$24,AY$8,FALSE)</f>
        <v>5.5899999999999998E-2</v>
      </c>
      <c r="AZ37" s="46">
        <f>VLOOKUP($AU37,'2022-Allocations'!$I$6:$T$24,AZ$8,FALSE)</f>
        <v>9.0770000000000003E-2</v>
      </c>
      <c r="BA37" s="121">
        <f t="shared" si="4"/>
        <v>0</v>
      </c>
      <c r="BB37" s="46">
        <f>VLOOKUP(A37,'Data.Lookup - Do Not Print'!$G$3:$I$802,3,FALSE)</f>
        <v>1.9199999999999998E-2</v>
      </c>
      <c r="BC37" s="46">
        <f>VLOOKUP(A37,'Data.Lookup - Do Not Print'!$M$3:$O$802,3,FALSE)</f>
        <v>1.6199999999999999E-2</v>
      </c>
      <c r="BD37" s="46" t="str">
        <f t="shared" si="5"/>
        <v>N</v>
      </c>
      <c r="BE37" s="126">
        <f t="shared" si="10"/>
        <v>60190</v>
      </c>
      <c r="BF37" s="126">
        <f t="shared" si="6"/>
        <v>18741</v>
      </c>
      <c r="BG37" s="126">
        <f t="shared" si="7"/>
        <v>30320</v>
      </c>
      <c r="BH37" s="126">
        <f t="shared" si="8"/>
        <v>7157</v>
      </c>
      <c r="BI37" s="126">
        <f t="shared" si="9"/>
        <v>11621</v>
      </c>
      <c r="BJ37" s="131">
        <f t="shared" si="3"/>
        <v>0</v>
      </c>
    </row>
    <row r="38" spans="1:62" ht="13.5" thickBot="1">
      <c r="A38" s="9" t="s">
        <v>50</v>
      </c>
      <c r="B38" s="11">
        <v>136240.45000000001</v>
      </c>
      <c r="C38" s="11">
        <v>136240.45000000001</v>
      </c>
      <c r="D38" s="11">
        <v>136240.45000000001</v>
      </c>
      <c r="E38" s="11">
        <v>136240.45000000001</v>
      </c>
      <c r="F38" s="11">
        <v>136240.45000000001</v>
      </c>
      <c r="G38" s="11">
        <v>136240.45000000001</v>
      </c>
      <c r="H38" s="11">
        <v>136240.45000000001</v>
      </c>
      <c r="I38" s="11">
        <v>136240.45000000001</v>
      </c>
      <c r="J38" s="11">
        <v>136240.45000000001</v>
      </c>
      <c r="K38" s="11">
        <v>136240.45000000001</v>
      </c>
      <c r="L38" s="11">
        <v>136240.45000000001</v>
      </c>
      <c r="M38" s="11">
        <v>136240.45000000001</v>
      </c>
      <c r="N38" s="11">
        <v>136240.45000000001</v>
      </c>
      <c r="O38" s="11">
        <v>-15585.96</v>
      </c>
      <c r="P38" s="11">
        <v>-16385.240000000002</v>
      </c>
      <c r="Q38" s="11">
        <v>-17184.52</v>
      </c>
      <c r="R38" s="11">
        <v>-17983.8</v>
      </c>
      <c r="S38" s="11">
        <v>-18783.080000000002</v>
      </c>
      <c r="T38" s="11">
        <v>-19582.36</v>
      </c>
      <c r="U38" s="11">
        <v>-20381.64</v>
      </c>
      <c r="V38" s="11">
        <v>-21180.92</v>
      </c>
      <c r="W38" s="11">
        <v>-21980.2</v>
      </c>
      <c r="X38" s="11">
        <v>-22779.48</v>
      </c>
      <c r="Y38" s="11">
        <v>-23578.76</v>
      </c>
      <c r="Z38" s="11">
        <v>-24378.04</v>
      </c>
      <c r="AA38" s="11">
        <v>-25177.32</v>
      </c>
      <c r="AB38" s="11">
        <v>-799.28</v>
      </c>
      <c r="AC38" s="11">
        <v>-799.28</v>
      </c>
      <c r="AD38" s="11">
        <v>-799.28</v>
      </c>
      <c r="AE38" s="11">
        <v>-799.28</v>
      </c>
      <c r="AF38" s="11">
        <v>-799.28</v>
      </c>
      <c r="AG38" s="11">
        <v>-799.28</v>
      </c>
      <c r="AH38" s="11">
        <v>-799.28</v>
      </c>
      <c r="AI38" s="11">
        <v>-799.28</v>
      </c>
      <c r="AJ38" s="11">
        <v>-799.28</v>
      </c>
      <c r="AK38" s="11">
        <v>-799.28</v>
      </c>
      <c r="AL38" s="11">
        <v>-799.28</v>
      </c>
      <c r="AM38" s="11">
        <v>-799.28</v>
      </c>
      <c r="AN38" s="11">
        <v>-799.28</v>
      </c>
      <c r="AO38" t="str">
        <f t="shared" si="0"/>
        <v>CD</v>
      </c>
      <c r="AP38" t="str">
        <f>IFERROR(IF(VLOOKUP(MID(A38,4,2),'Data.Lookup - Do Not Print'!$S$3:$T$7,2,FALSE)=1,MID(A38,4,2),0),"AN")</f>
        <v>AA</v>
      </c>
      <c r="AQ38" t="s">
        <v>987</v>
      </c>
      <c r="AR38" t="str">
        <f t="shared" si="1"/>
        <v>392058</v>
      </c>
      <c r="AS38" t="str">
        <f>IF(AO38="GD",VLOOKUP(_xlfn.NUMBERVALUE(AR38),'Data.Lookup - Do Not Print'!$D$3:$E$12,2,TRUE),VLOOKUP(_xlfn.NUMBERVALUE(AR38),'Data.Lookup - Do Not Print'!$A$3:$B$16,2,TRUE))</f>
        <v>Transportation - Tools</v>
      </c>
      <c r="AT38">
        <v>4</v>
      </c>
      <c r="AU38" t="str">
        <f t="shared" si="2"/>
        <v>CD.AA4</v>
      </c>
      <c r="AV38" s="46">
        <f>VLOOKUP($AU38,'2022-Allocations'!$I$6:$T$24,AV$8,FALSE)</f>
        <v>0.47012999999999999</v>
      </c>
      <c r="AW38" s="46">
        <f>VLOOKUP($AU38,'2022-Allocations'!$I$6:$T$24,AW$8,FALSE)</f>
        <v>0.14638000000000001</v>
      </c>
      <c r="AX38" s="46">
        <f>VLOOKUP($AU38,'2022-Allocations'!$I$6:$T$24,AX$8,FALSE)</f>
        <v>0.23682</v>
      </c>
      <c r="AY38" s="46">
        <f>VLOOKUP($AU38,'2022-Allocations'!$I$6:$T$24,AY$8,FALSE)</f>
        <v>5.5899999999999998E-2</v>
      </c>
      <c r="AZ38" s="46">
        <f>VLOOKUP($AU38,'2022-Allocations'!$I$6:$T$24,AZ$8,FALSE)</f>
        <v>9.0770000000000003E-2</v>
      </c>
      <c r="BA38" s="121">
        <f t="shared" si="4"/>
        <v>0</v>
      </c>
      <c r="BB38" s="46">
        <f>VLOOKUP(A38,'Data.Lookup - Do Not Print'!$G$3:$I$802,3,FALSE)</f>
        <v>7.0400000000000004E-2</v>
      </c>
      <c r="BC38" s="46">
        <f>VLOOKUP(A38,'Data.Lookup - Do Not Print'!$M$3:$O$802,3,FALSE)</f>
        <v>0.06</v>
      </c>
      <c r="BD38" s="46" t="str">
        <f t="shared" si="5"/>
        <v>N</v>
      </c>
      <c r="BE38" s="126">
        <f t="shared" si="10"/>
        <v>64051</v>
      </c>
      <c r="BF38" s="126">
        <f t="shared" si="6"/>
        <v>19943</v>
      </c>
      <c r="BG38" s="126">
        <f t="shared" si="7"/>
        <v>32264</v>
      </c>
      <c r="BH38" s="126">
        <f t="shared" si="8"/>
        <v>7616</v>
      </c>
      <c r="BI38" s="126">
        <f t="shared" si="9"/>
        <v>12367</v>
      </c>
      <c r="BJ38" s="131">
        <f t="shared" si="3"/>
        <v>0</v>
      </c>
    </row>
    <row r="39" spans="1:62" ht="13.5" thickBot="1">
      <c r="A39" s="9" t="s">
        <v>51</v>
      </c>
      <c r="B39" s="11">
        <v>120321.54</v>
      </c>
      <c r="C39" s="11">
        <v>120321.54</v>
      </c>
      <c r="D39" s="11">
        <v>120321.54</v>
      </c>
      <c r="E39" s="11">
        <v>120321.54</v>
      </c>
      <c r="F39" s="11">
        <v>120321.54</v>
      </c>
      <c r="G39" s="11">
        <v>120321.54</v>
      </c>
      <c r="H39" s="11">
        <v>120321.54</v>
      </c>
      <c r="I39" s="11">
        <v>120321.54</v>
      </c>
      <c r="J39" s="11">
        <v>120321.54</v>
      </c>
      <c r="K39" s="11">
        <v>120321.54</v>
      </c>
      <c r="L39" s="11">
        <v>120321.54</v>
      </c>
      <c r="M39" s="11">
        <v>120321.54</v>
      </c>
      <c r="N39" s="11">
        <v>120321.54</v>
      </c>
      <c r="O39" s="11">
        <v>-43660.480000000003</v>
      </c>
      <c r="P39" s="11">
        <v>-44366.37</v>
      </c>
      <c r="Q39" s="11">
        <v>-45072.26</v>
      </c>
      <c r="R39" s="11">
        <v>-45778.15</v>
      </c>
      <c r="S39" s="11">
        <v>-46484.04</v>
      </c>
      <c r="T39" s="11">
        <v>-47189.93</v>
      </c>
      <c r="U39" s="11">
        <v>-47895.82</v>
      </c>
      <c r="V39" s="11">
        <v>-48601.71</v>
      </c>
      <c r="W39" s="11">
        <v>-49307.6</v>
      </c>
      <c r="X39" s="11">
        <v>-50013.49</v>
      </c>
      <c r="Y39" s="11">
        <v>-50719.38</v>
      </c>
      <c r="Z39" s="11">
        <v>-51425.27</v>
      </c>
      <c r="AA39" s="11">
        <v>-52131.16</v>
      </c>
      <c r="AB39" s="11">
        <v>-705.89</v>
      </c>
      <c r="AC39" s="11">
        <v>-705.89</v>
      </c>
      <c r="AD39" s="11">
        <v>-705.89</v>
      </c>
      <c r="AE39" s="11">
        <v>-705.89</v>
      </c>
      <c r="AF39" s="11">
        <v>-705.89</v>
      </c>
      <c r="AG39" s="11">
        <v>-705.89</v>
      </c>
      <c r="AH39" s="11">
        <v>-705.89</v>
      </c>
      <c r="AI39" s="11">
        <v>-705.89</v>
      </c>
      <c r="AJ39" s="11">
        <v>-705.89</v>
      </c>
      <c r="AK39" s="11">
        <v>-705.89</v>
      </c>
      <c r="AL39" s="11">
        <v>-705.89</v>
      </c>
      <c r="AM39" s="11">
        <v>-705.89</v>
      </c>
      <c r="AN39" s="11">
        <v>-705.89</v>
      </c>
      <c r="AO39" t="str">
        <f t="shared" si="0"/>
        <v>CD</v>
      </c>
      <c r="AP39" t="str">
        <f>IFERROR(IF(VLOOKUP(MID(A39,4,2),'Data.Lookup - Do Not Print'!$S$3:$T$7,2,FALSE)=1,MID(A39,4,2),0),"AN")</f>
        <v>AA</v>
      </c>
      <c r="AQ39" t="s">
        <v>987</v>
      </c>
      <c r="AR39" t="str">
        <f t="shared" si="1"/>
        <v>392065</v>
      </c>
      <c r="AS39" t="str">
        <f>IF(AO39="GD",VLOOKUP(_xlfn.NUMBERVALUE(AR39),'Data.Lookup - Do Not Print'!$D$3:$E$12,2,TRUE),VLOOKUP(_xlfn.NUMBERVALUE(AR39),'Data.Lookup - Do Not Print'!$A$3:$B$16,2,TRUE))</f>
        <v>Transportation - Tools</v>
      </c>
      <c r="AT39">
        <v>4</v>
      </c>
      <c r="AU39" t="str">
        <f t="shared" si="2"/>
        <v>CD.AA4</v>
      </c>
      <c r="AV39" s="46">
        <f>VLOOKUP($AU39,'2022-Allocations'!$I$6:$T$24,AV$8,FALSE)</f>
        <v>0.47012999999999999</v>
      </c>
      <c r="AW39" s="46">
        <f>VLOOKUP($AU39,'2022-Allocations'!$I$6:$T$24,AW$8,FALSE)</f>
        <v>0.14638000000000001</v>
      </c>
      <c r="AX39" s="46">
        <f>VLOOKUP($AU39,'2022-Allocations'!$I$6:$T$24,AX$8,FALSE)</f>
        <v>0.23682</v>
      </c>
      <c r="AY39" s="46">
        <f>VLOOKUP($AU39,'2022-Allocations'!$I$6:$T$24,AY$8,FALSE)</f>
        <v>5.5899999999999998E-2</v>
      </c>
      <c r="AZ39" s="46">
        <f>VLOOKUP($AU39,'2022-Allocations'!$I$6:$T$24,AZ$8,FALSE)</f>
        <v>9.0770000000000003E-2</v>
      </c>
      <c r="BA39" s="121">
        <f t="shared" si="4"/>
        <v>0</v>
      </c>
      <c r="BB39" s="46">
        <f>VLOOKUP(A39,'Data.Lookup - Do Not Print'!$G$3:$I$802,3,FALSE)</f>
        <v>7.0400000000000004E-2</v>
      </c>
      <c r="BC39" s="46">
        <f>VLOOKUP(A39,'Data.Lookup - Do Not Print'!$M$3:$O$802,3,FALSE)</f>
        <v>0.06</v>
      </c>
      <c r="BD39" s="46" t="str">
        <f t="shared" si="5"/>
        <v>N</v>
      </c>
      <c r="BE39" s="132">
        <f>ROUND($N39*AV39,0)-1</f>
        <v>56566</v>
      </c>
      <c r="BF39" s="126">
        <f t="shared" si="6"/>
        <v>17613</v>
      </c>
      <c r="BG39" s="126">
        <f t="shared" si="7"/>
        <v>28495</v>
      </c>
      <c r="BH39" s="126">
        <f t="shared" si="8"/>
        <v>6726</v>
      </c>
      <c r="BI39" s="126">
        <f t="shared" si="9"/>
        <v>10922</v>
      </c>
      <c r="BJ39" s="131">
        <f t="shared" si="3"/>
        <v>0</v>
      </c>
    </row>
    <row r="40" spans="1:62" ht="13.5" thickBot="1">
      <c r="A40" s="9" t="s">
        <v>52</v>
      </c>
      <c r="B40" s="10"/>
      <c r="C40" s="10"/>
      <c r="D40" s="10"/>
      <c r="E40" s="10"/>
      <c r="F40" s="10"/>
      <c r="G40" s="11">
        <v>12523.07</v>
      </c>
      <c r="H40" s="11">
        <v>12523.07</v>
      </c>
      <c r="I40" s="11">
        <v>12523.07</v>
      </c>
      <c r="J40" s="11">
        <v>12523.07</v>
      </c>
      <c r="K40" s="11">
        <v>12523.07</v>
      </c>
      <c r="L40" s="11">
        <v>12523.07</v>
      </c>
      <c r="M40" s="11">
        <v>12523.07</v>
      </c>
      <c r="N40" s="11">
        <v>12523.07</v>
      </c>
      <c r="O40" s="10"/>
      <c r="P40" s="10"/>
      <c r="Q40" s="10"/>
      <c r="R40" s="10"/>
      <c r="S40" s="10"/>
      <c r="T40" s="11">
        <v>-20.87</v>
      </c>
      <c r="U40" s="11">
        <v>-62.61</v>
      </c>
      <c r="V40" s="11">
        <v>-104.35</v>
      </c>
      <c r="W40" s="11">
        <v>-146.09</v>
      </c>
      <c r="X40" s="11">
        <v>-187.83</v>
      </c>
      <c r="Y40" s="11">
        <v>-229.57</v>
      </c>
      <c r="Z40" s="11">
        <v>-271.31</v>
      </c>
      <c r="AA40" s="11">
        <v>-313.05</v>
      </c>
      <c r="AB40" s="10"/>
      <c r="AC40" s="10"/>
      <c r="AD40" s="10"/>
      <c r="AE40" s="10"/>
      <c r="AF40" s="10"/>
      <c r="AG40" s="11">
        <v>-20.87</v>
      </c>
      <c r="AH40" s="11">
        <v>-41.74</v>
      </c>
      <c r="AI40" s="11">
        <v>-41.74</v>
      </c>
      <c r="AJ40" s="11">
        <v>-41.74</v>
      </c>
      <c r="AK40" s="11">
        <v>-41.74</v>
      </c>
      <c r="AL40" s="11">
        <v>-41.74</v>
      </c>
      <c r="AM40" s="11">
        <v>-41.74</v>
      </c>
      <c r="AN40" s="11">
        <v>-41.74</v>
      </c>
      <c r="AO40" t="str">
        <f t="shared" si="0"/>
        <v>CD</v>
      </c>
      <c r="AP40" t="str">
        <f>IFERROR(IF(VLOOKUP(MID(A40,4,2),'Data.Lookup - Do Not Print'!$S$3:$T$7,2,FALSE)=1,MID(A40,4,2),0),"AN")</f>
        <v>AA</v>
      </c>
      <c r="AQ40" t="s">
        <v>987</v>
      </c>
      <c r="AR40" t="str">
        <f t="shared" si="1"/>
        <v>393000</v>
      </c>
      <c r="AS40" t="str">
        <f>IF(AO40="GD",VLOOKUP(_xlfn.NUMBERVALUE(AR40),'Data.Lookup - Do Not Print'!$D$3:$E$12,2,TRUE),VLOOKUP(_xlfn.NUMBERVALUE(AR40),'Data.Lookup - Do Not Print'!$A$3:$B$16,2,TRUE))</f>
        <v>General</v>
      </c>
      <c r="AT40">
        <v>4</v>
      </c>
      <c r="AU40" t="str">
        <f t="shared" si="2"/>
        <v>CD.AA4</v>
      </c>
      <c r="AV40" s="46">
        <f>VLOOKUP($AU40,'2022-Allocations'!$I$6:$T$24,AV$8,FALSE)</f>
        <v>0.47012999999999999</v>
      </c>
      <c r="AW40" s="46">
        <f>VLOOKUP($AU40,'2022-Allocations'!$I$6:$T$24,AW$8,FALSE)</f>
        <v>0.14638000000000001</v>
      </c>
      <c r="AX40" s="46">
        <f>VLOOKUP($AU40,'2022-Allocations'!$I$6:$T$24,AX$8,FALSE)</f>
        <v>0.23682</v>
      </c>
      <c r="AY40" s="46">
        <f>VLOOKUP($AU40,'2022-Allocations'!$I$6:$T$24,AY$8,FALSE)</f>
        <v>5.5899999999999998E-2</v>
      </c>
      <c r="AZ40" s="46">
        <f>VLOOKUP($AU40,'2022-Allocations'!$I$6:$T$24,AZ$8,FALSE)</f>
        <v>9.0770000000000003E-2</v>
      </c>
      <c r="BA40" s="121">
        <f t="shared" si="4"/>
        <v>0</v>
      </c>
      <c r="BB40" s="46">
        <f>VLOOKUP(A40,'Data.Lookup - Do Not Print'!$G$3:$I$802,3,FALSE)</f>
        <v>0.04</v>
      </c>
      <c r="BC40" s="46">
        <f>VLOOKUP(A40,'Data.Lookup - Do Not Print'!$M$3:$O$802,3,FALSE)</f>
        <v>0.04</v>
      </c>
      <c r="BD40" s="46" t="str">
        <f t="shared" si="5"/>
        <v>N</v>
      </c>
      <c r="BE40" s="126">
        <f t="shared" si="10"/>
        <v>5887</v>
      </c>
      <c r="BF40" s="126">
        <f t="shared" si="6"/>
        <v>1833</v>
      </c>
      <c r="BG40" s="126">
        <f t="shared" si="7"/>
        <v>2966</v>
      </c>
      <c r="BH40" s="126">
        <f t="shared" si="8"/>
        <v>700</v>
      </c>
      <c r="BI40" s="126">
        <f t="shared" si="9"/>
        <v>1137</v>
      </c>
      <c r="BJ40" s="131">
        <f t="shared" si="3"/>
        <v>0</v>
      </c>
    </row>
    <row r="41" spans="1:62" ht="13.5" thickBot="1">
      <c r="A41" s="9" t="s">
        <v>53</v>
      </c>
      <c r="B41" s="11">
        <v>13304643.48</v>
      </c>
      <c r="C41" s="11">
        <v>13310839.890000001</v>
      </c>
      <c r="D41" s="11">
        <v>13310839.890000001</v>
      </c>
      <c r="E41" s="11">
        <v>13311503.6</v>
      </c>
      <c r="F41" s="11">
        <v>13349826.51</v>
      </c>
      <c r="G41" s="11">
        <v>13608765.890000001</v>
      </c>
      <c r="H41" s="11">
        <v>14639548.779999999</v>
      </c>
      <c r="I41" s="11">
        <v>14642841.5</v>
      </c>
      <c r="J41" s="11">
        <v>14735359.52</v>
      </c>
      <c r="K41" s="11">
        <v>14760229.310000001</v>
      </c>
      <c r="L41" s="11">
        <v>14872039.880000001</v>
      </c>
      <c r="M41" s="11">
        <v>14876045.98</v>
      </c>
      <c r="N41" s="11">
        <v>14878007.199999999</v>
      </c>
      <c r="O41" s="11">
        <v>-5399595.0700000003</v>
      </c>
      <c r="P41" s="11">
        <v>-5447751.4800000004</v>
      </c>
      <c r="Q41" s="11">
        <v>-5503213.3099999996</v>
      </c>
      <c r="R41" s="11">
        <v>-5558676.5199999996</v>
      </c>
      <c r="S41" s="11">
        <v>-5614220.96</v>
      </c>
      <c r="T41" s="11">
        <v>-5670384.7000000002</v>
      </c>
      <c r="U41" s="11">
        <v>-5729235.3600000003</v>
      </c>
      <c r="V41" s="11">
        <v>-5790240.3399999999</v>
      </c>
      <c r="W41" s="11">
        <v>-5851444.9299999997</v>
      </c>
      <c r="X41" s="11">
        <v>-5912894.0700000003</v>
      </c>
      <c r="Y41" s="11">
        <v>-5974627.96</v>
      </c>
      <c r="Z41" s="11">
        <v>-6036603.1399999997</v>
      </c>
      <c r="AA41" s="11">
        <v>-6097110.3399999999</v>
      </c>
      <c r="AB41" s="11">
        <v>-55458.86</v>
      </c>
      <c r="AC41" s="11">
        <v>-55448.92</v>
      </c>
      <c r="AD41" s="11">
        <v>-55461.83</v>
      </c>
      <c r="AE41" s="11">
        <v>-55463.21</v>
      </c>
      <c r="AF41" s="11">
        <v>-55544.44</v>
      </c>
      <c r="AG41" s="11">
        <v>-56163.74</v>
      </c>
      <c r="AH41" s="11">
        <v>-58850.66</v>
      </c>
      <c r="AI41" s="11">
        <v>-61004.98</v>
      </c>
      <c r="AJ41" s="11">
        <v>-61204.59</v>
      </c>
      <c r="AK41" s="11">
        <v>-61449.14</v>
      </c>
      <c r="AL41" s="11">
        <v>-61733.89</v>
      </c>
      <c r="AM41" s="11">
        <v>-61975.18</v>
      </c>
      <c r="AN41" s="11">
        <v>-61945.08</v>
      </c>
      <c r="AO41" t="str">
        <f t="shared" si="0"/>
        <v>CD</v>
      </c>
      <c r="AP41" t="str">
        <f>IFERROR(IF(VLOOKUP(MID(A41,4,2),'Data.Lookup - Do Not Print'!$S$3:$T$7,2,FALSE)=1,MID(A41,4,2),0),"AN")</f>
        <v>AA</v>
      </c>
      <c r="AQ41" t="s">
        <v>987</v>
      </c>
      <c r="AR41" t="str">
        <f t="shared" si="1"/>
        <v>394000</v>
      </c>
      <c r="AS41" t="str">
        <f>IF(AO41="GD",VLOOKUP(_xlfn.NUMBERVALUE(AR41),'Data.Lookup - Do Not Print'!$D$3:$E$12,2,TRUE),VLOOKUP(_xlfn.NUMBERVALUE(AR41),'Data.Lookup - Do Not Print'!$A$3:$B$16,2,TRUE))</f>
        <v>General</v>
      </c>
      <c r="AT41">
        <v>4</v>
      </c>
      <c r="AU41" t="str">
        <f t="shared" si="2"/>
        <v>CD.AA4</v>
      </c>
      <c r="AV41" s="46">
        <f>VLOOKUP($AU41,'2022-Allocations'!$I$6:$T$24,AV$8,FALSE)</f>
        <v>0.47012999999999999</v>
      </c>
      <c r="AW41" s="46">
        <f>VLOOKUP($AU41,'2022-Allocations'!$I$6:$T$24,AW$8,FALSE)</f>
        <v>0.14638000000000001</v>
      </c>
      <c r="AX41" s="46">
        <f>VLOOKUP($AU41,'2022-Allocations'!$I$6:$T$24,AX$8,FALSE)</f>
        <v>0.23682</v>
      </c>
      <c r="AY41" s="46">
        <f>VLOOKUP($AU41,'2022-Allocations'!$I$6:$T$24,AY$8,FALSE)</f>
        <v>5.5899999999999998E-2</v>
      </c>
      <c r="AZ41" s="46">
        <f>VLOOKUP($AU41,'2022-Allocations'!$I$6:$T$24,AZ$8,FALSE)</f>
        <v>9.0770000000000003E-2</v>
      </c>
      <c r="BA41" s="121">
        <f t="shared" si="4"/>
        <v>0</v>
      </c>
      <c r="BB41" s="46">
        <f>VLOOKUP(A41,'Data.Lookup - Do Not Print'!$G$3:$I$802,3,FALSE)</f>
        <v>0.05</v>
      </c>
      <c r="BC41" s="46">
        <f>VLOOKUP(A41,'Data.Lookup - Do Not Print'!$M$3:$O$802,3,FALSE)</f>
        <v>0.05</v>
      </c>
      <c r="BD41" s="46" t="str">
        <f t="shared" si="5"/>
        <v>N</v>
      </c>
      <c r="BE41" s="132">
        <f>ROUND($N41*AV41,0)-1</f>
        <v>6994597</v>
      </c>
      <c r="BF41" s="126">
        <f t="shared" si="6"/>
        <v>2177843</v>
      </c>
      <c r="BG41" s="126">
        <f t="shared" si="7"/>
        <v>3523410</v>
      </c>
      <c r="BH41" s="126">
        <f t="shared" si="8"/>
        <v>831681</v>
      </c>
      <c r="BI41" s="126">
        <f t="shared" si="9"/>
        <v>1350477</v>
      </c>
      <c r="BJ41" s="131">
        <f t="shared" si="3"/>
        <v>0</v>
      </c>
    </row>
    <row r="42" spans="1:62" ht="13.5" thickBot="1">
      <c r="A42" s="9" t="s">
        <v>54</v>
      </c>
      <c r="B42" s="11">
        <v>1610416.86</v>
      </c>
      <c r="C42" s="11">
        <v>1507790.94</v>
      </c>
      <c r="D42" s="11">
        <v>1507790.94</v>
      </c>
      <c r="E42" s="11">
        <v>1507790.94</v>
      </c>
      <c r="F42" s="11">
        <v>1507790.94</v>
      </c>
      <c r="G42" s="11">
        <v>1507790.94</v>
      </c>
      <c r="H42" s="11">
        <v>1507790.94</v>
      </c>
      <c r="I42" s="11">
        <v>1507790.94</v>
      </c>
      <c r="J42" s="11">
        <v>1507790.94</v>
      </c>
      <c r="K42" s="11">
        <v>1507790.94</v>
      </c>
      <c r="L42" s="11">
        <v>1507790.94</v>
      </c>
      <c r="M42" s="11">
        <v>1507790.94</v>
      </c>
      <c r="N42" s="11">
        <v>1507790.94</v>
      </c>
      <c r="O42" s="11">
        <v>-727860.44</v>
      </c>
      <c r="P42" s="11">
        <v>-633900.54</v>
      </c>
      <c r="Q42" s="11">
        <v>-642281.34</v>
      </c>
      <c r="R42" s="11">
        <v>-650662.14</v>
      </c>
      <c r="S42" s="11">
        <v>-659042.93999999994</v>
      </c>
      <c r="T42" s="11">
        <v>-667423.74</v>
      </c>
      <c r="U42" s="11">
        <v>-675804.54</v>
      </c>
      <c r="V42" s="11">
        <v>-684185.34</v>
      </c>
      <c r="W42" s="11">
        <v>-692566.14</v>
      </c>
      <c r="X42" s="11">
        <v>-700946.94</v>
      </c>
      <c r="Y42" s="11">
        <v>-709327.74</v>
      </c>
      <c r="Z42" s="11">
        <v>-717708.54</v>
      </c>
      <c r="AA42" s="11">
        <v>-726089.34</v>
      </c>
      <c r="AB42" s="11">
        <v>-8834.7800000000007</v>
      </c>
      <c r="AC42" s="11">
        <v>-8666.02</v>
      </c>
      <c r="AD42" s="11">
        <v>-8380.7999999999993</v>
      </c>
      <c r="AE42" s="11">
        <v>-8380.7999999999993</v>
      </c>
      <c r="AF42" s="11">
        <v>-8380.7999999999993</v>
      </c>
      <c r="AG42" s="11">
        <v>-8380.7999999999993</v>
      </c>
      <c r="AH42" s="11">
        <v>-8380.7999999999993</v>
      </c>
      <c r="AI42" s="11">
        <v>-8380.7999999999993</v>
      </c>
      <c r="AJ42" s="11">
        <v>-8380.7999999999993</v>
      </c>
      <c r="AK42" s="11">
        <v>-8380.7999999999993</v>
      </c>
      <c r="AL42" s="11">
        <v>-8380.7999999999993</v>
      </c>
      <c r="AM42" s="11">
        <v>-8380.7999999999993</v>
      </c>
      <c r="AN42" s="11">
        <v>-8380.7999999999993</v>
      </c>
      <c r="AO42" t="str">
        <f t="shared" si="0"/>
        <v>CD</v>
      </c>
      <c r="AP42" t="str">
        <f>IFERROR(IF(VLOOKUP(MID(A42,4,2),'Data.Lookup - Do Not Print'!$S$3:$T$7,2,FALSE)=1,MID(A42,4,2),0),"AN")</f>
        <v>AA</v>
      </c>
      <c r="AQ42" t="s">
        <v>987</v>
      </c>
      <c r="AR42" t="str">
        <f t="shared" si="1"/>
        <v>395000</v>
      </c>
      <c r="AS42" t="str">
        <f>IF(AO42="GD",VLOOKUP(_xlfn.NUMBERVALUE(AR42),'Data.Lookup - Do Not Print'!$D$3:$E$12,2,TRUE),VLOOKUP(_xlfn.NUMBERVALUE(AR42),'Data.Lookup - Do Not Print'!$A$3:$B$16,2,TRUE))</f>
        <v>General</v>
      </c>
      <c r="AT42">
        <v>4</v>
      </c>
      <c r="AU42" t="str">
        <f t="shared" si="2"/>
        <v>CD.AA4</v>
      </c>
      <c r="AV42" s="46">
        <f>VLOOKUP($AU42,'2022-Allocations'!$I$6:$T$24,AV$8,FALSE)</f>
        <v>0.47012999999999999</v>
      </c>
      <c r="AW42" s="46">
        <f>VLOOKUP($AU42,'2022-Allocations'!$I$6:$T$24,AW$8,FALSE)</f>
        <v>0.14638000000000001</v>
      </c>
      <c r="AX42" s="46">
        <f>VLOOKUP($AU42,'2022-Allocations'!$I$6:$T$24,AX$8,FALSE)</f>
        <v>0.23682</v>
      </c>
      <c r="AY42" s="46">
        <f>VLOOKUP($AU42,'2022-Allocations'!$I$6:$T$24,AY$8,FALSE)</f>
        <v>5.5899999999999998E-2</v>
      </c>
      <c r="AZ42" s="46">
        <f>VLOOKUP($AU42,'2022-Allocations'!$I$6:$T$24,AZ$8,FALSE)</f>
        <v>9.0770000000000003E-2</v>
      </c>
      <c r="BA42" s="121">
        <f t="shared" si="4"/>
        <v>0</v>
      </c>
      <c r="BB42" s="46">
        <f>VLOOKUP(A42,'Data.Lookup - Do Not Print'!$G$3:$I$802,3,FALSE)</f>
        <v>6.6699999999999995E-2</v>
      </c>
      <c r="BC42" s="46">
        <f>VLOOKUP(A42,'Data.Lookup - Do Not Print'!$M$3:$O$802,3,FALSE)</f>
        <v>6.6699999999999995E-2</v>
      </c>
      <c r="BD42" s="46" t="str">
        <f t="shared" si="5"/>
        <v>N</v>
      </c>
      <c r="BE42" s="126">
        <f t="shared" si="10"/>
        <v>708858</v>
      </c>
      <c r="BF42" s="126">
        <f t="shared" si="6"/>
        <v>220710</v>
      </c>
      <c r="BG42" s="126">
        <f t="shared" si="7"/>
        <v>357075</v>
      </c>
      <c r="BH42" s="126">
        <f t="shared" si="8"/>
        <v>84286</v>
      </c>
      <c r="BI42" s="126">
        <f t="shared" si="9"/>
        <v>136862</v>
      </c>
      <c r="BJ42" s="131">
        <f t="shared" si="3"/>
        <v>0</v>
      </c>
    </row>
    <row r="43" spans="1:62" ht="13.5" thickBot="1">
      <c r="A43" s="9" t="s">
        <v>55</v>
      </c>
      <c r="B43" s="11">
        <v>528478.65</v>
      </c>
      <c r="C43" s="11">
        <v>528478.65</v>
      </c>
      <c r="D43" s="11">
        <v>528478.65</v>
      </c>
      <c r="E43" s="11">
        <v>528478.65</v>
      </c>
      <c r="F43" s="11">
        <v>528478.65</v>
      </c>
      <c r="G43" s="11">
        <v>528478.65</v>
      </c>
      <c r="H43" s="11">
        <v>528478.65</v>
      </c>
      <c r="I43" s="11">
        <v>528478.65</v>
      </c>
      <c r="J43" s="11">
        <v>528478.65</v>
      </c>
      <c r="K43" s="11">
        <v>528478.65</v>
      </c>
      <c r="L43" s="11">
        <v>528478.65</v>
      </c>
      <c r="M43" s="11">
        <v>528478.65</v>
      </c>
      <c r="N43" s="11">
        <v>528478.65</v>
      </c>
      <c r="O43" s="11">
        <v>-521106.34</v>
      </c>
      <c r="P43" s="11">
        <v>-522013.56</v>
      </c>
      <c r="Q43" s="11">
        <v>-522920.78</v>
      </c>
      <c r="R43" s="12">
        <v>-523828</v>
      </c>
      <c r="S43" s="11">
        <v>-524735.22</v>
      </c>
      <c r="T43" s="11">
        <v>-525642.43999999994</v>
      </c>
      <c r="U43" s="11">
        <v>-526549.66</v>
      </c>
      <c r="V43" s="11">
        <v>-527456.88</v>
      </c>
      <c r="W43" s="11">
        <v>-528364.1</v>
      </c>
      <c r="X43" s="11">
        <v>-528478.65</v>
      </c>
      <c r="Y43" s="11">
        <v>-528478.65</v>
      </c>
      <c r="Z43" s="11">
        <v>-528478.65</v>
      </c>
      <c r="AA43" s="11">
        <v>-528478.65</v>
      </c>
      <c r="AB43" s="11">
        <v>-907.22</v>
      </c>
      <c r="AC43" s="11">
        <v>-907.22</v>
      </c>
      <c r="AD43" s="11">
        <v>-907.22</v>
      </c>
      <c r="AE43" s="11">
        <v>-907.22</v>
      </c>
      <c r="AF43" s="11">
        <v>-907.22</v>
      </c>
      <c r="AG43" s="11">
        <v>-907.22</v>
      </c>
      <c r="AH43" s="11">
        <v>-907.22</v>
      </c>
      <c r="AI43" s="11">
        <v>-907.22</v>
      </c>
      <c r="AJ43" s="11">
        <v>-907.22</v>
      </c>
      <c r="AK43" s="11">
        <v>-114.55</v>
      </c>
      <c r="AL43" s="12">
        <v>0</v>
      </c>
      <c r="AM43" s="12">
        <v>0</v>
      </c>
      <c r="AN43" s="12">
        <v>0</v>
      </c>
      <c r="AO43" t="str">
        <f t="shared" si="0"/>
        <v>CD</v>
      </c>
      <c r="AP43" t="str">
        <f>IFERROR(IF(VLOOKUP(MID(A43,4,2),'Data.Lookup - Do Not Print'!$S$3:$T$7,2,FALSE)=1,MID(A43,4,2),0),"AN")</f>
        <v>AA</v>
      </c>
      <c r="AQ43" t="s">
        <v>987</v>
      </c>
      <c r="AR43" t="str">
        <f t="shared" si="1"/>
        <v>396000</v>
      </c>
      <c r="AS43" t="str">
        <f>IF(AO43="GD",VLOOKUP(_xlfn.NUMBERVALUE(AR43),'Data.Lookup - Do Not Print'!$D$3:$E$12,2,TRUE),VLOOKUP(_xlfn.NUMBERVALUE(AR43),'Data.Lookup - Do Not Print'!$A$3:$B$16,2,TRUE))</f>
        <v>Transportation - Tools</v>
      </c>
      <c r="AT43">
        <v>4</v>
      </c>
      <c r="AU43" t="str">
        <f t="shared" si="2"/>
        <v>CD.AA4</v>
      </c>
      <c r="AV43" s="46">
        <f>VLOOKUP($AU43,'2022-Allocations'!$I$6:$T$24,AV$8,FALSE)</f>
        <v>0.47012999999999999</v>
      </c>
      <c r="AW43" s="46">
        <f>VLOOKUP($AU43,'2022-Allocations'!$I$6:$T$24,AW$8,FALSE)</f>
        <v>0.14638000000000001</v>
      </c>
      <c r="AX43" s="46">
        <f>VLOOKUP($AU43,'2022-Allocations'!$I$6:$T$24,AX$8,FALSE)</f>
        <v>0.23682</v>
      </c>
      <c r="AY43" s="46">
        <f>VLOOKUP($AU43,'2022-Allocations'!$I$6:$T$24,AY$8,FALSE)</f>
        <v>5.5899999999999998E-2</v>
      </c>
      <c r="AZ43" s="46">
        <f>VLOOKUP($AU43,'2022-Allocations'!$I$6:$T$24,AZ$8,FALSE)</f>
        <v>9.0770000000000003E-2</v>
      </c>
      <c r="BA43" s="121">
        <f t="shared" si="4"/>
        <v>0</v>
      </c>
      <c r="BB43" s="46">
        <f>VLOOKUP(A43,'Data.Lookup - Do Not Print'!$G$3:$I$802,3,FALSE)</f>
        <v>2.06E-2</v>
      </c>
      <c r="BC43" s="46">
        <f>VLOOKUP(A43,'Data.Lookup - Do Not Print'!$M$3:$O$802,3,FALSE)</f>
        <v>3.2399999999999998E-2</v>
      </c>
      <c r="BD43" s="46" t="str">
        <f t="shared" si="5"/>
        <v>N</v>
      </c>
      <c r="BE43" s="126">
        <f t="shared" si="10"/>
        <v>248454</v>
      </c>
      <c r="BF43" s="126">
        <f t="shared" si="6"/>
        <v>77359</v>
      </c>
      <c r="BG43" s="126">
        <f t="shared" si="7"/>
        <v>125154</v>
      </c>
      <c r="BH43" s="126">
        <f t="shared" si="8"/>
        <v>29542</v>
      </c>
      <c r="BI43" s="126">
        <f t="shared" si="9"/>
        <v>47970</v>
      </c>
      <c r="BJ43" s="131">
        <f t="shared" si="3"/>
        <v>0</v>
      </c>
    </row>
    <row r="44" spans="1:62" ht="13.5" thickBot="1">
      <c r="A44" s="9" t="s">
        <v>56</v>
      </c>
      <c r="B44" s="11">
        <v>69763613.359999999</v>
      </c>
      <c r="C44" s="11">
        <v>70054043.829999998</v>
      </c>
      <c r="D44" s="11">
        <v>72153257.659999996</v>
      </c>
      <c r="E44" s="11">
        <v>73304251.269999996</v>
      </c>
      <c r="F44" s="11">
        <v>74404183.700000003</v>
      </c>
      <c r="G44" s="11">
        <v>76428729.319999993</v>
      </c>
      <c r="H44" s="11">
        <v>77571447.120000005</v>
      </c>
      <c r="I44" s="11">
        <v>79133453.670000002</v>
      </c>
      <c r="J44" s="11">
        <v>79269369.590000004</v>
      </c>
      <c r="K44" s="11">
        <v>79643943.040000007</v>
      </c>
      <c r="L44" s="11">
        <v>80828117.120000005</v>
      </c>
      <c r="M44" s="11">
        <v>81946941.040000007</v>
      </c>
      <c r="N44" s="11">
        <v>81917292.540000007</v>
      </c>
      <c r="O44" s="11">
        <v>-17254488.899999999</v>
      </c>
      <c r="P44" s="11">
        <v>-17641130.16</v>
      </c>
      <c r="Q44" s="11">
        <v>-17986535.789999999</v>
      </c>
      <c r="R44" s="11">
        <v>-18390786.449999999</v>
      </c>
      <c r="S44" s="11">
        <v>-18801292.809999999</v>
      </c>
      <c r="T44" s="11">
        <v>-19220482.620000001</v>
      </c>
      <c r="U44" s="11">
        <v>-19648474.780000001</v>
      </c>
      <c r="V44" s="11">
        <v>-20083983.82</v>
      </c>
      <c r="W44" s="11">
        <v>-20524211.670000002</v>
      </c>
      <c r="X44" s="11">
        <v>-20965858.25</v>
      </c>
      <c r="Y44" s="11">
        <v>-21411836.850000001</v>
      </c>
      <c r="Z44" s="11">
        <v>-21864215.870000001</v>
      </c>
      <c r="AA44" s="11">
        <v>-21252883.280000001</v>
      </c>
      <c r="AB44" s="11">
        <v>-381680.64000000001</v>
      </c>
      <c r="AC44" s="11">
        <v>-388576.57</v>
      </c>
      <c r="AD44" s="11">
        <v>-395217.79</v>
      </c>
      <c r="AE44" s="11">
        <v>-404250.66</v>
      </c>
      <c r="AF44" s="11">
        <v>-410506.36</v>
      </c>
      <c r="AG44" s="11">
        <v>-419189.81</v>
      </c>
      <c r="AH44" s="11">
        <v>-427992.16</v>
      </c>
      <c r="AI44" s="11">
        <v>-435509.04</v>
      </c>
      <c r="AJ44" s="11">
        <v>-440227.85</v>
      </c>
      <c r="AK44" s="11">
        <v>-441646.58</v>
      </c>
      <c r="AL44" s="11">
        <v>-445978.6</v>
      </c>
      <c r="AM44" s="11">
        <v>-452379.02</v>
      </c>
      <c r="AN44" s="11">
        <v>-455406.02</v>
      </c>
      <c r="AO44" t="str">
        <f t="shared" si="0"/>
        <v>CD</v>
      </c>
      <c r="AP44" t="str">
        <f>IFERROR(IF(VLOOKUP(MID(A44,4,2),'Data.Lookup - Do Not Print'!$S$3:$T$7,2,FALSE)=1,MID(A44,4,2),0),"AN")</f>
        <v>AA</v>
      </c>
      <c r="AQ44" t="s">
        <v>987</v>
      </c>
      <c r="AR44" t="str">
        <f t="shared" si="1"/>
        <v>397000</v>
      </c>
      <c r="AS44" t="str">
        <f>IF(AO44="GD",VLOOKUP(_xlfn.NUMBERVALUE(AR44),'Data.Lookup - Do Not Print'!$D$3:$E$12,2,TRUE),VLOOKUP(_xlfn.NUMBERVALUE(AR44),'Data.Lookup - Do Not Print'!$A$3:$B$16,2,TRUE))</f>
        <v>General</v>
      </c>
      <c r="AT44">
        <v>4</v>
      </c>
      <c r="AU44" t="str">
        <f t="shared" si="2"/>
        <v>CD.AA4</v>
      </c>
      <c r="AV44" s="46">
        <f>VLOOKUP($AU44,'2022-Allocations'!$I$6:$T$24,AV$8,FALSE)</f>
        <v>0.47012999999999999</v>
      </c>
      <c r="AW44" s="46">
        <f>VLOOKUP($AU44,'2022-Allocations'!$I$6:$T$24,AW$8,FALSE)</f>
        <v>0.14638000000000001</v>
      </c>
      <c r="AX44" s="46">
        <f>VLOOKUP($AU44,'2022-Allocations'!$I$6:$T$24,AX$8,FALSE)</f>
        <v>0.23682</v>
      </c>
      <c r="AY44" s="46">
        <f>VLOOKUP($AU44,'2022-Allocations'!$I$6:$T$24,AY$8,FALSE)</f>
        <v>5.5899999999999998E-2</v>
      </c>
      <c r="AZ44" s="46">
        <f>VLOOKUP($AU44,'2022-Allocations'!$I$6:$T$24,AZ$8,FALSE)</f>
        <v>9.0770000000000003E-2</v>
      </c>
      <c r="BA44" s="121">
        <f t="shared" si="4"/>
        <v>0</v>
      </c>
      <c r="BB44" s="46">
        <f>VLOOKUP(A44,'Data.Lookup - Do Not Print'!$G$3:$I$802,3,FALSE)</f>
        <v>6.6699999999999995E-2</v>
      </c>
      <c r="BC44" s="46">
        <f>VLOOKUP(A44,'Data.Lookup - Do Not Print'!$M$3:$O$802,3,FALSE)</f>
        <v>6.6699999999999995E-2</v>
      </c>
      <c r="BD44" s="46" t="str">
        <f t="shared" si="5"/>
        <v>N</v>
      </c>
      <c r="BE44" s="126">
        <f t="shared" si="10"/>
        <v>38511777</v>
      </c>
      <c r="BF44" s="126">
        <f t="shared" si="6"/>
        <v>11991053</v>
      </c>
      <c r="BG44" s="126">
        <f t="shared" si="7"/>
        <v>19399653</v>
      </c>
      <c r="BH44" s="126">
        <f t="shared" si="8"/>
        <v>4579177</v>
      </c>
      <c r="BI44" s="126">
        <f t="shared" si="9"/>
        <v>7435633</v>
      </c>
      <c r="BJ44" s="131">
        <f t="shared" si="3"/>
        <v>0</v>
      </c>
    </row>
    <row r="45" spans="1:62" ht="13.5" thickBot="1">
      <c r="A45" s="9" t="s">
        <v>57</v>
      </c>
      <c r="B45" s="11">
        <v>3819529.85</v>
      </c>
      <c r="C45" s="11">
        <v>3198315.81</v>
      </c>
      <c r="D45" s="11">
        <v>3213390.24</v>
      </c>
      <c r="E45" s="11">
        <v>3220453.55</v>
      </c>
      <c r="F45" s="11">
        <v>3231345.15</v>
      </c>
      <c r="G45" s="11">
        <v>3232937.9</v>
      </c>
      <c r="H45" s="11">
        <v>3245886.34</v>
      </c>
      <c r="I45" s="11">
        <v>3247107.84</v>
      </c>
      <c r="J45" s="11">
        <v>3249062.27</v>
      </c>
      <c r="K45" s="11">
        <v>3263182.41</v>
      </c>
      <c r="L45" s="11">
        <v>3263210.97</v>
      </c>
      <c r="M45" s="11">
        <v>3293823.82</v>
      </c>
      <c r="N45" s="11">
        <v>3298620.96</v>
      </c>
      <c r="O45" s="11">
        <v>-2865402.05</v>
      </c>
      <c r="P45" s="11">
        <v>-2370862.58</v>
      </c>
      <c r="Q45" s="11">
        <v>-2397578.02</v>
      </c>
      <c r="R45" s="11">
        <v>-2424385.7000000002</v>
      </c>
      <c r="S45" s="11">
        <v>-2451268.19</v>
      </c>
      <c r="T45" s="11">
        <v>-2478202.7000000002</v>
      </c>
      <c r="U45" s="11">
        <v>-2505197.7999999998</v>
      </c>
      <c r="V45" s="11">
        <v>-2532251.94</v>
      </c>
      <c r="W45" s="11">
        <v>-2559317.84</v>
      </c>
      <c r="X45" s="11">
        <v>-2586448.5</v>
      </c>
      <c r="Y45" s="11">
        <v>-2613638.11</v>
      </c>
      <c r="Z45" s="11">
        <v>-2640955.39</v>
      </c>
      <c r="AA45" s="11">
        <v>-2668420.21</v>
      </c>
      <c r="AB45" s="11">
        <v>-31737.75</v>
      </c>
      <c r="AC45" s="11">
        <v>-29241.02</v>
      </c>
      <c r="AD45" s="11">
        <v>-26715.439999999999</v>
      </c>
      <c r="AE45" s="11">
        <v>-26807.68</v>
      </c>
      <c r="AF45" s="11">
        <v>-26882.49</v>
      </c>
      <c r="AG45" s="11">
        <v>-26934.51</v>
      </c>
      <c r="AH45" s="11">
        <v>-26995.1</v>
      </c>
      <c r="AI45" s="11">
        <v>-27054.14</v>
      </c>
      <c r="AJ45" s="11">
        <v>-27065.9</v>
      </c>
      <c r="AK45" s="11">
        <v>-27130.66</v>
      </c>
      <c r="AL45" s="11">
        <v>-27189.61</v>
      </c>
      <c r="AM45" s="11">
        <v>-27317.279999999999</v>
      </c>
      <c r="AN45" s="11">
        <v>-27464.82</v>
      </c>
      <c r="AO45" t="str">
        <f t="shared" si="0"/>
        <v>CD</v>
      </c>
      <c r="AP45" t="str">
        <f>IFERROR(IF(VLOOKUP(MID(A45,4,2),'Data.Lookup - Do Not Print'!$S$3:$T$7,2,FALSE)=1,MID(A45,4,2),0),"AN")</f>
        <v>AA</v>
      </c>
      <c r="AQ45" t="s">
        <v>987</v>
      </c>
      <c r="AR45" t="str">
        <f t="shared" si="1"/>
        <v>397200</v>
      </c>
      <c r="AS45" t="str">
        <f>IF(AO45="GD",VLOOKUP(_xlfn.NUMBERVALUE(AR45),'Data.Lookup - Do Not Print'!$D$3:$E$12,2,TRUE),VLOOKUP(_xlfn.NUMBERVALUE(AR45),'Data.Lookup - Do Not Print'!$A$3:$B$16,2,TRUE))</f>
        <v>General</v>
      </c>
      <c r="AT45">
        <v>4</v>
      </c>
      <c r="AU45" t="str">
        <f t="shared" si="2"/>
        <v>CD.AA4</v>
      </c>
      <c r="AV45" s="46">
        <f>VLOOKUP($AU45,'2022-Allocations'!$I$6:$T$24,AV$8,FALSE)</f>
        <v>0.47012999999999999</v>
      </c>
      <c r="AW45" s="46">
        <f>VLOOKUP($AU45,'2022-Allocations'!$I$6:$T$24,AW$8,FALSE)</f>
        <v>0.14638000000000001</v>
      </c>
      <c r="AX45" s="46">
        <f>VLOOKUP($AU45,'2022-Allocations'!$I$6:$T$24,AX$8,FALSE)</f>
        <v>0.23682</v>
      </c>
      <c r="AY45" s="46">
        <f>VLOOKUP($AU45,'2022-Allocations'!$I$6:$T$24,AY$8,FALSE)</f>
        <v>5.5899999999999998E-2</v>
      </c>
      <c r="AZ45" s="46">
        <f>VLOOKUP($AU45,'2022-Allocations'!$I$6:$T$24,AZ$8,FALSE)</f>
        <v>9.0770000000000003E-2</v>
      </c>
      <c r="BA45" s="121">
        <f t="shared" si="4"/>
        <v>0</v>
      </c>
      <c r="BB45" s="46">
        <f>VLOOKUP(A45,'Data.Lookup - Do Not Print'!$G$3:$I$802,3,FALSE)</f>
        <v>0.1</v>
      </c>
      <c r="BC45" s="46">
        <f>VLOOKUP(A45,'Data.Lookup - Do Not Print'!$M$3:$O$802,3,FALSE)</f>
        <v>0.1</v>
      </c>
      <c r="BD45" s="46" t="str">
        <f t="shared" si="5"/>
        <v>N</v>
      </c>
      <c r="BE45" s="126">
        <f t="shared" si="10"/>
        <v>1550781</v>
      </c>
      <c r="BF45" s="126">
        <f t="shared" si="6"/>
        <v>482852</v>
      </c>
      <c r="BG45" s="126">
        <f t="shared" si="7"/>
        <v>781179</v>
      </c>
      <c r="BH45" s="126">
        <f t="shared" si="8"/>
        <v>184393</v>
      </c>
      <c r="BI45" s="126">
        <f t="shared" si="9"/>
        <v>299416</v>
      </c>
      <c r="BJ45" s="131">
        <f t="shared" si="3"/>
        <v>0</v>
      </c>
    </row>
    <row r="46" spans="1:62" ht="13.5" thickBot="1">
      <c r="A46" s="9" t="s">
        <v>58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t="str">
        <f t="shared" si="0"/>
        <v>CD</v>
      </c>
      <c r="AP46" t="str">
        <f>IFERROR(IF(VLOOKUP(MID(A46,4,2),'Data.Lookup - Do Not Print'!$S$3:$T$7,2,FALSE)=1,MID(A46,4,2),0),"AN")</f>
        <v>AA</v>
      </c>
      <c r="AQ46" t="s">
        <v>987</v>
      </c>
      <c r="AR46" t="str">
        <f t="shared" si="1"/>
        <v>397700</v>
      </c>
      <c r="AS46" t="str">
        <f>IF(AO46="GD",VLOOKUP(_xlfn.NUMBERVALUE(AR46),'Data.Lookup - Do Not Print'!$D$3:$E$12,2,TRUE),VLOOKUP(_xlfn.NUMBERVALUE(AR46),'Data.Lookup - Do Not Print'!$A$3:$B$16,2,TRUE))</f>
        <v>General</v>
      </c>
      <c r="AT46">
        <v>4</v>
      </c>
      <c r="AU46" t="str">
        <f t="shared" si="2"/>
        <v>CD.AA4</v>
      </c>
      <c r="AV46" s="46">
        <f>VLOOKUP($AU46,'2022-Allocations'!$I$6:$T$24,AV$8,FALSE)</f>
        <v>0.47012999999999999</v>
      </c>
      <c r="AW46" s="46">
        <f>VLOOKUP($AU46,'2022-Allocations'!$I$6:$T$24,AW$8,FALSE)</f>
        <v>0.14638000000000001</v>
      </c>
      <c r="AX46" s="46">
        <f>VLOOKUP($AU46,'2022-Allocations'!$I$6:$T$24,AX$8,FALSE)</f>
        <v>0.23682</v>
      </c>
      <c r="AY46" s="46">
        <f>VLOOKUP($AU46,'2022-Allocations'!$I$6:$T$24,AY$8,FALSE)</f>
        <v>5.5899999999999998E-2</v>
      </c>
      <c r="AZ46" s="46">
        <f>VLOOKUP($AU46,'2022-Allocations'!$I$6:$T$24,AZ$8,FALSE)</f>
        <v>9.0770000000000003E-2</v>
      </c>
      <c r="BA46" s="121">
        <f t="shared" si="4"/>
        <v>0</v>
      </c>
      <c r="BB46" s="46">
        <f>VLOOKUP(A46,'Data.Lookup - Do Not Print'!$G$3:$I$802,3,FALSE)</f>
        <v>9.8400000000000001E-2</v>
      </c>
      <c r="BC46" s="46">
        <f>VLOOKUP(A46,'Data.Lookup - Do Not Print'!$M$3:$O$802,3,FALSE)</f>
        <v>6.6699999999999995E-2</v>
      </c>
      <c r="BD46" s="46" t="str">
        <f t="shared" si="5"/>
        <v>N</v>
      </c>
      <c r="BE46" s="126">
        <f t="shared" si="10"/>
        <v>0</v>
      </c>
      <c r="BF46" s="126">
        <f t="shared" si="6"/>
        <v>0</v>
      </c>
      <c r="BG46" s="126">
        <f t="shared" si="7"/>
        <v>0</v>
      </c>
      <c r="BH46" s="126">
        <f t="shared" si="8"/>
        <v>0</v>
      </c>
      <c r="BI46" s="126">
        <f t="shared" si="9"/>
        <v>0</v>
      </c>
      <c r="BJ46" s="131">
        <f t="shared" si="3"/>
        <v>0</v>
      </c>
    </row>
    <row r="47" spans="1:62" ht="13.5" thickBot="1">
      <c r="A47" s="9" t="s">
        <v>59</v>
      </c>
      <c r="B47" s="11">
        <v>688229.51</v>
      </c>
      <c r="C47" s="11">
        <v>683410.47</v>
      </c>
      <c r="D47" s="11">
        <v>683410.47</v>
      </c>
      <c r="E47" s="11">
        <v>683410.47</v>
      </c>
      <c r="F47" s="11">
        <v>683410.47</v>
      </c>
      <c r="G47" s="11">
        <v>685359.63</v>
      </c>
      <c r="H47" s="11">
        <v>685359.63</v>
      </c>
      <c r="I47" s="11">
        <v>695301.8</v>
      </c>
      <c r="J47" s="11">
        <v>695301.8</v>
      </c>
      <c r="K47" s="11">
        <v>695301.8</v>
      </c>
      <c r="L47" s="11">
        <v>695301.8</v>
      </c>
      <c r="M47" s="11">
        <v>695301.8</v>
      </c>
      <c r="N47" s="11">
        <v>695301.8</v>
      </c>
      <c r="O47" s="11">
        <v>-660852.37</v>
      </c>
      <c r="P47" s="11">
        <v>-661748.49</v>
      </c>
      <c r="Q47" s="11">
        <v>-667443.56999999995</v>
      </c>
      <c r="R47" s="11">
        <v>-673138.65</v>
      </c>
      <c r="S47" s="11">
        <v>-678833.73</v>
      </c>
      <c r="T47" s="11">
        <v>-684536.93</v>
      </c>
      <c r="U47" s="11">
        <v>-685280.3</v>
      </c>
      <c r="V47" s="11">
        <v>-691033.05</v>
      </c>
      <c r="W47" s="11">
        <v>-695252.51</v>
      </c>
      <c r="X47" s="11">
        <v>-695281.82</v>
      </c>
      <c r="Y47" s="11">
        <v>-695301.8</v>
      </c>
      <c r="Z47" s="11">
        <v>-695301.8</v>
      </c>
      <c r="AA47" s="11">
        <v>-695301.8</v>
      </c>
      <c r="AB47" s="11">
        <v>-5735.24</v>
      </c>
      <c r="AC47" s="11">
        <v>-5715.16</v>
      </c>
      <c r="AD47" s="11">
        <v>-5695.08</v>
      </c>
      <c r="AE47" s="11">
        <v>-5695.08</v>
      </c>
      <c r="AF47" s="11">
        <v>-5695.08</v>
      </c>
      <c r="AG47" s="11">
        <v>-5703.2</v>
      </c>
      <c r="AH47" s="11">
        <v>-743.37</v>
      </c>
      <c r="AI47" s="11">
        <v>-5752.75</v>
      </c>
      <c r="AJ47" s="11">
        <v>-4219.46</v>
      </c>
      <c r="AK47" s="11">
        <v>-29.31</v>
      </c>
      <c r="AL47" s="11">
        <v>-19.98</v>
      </c>
      <c r="AM47" s="12">
        <v>0</v>
      </c>
      <c r="AN47" s="12">
        <v>0</v>
      </c>
      <c r="AO47" t="str">
        <f t="shared" si="0"/>
        <v>CD</v>
      </c>
      <c r="AP47" t="str">
        <f>IFERROR(IF(VLOOKUP(MID(A47,4,2),'Data.Lookup - Do Not Print'!$S$3:$T$7,2,FALSE)=1,MID(A47,4,2),0),"AN")</f>
        <v>AA</v>
      </c>
      <c r="AQ47" t="s">
        <v>987</v>
      </c>
      <c r="AR47" t="str">
        <f t="shared" si="1"/>
        <v>398000</v>
      </c>
      <c r="AS47" t="str">
        <f>IF(AO47="GD",VLOOKUP(_xlfn.NUMBERVALUE(AR47),'Data.Lookup - Do Not Print'!$D$3:$E$12,2,TRUE),VLOOKUP(_xlfn.NUMBERVALUE(AR47),'Data.Lookup - Do Not Print'!$A$3:$B$16,2,TRUE))</f>
        <v>General</v>
      </c>
      <c r="AT47">
        <v>4</v>
      </c>
      <c r="AU47" t="str">
        <f t="shared" si="2"/>
        <v>CD.AA4</v>
      </c>
      <c r="AV47" s="46">
        <f>VLOOKUP($AU47,'2022-Allocations'!$I$6:$T$24,AV$8,FALSE)</f>
        <v>0.47012999999999999</v>
      </c>
      <c r="AW47" s="46">
        <f>VLOOKUP($AU47,'2022-Allocations'!$I$6:$T$24,AW$8,FALSE)</f>
        <v>0.14638000000000001</v>
      </c>
      <c r="AX47" s="46">
        <f>VLOOKUP($AU47,'2022-Allocations'!$I$6:$T$24,AX$8,FALSE)</f>
        <v>0.23682</v>
      </c>
      <c r="AY47" s="46">
        <f>VLOOKUP($AU47,'2022-Allocations'!$I$6:$T$24,AY$8,FALSE)</f>
        <v>5.5899999999999998E-2</v>
      </c>
      <c r="AZ47" s="46">
        <f>VLOOKUP($AU47,'2022-Allocations'!$I$6:$T$24,AZ$8,FALSE)</f>
        <v>9.0770000000000003E-2</v>
      </c>
      <c r="BA47" s="121">
        <f t="shared" si="4"/>
        <v>0</v>
      </c>
      <c r="BB47" s="46">
        <f>VLOOKUP(A47,'Data.Lookup - Do Not Print'!$G$3:$I$802,3,FALSE)</f>
        <v>0.1</v>
      </c>
      <c r="BC47" s="46">
        <f>VLOOKUP(A47,'Data.Lookup - Do Not Print'!$M$3:$O$802,3,FALSE)</f>
        <v>0.1</v>
      </c>
      <c r="BD47" s="46" t="str">
        <f t="shared" si="5"/>
        <v>N</v>
      </c>
      <c r="BE47" s="126">
        <f t="shared" si="10"/>
        <v>326882</v>
      </c>
      <c r="BF47" s="126">
        <f t="shared" si="6"/>
        <v>101778</v>
      </c>
      <c r="BG47" s="126">
        <f t="shared" si="7"/>
        <v>164661</v>
      </c>
      <c r="BH47" s="126">
        <f t="shared" si="8"/>
        <v>38867</v>
      </c>
      <c r="BI47" s="126">
        <f t="shared" si="9"/>
        <v>63113</v>
      </c>
      <c r="BJ47" s="131">
        <f t="shared" si="3"/>
        <v>0</v>
      </c>
    </row>
    <row r="48" spans="1:62" ht="13.5" thickBot="1">
      <c r="A48" s="9" t="s">
        <v>60</v>
      </c>
      <c r="B48" s="11">
        <v>194057.94</v>
      </c>
      <c r="C48" s="11">
        <v>194057.94</v>
      </c>
      <c r="D48" s="11">
        <v>194057.94</v>
      </c>
      <c r="E48" s="11">
        <v>194057.94</v>
      </c>
      <c r="F48" s="11">
        <v>194057.94</v>
      </c>
      <c r="G48" s="11">
        <v>194057.94</v>
      </c>
      <c r="H48" s="11">
        <v>194057.94</v>
      </c>
      <c r="I48" s="11">
        <v>194057.94</v>
      </c>
      <c r="J48" s="11">
        <v>194057.94</v>
      </c>
      <c r="K48" s="11">
        <v>194057.94</v>
      </c>
      <c r="L48" s="11">
        <v>194057.94</v>
      </c>
      <c r="M48" s="11">
        <v>194057.94</v>
      </c>
      <c r="N48" s="11">
        <v>194057.94</v>
      </c>
      <c r="O48" s="11">
        <v>-125955.1</v>
      </c>
      <c r="P48" s="11">
        <v>-126765.85</v>
      </c>
      <c r="Q48" s="11">
        <v>-127576.6</v>
      </c>
      <c r="R48" s="11">
        <v>-128387.35</v>
      </c>
      <c r="S48" s="11">
        <v>-129198.1</v>
      </c>
      <c r="T48" s="11">
        <v>-130008.85</v>
      </c>
      <c r="U48" s="11">
        <v>-130819.6</v>
      </c>
      <c r="V48" s="11">
        <v>-131630.35</v>
      </c>
      <c r="W48" s="11">
        <v>-132441.1</v>
      </c>
      <c r="X48" s="11">
        <v>-133251.85</v>
      </c>
      <c r="Y48" s="11">
        <v>-134062.6</v>
      </c>
      <c r="Z48" s="11">
        <v>-134873.35</v>
      </c>
      <c r="AA48" s="11">
        <v>-135684.1</v>
      </c>
      <c r="AB48" s="11">
        <v>-810.75</v>
      </c>
      <c r="AC48" s="11">
        <v>-810.75</v>
      </c>
      <c r="AD48" s="11">
        <v>-810.75</v>
      </c>
      <c r="AE48" s="11">
        <v>-810.75</v>
      </c>
      <c r="AF48" s="11">
        <v>-810.75</v>
      </c>
      <c r="AG48" s="11">
        <v>-810.75</v>
      </c>
      <c r="AH48" s="11">
        <v>-810.75</v>
      </c>
      <c r="AI48" s="11">
        <v>-810.75</v>
      </c>
      <c r="AJ48" s="11">
        <v>-810.75</v>
      </c>
      <c r="AK48" s="11">
        <v>-810.75</v>
      </c>
      <c r="AL48" s="11">
        <v>-810.75</v>
      </c>
      <c r="AM48" s="11">
        <v>-810.75</v>
      </c>
      <c r="AN48" s="11">
        <v>-810.75</v>
      </c>
      <c r="AO48" t="str">
        <f t="shared" si="0"/>
        <v>CD</v>
      </c>
      <c r="AP48" t="str">
        <f>IFERROR(IF(VLOOKUP(MID(A48,4,2),'Data.Lookup - Do Not Print'!$S$3:$T$7,2,FALSE)=1,MID(A48,4,2),0),"AN")</f>
        <v>AN</v>
      </c>
      <c r="AQ48" t="s">
        <v>987</v>
      </c>
      <c r="AR48" t="str">
        <f t="shared" si="1"/>
        <v>303000</v>
      </c>
      <c r="AS48" t="str">
        <f>IF(AO48="GD",VLOOKUP(_xlfn.NUMBERVALUE(AR48),'Data.Lookup - Do Not Print'!$D$3:$E$12,2,TRUE),VLOOKUP(_xlfn.NUMBERVALUE(AR48),'Data.Lookup - Do Not Print'!$A$3:$B$16,2,TRUE))</f>
        <v>Intangibles</v>
      </c>
      <c r="AT48">
        <v>4</v>
      </c>
      <c r="AU48" t="str">
        <f t="shared" si="2"/>
        <v>CD.AN4</v>
      </c>
      <c r="AV48" s="46">
        <f>VLOOKUP($AU48,'2022-Allocations'!$I$6:$T$24,AV$8,FALSE)</f>
        <v>0.51656999999999997</v>
      </c>
      <c r="AW48" s="46">
        <f>VLOOKUP($AU48,'2022-Allocations'!$I$6:$T$24,AW$8,FALSE)</f>
        <v>0.16153000000000001</v>
      </c>
      <c r="AX48" s="46">
        <f>VLOOKUP($AU48,'2022-Allocations'!$I$6:$T$24,AX$8,FALSE)</f>
        <v>0.26022000000000001</v>
      </c>
      <c r="AY48" s="46">
        <f>VLOOKUP($AU48,'2022-Allocations'!$I$6:$T$24,AY$8,FALSE)</f>
        <v>6.1679999999999999E-2</v>
      </c>
      <c r="AZ48" s="46">
        <f>VLOOKUP($AU48,'2022-Allocations'!$I$6:$T$24,AZ$8,FALSE)</f>
        <v>0</v>
      </c>
      <c r="BA48" s="121">
        <f t="shared" si="4"/>
        <v>0</v>
      </c>
      <c r="BB48" s="46">
        <f>VLOOKUP(A48,'Data.Lookup - Do Not Print'!$G$3:$I$802,3,FALSE)</f>
        <v>1.8181820000000001E-2</v>
      </c>
      <c r="BC48" s="46">
        <f>VLOOKUP(A48,'Data.Lookup - Do Not Print'!$M$3:$O$802,3,FALSE)</f>
        <v>1.8181820000000001E-2</v>
      </c>
      <c r="BD48" s="46" t="str">
        <f t="shared" si="5"/>
        <v>N</v>
      </c>
      <c r="BE48" s="126">
        <f t="shared" si="10"/>
        <v>100245</v>
      </c>
      <c r="BF48" s="126">
        <f t="shared" si="6"/>
        <v>31346</v>
      </c>
      <c r="BG48" s="126">
        <f t="shared" si="7"/>
        <v>50498</v>
      </c>
      <c r="BH48" s="126">
        <f t="shared" si="8"/>
        <v>11969</v>
      </c>
      <c r="BI48" s="126">
        <f t="shared" si="9"/>
        <v>0</v>
      </c>
      <c r="BJ48" s="131">
        <f t="shared" si="3"/>
        <v>0</v>
      </c>
    </row>
    <row r="49" spans="1:62" ht="13.5" thickBot="1">
      <c r="A49" s="9" t="s">
        <v>61</v>
      </c>
      <c r="B49" s="11">
        <v>681498.29</v>
      </c>
      <c r="C49" s="11">
        <v>681498.29</v>
      </c>
      <c r="D49" s="11">
        <v>681498.29</v>
      </c>
      <c r="E49" s="11">
        <v>681498.29</v>
      </c>
      <c r="F49" s="11">
        <v>681498.29</v>
      </c>
      <c r="G49" s="11">
        <v>681498.29</v>
      </c>
      <c r="H49" s="11">
        <v>681498.29</v>
      </c>
      <c r="I49" s="11">
        <v>681498.29</v>
      </c>
      <c r="J49" s="11">
        <v>681498.29</v>
      </c>
      <c r="K49" s="11">
        <v>681498.29</v>
      </c>
      <c r="L49" s="11">
        <v>681498.29</v>
      </c>
      <c r="M49" s="11">
        <v>681498.29</v>
      </c>
      <c r="N49" s="11">
        <v>681498.29</v>
      </c>
      <c r="O49" s="11">
        <v>-211313.99</v>
      </c>
      <c r="P49" s="11">
        <v>-223228.88</v>
      </c>
      <c r="Q49" s="11">
        <v>-235143.76</v>
      </c>
      <c r="R49" s="11">
        <v>-247058.65</v>
      </c>
      <c r="S49" s="11">
        <v>-258973.53</v>
      </c>
      <c r="T49" s="11">
        <v>-270888.42</v>
      </c>
      <c r="U49" s="11">
        <v>-282803.3</v>
      </c>
      <c r="V49" s="11">
        <v>-294718.19</v>
      </c>
      <c r="W49" s="11">
        <v>-306633.08</v>
      </c>
      <c r="X49" s="11">
        <v>-318547.96999999997</v>
      </c>
      <c r="Y49" s="11">
        <v>-330462.84999999998</v>
      </c>
      <c r="Z49" s="11">
        <v>-342377.73</v>
      </c>
      <c r="AA49" s="11">
        <v>-353356.91</v>
      </c>
      <c r="AB49" s="11">
        <v>-11914.88</v>
      </c>
      <c r="AC49" s="11">
        <v>-11914.89</v>
      </c>
      <c r="AD49" s="11">
        <v>-11914.88</v>
      </c>
      <c r="AE49" s="11">
        <v>-11914.89</v>
      </c>
      <c r="AF49" s="11">
        <v>-11914.88</v>
      </c>
      <c r="AG49" s="11">
        <v>-11914.89</v>
      </c>
      <c r="AH49" s="11">
        <v>-11914.88</v>
      </c>
      <c r="AI49" s="11">
        <v>-11914.89</v>
      </c>
      <c r="AJ49" s="11">
        <v>-11914.89</v>
      </c>
      <c r="AK49" s="11">
        <v>-11914.89</v>
      </c>
      <c r="AL49" s="11">
        <v>-11914.88</v>
      </c>
      <c r="AM49" s="11">
        <v>-11914.88</v>
      </c>
      <c r="AN49" s="11">
        <v>-10979.18</v>
      </c>
      <c r="AO49" t="str">
        <f t="shared" si="0"/>
        <v>CD</v>
      </c>
      <c r="AP49" t="str">
        <f>IFERROR(IF(VLOOKUP(MID(A49,4,2),'Data.Lookup - Do Not Print'!$S$3:$T$7,2,FALSE)=1,MID(A49,4,2),0),"AN")</f>
        <v>AN</v>
      </c>
      <c r="AQ49" t="s">
        <v>987</v>
      </c>
      <c r="AR49" t="str">
        <f t="shared" si="1"/>
        <v>303100</v>
      </c>
      <c r="AS49" t="str">
        <f>IF(AO49="GD",VLOOKUP(_xlfn.NUMBERVALUE(AR49),'Data.Lookup - Do Not Print'!$D$3:$E$12,2,TRUE),VLOOKUP(_xlfn.NUMBERVALUE(AR49),'Data.Lookup - Do Not Print'!$A$3:$B$16,2,TRUE))</f>
        <v>Intangibles</v>
      </c>
      <c r="AT49">
        <v>4</v>
      </c>
      <c r="AU49" t="str">
        <f t="shared" si="2"/>
        <v>CD.AN4</v>
      </c>
      <c r="AV49" s="46">
        <f>VLOOKUP($AU49,'2022-Allocations'!$I$6:$T$24,AV$8,FALSE)</f>
        <v>0.51656999999999997</v>
      </c>
      <c r="AW49" s="46">
        <f>VLOOKUP($AU49,'2022-Allocations'!$I$6:$T$24,AW$8,FALSE)</f>
        <v>0.16153000000000001</v>
      </c>
      <c r="AX49" s="46">
        <f>VLOOKUP($AU49,'2022-Allocations'!$I$6:$T$24,AX$8,FALSE)</f>
        <v>0.26022000000000001</v>
      </c>
      <c r="AY49" s="46">
        <f>VLOOKUP($AU49,'2022-Allocations'!$I$6:$T$24,AY$8,FALSE)</f>
        <v>6.1679999999999999E-2</v>
      </c>
      <c r="AZ49" s="46">
        <f>VLOOKUP($AU49,'2022-Allocations'!$I$6:$T$24,AZ$8,FALSE)</f>
        <v>0</v>
      </c>
      <c r="BA49" s="121">
        <f t="shared" si="4"/>
        <v>0</v>
      </c>
      <c r="BB49" s="46">
        <f>VLOOKUP(A49,'Data.Lookup - Do Not Print'!$G$3:$I$802,3,FALSE)</f>
        <v>0.2</v>
      </c>
      <c r="BC49" s="46">
        <f>VLOOKUP(A49,'Data.Lookup - Do Not Print'!$M$3:$O$802,3,FALSE)</f>
        <v>0.2</v>
      </c>
      <c r="BD49" s="46" t="str">
        <f t="shared" si="5"/>
        <v>N</v>
      </c>
      <c r="BE49" s="126">
        <f t="shared" si="10"/>
        <v>352042</v>
      </c>
      <c r="BF49" s="126">
        <f t="shared" si="6"/>
        <v>110082</v>
      </c>
      <c r="BG49" s="126">
        <f t="shared" si="7"/>
        <v>177339</v>
      </c>
      <c r="BH49" s="126">
        <f t="shared" si="8"/>
        <v>42035</v>
      </c>
      <c r="BI49" s="126">
        <f t="shared" si="9"/>
        <v>0</v>
      </c>
      <c r="BJ49" s="131">
        <f t="shared" si="3"/>
        <v>0</v>
      </c>
    </row>
    <row r="50" spans="1:62" ht="13.5" thickBot="1">
      <c r="A50" s="9" t="s">
        <v>62</v>
      </c>
      <c r="B50" s="11">
        <v>600355.69999999995</v>
      </c>
      <c r="C50" s="11">
        <v>600355.69999999995</v>
      </c>
      <c r="D50" s="11">
        <v>600355.69999999995</v>
      </c>
      <c r="E50" s="11">
        <v>600355.69999999995</v>
      </c>
      <c r="F50" s="11">
        <v>600355.69999999995</v>
      </c>
      <c r="G50" s="11">
        <v>600355.69999999995</v>
      </c>
      <c r="H50" s="11">
        <v>600355.69999999995</v>
      </c>
      <c r="I50" s="11">
        <v>600355.69999999995</v>
      </c>
      <c r="J50" s="11">
        <v>1150060.3799999999</v>
      </c>
      <c r="K50" s="11">
        <v>1150060.3799999999</v>
      </c>
      <c r="L50" s="11">
        <v>1150060.3799999999</v>
      </c>
      <c r="M50" s="11">
        <v>1150060.3799999999</v>
      </c>
      <c r="N50" s="11">
        <f>1150060.38-549705</f>
        <v>600355.37999999989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t="str">
        <f t="shared" si="0"/>
        <v>CD</v>
      </c>
      <c r="AP50" t="str">
        <f>IFERROR(IF(VLOOKUP(MID(A50,4,2),'Data.Lookup - Do Not Print'!$S$3:$T$7,2,FALSE)=1,MID(A50,4,2),0),"AN")</f>
        <v>AN</v>
      </c>
      <c r="AQ50" t="s">
        <v>987</v>
      </c>
      <c r="AR50" t="str">
        <f t="shared" si="1"/>
        <v>389200</v>
      </c>
      <c r="AS50" t="str">
        <f>IF(AO50="GD",VLOOKUP(_xlfn.NUMBERVALUE(AR50),'Data.Lookup - Do Not Print'!$D$3:$E$12,2,TRUE),VLOOKUP(_xlfn.NUMBERVALUE(AR50),'Data.Lookup - Do Not Print'!$A$3:$B$16,2,TRUE))</f>
        <v>General</v>
      </c>
      <c r="AT50">
        <v>4</v>
      </c>
      <c r="AU50" t="str">
        <f t="shared" si="2"/>
        <v>CD.AN4</v>
      </c>
      <c r="AV50" s="46">
        <f>VLOOKUP($AU50,'2022-Allocations'!$I$6:$T$24,AV$8,FALSE)</f>
        <v>0.51656999999999997</v>
      </c>
      <c r="AW50" s="46">
        <f>VLOOKUP($AU50,'2022-Allocations'!$I$6:$T$24,AW$8,FALSE)</f>
        <v>0.16153000000000001</v>
      </c>
      <c r="AX50" s="46">
        <f>VLOOKUP($AU50,'2022-Allocations'!$I$6:$T$24,AX$8,FALSE)</f>
        <v>0.26022000000000001</v>
      </c>
      <c r="AY50" s="46">
        <f>VLOOKUP($AU50,'2022-Allocations'!$I$6:$T$24,AY$8,FALSE)</f>
        <v>6.1679999999999999E-2</v>
      </c>
      <c r="AZ50" s="46">
        <f>VLOOKUP($AU50,'2022-Allocations'!$I$6:$T$24,AZ$8,FALSE)</f>
        <v>0</v>
      </c>
      <c r="BA50" s="121">
        <f t="shared" si="4"/>
        <v>0</v>
      </c>
      <c r="BB50" s="46">
        <f>VLOOKUP(A50,'Data.Lookup - Do Not Print'!$G$3:$I$802,3,FALSE)</f>
        <v>0</v>
      </c>
      <c r="BC50" s="46">
        <f>VLOOKUP(A50,'Data.Lookup - Do Not Print'!$M$3:$O$802,3,FALSE)</f>
        <v>0</v>
      </c>
      <c r="BD50" s="46" t="str">
        <f t="shared" si="5"/>
        <v>Y</v>
      </c>
      <c r="BE50" s="126">
        <f t="shared" si="10"/>
        <v>310126</v>
      </c>
      <c r="BF50" s="126">
        <f t="shared" si="6"/>
        <v>96975</v>
      </c>
      <c r="BG50" s="126">
        <f t="shared" si="7"/>
        <v>156224</v>
      </c>
      <c r="BH50" s="126">
        <f t="shared" si="8"/>
        <v>37030</v>
      </c>
      <c r="BI50" s="126">
        <f t="shared" si="9"/>
        <v>0</v>
      </c>
      <c r="BJ50" s="131">
        <f t="shared" si="3"/>
        <v>0</v>
      </c>
    </row>
    <row r="51" spans="1:62" ht="13.5" thickBot="1">
      <c r="A51" s="9" t="s">
        <v>63</v>
      </c>
      <c r="B51" s="11">
        <v>25276.52</v>
      </c>
      <c r="C51" s="11">
        <v>25276.52</v>
      </c>
      <c r="D51" s="11">
        <v>25276.52</v>
      </c>
      <c r="E51" s="11">
        <v>25276.52</v>
      </c>
      <c r="F51" s="11">
        <v>25276.52</v>
      </c>
      <c r="G51" s="11">
        <v>25276.52</v>
      </c>
      <c r="H51" s="11">
        <v>25276.52</v>
      </c>
      <c r="I51" s="11">
        <v>25276.52</v>
      </c>
      <c r="J51" s="11">
        <v>25276.52</v>
      </c>
      <c r="K51" s="11">
        <v>25276.52</v>
      </c>
      <c r="L51" s="11">
        <v>25276.52</v>
      </c>
      <c r="M51" s="11">
        <v>25276.52</v>
      </c>
      <c r="N51" s="11">
        <v>25276.52</v>
      </c>
      <c r="O51" s="11">
        <v>-24014.51</v>
      </c>
      <c r="P51" s="11">
        <v>-24051.79</v>
      </c>
      <c r="Q51" s="11">
        <v>-24089.07</v>
      </c>
      <c r="R51" s="11">
        <v>-24126.35</v>
      </c>
      <c r="S51" s="11">
        <v>-24163.63</v>
      </c>
      <c r="T51" s="11">
        <v>-24200.91</v>
      </c>
      <c r="U51" s="11">
        <v>-24238.19</v>
      </c>
      <c r="V51" s="11">
        <v>-24275.47</v>
      </c>
      <c r="W51" s="11">
        <v>-24312.75</v>
      </c>
      <c r="X51" s="11">
        <v>-24350.03</v>
      </c>
      <c r="Y51" s="11">
        <v>-24387.31</v>
      </c>
      <c r="Z51" s="11">
        <v>-24424.59</v>
      </c>
      <c r="AA51" s="11">
        <v>-24461.87</v>
      </c>
      <c r="AB51" s="11">
        <v>-37.28</v>
      </c>
      <c r="AC51" s="11">
        <v>-37.28</v>
      </c>
      <c r="AD51" s="11">
        <v>-37.28</v>
      </c>
      <c r="AE51" s="11">
        <v>-37.28</v>
      </c>
      <c r="AF51" s="11">
        <v>-37.28</v>
      </c>
      <c r="AG51" s="11">
        <v>-37.28</v>
      </c>
      <c r="AH51" s="11">
        <v>-37.28</v>
      </c>
      <c r="AI51" s="11">
        <v>-37.28</v>
      </c>
      <c r="AJ51" s="11">
        <v>-37.28</v>
      </c>
      <c r="AK51" s="11">
        <v>-37.28</v>
      </c>
      <c r="AL51" s="11">
        <v>-37.28</v>
      </c>
      <c r="AM51" s="11">
        <v>-37.28</v>
      </c>
      <c r="AN51" s="11">
        <v>-37.28</v>
      </c>
      <c r="AO51" t="str">
        <f t="shared" si="0"/>
        <v>CD</v>
      </c>
      <c r="AP51" t="str">
        <f>IFERROR(IF(VLOOKUP(MID(A51,4,2),'Data.Lookup - Do Not Print'!$S$3:$T$7,2,FALSE)=1,MID(A51,4,2),0),"AN")</f>
        <v>AN</v>
      </c>
      <c r="AQ51" t="s">
        <v>987</v>
      </c>
      <c r="AR51" t="str">
        <f t="shared" si="1"/>
        <v>389300</v>
      </c>
      <c r="AS51" t="str">
        <f>IF(AO51="GD",VLOOKUP(_xlfn.NUMBERVALUE(AR51),'Data.Lookup - Do Not Print'!$D$3:$E$12,2,TRUE),VLOOKUP(_xlfn.NUMBERVALUE(AR51),'Data.Lookup - Do Not Print'!$A$3:$B$16,2,TRUE))</f>
        <v>General</v>
      </c>
      <c r="AT51">
        <v>4</v>
      </c>
      <c r="AU51" t="str">
        <f t="shared" si="2"/>
        <v>CD.AN4</v>
      </c>
      <c r="AV51" s="46">
        <f>VLOOKUP($AU51,'2022-Allocations'!$I$6:$T$24,AV$8,FALSE)</f>
        <v>0.51656999999999997</v>
      </c>
      <c r="AW51" s="46">
        <f>VLOOKUP($AU51,'2022-Allocations'!$I$6:$T$24,AW$8,FALSE)</f>
        <v>0.16153000000000001</v>
      </c>
      <c r="AX51" s="46">
        <f>VLOOKUP($AU51,'2022-Allocations'!$I$6:$T$24,AX$8,FALSE)</f>
        <v>0.26022000000000001</v>
      </c>
      <c r="AY51" s="46">
        <f>VLOOKUP($AU51,'2022-Allocations'!$I$6:$T$24,AY$8,FALSE)</f>
        <v>6.1679999999999999E-2</v>
      </c>
      <c r="AZ51" s="46">
        <f>VLOOKUP($AU51,'2022-Allocations'!$I$6:$T$24,AZ$8,FALSE)</f>
        <v>0</v>
      </c>
      <c r="BA51" s="121">
        <f t="shared" si="4"/>
        <v>0</v>
      </c>
      <c r="BB51" s="46">
        <f>VLOOKUP(A51,'Data.Lookup - Do Not Print'!$G$3:$I$802,3,FALSE)</f>
        <v>1.77E-2</v>
      </c>
      <c r="BC51" s="46">
        <f>VLOOKUP(A51,'Data.Lookup - Do Not Print'!$M$3:$O$802,3,FALSE)</f>
        <v>1.67E-2</v>
      </c>
      <c r="BD51" s="46" t="str">
        <f t="shared" si="5"/>
        <v>N</v>
      </c>
      <c r="BE51" s="126">
        <f t="shared" si="10"/>
        <v>13057</v>
      </c>
      <c r="BF51" s="126">
        <f t="shared" si="6"/>
        <v>4083</v>
      </c>
      <c r="BG51" s="126">
        <f t="shared" si="7"/>
        <v>6577</v>
      </c>
      <c r="BH51" s="126">
        <f t="shared" si="8"/>
        <v>1559</v>
      </c>
      <c r="BI51" s="126">
        <f t="shared" si="9"/>
        <v>0</v>
      </c>
      <c r="BJ51" s="131">
        <f t="shared" si="3"/>
        <v>0</v>
      </c>
    </row>
    <row r="52" spans="1:62" ht="13.5" thickBot="1">
      <c r="A52" s="9" t="s">
        <v>64</v>
      </c>
      <c r="B52" s="11">
        <v>39786.75</v>
      </c>
      <c r="C52" s="11">
        <v>39786.75</v>
      </c>
      <c r="D52" s="11">
        <v>39786.75</v>
      </c>
      <c r="E52" s="11">
        <v>39786.75</v>
      </c>
      <c r="F52" s="11">
        <v>39786.75</v>
      </c>
      <c r="G52" s="11">
        <v>39786.75</v>
      </c>
      <c r="H52" s="11">
        <v>39786.75</v>
      </c>
      <c r="I52" s="11">
        <v>39786.75</v>
      </c>
      <c r="J52" s="11">
        <v>39786.75</v>
      </c>
      <c r="K52" s="11">
        <v>39786.75</v>
      </c>
      <c r="L52" s="11">
        <v>39786.75</v>
      </c>
      <c r="M52" s="11">
        <v>39786.75</v>
      </c>
      <c r="N52" s="11">
        <v>39786.75</v>
      </c>
      <c r="O52" s="11">
        <v>-37756.97</v>
      </c>
      <c r="P52" s="11">
        <v>-37763.599999999999</v>
      </c>
      <c r="Q52" s="11">
        <v>-37770.230000000003</v>
      </c>
      <c r="R52" s="11">
        <v>-37776.86</v>
      </c>
      <c r="S52" s="11">
        <v>-37783.49</v>
      </c>
      <c r="T52" s="11">
        <v>-37790.120000000003</v>
      </c>
      <c r="U52" s="11">
        <v>-37796.75</v>
      </c>
      <c r="V52" s="11">
        <v>-37803.379999999997</v>
      </c>
      <c r="W52" s="11">
        <v>-37810.01</v>
      </c>
      <c r="X52" s="11">
        <v>-37816.639999999999</v>
      </c>
      <c r="Y52" s="11">
        <v>-37823.269999999997</v>
      </c>
      <c r="Z52" s="11">
        <v>-37829.9</v>
      </c>
      <c r="AA52" s="11">
        <v>-37836.53</v>
      </c>
      <c r="AB52" s="11">
        <v>-6.63</v>
      </c>
      <c r="AC52" s="11">
        <v>-6.63</v>
      </c>
      <c r="AD52" s="11">
        <v>-6.63</v>
      </c>
      <c r="AE52" s="11">
        <v>-6.63</v>
      </c>
      <c r="AF52" s="11">
        <v>-6.63</v>
      </c>
      <c r="AG52" s="11">
        <v>-6.63</v>
      </c>
      <c r="AH52" s="11">
        <v>-6.63</v>
      </c>
      <c r="AI52" s="11">
        <v>-6.63</v>
      </c>
      <c r="AJ52" s="11">
        <v>-6.63</v>
      </c>
      <c r="AK52" s="11">
        <v>-6.63</v>
      </c>
      <c r="AL52" s="11">
        <v>-6.63</v>
      </c>
      <c r="AM52" s="11">
        <v>-6.63</v>
      </c>
      <c r="AN52" s="11">
        <v>-6.63</v>
      </c>
      <c r="AO52" t="str">
        <f t="shared" si="0"/>
        <v>CD</v>
      </c>
      <c r="AP52" t="str">
        <f>IFERROR(IF(VLOOKUP(MID(A52,4,2),'Data.Lookup - Do Not Print'!$S$3:$T$7,2,FALSE)=1,MID(A52,4,2),0),"AN")</f>
        <v>AN</v>
      </c>
      <c r="AQ52" t="s">
        <v>987</v>
      </c>
      <c r="AR52" t="str">
        <f t="shared" si="1"/>
        <v>389400</v>
      </c>
      <c r="AS52" t="str">
        <f>IF(AO52="GD",VLOOKUP(_xlfn.NUMBERVALUE(AR52),'Data.Lookup - Do Not Print'!$D$3:$E$12,2,TRUE),VLOOKUP(_xlfn.NUMBERVALUE(AR52),'Data.Lookup - Do Not Print'!$A$3:$B$16,2,TRUE))</f>
        <v>General</v>
      </c>
      <c r="AT52">
        <v>4</v>
      </c>
      <c r="AU52" t="str">
        <f t="shared" si="2"/>
        <v>CD.AN4</v>
      </c>
      <c r="AV52" s="46">
        <f>VLOOKUP($AU52,'2022-Allocations'!$I$6:$T$24,AV$8,FALSE)</f>
        <v>0.51656999999999997</v>
      </c>
      <c r="AW52" s="46">
        <f>VLOOKUP($AU52,'2022-Allocations'!$I$6:$T$24,AW$8,FALSE)</f>
        <v>0.16153000000000001</v>
      </c>
      <c r="AX52" s="46">
        <f>VLOOKUP($AU52,'2022-Allocations'!$I$6:$T$24,AX$8,FALSE)</f>
        <v>0.26022000000000001</v>
      </c>
      <c r="AY52" s="46">
        <f>VLOOKUP($AU52,'2022-Allocations'!$I$6:$T$24,AY$8,FALSE)</f>
        <v>6.1679999999999999E-2</v>
      </c>
      <c r="AZ52" s="46">
        <f>VLOOKUP($AU52,'2022-Allocations'!$I$6:$T$24,AZ$8,FALSE)</f>
        <v>0</v>
      </c>
      <c r="BA52" s="121">
        <f t="shared" si="4"/>
        <v>0</v>
      </c>
      <c r="BB52" s="46">
        <f>VLOOKUP(A52,'Data.Lookup - Do Not Print'!$G$3:$I$802,3,FALSE)</f>
        <v>2E-3</v>
      </c>
      <c r="BC52" s="46">
        <f>VLOOKUP(A52,'Data.Lookup - Do Not Print'!$M$3:$O$802,3,FALSE)</f>
        <v>1.26E-2</v>
      </c>
      <c r="BD52" s="46" t="str">
        <f t="shared" si="5"/>
        <v>N</v>
      </c>
      <c r="BE52" s="126">
        <f t="shared" si="10"/>
        <v>20553</v>
      </c>
      <c r="BF52" s="126">
        <f t="shared" si="6"/>
        <v>6427</v>
      </c>
      <c r="BG52" s="126">
        <f t="shared" si="7"/>
        <v>10353</v>
      </c>
      <c r="BH52" s="126">
        <f t="shared" si="8"/>
        <v>2454</v>
      </c>
      <c r="BI52" s="126">
        <f t="shared" si="9"/>
        <v>0</v>
      </c>
      <c r="BJ52" s="131">
        <f t="shared" si="3"/>
        <v>0</v>
      </c>
    </row>
    <row r="53" spans="1:62" ht="13.5" thickBot="1">
      <c r="A53" s="9" t="s">
        <v>65</v>
      </c>
      <c r="B53" s="11">
        <v>11286519.99</v>
      </c>
      <c r="C53" s="11">
        <v>11290307.640000001</v>
      </c>
      <c r="D53" s="11">
        <v>11290307.640000001</v>
      </c>
      <c r="E53" s="11">
        <v>11291077.75</v>
      </c>
      <c r="F53" s="11">
        <v>11268802.1</v>
      </c>
      <c r="G53" s="11">
        <v>11268802.1</v>
      </c>
      <c r="H53" s="11">
        <v>10609454.710000001</v>
      </c>
      <c r="I53" s="11">
        <v>10609454.710000001</v>
      </c>
      <c r="J53" s="11">
        <v>10625772.92</v>
      </c>
      <c r="K53" s="11">
        <v>10625327.42</v>
      </c>
      <c r="L53" s="11">
        <v>10625327.42</v>
      </c>
      <c r="M53" s="11">
        <v>10625327.42</v>
      </c>
      <c r="N53" s="11">
        <v>10625327.42</v>
      </c>
      <c r="O53" s="11">
        <v>-3501693.57</v>
      </c>
      <c r="P53" s="11">
        <v>-3522106.78</v>
      </c>
      <c r="Q53" s="11">
        <v>-3542523.42</v>
      </c>
      <c r="R53" s="11">
        <v>-3562940.75</v>
      </c>
      <c r="S53" s="11">
        <v>-3550355.64</v>
      </c>
      <c r="T53" s="11">
        <v>-3570733.39</v>
      </c>
      <c r="U53" s="11">
        <v>-3589085.26</v>
      </c>
      <c r="V53" s="11">
        <v>-3608270.69</v>
      </c>
      <c r="W53" s="11">
        <v>-3627470.87</v>
      </c>
      <c r="X53" s="11">
        <v>-3646239.91</v>
      </c>
      <c r="Y53" s="11">
        <v>-3665454.05</v>
      </c>
      <c r="Z53" s="11">
        <v>-3684668.19</v>
      </c>
      <c r="AA53" s="11">
        <v>-3703882.32</v>
      </c>
      <c r="AB53" s="11">
        <v>-20025.59</v>
      </c>
      <c r="AC53" s="11">
        <v>-20413.21</v>
      </c>
      <c r="AD53" s="11">
        <v>-20416.64</v>
      </c>
      <c r="AE53" s="11">
        <v>-20417.330000000002</v>
      </c>
      <c r="AF53" s="11">
        <v>-20397.89</v>
      </c>
      <c r="AG53" s="11">
        <v>-20377.75</v>
      </c>
      <c r="AH53" s="11">
        <v>-19781.59</v>
      </c>
      <c r="AI53" s="11">
        <v>-19185.43</v>
      </c>
      <c r="AJ53" s="11">
        <v>-19200.18</v>
      </c>
      <c r="AK53" s="11">
        <v>-19214.54</v>
      </c>
      <c r="AL53" s="11">
        <v>-19214.14</v>
      </c>
      <c r="AM53" s="11">
        <v>-19214.14</v>
      </c>
      <c r="AN53" s="11">
        <v>-19214.13</v>
      </c>
      <c r="AO53" t="str">
        <f t="shared" si="0"/>
        <v>CD</v>
      </c>
      <c r="AP53" t="str">
        <f>IFERROR(IF(VLOOKUP(MID(A53,4,2),'Data.Lookup - Do Not Print'!$S$3:$T$7,2,FALSE)=1,MID(A53,4,2),0),"AN")</f>
        <v>AN</v>
      </c>
      <c r="AQ53" t="s">
        <v>987</v>
      </c>
      <c r="AR53" t="str">
        <f t="shared" si="1"/>
        <v>390100</v>
      </c>
      <c r="AS53" t="str">
        <f>IF(AO53="GD",VLOOKUP(_xlfn.NUMBERVALUE(AR53),'Data.Lookup - Do Not Print'!$D$3:$E$12,2,TRUE),VLOOKUP(_xlfn.NUMBERVALUE(AR53),'Data.Lookup - Do Not Print'!$A$3:$B$16,2,TRUE))</f>
        <v>General</v>
      </c>
      <c r="AT53">
        <v>4</v>
      </c>
      <c r="AU53" t="str">
        <f t="shared" si="2"/>
        <v>CD.AN4</v>
      </c>
      <c r="AV53" s="46">
        <f>VLOOKUP($AU53,'2022-Allocations'!$I$6:$T$24,AV$8,FALSE)</f>
        <v>0.51656999999999997</v>
      </c>
      <c r="AW53" s="46">
        <f>VLOOKUP($AU53,'2022-Allocations'!$I$6:$T$24,AW$8,FALSE)</f>
        <v>0.16153000000000001</v>
      </c>
      <c r="AX53" s="46">
        <f>VLOOKUP($AU53,'2022-Allocations'!$I$6:$T$24,AX$8,FALSE)</f>
        <v>0.26022000000000001</v>
      </c>
      <c r="AY53" s="46">
        <f>VLOOKUP($AU53,'2022-Allocations'!$I$6:$T$24,AY$8,FALSE)</f>
        <v>6.1679999999999999E-2</v>
      </c>
      <c r="AZ53" s="46">
        <f>VLOOKUP($AU53,'2022-Allocations'!$I$6:$T$24,AZ$8,FALSE)</f>
        <v>0</v>
      </c>
      <c r="BA53" s="121">
        <f t="shared" si="4"/>
        <v>0</v>
      </c>
      <c r="BB53" s="46">
        <f>VLOOKUP(A53,'Data.Lookup - Do Not Print'!$G$3:$I$802,3,FALSE)</f>
        <v>2.1700000000000001E-2</v>
      </c>
      <c r="BC53" s="46">
        <f>VLOOKUP(A53,'Data.Lookup - Do Not Print'!$M$3:$O$802,3,FALSE)</f>
        <v>2.4500000000000001E-2</v>
      </c>
      <c r="BD53" s="46" t="str">
        <f t="shared" si="5"/>
        <v>N</v>
      </c>
      <c r="BE53" s="126">
        <f t="shared" si="10"/>
        <v>5488725</v>
      </c>
      <c r="BF53" s="126">
        <f t="shared" si="6"/>
        <v>1716309</v>
      </c>
      <c r="BG53" s="126">
        <f t="shared" si="7"/>
        <v>2764923</v>
      </c>
      <c r="BH53" s="126">
        <f t="shared" si="8"/>
        <v>655370</v>
      </c>
      <c r="BI53" s="126">
        <f t="shared" si="9"/>
        <v>0</v>
      </c>
      <c r="BJ53" s="131">
        <f t="shared" si="3"/>
        <v>0</v>
      </c>
    </row>
    <row r="54" spans="1:62" ht="13.5" thickBot="1">
      <c r="A54" s="9" t="s">
        <v>66</v>
      </c>
      <c r="B54" s="11">
        <v>340686.11</v>
      </c>
      <c r="C54" s="11">
        <v>340686.11</v>
      </c>
      <c r="D54" s="11">
        <v>340686.11</v>
      </c>
      <c r="E54" s="11">
        <v>340686.11</v>
      </c>
      <c r="F54" s="11">
        <v>340686.11</v>
      </c>
      <c r="G54" s="11">
        <v>340686.11</v>
      </c>
      <c r="H54" s="11">
        <v>340686.11</v>
      </c>
      <c r="I54" s="11">
        <v>340686.11</v>
      </c>
      <c r="J54" s="11">
        <v>340686.11</v>
      </c>
      <c r="K54" s="11">
        <v>340686.11</v>
      </c>
      <c r="L54" s="11">
        <v>340686.11</v>
      </c>
      <c r="M54" s="11">
        <v>340686.11</v>
      </c>
      <c r="N54" s="11">
        <v>323221.46999999997</v>
      </c>
      <c r="O54" s="11">
        <v>-144675.41</v>
      </c>
      <c r="P54" s="11">
        <v>-150353.51999999999</v>
      </c>
      <c r="Q54" s="11">
        <v>-156031.63</v>
      </c>
      <c r="R54" s="11">
        <v>-161709.74</v>
      </c>
      <c r="S54" s="11">
        <v>-167387.85</v>
      </c>
      <c r="T54" s="11">
        <v>-173065.96</v>
      </c>
      <c r="U54" s="11">
        <v>-178744.07</v>
      </c>
      <c r="V54" s="11">
        <v>-184422.18</v>
      </c>
      <c r="W54" s="11">
        <v>-190100.28</v>
      </c>
      <c r="X54" s="11">
        <v>-195778.38</v>
      </c>
      <c r="Y54" s="11">
        <v>-201456.48</v>
      </c>
      <c r="Z54" s="11">
        <v>-207134.58</v>
      </c>
      <c r="AA54" s="11">
        <v>-195202.51</v>
      </c>
      <c r="AB54" s="11">
        <v>-5678.11</v>
      </c>
      <c r="AC54" s="11">
        <v>-5678.11</v>
      </c>
      <c r="AD54" s="11">
        <v>-5678.11</v>
      </c>
      <c r="AE54" s="11">
        <v>-5678.11</v>
      </c>
      <c r="AF54" s="11">
        <v>-5678.11</v>
      </c>
      <c r="AG54" s="11">
        <v>-5678.11</v>
      </c>
      <c r="AH54" s="11">
        <v>-5678.11</v>
      </c>
      <c r="AI54" s="11">
        <v>-5678.11</v>
      </c>
      <c r="AJ54" s="11">
        <v>-5678.1</v>
      </c>
      <c r="AK54" s="11">
        <v>-5678.1</v>
      </c>
      <c r="AL54" s="11">
        <v>-5678.1</v>
      </c>
      <c r="AM54" s="11">
        <v>-5678.1</v>
      </c>
      <c r="AN54" s="11">
        <v>-5532.57</v>
      </c>
      <c r="AO54" t="str">
        <f t="shared" si="0"/>
        <v>CD</v>
      </c>
      <c r="AP54" t="str">
        <f>IFERROR(IF(VLOOKUP(MID(A54,4,2),'Data.Lookup - Do Not Print'!$S$3:$T$7,2,FALSE)=1,MID(A54,4,2),0),"AN")</f>
        <v>AN</v>
      </c>
      <c r="AQ54" t="s">
        <v>987</v>
      </c>
      <c r="AR54" t="str">
        <f t="shared" si="1"/>
        <v>391100</v>
      </c>
      <c r="AS54" t="str">
        <f>IF(AO54="GD",VLOOKUP(_xlfn.NUMBERVALUE(AR54),'Data.Lookup - Do Not Print'!$D$3:$E$12,2,TRUE),VLOOKUP(_xlfn.NUMBERVALUE(AR54),'Data.Lookup - Do Not Print'!$A$3:$B$16,2,TRUE))</f>
        <v>General</v>
      </c>
      <c r="AT54">
        <v>4</v>
      </c>
      <c r="AU54" t="str">
        <f t="shared" si="2"/>
        <v>CD.AN4</v>
      </c>
      <c r="AV54" s="46">
        <f>VLOOKUP($AU54,'2022-Allocations'!$I$6:$T$24,AV$8,FALSE)</f>
        <v>0.51656999999999997</v>
      </c>
      <c r="AW54" s="46">
        <f>VLOOKUP($AU54,'2022-Allocations'!$I$6:$T$24,AW$8,FALSE)</f>
        <v>0.16153000000000001</v>
      </c>
      <c r="AX54" s="46">
        <f>VLOOKUP($AU54,'2022-Allocations'!$I$6:$T$24,AX$8,FALSE)</f>
        <v>0.26022000000000001</v>
      </c>
      <c r="AY54" s="46">
        <f>VLOOKUP($AU54,'2022-Allocations'!$I$6:$T$24,AY$8,FALSE)</f>
        <v>6.1679999999999999E-2</v>
      </c>
      <c r="AZ54" s="46">
        <f>VLOOKUP($AU54,'2022-Allocations'!$I$6:$T$24,AZ$8,FALSE)</f>
        <v>0</v>
      </c>
      <c r="BA54" s="121">
        <f t="shared" si="4"/>
        <v>0</v>
      </c>
      <c r="BB54" s="46">
        <f>VLOOKUP(A54,'Data.Lookup - Do Not Print'!$G$3:$I$802,3,FALSE)</f>
        <v>0.2</v>
      </c>
      <c r="BC54" s="46">
        <f>VLOOKUP(A54,'Data.Lookup - Do Not Print'!$M$3:$O$802,3,FALSE)</f>
        <v>0.2</v>
      </c>
      <c r="BD54" s="46" t="str">
        <f t="shared" si="5"/>
        <v>N</v>
      </c>
      <c r="BE54" s="126">
        <f t="shared" si="10"/>
        <v>166967</v>
      </c>
      <c r="BF54" s="126">
        <f t="shared" si="6"/>
        <v>52210</v>
      </c>
      <c r="BG54" s="126">
        <f t="shared" si="7"/>
        <v>84109</v>
      </c>
      <c r="BH54" s="126">
        <f t="shared" si="8"/>
        <v>19936</v>
      </c>
      <c r="BI54" s="126">
        <f t="shared" si="9"/>
        <v>0</v>
      </c>
      <c r="BJ54" s="131">
        <f t="shared" si="3"/>
        <v>0</v>
      </c>
    </row>
    <row r="55" spans="1:62" ht="13.5" thickBot="1">
      <c r="A55" s="9" t="s">
        <v>67</v>
      </c>
      <c r="B55" s="11">
        <v>533503.23</v>
      </c>
      <c r="C55" s="11">
        <v>533597.79</v>
      </c>
      <c r="D55" s="11">
        <v>572305.61</v>
      </c>
      <c r="E55" s="11">
        <v>572305.61</v>
      </c>
      <c r="F55" s="11">
        <v>572305.61</v>
      </c>
      <c r="G55" s="11">
        <v>572305.61</v>
      </c>
      <c r="H55" s="11">
        <v>572305.61</v>
      </c>
      <c r="I55" s="11">
        <v>572305.61</v>
      </c>
      <c r="J55" s="11">
        <v>572305.61</v>
      </c>
      <c r="K55" s="11">
        <v>572305.61</v>
      </c>
      <c r="L55" s="11">
        <v>572305.61</v>
      </c>
      <c r="M55" s="11">
        <v>572305.61</v>
      </c>
      <c r="N55" s="11">
        <v>572305.61</v>
      </c>
      <c r="O55" s="11">
        <v>-169359.31</v>
      </c>
      <c r="P55" s="11">
        <v>-171751.39</v>
      </c>
      <c r="Q55" s="11">
        <v>-174230.46</v>
      </c>
      <c r="R55" s="11">
        <v>-176796.3</v>
      </c>
      <c r="S55" s="11">
        <v>-179362.14</v>
      </c>
      <c r="T55" s="11">
        <v>-181927.98</v>
      </c>
      <c r="U55" s="11">
        <v>-184493.82</v>
      </c>
      <c r="V55" s="11">
        <v>-187059.66</v>
      </c>
      <c r="W55" s="11">
        <v>-189625.5</v>
      </c>
      <c r="X55" s="11">
        <v>-192191.34</v>
      </c>
      <c r="Y55" s="11">
        <v>-194757.18</v>
      </c>
      <c r="Z55" s="11">
        <v>-197323.02</v>
      </c>
      <c r="AA55" s="11">
        <v>-199888.86</v>
      </c>
      <c r="AB55" s="11">
        <v>-2371.36</v>
      </c>
      <c r="AC55" s="11">
        <v>-2392.08</v>
      </c>
      <c r="AD55" s="11">
        <v>-2479.0700000000002</v>
      </c>
      <c r="AE55" s="11">
        <v>-2565.84</v>
      </c>
      <c r="AF55" s="11">
        <v>-2565.84</v>
      </c>
      <c r="AG55" s="11">
        <v>-2565.84</v>
      </c>
      <c r="AH55" s="11">
        <v>-2565.84</v>
      </c>
      <c r="AI55" s="11">
        <v>-2565.84</v>
      </c>
      <c r="AJ55" s="11">
        <v>-2565.84</v>
      </c>
      <c r="AK55" s="11">
        <v>-2565.84</v>
      </c>
      <c r="AL55" s="11">
        <v>-2565.84</v>
      </c>
      <c r="AM55" s="11">
        <v>-2565.84</v>
      </c>
      <c r="AN55" s="11">
        <v>-2565.84</v>
      </c>
      <c r="AO55" t="str">
        <f t="shared" si="0"/>
        <v>CD</v>
      </c>
      <c r="AP55" t="str">
        <f>IFERROR(IF(VLOOKUP(MID(A55,4,2),'Data.Lookup - Do Not Print'!$S$3:$T$7,2,FALSE)=1,MID(A55,4,2),0),"AN")</f>
        <v>AN</v>
      </c>
      <c r="AQ55" t="s">
        <v>987</v>
      </c>
      <c r="AR55" t="str">
        <f t="shared" si="1"/>
        <v>392000</v>
      </c>
      <c r="AS55" t="str">
        <f>IF(AO55="GD",VLOOKUP(_xlfn.NUMBERVALUE(AR55),'Data.Lookup - Do Not Print'!$D$3:$E$12,2,TRUE),VLOOKUP(_xlfn.NUMBERVALUE(AR55),'Data.Lookup - Do Not Print'!$A$3:$B$16,2,TRUE))</f>
        <v>Transportation - Tools</v>
      </c>
      <c r="AT55">
        <v>4</v>
      </c>
      <c r="AU55" t="str">
        <f t="shared" si="2"/>
        <v>CD.AN4</v>
      </c>
      <c r="AV55" s="46">
        <f>VLOOKUP($AU55,'2022-Allocations'!$I$6:$T$24,AV$8,FALSE)</f>
        <v>0.51656999999999997</v>
      </c>
      <c r="AW55" s="46">
        <f>VLOOKUP($AU55,'2022-Allocations'!$I$6:$T$24,AW$8,FALSE)</f>
        <v>0.16153000000000001</v>
      </c>
      <c r="AX55" s="46">
        <f>VLOOKUP($AU55,'2022-Allocations'!$I$6:$T$24,AX$8,FALSE)</f>
        <v>0.26022000000000001</v>
      </c>
      <c r="AY55" s="46">
        <f>VLOOKUP($AU55,'2022-Allocations'!$I$6:$T$24,AY$8,FALSE)</f>
        <v>6.1679999999999999E-2</v>
      </c>
      <c r="AZ55" s="46">
        <f>VLOOKUP($AU55,'2022-Allocations'!$I$6:$T$24,AZ$8,FALSE)</f>
        <v>0</v>
      </c>
      <c r="BA55" s="121">
        <f t="shared" si="4"/>
        <v>0</v>
      </c>
      <c r="BB55" s="46">
        <f>VLOOKUP(A55,'Data.Lookup - Do Not Print'!$G$3:$I$802,3,FALSE)</f>
        <v>5.3800000000000001E-2</v>
      </c>
      <c r="BC55" s="46">
        <f>VLOOKUP(A55,'Data.Lookup - Do Not Print'!$M$3:$O$802,3,FALSE)</f>
        <v>2.2800000000000001E-2</v>
      </c>
      <c r="BD55" s="46" t="str">
        <f t="shared" si="5"/>
        <v>N</v>
      </c>
      <c r="BE55" s="126">
        <f t="shared" si="10"/>
        <v>295636</v>
      </c>
      <c r="BF55" s="126">
        <f t="shared" si="6"/>
        <v>92445</v>
      </c>
      <c r="BG55" s="126">
        <f t="shared" si="7"/>
        <v>148925</v>
      </c>
      <c r="BH55" s="126">
        <f t="shared" si="8"/>
        <v>35300</v>
      </c>
      <c r="BI55" s="126">
        <f t="shared" si="9"/>
        <v>0</v>
      </c>
      <c r="BJ55" s="131">
        <f t="shared" si="3"/>
        <v>0</v>
      </c>
    </row>
    <row r="56" spans="1:62" ht="13.5" thickBot="1">
      <c r="A56" s="9" t="s">
        <v>68</v>
      </c>
      <c r="B56" s="11">
        <v>41871.94</v>
      </c>
      <c r="C56" s="11">
        <v>41871.94</v>
      </c>
      <c r="D56" s="11">
        <v>41871.94</v>
      </c>
      <c r="E56" s="11">
        <v>41871.94</v>
      </c>
      <c r="F56" s="11">
        <v>41871.94</v>
      </c>
      <c r="G56" s="11">
        <v>41871.94</v>
      </c>
      <c r="H56" s="11">
        <v>41871.94</v>
      </c>
      <c r="I56" s="11">
        <v>41871.94</v>
      </c>
      <c r="J56" s="11">
        <v>41871.94</v>
      </c>
      <c r="K56" s="11">
        <v>41871.94</v>
      </c>
      <c r="L56" s="11">
        <v>41871.94</v>
      </c>
      <c r="M56" s="11">
        <v>41871.94</v>
      </c>
      <c r="N56" s="11">
        <v>41871.94</v>
      </c>
      <c r="O56" s="11">
        <v>-33405.9</v>
      </c>
      <c r="P56" s="11">
        <v>-33539.54</v>
      </c>
      <c r="Q56" s="11">
        <v>-33673.18</v>
      </c>
      <c r="R56" s="11">
        <v>-33806.82</v>
      </c>
      <c r="S56" s="11">
        <v>-33940.46</v>
      </c>
      <c r="T56" s="11">
        <v>-34074.1</v>
      </c>
      <c r="U56" s="11">
        <v>-34207.74</v>
      </c>
      <c r="V56" s="11">
        <v>-34341.379999999997</v>
      </c>
      <c r="W56" s="11">
        <v>-34475.019999999997</v>
      </c>
      <c r="X56" s="11">
        <v>-34608.660000000003</v>
      </c>
      <c r="Y56" s="11">
        <v>-34742.300000000003</v>
      </c>
      <c r="Z56" s="11">
        <v>-34875.94</v>
      </c>
      <c r="AA56" s="11">
        <v>-35009.58</v>
      </c>
      <c r="AB56" s="11">
        <v>-197.27</v>
      </c>
      <c r="AC56" s="11">
        <v>-133.63999999999999</v>
      </c>
      <c r="AD56" s="11">
        <v>-133.63999999999999</v>
      </c>
      <c r="AE56" s="11">
        <v>-133.63999999999999</v>
      </c>
      <c r="AF56" s="11">
        <v>-133.63999999999999</v>
      </c>
      <c r="AG56" s="11">
        <v>-133.63999999999999</v>
      </c>
      <c r="AH56" s="11">
        <v>-133.63999999999999</v>
      </c>
      <c r="AI56" s="11">
        <v>-133.63999999999999</v>
      </c>
      <c r="AJ56" s="11">
        <v>-133.63999999999999</v>
      </c>
      <c r="AK56" s="11">
        <v>-133.63999999999999</v>
      </c>
      <c r="AL56" s="11">
        <v>-133.63999999999999</v>
      </c>
      <c r="AM56" s="11">
        <v>-133.63999999999999</v>
      </c>
      <c r="AN56" s="11">
        <v>-133.63999999999999</v>
      </c>
      <c r="AO56" t="str">
        <f t="shared" si="0"/>
        <v>CD</v>
      </c>
      <c r="AP56" t="str">
        <f>IFERROR(IF(VLOOKUP(MID(A56,4,2),'Data.Lookup - Do Not Print'!$S$3:$T$7,2,FALSE)=1,MID(A56,4,2),0),"AN")</f>
        <v>AN</v>
      </c>
      <c r="AQ56" t="s">
        <v>987</v>
      </c>
      <c r="AR56" t="str">
        <f t="shared" si="1"/>
        <v>392032</v>
      </c>
      <c r="AS56" t="str">
        <f>IF(AO56="GD",VLOOKUP(_xlfn.NUMBERVALUE(AR56),'Data.Lookup - Do Not Print'!$D$3:$E$12,2,TRUE),VLOOKUP(_xlfn.NUMBERVALUE(AR56),'Data.Lookup - Do Not Print'!$A$3:$B$16,2,TRUE))</f>
        <v>Transportation - Tools</v>
      </c>
      <c r="AT56">
        <v>4</v>
      </c>
      <c r="AU56" t="str">
        <f t="shared" si="2"/>
        <v>CD.AN4</v>
      </c>
      <c r="AV56" s="46">
        <f>VLOOKUP($AU56,'2022-Allocations'!$I$6:$T$24,AV$8,FALSE)</f>
        <v>0.51656999999999997</v>
      </c>
      <c r="AW56" s="46">
        <f>VLOOKUP($AU56,'2022-Allocations'!$I$6:$T$24,AW$8,FALSE)</f>
        <v>0.16153000000000001</v>
      </c>
      <c r="AX56" s="46">
        <f>VLOOKUP($AU56,'2022-Allocations'!$I$6:$T$24,AX$8,FALSE)</f>
        <v>0.26022000000000001</v>
      </c>
      <c r="AY56" s="46">
        <f>VLOOKUP($AU56,'2022-Allocations'!$I$6:$T$24,AY$8,FALSE)</f>
        <v>6.1679999999999999E-2</v>
      </c>
      <c r="AZ56" s="46">
        <f>VLOOKUP($AU56,'2022-Allocations'!$I$6:$T$24,AZ$8,FALSE)</f>
        <v>0</v>
      </c>
      <c r="BA56" s="121">
        <f t="shared" si="4"/>
        <v>0</v>
      </c>
      <c r="BB56" s="46">
        <f>VLOOKUP(A56,'Data.Lookup - Do Not Print'!$G$3:$I$802,3,FALSE)</f>
        <v>3.8300000000000001E-2</v>
      </c>
      <c r="BC56" s="46">
        <f>VLOOKUP(A56,'Data.Lookup - Do Not Print'!$M$3:$O$802,3,FALSE)</f>
        <v>0</v>
      </c>
      <c r="BD56" s="46" t="str">
        <f t="shared" si="5"/>
        <v>N</v>
      </c>
      <c r="BE56" s="132">
        <f>ROUND($N56*AV56,0)-1</f>
        <v>21629</v>
      </c>
      <c r="BF56" s="126">
        <f t="shared" si="6"/>
        <v>6764</v>
      </c>
      <c r="BG56" s="126">
        <f t="shared" si="7"/>
        <v>10896</v>
      </c>
      <c r="BH56" s="126">
        <f t="shared" si="8"/>
        <v>2583</v>
      </c>
      <c r="BI56" s="126">
        <f t="shared" si="9"/>
        <v>0</v>
      </c>
      <c r="BJ56" s="131">
        <f t="shared" si="3"/>
        <v>0</v>
      </c>
    </row>
    <row r="57" spans="1:62" ht="13.5" thickBot="1">
      <c r="A57" s="9" t="s">
        <v>69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t="str">
        <f t="shared" si="0"/>
        <v>CD</v>
      </c>
      <c r="AP57" t="str">
        <f>IFERROR(IF(VLOOKUP(MID(A57,4,2),'Data.Lookup - Do Not Print'!$S$3:$T$7,2,FALSE)=1,MID(A57,4,2),0),"AN")</f>
        <v>AN</v>
      </c>
      <c r="AQ57" t="s">
        <v>987</v>
      </c>
      <c r="AR57" t="str">
        <f t="shared" si="1"/>
        <v>392035</v>
      </c>
      <c r="AS57" t="str">
        <f>IF(AO57="GD",VLOOKUP(_xlfn.NUMBERVALUE(AR57),'Data.Lookup - Do Not Print'!$D$3:$E$12,2,TRUE),VLOOKUP(_xlfn.NUMBERVALUE(AR57),'Data.Lookup - Do Not Print'!$A$3:$B$16,2,TRUE))</f>
        <v>Transportation - Tools</v>
      </c>
      <c r="AT57">
        <v>4</v>
      </c>
      <c r="AU57" t="str">
        <f t="shared" si="2"/>
        <v>CD.AN4</v>
      </c>
      <c r="AV57" s="46">
        <f>VLOOKUP($AU57,'2022-Allocations'!$I$6:$T$24,AV$8,FALSE)</f>
        <v>0.51656999999999997</v>
      </c>
      <c r="AW57" s="46">
        <f>VLOOKUP($AU57,'2022-Allocations'!$I$6:$T$24,AW$8,FALSE)</f>
        <v>0.16153000000000001</v>
      </c>
      <c r="AX57" s="46">
        <f>VLOOKUP($AU57,'2022-Allocations'!$I$6:$T$24,AX$8,FALSE)</f>
        <v>0.26022000000000001</v>
      </c>
      <c r="AY57" s="46">
        <f>VLOOKUP($AU57,'2022-Allocations'!$I$6:$T$24,AY$8,FALSE)</f>
        <v>6.1679999999999999E-2</v>
      </c>
      <c r="AZ57" s="46">
        <f>VLOOKUP($AU57,'2022-Allocations'!$I$6:$T$24,AZ$8,FALSE)</f>
        <v>0</v>
      </c>
      <c r="BA57" s="121">
        <f t="shared" si="4"/>
        <v>0</v>
      </c>
      <c r="BB57" s="46">
        <f>VLOOKUP(A57,'Data.Lookup - Do Not Print'!$G$3:$I$802,3,FALSE)</f>
        <v>3.5499999999999997E-2</v>
      </c>
      <c r="BC57" s="46">
        <f>VLOOKUP(A57,'Data.Lookup - Do Not Print'!$M$3:$O$802,3,FALSE)</f>
        <v>0</v>
      </c>
      <c r="BD57" s="46" t="str">
        <f t="shared" si="5"/>
        <v>N</v>
      </c>
      <c r="BE57" s="126">
        <f t="shared" si="10"/>
        <v>0</v>
      </c>
      <c r="BF57" s="126">
        <f t="shared" si="6"/>
        <v>0</v>
      </c>
      <c r="BG57" s="126">
        <f t="shared" si="7"/>
        <v>0</v>
      </c>
      <c r="BH57" s="126">
        <f t="shared" si="8"/>
        <v>0</v>
      </c>
      <c r="BI57" s="126">
        <f t="shared" si="9"/>
        <v>0</v>
      </c>
      <c r="BJ57" s="131">
        <f t="shared" si="3"/>
        <v>0</v>
      </c>
    </row>
    <row r="58" spans="1:62" ht="13.5" thickBot="1">
      <c r="A58" s="9" t="s">
        <v>70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t="str">
        <f t="shared" si="0"/>
        <v>CD</v>
      </c>
      <c r="AP58" t="str">
        <f>IFERROR(IF(VLOOKUP(MID(A58,4,2),'Data.Lookup - Do Not Print'!$S$3:$T$7,2,FALSE)=1,MID(A58,4,2),0),"AN")</f>
        <v>AN</v>
      </c>
      <c r="AQ58" t="s">
        <v>987</v>
      </c>
      <c r="AR58" t="str">
        <f t="shared" si="1"/>
        <v>392045</v>
      </c>
      <c r="AS58" t="str">
        <f>IF(AO58="GD",VLOOKUP(_xlfn.NUMBERVALUE(AR58),'Data.Lookup - Do Not Print'!$D$3:$E$12,2,TRUE),VLOOKUP(_xlfn.NUMBERVALUE(AR58),'Data.Lookup - Do Not Print'!$A$3:$B$16,2,TRUE))</f>
        <v>Transportation - Tools</v>
      </c>
      <c r="AT58">
        <v>4</v>
      </c>
      <c r="AU58" t="str">
        <f t="shared" si="2"/>
        <v>CD.AN4</v>
      </c>
      <c r="AV58" s="46">
        <f>VLOOKUP($AU58,'2022-Allocations'!$I$6:$T$24,AV$8,FALSE)</f>
        <v>0.51656999999999997</v>
      </c>
      <c r="AW58" s="46">
        <f>VLOOKUP($AU58,'2022-Allocations'!$I$6:$T$24,AW$8,FALSE)</f>
        <v>0.16153000000000001</v>
      </c>
      <c r="AX58" s="46">
        <f>VLOOKUP($AU58,'2022-Allocations'!$I$6:$T$24,AX$8,FALSE)</f>
        <v>0.26022000000000001</v>
      </c>
      <c r="AY58" s="46">
        <f>VLOOKUP($AU58,'2022-Allocations'!$I$6:$T$24,AY$8,FALSE)</f>
        <v>6.1679999999999999E-2</v>
      </c>
      <c r="AZ58" s="46">
        <f>VLOOKUP($AU58,'2022-Allocations'!$I$6:$T$24,AZ$8,FALSE)</f>
        <v>0</v>
      </c>
      <c r="BA58" s="121">
        <f t="shared" si="4"/>
        <v>0</v>
      </c>
      <c r="BB58" s="46">
        <f>VLOOKUP(A58,'Data.Lookup - Do Not Print'!$G$3:$I$802,3,FALSE)</f>
        <v>3.5499999999999997E-2</v>
      </c>
      <c r="BC58" s="46">
        <f>VLOOKUP(A58,'Data.Lookup - Do Not Print'!$M$3:$O$802,3,FALSE)</f>
        <v>1.8700000000000001E-2</v>
      </c>
      <c r="BD58" s="46" t="str">
        <f t="shared" si="5"/>
        <v>N</v>
      </c>
      <c r="BE58" s="126">
        <f t="shared" si="10"/>
        <v>0</v>
      </c>
      <c r="BF58" s="126">
        <f t="shared" si="6"/>
        <v>0</v>
      </c>
      <c r="BG58" s="126">
        <f t="shared" si="7"/>
        <v>0</v>
      </c>
      <c r="BH58" s="126">
        <f t="shared" si="8"/>
        <v>0</v>
      </c>
      <c r="BI58" s="126">
        <f t="shared" si="9"/>
        <v>0</v>
      </c>
      <c r="BJ58" s="131">
        <f t="shared" si="3"/>
        <v>0</v>
      </c>
    </row>
    <row r="59" spans="1:62" ht="13.5" thickBot="1">
      <c r="A59" s="9" t="s">
        <v>71</v>
      </c>
      <c r="B59" s="11">
        <v>1913107.08</v>
      </c>
      <c r="C59" s="11">
        <v>1914031.16</v>
      </c>
      <c r="D59" s="11">
        <v>1914031.16</v>
      </c>
      <c r="E59" s="11">
        <v>1914031.16</v>
      </c>
      <c r="F59" s="11">
        <v>1870262.07</v>
      </c>
      <c r="G59" s="11">
        <v>1870262.07</v>
      </c>
      <c r="H59" s="11">
        <v>1870262.07</v>
      </c>
      <c r="I59" s="11">
        <v>1802291.83</v>
      </c>
      <c r="J59" s="11">
        <v>1802291.83</v>
      </c>
      <c r="K59" s="11">
        <v>1802291.83</v>
      </c>
      <c r="L59" s="11">
        <v>1802291.83</v>
      </c>
      <c r="M59" s="11">
        <v>1624237.35</v>
      </c>
      <c r="N59" s="11">
        <v>1592155.58</v>
      </c>
      <c r="O59" s="11">
        <v>-1363769.29</v>
      </c>
      <c r="P59" s="11">
        <v>-1369430.27</v>
      </c>
      <c r="Q59" s="11">
        <v>-1375092.61</v>
      </c>
      <c r="R59" s="11">
        <v>-1380754.95</v>
      </c>
      <c r="S59" s="11">
        <v>-1342583.46</v>
      </c>
      <c r="T59" s="11">
        <v>-1348116.32</v>
      </c>
      <c r="U59" s="11">
        <v>-1353649.18</v>
      </c>
      <c r="V59" s="11">
        <v>-1291111.26</v>
      </c>
      <c r="W59" s="11">
        <v>-1296443.04</v>
      </c>
      <c r="X59" s="11">
        <v>-1301774.82</v>
      </c>
      <c r="Y59" s="11">
        <v>-1307106.6000000001</v>
      </c>
      <c r="Z59" s="11">
        <v>-1154654.3600000001</v>
      </c>
      <c r="AA59" s="11">
        <v>-1127330.17</v>
      </c>
      <c r="AB59" s="11">
        <v>-5484.23</v>
      </c>
      <c r="AC59" s="11">
        <v>-5660.98</v>
      </c>
      <c r="AD59" s="11">
        <v>-5662.34</v>
      </c>
      <c r="AE59" s="11">
        <v>-5662.34</v>
      </c>
      <c r="AF59" s="11">
        <v>-5597.6</v>
      </c>
      <c r="AG59" s="11">
        <v>-5532.86</v>
      </c>
      <c r="AH59" s="11">
        <v>-5532.86</v>
      </c>
      <c r="AI59" s="11">
        <v>-5432.32</v>
      </c>
      <c r="AJ59" s="11">
        <v>-5331.78</v>
      </c>
      <c r="AK59" s="11">
        <v>-5331.78</v>
      </c>
      <c r="AL59" s="11">
        <v>-5331.78</v>
      </c>
      <c r="AM59" s="11">
        <v>-5004.7</v>
      </c>
      <c r="AN59" s="11">
        <v>-4757.58</v>
      </c>
      <c r="AO59" t="str">
        <f t="shared" si="0"/>
        <v>CD</v>
      </c>
      <c r="AP59" t="str">
        <f>IFERROR(IF(VLOOKUP(MID(A59,4,2),'Data.Lookup - Do Not Print'!$S$3:$T$7,2,FALSE)=1,MID(A59,4,2),0),"AN")</f>
        <v>AN</v>
      </c>
      <c r="AQ59" t="s">
        <v>987</v>
      </c>
      <c r="AR59" t="str">
        <f t="shared" si="1"/>
        <v>392046</v>
      </c>
      <c r="AS59" t="str">
        <f>IF(AO59="GD",VLOOKUP(_xlfn.NUMBERVALUE(AR59),'Data.Lookup - Do Not Print'!$D$3:$E$12,2,TRUE),VLOOKUP(_xlfn.NUMBERVALUE(AR59),'Data.Lookup - Do Not Print'!$A$3:$B$16,2,TRUE))</f>
        <v>Transportation - Tools</v>
      </c>
      <c r="AT59">
        <v>4</v>
      </c>
      <c r="AU59" t="str">
        <f t="shared" si="2"/>
        <v>CD.AN4</v>
      </c>
      <c r="AV59" s="46">
        <f>VLOOKUP($AU59,'2022-Allocations'!$I$6:$T$24,AV$8,FALSE)</f>
        <v>0.51656999999999997</v>
      </c>
      <c r="AW59" s="46">
        <f>VLOOKUP($AU59,'2022-Allocations'!$I$6:$T$24,AW$8,FALSE)</f>
        <v>0.16153000000000001</v>
      </c>
      <c r="AX59" s="46">
        <f>VLOOKUP($AU59,'2022-Allocations'!$I$6:$T$24,AX$8,FALSE)</f>
        <v>0.26022000000000001</v>
      </c>
      <c r="AY59" s="46">
        <f>VLOOKUP($AU59,'2022-Allocations'!$I$6:$T$24,AY$8,FALSE)</f>
        <v>6.1679999999999999E-2</v>
      </c>
      <c r="AZ59" s="46">
        <f>VLOOKUP($AU59,'2022-Allocations'!$I$6:$T$24,AZ$8,FALSE)</f>
        <v>0</v>
      </c>
      <c r="BA59" s="121">
        <f t="shared" si="4"/>
        <v>0</v>
      </c>
      <c r="BB59" s="46">
        <f>VLOOKUP(A59,'Data.Lookup - Do Not Print'!$G$3:$I$802,3,FALSE)</f>
        <v>3.5499999999999997E-2</v>
      </c>
      <c r="BC59" s="46">
        <f>VLOOKUP(A59,'Data.Lookup - Do Not Print'!$M$3:$O$802,3,FALSE)</f>
        <v>1.8700000000000001E-2</v>
      </c>
      <c r="BD59" s="46" t="str">
        <f t="shared" si="5"/>
        <v>N</v>
      </c>
      <c r="BE59" s="126">
        <f t="shared" si="10"/>
        <v>822460</v>
      </c>
      <c r="BF59" s="126">
        <f t="shared" si="6"/>
        <v>257181</v>
      </c>
      <c r="BG59" s="126">
        <f t="shared" si="7"/>
        <v>414311</v>
      </c>
      <c r="BH59" s="126">
        <f t="shared" si="8"/>
        <v>98204</v>
      </c>
      <c r="BI59" s="126">
        <f t="shared" si="9"/>
        <v>0</v>
      </c>
      <c r="BJ59" s="131">
        <f t="shared" si="3"/>
        <v>0</v>
      </c>
    </row>
    <row r="60" spans="1:62" ht="13.5" thickBot="1">
      <c r="A60" s="9" t="s">
        <v>72</v>
      </c>
      <c r="B60" s="11">
        <v>51372.97</v>
      </c>
      <c r="C60" s="11">
        <v>51372.97</v>
      </c>
      <c r="D60" s="11">
        <v>51372.97</v>
      </c>
      <c r="E60" s="11">
        <v>51372.97</v>
      </c>
      <c r="F60" s="11">
        <v>51372.97</v>
      </c>
      <c r="G60" s="11">
        <v>51372.97</v>
      </c>
      <c r="H60" s="11">
        <v>51372.97</v>
      </c>
      <c r="I60" s="11">
        <v>51372.97</v>
      </c>
      <c r="J60" s="11">
        <v>51372.97</v>
      </c>
      <c r="K60" s="11">
        <v>51372.97</v>
      </c>
      <c r="L60" s="11">
        <v>51372.97</v>
      </c>
      <c r="M60" s="11">
        <v>51372.97</v>
      </c>
      <c r="N60" s="11">
        <v>51372.97</v>
      </c>
      <c r="O60" s="11">
        <v>-2507.67</v>
      </c>
      <c r="P60" s="11">
        <v>-2659.65</v>
      </c>
      <c r="Q60" s="11">
        <v>-2811.63</v>
      </c>
      <c r="R60" s="11">
        <v>-2963.61</v>
      </c>
      <c r="S60" s="11">
        <v>-3115.59</v>
      </c>
      <c r="T60" s="11">
        <v>-3267.57</v>
      </c>
      <c r="U60" s="11">
        <v>-3419.55</v>
      </c>
      <c r="V60" s="11">
        <v>-3571.53</v>
      </c>
      <c r="W60" s="11">
        <v>-3723.51</v>
      </c>
      <c r="X60" s="11">
        <v>-3875.49</v>
      </c>
      <c r="Y60" s="11">
        <v>-4027.47</v>
      </c>
      <c r="Z60" s="11">
        <v>-4179.45</v>
      </c>
      <c r="AA60" s="11">
        <v>-4331.43</v>
      </c>
      <c r="AB60" s="11">
        <v>-151.97999999999999</v>
      </c>
      <c r="AC60" s="11">
        <v>-151.97999999999999</v>
      </c>
      <c r="AD60" s="11">
        <v>-151.97999999999999</v>
      </c>
      <c r="AE60" s="11">
        <v>-151.97999999999999</v>
      </c>
      <c r="AF60" s="11">
        <v>-151.97999999999999</v>
      </c>
      <c r="AG60" s="11">
        <v>-151.97999999999999</v>
      </c>
      <c r="AH60" s="11">
        <v>-151.97999999999999</v>
      </c>
      <c r="AI60" s="11">
        <v>-151.97999999999999</v>
      </c>
      <c r="AJ60" s="11">
        <v>-151.97999999999999</v>
      </c>
      <c r="AK60" s="11">
        <v>-151.97999999999999</v>
      </c>
      <c r="AL60" s="11">
        <v>-151.97999999999999</v>
      </c>
      <c r="AM60" s="11">
        <v>-151.97999999999999</v>
      </c>
      <c r="AN60" s="11">
        <v>-151.97999999999999</v>
      </c>
      <c r="AO60" t="str">
        <f t="shared" si="0"/>
        <v>CD</v>
      </c>
      <c r="AP60" t="str">
        <f>IFERROR(IF(VLOOKUP(MID(A60,4,2),'Data.Lookup - Do Not Print'!$S$3:$T$7,2,FALSE)=1,MID(A60,4,2),0),"AN")</f>
        <v>AN</v>
      </c>
      <c r="AQ60" t="s">
        <v>987</v>
      </c>
      <c r="AR60" t="str">
        <f t="shared" si="1"/>
        <v>392047</v>
      </c>
      <c r="AS60" t="str">
        <f>IF(AO60="GD",VLOOKUP(_xlfn.NUMBERVALUE(AR60),'Data.Lookup - Do Not Print'!$D$3:$E$12,2,TRUE),VLOOKUP(_xlfn.NUMBERVALUE(AR60),'Data.Lookup - Do Not Print'!$A$3:$B$16,2,TRUE))</f>
        <v>Transportation - Tools</v>
      </c>
      <c r="AT60">
        <v>4</v>
      </c>
      <c r="AU60" t="str">
        <f t="shared" si="2"/>
        <v>CD.AN4</v>
      </c>
      <c r="AV60" s="46">
        <f>VLOOKUP($AU60,'2022-Allocations'!$I$6:$T$24,AV$8,FALSE)</f>
        <v>0.51656999999999997</v>
      </c>
      <c r="AW60" s="46">
        <f>VLOOKUP($AU60,'2022-Allocations'!$I$6:$T$24,AW$8,FALSE)</f>
        <v>0.16153000000000001</v>
      </c>
      <c r="AX60" s="46">
        <f>VLOOKUP($AU60,'2022-Allocations'!$I$6:$T$24,AX$8,FALSE)</f>
        <v>0.26022000000000001</v>
      </c>
      <c r="AY60" s="46">
        <f>VLOOKUP($AU60,'2022-Allocations'!$I$6:$T$24,AY$8,FALSE)</f>
        <v>6.1679999999999999E-2</v>
      </c>
      <c r="AZ60" s="46">
        <f>VLOOKUP($AU60,'2022-Allocations'!$I$6:$T$24,AZ$8,FALSE)</f>
        <v>0</v>
      </c>
      <c r="BA60" s="121">
        <f t="shared" si="4"/>
        <v>0</v>
      </c>
      <c r="BB60" s="46">
        <f>VLOOKUP(A60,'Data.Lookup - Do Not Print'!$G$3:$I$802,3,FALSE)</f>
        <v>3.5499999999999997E-2</v>
      </c>
      <c r="BC60" s="46">
        <f>VLOOKUP(A60,'Data.Lookup - Do Not Print'!$M$3:$O$802,3,FALSE)</f>
        <v>1.8700000000000001E-2</v>
      </c>
      <c r="BD60" s="46" t="str">
        <f t="shared" si="5"/>
        <v>N</v>
      </c>
      <c r="BE60" s="126">
        <f t="shared" si="10"/>
        <v>26538</v>
      </c>
      <c r="BF60" s="126">
        <f t="shared" si="6"/>
        <v>8298</v>
      </c>
      <c r="BG60" s="126">
        <f t="shared" si="7"/>
        <v>13368</v>
      </c>
      <c r="BH60" s="126">
        <f t="shared" si="8"/>
        <v>3169</v>
      </c>
      <c r="BI60" s="126">
        <f t="shared" si="9"/>
        <v>0</v>
      </c>
      <c r="BJ60" s="131">
        <f t="shared" si="3"/>
        <v>0</v>
      </c>
    </row>
    <row r="61" spans="1:62" ht="13.5" thickBot="1">
      <c r="A61" s="9" t="s">
        <v>73</v>
      </c>
      <c r="B61" s="11">
        <v>248586.65</v>
      </c>
      <c r="C61" s="11">
        <v>248586.65</v>
      </c>
      <c r="D61" s="11">
        <v>248586.65</v>
      </c>
      <c r="E61" s="11">
        <v>248586.65</v>
      </c>
      <c r="F61" s="11">
        <v>248586.65</v>
      </c>
      <c r="G61" s="11">
        <v>248586.65</v>
      </c>
      <c r="H61" s="11">
        <v>311322.52</v>
      </c>
      <c r="I61" s="11">
        <v>313222.49</v>
      </c>
      <c r="J61" s="11">
        <v>313222.49</v>
      </c>
      <c r="K61" s="11">
        <v>313222.49</v>
      </c>
      <c r="L61" s="11">
        <v>313222.49</v>
      </c>
      <c r="M61" s="11">
        <v>313222.49</v>
      </c>
      <c r="N61" s="11">
        <v>313222.49</v>
      </c>
      <c r="O61" s="11">
        <v>-100652.97</v>
      </c>
      <c r="P61" s="11">
        <v>-101388.37</v>
      </c>
      <c r="Q61" s="11">
        <v>-102123.77</v>
      </c>
      <c r="R61" s="11">
        <v>-102859.17</v>
      </c>
      <c r="S61" s="11">
        <v>-103594.57</v>
      </c>
      <c r="T61" s="11">
        <v>-104329.97</v>
      </c>
      <c r="U61" s="11">
        <v>-105158.17</v>
      </c>
      <c r="V61" s="11">
        <v>-106081.98</v>
      </c>
      <c r="W61" s="11">
        <v>-107008.6</v>
      </c>
      <c r="X61" s="11">
        <v>-107935.22</v>
      </c>
      <c r="Y61" s="11">
        <v>-108861.84</v>
      </c>
      <c r="Z61" s="11">
        <v>-109788.46</v>
      </c>
      <c r="AA61" s="11">
        <v>-110715.08</v>
      </c>
      <c r="AB61" s="11">
        <v>-735.4</v>
      </c>
      <c r="AC61" s="11">
        <v>-735.4</v>
      </c>
      <c r="AD61" s="11">
        <v>-735.4</v>
      </c>
      <c r="AE61" s="11">
        <v>-735.4</v>
      </c>
      <c r="AF61" s="11">
        <v>-735.4</v>
      </c>
      <c r="AG61" s="11">
        <v>-735.4</v>
      </c>
      <c r="AH61" s="11">
        <v>-828.2</v>
      </c>
      <c r="AI61" s="11">
        <v>-923.81</v>
      </c>
      <c r="AJ61" s="11">
        <v>-926.62</v>
      </c>
      <c r="AK61" s="11">
        <v>-926.62</v>
      </c>
      <c r="AL61" s="11">
        <v>-926.62</v>
      </c>
      <c r="AM61" s="11">
        <v>-926.62</v>
      </c>
      <c r="AN61" s="11">
        <v>-926.62</v>
      </c>
      <c r="AO61" t="str">
        <f t="shared" si="0"/>
        <v>CD</v>
      </c>
      <c r="AP61" t="str">
        <f>IFERROR(IF(VLOOKUP(MID(A61,4,2),'Data.Lookup - Do Not Print'!$S$3:$T$7,2,FALSE)=1,MID(A61,4,2),0),"AN")</f>
        <v>AN</v>
      </c>
      <c r="AQ61" t="s">
        <v>987</v>
      </c>
      <c r="AR61" t="str">
        <f t="shared" si="1"/>
        <v>392048</v>
      </c>
      <c r="AS61" t="str">
        <f>IF(AO61="GD",VLOOKUP(_xlfn.NUMBERVALUE(AR61),'Data.Lookup - Do Not Print'!$D$3:$E$12,2,TRUE),VLOOKUP(_xlfn.NUMBERVALUE(AR61),'Data.Lookup - Do Not Print'!$A$3:$B$16,2,TRUE))</f>
        <v>Transportation - Tools</v>
      </c>
      <c r="AT61">
        <v>4</v>
      </c>
      <c r="AU61" t="str">
        <f t="shared" si="2"/>
        <v>CD.AN4</v>
      </c>
      <c r="AV61" s="46">
        <f>VLOOKUP($AU61,'2022-Allocations'!$I$6:$T$24,AV$8,FALSE)</f>
        <v>0.51656999999999997</v>
      </c>
      <c r="AW61" s="46">
        <f>VLOOKUP($AU61,'2022-Allocations'!$I$6:$T$24,AW$8,FALSE)</f>
        <v>0.16153000000000001</v>
      </c>
      <c r="AX61" s="46">
        <f>VLOOKUP($AU61,'2022-Allocations'!$I$6:$T$24,AX$8,FALSE)</f>
        <v>0.26022000000000001</v>
      </c>
      <c r="AY61" s="46">
        <f>VLOOKUP($AU61,'2022-Allocations'!$I$6:$T$24,AY$8,FALSE)</f>
        <v>6.1679999999999999E-2</v>
      </c>
      <c r="AZ61" s="46">
        <f>VLOOKUP($AU61,'2022-Allocations'!$I$6:$T$24,AZ$8,FALSE)</f>
        <v>0</v>
      </c>
      <c r="BA61" s="121">
        <f t="shared" si="4"/>
        <v>0</v>
      </c>
      <c r="BB61" s="46">
        <f>VLOOKUP(A61,'Data.Lookup - Do Not Print'!$G$3:$I$802,3,FALSE)</f>
        <v>3.5499999999999997E-2</v>
      </c>
      <c r="BC61" s="46">
        <f>VLOOKUP(A61,'Data.Lookup - Do Not Print'!$M$3:$O$802,3,FALSE)</f>
        <v>1.8700000000000001E-2</v>
      </c>
      <c r="BD61" s="46" t="str">
        <f t="shared" si="5"/>
        <v>N</v>
      </c>
      <c r="BE61" s="126">
        <f t="shared" si="10"/>
        <v>161801</v>
      </c>
      <c r="BF61" s="126">
        <f t="shared" si="6"/>
        <v>50595</v>
      </c>
      <c r="BG61" s="126">
        <f t="shared" si="7"/>
        <v>81507</v>
      </c>
      <c r="BH61" s="126">
        <f t="shared" si="8"/>
        <v>19320</v>
      </c>
      <c r="BI61" s="126">
        <f t="shared" si="9"/>
        <v>0</v>
      </c>
      <c r="BJ61" s="131">
        <f t="shared" si="3"/>
        <v>0</v>
      </c>
    </row>
    <row r="62" spans="1:62" ht="13.5" thickBot="1">
      <c r="A62" s="9" t="s">
        <v>74</v>
      </c>
      <c r="B62" s="11">
        <v>759443.48</v>
      </c>
      <c r="C62" s="11">
        <v>759443.48</v>
      </c>
      <c r="D62" s="11">
        <v>759443.48</v>
      </c>
      <c r="E62" s="11">
        <v>759443.48</v>
      </c>
      <c r="F62" s="11">
        <v>759443.48</v>
      </c>
      <c r="G62" s="11">
        <v>759443.48</v>
      </c>
      <c r="H62" s="11">
        <v>759443.48</v>
      </c>
      <c r="I62" s="11">
        <v>759443.48</v>
      </c>
      <c r="J62" s="11">
        <v>759443.48</v>
      </c>
      <c r="K62" s="11">
        <v>759443.48</v>
      </c>
      <c r="L62" s="11">
        <v>759443.48</v>
      </c>
      <c r="M62" s="11">
        <v>759443.48</v>
      </c>
      <c r="N62" s="11">
        <v>759443.48</v>
      </c>
      <c r="O62" s="11">
        <v>-404871.77</v>
      </c>
      <c r="P62" s="11">
        <v>-406086.88</v>
      </c>
      <c r="Q62" s="11">
        <v>-407301.99</v>
      </c>
      <c r="R62" s="11">
        <v>-408517.1</v>
      </c>
      <c r="S62" s="11">
        <v>-409732.21</v>
      </c>
      <c r="T62" s="11">
        <v>-410947.32</v>
      </c>
      <c r="U62" s="11">
        <v>-412162.43</v>
      </c>
      <c r="V62" s="11">
        <v>-413377.54</v>
      </c>
      <c r="W62" s="11">
        <v>-414592.65</v>
      </c>
      <c r="X62" s="11">
        <v>-415807.76</v>
      </c>
      <c r="Y62" s="11">
        <v>-417022.87</v>
      </c>
      <c r="Z62" s="11">
        <v>-418237.98</v>
      </c>
      <c r="AA62" s="11">
        <v>-419453.09</v>
      </c>
      <c r="AB62" s="11">
        <v>-1215.1099999999999</v>
      </c>
      <c r="AC62" s="11">
        <v>-1215.1099999999999</v>
      </c>
      <c r="AD62" s="11">
        <v>-1215.1099999999999</v>
      </c>
      <c r="AE62" s="11">
        <v>-1215.1099999999999</v>
      </c>
      <c r="AF62" s="11">
        <v>-1215.1099999999999</v>
      </c>
      <c r="AG62" s="11">
        <v>-1215.1099999999999</v>
      </c>
      <c r="AH62" s="11">
        <v>-1215.1099999999999</v>
      </c>
      <c r="AI62" s="11">
        <v>-1215.1099999999999</v>
      </c>
      <c r="AJ62" s="11">
        <v>-1215.1099999999999</v>
      </c>
      <c r="AK62" s="11">
        <v>-1215.1099999999999</v>
      </c>
      <c r="AL62" s="11">
        <v>-1215.1099999999999</v>
      </c>
      <c r="AM62" s="11">
        <v>-1215.1099999999999</v>
      </c>
      <c r="AN62" s="11">
        <v>-1215.1099999999999</v>
      </c>
      <c r="AO62" t="str">
        <f t="shared" si="0"/>
        <v>CD</v>
      </c>
      <c r="AP62" t="str">
        <f>IFERROR(IF(VLOOKUP(MID(A62,4,2),'Data.Lookup - Do Not Print'!$S$3:$T$7,2,FALSE)=1,MID(A62,4,2),0),"AN")</f>
        <v>AN</v>
      </c>
      <c r="AQ62" t="s">
        <v>987</v>
      </c>
      <c r="AR62" t="str">
        <f t="shared" si="1"/>
        <v>392056</v>
      </c>
      <c r="AS62" t="str">
        <f>IF(AO62="GD",VLOOKUP(_xlfn.NUMBERVALUE(AR62),'Data.Lookup - Do Not Print'!$D$3:$E$12,2,TRUE),VLOOKUP(_xlfn.NUMBERVALUE(AR62),'Data.Lookup - Do Not Print'!$A$3:$B$16,2,TRUE))</f>
        <v>Transportation - Tools</v>
      </c>
      <c r="AT62">
        <v>4</v>
      </c>
      <c r="AU62" t="str">
        <f t="shared" si="2"/>
        <v>CD.AN4</v>
      </c>
      <c r="AV62" s="46">
        <f>VLOOKUP($AU62,'2022-Allocations'!$I$6:$T$24,AV$8,FALSE)</f>
        <v>0.51656999999999997</v>
      </c>
      <c r="AW62" s="46">
        <f>VLOOKUP($AU62,'2022-Allocations'!$I$6:$T$24,AW$8,FALSE)</f>
        <v>0.16153000000000001</v>
      </c>
      <c r="AX62" s="46">
        <f>VLOOKUP($AU62,'2022-Allocations'!$I$6:$T$24,AX$8,FALSE)</f>
        <v>0.26022000000000001</v>
      </c>
      <c r="AY62" s="46">
        <f>VLOOKUP($AU62,'2022-Allocations'!$I$6:$T$24,AY$8,FALSE)</f>
        <v>6.1679999999999999E-2</v>
      </c>
      <c r="AZ62" s="46">
        <f>VLOOKUP($AU62,'2022-Allocations'!$I$6:$T$24,AZ$8,FALSE)</f>
        <v>0</v>
      </c>
      <c r="BA62" s="121">
        <f t="shared" si="4"/>
        <v>0</v>
      </c>
      <c r="BB62" s="46">
        <f>VLOOKUP(A62,'Data.Lookup - Do Not Print'!$G$3:$I$802,3,FALSE)</f>
        <v>1.9199999999999998E-2</v>
      </c>
      <c r="BC62" s="46">
        <f>VLOOKUP(A62,'Data.Lookup - Do Not Print'!$M$3:$O$802,3,FALSE)</f>
        <v>1.6199999999999999E-2</v>
      </c>
      <c r="BD62" s="46" t="str">
        <f t="shared" si="5"/>
        <v>N</v>
      </c>
      <c r="BE62" s="126">
        <f t="shared" si="10"/>
        <v>392306</v>
      </c>
      <c r="BF62" s="126">
        <f t="shared" si="6"/>
        <v>122673</v>
      </c>
      <c r="BG62" s="126">
        <f t="shared" si="7"/>
        <v>197622</v>
      </c>
      <c r="BH62" s="126">
        <f t="shared" si="8"/>
        <v>46842</v>
      </c>
      <c r="BI62" s="126">
        <f t="shared" si="9"/>
        <v>0</v>
      </c>
      <c r="BJ62" s="131">
        <f t="shared" si="3"/>
        <v>0</v>
      </c>
    </row>
    <row r="63" spans="1:62" ht="13.5" thickBot="1">
      <c r="A63" s="9" t="s">
        <v>75</v>
      </c>
      <c r="B63" s="11">
        <v>168079.18</v>
      </c>
      <c r="C63" s="11">
        <v>168079.18</v>
      </c>
      <c r="D63" s="11">
        <v>168079.18</v>
      </c>
      <c r="E63" s="11">
        <v>168079.18</v>
      </c>
      <c r="F63" s="11">
        <v>168079.18</v>
      </c>
      <c r="G63" s="11">
        <v>168079.18</v>
      </c>
      <c r="H63" s="11">
        <v>168079.18</v>
      </c>
      <c r="I63" s="11">
        <v>168079.18</v>
      </c>
      <c r="J63" s="11">
        <v>168079.18</v>
      </c>
      <c r="K63" s="11">
        <v>168079.18</v>
      </c>
      <c r="L63" s="11">
        <v>168079.18</v>
      </c>
      <c r="M63" s="11">
        <v>168079.18</v>
      </c>
      <c r="N63" s="11">
        <v>168079.18</v>
      </c>
      <c r="O63" s="11">
        <v>-151271.26</v>
      </c>
      <c r="P63" s="11">
        <v>-151271.26</v>
      </c>
      <c r="Q63" s="11">
        <v>-151271.26</v>
      </c>
      <c r="R63" s="11">
        <v>-151271.26</v>
      </c>
      <c r="S63" s="11">
        <v>-151271.26</v>
      </c>
      <c r="T63" s="11">
        <v>-151271.26</v>
      </c>
      <c r="U63" s="11">
        <v>-151271.26</v>
      </c>
      <c r="V63" s="11">
        <v>-151271.26</v>
      </c>
      <c r="W63" s="11">
        <v>-151271.26</v>
      </c>
      <c r="X63" s="11">
        <v>-151271.26</v>
      </c>
      <c r="Y63" s="11">
        <v>-151271.26</v>
      </c>
      <c r="Z63" s="11">
        <v>-151271.26</v>
      </c>
      <c r="AA63" s="11">
        <v>-151271.26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t="str">
        <f t="shared" si="0"/>
        <v>CD</v>
      </c>
      <c r="AP63" t="str">
        <f>IFERROR(IF(VLOOKUP(MID(A63,4,2),'Data.Lookup - Do Not Print'!$S$3:$T$7,2,FALSE)=1,MID(A63,4,2),0),"AN")</f>
        <v>AN</v>
      </c>
      <c r="AQ63" t="s">
        <v>987</v>
      </c>
      <c r="AR63" t="str">
        <f t="shared" si="1"/>
        <v>392057</v>
      </c>
      <c r="AS63" t="str">
        <f>IF(AO63="GD",VLOOKUP(_xlfn.NUMBERVALUE(AR63),'Data.Lookup - Do Not Print'!$D$3:$E$12,2,TRUE),VLOOKUP(_xlfn.NUMBERVALUE(AR63),'Data.Lookup - Do Not Print'!$A$3:$B$16,2,TRUE))</f>
        <v>Transportation - Tools</v>
      </c>
      <c r="AT63">
        <v>4</v>
      </c>
      <c r="AU63" t="str">
        <f t="shared" si="2"/>
        <v>CD.AN4</v>
      </c>
      <c r="AV63" s="46">
        <f>VLOOKUP($AU63,'2022-Allocations'!$I$6:$T$24,AV$8,FALSE)</f>
        <v>0.51656999999999997</v>
      </c>
      <c r="AW63" s="46">
        <f>VLOOKUP($AU63,'2022-Allocations'!$I$6:$T$24,AW$8,FALSE)</f>
        <v>0.16153000000000001</v>
      </c>
      <c r="AX63" s="46">
        <f>VLOOKUP($AU63,'2022-Allocations'!$I$6:$T$24,AX$8,FALSE)</f>
        <v>0.26022000000000001</v>
      </c>
      <c r="AY63" s="46">
        <f>VLOOKUP($AU63,'2022-Allocations'!$I$6:$T$24,AY$8,FALSE)</f>
        <v>6.1679999999999999E-2</v>
      </c>
      <c r="AZ63" s="46">
        <f>VLOOKUP($AU63,'2022-Allocations'!$I$6:$T$24,AZ$8,FALSE)</f>
        <v>0</v>
      </c>
      <c r="BA63" s="121">
        <f t="shared" si="4"/>
        <v>0</v>
      </c>
      <c r="BB63" s="46">
        <f>VLOOKUP(A63,'Data.Lookup - Do Not Print'!$G$3:$I$802,3,FALSE)</f>
        <v>1.9199999999999998E-2</v>
      </c>
      <c r="BC63" s="46">
        <f>VLOOKUP(A63,'Data.Lookup - Do Not Print'!$M$3:$O$802,3,FALSE)</f>
        <v>1.6199999999999999E-2</v>
      </c>
      <c r="BD63" s="46" t="str">
        <f t="shared" si="5"/>
        <v>N</v>
      </c>
      <c r="BE63" s="126">
        <f t="shared" si="10"/>
        <v>86825</v>
      </c>
      <c r="BF63" s="126">
        <f t="shared" si="6"/>
        <v>27150</v>
      </c>
      <c r="BG63" s="126">
        <f t="shared" si="7"/>
        <v>43738</v>
      </c>
      <c r="BH63" s="126">
        <f t="shared" si="8"/>
        <v>10367</v>
      </c>
      <c r="BI63" s="126">
        <f t="shared" si="9"/>
        <v>0</v>
      </c>
      <c r="BJ63" s="131">
        <f t="shared" si="3"/>
        <v>0</v>
      </c>
    </row>
    <row r="64" spans="1:62" ht="13.5" thickBot="1">
      <c r="A64" s="9" t="s">
        <v>76</v>
      </c>
      <c r="B64" s="11">
        <v>169804.3</v>
      </c>
      <c r="C64" s="11">
        <v>169804.3</v>
      </c>
      <c r="D64" s="11">
        <v>169804.3</v>
      </c>
      <c r="E64" s="11">
        <v>169804.3</v>
      </c>
      <c r="F64" s="11">
        <v>169804.3</v>
      </c>
      <c r="G64" s="11">
        <v>169804.3</v>
      </c>
      <c r="H64" s="11">
        <v>169804.3</v>
      </c>
      <c r="I64" s="11">
        <v>169804.3</v>
      </c>
      <c r="J64" s="11">
        <v>169804.3</v>
      </c>
      <c r="K64" s="11">
        <v>169804.3</v>
      </c>
      <c r="L64" s="11">
        <v>169804.3</v>
      </c>
      <c r="M64" s="11">
        <v>169804.3</v>
      </c>
      <c r="N64" s="11">
        <v>169804.3</v>
      </c>
      <c r="O64" s="11">
        <v>-23056.880000000001</v>
      </c>
      <c r="P64" s="11">
        <v>-24053.07</v>
      </c>
      <c r="Q64" s="11">
        <v>-25049.26</v>
      </c>
      <c r="R64" s="11">
        <v>-26045.45</v>
      </c>
      <c r="S64" s="11">
        <v>-27041.64</v>
      </c>
      <c r="T64" s="11">
        <v>-28037.83</v>
      </c>
      <c r="U64" s="11">
        <v>-29034.02</v>
      </c>
      <c r="V64" s="11">
        <v>-30030.21</v>
      </c>
      <c r="W64" s="11">
        <v>-31026.400000000001</v>
      </c>
      <c r="X64" s="11">
        <v>-32022.59</v>
      </c>
      <c r="Y64" s="11">
        <v>-33018.78</v>
      </c>
      <c r="Z64" s="11">
        <v>-34014.97</v>
      </c>
      <c r="AA64" s="11">
        <v>-35011.160000000003</v>
      </c>
      <c r="AB64" s="11">
        <v>-996.19</v>
      </c>
      <c r="AC64" s="11">
        <v>-996.19</v>
      </c>
      <c r="AD64" s="11">
        <v>-996.19</v>
      </c>
      <c r="AE64" s="11">
        <v>-996.19</v>
      </c>
      <c r="AF64" s="11">
        <v>-996.19</v>
      </c>
      <c r="AG64" s="11">
        <v>-996.19</v>
      </c>
      <c r="AH64" s="11">
        <v>-996.19</v>
      </c>
      <c r="AI64" s="11">
        <v>-996.19</v>
      </c>
      <c r="AJ64" s="11">
        <v>-996.19</v>
      </c>
      <c r="AK64" s="11">
        <v>-996.19</v>
      </c>
      <c r="AL64" s="11">
        <v>-996.19</v>
      </c>
      <c r="AM64" s="11">
        <v>-996.19</v>
      </c>
      <c r="AN64" s="11">
        <v>-996.19</v>
      </c>
      <c r="AO64" t="str">
        <f t="shared" si="0"/>
        <v>CD</v>
      </c>
      <c r="AP64" t="str">
        <f>IFERROR(IF(VLOOKUP(MID(A64,4,2),'Data.Lookup - Do Not Print'!$S$3:$T$7,2,FALSE)=1,MID(A64,4,2),0),"AN")</f>
        <v>AN</v>
      </c>
      <c r="AQ64" t="s">
        <v>987</v>
      </c>
      <c r="AR64" t="str">
        <f t="shared" si="1"/>
        <v>392065</v>
      </c>
      <c r="AS64" t="str">
        <f>IF(AO64="GD",VLOOKUP(_xlfn.NUMBERVALUE(AR64),'Data.Lookup - Do Not Print'!$D$3:$E$12,2,TRUE),VLOOKUP(_xlfn.NUMBERVALUE(AR64),'Data.Lookup - Do Not Print'!$A$3:$B$16,2,TRUE))</f>
        <v>Transportation - Tools</v>
      </c>
      <c r="AT64">
        <v>4</v>
      </c>
      <c r="AU64" t="str">
        <f t="shared" si="2"/>
        <v>CD.AN4</v>
      </c>
      <c r="AV64" s="46">
        <f>VLOOKUP($AU64,'2022-Allocations'!$I$6:$T$24,AV$8,FALSE)</f>
        <v>0.51656999999999997</v>
      </c>
      <c r="AW64" s="46">
        <f>VLOOKUP($AU64,'2022-Allocations'!$I$6:$T$24,AW$8,FALSE)</f>
        <v>0.16153000000000001</v>
      </c>
      <c r="AX64" s="46">
        <f>VLOOKUP($AU64,'2022-Allocations'!$I$6:$T$24,AX$8,FALSE)</f>
        <v>0.26022000000000001</v>
      </c>
      <c r="AY64" s="46">
        <f>VLOOKUP($AU64,'2022-Allocations'!$I$6:$T$24,AY$8,FALSE)</f>
        <v>6.1679999999999999E-2</v>
      </c>
      <c r="AZ64" s="46">
        <f>VLOOKUP($AU64,'2022-Allocations'!$I$6:$T$24,AZ$8,FALSE)</f>
        <v>0</v>
      </c>
      <c r="BA64" s="121">
        <f t="shared" si="4"/>
        <v>0</v>
      </c>
      <c r="BB64" s="46">
        <f>VLOOKUP(A64,'Data.Lookup - Do Not Print'!$G$3:$I$802,3,FALSE)</f>
        <v>7.0400000000000004E-2</v>
      </c>
      <c r="BC64" s="46">
        <f>VLOOKUP(A64,'Data.Lookup - Do Not Print'!$M$3:$O$802,3,FALSE)</f>
        <v>0.06</v>
      </c>
      <c r="BD64" s="46" t="str">
        <f t="shared" si="5"/>
        <v>N</v>
      </c>
      <c r="BE64" s="126">
        <f t="shared" si="10"/>
        <v>87716</v>
      </c>
      <c r="BF64" s="126">
        <f t="shared" si="6"/>
        <v>27428</v>
      </c>
      <c r="BG64" s="126">
        <f t="shared" si="7"/>
        <v>44186</v>
      </c>
      <c r="BH64" s="126">
        <f t="shared" si="8"/>
        <v>10474</v>
      </c>
      <c r="BI64" s="126">
        <f t="shared" si="9"/>
        <v>0</v>
      </c>
      <c r="BJ64" s="131">
        <f t="shared" si="3"/>
        <v>0</v>
      </c>
    </row>
    <row r="65" spans="1:62" ht="13.5" thickBot="1">
      <c r="A65" s="9" t="s">
        <v>77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t="str">
        <f t="shared" si="0"/>
        <v>CD</v>
      </c>
      <c r="AP65" t="str">
        <f>IFERROR(IF(VLOOKUP(MID(A65,4,2),'Data.Lookup - Do Not Print'!$S$3:$T$7,2,FALSE)=1,MID(A65,4,2),0),"AN")</f>
        <v>AN</v>
      </c>
      <c r="AQ65" t="s">
        <v>987</v>
      </c>
      <c r="AR65" t="str">
        <f t="shared" si="1"/>
        <v>392200</v>
      </c>
      <c r="AS65" t="str">
        <f>IF(AO65="GD",VLOOKUP(_xlfn.NUMBERVALUE(AR65),'Data.Lookup - Do Not Print'!$D$3:$E$12,2,TRUE),VLOOKUP(_xlfn.NUMBERVALUE(AR65),'Data.Lookup - Do Not Print'!$A$3:$B$16,2,TRUE))</f>
        <v>Transportation - Tools</v>
      </c>
      <c r="AT65">
        <v>4</v>
      </c>
      <c r="AU65" t="str">
        <f t="shared" si="2"/>
        <v>CD.AN4</v>
      </c>
      <c r="AV65" s="46">
        <f>VLOOKUP($AU65,'2022-Allocations'!$I$6:$T$24,AV$8,FALSE)</f>
        <v>0.51656999999999997</v>
      </c>
      <c r="AW65" s="46">
        <f>VLOOKUP($AU65,'2022-Allocations'!$I$6:$T$24,AW$8,FALSE)</f>
        <v>0.16153000000000001</v>
      </c>
      <c r="AX65" s="46">
        <f>VLOOKUP($AU65,'2022-Allocations'!$I$6:$T$24,AX$8,FALSE)</f>
        <v>0.26022000000000001</v>
      </c>
      <c r="AY65" s="46">
        <f>VLOOKUP($AU65,'2022-Allocations'!$I$6:$T$24,AY$8,FALSE)</f>
        <v>6.1679999999999999E-2</v>
      </c>
      <c r="AZ65" s="46">
        <f>VLOOKUP($AU65,'2022-Allocations'!$I$6:$T$24,AZ$8,FALSE)</f>
        <v>0</v>
      </c>
      <c r="BA65" s="121">
        <f t="shared" si="4"/>
        <v>0</v>
      </c>
      <c r="BB65" s="46">
        <f>VLOOKUP(A65,'Data.Lookup - Do Not Print'!$G$3:$I$802,3,FALSE)</f>
        <v>0.2</v>
      </c>
      <c r="BC65" s="46">
        <f>VLOOKUP(A65,'Data.Lookup - Do Not Print'!$M$3:$O$802,3,FALSE)</f>
        <v>2.2800000000000001E-2</v>
      </c>
      <c r="BD65" s="46" t="str">
        <f t="shared" si="5"/>
        <v>N</v>
      </c>
      <c r="BE65" s="126">
        <f t="shared" si="10"/>
        <v>0</v>
      </c>
      <c r="BF65" s="126">
        <f t="shared" si="6"/>
        <v>0</v>
      </c>
      <c r="BG65" s="126">
        <f t="shared" si="7"/>
        <v>0</v>
      </c>
      <c r="BH65" s="126">
        <f t="shared" si="8"/>
        <v>0</v>
      </c>
      <c r="BI65" s="126">
        <f t="shared" si="9"/>
        <v>0</v>
      </c>
      <c r="BJ65" s="131">
        <f t="shared" si="3"/>
        <v>0</v>
      </c>
    </row>
    <row r="66" spans="1:62" ht="13.5" thickBot="1">
      <c r="A66" s="9" t="s">
        <v>78</v>
      </c>
      <c r="B66" s="11">
        <v>4414852.75</v>
      </c>
      <c r="C66" s="11">
        <v>4397505.4400000004</v>
      </c>
      <c r="D66" s="11">
        <v>4612377.1100000003</v>
      </c>
      <c r="E66" s="11">
        <v>4612377.1100000003</v>
      </c>
      <c r="F66" s="11">
        <v>4612377.1100000003</v>
      </c>
      <c r="G66" s="11">
        <v>4616072.37</v>
      </c>
      <c r="H66" s="11">
        <v>4616072.37</v>
      </c>
      <c r="I66" s="11">
        <v>4629362.74</v>
      </c>
      <c r="J66" s="11">
        <v>4629362.74</v>
      </c>
      <c r="K66" s="11">
        <v>4629362.74</v>
      </c>
      <c r="L66" s="11">
        <v>4629362.74</v>
      </c>
      <c r="M66" s="11">
        <v>4629362.74</v>
      </c>
      <c r="N66" s="11">
        <v>4633412.67</v>
      </c>
      <c r="O66" s="11">
        <v>-1299359.25</v>
      </c>
      <c r="P66" s="11">
        <v>-1274063.72</v>
      </c>
      <c r="Q66" s="11">
        <v>-1289080.19</v>
      </c>
      <c r="R66" s="11">
        <v>-1304454.78</v>
      </c>
      <c r="S66" s="11">
        <v>-1319829.3700000001</v>
      </c>
      <c r="T66" s="11">
        <v>-1335210.1200000001</v>
      </c>
      <c r="U66" s="11">
        <v>-1350597.03</v>
      </c>
      <c r="V66" s="11">
        <v>-1366006.09</v>
      </c>
      <c r="W66" s="11">
        <v>-1381437.29</v>
      </c>
      <c r="X66" s="11">
        <v>-1396868.49</v>
      </c>
      <c r="Y66" s="11">
        <v>-1412299.69</v>
      </c>
      <c r="Z66" s="11">
        <v>-1427730.89</v>
      </c>
      <c r="AA66" s="11">
        <v>-1443168.84</v>
      </c>
      <c r="AB66" s="11">
        <v>-14640.72</v>
      </c>
      <c r="AC66" s="11">
        <v>-14687.26</v>
      </c>
      <c r="AD66" s="11">
        <v>-15016.47</v>
      </c>
      <c r="AE66" s="11">
        <v>-15374.59</v>
      </c>
      <c r="AF66" s="11">
        <v>-15374.59</v>
      </c>
      <c r="AG66" s="11">
        <v>-15380.75</v>
      </c>
      <c r="AH66" s="11">
        <v>-15386.91</v>
      </c>
      <c r="AI66" s="11">
        <v>-15409.06</v>
      </c>
      <c r="AJ66" s="11">
        <v>-15431.2</v>
      </c>
      <c r="AK66" s="11">
        <v>-15431.2</v>
      </c>
      <c r="AL66" s="11">
        <v>-15431.2</v>
      </c>
      <c r="AM66" s="11">
        <v>-15431.2</v>
      </c>
      <c r="AN66" s="11">
        <v>-15437.95</v>
      </c>
      <c r="AO66" t="str">
        <f t="shared" si="0"/>
        <v>CD</v>
      </c>
      <c r="AP66" t="str">
        <f>IFERROR(IF(VLOOKUP(MID(A66,4,2),'Data.Lookup - Do Not Print'!$S$3:$T$7,2,FALSE)=1,MID(A66,4,2),0),"AN")</f>
        <v>AN</v>
      </c>
      <c r="AQ66" t="s">
        <v>987</v>
      </c>
      <c r="AR66" t="str">
        <f t="shared" si="1"/>
        <v>393000</v>
      </c>
      <c r="AS66" t="str">
        <f>IF(AO66="GD",VLOOKUP(_xlfn.NUMBERVALUE(AR66),'Data.Lookup - Do Not Print'!$D$3:$E$12,2,TRUE),VLOOKUP(_xlfn.NUMBERVALUE(AR66),'Data.Lookup - Do Not Print'!$A$3:$B$16,2,TRUE))</f>
        <v>General</v>
      </c>
      <c r="AT66">
        <v>4</v>
      </c>
      <c r="AU66" t="str">
        <f t="shared" si="2"/>
        <v>CD.AN4</v>
      </c>
      <c r="AV66" s="46">
        <f>VLOOKUP($AU66,'2022-Allocations'!$I$6:$T$24,AV$8,FALSE)</f>
        <v>0.51656999999999997</v>
      </c>
      <c r="AW66" s="46">
        <f>VLOOKUP($AU66,'2022-Allocations'!$I$6:$T$24,AW$8,FALSE)</f>
        <v>0.16153000000000001</v>
      </c>
      <c r="AX66" s="46">
        <f>VLOOKUP($AU66,'2022-Allocations'!$I$6:$T$24,AX$8,FALSE)</f>
        <v>0.26022000000000001</v>
      </c>
      <c r="AY66" s="46">
        <f>VLOOKUP($AU66,'2022-Allocations'!$I$6:$T$24,AY$8,FALSE)</f>
        <v>6.1679999999999999E-2</v>
      </c>
      <c r="AZ66" s="46">
        <f>VLOOKUP($AU66,'2022-Allocations'!$I$6:$T$24,AZ$8,FALSE)</f>
        <v>0</v>
      </c>
      <c r="BA66" s="121">
        <f t="shared" si="4"/>
        <v>0</v>
      </c>
      <c r="BB66" s="46">
        <f>VLOOKUP(A66,'Data.Lookup - Do Not Print'!$G$3:$I$802,3,FALSE)</f>
        <v>0.04</v>
      </c>
      <c r="BC66" s="46">
        <f>VLOOKUP(A66,'Data.Lookup - Do Not Print'!$M$3:$O$802,3,FALSE)</f>
        <v>0.04</v>
      </c>
      <c r="BD66" s="46" t="str">
        <f t="shared" si="5"/>
        <v>N</v>
      </c>
      <c r="BE66" s="126">
        <f t="shared" si="10"/>
        <v>2393482</v>
      </c>
      <c r="BF66" s="126">
        <f t="shared" si="6"/>
        <v>748435</v>
      </c>
      <c r="BG66" s="126">
        <f t="shared" si="7"/>
        <v>1205707</v>
      </c>
      <c r="BH66" s="126">
        <f t="shared" si="8"/>
        <v>285789</v>
      </c>
      <c r="BI66" s="126">
        <f t="shared" si="9"/>
        <v>0</v>
      </c>
      <c r="BJ66" s="131">
        <f t="shared" si="3"/>
        <v>0</v>
      </c>
    </row>
    <row r="67" spans="1:62" ht="13.5" thickBot="1">
      <c r="A67" s="9" t="s">
        <v>79</v>
      </c>
      <c r="B67" s="11">
        <v>354967.26</v>
      </c>
      <c r="C67" s="11">
        <v>345309.06</v>
      </c>
      <c r="D67" s="11">
        <v>345309.06</v>
      </c>
      <c r="E67" s="11">
        <v>345309.06</v>
      </c>
      <c r="F67" s="11">
        <v>345309.06</v>
      </c>
      <c r="G67" s="11">
        <v>345309.06</v>
      </c>
      <c r="H67" s="11">
        <v>1004656.45</v>
      </c>
      <c r="I67" s="11">
        <v>1004656.45</v>
      </c>
      <c r="J67" s="11">
        <v>1004656.45</v>
      </c>
      <c r="K67" s="11">
        <v>1004656.45</v>
      </c>
      <c r="L67" s="11">
        <v>1004656.45</v>
      </c>
      <c r="M67" s="11">
        <v>1004656.45</v>
      </c>
      <c r="N67" s="11">
        <v>1004656.45</v>
      </c>
      <c r="O67" s="11">
        <v>-140027.60999999999</v>
      </c>
      <c r="P67" s="11">
        <v>-131828.32</v>
      </c>
      <c r="Q67" s="11">
        <v>-133267.10999999999</v>
      </c>
      <c r="R67" s="11">
        <v>-134705.9</v>
      </c>
      <c r="S67" s="11">
        <v>-136144.69</v>
      </c>
      <c r="T67" s="11">
        <v>-137583.48000000001</v>
      </c>
      <c r="U67" s="11">
        <v>-140395.91</v>
      </c>
      <c r="V67" s="11">
        <v>-144581.98000000001</v>
      </c>
      <c r="W67" s="11">
        <v>-148768.04999999999</v>
      </c>
      <c r="X67" s="11">
        <v>-152954.12</v>
      </c>
      <c r="Y67" s="11">
        <v>-157140.19</v>
      </c>
      <c r="Z67" s="11">
        <v>-161326.26</v>
      </c>
      <c r="AA67" s="11">
        <v>-165512.32999999999</v>
      </c>
      <c r="AB67" s="11">
        <v>-1479.03</v>
      </c>
      <c r="AC67" s="11">
        <v>-1458.91</v>
      </c>
      <c r="AD67" s="11">
        <v>-1438.79</v>
      </c>
      <c r="AE67" s="11">
        <v>-1438.79</v>
      </c>
      <c r="AF67" s="11">
        <v>-1438.79</v>
      </c>
      <c r="AG67" s="11">
        <v>-1438.79</v>
      </c>
      <c r="AH67" s="11">
        <v>-2812.43</v>
      </c>
      <c r="AI67" s="11">
        <v>-4186.07</v>
      </c>
      <c r="AJ67" s="11">
        <v>-4186.07</v>
      </c>
      <c r="AK67" s="11">
        <v>-4186.07</v>
      </c>
      <c r="AL67" s="11">
        <v>-4186.07</v>
      </c>
      <c r="AM67" s="11">
        <v>-4186.07</v>
      </c>
      <c r="AN67" s="11">
        <v>-4186.07</v>
      </c>
      <c r="AO67" t="str">
        <f t="shared" si="0"/>
        <v>CD</v>
      </c>
      <c r="AP67" t="str">
        <f>IFERROR(IF(VLOOKUP(MID(A67,4,2),'Data.Lookup - Do Not Print'!$S$3:$T$7,2,FALSE)=1,MID(A67,4,2),0),"AN")</f>
        <v>AN</v>
      </c>
      <c r="AQ67" t="s">
        <v>987</v>
      </c>
      <c r="AR67" t="str">
        <f t="shared" si="1"/>
        <v>394000</v>
      </c>
      <c r="AS67" t="str">
        <f>IF(AO67="GD",VLOOKUP(_xlfn.NUMBERVALUE(AR67),'Data.Lookup - Do Not Print'!$D$3:$E$12,2,TRUE),VLOOKUP(_xlfn.NUMBERVALUE(AR67),'Data.Lookup - Do Not Print'!$A$3:$B$16,2,TRUE))</f>
        <v>General</v>
      </c>
      <c r="AT67">
        <v>4</v>
      </c>
      <c r="AU67" t="str">
        <f t="shared" si="2"/>
        <v>CD.AN4</v>
      </c>
      <c r="AV67" s="46">
        <f>VLOOKUP($AU67,'2022-Allocations'!$I$6:$T$24,AV$8,FALSE)</f>
        <v>0.51656999999999997</v>
      </c>
      <c r="AW67" s="46">
        <f>VLOOKUP($AU67,'2022-Allocations'!$I$6:$T$24,AW$8,FALSE)</f>
        <v>0.16153000000000001</v>
      </c>
      <c r="AX67" s="46">
        <f>VLOOKUP($AU67,'2022-Allocations'!$I$6:$T$24,AX$8,FALSE)</f>
        <v>0.26022000000000001</v>
      </c>
      <c r="AY67" s="46">
        <f>VLOOKUP($AU67,'2022-Allocations'!$I$6:$T$24,AY$8,FALSE)</f>
        <v>6.1679999999999999E-2</v>
      </c>
      <c r="AZ67" s="46">
        <f>VLOOKUP($AU67,'2022-Allocations'!$I$6:$T$24,AZ$8,FALSE)</f>
        <v>0</v>
      </c>
      <c r="BA67" s="121">
        <f t="shared" si="4"/>
        <v>0</v>
      </c>
      <c r="BB67" s="46">
        <f>VLOOKUP(A67,'Data.Lookup - Do Not Print'!$G$3:$I$802,3,FALSE)</f>
        <v>0.05</v>
      </c>
      <c r="BC67" s="46">
        <f>VLOOKUP(A67,'Data.Lookup - Do Not Print'!$M$3:$O$802,3,FALSE)</f>
        <v>0.05</v>
      </c>
      <c r="BD67" s="46" t="str">
        <f t="shared" si="5"/>
        <v>N</v>
      </c>
      <c r="BE67" s="126">
        <f t="shared" si="10"/>
        <v>518975</v>
      </c>
      <c r="BF67" s="126">
        <f t="shared" si="6"/>
        <v>162282</v>
      </c>
      <c r="BG67" s="126">
        <f t="shared" si="7"/>
        <v>261432</v>
      </c>
      <c r="BH67" s="126">
        <f t="shared" si="8"/>
        <v>61967</v>
      </c>
      <c r="BI67" s="126">
        <f t="shared" si="9"/>
        <v>0</v>
      </c>
      <c r="BJ67" s="131">
        <f t="shared" si="3"/>
        <v>0</v>
      </c>
    </row>
    <row r="68" spans="1:62" ht="13.5" thickBot="1">
      <c r="A68" s="9" t="s">
        <v>80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t="str">
        <f t="shared" si="0"/>
        <v>CD</v>
      </c>
      <c r="AP68" t="str">
        <f>IFERROR(IF(VLOOKUP(MID(A68,4,2),'Data.Lookup - Do Not Print'!$S$3:$T$7,2,FALSE)=1,MID(A68,4,2),0),"AN")</f>
        <v>AN</v>
      </c>
      <c r="AQ68" t="s">
        <v>987</v>
      </c>
      <c r="AR68" t="str">
        <f t="shared" si="1"/>
        <v>395000</v>
      </c>
      <c r="AS68" t="str">
        <f>IF(AO68="GD",VLOOKUP(_xlfn.NUMBERVALUE(AR68),'Data.Lookup - Do Not Print'!$D$3:$E$12,2,TRUE),VLOOKUP(_xlfn.NUMBERVALUE(AR68),'Data.Lookup - Do Not Print'!$A$3:$B$16,2,TRUE))</f>
        <v>General</v>
      </c>
      <c r="AT68">
        <v>4</v>
      </c>
      <c r="AU68" t="str">
        <f t="shared" si="2"/>
        <v>CD.AN4</v>
      </c>
      <c r="AV68" s="46">
        <f>VLOOKUP($AU68,'2022-Allocations'!$I$6:$T$24,AV$8,FALSE)</f>
        <v>0.51656999999999997</v>
      </c>
      <c r="AW68" s="46">
        <f>VLOOKUP($AU68,'2022-Allocations'!$I$6:$T$24,AW$8,FALSE)</f>
        <v>0.16153000000000001</v>
      </c>
      <c r="AX68" s="46">
        <f>VLOOKUP($AU68,'2022-Allocations'!$I$6:$T$24,AX$8,FALSE)</f>
        <v>0.26022000000000001</v>
      </c>
      <c r="AY68" s="46">
        <f>VLOOKUP($AU68,'2022-Allocations'!$I$6:$T$24,AY$8,FALSE)</f>
        <v>6.1679999999999999E-2</v>
      </c>
      <c r="AZ68" s="46">
        <f>VLOOKUP($AU68,'2022-Allocations'!$I$6:$T$24,AZ$8,FALSE)</f>
        <v>0</v>
      </c>
      <c r="BA68" s="121">
        <f t="shared" si="4"/>
        <v>0</v>
      </c>
      <c r="BB68" s="46">
        <f>VLOOKUP(A68,'Data.Lookup - Do Not Print'!$G$3:$I$802,3,FALSE)</f>
        <v>6.6699999999999995E-2</v>
      </c>
      <c r="BC68" s="46">
        <f>VLOOKUP(A68,'Data.Lookup - Do Not Print'!$M$3:$O$802,3,FALSE)</f>
        <v>6.6699999999999995E-2</v>
      </c>
      <c r="BD68" s="46" t="str">
        <f t="shared" si="5"/>
        <v>N</v>
      </c>
      <c r="BE68" s="126">
        <f t="shared" si="10"/>
        <v>0</v>
      </c>
      <c r="BF68" s="126">
        <f t="shared" si="6"/>
        <v>0</v>
      </c>
      <c r="BG68" s="126">
        <f t="shared" si="7"/>
        <v>0</v>
      </c>
      <c r="BH68" s="126">
        <f t="shared" si="8"/>
        <v>0</v>
      </c>
      <c r="BI68" s="126">
        <f t="shared" si="9"/>
        <v>0</v>
      </c>
      <c r="BJ68" s="131">
        <f t="shared" si="3"/>
        <v>0</v>
      </c>
    </row>
    <row r="69" spans="1:62" ht="13.5" thickBot="1">
      <c r="A69" s="9" t="s">
        <v>81</v>
      </c>
      <c r="B69" s="11">
        <v>595475.51</v>
      </c>
      <c r="C69" s="11">
        <v>595475.51</v>
      </c>
      <c r="D69" s="11">
        <v>595475.51</v>
      </c>
      <c r="E69" s="11">
        <v>632401.9</v>
      </c>
      <c r="F69" s="11">
        <v>632401.9</v>
      </c>
      <c r="G69" s="11">
        <v>632401.9</v>
      </c>
      <c r="H69" s="11">
        <v>632401.9</v>
      </c>
      <c r="I69" s="11">
        <v>632401.9</v>
      </c>
      <c r="J69" s="11">
        <v>632401.9</v>
      </c>
      <c r="K69" s="11">
        <v>632401.9</v>
      </c>
      <c r="L69" s="11">
        <v>632401.9</v>
      </c>
      <c r="M69" s="11">
        <v>632401.9</v>
      </c>
      <c r="N69" s="11">
        <v>632401.9</v>
      </c>
      <c r="O69" s="11">
        <v>-286010.67</v>
      </c>
      <c r="P69" s="11">
        <v>-287032.90000000002</v>
      </c>
      <c r="Q69" s="11">
        <v>-288055.13</v>
      </c>
      <c r="R69" s="11">
        <v>-289109.06</v>
      </c>
      <c r="S69" s="11">
        <v>-290194.68</v>
      </c>
      <c r="T69" s="11">
        <v>-291280.3</v>
      </c>
      <c r="U69" s="11">
        <v>-292365.92</v>
      </c>
      <c r="V69" s="11">
        <v>-293451.53999999998</v>
      </c>
      <c r="W69" s="11">
        <v>-294537.15999999997</v>
      </c>
      <c r="X69" s="11">
        <v>-295622.78000000003</v>
      </c>
      <c r="Y69" s="11">
        <v>-296708.40000000002</v>
      </c>
      <c r="Z69" s="11">
        <v>-297794.02</v>
      </c>
      <c r="AA69" s="11">
        <v>-298879.64</v>
      </c>
      <c r="AB69" s="11">
        <v>-1022.23</v>
      </c>
      <c r="AC69" s="11">
        <v>-1022.23</v>
      </c>
      <c r="AD69" s="11">
        <v>-1022.23</v>
      </c>
      <c r="AE69" s="11">
        <v>-1053.93</v>
      </c>
      <c r="AF69" s="11">
        <v>-1085.6199999999999</v>
      </c>
      <c r="AG69" s="11">
        <v>-1085.6199999999999</v>
      </c>
      <c r="AH69" s="11">
        <v>-1085.6199999999999</v>
      </c>
      <c r="AI69" s="11">
        <v>-1085.6199999999999</v>
      </c>
      <c r="AJ69" s="11">
        <v>-1085.6199999999999</v>
      </c>
      <c r="AK69" s="11">
        <v>-1085.6199999999999</v>
      </c>
      <c r="AL69" s="11">
        <v>-1085.6199999999999</v>
      </c>
      <c r="AM69" s="11">
        <v>-1085.6199999999999</v>
      </c>
      <c r="AN69" s="11">
        <v>-1085.6199999999999</v>
      </c>
      <c r="AO69" t="str">
        <f t="shared" si="0"/>
        <v>CD</v>
      </c>
      <c r="AP69" t="str">
        <f>IFERROR(IF(VLOOKUP(MID(A69,4,2),'Data.Lookup - Do Not Print'!$S$3:$T$7,2,FALSE)=1,MID(A69,4,2),0),"AN")</f>
        <v>AN</v>
      </c>
      <c r="AQ69" t="s">
        <v>987</v>
      </c>
      <c r="AR69" t="str">
        <f t="shared" si="1"/>
        <v>396000</v>
      </c>
      <c r="AS69" t="str">
        <f>IF(AO69="GD",VLOOKUP(_xlfn.NUMBERVALUE(AR69),'Data.Lookup - Do Not Print'!$D$3:$E$12,2,TRUE),VLOOKUP(_xlfn.NUMBERVALUE(AR69),'Data.Lookup - Do Not Print'!$A$3:$B$16,2,TRUE))</f>
        <v>Transportation - Tools</v>
      </c>
      <c r="AT69">
        <v>4</v>
      </c>
      <c r="AU69" t="str">
        <f t="shared" si="2"/>
        <v>CD.AN4</v>
      </c>
      <c r="AV69" s="46">
        <f>VLOOKUP($AU69,'2022-Allocations'!$I$6:$T$24,AV$8,FALSE)</f>
        <v>0.51656999999999997</v>
      </c>
      <c r="AW69" s="46">
        <f>VLOOKUP($AU69,'2022-Allocations'!$I$6:$T$24,AW$8,FALSE)</f>
        <v>0.16153000000000001</v>
      </c>
      <c r="AX69" s="46">
        <f>VLOOKUP($AU69,'2022-Allocations'!$I$6:$T$24,AX$8,FALSE)</f>
        <v>0.26022000000000001</v>
      </c>
      <c r="AY69" s="46">
        <f>VLOOKUP($AU69,'2022-Allocations'!$I$6:$T$24,AY$8,FALSE)</f>
        <v>6.1679999999999999E-2</v>
      </c>
      <c r="AZ69" s="46">
        <f>VLOOKUP($AU69,'2022-Allocations'!$I$6:$T$24,AZ$8,FALSE)</f>
        <v>0</v>
      </c>
      <c r="BA69" s="121">
        <f t="shared" si="4"/>
        <v>0</v>
      </c>
      <c r="BB69" s="46">
        <f>VLOOKUP(A69,'Data.Lookup - Do Not Print'!$G$3:$I$802,3,FALSE)</f>
        <v>2.06E-2</v>
      </c>
      <c r="BC69" s="46">
        <f>VLOOKUP(A69,'Data.Lookup - Do Not Print'!$M$3:$O$802,3,FALSE)</f>
        <v>3.2399999999999998E-2</v>
      </c>
      <c r="BD69" s="46" t="str">
        <f t="shared" si="5"/>
        <v>N</v>
      </c>
      <c r="BE69" s="132">
        <f>ROUND($N69*AV69,0)-1</f>
        <v>326679</v>
      </c>
      <c r="BF69" s="126">
        <f t="shared" si="6"/>
        <v>102152</v>
      </c>
      <c r="BG69" s="126">
        <f t="shared" si="7"/>
        <v>164564</v>
      </c>
      <c r="BH69" s="126">
        <f t="shared" si="8"/>
        <v>39007</v>
      </c>
      <c r="BI69" s="126">
        <f t="shared" si="9"/>
        <v>0</v>
      </c>
      <c r="BJ69" s="131">
        <f t="shared" si="3"/>
        <v>0</v>
      </c>
    </row>
    <row r="70" spans="1:62" ht="13.5" thickBot="1">
      <c r="A70" s="9" t="s">
        <v>82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t="str">
        <f t="shared" si="0"/>
        <v>CD</v>
      </c>
      <c r="AP70" t="str">
        <f>IFERROR(IF(VLOOKUP(MID(A70,4,2),'Data.Lookup - Do Not Print'!$S$3:$T$7,2,FALSE)=1,MID(A70,4,2),0),"AN")</f>
        <v>AN</v>
      </c>
      <c r="AQ70" t="s">
        <v>987</v>
      </c>
      <c r="AR70" t="str">
        <f t="shared" si="1"/>
        <v>396700</v>
      </c>
      <c r="AS70" t="str">
        <f>IF(AO70="GD",VLOOKUP(_xlfn.NUMBERVALUE(AR70),'Data.Lookup - Do Not Print'!$D$3:$E$12,2,TRUE),VLOOKUP(_xlfn.NUMBERVALUE(AR70),'Data.Lookup - Do Not Print'!$A$3:$B$16,2,TRUE))</f>
        <v>Transportation - Tools</v>
      </c>
      <c r="AT70">
        <v>4</v>
      </c>
      <c r="AU70" t="str">
        <f t="shared" si="2"/>
        <v>CD.AN4</v>
      </c>
      <c r="AV70" s="46">
        <f>VLOOKUP($AU70,'2022-Allocations'!$I$6:$T$24,AV$8,FALSE)</f>
        <v>0.51656999999999997</v>
      </c>
      <c r="AW70" s="46">
        <f>VLOOKUP($AU70,'2022-Allocations'!$I$6:$T$24,AW$8,FALSE)</f>
        <v>0.16153000000000001</v>
      </c>
      <c r="AX70" s="46">
        <f>VLOOKUP($AU70,'2022-Allocations'!$I$6:$T$24,AX$8,FALSE)</f>
        <v>0.26022000000000001</v>
      </c>
      <c r="AY70" s="46">
        <f>VLOOKUP($AU70,'2022-Allocations'!$I$6:$T$24,AY$8,FALSE)</f>
        <v>6.1679999999999999E-2</v>
      </c>
      <c r="AZ70" s="46">
        <f>VLOOKUP($AU70,'2022-Allocations'!$I$6:$T$24,AZ$8,FALSE)</f>
        <v>0</v>
      </c>
      <c r="BA70" s="121">
        <f t="shared" si="4"/>
        <v>0</v>
      </c>
      <c r="BB70" s="46">
        <f>VLOOKUP(A70,'Data.Lookup - Do Not Print'!$G$3:$I$802,3,FALSE)</f>
        <v>7.4300000000000005E-2</v>
      </c>
      <c r="BC70" s="46">
        <f>VLOOKUP(A70,'Data.Lookup - Do Not Print'!$M$3:$O$802,3,FALSE)</f>
        <v>3.2399999999999998E-2</v>
      </c>
      <c r="BD70" s="46" t="str">
        <f t="shared" si="5"/>
        <v>N</v>
      </c>
      <c r="BE70" s="126">
        <f t="shared" si="10"/>
        <v>0</v>
      </c>
      <c r="BF70" s="126">
        <f t="shared" si="6"/>
        <v>0</v>
      </c>
      <c r="BG70" s="126">
        <f t="shared" si="7"/>
        <v>0</v>
      </c>
      <c r="BH70" s="126">
        <f t="shared" si="8"/>
        <v>0</v>
      </c>
      <c r="BI70" s="126">
        <f t="shared" si="9"/>
        <v>0</v>
      </c>
      <c r="BJ70" s="131">
        <f t="shared" si="3"/>
        <v>0</v>
      </c>
    </row>
    <row r="71" spans="1:62" ht="13.5" thickBot="1">
      <c r="A71" s="9" t="s">
        <v>83</v>
      </c>
      <c r="B71" s="11">
        <v>1762080.94</v>
      </c>
      <c r="C71" s="11">
        <v>1762080.94</v>
      </c>
      <c r="D71" s="11">
        <v>1671038.65</v>
      </c>
      <c r="E71" s="11">
        <v>1753313.73</v>
      </c>
      <c r="F71" s="11">
        <v>1753313.73</v>
      </c>
      <c r="G71" s="11">
        <v>1747189.15</v>
      </c>
      <c r="H71" s="11">
        <v>1747189.15</v>
      </c>
      <c r="I71" s="11">
        <v>1719239.96</v>
      </c>
      <c r="J71" s="11">
        <v>1719239.96</v>
      </c>
      <c r="K71" s="11">
        <v>1719239.96</v>
      </c>
      <c r="L71" s="11">
        <v>1719239.96</v>
      </c>
      <c r="M71" s="11">
        <v>1719239.96</v>
      </c>
      <c r="N71" s="11">
        <v>1719239.96</v>
      </c>
      <c r="O71" s="11">
        <v>922083.92</v>
      </c>
      <c r="P71" s="11">
        <v>912289.69</v>
      </c>
      <c r="Q71" s="11">
        <v>993790.77</v>
      </c>
      <c r="R71" s="11">
        <v>984273.93</v>
      </c>
      <c r="S71" s="11">
        <v>974528.42</v>
      </c>
      <c r="T71" s="11">
        <v>970924.52</v>
      </c>
      <c r="U71" s="11">
        <v>961213.06</v>
      </c>
      <c r="V71" s="11">
        <v>979528.46</v>
      </c>
      <c r="W71" s="11">
        <v>969972.35</v>
      </c>
      <c r="X71" s="11">
        <v>960416.24</v>
      </c>
      <c r="Y71" s="11">
        <v>950860.13</v>
      </c>
      <c r="Z71" s="11">
        <v>941304.02</v>
      </c>
      <c r="AA71" s="11">
        <v>931747.91</v>
      </c>
      <c r="AB71" s="11">
        <v>-10743.41</v>
      </c>
      <c r="AC71" s="11">
        <v>-9794.23</v>
      </c>
      <c r="AD71" s="11">
        <v>-9541.2099999999991</v>
      </c>
      <c r="AE71" s="11">
        <v>-9516.84</v>
      </c>
      <c r="AF71" s="11">
        <v>-9745.51</v>
      </c>
      <c r="AG71" s="11">
        <v>-9728.48</v>
      </c>
      <c r="AH71" s="11">
        <v>-9711.4599999999991</v>
      </c>
      <c r="AI71" s="11">
        <v>-9633.7900000000009</v>
      </c>
      <c r="AJ71" s="11">
        <v>-9556.11</v>
      </c>
      <c r="AK71" s="11">
        <v>-9556.11</v>
      </c>
      <c r="AL71" s="11">
        <v>-9556.11</v>
      </c>
      <c r="AM71" s="11">
        <v>-9556.11</v>
      </c>
      <c r="AN71" s="11">
        <v>-9556.11</v>
      </c>
      <c r="AO71" t="str">
        <f t="shared" si="0"/>
        <v>CD</v>
      </c>
      <c r="AP71" t="str">
        <f>IFERROR(IF(VLOOKUP(MID(A71,4,2),'Data.Lookup - Do Not Print'!$S$3:$T$7,2,FALSE)=1,MID(A71,4,2),0),"AN")</f>
        <v>AN</v>
      </c>
      <c r="AQ71" t="s">
        <v>987</v>
      </c>
      <c r="AR71" t="str">
        <f t="shared" si="1"/>
        <v>397000</v>
      </c>
      <c r="AS71" t="str">
        <f>IF(AO71="GD",VLOOKUP(_xlfn.NUMBERVALUE(AR71),'Data.Lookup - Do Not Print'!$D$3:$E$12,2,TRUE),VLOOKUP(_xlfn.NUMBERVALUE(AR71),'Data.Lookup - Do Not Print'!$A$3:$B$16,2,TRUE))</f>
        <v>General</v>
      </c>
      <c r="AT71">
        <v>4</v>
      </c>
      <c r="AU71" t="str">
        <f t="shared" si="2"/>
        <v>CD.AN4</v>
      </c>
      <c r="AV71" s="46">
        <f>VLOOKUP($AU71,'2022-Allocations'!$I$6:$T$24,AV$8,FALSE)</f>
        <v>0.51656999999999997</v>
      </c>
      <c r="AW71" s="46">
        <f>VLOOKUP($AU71,'2022-Allocations'!$I$6:$T$24,AW$8,FALSE)</f>
        <v>0.16153000000000001</v>
      </c>
      <c r="AX71" s="46">
        <f>VLOOKUP($AU71,'2022-Allocations'!$I$6:$T$24,AX$8,FALSE)</f>
        <v>0.26022000000000001</v>
      </c>
      <c r="AY71" s="46">
        <f>VLOOKUP($AU71,'2022-Allocations'!$I$6:$T$24,AY$8,FALSE)</f>
        <v>6.1679999999999999E-2</v>
      </c>
      <c r="AZ71" s="46">
        <f>VLOOKUP($AU71,'2022-Allocations'!$I$6:$T$24,AZ$8,FALSE)</f>
        <v>0</v>
      </c>
      <c r="BA71" s="121">
        <f t="shared" si="4"/>
        <v>0</v>
      </c>
      <c r="BB71" s="46">
        <f>VLOOKUP(A71,'Data.Lookup - Do Not Print'!$G$3:$I$802,3,FALSE)</f>
        <v>6.6699999999999995E-2</v>
      </c>
      <c r="BC71" s="46">
        <f>VLOOKUP(A71,'Data.Lookup - Do Not Print'!$M$3:$O$802,3,FALSE)</f>
        <v>6.6699999999999995E-2</v>
      </c>
      <c r="BD71" s="46" t="str">
        <f t="shared" si="5"/>
        <v>N</v>
      </c>
      <c r="BE71" s="132">
        <f>ROUND($N71*AV71,0)-1</f>
        <v>888107</v>
      </c>
      <c r="BF71" s="126">
        <f t="shared" si="6"/>
        <v>277709</v>
      </c>
      <c r="BG71" s="126">
        <f t="shared" si="7"/>
        <v>447381</v>
      </c>
      <c r="BH71" s="126">
        <f t="shared" si="8"/>
        <v>106043</v>
      </c>
      <c r="BI71" s="126">
        <f t="shared" si="9"/>
        <v>0</v>
      </c>
      <c r="BJ71" s="131">
        <f t="shared" si="3"/>
        <v>0</v>
      </c>
    </row>
    <row r="72" spans="1:62" ht="13.5" thickBot="1">
      <c r="A72" s="9" t="s">
        <v>84</v>
      </c>
      <c r="B72" s="11">
        <v>218302.14</v>
      </c>
      <c r="C72" s="11">
        <v>218302.14</v>
      </c>
      <c r="D72" s="11">
        <v>218302.14</v>
      </c>
      <c r="E72" s="11">
        <v>218302.14</v>
      </c>
      <c r="F72" s="11">
        <v>218302.14</v>
      </c>
      <c r="G72" s="11">
        <v>218302.14</v>
      </c>
      <c r="H72" s="11">
        <v>218302.14</v>
      </c>
      <c r="I72" s="11">
        <v>218302.14</v>
      </c>
      <c r="J72" s="11">
        <v>218302.14</v>
      </c>
      <c r="K72" s="11">
        <v>218302.14</v>
      </c>
      <c r="L72" s="11">
        <v>218302.14</v>
      </c>
      <c r="M72" s="11">
        <v>218302.14</v>
      </c>
      <c r="N72" s="11">
        <v>218302.14</v>
      </c>
      <c r="O72" s="11">
        <v>-1042650.73</v>
      </c>
      <c r="P72" s="11">
        <v>-1042650.73</v>
      </c>
      <c r="Q72" s="11">
        <v>-1042650.73</v>
      </c>
      <c r="R72" s="11">
        <v>-1042650.73</v>
      </c>
      <c r="S72" s="11">
        <v>-1042650.73</v>
      </c>
      <c r="T72" s="11">
        <v>-1042650.73</v>
      </c>
      <c r="U72" s="11">
        <v>-1042650.73</v>
      </c>
      <c r="V72" s="11">
        <v>-1042650.73</v>
      </c>
      <c r="W72" s="11">
        <v>-1042650.73</v>
      </c>
      <c r="X72" s="11">
        <v>-1042650.73</v>
      </c>
      <c r="Y72" s="11">
        <v>-1042650.73</v>
      </c>
      <c r="Z72" s="11">
        <v>-1042650.73</v>
      </c>
      <c r="AA72" s="11">
        <v>-1042650.73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t="str">
        <f t="shared" si="0"/>
        <v>CD</v>
      </c>
      <c r="AP72" t="str">
        <f>IFERROR(IF(VLOOKUP(MID(A72,4,2),'Data.Lookup - Do Not Print'!$S$3:$T$7,2,FALSE)=1,MID(A72,4,2),0),"AN")</f>
        <v>AN</v>
      </c>
      <c r="AQ72" t="s">
        <v>987</v>
      </c>
      <c r="AR72" t="str">
        <f t="shared" si="1"/>
        <v>397200</v>
      </c>
      <c r="AS72" t="str">
        <f>IF(AO72="GD",VLOOKUP(_xlfn.NUMBERVALUE(AR72),'Data.Lookup - Do Not Print'!$D$3:$E$12,2,TRUE),VLOOKUP(_xlfn.NUMBERVALUE(AR72),'Data.Lookup - Do Not Print'!$A$3:$B$16,2,TRUE))</f>
        <v>General</v>
      </c>
      <c r="AT72">
        <v>4</v>
      </c>
      <c r="AU72" t="str">
        <f t="shared" si="2"/>
        <v>CD.AN4</v>
      </c>
      <c r="AV72" s="46">
        <f>VLOOKUP($AU72,'2022-Allocations'!$I$6:$T$24,AV$8,FALSE)</f>
        <v>0.51656999999999997</v>
      </c>
      <c r="AW72" s="46">
        <f>VLOOKUP($AU72,'2022-Allocations'!$I$6:$T$24,AW$8,FALSE)</f>
        <v>0.16153000000000001</v>
      </c>
      <c r="AX72" s="46">
        <f>VLOOKUP($AU72,'2022-Allocations'!$I$6:$T$24,AX$8,FALSE)</f>
        <v>0.26022000000000001</v>
      </c>
      <c r="AY72" s="46">
        <f>VLOOKUP($AU72,'2022-Allocations'!$I$6:$T$24,AY$8,FALSE)</f>
        <v>6.1679999999999999E-2</v>
      </c>
      <c r="AZ72" s="46">
        <f>VLOOKUP($AU72,'2022-Allocations'!$I$6:$T$24,AZ$8,FALSE)</f>
        <v>0</v>
      </c>
      <c r="BA72" s="121">
        <f t="shared" si="4"/>
        <v>0</v>
      </c>
      <c r="BB72" s="46">
        <f>VLOOKUP(A72,'Data.Lookup - Do Not Print'!$G$3:$I$802,3,FALSE)</f>
        <v>0.1</v>
      </c>
      <c r="BC72" s="46">
        <f>VLOOKUP(A72,'Data.Lookup - Do Not Print'!$M$3:$O$802,3,FALSE)</f>
        <v>0.1</v>
      </c>
      <c r="BD72" s="46" t="str">
        <f t="shared" si="5"/>
        <v>N</v>
      </c>
      <c r="BE72" s="126">
        <f t="shared" si="10"/>
        <v>112768</v>
      </c>
      <c r="BF72" s="126">
        <f t="shared" si="6"/>
        <v>35262</v>
      </c>
      <c r="BG72" s="126">
        <f t="shared" si="7"/>
        <v>56807</v>
      </c>
      <c r="BH72" s="126">
        <f t="shared" si="8"/>
        <v>13465</v>
      </c>
      <c r="BI72" s="126">
        <f t="shared" si="9"/>
        <v>0</v>
      </c>
      <c r="BJ72" s="131">
        <f t="shared" si="3"/>
        <v>0</v>
      </c>
    </row>
    <row r="73" spans="1:62" ht="13.5" thickBot="1">
      <c r="A73" s="9" t="s">
        <v>85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1">
        <v>3506.81</v>
      </c>
      <c r="J73" s="11">
        <v>3506.81</v>
      </c>
      <c r="K73" s="11">
        <v>3506.81</v>
      </c>
      <c r="L73" s="11">
        <v>3506.81</v>
      </c>
      <c r="M73" s="11">
        <v>3506.81</v>
      </c>
      <c r="N73" s="11">
        <v>3506.81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1">
        <v>-14.61</v>
      </c>
      <c r="W73" s="11">
        <v>-43.83</v>
      </c>
      <c r="X73" s="11">
        <v>-73.05</v>
      </c>
      <c r="Y73" s="11">
        <v>-102.27</v>
      </c>
      <c r="Z73" s="11">
        <v>-131.49</v>
      </c>
      <c r="AA73" s="11">
        <v>-160.71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1">
        <v>-14.61</v>
      </c>
      <c r="AJ73" s="11">
        <v>-29.22</v>
      </c>
      <c r="AK73" s="11">
        <v>-29.22</v>
      </c>
      <c r="AL73" s="11">
        <v>-29.22</v>
      </c>
      <c r="AM73" s="11">
        <v>-29.22</v>
      </c>
      <c r="AN73" s="11">
        <v>-29.22</v>
      </c>
      <c r="AO73" t="str">
        <f t="shared" si="0"/>
        <v>CD</v>
      </c>
      <c r="AP73" t="str">
        <f>IFERROR(IF(VLOOKUP(MID(A73,4,2),'Data.Lookup - Do Not Print'!$S$3:$T$7,2,FALSE)=1,MID(A73,4,2),0),"AN")</f>
        <v>AN</v>
      </c>
      <c r="AQ73" t="s">
        <v>987</v>
      </c>
      <c r="AR73" t="str">
        <f t="shared" si="1"/>
        <v>398000</v>
      </c>
      <c r="AS73" t="str">
        <f>IF(AO73="GD",VLOOKUP(_xlfn.NUMBERVALUE(AR73),'Data.Lookup - Do Not Print'!$D$3:$E$12,2,TRUE),VLOOKUP(_xlfn.NUMBERVALUE(AR73),'Data.Lookup - Do Not Print'!$A$3:$B$16,2,TRUE))</f>
        <v>General</v>
      </c>
      <c r="AT73">
        <v>4</v>
      </c>
      <c r="AU73" t="str">
        <f t="shared" si="2"/>
        <v>CD.AN4</v>
      </c>
      <c r="AV73" s="46">
        <f>VLOOKUP($AU73,'2022-Allocations'!$I$6:$T$24,AV$8,FALSE)</f>
        <v>0.51656999999999997</v>
      </c>
      <c r="AW73" s="46">
        <f>VLOOKUP($AU73,'2022-Allocations'!$I$6:$T$24,AW$8,FALSE)</f>
        <v>0.16153000000000001</v>
      </c>
      <c r="AX73" s="46">
        <f>VLOOKUP($AU73,'2022-Allocations'!$I$6:$T$24,AX$8,FALSE)</f>
        <v>0.26022000000000001</v>
      </c>
      <c r="AY73" s="46">
        <f>VLOOKUP($AU73,'2022-Allocations'!$I$6:$T$24,AY$8,FALSE)</f>
        <v>6.1679999999999999E-2</v>
      </c>
      <c r="AZ73" s="46">
        <f>VLOOKUP($AU73,'2022-Allocations'!$I$6:$T$24,AZ$8,FALSE)</f>
        <v>0</v>
      </c>
      <c r="BA73" s="121">
        <f t="shared" ref="BA73:BA136" si="11">SUM(AV73:AZ73)-1</f>
        <v>0</v>
      </c>
      <c r="BB73" s="46">
        <f>VLOOKUP(A73,'Data.Lookup - Do Not Print'!$G$3:$I$802,3,FALSE)</f>
        <v>0.1</v>
      </c>
      <c r="BC73" s="46">
        <f>VLOOKUP(A73,'Data.Lookup - Do Not Print'!$M$3:$O$802,3,FALSE)</f>
        <v>0.1</v>
      </c>
      <c r="BD73" s="46" t="str">
        <f t="shared" si="5"/>
        <v>N</v>
      </c>
      <c r="BE73" s="126">
        <f t="shared" si="10"/>
        <v>1812</v>
      </c>
      <c r="BF73" s="126">
        <f t="shared" si="6"/>
        <v>566</v>
      </c>
      <c r="BG73" s="126">
        <f t="shared" si="7"/>
        <v>913</v>
      </c>
      <c r="BH73" s="126">
        <f t="shared" si="8"/>
        <v>216</v>
      </c>
      <c r="BI73" s="126">
        <f t="shared" si="9"/>
        <v>0</v>
      </c>
      <c r="BJ73" s="131">
        <f t="shared" si="3"/>
        <v>0</v>
      </c>
    </row>
    <row r="74" spans="1:62" ht="13.5" thickBot="1">
      <c r="A74" s="9" t="s">
        <v>86</v>
      </c>
      <c r="B74" s="11">
        <v>437224.7</v>
      </c>
      <c r="C74" s="11">
        <v>437224.7</v>
      </c>
      <c r="D74" s="11">
        <v>437224.7</v>
      </c>
      <c r="E74" s="11">
        <v>437224.7</v>
      </c>
      <c r="F74" s="11">
        <v>437224.7</v>
      </c>
      <c r="G74" s="11">
        <v>437224.7</v>
      </c>
      <c r="H74" s="11">
        <v>437224.7</v>
      </c>
      <c r="I74" s="11">
        <v>437224.7</v>
      </c>
      <c r="J74" s="11">
        <v>437224.7</v>
      </c>
      <c r="K74" s="11">
        <v>437224.7</v>
      </c>
      <c r="L74" s="11">
        <v>437224.7</v>
      </c>
      <c r="M74" s="11">
        <v>437224.7</v>
      </c>
      <c r="N74" s="11">
        <v>437224.7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t="str">
        <f t="shared" si="0"/>
        <v>CD</v>
      </c>
      <c r="AP74" t="str">
        <f>IFERROR(IF(VLOOKUP(MID(A74,4,2),'Data.Lookup - Do Not Print'!$S$3:$T$7,2,FALSE)=1,MID(A74,4,2),0),"AN")</f>
        <v>ID</v>
      </c>
      <c r="AQ74" t="s">
        <v>987</v>
      </c>
      <c r="AR74" t="str">
        <f t="shared" si="1"/>
        <v>389200</v>
      </c>
      <c r="AS74" t="str">
        <f>IF(AO74="GD",VLOOKUP(_xlfn.NUMBERVALUE(AR74),'Data.Lookup - Do Not Print'!$D$3:$E$12,2,TRUE),VLOOKUP(_xlfn.NUMBERVALUE(AR74),'Data.Lookup - Do Not Print'!$A$3:$B$16,2,TRUE))</f>
        <v>General</v>
      </c>
      <c r="AT74">
        <v>4</v>
      </c>
      <c r="AU74" t="str">
        <f t="shared" si="2"/>
        <v>CD.ID4</v>
      </c>
      <c r="AV74" s="46">
        <f>VLOOKUP($AU74,'2022-Allocations'!$I$6:$T$24,AV$8,FALSE)</f>
        <v>0</v>
      </c>
      <c r="AW74" s="46">
        <f>VLOOKUP($AU74,'2022-Allocations'!$I$6:$T$24,AW$8,FALSE)</f>
        <v>0</v>
      </c>
      <c r="AX74" s="46">
        <f>VLOOKUP($AU74,'2022-Allocations'!$I$6:$T$24,AX$8,FALSE)</f>
        <v>0.77678999999999998</v>
      </c>
      <c r="AY74" s="46">
        <f>VLOOKUP($AU74,'2022-Allocations'!$I$6:$T$24,AY$8,FALSE)</f>
        <v>0.22320999999999999</v>
      </c>
      <c r="AZ74" s="46">
        <f>VLOOKUP($AU74,'2022-Allocations'!$I$6:$T$24,AZ$8,FALSE)</f>
        <v>0</v>
      </c>
      <c r="BA74" s="121">
        <f t="shared" si="11"/>
        <v>0</v>
      </c>
      <c r="BB74" s="46">
        <f>VLOOKUP(A74,'Data.Lookup - Do Not Print'!$G$3:$I$802,3,FALSE)</f>
        <v>0</v>
      </c>
      <c r="BC74" s="46">
        <f>VLOOKUP(A74,'Data.Lookup - Do Not Print'!$M$3:$O$802,3,FALSE)</f>
        <v>0</v>
      </c>
      <c r="BD74" s="46" t="str">
        <f t="shared" si="5"/>
        <v>Y</v>
      </c>
      <c r="BE74" s="126">
        <f t="shared" si="10"/>
        <v>0</v>
      </c>
      <c r="BF74" s="126">
        <f t="shared" si="6"/>
        <v>0</v>
      </c>
      <c r="BG74" s="126">
        <f t="shared" si="7"/>
        <v>339632</v>
      </c>
      <c r="BH74" s="126">
        <f t="shared" si="8"/>
        <v>97593</v>
      </c>
      <c r="BI74" s="126">
        <f t="shared" si="9"/>
        <v>0</v>
      </c>
      <c r="BJ74" s="131">
        <f t="shared" si="3"/>
        <v>0</v>
      </c>
    </row>
    <row r="75" spans="1:62" ht="13.5" thickBot="1">
      <c r="A75" s="9" t="s">
        <v>87</v>
      </c>
      <c r="B75" s="11">
        <v>7688428.2800000003</v>
      </c>
      <c r="C75" s="11">
        <v>7717961.4199999999</v>
      </c>
      <c r="D75" s="11">
        <v>7717961.4199999999</v>
      </c>
      <c r="E75" s="11">
        <v>7717481.2400000002</v>
      </c>
      <c r="F75" s="11">
        <v>7717481.2400000002</v>
      </c>
      <c r="G75" s="11">
        <v>7717481.2400000002</v>
      </c>
      <c r="H75" s="11">
        <v>7717481.2400000002</v>
      </c>
      <c r="I75" s="11">
        <v>7717481.2400000002</v>
      </c>
      <c r="J75" s="11">
        <v>7717481.2400000002</v>
      </c>
      <c r="K75" s="11">
        <v>7810601.8099999996</v>
      </c>
      <c r="L75" s="11">
        <v>7810601.8099999996</v>
      </c>
      <c r="M75" s="11">
        <v>7810601.8099999996</v>
      </c>
      <c r="N75" s="11">
        <v>7810733.4100000001</v>
      </c>
      <c r="O75" s="11">
        <v>-3130082.03</v>
      </c>
      <c r="P75" s="11">
        <v>-3144011.98</v>
      </c>
      <c r="Q75" s="11">
        <v>-3157968.62</v>
      </c>
      <c r="R75" s="11">
        <v>-3171924.83</v>
      </c>
      <c r="S75" s="11">
        <v>-3185880.61</v>
      </c>
      <c r="T75" s="11">
        <v>-3199836.39</v>
      </c>
      <c r="U75" s="11">
        <v>-3213792.17</v>
      </c>
      <c r="V75" s="11">
        <v>-3227747.95</v>
      </c>
      <c r="W75" s="11">
        <v>-3241703.73</v>
      </c>
      <c r="X75" s="11">
        <v>-3255743.7</v>
      </c>
      <c r="Y75" s="11">
        <v>-3269867.87</v>
      </c>
      <c r="Z75" s="11">
        <v>-3283992.04</v>
      </c>
      <c r="AA75" s="11">
        <v>-3298116.33</v>
      </c>
      <c r="AB75" s="11">
        <v>-13903.24</v>
      </c>
      <c r="AC75" s="11">
        <v>-13929.95</v>
      </c>
      <c r="AD75" s="11">
        <v>-13956.64</v>
      </c>
      <c r="AE75" s="11">
        <v>-13956.21</v>
      </c>
      <c r="AF75" s="11">
        <v>-13955.78</v>
      </c>
      <c r="AG75" s="11">
        <v>-13955.78</v>
      </c>
      <c r="AH75" s="11">
        <v>-13955.78</v>
      </c>
      <c r="AI75" s="11">
        <v>-13955.78</v>
      </c>
      <c r="AJ75" s="11">
        <v>-13955.78</v>
      </c>
      <c r="AK75" s="11">
        <v>-14039.97</v>
      </c>
      <c r="AL75" s="11">
        <v>-14124.17</v>
      </c>
      <c r="AM75" s="11">
        <v>-14124.17</v>
      </c>
      <c r="AN75" s="11">
        <v>-14124.29</v>
      </c>
      <c r="AO75" t="str">
        <f t="shared" ref="AO75:AO138" si="12">LEFT(A75,2)</f>
        <v>CD</v>
      </c>
      <c r="AP75" t="str">
        <f>IFERROR(IF(VLOOKUP(MID(A75,4,2),'Data.Lookup - Do Not Print'!$S$3:$T$7,2,FALSE)=1,MID(A75,4,2),0),"AN")</f>
        <v>ID</v>
      </c>
      <c r="AQ75" t="s">
        <v>987</v>
      </c>
      <c r="AR75" t="str">
        <f t="shared" ref="AR75:AR138" si="13">RIGHT(A75,6)</f>
        <v>390100</v>
      </c>
      <c r="AS75" t="str">
        <f>IF(AO75="GD",VLOOKUP(_xlfn.NUMBERVALUE(AR75),'Data.Lookup - Do Not Print'!$D$3:$E$12,2,TRUE),VLOOKUP(_xlfn.NUMBERVALUE(AR75),'Data.Lookup - Do Not Print'!$A$3:$B$16,2,TRUE))</f>
        <v>General</v>
      </c>
      <c r="AT75">
        <v>4</v>
      </c>
      <c r="AU75" t="str">
        <f t="shared" ref="AU75:AU138" si="14">_xlfn.CONCAT(AO75,".",AP75,AT75)</f>
        <v>CD.ID4</v>
      </c>
      <c r="AV75" s="46">
        <f>VLOOKUP($AU75,'2022-Allocations'!$I$6:$T$24,AV$8,FALSE)</f>
        <v>0</v>
      </c>
      <c r="AW75" s="46">
        <f>VLOOKUP($AU75,'2022-Allocations'!$I$6:$T$24,AW$8,FALSE)</f>
        <v>0</v>
      </c>
      <c r="AX75" s="46">
        <f>VLOOKUP($AU75,'2022-Allocations'!$I$6:$T$24,AX$8,FALSE)</f>
        <v>0.77678999999999998</v>
      </c>
      <c r="AY75" s="46">
        <f>VLOOKUP($AU75,'2022-Allocations'!$I$6:$T$24,AY$8,FALSE)</f>
        <v>0.22320999999999999</v>
      </c>
      <c r="AZ75" s="46">
        <f>VLOOKUP($AU75,'2022-Allocations'!$I$6:$T$24,AZ$8,FALSE)</f>
        <v>0</v>
      </c>
      <c r="BA75" s="121">
        <f t="shared" si="11"/>
        <v>0</v>
      </c>
      <c r="BB75" s="46">
        <f>VLOOKUP(A75,'Data.Lookup - Do Not Print'!$G$3:$I$802,3,FALSE)</f>
        <v>2.1700000000000001E-2</v>
      </c>
      <c r="BC75" s="46">
        <f>VLOOKUP(A75,'Data.Lookup - Do Not Print'!$M$3:$O$802,3,FALSE)</f>
        <v>2.4500000000000001E-2</v>
      </c>
      <c r="BD75" s="46" t="str">
        <f t="shared" si="5"/>
        <v>N</v>
      </c>
      <c r="BE75" s="126">
        <f t="shared" si="10"/>
        <v>0</v>
      </c>
      <c r="BF75" s="126">
        <f t="shared" si="6"/>
        <v>0</v>
      </c>
      <c r="BG75" s="126">
        <f t="shared" si="7"/>
        <v>6067300</v>
      </c>
      <c r="BH75" s="126">
        <f t="shared" si="8"/>
        <v>1743434</v>
      </c>
      <c r="BI75" s="126">
        <f t="shared" si="9"/>
        <v>0</v>
      </c>
      <c r="BJ75" s="131">
        <f t="shared" ref="BJ75:BJ138" si="15">IF(ABS(SUM(BE75:BI75)-N75)&gt;1,"Allocate",0)</f>
        <v>0</v>
      </c>
    </row>
    <row r="76" spans="1:62" ht="13.5" thickBot="1">
      <c r="A76" s="9" t="s">
        <v>88</v>
      </c>
      <c r="B76" s="11">
        <v>9880.74</v>
      </c>
      <c r="C76" s="11">
        <v>9880.74</v>
      </c>
      <c r="D76" s="11">
        <v>9880.74</v>
      </c>
      <c r="E76" s="11">
        <v>9880.74</v>
      </c>
      <c r="F76" s="11">
        <v>9880.74</v>
      </c>
      <c r="G76" s="11">
        <v>9880.74</v>
      </c>
      <c r="H76" s="11">
        <v>9880.74</v>
      </c>
      <c r="I76" s="11">
        <v>9880.74</v>
      </c>
      <c r="J76" s="11">
        <v>9880.74</v>
      </c>
      <c r="K76" s="11">
        <v>9880.74</v>
      </c>
      <c r="L76" s="11">
        <v>9880.74</v>
      </c>
      <c r="M76" s="11">
        <v>9880.74</v>
      </c>
      <c r="N76" s="11">
        <v>9880.74</v>
      </c>
      <c r="O76" s="11">
        <v>-2819.52</v>
      </c>
      <c r="P76" s="11">
        <v>-2874.44</v>
      </c>
      <c r="Q76" s="11">
        <v>-2929.36</v>
      </c>
      <c r="R76" s="11">
        <v>-2984.28</v>
      </c>
      <c r="S76" s="11">
        <v>-3039.2</v>
      </c>
      <c r="T76" s="11">
        <v>-3094.12</v>
      </c>
      <c r="U76" s="11">
        <v>-3149.04</v>
      </c>
      <c r="V76" s="11">
        <v>-3203.96</v>
      </c>
      <c r="W76" s="11">
        <v>-3258.88</v>
      </c>
      <c r="X76" s="11">
        <v>-3313.8</v>
      </c>
      <c r="Y76" s="11">
        <v>-3368.72</v>
      </c>
      <c r="Z76" s="11">
        <v>-3423.64</v>
      </c>
      <c r="AA76" s="11">
        <v>-3478.56</v>
      </c>
      <c r="AB76" s="11">
        <v>-54.92</v>
      </c>
      <c r="AC76" s="11">
        <v>-54.92</v>
      </c>
      <c r="AD76" s="11">
        <v>-54.92</v>
      </c>
      <c r="AE76" s="11">
        <v>-54.92</v>
      </c>
      <c r="AF76" s="11">
        <v>-54.92</v>
      </c>
      <c r="AG76" s="11">
        <v>-54.92</v>
      </c>
      <c r="AH76" s="11">
        <v>-54.92</v>
      </c>
      <c r="AI76" s="11">
        <v>-54.92</v>
      </c>
      <c r="AJ76" s="11">
        <v>-54.92</v>
      </c>
      <c r="AK76" s="11">
        <v>-54.92</v>
      </c>
      <c r="AL76" s="11">
        <v>-54.92</v>
      </c>
      <c r="AM76" s="11">
        <v>-54.92</v>
      </c>
      <c r="AN76" s="11">
        <v>-54.92</v>
      </c>
      <c r="AO76" t="str">
        <f t="shared" si="12"/>
        <v>CD</v>
      </c>
      <c r="AP76" t="str">
        <f>IFERROR(IF(VLOOKUP(MID(A76,4,2),'Data.Lookup - Do Not Print'!$S$3:$T$7,2,FALSE)=1,MID(A76,4,2),0),"AN")</f>
        <v>ID</v>
      </c>
      <c r="AQ76" t="s">
        <v>987</v>
      </c>
      <c r="AR76" t="str">
        <f t="shared" si="13"/>
        <v>391000</v>
      </c>
      <c r="AS76" t="str">
        <f>IF(AO76="GD",VLOOKUP(_xlfn.NUMBERVALUE(AR76),'Data.Lookup - Do Not Print'!$D$3:$E$12,2,TRUE),VLOOKUP(_xlfn.NUMBERVALUE(AR76),'Data.Lookup - Do Not Print'!$A$3:$B$16,2,TRUE))</f>
        <v>General</v>
      </c>
      <c r="AT76">
        <v>4</v>
      </c>
      <c r="AU76" t="str">
        <f t="shared" si="14"/>
        <v>CD.ID4</v>
      </c>
      <c r="AV76" s="46">
        <f>VLOOKUP($AU76,'2022-Allocations'!$I$6:$T$24,AV$8,FALSE)</f>
        <v>0</v>
      </c>
      <c r="AW76" s="46">
        <f>VLOOKUP($AU76,'2022-Allocations'!$I$6:$T$24,AW$8,FALSE)</f>
        <v>0</v>
      </c>
      <c r="AX76" s="46">
        <f>VLOOKUP($AU76,'2022-Allocations'!$I$6:$T$24,AX$8,FALSE)</f>
        <v>0.77678999999999998</v>
      </c>
      <c r="AY76" s="46">
        <f>VLOOKUP($AU76,'2022-Allocations'!$I$6:$T$24,AY$8,FALSE)</f>
        <v>0.22320999999999999</v>
      </c>
      <c r="AZ76" s="46">
        <f>VLOOKUP($AU76,'2022-Allocations'!$I$6:$T$24,AZ$8,FALSE)</f>
        <v>0</v>
      </c>
      <c r="BA76" s="121">
        <f t="shared" si="11"/>
        <v>0</v>
      </c>
      <c r="BB76" s="46">
        <f>VLOOKUP(A76,'Data.Lookup - Do Not Print'!$G$3:$I$802,3,FALSE)</f>
        <v>6.6699999999999995E-2</v>
      </c>
      <c r="BC76" s="46">
        <f>VLOOKUP(A76,'Data.Lookup - Do Not Print'!$M$3:$O$802,3,FALSE)</f>
        <v>6.6699999999999995E-2</v>
      </c>
      <c r="BD76" s="46" t="str">
        <f t="shared" ref="BD76:BD139" si="16">IF(AND(BB76=0,BC76=0),"Y","N")</f>
        <v>N</v>
      </c>
      <c r="BE76" s="126">
        <f t="shared" ref="BE76:BE139" si="17">ROUND($N76*AV76,0)</f>
        <v>0</v>
      </c>
      <c r="BF76" s="126">
        <f t="shared" ref="BF76:BF139" si="18">ROUND($N76*AW76,0)</f>
        <v>0</v>
      </c>
      <c r="BG76" s="126">
        <f t="shared" ref="BG76:BG139" si="19">ROUND($N76*AX76,0)</f>
        <v>7675</v>
      </c>
      <c r="BH76" s="126">
        <f t="shared" ref="BH76:BH139" si="20">ROUND($N76*AY76,0)</f>
        <v>2205</v>
      </c>
      <c r="BI76" s="126">
        <f t="shared" ref="BI76:BI139" si="21">ROUND($N76*AZ76,0)</f>
        <v>0</v>
      </c>
      <c r="BJ76" s="131">
        <f t="shared" si="15"/>
        <v>0</v>
      </c>
    </row>
    <row r="77" spans="1:62" ht="13.5" thickBot="1">
      <c r="A77" s="9" t="s">
        <v>89</v>
      </c>
      <c r="B77" s="11">
        <v>29533.14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1">
        <v>-3199.43</v>
      </c>
      <c r="P77" s="11">
        <v>-3199.43</v>
      </c>
      <c r="Q77" s="11">
        <v>-3199.43</v>
      </c>
      <c r="R77" s="11">
        <v>-3199.43</v>
      </c>
      <c r="S77" s="11">
        <v>-3199.43</v>
      </c>
      <c r="T77" s="11">
        <v>-3199.43</v>
      </c>
      <c r="U77" s="11">
        <v>-3199.43</v>
      </c>
      <c r="V77" s="11">
        <v>-3199.43</v>
      </c>
      <c r="W77" s="11">
        <v>-3199.43</v>
      </c>
      <c r="X77" s="11">
        <v>-3199.43</v>
      </c>
      <c r="Y77" s="11">
        <v>-3199.43</v>
      </c>
      <c r="Z77" s="11">
        <v>-3199.43</v>
      </c>
      <c r="AA77" s="11">
        <v>-3199.43</v>
      </c>
      <c r="AB77" s="11">
        <v>-492.22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t="str">
        <f t="shared" si="12"/>
        <v>CD</v>
      </c>
      <c r="AP77" t="str">
        <f>IFERROR(IF(VLOOKUP(MID(A77,4,2),'Data.Lookup - Do Not Print'!$S$3:$T$7,2,FALSE)=1,MID(A77,4,2),0),"AN")</f>
        <v>ID</v>
      </c>
      <c r="AQ77" t="s">
        <v>987</v>
      </c>
      <c r="AR77" t="str">
        <f t="shared" si="13"/>
        <v>391100</v>
      </c>
      <c r="AS77" t="str">
        <f>IF(AO77="GD",VLOOKUP(_xlfn.NUMBERVALUE(AR77),'Data.Lookup - Do Not Print'!$D$3:$E$12,2,TRUE),VLOOKUP(_xlfn.NUMBERVALUE(AR77),'Data.Lookup - Do Not Print'!$A$3:$B$16,2,TRUE))</f>
        <v>General</v>
      </c>
      <c r="AT77">
        <v>4</v>
      </c>
      <c r="AU77" t="str">
        <f t="shared" si="14"/>
        <v>CD.ID4</v>
      </c>
      <c r="AV77" s="46">
        <f>VLOOKUP($AU77,'2022-Allocations'!$I$6:$T$24,AV$8,FALSE)</f>
        <v>0</v>
      </c>
      <c r="AW77" s="46">
        <f>VLOOKUP($AU77,'2022-Allocations'!$I$6:$T$24,AW$8,FALSE)</f>
        <v>0</v>
      </c>
      <c r="AX77" s="46">
        <f>VLOOKUP($AU77,'2022-Allocations'!$I$6:$T$24,AX$8,FALSE)</f>
        <v>0.77678999999999998</v>
      </c>
      <c r="AY77" s="46">
        <f>VLOOKUP($AU77,'2022-Allocations'!$I$6:$T$24,AY$8,FALSE)</f>
        <v>0.22320999999999999</v>
      </c>
      <c r="AZ77" s="46">
        <f>VLOOKUP($AU77,'2022-Allocations'!$I$6:$T$24,AZ$8,FALSE)</f>
        <v>0</v>
      </c>
      <c r="BA77" s="121">
        <f t="shared" si="11"/>
        <v>0</v>
      </c>
      <c r="BB77" s="46">
        <f>VLOOKUP(A77,'Data.Lookup - Do Not Print'!$G$3:$I$802,3,FALSE)</f>
        <v>0.2</v>
      </c>
      <c r="BC77" s="46">
        <f>VLOOKUP(A77,'Data.Lookup - Do Not Print'!$M$3:$O$802,3,FALSE)</f>
        <v>0.2</v>
      </c>
      <c r="BD77" s="46" t="str">
        <f t="shared" si="16"/>
        <v>N</v>
      </c>
      <c r="BE77" s="126">
        <f t="shared" si="17"/>
        <v>0</v>
      </c>
      <c r="BF77" s="126">
        <f t="shared" si="18"/>
        <v>0</v>
      </c>
      <c r="BG77" s="126">
        <f t="shared" si="19"/>
        <v>0</v>
      </c>
      <c r="BH77" s="126">
        <f t="shared" si="20"/>
        <v>0</v>
      </c>
      <c r="BI77" s="126">
        <f t="shared" si="21"/>
        <v>0</v>
      </c>
      <c r="BJ77" s="131">
        <f t="shared" si="15"/>
        <v>0</v>
      </c>
    </row>
    <row r="78" spans="1:62" ht="13.5" thickBot="1">
      <c r="A78" s="9" t="s">
        <v>90</v>
      </c>
      <c r="B78" s="11">
        <v>193978.33</v>
      </c>
      <c r="C78" s="11">
        <v>193978.33</v>
      </c>
      <c r="D78" s="11">
        <v>193978.33</v>
      </c>
      <c r="E78" s="11">
        <v>193978.33</v>
      </c>
      <c r="F78" s="11">
        <v>193978.33</v>
      </c>
      <c r="G78" s="11">
        <v>193978.33</v>
      </c>
      <c r="H78" s="11">
        <v>193978.33</v>
      </c>
      <c r="I78" s="11">
        <v>193978.33</v>
      </c>
      <c r="J78" s="11">
        <v>193978.33</v>
      </c>
      <c r="K78" s="11">
        <v>193978.33</v>
      </c>
      <c r="L78" s="11">
        <v>193978.33</v>
      </c>
      <c r="M78" s="11">
        <v>193978.33</v>
      </c>
      <c r="N78" s="11">
        <v>193978.33</v>
      </c>
      <c r="O78" s="11">
        <v>-66891.600000000006</v>
      </c>
      <c r="P78" s="11">
        <v>-67761.27</v>
      </c>
      <c r="Q78" s="11">
        <v>-68630.94</v>
      </c>
      <c r="R78" s="11">
        <v>-69500.61</v>
      </c>
      <c r="S78" s="11">
        <v>-70370.28</v>
      </c>
      <c r="T78" s="11">
        <v>-71239.95</v>
      </c>
      <c r="U78" s="11">
        <v>-72109.62</v>
      </c>
      <c r="V78" s="11">
        <v>-72979.289999999994</v>
      </c>
      <c r="W78" s="11">
        <v>-73848.960000000006</v>
      </c>
      <c r="X78" s="11">
        <v>-74718.63</v>
      </c>
      <c r="Y78" s="11">
        <v>-75588.3</v>
      </c>
      <c r="Z78" s="11">
        <v>-76457.97</v>
      </c>
      <c r="AA78" s="11">
        <v>-77327.64</v>
      </c>
      <c r="AB78" s="11">
        <v>-869.67</v>
      </c>
      <c r="AC78" s="11">
        <v>-869.67</v>
      </c>
      <c r="AD78" s="11">
        <v>-869.67</v>
      </c>
      <c r="AE78" s="11">
        <v>-869.67</v>
      </c>
      <c r="AF78" s="11">
        <v>-869.67</v>
      </c>
      <c r="AG78" s="11">
        <v>-869.67</v>
      </c>
      <c r="AH78" s="11">
        <v>-869.67</v>
      </c>
      <c r="AI78" s="11">
        <v>-869.67</v>
      </c>
      <c r="AJ78" s="11">
        <v>-869.67</v>
      </c>
      <c r="AK78" s="11">
        <v>-869.67</v>
      </c>
      <c r="AL78" s="11">
        <v>-869.67</v>
      </c>
      <c r="AM78" s="11">
        <v>-869.67</v>
      </c>
      <c r="AN78" s="11">
        <v>-869.67</v>
      </c>
      <c r="AO78" t="str">
        <f t="shared" si="12"/>
        <v>CD</v>
      </c>
      <c r="AP78" t="str">
        <f>IFERROR(IF(VLOOKUP(MID(A78,4,2),'Data.Lookup - Do Not Print'!$S$3:$T$7,2,FALSE)=1,MID(A78,4,2),0),"AN")</f>
        <v>ID</v>
      </c>
      <c r="AQ78" t="s">
        <v>987</v>
      </c>
      <c r="AR78" t="str">
        <f t="shared" si="13"/>
        <v>392000</v>
      </c>
      <c r="AS78" t="str">
        <f>IF(AO78="GD",VLOOKUP(_xlfn.NUMBERVALUE(AR78),'Data.Lookup - Do Not Print'!$D$3:$E$12,2,TRUE),VLOOKUP(_xlfn.NUMBERVALUE(AR78),'Data.Lookup - Do Not Print'!$A$3:$B$16,2,TRUE))</f>
        <v>Transportation - Tools</v>
      </c>
      <c r="AT78">
        <v>4</v>
      </c>
      <c r="AU78" t="str">
        <f t="shared" si="14"/>
        <v>CD.ID4</v>
      </c>
      <c r="AV78" s="46">
        <f>VLOOKUP($AU78,'2022-Allocations'!$I$6:$T$24,AV$8,FALSE)</f>
        <v>0</v>
      </c>
      <c r="AW78" s="46">
        <f>VLOOKUP($AU78,'2022-Allocations'!$I$6:$T$24,AW$8,FALSE)</f>
        <v>0</v>
      </c>
      <c r="AX78" s="46">
        <f>VLOOKUP($AU78,'2022-Allocations'!$I$6:$T$24,AX$8,FALSE)</f>
        <v>0.77678999999999998</v>
      </c>
      <c r="AY78" s="46">
        <f>VLOOKUP($AU78,'2022-Allocations'!$I$6:$T$24,AY$8,FALSE)</f>
        <v>0.22320999999999999</v>
      </c>
      <c r="AZ78" s="46">
        <f>VLOOKUP($AU78,'2022-Allocations'!$I$6:$T$24,AZ$8,FALSE)</f>
        <v>0</v>
      </c>
      <c r="BA78" s="121">
        <f t="shared" si="11"/>
        <v>0</v>
      </c>
      <c r="BB78" s="46">
        <f>VLOOKUP(A78,'Data.Lookup - Do Not Print'!$G$3:$I$802,3,FALSE)</f>
        <v>5.3800000000000001E-2</v>
      </c>
      <c r="BC78" s="46">
        <f>VLOOKUP(A78,'Data.Lookup - Do Not Print'!$M$3:$O$802,3,FALSE)</f>
        <v>2.2800000000000001E-2</v>
      </c>
      <c r="BD78" s="46" t="str">
        <f t="shared" si="16"/>
        <v>N</v>
      </c>
      <c r="BE78" s="126">
        <f t="shared" si="17"/>
        <v>0</v>
      </c>
      <c r="BF78" s="126">
        <f t="shared" si="18"/>
        <v>0</v>
      </c>
      <c r="BG78" s="126">
        <f t="shared" si="19"/>
        <v>150680</v>
      </c>
      <c r="BH78" s="126">
        <f t="shared" si="20"/>
        <v>43298</v>
      </c>
      <c r="BI78" s="126">
        <f t="shared" si="21"/>
        <v>0</v>
      </c>
      <c r="BJ78" s="131">
        <f t="shared" si="15"/>
        <v>0</v>
      </c>
    </row>
    <row r="79" spans="1:62" ht="13.5" thickBot="1">
      <c r="A79" s="9" t="s">
        <v>91</v>
      </c>
      <c r="B79" s="11">
        <v>518218.69</v>
      </c>
      <c r="C79" s="11">
        <v>518218.69</v>
      </c>
      <c r="D79" s="11">
        <v>518218.69</v>
      </c>
      <c r="E79" s="11">
        <v>518218.69</v>
      </c>
      <c r="F79" s="11">
        <v>518218.69</v>
      </c>
      <c r="G79" s="11">
        <v>518218.69</v>
      </c>
      <c r="H79" s="11">
        <v>518218.69</v>
      </c>
      <c r="I79" s="11">
        <v>518218.69</v>
      </c>
      <c r="J79" s="11">
        <v>518218.69</v>
      </c>
      <c r="K79" s="11">
        <v>518218.69</v>
      </c>
      <c r="L79" s="11">
        <v>518218.69</v>
      </c>
      <c r="M79" s="11">
        <v>518218.69</v>
      </c>
      <c r="N79" s="11">
        <v>518218.69</v>
      </c>
      <c r="O79" s="11">
        <v>-390160.36</v>
      </c>
      <c r="P79" s="11">
        <v>-391693.42</v>
      </c>
      <c r="Q79" s="11">
        <v>-393226.48</v>
      </c>
      <c r="R79" s="11">
        <v>-394759.54</v>
      </c>
      <c r="S79" s="11">
        <v>-396292.6</v>
      </c>
      <c r="T79" s="11">
        <v>-397825.66</v>
      </c>
      <c r="U79" s="11">
        <v>-399358.71999999997</v>
      </c>
      <c r="V79" s="11">
        <v>-400891.78</v>
      </c>
      <c r="W79" s="11">
        <v>-402424.84</v>
      </c>
      <c r="X79" s="11">
        <v>-403957.9</v>
      </c>
      <c r="Y79" s="11">
        <v>-405490.96</v>
      </c>
      <c r="Z79" s="11">
        <v>-407024.02</v>
      </c>
      <c r="AA79" s="11">
        <v>-408557.08</v>
      </c>
      <c r="AB79" s="11">
        <v>-1533.06</v>
      </c>
      <c r="AC79" s="11">
        <v>-1533.06</v>
      </c>
      <c r="AD79" s="11">
        <v>-1533.06</v>
      </c>
      <c r="AE79" s="11">
        <v>-1533.06</v>
      </c>
      <c r="AF79" s="11">
        <v>-1533.06</v>
      </c>
      <c r="AG79" s="11">
        <v>-1533.06</v>
      </c>
      <c r="AH79" s="11">
        <v>-1533.06</v>
      </c>
      <c r="AI79" s="11">
        <v>-1533.06</v>
      </c>
      <c r="AJ79" s="11">
        <v>-1533.06</v>
      </c>
      <c r="AK79" s="11">
        <v>-1533.06</v>
      </c>
      <c r="AL79" s="11">
        <v>-1533.06</v>
      </c>
      <c r="AM79" s="11">
        <v>-1533.06</v>
      </c>
      <c r="AN79" s="11">
        <v>-1533.06</v>
      </c>
      <c r="AO79" t="str">
        <f t="shared" si="12"/>
        <v>CD</v>
      </c>
      <c r="AP79" t="str">
        <f>IFERROR(IF(VLOOKUP(MID(A79,4,2),'Data.Lookup - Do Not Print'!$S$3:$T$7,2,FALSE)=1,MID(A79,4,2),0),"AN")</f>
        <v>ID</v>
      </c>
      <c r="AQ79" t="s">
        <v>987</v>
      </c>
      <c r="AR79" t="str">
        <f t="shared" si="13"/>
        <v>392046</v>
      </c>
      <c r="AS79" t="str">
        <f>IF(AO79="GD",VLOOKUP(_xlfn.NUMBERVALUE(AR79),'Data.Lookup - Do Not Print'!$D$3:$E$12,2,TRUE),VLOOKUP(_xlfn.NUMBERVALUE(AR79),'Data.Lookup - Do Not Print'!$A$3:$B$16,2,TRUE))</f>
        <v>Transportation - Tools</v>
      </c>
      <c r="AT79">
        <v>4</v>
      </c>
      <c r="AU79" t="str">
        <f t="shared" si="14"/>
        <v>CD.ID4</v>
      </c>
      <c r="AV79" s="46">
        <f>VLOOKUP($AU79,'2022-Allocations'!$I$6:$T$24,AV$8,FALSE)</f>
        <v>0</v>
      </c>
      <c r="AW79" s="46">
        <f>VLOOKUP($AU79,'2022-Allocations'!$I$6:$T$24,AW$8,FALSE)</f>
        <v>0</v>
      </c>
      <c r="AX79" s="46">
        <f>VLOOKUP($AU79,'2022-Allocations'!$I$6:$T$24,AX$8,FALSE)</f>
        <v>0.77678999999999998</v>
      </c>
      <c r="AY79" s="46">
        <f>VLOOKUP($AU79,'2022-Allocations'!$I$6:$T$24,AY$8,FALSE)</f>
        <v>0.22320999999999999</v>
      </c>
      <c r="AZ79" s="46">
        <f>VLOOKUP($AU79,'2022-Allocations'!$I$6:$T$24,AZ$8,FALSE)</f>
        <v>0</v>
      </c>
      <c r="BA79" s="121">
        <f t="shared" si="11"/>
        <v>0</v>
      </c>
      <c r="BB79" s="46">
        <f>VLOOKUP(A79,'Data.Lookup - Do Not Print'!$G$3:$I$802,3,FALSE)</f>
        <v>3.5499999999999997E-2</v>
      </c>
      <c r="BC79" s="46">
        <f>VLOOKUP(A79,'Data.Lookup - Do Not Print'!$M$3:$O$802,3,FALSE)</f>
        <v>1.8700000000000001E-2</v>
      </c>
      <c r="BD79" s="46" t="str">
        <f t="shared" si="16"/>
        <v>N</v>
      </c>
      <c r="BE79" s="126">
        <f t="shared" si="17"/>
        <v>0</v>
      </c>
      <c r="BF79" s="126">
        <f t="shared" si="18"/>
        <v>0</v>
      </c>
      <c r="BG79" s="126">
        <f t="shared" si="19"/>
        <v>402547</v>
      </c>
      <c r="BH79" s="126">
        <f t="shared" si="20"/>
        <v>115672</v>
      </c>
      <c r="BI79" s="126">
        <f t="shared" si="21"/>
        <v>0</v>
      </c>
      <c r="BJ79" s="131">
        <f t="shared" si="15"/>
        <v>0</v>
      </c>
    </row>
    <row r="80" spans="1:62" ht="13.5" thickBot="1">
      <c r="A80" s="9" t="s">
        <v>92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t="str">
        <f t="shared" si="12"/>
        <v>CD</v>
      </c>
      <c r="AP80" t="str">
        <f>IFERROR(IF(VLOOKUP(MID(A80,4,2),'Data.Lookup - Do Not Print'!$S$3:$T$7,2,FALSE)=1,MID(A80,4,2),0),"AN")</f>
        <v>ID</v>
      </c>
      <c r="AQ80" t="s">
        <v>987</v>
      </c>
      <c r="AR80" t="str">
        <f t="shared" si="13"/>
        <v>392047</v>
      </c>
      <c r="AS80" t="str">
        <f>IF(AO80="GD",VLOOKUP(_xlfn.NUMBERVALUE(AR80),'Data.Lookup - Do Not Print'!$D$3:$E$12,2,TRUE),VLOOKUP(_xlfn.NUMBERVALUE(AR80),'Data.Lookup - Do Not Print'!$A$3:$B$16,2,TRUE))</f>
        <v>Transportation - Tools</v>
      </c>
      <c r="AT80">
        <v>4</v>
      </c>
      <c r="AU80" t="str">
        <f t="shared" si="14"/>
        <v>CD.ID4</v>
      </c>
      <c r="AV80" s="46">
        <f>VLOOKUP($AU80,'2022-Allocations'!$I$6:$T$24,AV$8,FALSE)</f>
        <v>0</v>
      </c>
      <c r="AW80" s="46">
        <f>VLOOKUP($AU80,'2022-Allocations'!$I$6:$T$24,AW$8,FALSE)</f>
        <v>0</v>
      </c>
      <c r="AX80" s="46">
        <f>VLOOKUP($AU80,'2022-Allocations'!$I$6:$T$24,AX$8,FALSE)</f>
        <v>0.77678999999999998</v>
      </c>
      <c r="AY80" s="46">
        <f>VLOOKUP($AU80,'2022-Allocations'!$I$6:$T$24,AY$8,FALSE)</f>
        <v>0.22320999999999999</v>
      </c>
      <c r="AZ80" s="46">
        <f>VLOOKUP($AU80,'2022-Allocations'!$I$6:$T$24,AZ$8,FALSE)</f>
        <v>0</v>
      </c>
      <c r="BA80" s="121">
        <f t="shared" si="11"/>
        <v>0</v>
      </c>
      <c r="BB80" s="46">
        <f>VLOOKUP(A80,'Data.Lookup - Do Not Print'!$G$3:$I$802,3,FALSE)</f>
        <v>3.5499999999999997E-2</v>
      </c>
      <c r="BC80" s="46">
        <f>VLOOKUP(A80,'Data.Lookup - Do Not Print'!$M$3:$O$802,3,FALSE)</f>
        <v>1.8700000000000001E-2</v>
      </c>
      <c r="BD80" s="46" t="str">
        <f t="shared" si="16"/>
        <v>N</v>
      </c>
      <c r="BE80" s="126">
        <f t="shared" si="17"/>
        <v>0</v>
      </c>
      <c r="BF80" s="126">
        <f t="shared" si="18"/>
        <v>0</v>
      </c>
      <c r="BG80" s="126">
        <f t="shared" si="19"/>
        <v>0</v>
      </c>
      <c r="BH80" s="126">
        <f t="shared" si="20"/>
        <v>0</v>
      </c>
      <c r="BI80" s="126">
        <f t="shared" si="21"/>
        <v>0</v>
      </c>
      <c r="BJ80" s="131">
        <f t="shared" si="15"/>
        <v>0</v>
      </c>
    </row>
    <row r="81" spans="1:62" ht="13.5" thickBot="1">
      <c r="A81" s="9" t="s">
        <v>93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1">
        <v>839.9</v>
      </c>
      <c r="P81" s="11">
        <v>839.9</v>
      </c>
      <c r="Q81" s="11">
        <v>839.9</v>
      </c>
      <c r="R81" s="11">
        <v>839.9</v>
      </c>
      <c r="S81" s="11">
        <v>839.9</v>
      </c>
      <c r="T81" s="11">
        <v>839.9</v>
      </c>
      <c r="U81" s="11">
        <v>839.9</v>
      </c>
      <c r="V81" s="11">
        <v>839.9</v>
      </c>
      <c r="W81" s="11">
        <v>839.9</v>
      </c>
      <c r="X81" s="11">
        <v>839.9</v>
      </c>
      <c r="Y81" s="11">
        <v>839.9</v>
      </c>
      <c r="Z81" s="11">
        <v>839.9</v>
      </c>
      <c r="AA81" s="11">
        <v>839.9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t="str">
        <f t="shared" si="12"/>
        <v>CD</v>
      </c>
      <c r="AP81" t="str">
        <f>IFERROR(IF(VLOOKUP(MID(A81,4,2),'Data.Lookup - Do Not Print'!$S$3:$T$7,2,FALSE)=1,MID(A81,4,2),0),"AN")</f>
        <v>ID</v>
      </c>
      <c r="AQ81" t="s">
        <v>987</v>
      </c>
      <c r="AR81" t="str">
        <f t="shared" si="13"/>
        <v>392048</v>
      </c>
      <c r="AS81" t="str">
        <f>IF(AO81="GD",VLOOKUP(_xlfn.NUMBERVALUE(AR81),'Data.Lookup - Do Not Print'!$D$3:$E$12,2,TRUE),VLOOKUP(_xlfn.NUMBERVALUE(AR81),'Data.Lookup - Do Not Print'!$A$3:$B$16,2,TRUE))</f>
        <v>Transportation - Tools</v>
      </c>
      <c r="AT81">
        <v>4</v>
      </c>
      <c r="AU81" t="str">
        <f t="shared" si="14"/>
        <v>CD.ID4</v>
      </c>
      <c r="AV81" s="46">
        <f>VLOOKUP($AU81,'2022-Allocations'!$I$6:$T$24,AV$8,FALSE)</f>
        <v>0</v>
      </c>
      <c r="AW81" s="46">
        <f>VLOOKUP($AU81,'2022-Allocations'!$I$6:$T$24,AW$8,FALSE)</f>
        <v>0</v>
      </c>
      <c r="AX81" s="46">
        <f>VLOOKUP($AU81,'2022-Allocations'!$I$6:$T$24,AX$8,FALSE)</f>
        <v>0.77678999999999998</v>
      </c>
      <c r="AY81" s="46">
        <f>VLOOKUP($AU81,'2022-Allocations'!$I$6:$T$24,AY$8,FALSE)</f>
        <v>0.22320999999999999</v>
      </c>
      <c r="AZ81" s="46">
        <f>VLOOKUP($AU81,'2022-Allocations'!$I$6:$T$24,AZ$8,FALSE)</f>
        <v>0</v>
      </c>
      <c r="BA81" s="121">
        <f t="shared" si="11"/>
        <v>0</v>
      </c>
      <c r="BB81" s="46">
        <f>VLOOKUP(A81,'Data.Lookup - Do Not Print'!$G$3:$I$802,3,FALSE)</f>
        <v>3.5499999999999997E-2</v>
      </c>
      <c r="BC81" s="46">
        <f>VLOOKUP(A81,'Data.Lookup - Do Not Print'!$M$3:$O$802,3,FALSE)</f>
        <v>1.6199999999999999E-2</v>
      </c>
      <c r="BD81" s="46" t="str">
        <f t="shared" si="16"/>
        <v>N</v>
      </c>
      <c r="BE81" s="126">
        <f t="shared" si="17"/>
        <v>0</v>
      </c>
      <c r="BF81" s="126">
        <f t="shared" si="18"/>
        <v>0</v>
      </c>
      <c r="BG81" s="126">
        <f t="shared" si="19"/>
        <v>0</v>
      </c>
      <c r="BH81" s="126">
        <f t="shared" si="20"/>
        <v>0</v>
      </c>
      <c r="BI81" s="126">
        <f t="shared" si="21"/>
        <v>0</v>
      </c>
      <c r="BJ81" s="131">
        <f t="shared" si="15"/>
        <v>0</v>
      </c>
    </row>
    <row r="82" spans="1:62" ht="13.5" thickBot="1">
      <c r="A82" s="9" t="s">
        <v>94</v>
      </c>
      <c r="B82" s="11">
        <v>224289.81</v>
      </c>
      <c r="C82" s="11">
        <v>224289.81</v>
      </c>
      <c r="D82" s="11">
        <v>224289.81</v>
      </c>
      <c r="E82" s="11">
        <v>224289.81</v>
      </c>
      <c r="F82" s="11">
        <v>224289.81</v>
      </c>
      <c r="G82" s="11">
        <v>224289.81</v>
      </c>
      <c r="H82" s="11">
        <v>224289.81</v>
      </c>
      <c r="I82" s="11">
        <v>224289.81</v>
      </c>
      <c r="J82" s="11">
        <v>224289.81</v>
      </c>
      <c r="K82" s="11">
        <v>224289.81</v>
      </c>
      <c r="L82" s="11">
        <v>224289.81</v>
      </c>
      <c r="M82" s="11">
        <v>224289.81</v>
      </c>
      <c r="N82" s="11">
        <v>224289.81</v>
      </c>
      <c r="O82" s="11">
        <v>-190989.57</v>
      </c>
      <c r="P82" s="11">
        <v>-191348.43</v>
      </c>
      <c r="Q82" s="11">
        <v>-191707.29</v>
      </c>
      <c r="R82" s="11">
        <v>-192066.15</v>
      </c>
      <c r="S82" s="11">
        <v>-192425.01</v>
      </c>
      <c r="T82" s="11">
        <v>-192783.87</v>
      </c>
      <c r="U82" s="11">
        <v>-193142.73</v>
      </c>
      <c r="V82" s="11">
        <v>-193501.59</v>
      </c>
      <c r="W82" s="11">
        <v>-193860.45</v>
      </c>
      <c r="X82" s="11">
        <v>-194219.31</v>
      </c>
      <c r="Y82" s="11">
        <v>-194578.17</v>
      </c>
      <c r="Z82" s="11">
        <v>-194937.03</v>
      </c>
      <c r="AA82" s="11">
        <v>-195295.89</v>
      </c>
      <c r="AB82" s="11">
        <v>-449.43</v>
      </c>
      <c r="AC82" s="11">
        <v>-358.86</v>
      </c>
      <c r="AD82" s="11">
        <v>-358.86</v>
      </c>
      <c r="AE82" s="11">
        <v>-358.86</v>
      </c>
      <c r="AF82" s="11">
        <v>-358.86</v>
      </c>
      <c r="AG82" s="11">
        <v>-358.86</v>
      </c>
      <c r="AH82" s="11">
        <v>-358.86</v>
      </c>
      <c r="AI82" s="11">
        <v>-358.86</v>
      </c>
      <c r="AJ82" s="11">
        <v>-358.86</v>
      </c>
      <c r="AK82" s="11">
        <v>-358.86</v>
      </c>
      <c r="AL82" s="11">
        <v>-358.86</v>
      </c>
      <c r="AM82" s="11">
        <v>-358.86</v>
      </c>
      <c r="AN82" s="11">
        <v>-358.86</v>
      </c>
      <c r="AO82" t="str">
        <f t="shared" si="12"/>
        <v>CD</v>
      </c>
      <c r="AP82" t="str">
        <f>IFERROR(IF(VLOOKUP(MID(A82,4,2),'Data.Lookup - Do Not Print'!$S$3:$T$7,2,FALSE)=1,MID(A82,4,2),0),"AN")</f>
        <v>ID</v>
      </c>
      <c r="AQ82" t="s">
        <v>987</v>
      </c>
      <c r="AR82" t="str">
        <f t="shared" si="13"/>
        <v>392056</v>
      </c>
      <c r="AS82" t="str">
        <f>IF(AO82="GD",VLOOKUP(_xlfn.NUMBERVALUE(AR82),'Data.Lookup - Do Not Print'!$D$3:$E$12,2,TRUE),VLOOKUP(_xlfn.NUMBERVALUE(AR82),'Data.Lookup - Do Not Print'!$A$3:$B$16,2,TRUE))</f>
        <v>Transportation - Tools</v>
      </c>
      <c r="AT82">
        <v>4</v>
      </c>
      <c r="AU82" t="str">
        <f t="shared" si="14"/>
        <v>CD.ID4</v>
      </c>
      <c r="AV82" s="46">
        <f>VLOOKUP($AU82,'2022-Allocations'!$I$6:$T$24,AV$8,FALSE)</f>
        <v>0</v>
      </c>
      <c r="AW82" s="46">
        <f>VLOOKUP($AU82,'2022-Allocations'!$I$6:$T$24,AW$8,FALSE)</f>
        <v>0</v>
      </c>
      <c r="AX82" s="46">
        <f>VLOOKUP($AU82,'2022-Allocations'!$I$6:$T$24,AX$8,FALSE)</f>
        <v>0.77678999999999998</v>
      </c>
      <c r="AY82" s="46">
        <f>VLOOKUP($AU82,'2022-Allocations'!$I$6:$T$24,AY$8,FALSE)</f>
        <v>0.22320999999999999</v>
      </c>
      <c r="AZ82" s="46">
        <f>VLOOKUP($AU82,'2022-Allocations'!$I$6:$T$24,AZ$8,FALSE)</f>
        <v>0</v>
      </c>
      <c r="BA82" s="121">
        <f t="shared" si="11"/>
        <v>0</v>
      </c>
      <c r="BB82" s="46">
        <f>VLOOKUP(A82,'Data.Lookup - Do Not Print'!$G$3:$I$802,3,FALSE)</f>
        <v>1.9199999999999998E-2</v>
      </c>
      <c r="BC82" s="46">
        <f>VLOOKUP(A82,'Data.Lookup - Do Not Print'!$M$3:$O$802,3,FALSE)</f>
        <v>1.6199999999999999E-2</v>
      </c>
      <c r="BD82" s="46" t="str">
        <f t="shared" si="16"/>
        <v>N</v>
      </c>
      <c r="BE82" s="126">
        <f t="shared" si="17"/>
        <v>0</v>
      </c>
      <c r="BF82" s="126">
        <f t="shared" si="18"/>
        <v>0</v>
      </c>
      <c r="BG82" s="126">
        <f t="shared" si="19"/>
        <v>174226</v>
      </c>
      <c r="BH82" s="126">
        <f t="shared" si="20"/>
        <v>50064</v>
      </c>
      <c r="BI82" s="126">
        <f t="shared" si="21"/>
        <v>0</v>
      </c>
      <c r="BJ82" s="131">
        <f t="shared" si="15"/>
        <v>0</v>
      </c>
    </row>
    <row r="83" spans="1:62" ht="13.5" thickBot="1">
      <c r="A83" s="9" t="s">
        <v>95</v>
      </c>
      <c r="B83" s="11">
        <v>80072.639999999999</v>
      </c>
      <c r="C83" s="11">
        <v>80072.639999999999</v>
      </c>
      <c r="D83" s="11">
        <v>80072.639999999999</v>
      </c>
      <c r="E83" s="11">
        <v>80072.639999999999</v>
      </c>
      <c r="F83" s="11">
        <v>80072.639999999999</v>
      </c>
      <c r="G83" s="11">
        <v>80072.639999999999</v>
      </c>
      <c r="H83" s="11">
        <v>80072.639999999999</v>
      </c>
      <c r="I83" s="11">
        <v>80072.639999999999</v>
      </c>
      <c r="J83" s="11">
        <v>80072.639999999999</v>
      </c>
      <c r="K83" s="11">
        <v>80072.639999999999</v>
      </c>
      <c r="L83" s="11">
        <v>80072.639999999999</v>
      </c>
      <c r="M83" s="11">
        <v>80072.639999999999</v>
      </c>
      <c r="N83" s="11">
        <v>80072.639999999999</v>
      </c>
      <c r="O83" s="11">
        <v>-72065.38</v>
      </c>
      <c r="P83" s="11">
        <v>-72065.38</v>
      </c>
      <c r="Q83" s="11">
        <v>-72065.38</v>
      </c>
      <c r="R83" s="11">
        <v>-72065.38</v>
      </c>
      <c r="S83" s="11">
        <v>-72065.38</v>
      </c>
      <c r="T83" s="11">
        <v>-72065.38</v>
      </c>
      <c r="U83" s="11">
        <v>-72065.38</v>
      </c>
      <c r="V83" s="11">
        <v>-72065.38</v>
      </c>
      <c r="W83" s="11">
        <v>-72065.38</v>
      </c>
      <c r="X83" s="11">
        <v>-72065.38</v>
      </c>
      <c r="Y83" s="11">
        <v>-72065.38</v>
      </c>
      <c r="Z83" s="11">
        <v>-72065.38</v>
      </c>
      <c r="AA83" s="11">
        <v>-72065.38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t="str">
        <f t="shared" si="12"/>
        <v>CD</v>
      </c>
      <c r="AP83" t="str">
        <f>IFERROR(IF(VLOOKUP(MID(A83,4,2),'Data.Lookup - Do Not Print'!$S$3:$T$7,2,FALSE)=1,MID(A83,4,2),0),"AN")</f>
        <v>ID</v>
      </c>
      <c r="AQ83" t="s">
        <v>987</v>
      </c>
      <c r="AR83" t="str">
        <f t="shared" si="13"/>
        <v>392057</v>
      </c>
      <c r="AS83" t="str">
        <f>IF(AO83="GD",VLOOKUP(_xlfn.NUMBERVALUE(AR83),'Data.Lookup - Do Not Print'!$D$3:$E$12,2,TRUE),VLOOKUP(_xlfn.NUMBERVALUE(AR83),'Data.Lookup - Do Not Print'!$A$3:$B$16,2,TRUE))</f>
        <v>Transportation - Tools</v>
      </c>
      <c r="AT83">
        <v>4</v>
      </c>
      <c r="AU83" t="str">
        <f t="shared" si="14"/>
        <v>CD.ID4</v>
      </c>
      <c r="AV83" s="46">
        <f>VLOOKUP($AU83,'2022-Allocations'!$I$6:$T$24,AV$8,FALSE)</f>
        <v>0</v>
      </c>
      <c r="AW83" s="46">
        <f>VLOOKUP($AU83,'2022-Allocations'!$I$6:$T$24,AW$8,FALSE)</f>
        <v>0</v>
      </c>
      <c r="AX83" s="46">
        <f>VLOOKUP($AU83,'2022-Allocations'!$I$6:$T$24,AX$8,FALSE)</f>
        <v>0.77678999999999998</v>
      </c>
      <c r="AY83" s="46">
        <f>VLOOKUP($AU83,'2022-Allocations'!$I$6:$T$24,AY$8,FALSE)</f>
        <v>0.22320999999999999</v>
      </c>
      <c r="AZ83" s="46">
        <f>VLOOKUP($AU83,'2022-Allocations'!$I$6:$T$24,AZ$8,FALSE)</f>
        <v>0</v>
      </c>
      <c r="BA83" s="121">
        <f t="shared" si="11"/>
        <v>0</v>
      </c>
      <c r="BB83" s="46">
        <f>VLOOKUP(A83,'Data.Lookup - Do Not Print'!$G$3:$I$802,3,FALSE)</f>
        <v>1.9199999999999998E-2</v>
      </c>
      <c r="BC83" s="46">
        <f>VLOOKUP(A83,'Data.Lookup - Do Not Print'!$M$3:$O$802,3,FALSE)</f>
        <v>1.6199999999999999E-2</v>
      </c>
      <c r="BD83" s="46" t="str">
        <f t="shared" si="16"/>
        <v>N</v>
      </c>
      <c r="BE83" s="126">
        <f t="shared" si="17"/>
        <v>0</v>
      </c>
      <c r="BF83" s="126">
        <f t="shared" si="18"/>
        <v>0</v>
      </c>
      <c r="BG83" s="126">
        <f t="shared" si="19"/>
        <v>62200</v>
      </c>
      <c r="BH83" s="126">
        <f t="shared" si="20"/>
        <v>17873</v>
      </c>
      <c r="BI83" s="126">
        <f t="shared" si="21"/>
        <v>0</v>
      </c>
      <c r="BJ83" s="131">
        <f t="shared" si="15"/>
        <v>0</v>
      </c>
    </row>
    <row r="84" spans="1:62" ht="13.5" thickBot="1">
      <c r="A84" s="9" t="s">
        <v>96</v>
      </c>
      <c r="B84" s="11">
        <v>254347.65</v>
      </c>
      <c r="C84" s="11">
        <v>240219.26</v>
      </c>
      <c r="D84" s="11">
        <v>240219.26</v>
      </c>
      <c r="E84" s="11">
        <v>240219.26</v>
      </c>
      <c r="F84" s="11">
        <v>240219.26</v>
      </c>
      <c r="G84" s="11">
        <v>240219.26</v>
      </c>
      <c r="H84" s="11">
        <v>240219.26</v>
      </c>
      <c r="I84" s="11">
        <v>240219.26</v>
      </c>
      <c r="J84" s="11">
        <v>242743.91</v>
      </c>
      <c r="K84" s="11">
        <v>242743.91</v>
      </c>
      <c r="L84" s="11">
        <v>242743.91</v>
      </c>
      <c r="M84" s="11">
        <v>251383.95</v>
      </c>
      <c r="N84" s="11">
        <v>251383.95</v>
      </c>
      <c r="O84" s="11">
        <v>-70394.48</v>
      </c>
      <c r="P84" s="11">
        <v>-57090.37</v>
      </c>
      <c r="Q84" s="11">
        <v>-57891.1</v>
      </c>
      <c r="R84" s="11">
        <v>-58691.83</v>
      </c>
      <c r="S84" s="11">
        <v>-59492.56</v>
      </c>
      <c r="T84" s="11">
        <v>-60293.29</v>
      </c>
      <c r="U84" s="11">
        <v>-61094.02</v>
      </c>
      <c r="V84" s="11">
        <v>-61894.75</v>
      </c>
      <c r="W84" s="11">
        <v>-62699.69</v>
      </c>
      <c r="X84" s="11">
        <v>-63508.84</v>
      </c>
      <c r="Y84" s="11">
        <v>-64317.99</v>
      </c>
      <c r="Z84" s="11">
        <v>-65141.54</v>
      </c>
      <c r="AA84" s="11">
        <v>-65979.490000000005</v>
      </c>
      <c r="AB84" s="11">
        <v>-847.83</v>
      </c>
      <c r="AC84" s="11">
        <v>-824.28</v>
      </c>
      <c r="AD84" s="11">
        <v>-800.73</v>
      </c>
      <c r="AE84" s="11">
        <v>-800.73</v>
      </c>
      <c r="AF84" s="11">
        <v>-800.73</v>
      </c>
      <c r="AG84" s="11">
        <v>-800.73</v>
      </c>
      <c r="AH84" s="11">
        <v>-800.73</v>
      </c>
      <c r="AI84" s="11">
        <v>-800.73</v>
      </c>
      <c r="AJ84" s="11">
        <v>-804.94</v>
      </c>
      <c r="AK84" s="11">
        <v>-809.15</v>
      </c>
      <c r="AL84" s="11">
        <v>-809.15</v>
      </c>
      <c r="AM84" s="11">
        <v>-823.55</v>
      </c>
      <c r="AN84" s="11">
        <v>-837.95</v>
      </c>
      <c r="AO84" t="str">
        <f t="shared" si="12"/>
        <v>CD</v>
      </c>
      <c r="AP84" t="str">
        <f>IFERROR(IF(VLOOKUP(MID(A84,4,2),'Data.Lookup - Do Not Print'!$S$3:$T$7,2,FALSE)=1,MID(A84,4,2),0),"AN")</f>
        <v>ID</v>
      </c>
      <c r="AQ84" t="s">
        <v>987</v>
      </c>
      <c r="AR84" t="str">
        <f t="shared" si="13"/>
        <v>393000</v>
      </c>
      <c r="AS84" t="str">
        <f>IF(AO84="GD",VLOOKUP(_xlfn.NUMBERVALUE(AR84),'Data.Lookup - Do Not Print'!$D$3:$E$12,2,TRUE),VLOOKUP(_xlfn.NUMBERVALUE(AR84),'Data.Lookup - Do Not Print'!$A$3:$B$16,2,TRUE))</f>
        <v>General</v>
      </c>
      <c r="AT84">
        <v>4</v>
      </c>
      <c r="AU84" t="str">
        <f t="shared" si="14"/>
        <v>CD.ID4</v>
      </c>
      <c r="AV84" s="46">
        <f>VLOOKUP($AU84,'2022-Allocations'!$I$6:$T$24,AV$8,FALSE)</f>
        <v>0</v>
      </c>
      <c r="AW84" s="46">
        <f>VLOOKUP($AU84,'2022-Allocations'!$I$6:$T$24,AW$8,FALSE)</f>
        <v>0</v>
      </c>
      <c r="AX84" s="46">
        <f>VLOOKUP($AU84,'2022-Allocations'!$I$6:$T$24,AX$8,FALSE)</f>
        <v>0.77678999999999998</v>
      </c>
      <c r="AY84" s="46">
        <f>VLOOKUP($AU84,'2022-Allocations'!$I$6:$T$24,AY$8,FALSE)</f>
        <v>0.22320999999999999</v>
      </c>
      <c r="AZ84" s="46">
        <f>VLOOKUP($AU84,'2022-Allocations'!$I$6:$T$24,AZ$8,FALSE)</f>
        <v>0</v>
      </c>
      <c r="BA84" s="121">
        <f t="shared" si="11"/>
        <v>0</v>
      </c>
      <c r="BB84" s="46">
        <f>VLOOKUP(A84,'Data.Lookup - Do Not Print'!$G$3:$I$802,3,FALSE)</f>
        <v>0.04</v>
      </c>
      <c r="BC84" s="46">
        <f>VLOOKUP(A84,'Data.Lookup - Do Not Print'!$M$3:$O$802,3,FALSE)</f>
        <v>0.04</v>
      </c>
      <c r="BD84" s="46" t="str">
        <f t="shared" si="16"/>
        <v>N</v>
      </c>
      <c r="BE84" s="126">
        <f t="shared" si="17"/>
        <v>0</v>
      </c>
      <c r="BF84" s="126">
        <f t="shared" si="18"/>
        <v>0</v>
      </c>
      <c r="BG84" s="126">
        <f t="shared" si="19"/>
        <v>195273</v>
      </c>
      <c r="BH84" s="126">
        <f t="shared" si="20"/>
        <v>56111</v>
      </c>
      <c r="BI84" s="126">
        <f t="shared" si="21"/>
        <v>0</v>
      </c>
      <c r="BJ84" s="131">
        <f t="shared" si="15"/>
        <v>0</v>
      </c>
    </row>
    <row r="85" spans="1:62" ht="13.5" thickBot="1">
      <c r="A85" s="9" t="s">
        <v>97</v>
      </c>
      <c r="B85" s="11">
        <v>980202.19</v>
      </c>
      <c r="C85" s="11">
        <v>980125.72</v>
      </c>
      <c r="D85" s="11">
        <v>980125.72</v>
      </c>
      <c r="E85" s="11">
        <v>980125.72</v>
      </c>
      <c r="F85" s="11">
        <v>980125.72</v>
      </c>
      <c r="G85" s="11">
        <v>980125.72</v>
      </c>
      <c r="H85" s="11">
        <v>980125.72</v>
      </c>
      <c r="I85" s="11">
        <v>980125.72</v>
      </c>
      <c r="J85" s="11">
        <v>980125.72</v>
      </c>
      <c r="K85" s="11">
        <v>980125.72</v>
      </c>
      <c r="L85" s="11">
        <v>980125.72</v>
      </c>
      <c r="M85" s="11">
        <v>980125.72</v>
      </c>
      <c r="N85" s="11">
        <v>980125.72</v>
      </c>
      <c r="O85" s="11">
        <v>-312849.19</v>
      </c>
      <c r="P85" s="11">
        <v>-316856.74</v>
      </c>
      <c r="Q85" s="11">
        <v>-320940.59999999998</v>
      </c>
      <c r="R85" s="11">
        <v>-325024.46000000002</v>
      </c>
      <c r="S85" s="11">
        <v>-329108.32</v>
      </c>
      <c r="T85" s="11">
        <v>-333192.18</v>
      </c>
      <c r="U85" s="11">
        <v>-337276.04</v>
      </c>
      <c r="V85" s="11">
        <v>-341359.9</v>
      </c>
      <c r="W85" s="11">
        <v>-345443.76</v>
      </c>
      <c r="X85" s="11">
        <v>-349527.62</v>
      </c>
      <c r="Y85" s="11">
        <v>-353611.48</v>
      </c>
      <c r="Z85" s="11">
        <v>-357695.34</v>
      </c>
      <c r="AA85" s="11">
        <v>-361779.20000000001</v>
      </c>
      <c r="AB85" s="11">
        <v>-4084.18</v>
      </c>
      <c r="AC85" s="11">
        <v>-4084.02</v>
      </c>
      <c r="AD85" s="11">
        <v>-4083.86</v>
      </c>
      <c r="AE85" s="11">
        <v>-4083.86</v>
      </c>
      <c r="AF85" s="11">
        <v>-4083.86</v>
      </c>
      <c r="AG85" s="11">
        <v>-4083.86</v>
      </c>
      <c r="AH85" s="11">
        <v>-4083.86</v>
      </c>
      <c r="AI85" s="11">
        <v>-4083.86</v>
      </c>
      <c r="AJ85" s="11">
        <v>-4083.86</v>
      </c>
      <c r="AK85" s="11">
        <v>-4083.86</v>
      </c>
      <c r="AL85" s="11">
        <v>-4083.86</v>
      </c>
      <c r="AM85" s="11">
        <v>-4083.86</v>
      </c>
      <c r="AN85" s="11">
        <v>-4083.86</v>
      </c>
      <c r="AO85" t="str">
        <f t="shared" si="12"/>
        <v>CD</v>
      </c>
      <c r="AP85" t="str">
        <f>IFERROR(IF(VLOOKUP(MID(A85,4,2),'Data.Lookup - Do Not Print'!$S$3:$T$7,2,FALSE)=1,MID(A85,4,2),0),"AN")</f>
        <v>ID</v>
      </c>
      <c r="AQ85" t="s">
        <v>987</v>
      </c>
      <c r="AR85" t="str">
        <f t="shared" si="13"/>
        <v>394000</v>
      </c>
      <c r="AS85" t="str">
        <f>IF(AO85="GD",VLOOKUP(_xlfn.NUMBERVALUE(AR85),'Data.Lookup - Do Not Print'!$D$3:$E$12,2,TRUE),VLOOKUP(_xlfn.NUMBERVALUE(AR85),'Data.Lookup - Do Not Print'!$A$3:$B$16,2,TRUE))</f>
        <v>General</v>
      </c>
      <c r="AT85">
        <v>4</v>
      </c>
      <c r="AU85" t="str">
        <f t="shared" si="14"/>
        <v>CD.ID4</v>
      </c>
      <c r="AV85" s="46">
        <f>VLOOKUP($AU85,'2022-Allocations'!$I$6:$T$24,AV$8,FALSE)</f>
        <v>0</v>
      </c>
      <c r="AW85" s="46">
        <f>VLOOKUP($AU85,'2022-Allocations'!$I$6:$T$24,AW$8,FALSE)</f>
        <v>0</v>
      </c>
      <c r="AX85" s="46">
        <f>VLOOKUP($AU85,'2022-Allocations'!$I$6:$T$24,AX$8,FALSE)</f>
        <v>0.77678999999999998</v>
      </c>
      <c r="AY85" s="46">
        <f>VLOOKUP($AU85,'2022-Allocations'!$I$6:$T$24,AY$8,FALSE)</f>
        <v>0.22320999999999999</v>
      </c>
      <c r="AZ85" s="46">
        <f>VLOOKUP($AU85,'2022-Allocations'!$I$6:$T$24,AZ$8,FALSE)</f>
        <v>0</v>
      </c>
      <c r="BA85" s="121">
        <f t="shared" si="11"/>
        <v>0</v>
      </c>
      <c r="BB85" s="46">
        <f>VLOOKUP(A85,'Data.Lookup - Do Not Print'!$G$3:$I$802,3,FALSE)</f>
        <v>0.05</v>
      </c>
      <c r="BC85" s="46">
        <f>VLOOKUP(A85,'Data.Lookup - Do Not Print'!$M$3:$O$802,3,FALSE)</f>
        <v>0.05</v>
      </c>
      <c r="BD85" s="46" t="str">
        <f t="shared" si="16"/>
        <v>N</v>
      </c>
      <c r="BE85" s="126">
        <f t="shared" si="17"/>
        <v>0</v>
      </c>
      <c r="BF85" s="126">
        <f t="shared" si="18"/>
        <v>0</v>
      </c>
      <c r="BG85" s="126">
        <f t="shared" si="19"/>
        <v>761352</v>
      </c>
      <c r="BH85" s="126">
        <f t="shared" si="20"/>
        <v>218774</v>
      </c>
      <c r="BI85" s="126">
        <f t="shared" si="21"/>
        <v>0</v>
      </c>
      <c r="BJ85" s="131">
        <f t="shared" si="15"/>
        <v>0</v>
      </c>
    </row>
    <row r="86" spans="1:62" ht="13.5" thickBot="1">
      <c r="A86" s="9" t="s">
        <v>98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t="str">
        <f t="shared" si="12"/>
        <v>CD</v>
      </c>
      <c r="AP86" t="str">
        <f>IFERROR(IF(VLOOKUP(MID(A86,4,2),'Data.Lookup - Do Not Print'!$S$3:$T$7,2,FALSE)=1,MID(A86,4,2),0),"AN")</f>
        <v>ID</v>
      </c>
      <c r="AQ86" t="s">
        <v>987</v>
      </c>
      <c r="AR86" t="str">
        <f t="shared" si="13"/>
        <v>395000</v>
      </c>
      <c r="AS86" t="str">
        <f>IF(AO86="GD",VLOOKUP(_xlfn.NUMBERVALUE(AR86),'Data.Lookup - Do Not Print'!$D$3:$E$12,2,TRUE),VLOOKUP(_xlfn.NUMBERVALUE(AR86),'Data.Lookup - Do Not Print'!$A$3:$B$16,2,TRUE))</f>
        <v>General</v>
      </c>
      <c r="AT86">
        <v>4</v>
      </c>
      <c r="AU86" t="str">
        <f t="shared" si="14"/>
        <v>CD.ID4</v>
      </c>
      <c r="AV86" s="46">
        <f>VLOOKUP($AU86,'2022-Allocations'!$I$6:$T$24,AV$8,FALSE)</f>
        <v>0</v>
      </c>
      <c r="AW86" s="46">
        <f>VLOOKUP($AU86,'2022-Allocations'!$I$6:$T$24,AW$8,FALSE)</f>
        <v>0</v>
      </c>
      <c r="AX86" s="46">
        <f>VLOOKUP($AU86,'2022-Allocations'!$I$6:$T$24,AX$8,FALSE)</f>
        <v>0.77678999999999998</v>
      </c>
      <c r="AY86" s="46">
        <f>VLOOKUP($AU86,'2022-Allocations'!$I$6:$T$24,AY$8,FALSE)</f>
        <v>0.22320999999999999</v>
      </c>
      <c r="AZ86" s="46">
        <f>VLOOKUP($AU86,'2022-Allocations'!$I$6:$T$24,AZ$8,FALSE)</f>
        <v>0</v>
      </c>
      <c r="BA86" s="121">
        <f t="shared" si="11"/>
        <v>0</v>
      </c>
      <c r="BB86" s="46">
        <f>VLOOKUP(A86,'Data.Lookup - Do Not Print'!$G$3:$I$802,3,FALSE)</f>
        <v>6.6699999999999995E-2</v>
      </c>
      <c r="BC86" s="46">
        <f>VLOOKUP(A86,'Data.Lookup - Do Not Print'!$M$3:$O$802,3,FALSE)</f>
        <v>6.6699999999999995E-2</v>
      </c>
      <c r="BD86" s="46" t="str">
        <f t="shared" si="16"/>
        <v>N</v>
      </c>
      <c r="BE86" s="126">
        <f t="shared" si="17"/>
        <v>0</v>
      </c>
      <c r="BF86" s="126">
        <f t="shared" si="18"/>
        <v>0</v>
      </c>
      <c r="BG86" s="126">
        <f t="shared" si="19"/>
        <v>0</v>
      </c>
      <c r="BH86" s="126">
        <f t="shared" si="20"/>
        <v>0</v>
      </c>
      <c r="BI86" s="126">
        <f t="shared" si="21"/>
        <v>0</v>
      </c>
      <c r="BJ86" s="131">
        <f t="shared" si="15"/>
        <v>0</v>
      </c>
    </row>
    <row r="87" spans="1:62" ht="13.5" thickBot="1">
      <c r="A87" s="9" t="s">
        <v>99</v>
      </c>
      <c r="B87" s="11">
        <v>505224.39</v>
      </c>
      <c r="C87" s="11">
        <v>505224.39</v>
      </c>
      <c r="D87" s="11">
        <v>505224.39</v>
      </c>
      <c r="E87" s="11">
        <v>505224.39</v>
      </c>
      <c r="F87" s="11">
        <v>505224.39</v>
      </c>
      <c r="G87" s="11">
        <v>505224.39</v>
      </c>
      <c r="H87" s="11">
        <v>505224.39</v>
      </c>
      <c r="I87" s="11">
        <v>505224.39</v>
      </c>
      <c r="J87" s="11">
        <v>505224.39</v>
      </c>
      <c r="K87" s="11">
        <v>505224.39</v>
      </c>
      <c r="L87" s="11">
        <v>505224.39</v>
      </c>
      <c r="M87" s="11">
        <v>505224.39</v>
      </c>
      <c r="N87" s="11">
        <v>505224.39</v>
      </c>
      <c r="O87" s="11">
        <v>-286109.78999999998</v>
      </c>
      <c r="P87" s="11">
        <v>-286977.09000000003</v>
      </c>
      <c r="Q87" s="11">
        <v>-287844.39</v>
      </c>
      <c r="R87" s="11">
        <v>-288711.69</v>
      </c>
      <c r="S87" s="11">
        <v>-289578.99</v>
      </c>
      <c r="T87" s="11">
        <v>-290446.28999999998</v>
      </c>
      <c r="U87" s="11">
        <v>-291313.59000000003</v>
      </c>
      <c r="V87" s="11">
        <v>-292180.89</v>
      </c>
      <c r="W87" s="11">
        <v>-293048.19</v>
      </c>
      <c r="X87" s="11">
        <v>-293915.49</v>
      </c>
      <c r="Y87" s="11">
        <v>-294782.78999999998</v>
      </c>
      <c r="Z87" s="11">
        <v>-295650.09000000003</v>
      </c>
      <c r="AA87" s="11">
        <v>-296517.39</v>
      </c>
      <c r="AB87" s="11">
        <v>-867.3</v>
      </c>
      <c r="AC87" s="11">
        <v>-867.3</v>
      </c>
      <c r="AD87" s="11">
        <v>-867.3</v>
      </c>
      <c r="AE87" s="11">
        <v>-867.3</v>
      </c>
      <c r="AF87" s="11">
        <v>-867.3</v>
      </c>
      <c r="AG87" s="11">
        <v>-867.3</v>
      </c>
      <c r="AH87" s="11">
        <v>-867.3</v>
      </c>
      <c r="AI87" s="11">
        <v>-867.3</v>
      </c>
      <c r="AJ87" s="11">
        <v>-867.3</v>
      </c>
      <c r="AK87" s="11">
        <v>-867.3</v>
      </c>
      <c r="AL87" s="11">
        <v>-867.3</v>
      </c>
      <c r="AM87" s="11">
        <v>-867.3</v>
      </c>
      <c r="AN87" s="11">
        <v>-867.3</v>
      </c>
      <c r="AO87" t="str">
        <f t="shared" si="12"/>
        <v>CD</v>
      </c>
      <c r="AP87" t="str">
        <f>IFERROR(IF(VLOOKUP(MID(A87,4,2),'Data.Lookup - Do Not Print'!$S$3:$T$7,2,FALSE)=1,MID(A87,4,2),0),"AN")</f>
        <v>ID</v>
      </c>
      <c r="AQ87" t="s">
        <v>987</v>
      </c>
      <c r="AR87" t="str">
        <f t="shared" si="13"/>
        <v>396000</v>
      </c>
      <c r="AS87" t="str">
        <f>IF(AO87="GD",VLOOKUP(_xlfn.NUMBERVALUE(AR87),'Data.Lookup - Do Not Print'!$D$3:$E$12,2,TRUE),VLOOKUP(_xlfn.NUMBERVALUE(AR87),'Data.Lookup - Do Not Print'!$A$3:$B$16,2,TRUE))</f>
        <v>Transportation - Tools</v>
      </c>
      <c r="AT87">
        <v>4</v>
      </c>
      <c r="AU87" t="str">
        <f t="shared" si="14"/>
        <v>CD.ID4</v>
      </c>
      <c r="AV87" s="46">
        <f>VLOOKUP($AU87,'2022-Allocations'!$I$6:$T$24,AV$8,FALSE)</f>
        <v>0</v>
      </c>
      <c r="AW87" s="46">
        <f>VLOOKUP($AU87,'2022-Allocations'!$I$6:$T$24,AW$8,FALSE)</f>
        <v>0</v>
      </c>
      <c r="AX87" s="46">
        <f>VLOOKUP($AU87,'2022-Allocations'!$I$6:$T$24,AX$8,FALSE)</f>
        <v>0.77678999999999998</v>
      </c>
      <c r="AY87" s="46">
        <f>VLOOKUP($AU87,'2022-Allocations'!$I$6:$T$24,AY$8,FALSE)</f>
        <v>0.22320999999999999</v>
      </c>
      <c r="AZ87" s="46">
        <f>VLOOKUP($AU87,'2022-Allocations'!$I$6:$T$24,AZ$8,FALSE)</f>
        <v>0</v>
      </c>
      <c r="BA87" s="121">
        <f t="shared" si="11"/>
        <v>0</v>
      </c>
      <c r="BB87" s="46">
        <f>VLOOKUP(A87,'Data.Lookup - Do Not Print'!$G$3:$I$802,3,FALSE)</f>
        <v>2.06E-2</v>
      </c>
      <c r="BC87" s="46">
        <f>VLOOKUP(A87,'Data.Lookup - Do Not Print'!$M$3:$O$802,3,FALSE)</f>
        <v>3.2399999999999998E-2</v>
      </c>
      <c r="BD87" s="46" t="str">
        <f t="shared" si="16"/>
        <v>N</v>
      </c>
      <c r="BE87" s="126">
        <f t="shared" si="17"/>
        <v>0</v>
      </c>
      <c r="BF87" s="126">
        <f t="shared" si="18"/>
        <v>0</v>
      </c>
      <c r="BG87" s="126">
        <f t="shared" si="19"/>
        <v>392453</v>
      </c>
      <c r="BH87" s="126">
        <f t="shared" si="20"/>
        <v>112771</v>
      </c>
      <c r="BI87" s="126">
        <f t="shared" si="21"/>
        <v>0</v>
      </c>
      <c r="BJ87" s="131">
        <f t="shared" si="15"/>
        <v>0</v>
      </c>
    </row>
    <row r="88" spans="1:62" ht="13.5" thickBot="1">
      <c r="A88" s="9" t="s">
        <v>100</v>
      </c>
      <c r="B88" s="11">
        <v>3736158.64</v>
      </c>
      <c r="C88" s="11">
        <v>3736158.64</v>
      </c>
      <c r="D88" s="11">
        <v>3711959.92</v>
      </c>
      <c r="E88" s="11">
        <v>3711959.92</v>
      </c>
      <c r="F88" s="11">
        <v>3711959.92</v>
      </c>
      <c r="G88" s="11">
        <v>3711959.92</v>
      </c>
      <c r="H88" s="11">
        <v>3711959.92</v>
      </c>
      <c r="I88" s="11">
        <v>3711959.92</v>
      </c>
      <c r="J88" s="11">
        <v>3711959.92</v>
      </c>
      <c r="K88" s="11">
        <v>3711959.92</v>
      </c>
      <c r="L88" s="11">
        <v>3711959.92</v>
      </c>
      <c r="M88" s="11">
        <v>3711959.92</v>
      </c>
      <c r="N88" s="11">
        <v>3711959.92</v>
      </c>
      <c r="O88" s="11">
        <v>-2152374.87</v>
      </c>
      <c r="P88" s="11">
        <v>-2173141.69</v>
      </c>
      <c r="Q88" s="11">
        <v>-2169642.5299999998</v>
      </c>
      <c r="R88" s="11">
        <v>-2190274.84</v>
      </c>
      <c r="S88" s="11">
        <v>-2210907.15</v>
      </c>
      <c r="T88" s="11">
        <v>-2231539.46</v>
      </c>
      <c r="U88" s="11">
        <v>-2252171.77</v>
      </c>
      <c r="V88" s="11">
        <v>-2272804.08</v>
      </c>
      <c r="W88" s="11">
        <v>-2293436.39</v>
      </c>
      <c r="X88" s="11">
        <v>-2314068.7000000002</v>
      </c>
      <c r="Y88" s="11">
        <v>-2334701.0099999998</v>
      </c>
      <c r="Z88" s="11">
        <v>-2355333.3199999998</v>
      </c>
      <c r="AA88" s="11">
        <v>-2375965.63</v>
      </c>
      <c r="AB88" s="11">
        <v>-20766.82</v>
      </c>
      <c r="AC88" s="11">
        <v>-20766.82</v>
      </c>
      <c r="AD88" s="11">
        <v>-20699.560000000001</v>
      </c>
      <c r="AE88" s="11">
        <v>-20632.310000000001</v>
      </c>
      <c r="AF88" s="11">
        <v>-20632.310000000001</v>
      </c>
      <c r="AG88" s="11">
        <v>-20632.310000000001</v>
      </c>
      <c r="AH88" s="11">
        <v>-20632.310000000001</v>
      </c>
      <c r="AI88" s="11">
        <v>-20632.310000000001</v>
      </c>
      <c r="AJ88" s="11">
        <v>-20632.310000000001</v>
      </c>
      <c r="AK88" s="11">
        <v>-20632.310000000001</v>
      </c>
      <c r="AL88" s="11">
        <v>-20632.310000000001</v>
      </c>
      <c r="AM88" s="11">
        <v>-20632.310000000001</v>
      </c>
      <c r="AN88" s="11">
        <v>-20632.310000000001</v>
      </c>
      <c r="AO88" t="str">
        <f t="shared" si="12"/>
        <v>CD</v>
      </c>
      <c r="AP88" t="str">
        <f>IFERROR(IF(VLOOKUP(MID(A88,4,2),'Data.Lookup - Do Not Print'!$S$3:$T$7,2,FALSE)=1,MID(A88,4,2),0),"AN")</f>
        <v>ID</v>
      </c>
      <c r="AQ88" t="s">
        <v>987</v>
      </c>
      <c r="AR88" t="str">
        <f t="shared" si="13"/>
        <v>397000</v>
      </c>
      <c r="AS88" t="str">
        <f>IF(AO88="GD",VLOOKUP(_xlfn.NUMBERVALUE(AR88),'Data.Lookup - Do Not Print'!$D$3:$E$12,2,TRUE),VLOOKUP(_xlfn.NUMBERVALUE(AR88),'Data.Lookup - Do Not Print'!$A$3:$B$16,2,TRUE))</f>
        <v>General</v>
      </c>
      <c r="AT88">
        <v>4</v>
      </c>
      <c r="AU88" t="str">
        <f t="shared" si="14"/>
        <v>CD.ID4</v>
      </c>
      <c r="AV88" s="46">
        <f>VLOOKUP($AU88,'2022-Allocations'!$I$6:$T$24,AV$8,FALSE)</f>
        <v>0</v>
      </c>
      <c r="AW88" s="46">
        <f>VLOOKUP($AU88,'2022-Allocations'!$I$6:$T$24,AW$8,FALSE)</f>
        <v>0</v>
      </c>
      <c r="AX88" s="46">
        <f>VLOOKUP($AU88,'2022-Allocations'!$I$6:$T$24,AX$8,FALSE)</f>
        <v>0.77678999999999998</v>
      </c>
      <c r="AY88" s="46">
        <f>VLOOKUP($AU88,'2022-Allocations'!$I$6:$T$24,AY$8,FALSE)</f>
        <v>0.22320999999999999</v>
      </c>
      <c r="AZ88" s="46">
        <f>VLOOKUP($AU88,'2022-Allocations'!$I$6:$T$24,AZ$8,FALSE)</f>
        <v>0</v>
      </c>
      <c r="BA88" s="121">
        <f t="shared" si="11"/>
        <v>0</v>
      </c>
      <c r="BB88" s="46">
        <f>VLOOKUP(A88,'Data.Lookup - Do Not Print'!$G$3:$I$802,3,FALSE)</f>
        <v>6.6699999999999995E-2</v>
      </c>
      <c r="BC88" s="46">
        <f>VLOOKUP(A88,'Data.Lookup - Do Not Print'!$M$3:$O$802,3,FALSE)</f>
        <v>6.6699999999999995E-2</v>
      </c>
      <c r="BD88" s="46" t="str">
        <f t="shared" si="16"/>
        <v>N</v>
      </c>
      <c r="BE88" s="126">
        <f t="shared" si="17"/>
        <v>0</v>
      </c>
      <c r="BF88" s="126">
        <f t="shared" si="18"/>
        <v>0</v>
      </c>
      <c r="BG88" s="126">
        <f t="shared" si="19"/>
        <v>2883413</v>
      </c>
      <c r="BH88" s="126">
        <f t="shared" si="20"/>
        <v>828547</v>
      </c>
      <c r="BI88" s="126">
        <f t="shared" si="21"/>
        <v>0</v>
      </c>
      <c r="BJ88" s="131">
        <f t="shared" si="15"/>
        <v>0</v>
      </c>
    </row>
    <row r="89" spans="1:62" ht="13.5" thickBot="1">
      <c r="A89" s="9" t="s">
        <v>101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t="str">
        <f t="shared" si="12"/>
        <v>CD</v>
      </c>
      <c r="AP89" t="str">
        <f>IFERROR(IF(VLOOKUP(MID(A89,4,2),'Data.Lookup - Do Not Print'!$S$3:$T$7,2,FALSE)=1,MID(A89,4,2),0),"AN")</f>
        <v>ID</v>
      </c>
      <c r="AQ89" t="s">
        <v>987</v>
      </c>
      <c r="AR89" t="str">
        <f t="shared" si="13"/>
        <v>397200</v>
      </c>
      <c r="AS89" t="str">
        <f>IF(AO89="GD",VLOOKUP(_xlfn.NUMBERVALUE(AR89),'Data.Lookup - Do Not Print'!$D$3:$E$12,2,TRUE),VLOOKUP(_xlfn.NUMBERVALUE(AR89),'Data.Lookup - Do Not Print'!$A$3:$B$16,2,TRUE))</f>
        <v>General</v>
      </c>
      <c r="AT89">
        <v>4</v>
      </c>
      <c r="AU89" t="str">
        <f t="shared" si="14"/>
        <v>CD.ID4</v>
      </c>
      <c r="AV89" s="46">
        <f>VLOOKUP($AU89,'2022-Allocations'!$I$6:$T$24,AV$8,FALSE)</f>
        <v>0</v>
      </c>
      <c r="AW89" s="46">
        <f>VLOOKUP($AU89,'2022-Allocations'!$I$6:$T$24,AW$8,FALSE)</f>
        <v>0</v>
      </c>
      <c r="AX89" s="46">
        <f>VLOOKUP($AU89,'2022-Allocations'!$I$6:$T$24,AX$8,FALSE)</f>
        <v>0.77678999999999998</v>
      </c>
      <c r="AY89" s="46">
        <f>VLOOKUP($AU89,'2022-Allocations'!$I$6:$T$24,AY$8,FALSE)</f>
        <v>0.22320999999999999</v>
      </c>
      <c r="AZ89" s="46">
        <f>VLOOKUP($AU89,'2022-Allocations'!$I$6:$T$24,AZ$8,FALSE)</f>
        <v>0</v>
      </c>
      <c r="BA89" s="121">
        <f t="shared" si="11"/>
        <v>0</v>
      </c>
      <c r="BB89" s="46">
        <f>VLOOKUP(A89,'Data.Lookup - Do Not Print'!$G$3:$I$802,3,FALSE)</f>
        <v>0.1</v>
      </c>
      <c r="BC89" s="46">
        <f>VLOOKUP(A89,'Data.Lookup - Do Not Print'!$M$3:$O$802,3,FALSE)</f>
        <v>0.1</v>
      </c>
      <c r="BD89" s="46" t="str">
        <f t="shared" si="16"/>
        <v>N</v>
      </c>
      <c r="BE89" s="126">
        <f t="shared" si="17"/>
        <v>0</v>
      </c>
      <c r="BF89" s="126">
        <f t="shared" si="18"/>
        <v>0</v>
      </c>
      <c r="BG89" s="126">
        <f t="shared" si="19"/>
        <v>0</v>
      </c>
      <c r="BH89" s="126">
        <f t="shared" si="20"/>
        <v>0</v>
      </c>
      <c r="BI89" s="126">
        <f t="shared" si="21"/>
        <v>0</v>
      </c>
      <c r="BJ89" s="131">
        <f t="shared" si="15"/>
        <v>0</v>
      </c>
    </row>
    <row r="90" spans="1:62" ht="13.5" thickBot="1">
      <c r="A90" s="9" t="s">
        <v>102</v>
      </c>
      <c r="B90" s="11">
        <v>8573.17</v>
      </c>
      <c r="C90" s="11">
        <v>8573.17</v>
      </c>
      <c r="D90" s="11">
        <v>8573.17</v>
      </c>
      <c r="E90" s="11">
        <v>8573.17</v>
      </c>
      <c r="F90" s="11">
        <v>8573.17</v>
      </c>
      <c r="G90" s="11">
        <v>8573.17</v>
      </c>
      <c r="H90" s="11">
        <v>8573.17</v>
      </c>
      <c r="I90" s="11">
        <v>8573.17</v>
      </c>
      <c r="J90" s="11">
        <v>8573.17</v>
      </c>
      <c r="K90" s="11">
        <v>8573.17</v>
      </c>
      <c r="L90" s="11">
        <v>8573.17</v>
      </c>
      <c r="M90" s="11">
        <v>8573.17</v>
      </c>
      <c r="N90" s="11">
        <v>8573.17</v>
      </c>
      <c r="O90" s="11">
        <v>-7371.96</v>
      </c>
      <c r="P90" s="11">
        <v>-7443.4</v>
      </c>
      <c r="Q90" s="11">
        <v>-7514.84</v>
      </c>
      <c r="R90" s="11">
        <v>-7586.28</v>
      </c>
      <c r="S90" s="11">
        <v>-7657.72</v>
      </c>
      <c r="T90" s="11">
        <v>-7729.16</v>
      </c>
      <c r="U90" s="11">
        <v>-7800.6</v>
      </c>
      <c r="V90" s="11">
        <v>-7872.04</v>
      </c>
      <c r="W90" s="11">
        <v>-7943.48</v>
      </c>
      <c r="X90" s="11">
        <v>-8014.92</v>
      </c>
      <c r="Y90" s="11">
        <v>-8086.36</v>
      </c>
      <c r="Z90" s="11">
        <v>-8157.8</v>
      </c>
      <c r="AA90" s="11">
        <v>-8229.24</v>
      </c>
      <c r="AB90" s="11">
        <v>-71.44</v>
      </c>
      <c r="AC90" s="11">
        <v>-71.44</v>
      </c>
      <c r="AD90" s="11">
        <v>-71.44</v>
      </c>
      <c r="AE90" s="11">
        <v>-71.44</v>
      </c>
      <c r="AF90" s="11">
        <v>-71.44</v>
      </c>
      <c r="AG90" s="11">
        <v>-71.44</v>
      </c>
      <c r="AH90" s="11">
        <v>-71.44</v>
      </c>
      <c r="AI90" s="11">
        <v>-71.44</v>
      </c>
      <c r="AJ90" s="11">
        <v>-71.44</v>
      </c>
      <c r="AK90" s="11">
        <v>-71.44</v>
      </c>
      <c r="AL90" s="11">
        <v>-71.44</v>
      </c>
      <c r="AM90" s="11">
        <v>-71.44</v>
      </c>
      <c r="AN90" s="11">
        <v>-71.44</v>
      </c>
      <c r="AO90" t="str">
        <f t="shared" si="12"/>
        <v>CD</v>
      </c>
      <c r="AP90" t="str">
        <f>IFERROR(IF(VLOOKUP(MID(A90,4,2),'Data.Lookup - Do Not Print'!$S$3:$T$7,2,FALSE)=1,MID(A90,4,2),0),"AN")</f>
        <v>ID</v>
      </c>
      <c r="AQ90" t="s">
        <v>987</v>
      </c>
      <c r="AR90" t="str">
        <f t="shared" si="13"/>
        <v>398000</v>
      </c>
      <c r="AS90" t="str">
        <f>IF(AO90="GD",VLOOKUP(_xlfn.NUMBERVALUE(AR90),'Data.Lookup - Do Not Print'!$D$3:$E$12,2,TRUE),VLOOKUP(_xlfn.NUMBERVALUE(AR90),'Data.Lookup - Do Not Print'!$A$3:$B$16,2,TRUE))</f>
        <v>General</v>
      </c>
      <c r="AT90">
        <v>4</v>
      </c>
      <c r="AU90" t="str">
        <f t="shared" si="14"/>
        <v>CD.ID4</v>
      </c>
      <c r="AV90" s="46">
        <f>VLOOKUP($AU90,'2022-Allocations'!$I$6:$T$24,AV$8,FALSE)</f>
        <v>0</v>
      </c>
      <c r="AW90" s="46">
        <f>VLOOKUP($AU90,'2022-Allocations'!$I$6:$T$24,AW$8,FALSE)</f>
        <v>0</v>
      </c>
      <c r="AX90" s="46">
        <f>VLOOKUP($AU90,'2022-Allocations'!$I$6:$T$24,AX$8,FALSE)</f>
        <v>0.77678999999999998</v>
      </c>
      <c r="AY90" s="46">
        <f>VLOOKUP($AU90,'2022-Allocations'!$I$6:$T$24,AY$8,FALSE)</f>
        <v>0.22320999999999999</v>
      </c>
      <c r="AZ90" s="46">
        <f>VLOOKUP($AU90,'2022-Allocations'!$I$6:$T$24,AZ$8,FALSE)</f>
        <v>0</v>
      </c>
      <c r="BA90" s="121">
        <f t="shared" si="11"/>
        <v>0</v>
      </c>
      <c r="BB90" s="46">
        <f>VLOOKUP(A90,'Data.Lookup - Do Not Print'!$G$3:$I$802,3,FALSE)</f>
        <v>0.1</v>
      </c>
      <c r="BC90" s="46">
        <f>VLOOKUP(A90,'Data.Lookup - Do Not Print'!$M$3:$O$802,3,FALSE)</f>
        <v>0.1</v>
      </c>
      <c r="BD90" s="46" t="str">
        <f t="shared" si="16"/>
        <v>N</v>
      </c>
      <c r="BE90" s="126">
        <f t="shared" si="17"/>
        <v>0</v>
      </c>
      <c r="BF90" s="126">
        <f t="shared" si="18"/>
        <v>0</v>
      </c>
      <c r="BG90" s="126">
        <f t="shared" si="19"/>
        <v>6660</v>
      </c>
      <c r="BH90" s="126">
        <f t="shared" si="20"/>
        <v>1914</v>
      </c>
      <c r="BI90" s="126">
        <f t="shared" si="21"/>
        <v>0</v>
      </c>
      <c r="BJ90" s="131">
        <f t="shared" si="15"/>
        <v>0</v>
      </c>
    </row>
    <row r="91" spans="1:62" ht="13.5" thickBot="1">
      <c r="A91" s="9" t="s">
        <v>103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1">
        <v>155327.85</v>
      </c>
      <c r="M91" s="11">
        <v>164203.03</v>
      </c>
      <c r="N91" s="11">
        <v>167590.79</v>
      </c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1">
        <v>-1294.4000000000001</v>
      </c>
      <c r="Z91" s="11">
        <v>-3957.78</v>
      </c>
      <c r="AA91" s="11">
        <v>-6725.98</v>
      </c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1">
        <v>-1294.4000000000001</v>
      </c>
      <c r="AM91" s="11">
        <v>-2663.38</v>
      </c>
      <c r="AN91" s="11">
        <v>-2768.2</v>
      </c>
      <c r="AO91" t="str">
        <f t="shared" si="12"/>
        <v>CD</v>
      </c>
      <c r="AP91" t="str">
        <f>IFERROR(IF(VLOOKUP(MID(A91,4,2),'Data.Lookup - Do Not Print'!$S$3:$T$7,2,FALSE)=1,MID(A91,4,2),0),"AN")</f>
        <v>WA</v>
      </c>
      <c r="AQ91" t="s">
        <v>987</v>
      </c>
      <c r="AR91" t="str">
        <f t="shared" si="13"/>
        <v>303100</v>
      </c>
      <c r="AS91" t="str">
        <f>IF(AO91="GD",VLOOKUP(_xlfn.NUMBERVALUE(AR91),'Data.Lookup - Do Not Print'!$D$3:$E$12,2,TRUE),VLOOKUP(_xlfn.NUMBERVALUE(AR91),'Data.Lookup - Do Not Print'!$A$3:$B$16,2,TRUE))</f>
        <v>Intangibles</v>
      </c>
      <c r="AT91">
        <v>4</v>
      </c>
      <c r="AU91" t="str">
        <f t="shared" si="14"/>
        <v>CD.WA4</v>
      </c>
      <c r="AV91" s="46">
        <f>VLOOKUP($AU91,'2022-Allocations'!$I$6:$T$24,AV$8,FALSE)</f>
        <v>0.77678999999999998</v>
      </c>
      <c r="AW91" s="46">
        <f>VLOOKUP($AU91,'2022-Allocations'!$I$6:$T$24,AW$8,FALSE)</f>
        <v>0.22320999999999999</v>
      </c>
      <c r="AX91" s="46">
        <f>VLOOKUP($AU91,'2022-Allocations'!$I$6:$T$24,AX$8,FALSE)</f>
        <v>0</v>
      </c>
      <c r="AY91" s="46">
        <f>VLOOKUP($AU91,'2022-Allocations'!$I$6:$T$24,AY$8,FALSE)</f>
        <v>0</v>
      </c>
      <c r="AZ91" s="46">
        <f>VLOOKUP($AU91,'2022-Allocations'!$I$6:$T$24,AZ$8,FALSE)</f>
        <v>0</v>
      </c>
      <c r="BA91" s="121">
        <f t="shared" si="11"/>
        <v>0</v>
      </c>
      <c r="BB91" s="46">
        <f>VLOOKUP(A91,'Data.Lookup - Do Not Print'!$G$3:$I$802,3,FALSE)</f>
        <v>0.2</v>
      </c>
      <c r="BC91" s="46">
        <f>VLOOKUP(A91,'Data.Lookup - Do Not Print'!$M$3:$O$802,3,FALSE)</f>
        <v>0.2</v>
      </c>
      <c r="BD91" s="46" t="str">
        <f t="shared" si="16"/>
        <v>N</v>
      </c>
      <c r="BE91" s="126">
        <f t="shared" si="17"/>
        <v>130183</v>
      </c>
      <c r="BF91" s="126">
        <f t="shared" si="18"/>
        <v>37408</v>
      </c>
      <c r="BG91" s="126">
        <f t="shared" si="19"/>
        <v>0</v>
      </c>
      <c r="BH91" s="126">
        <f t="shared" si="20"/>
        <v>0</v>
      </c>
      <c r="BI91" s="126">
        <f t="shared" si="21"/>
        <v>0</v>
      </c>
      <c r="BJ91" s="131">
        <f t="shared" si="15"/>
        <v>0</v>
      </c>
    </row>
    <row r="92" spans="1:62" ht="13.5" thickBot="1">
      <c r="A92" s="9" t="s">
        <v>104</v>
      </c>
      <c r="B92" s="11">
        <v>19126067.649999999</v>
      </c>
      <c r="C92" s="11">
        <v>19126067.649999999</v>
      </c>
      <c r="D92" s="11">
        <v>19126067.649999999</v>
      </c>
      <c r="E92" s="11">
        <v>19126067.649999999</v>
      </c>
      <c r="F92" s="11">
        <v>19126067.649999999</v>
      </c>
      <c r="G92" s="11">
        <v>19126067.649999999</v>
      </c>
      <c r="H92" s="11">
        <v>19126067.649999999</v>
      </c>
      <c r="I92" s="11">
        <v>19126067.649999999</v>
      </c>
      <c r="J92" s="11">
        <v>19126067.649999999</v>
      </c>
      <c r="K92" s="11">
        <v>19126067.649999999</v>
      </c>
      <c r="L92" s="11">
        <v>19126067.649999999</v>
      </c>
      <c r="M92" s="11">
        <v>19126067.649999999</v>
      </c>
      <c r="N92" s="11">
        <v>19126067.649999999</v>
      </c>
      <c r="O92" s="11">
        <v>-8383313.8700000001</v>
      </c>
      <c r="P92" s="11">
        <v>-8699026.2300000004</v>
      </c>
      <c r="Q92" s="11">
        <v>-9014730.0099999998</v>
      </c>
      <c r="R92" s="11">
        <v>-9330433.8300000001</v>
      </c>
      <c r="S92" s="11">
        <v>-9646137.6600000001</v>
      </c>
      <c r="T92" s="11">
        <v>-9961841.4399999995</v>
      </c>
      <c r="U92" s="11">
        <v>-10277545.25</v>
      </c>
      <c r="V92" s="11">
        <v>-10593249.02</v>
      </c>
      <c r="W92" s="11">
        <v>-10908952.84</v>
      </c>
      <c r="X92" s="11">
        <v>-11224656.640000001</v>
      </c>
      <c r="Y92" s="11">
        <v>-11540360.42</v>
      </c>
      <c r="Z92" s="11">
        <v>-11856064.16</v>
      </c>
      <c r="AA92" s="11">
        <v>-12171767.970000001</v>
      </c>
      <c r="AB92" s="11">
        <v>-315716.01</v>
      </c>
      <c r="AC92" s="11">
        <v>-315712.36</v>
      </c>
      <c r="AD92" s="11">
        <v>-315703.78000000003</v>
      </c>
      <c r="AE92" s="11">
        <v>-315703.82</v>
      </c>
      <c r="AF92" s="11">
        <v>-315703.83</v>
      </c>
      <c r="AG92" s="11">
        <v>-315703.78000000003</v>
      </c>
      <c r="AH92" s="11">
        <v>-315703.81</v>
      </c>
      <c r="AI92" s="11">
        <v>-315703.77</v>
      </c>
      <c r="AJ92" s="11">
        <v>-315703.82</v>
      </c>
      <c r="AK92" s="11">
        <v>-315703.8</v>
      </c>
      <c r="AL92" s="11">
        <v>-315703.78000000003</v>
      </c>
      <c r="AM92" s="11">
        <v>-315703.74</v>
      </c>
      <c r="AN92" s="11">
        <v>-315703.81</v>
      </c>
      <c r="AO92" t="str">
        <f t="shared" si="12"/>
        <v>CD</v>
      </c>
      <c r="AP92" t="str">
        <f>IFERROR(IF(VLOOKUP(MID(A92,4,2),'Data.Lookup - Do Not Print'!$S$3:$T$7,2,FALSE)=1,MID(A92,4,2),0),"AN")</f>
        <v>WA</v>
      </c>
      <c r="AQ92" t="s">
        <v>987</v>
      </c>
      <c r="AR92" t="str">
        <f t="shared" si="13"/>
        <v>303121</v>
      </c>
      <c r="AS92" t="str">
        <f>IF(AO92="GD",VLOOKUP(_xlfn.NUMBERVALUE(AR92),'Data.Lookup - Do Not Print'!$D$3:$E$12,2,TRUE),VLOOKUP(_xlfn.NUMBERVALUE(AR92),'Data.Lookup - Do Not Print'!$A$3:$B$16,2,TRUE))</f>
        <v>Intangibles</v>
      </c>
      <c r="AT92">
        <v>4</v>
      </c>
      <c r="AU92" t="str">
        <f t="shared" si="14"/>
        <v>CD.WA4</v>
      </c>
      <c r="AV92" s="46">
        <f>VLOOKUP($AU92,'2022-Allocations'!$I$6:$T$24,AV$8,FALSE)</f>
        <v>0.77678999999999998</v>
      </c>
      <c r="AW92" s="46">
        <f>VLOOKUP($AU92,'2022-Allocations'!$I$6:$T$24,AW$8,FALSE)</f>
        <v>0.22320999999999999</v>
      </c>
      <c r="AX92" s="46">
        <f>VLOOKUP($AU92,'2022-Allocations'!$I$6:$T$24,AX$8,FALSE)</f>
        <v>0</v>
      </c>
      <c r="AY92" s="46">
        <f>VLOOKUP($AU92,'2022-Allocations'!$I$6:$T$24,AY$8,FALSE)</f>
        <v>0</v>
      </c>
      <c r="AZ92" s="46">
        <f>VLOOKUP($AU92,'2022-Allocations'!$I$6:$T$24,AZ$8,FALSE)</f>
        <v>0</v>
      </c>
      <c r="BA92" s="121">
        <f t="shared" si="11"/>
        <v>0</v>
      </c>
      <c r="BB92" s="46">
        <f>VLOOKUP(A92,'Data.Lookup - Do Not Print'!$G$3:$I$802,3,FALSE)</f>
        <v>0.2</v>
      </c>
      <c r="BC92" s="46">
        <f>VLOOKUP(A92,'Data.Lookup - Do Not Print'!$M$3:$O$802,3,FALSE)</f>
        <v>0.2</v>
      </c>
      <c r="BD92" s="46" t="str">
        <f t="shared" si="16"/>
        <v>N</v>
      </c>
      <c r="BE92" s="126">
        <f t="shared" si="17"/>
        <v>14856938</v>
      </c>
      <c r="BF92" s="126">
        <f t="shared" si="18"/>
        <v>4269130</v>
      </c>
      <c r="BG92" s="126">
        <f t="shared" si="19"/>
        <v>0</v>
      </c>
      <c r="BH92" s="126">
        <f t="shared" si="20"/>
        <v>0</v>
      </c>
      <c r="BI92" s="126">
        <f t="shared" si="21"/>
        <v>0</v>
      </c>
      <c r="BJ92" s="131">
        <f t="shared" si="15"/>
        <v>0</v>
      </c>
    </row>
    <row r="93" spans="1:62" ht="13.5" thickBot="1">
      <c r="A93" s="9" t="s">
        <v>105</v>
      </c>
      <c r="B93" s="11">
        <v>887755.33</v>
      </c>
      <c r="C93" s="11">
        <v>887755.33</v>
      </c>
      <c r="D93" s="11">
        <v>887755.33</v>
      </c>
      <c r="E93" s="11">
        <v>887755.33</v>
      </c>
      <c r="F93" s="11">
        <v>887755.33</v>
      </c>
      <c r="G93" s="11">
        <v>887755.33</v>
      </c>
      <c r="H93" s="11">
        <v>887755.33</v>
      </c>
      <c r="I93" s="11">
        <v>887755.33</v>
      </c>
      <c r="J93" s="11">
        <v>887755.33</v>
      </c>
      <c r="K93" s="11">
        <v>887755.33</v>
      </c>
      <c r="L93" s="11">
        <v>887755.33</v>
      </c>
      <c r="M93" s="11">
        <v>887755.33</v>
      </c>
      <c r="N93" s="11">
        <v>887755.33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t="str">
        <f t="shared" si="12"/>
        <v>CD</v>
      </c>
      <c r="AP93" t="str">
        <f>IFERROR(IF(VLOOKUP(MID(A93,4,2),'Data.Lookup - Do Not Print'!$S$3:$T$7,2,FALSE)=1,MID(A93,4,2),0),"AN")</f>
        <v>WA</v>
      </c>
      <c r="AQ93" t="s">
        <v>987</v>
      </c>
      <c r="AR93" t="str">
        <f t="shared" si="13"/>
        <v>389200</v>
      </c>
      <c r="AS93" t="str">
        <f>IF(AO93="GD",VLOOKUP(_xlfn.NUMBERVALUE(AR93),'Data.Lookup - Do Not Print'!$D$3:$E$12,2,TRUE),VLOOKUP(_xlfn.NUMBERVALUE(AR93),'Data.Lookup - Do Not Print'!$A$3:$B$16,2,TRUE))</f>
        <v>General</v>
      </c>
      <c r="AT93">
        <v>4</v>
      </c>
      <c r="AU93" t="str">
        <f t="shared" si="14"/>
        <v>CD.WA4</v>
      </c>
      <c r="AV93" s="46">
        <f>VLOOKUP($AU93,'2022-Allocations'!$I$6:$T$24,AV$8,FALSE)</f>
        <v>0.77678999999999998</v>
      </c>
      <c r="AW93" s="46">
        <f>VLOOKUP($AU93,'2022-Allocations'!$I$6:$T$24,AW$8,FALSE)</f>
        <v>0.22320999999999999</v>
      </c>
      <c r="AX93" s="46">
        <f>VLOOKUP($AU93,'2022-Allocations'!$I$6:$T$24,AX$8,FALSE)</f>
        <v>0</v>
      </c>
      <c r="AY93" s="46">
        <f>VLOOKUP($AU93,'2022-Allocations'!$I$6:$T$24,AY$8,FALSE)</f>
        <v>0</v>
      </c>
      <c r="AZ93" s="46">
        <f>VLOOKUP($AU93,'2022-Allocations'!$I$6:$T$24,AZ$8,FALSE)</f>
        <v>0</v>
      </c>
      <c r="BA93" s="121">
        <f t="shared" si="11"/>
        <v>0</v>
      </c>
      <c r="BB93" s="46">
        <f>VLOOKUP(A93,'Data.Lookup - Do Not Print'!$G$3:$I$802,3,FALSE)</f>
        <v>0</v>
      </c>
      <c r="BC93" s="46">
        <f>VLOOKUP(A93,'Data.Lookup - Do Not Print'!$M$3:$O$802,3,FALSE)</f>
        <v>0</v>
      </c>
      <c r="BD93" s="46" t="str">
        <f t="shared" si="16"/>
        <v>Y</v>
      </c>
      <c r="BE93" s="126">
        <f t="shared" si="17"/>
        <v>689599</v>
      </c>
      <c r="BF93" s="126">
        <f t="shared" si="18"/>
        <v>198156</v>
      </c>
      <c r="BG93" s="126">
        <f t="shared" si="19"/>
        <v>0</v>
      </c>
      <c r="BH93" s="126">
        <f t="shared" si="20"/>
        <v>0</v>
      </c>
      <c r="BI93" s="126">
        <f t="shared" si="21"/>
        <v>0</v>
      </c>
      <c r="BJ93" s="131">
        <f t="shared" si="15"/>
        <v>0</v>
      </c>
    </row>
    <row r="94" spans="1:62" ht="13.5" thickBot="1">
      <c r="A94" s="9" t="s">
        <v>106</v>
      </c>
      <c r="B94" s="11">
        <v>12255394.689999999</v>
      </c>
      <c r="C94" s="11">
        <v>12258269.75</v>
      </c>
      <c r="D94" s="11">
        <v>12259427.51</v>
      </c>
      <c r="E94" s="11">
        <v>12252685.48</v>
      </c>
      <c r="F94" s="11">
        <v>12252746.43</v>
      </c>
      <c r="G94" s="11">
        <v>12252746.43</v>
      </c>
      <c r="H94" s="11">
        <v>12252746.43</v>
      </c>
      <c r="I94" s="11">
        <v>12168178.35</v>
      </c>
      <c r="J94" s="11">
        <v>12199135.529999999</v>
      </c>
      <c r="K94" s="11">
        <v>12187103.210000001</v>
      </c>
      <c r="L94" s="11">
        <v>12187103.210000001</v>
      </c>
      <c r="M94" s="11">
        <v>12187103.210000001</v>
      </c>
      <c r="N94" s="11">
        <v>12187341.210000001</v>
      </c>
      <c r="O94" s="11">
        <v>-1900246.7</v>
      </c>
      <c r="P94" s="11">
        <v>-1922411.14</v>
      </c>
      <c r="Q94" s="11">
        <v>-1944579.23</v>
      </c>
      <c r="R94" s="11">
        <v>-1960000.24</v>
      </c>
      <c r="S94" s="11">
        <v>-1982157.24</v>
      </c>
      <c r="T94" s="11">
        <v>-2004314.29</v>
      </c>
      <c r="U94" s="11">
        <v>-2026471.34</v>
      </c>
      <c r="V94" s="11">
        <v>-2048551.92</v>
      </c>
      <c r="W94" s="11">
        <v>-2070584.04</v>
      </c>
      <c r="X94" s="11">
        <v>-2079073.5</v>
      </c>
      <c r="Y94" s="11">
        <v>-2101111.85</v>
      </c>
      <c r="Z94" s="11">
        <v>-2123150.2000000002</v>
      </c>
      <c r="AA94" s="11">
        <v>-2145188.7599999998</v>
      </c>
      <c r="AB94" s="11">
        <v>-22109.01</v>
      </c>
      <c r="AC94" s="11">
        <v>-22164.44</v>
      </c>
      <c r="AD94" s="11">
        <v>-22168.09</v>
      </c>
      <c r="AE94" s="11">
        <v>-22163.040000000001</v>
      </c>
      <c r="AF94" s="12">
        <v>-22157</v>
      </c>
      <c r="AG94" s="11">
        <v>-22157.05</v>
      </c>
      <c r="AH94" s="11">
        <v>-22157.05</v>
      </c>
      <c r="AI94" s="11">
        <v>-22080.58</v>
      </c>
      <c r="AJ94" s="11">
        <v>-22032.12</v>
      </c>
      <c r="AK94" s="11">
        <v>-22049.23</v>
      </c>
      <c r="AL94" s="11">
        <v>-22038.35</v>
      </c>
      <c r="AM94" s="11">
        <v>-22038.35</v>
      </c>
      <c r="AN94" s="11">
        <v>-22038.560000000001</v>
      </c>
      <c r="AO94" t="str">
        <f t="shared" si="12"/>
        <v>CD</v>
      </c>
      <c r="AP94" t="str">
        <f>IFERROR(IF(VLOOKUP(MID(A94,4,2),'Data.Lookup - Do Not Print'!$S$3:$T$7,2,FALSE)=1,MID(A94,4,2),0),"AN")</f>
        <v>WA</v>
      </c>
      <c r="AQ94" t="s">
        <v>987</v>
      </c>
      <c r="AR94" t="str">
        <f t="shared" si="13"/>
        <v>390100</v>
      </c>
      <c r="AS94" t="str">
        <f>IF(AO94="GD",VLOOKUP(_xlfn.NUMBERVALUE(AR94),'Data.Lookup - Do Not Print'!$D$3:$E$12,2,TRUE),VLOOKUP(_xlfn.NUMBERVALUE(AR94),'Data.Lookup - Do Not Print'!$A$3:$B$16,2,TRUE))</f>
        <v>General</v>
      </c>
      <c r="AT94">
        <v>4</v>
      </c>
      <c r="AU94" t="str">
        <f t="shared" si="14"/>
        <v>CD.WA4</v>
      </c>
      <c r="AV94" s="46">
        <f>VLOOKUP($AU94,'2022-Allocations'!$I$6:$T$24,AV$8,FALSE)</f>
        <v>0.77678999999999998</v>
      </c>
      <c r="AW94" s="46">
        <f>VLOOKUP($AU94,'2022-Allocations'!$I$6:$T$24,AW$8,FALSE)</f>
        <v>0.22320999999999999</v>
      </c>
      <c r="AX94" s="46">
        <f>VLOOKUP($AU94,'2022-Allocations'!$I$6:$T$24,AX$8,FALSE)</f>
        <v>0</v>
      </c>
      <c r="AY94" s="46">
        <f>VLOOKUP($AU94,'2022-Allocations'!$I$6:$T$24,AY$8,FALSE)</f>
        <v>0</v>
      </c>
      <c r="AZ94" s="46">
        <f>VLOOKUP($AU94,'2022-Allocations'!$I$6:$T$24,AZ$8,FALSE)</f>
        <v>0</v>
      </c>
      <c r="BA94" s="121">
        <f t="shared" si="11"/>
        <v>0</v>
      </c>
      <c r="BB94" s="46">
        <f>VLOOKUP(A94,'Data.Lookup - Do Not Print'!$G$3:$I$802,3,FALSE)</f>
        <v>2.1700000000000001E-2</v>
      </c>
      <c r="BC94" s="46">
        <f>VLOOKUP(A94,'Data.Lookup - Do Not Print'!$M$3:$O$802,3,FALSE)</f>
        <v>2.4500000000000001E-2</v>
      </c>
      <c r="BD94" s="46" t="str">
        <f t="shared" si="16"/>
        <v>N</v>
      </c>
      <c r="BE94" s="126">
        <f t="shared" si="17"/>
        <v>9467005</v>
      </c>
      <c r="BF94" s="126">
        <f t="shared" si="18"/>
        <v>2720336</v>
      </c>
      <c r="BG94" s="126">
        <f t="shared" si="19"/>
        <v>0</v>
      </c>
      <c r="BH94" s="126">
        <f t="shared" si="20"/>
        <v>0</v>
      </c>
      <c r="BI94" s="126">
        <f t="shared" si="21"/>
        <v>0</v>
      </c>
      <c r="BJ94" s="131">
        <f t="shared" si="15"/>
        <v>0</v>
      </c>
    </row>
    <row r="95" spans="1:62" ht="13.5" thickBot="1">
      <c r="A95" s="9" t="s">
        <v>107</v>
      </c>
      <c r="B95" s="11">
        <v>5615.91</v>
      </c>
      <c r="C95" s="11">
        <v>5615.91</v>
      </c>
      <c r="D95" s="11">
        <v>5615.91</v>
      </c>
      <c r="E95" s="11">
        <v>5615.91</v>
      </c>
      <c r="F95" s="11">
        <v>5615.91</v>
      </c>
      <c r="G95" s="11">
        <v>5615.91</v>
      </c>
      <c r="H95" s="11">
        <v>5615.91</v>
      </c>
      <c r="I95" s="11">
        <v>5615.91</v>
      </c>
      <c r="J95" s="11">
        <v>5615.91</v>
      </c>
      <c r="K95" s="11">
        <v>5615.91</v>
      </c>
      <c r="L95" s="11">
        <v>5615.91</v>
      </c>
      <c r="M95" s="11">
        <v>5615.91</v>
      </c>
      <c r="N95" s="11">
        <v>5615.91</v>
      </c>
      <c r="O95" s="11">
        <v>-1852.01</v>
      </c>
      <c r="P95" s="11">
        <v>-1883.23</v>
      </c>
      <c r="Q95" s="11">
        <v>-1914.45</v>
      </c>
      <c r="R95" s="11">
        <v>-1945.67</v>
      </c>
      <c r="S95" s="11">
        <v>-1976.89</v>
      </c>
      <c r="T95" s="11">
        <v>-2008.11</v>
      </c>
      <c r="U95" s="11">
        <v>-2039.33</v>
      </c>
      <c r="V95" s="11">
        <v>-2070.5500000000002</v>
      </c>
      <c r="W95" s="11">
        <v>-2101.77</v>
      </c>
      <c r="X95" s="11">
        <v>-2132.9899999999998</v>
      </c>
      <c r="Y95" s="11">
        <v>-2164.21</v>
      </c>
      <c r="Z95" s="11">
        <v>-2195.4299999999998</v>
      </c>
      <c r="AA95" s="11">
        <v>-2226.65</v>
      </c>
      <c r="AB95" s="11">
        <v>-31.22</v>
      </c>
      <c r="AC95" s="11">
        <v>-31.22</v>
      </c>
      <c r="AD95" s="11">
        <v>-31.22</v>
      </c>
      <c r="AE95" s="11">
        <v>-31.22</v>
      </c>
      <c r="AF95" s="11">
        <v>-31.22</v>
      </c>
      <c r="AG95" s="11">
        <v>-31.22</v>
      </c>
      <c r="AH95" s="11">
        <v>-31.22</v>
      </c>
      <c r="AI95" s="11">
        <v>-31.22</v>
      </c>
      <c r="AJ95" s="11">
        <v>-31.22</v>
      </c>
      <c r="AK95" s="11">
        <v>-31.22</v>
      </c>
      <c r="AL95" s="11">
        <v>-31.22</v>
      </c>
      <c r="AM95" s="11">
        <v>-31.22</v>
      </c>
      <c r="AN95" s="11">
        <v>-31.22</v>
      </c>
      <c r="AO95" t="str">
        <f t="shared" si="12"/>
        <v>CD</v>
      </c>
      <c r="AP95" t="str">
        <f>IFERROR(IF(VLOOKUP(MID(A95,4,2),'Data.Lookup - Do Not Print'!$S$3:$T$7,2,FALSE)=1,MID(A95,4,2),0),"AN")</f>
        <v>WA</v>
      </c>
      <c r="AQ95" t="s">
        <v>987</v>
      </c>
      <c r="AR95" t="str">
        <f t="shared" si="13"/>
        <v>391000</v>
      </c>
      <c r="AS95" t="str">
        <f>IF(AO95="GD",VLOOKUP(_xlfn.NUMBERVALUE(AR95),'Data.Lookup - Do Not Print'!$D$3:$E$12,2,TRUE),VLOOKUP(_xlfn.NUMBERVALUE(AR95),'Data.Lookup - Do Not Print'!$A$3:$B$16,2,TRUE))</f>
        <v>General</v>
      </c>
      <c r="AT95">
        <v>4</v>
      </c>
      <c r="AU95" t="str">
        <f t="shared" si="14"/>
        <v>CD.WA4</v>
      </c>
      <c r="AV95" s="46">
        <f>VLOOKUP($AU95,'2022-Allocations'!$I$6:$T$24,AV$8,FALSE)</f>
        <v>0.77678999999999998</v>
      </c>
      <c r="AW95" s="46">
        <f>VLOOKUP($AU95,'2022-Allocations'!$I$6:$T$24,AW$8,FALSE)</f>
        <v>0.22320999999999999</v>
      </c>
      <c r="AX95" s="46">
        <f>VLOOKUP($AU95,'2022-Allocations'!$I$6:$T$24,AX$8,FALSE)</f>
        <v>0</v>
      </c>
      <c r="AY95" s="46">
        <f>VLOOKUP($AU95,'2022-Allocations'!$I$6:$T$24,AY$8,FALSE)</f>
        <v>0</v>
      </c>
      <c r="AZ95" s="46">
        <f>VLOOKUP($AU95,'2022-Allocations'!$I$6:$T$24,AZ$8,FALSE)</f>
        <v>0</v>
      </c>
      <c r="BA95" s="121">
        <f t="shared" si="11"/>
        <v>0</v>
      </c>
      <c r="BB95" s="46">
        <f>VLOOKUP(A95,'Data.Lookup - Do Not Print'!$G$3:$I$802,3,FALSE)</f>
        <v>6.6699999999999995E-2</v>
      </c>
      <c r="BC95" s="46">
        <f>VLOOKUP(A95,'Data.Lookup - Do Not Print'!$M$3:$O$802,3,FALSE)</f>
        <v>6.6699999999999995E-2</v>
      </c>
      <c r="BD95" s="46" t="str">
        <f t="shared" si="16"/>
        <v>N</v>
      </c>
      <c r="BE95" s="126">
        <f t="shared" si="17"/>
        <v>4362</v>
      </c>
      <c r="BF95" s="126">
        <f t="shared" si="18"/>
        <v>1254</v>
      </c>
      <c r="BG95" s="126">
        <f t="shared" si="19"/>
        <v>0</v>
      </c>
      <c r="BH95" s="126">
        <f t="shared" si="20"/>
        <v>0</v>
      </c>
      <c r="BI95" s="126">
        <f t="shared" si="21"/>
        <v>0</v>
      </c>
      <c r="BJ95" s="131">
        <f t="shared" si="15"/>
        <v>0</v>
      </c>
    </row>
    <row r="96" spans="1:62" ht="13.5" thickBot="1">
      <c r="A96" s="9" t="s">
        <v>108</v>
      </c>
      <c r="B96" s="11">
        <v>965758.79</v>
      </c>
      <c r="C96" s="11">
        <v>965758.79</v>
      </c>
      <c r="D96" s="11">
        <v>965758.79</v>
      </c>
      <c r="E96" s="11">
        <v>965758.79</v>
      </c>
      <c r="F96" s="11">
        <v>965758.79</v>
      </c>
      <c r="G96" s="11">
        <v>965758.79</v>
      </c>
      <c r="H96" s="11">
        <v>965758.79</v>
      </c>
      <c r="I96" s="11">
        <v>965758.79</v>
      </c>
      <c r="J96" s="11">
        <v>965758.79</v>
      </c>
      <c r="K96" s="11">
        <v>965758.79</v>
      </c>
      <c r="L96" s="11">
        <v>965758.79</v>
      </c>
      <c r="M96" s="11">
        <v>965758.79</v>
      </c>
      <c r="N96" s="11">
        <v>965758.79</v>
      </c>
      <c r="O96" s="11">
        <v>-535114.06000000006</v>
      </c>
      <c r="P96" s="11">
        <v>-551643.39</v>
      </c>
      <c r="Q96" s="11">
        <v>-568172.71</v>
      </c>
      <c r="R96" s="11">
        <v>-584702.03</v>
      </c>
      <c r="S96" s="11">
        <v>-601231.35</v>
      </c>
      <c r="T96" s="11">
        <v>-617760.67000000004</v>
      </c>
      <c r="U96" s="11">
        <v>-634289.99</v>
      </c>
      <c r="V96" s="11">
        <v>-650819.31000000006</v>
      </c>
      <c r="W96" s="11">
        <v>-667348.62</v>
      </c>
      <c r="X96" s="11">
        <v>-683877.95</v>
      </c>
      <c r="Y96" s="11">
        <v>-700407.26</v>
      </c>
      <c r="Z96" s="11">
        <v>-716936.59</v>
      </c>
      <c r="AA96" s="11">
        <v>-730308.94</v>
      </c>
      <c r="AB96" s="11">
        <v>-16529.32</v>
      </c>
      <c r="AC96" s="11">
        <v>-16529.330000000002</v>
      </c>
      <c r="AD96" s="11">
        <v>-16529.32</v>
      </c>
      <c r="AE96" s="11">
        <v>-16529.32</v>
      </c>
      <c r="AF96" s="11">
        <v>-16529.32</v>
      </c>
      <c r="AG96" s="11">
        <v>-16529.32</v>
      </c>
      <c r="AH96" s="11">
        <v>-16529.32</v>
      </c>
      <c r="AI96" s="11">
        <v>-16529.32</v>
      </c>
      <c r="AJ96" s="11">
        <v>-16529.310000000001</v>
      </c>
      <c r="AK96" s="11">
        <v>-16529.330000000002</v>
      </c>
      <c r="AL96" s="11">
        <v>-16529.310000000001</v>
      </c>
      <c r="AM96" s="11">
        <v>-16529.330000000002</v>
      </c>
      <c r="AN96" s="11">
        <v>-13372.35</v>
      </c>
      <c r="AO96" t="str">
        <f t="shared" si="12"/>
        <v>CD</v>
      </c>
      <c r="AP96" t="str">
        <f>IFERROR(IF(VLOOKUP(MID(A96,4,2),'Data.Lookup - Do Not Print'!$S$3:$T$7,2,FALSE)=1,MID(A96,4,2),0),"AN")</f>
        <v>WA</v>
      </c>
      <c r="AQ96" t="s">
        <v>987</v>
      </c>
      <c r="AR96" t="str">
        <f t="shared" si="13"/>
        <v>391100</v>
      </c>
      <c r="AS96" t="str">
        <f>IF(AO96="GD",VLOOKUP(_xlfn.NUMBERVALUE(AR96),'Data.Lookup - Do Not Print'!$D$3:$E$12,2,TRUE),VLOOKUP(_xlfn.NUMBERVALUE(AR96),'Data.Lookup - Do Not Print'!$A$3:$B$16,2,TRUE))</f>
        <v>General</v>
      </c>
      <c r="AT96">
        <v>4</v>
      </c>
      <c r="AU96" t="str">
        <f t="shared" si="14"/>
        <v>CD.WA4</v>
      </c>
      <c r="AV96" s="46">
        <f>VLOOKUP($AU96,'2022-Allocations'!$I$6:$T$24,AV$8,FALSE)</f>
        <v>0.77678999999999998</v>
      </c>
      <c r="AW96" s="46">
        <f>VLOOKUP($AU96,'2022-Allocations'!$I$6:$T$24,AW$8,FALSE)</f>
        <v>0.22320999999999999</v>
      </c>
      <c r="AX96" s="46">
        <f>VLOOKUP($AU96,'2022-Allocations'!$I$6:$T$24,AX$8,FALSE)</f>
        <v>0</v>
      </c>
      <c r="AY96" s="46">
        <f>VLOOKUP($AU96,'2022-Allocations'!$I$6:$T$24,AY$8,FALSE)</f>
        <v>0</v>
      </c>
      <c r="AZ96" s="46">
        <f>VLOOKUP($AU96,'2022-Allocations'!$I$6:$T$24,AZ$8,FALSE)</f>
        <v>0</v>
      </c>
      <c r="BA96" s="121">
        <f t="shared" si="11"/>
        <v>0</v>
      </c>
      <c r="BB96" s="46">
        <f>VLOOKUP(A96,'Data.Lookup - Do Not Print'!$G$3:$I$802,3,FALSE)</f>
        <v>0.2</v>
      </c>
      <c r="BC96" s="46">
        <f>VLOOKUP(A96,'Data.Lookup - Do Not Print'!$M$3:$O$802,3,FALSE)</f>
        <v>0.2</v>
      </c>
      <c r="BD96" s="46" t="str">
        <f t="shared" si="16"/>
        <v>N</v>
      </c>
      <c r="BE96" s="126">
        <f t="shared" si="17"/>
        <v>750192</v>
      </c>
      <c r="BF96" s="126">
        <f t="shared" si="18"/>
        <v>215567</v>
      </c>
      <c r="BG96" s="126">
        <f t="shared" si="19"/>
        <v>0</v>
      </c>
      <c r="BH96" s="126">
        <f t="shared" si="20"/>
        <v>0</v>
      </c>
      <c r="BI96" s="126">
        <f t="shared" si="21"/>
        <v>0</v>
      </c>
      <c r="BJ96" s="131">
        <f t="shared" si="15"/>
        <v>0</v>
      </c>
    </row>
    <row r="97" spans="1:62" ht="13.5" thickBot="1">
      <c r="A97" s="9" t="s">
        <v>109</v>
      </c>
      <c r="B97" s="11">
        <v>4863704.1399999997</v>
      </c>
      <c r="C97" s="11">
        <v>4863704.1399999997</v>
      </c>
      <c r="D97" s="11">
        <v>4863704.1399999997</v>
      </c>
      <c r="E97" s="11">
        <v>4863704.1399999997</v>
      </c>
      <c r="F97" s="11">
        <v>4863704.1399999997</v>
      </c>
      <c r="G97" s="11">
        <v>4863704.1399999997</v>
      </c>
      <c r="H97" s="11">
        <v>4863704.1399999997</v>
      </c>
      <c r="I97" s="11">
        <v>4863704.1399999997</v>
      </c>
      <c r="J97" s="11">
        <v>4863704.1399999997</v>
      </c>
      <c r="K97" s="11">
        <v>4863704.1399999997</v>
      </c>
      <c r="L97" s="11">
        <v>4863704.1399999997</v>
      </c>
      <c r="M97" s="11">
        <v>4863704.1399999997</v>
      </c>
      <c r="N97" s="11">
        <v>4863704.1399999997</v>
      </c>
      <c r="O97" s="11">
        <v>-2088052.12</v>
      </c>
      <c r="P97" s="11">
        <v>-2169113.86</v>
      </c>
      <c r="Q97" s="11">
        <v>-2250175.6</v>
      </c>
      <c r="R97" s="11">
        <v>-2331237.34</v>
      </c>
      <c r="S97" s="11">
        <v>-2412299.08</v>
      </c>
      <c r="T97" s="11">
        <v>-2493360.8199999998</v>
      </c>
      <c r="U97" s="11">
        <v>-2574422.56</v>
      </c>
      <c r="V97" s="11">
        <v>-2655484.2999999998</v>
      </c>
      <c r="W97" s="11">
        <v>-2736546.04</v>
      </c>
      <c r="X97" s="11">
        <v>-2817607.78</v>
      </c>
      <c r="Y97" s="11">
        <v>-2898669.52</v>
      </c>
      <c r="Z97" s="11">
        <v>-2979731.26</v>
      </c>
      <c r="AA97" s="12">
        <v>-3060793</v>
      </c>
      <c r="AB97" s="11">
        <v>-81061.740000000005</v>
      </c>
      <c r="AC97" s="11">
        <v>-81061.740000000005</v>
      </c>
      <c r="AD97" s="11">
        <v>-81061.740000000005</v>
      </c>
      <c r="AE97" s="11">
        <v>-81061.740000000005</v>
      </c>
      <c r="AF97" s="11">
        <v>-81061.740000000005</v>
      </c>
      <c r="AG97" s="11">
        <v>-81061.740000000005</v>
      </c>
      <c r="AH97" s="11">
        <v>-81061.740000000005</v>
      </c>
      <c r="AI97" s="11">
        <v>-81061.740000000005</v>
      </c>
      <c r="AJ97" s="11">
        <v>-81061.740000000005</v>
      </c>
      <c r="AK97" s="11">
        <v>-81061.740000000005</v>
      </c>
      <c r="AL97" s="11">
        <v>-81061.740000000005</v>
      </c>
      <c r="AM97" s="11">
        <v>-81061.740000000005</v>
      </c>
      <c r="AN97" s="11">
        <v>-81061.740000000005</v>
      </c>
      <c r="AO97" t="str">
        <f t="shared" si="12"/>
        <v>CD</v>
      </c>
      <c r="AP97" t="str">
        <f>IFERROR(IF(VLOOKUP(MID(A97,4,2),'Data.Lookup - Do Not Print'!$S$3:$T$7,2,FALSE)=1,MID(A97,4,2),0),"AN")</f>
        <v>WA</v>
      </c>
      <c r="AQ97" t="s">
        <v>987</v>
      </c>
      <c r="AR97" t="str">
        <f t="shared" si="13"/>
        <v>391121</v>
      </c>
      <c r="AS97" t="str">
        <f>IF(AO97="GD",VLOOKUP(_xlfn.NUMBERVALUE(AR97),'Data.Lookup - Do Not Print'!$D$3:$E$12,2,TRUE),VLOOKUP(_xlfn.NUMBERVALUE(AR97),'Data.Lookup - Do Not Print'!$A$3:$B$16,2,TRUE))</f>
        <v>General</v>
      </c>
      <c r="AT97">
        <v>4</v>
      </c>
      <c r="AU97" t="str">
        <f t="shared" si="14"/>
        <v>CD.WA4</v>
      </c>
      <c r="AV97" s="46">
        <f>VLOOKUP($AU97,'2022-Allocations'!$I$6:$T$24,AV$8,FALSE)</f>
        <v>0.77678999999999998</v>
      </c>
      <c r="AW97" s="46">
        <f>VLOOKUP($AU97,'2022-Allocations'!$I$6:$T$24,AW$8,FALSE)</f>
        <v>0.22320999999999999</v>
      </c>
      <c r="AX97" s="46">
        <f>VLOOKUP($AU97,'2022-Allocations'!$I$6:$T$24,AX$8,FALSE)</f>
        <v>0</v>
      </c>
      <c r="AY97" s="46">
        <f>VLOOKUP($AU97,'2022-Allocations'!$I$6:$T$24,AY$8,FALSE)</f>
        <v>0</v>
      </c>
      <c r="AZ97" s="46">
        <f>VLOOKUP($AU97,'2022-Allocations'!$I$6:$T$24,AZ$8,FALSE)</f>
        <v>0</v>
      </c>
      <c r="BA97" s="121">
        <f t="shared" si="11"/>
        <v>0</v>
      </c>
      <c r="BB97" s="46">
        <f>VLOOKUP(A97,'Data.Lookup - Do Not Print'!$G$3:$I$802,3,FALSE)</f>
        <v>0.2</v>
      </c>
      <c r="BC97" s="46">
        <f>VLOOKUP(A97,'Data.Lookup - Do Not Print'!$M$3:$O$802,3,FALSE)</f>
        <v>0.2</v>
      </c>
      <c r="BD97" s="46" t="str">
        <f t="shared" si="16"/>
        <v>N</v>
      </c>
      <c r="BE97" s="126">
        <f t="shared" si="17"/>
        <v>3778077</v>
      </c>
      <c r="BF97" s="126">
        <f t="shared" si="18"/>
        <v>1085627</v>
      </c>
      <c r="BG97" s="126">
        <f t="shared" si="19"/>
        <v>0</v>
      </c>
      <c r="BH97" s="126">
        <f t="shared" si="20"/>
        <v>0</v>
      </c>
      <c r="BI97" s="126">
        <f t="shared" si="21"/>
        <v>0</v>
      </c>
      <c r="BJ97" s="131">
        <f t="shared" si="15"/>
        <v>0</v>
      </c>
    </row>
    <row r="98" spans="1:62" ht="13.5" thickBot="1">
      <c r="A98" s="9" t="s">
        <v>110</v>
      </c>
      <c r="B98" s="11">
        <v>172188.95</v>
      </c>
      <c r="C98" s="11">
        <v>172188.95</v>
      </c>
      <c r="D98" s="11">
        <v>172188.95</v>
      </c>
      <c r="E98" s="11">
        <v>172188.95</v>
      </c>
      <c r="F98" s="11">
        <v>172188.95</v>
      </c>
      <c r="G98" s="11">
        <v>172188.95</v>
      </c>
      <c r="H98" s="11">
        <v>172188.95</v>
      </c>
      <c r="I98" s="11">
        <v>172188.95</v>
      </c>
      <c r="J98" s="11">
        <v>172188.95</v>
      </c>
      <c r="K98" s="11">
        <v>172188.95</v>
      </c>
      <c r="L98" s="11">
        <v>172188.95</v>
      </c>
      <c r="M98" s="11">
        <v>172188.95</v>
      </c>
      <c r="N98" s="11">
        <v>172188.95</v>
      </c>
      <c r="O98" s="11">
        <v>-69165.37</v>
      </c>
      <c r="P98" s="11">
        <v>-69937.350000000006</v>
      </c>
      <c r="Q98" s="11">
        <v>-70709.33</v>
      </c>
      <c r="R98" s="11">
        <v>-71481.31</v>
      </c>
      <c r="S98" s="11">
        <v>-72253.289999999994</v>
      </c>
      <c r="T98" s="11">
        <v>-73025.27</v>
      </c>
      <c r="U98" s="11">
        <v>-73797.25</v>
      </c>
      <c r="V98" s="11">
        <v>-74569.23</v>
      </c>
      <c r="W98" s="11">
        <v>-75341.210000000006</v>
      </c>
      <c r="X98" s="11">
        <v>-76113.19</v>
      </c>
      <c r="Y98" s="11">
        <v>-76885.17</v>
      </c>
      <c r="Z98" s="11">
        <v>-77657.149999999994</v>
      </c>
      <c r="AA98" s="11">
        <v>-78429.13</v>
      </c>
      <c r="AB98" s="11">
        <v>-771.98</v>
      </c>
      <c r="AC98" s="11">
        <v>-771.98</v>
      </c>
      <c r="AD98" s="11">
        <v>-771.98</v>
      </c>
      <c r="AE98" s="11">
        <v>-771.98</v>
      </c>
      <c r="AF98" s="11">
        <v>-771.98</v>
      </c>
      <c r="AG98" s="11">
        <v>-771.98</v>
      </c>
      <c r="AH98" s="11">
        <v>-771.98</v>
      </c>
      <c r="AI98" s="11">
        <v>-771.98</v>
      </c>
      <c r="AJ98" s="11">
        <v>-771.98</v>
      </c>
      <c r="AK98" s="11">
        <v>-771.98</v>
      </c>
      <c r="AL98" s="11">
        <v>-771.98</v>
      </c>
      <c r="AM98" s="11">
        <v>-771.98</v>
      </c>
      <c r="AN98" s="11">
        <v>-771.98</v>
      </c>
      <c r="AO98" t="str">
        <f t="shared" si="12"/>
        <v>CD</v>
      </c>
      <c r="AP98" t="str">
        <f>IFERROR(IF(VLOOKUP(MID(A98,4,2),'Data.Lookup - Do Not Print'!$S$3:$T$7,2,FALSE)=1,MID(A98,4,2),0),"AN")</f>
        <v>WA</v>
      </c>
      <c r="AQ98" t="s">
        <v>987</v>
      </c>
      <c r="AR98" t="str">
        <f t="shared" si="13"/>
        <v>392000</v>
      </c>
      <c r="AS98" t="str">
        <f>IF(AO98="GD",VLOOKUP(_xlfn.NUMBERVALUE(AR98),'Data.Lookup - Do Not Print'!$D$3:$E$12,2,TRUE),VLOOKUP(_xlfn.NUMBERVALUE(AR98),'Data.Lookup - Do Not Print'!$A$3:$B$16,2,TRUE))</f>
        <v>Transportation - Tools</v>
      </c>
      <c r="AT98">
        <v>4</v>
      </c>
      <c r="AU98" t="str">
        <f t="shared" si="14"/>
        <v>CD.WA4</v>
      </c>
      <c r="AV98" s="46">
        <f>VLOOKUP($AU98,'2022-Allocations'!$I$6:$T$24,AV$8,FALSE)</f>
        <v>0.77678999999999998</v>
      </c>
      <c r="AW98" s="46">
        <f>VLOOKUP($AU98,'2022-Allocations'!$I$6:$T$24,AW$8,FALSE)</f>
        <v>0.22320999999999999</v>
      </c>
      <c r="AX98" s="46">
        <f>VLOOKUP($AU98,'2022-Allocations'!$I$6:$T$24,AX$8,FALSE)</f>
        <v>0</v>
      </c>
      <c r="AY98" s="46">
        <f>VLOOKUP($AU98,'2022-Allocations'!$I$6:$T$24,AY$8,FALSE)</f>
        <v>0</v>
      </c>
      <c r="AZ98" s="46">
        <f>VLOOKUP($AU98,'2022-Allocations'!$I$6:$T$24,AZ$8,FALSE)</f>
        <v>0</v>
      </c>
      <c r="BA98" s="121">
        <f t="shared" si="11"/>
        <v>0</v>
      </c>
      <c r="BB98" s="46">
        <f>VLOOKUP(A98,'Data.Lookup - Do Not Print'!$G$3:$I$802,3,FALSE)</f>
        <v>5.3800000000000001E-2</v>
      </c>
      <c r="BC98" s="46">
        <f>VLOOKUP(A98,'Data.Lookup - Do Not Print'!$M$3:$O$802,3,FALSE)</f>
        <v>2.2800000000000001E-2</v>
      </c>
      <c r="BD98" s="46" t="str">
        <f t="shared" si="16"/>
        <v>N</v>
      </c>
      <c r="BE98" s="126">
        <f t="shared" si="17"/>
        <v>133755</v>
      </c>
      <c r="BF98" s="126">
        <f t="shared" si="18"/>
        <v>38434</v>
      </c>
      <c r="BG98" s="126">
        <f t="shared" si="19"/>
        <v>0</v>
      </c>
      <c r="BH98" s="126">
        <f t="shared" si="20"/>
        <v>0</v>
      </c>
      <c r="BI98" s="126">
        <f t="shared" si="21"/>
        <v>0</v>
      </c>
      <c r="BJ98" s="131">
        <f t="shared" si="15"/>
        <v>0</v>
      </c>
    </row>
    <row r="99" spans="1:62" ht="13.5" thickBot="1">
      <c r="A99" s="9" t="s">
        <v>111</v>
      </c>
      <c r="B99" s="11">
        <v>1694190.33</v>
      </c>
      <c r="C99" s="11">
        <v>1651328.08</v>
      </c>
      <c r="D99" s="11">
        <v>1651328.08</v>
      </c>
      <c r="E99" s="11">
        <v>1587357.42</v>
      </c>
      <c r="F99" s="11">
        <v>1587357.42</v>
      </c>
      <c r="G99" s="11">
        <v>1587357.42</v>
      </c>
      <c r="H99" s="11">
        <v>1587357.42</v>
      </c>
      <c r="I99" s="11">
        <v>1587357.42</v>
      </c>
      <c r="J99" s="11">
        <v>1587357.42</v>
      </c>
      <c r="K99" s="11">
        <v>1587357.42</v>
      </c>
      <c r="L99" s="11">
        <v>1587357.42</v>
      </c>
      <c r="M99" s="11">
        <v>1587357.42</v>
      </c>
      <c r="N99" s="11">
        <v>1587357.42</v>
      </c>
      <c r="O99" s="11">
        <v>-1340713.18</v>
      </c>
      <c r="P99" s="11">
        <v>-1302799.51</v>
      </c>
      <c r="Q99" s="11">
        <v>-1307684.69</v>
      </c>
      <c r="R99" s="11">
        <v>-1256919.49</v>
      </c>
      <c r="S99" s="11">
        <v>-1261615.42</v>
      </c>
      <c r="T99" s="11">
        <v>-1266311.3500000001</v>
      </c>
      <c r="U99" s="11">
        <v>-1271007.28</v>
      </c>
      <c r="V99" s="11">
        <v>-1275703.21</v>
      </c>
      <c r="W99" s="11">
        <v>-1280399.1399999999</v>
      </c>
      <c r="X99" s="11">
        <v>-1285095.07</v>
      </c>
      <c r="Y99" s="12">
        <v>-1289791</v>
      </c>
      <c r="Z99" s="11">
        <v>-1294486.93</v>
      </c>
      <c r="AA99" s="11">
        <v>-1299182.8600000001</v>
      </c>
      <c r="AB99" s="11">
        <v>-5177.2</v>
      </c>
      <c r="AC99" s="11">
        <v>-4948.58</v>
      </c>
      <c r="AD99" s="11">
        <v>-4885.18</v>
      </c>
      <c r="AE99" s="11">
        <v>-4741.4799999999996</v>
      </c>
      <c r="AF99" s="11">
        <v>-4695.93</v>
      </c>
      <c r="AG99" s="11">
        <v>-4695.93</v>
      </c>
      <c r="AH99" s="11">
        <v>-4695.93</v>
      </c>
      <c r="AI99" s="11">
        <v>-4695.93</v>
      </c>
      <c r="AJ99" s="11">
        <v>-4695.93</v>
      </c>
      <c r="AK99" s="11">
        <v>-4695.93</v>
      </c>
      <c r="AL99" s="11">
        <v>-4695.93</v>
      </c>
      <c r="AM99" s="11">
        <v>-4695.93</v>
      </c>
      <c r="AN99" s="11">
        <v>-4695.93</v>
      </c>
      <c r="AO99" t="str">
        <f t="shared" si="12"/>
        <v>CD</v>
      </c>
      <c r="AP99" t="str">
        <f>IFERROR(IF(VLOOKUP(MID(A99,4,2),'Data.Lookup - Do Not Print'!$S$3:$T$7,2,FALSE)=1,MID(A99,4,2),0),"AN")</f>
        <v>WA</v>
      </c>
      <c r="AQ99" t="s">
        <v>987</v>
      </c>
      <c r="AR99" t="str">
        <f t="shared" si="13"/>
        <v>392046</v>
      </c>
      <c r="AS99" t="str">
        <f>IF(AO99="GD",VLOOKUP(_xlfn.NUMBERVALUE(AR99),'Data.Lookup - Do Not Print'!$D$3:$E$12,2,TRUE),VLOOKUP(_xlfn.NUMBERVALUE(AR99),'Data.Lookup - Do Not Print'!$A$3:$B$16,2,TRUE))</f>
        <v>Transportation - Tools</v>
      </c>
      <c r="AT99">
        <v>4</v>
      </c>
      <c r="AU99" t="str">
        <f t="shared" si="14"/>
        <v>CD.WA4</v>
      </c>
      <c r="AV99" s="46">
        <f>VLOOKUP($AU99,'2022-Allocations'!$I$6:$T$24,AV$8,FALSE)</f>
        <v>0.77678999999999998</v>
      </c>
      <c r="AW99" s="46">
        <f>VLOOKUP($AU99,'2022-Allocations'!$I$6:$T$24,AW$8,FALSE)</f>
        <v>0.22320999999999999</v>
      </c>
      <c r="AX99" s="46">
        <f>VLOOKUP($AU99,'2022-Allocations'!$I$6:$T$24,AX$8,FALSE)</f>
        <v>0</v>
      </c>
      <c r="AY99" s="46">
        <f>VLOOKUP($AU99,'2022-Allocations'!$I$6:$T$24,AY$8,FALSE)</f>
        <v>0</v>
      </c>
      <c r="AZ99" s="46">
        <f>VLOOKUP($AU99,'2022-Allocations'!$I$6:$T$24,AZ$8,FALSE)</f>
        <v>0</v>
      </c>
      <c r="BA99" s="121">
        <f t="shared" si="11"/>
        <v>0</v>
      </c>
      <c r="BB99" s="46">
        <f>VLOOKUP(A99,'Data.Lookup - Do Not Print'!$G$3:$I$802,3,FALSE)</f>
        <v>3.5499999999999997E-2</v>
      </c>
      <c r="BC99" s="46">
        <f>VLOOKUP(A99,'Data.Lookup - Do Not Print'!$M$3:$O$802,3,FALSE)</f>
        <v>1.8700000000000001E-2</v>
      </c>
      <c r="BD99" s="46" t="str">
        <f t="shared" si="16"/>
        <v>N</v>
      </c>
      <c r="BE99" s="126">
        <f t="shared" si="17"/>
        <v>1233043</v>
      </c>
      <c r="BF99" s="126">
        <f t="shared" si="18"/>
        <v>354314</v>
      </c>
      <c r="BG99" s="126">
        <f t="shared" si="19"/>
        <v>0</v>
      </c>
      <c r="BH99" s="126">
        <f t="shared" si="20"/>
        <v>0</v>
      </c>
      <c r="BI99" s="126">
        <f t="shared" si="21"/>
        <v>0</v>
      </c>
      <c r="BJ99" s="131">
        <f t="shared" si="15"/>
        <v>0</v>
      </c>
    </row>
    <row r="100" spans="1:62" ht="13.5" thickBot="1">
      <c r="A100" s="9" t="s">
        <v>112</v>
      </c>
      <c r="B100" s="12">
        <v>0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t="str">
        <f t="shared" si="12"/>
        <v>CD</v>
      </c>
      <c r="AP100" t="str">
        <f>IFERROR(IF(VLOOKUP(MID(A100,4,2),'Data.Lookup - Do Not Print'!$S$3:$T$7,2,FALSE)=1,MID(A100,4,2),0),"AN")</f>
        <v>WA</v>
      </c>
      <c r="AQ100" t="s">
        <v>987</v>
      </c>
      <c r="AR100" t="str">
        <f t="shared" si="13"/>
        <v>392047</v>
      </c>
      <c r="AS100" t="str">
        <f>IF(AO100="GD",VLOOKUP(_xlfn.NUMBERVALUE(AR100),'Data.Lookup - Do Not Print'!$D$3:$E$12,2,TRUE),VLOOKUP(_xlfn.NUMBERVALUE(AR100),'Data.Lookup - Do Not Print'!$A$3:$B$16,2,TRUE))</f>
        <v>Transportation - Tools</v>
      </c>
      <c r="AT100">
        <v>4</v>
      </c>
      <c r="AU100" t="str">
        <f t="shared" si="14"/>
        <v>CD.WA4</v>
      </c>
      <c r="AV100" s="46">
        <f>VLOOKUP($AU100,'2022-Allocations'!$I$6:$T$24,AV$8,FALSE)</f>
        <v>0.77678999999999998</v>
      </c>
      <c r="AW100" s="46">
        <f>VLOOKUP($AU100,'2022-Allocations'!$I$6:$T$24,AW$8,FALSE)</f>
        <v>0.22320999999999999</v>
      </c>
      <c r="AX100" s="46">
        <f>VLOOKUP($AU100,'2022-Allocations'!$I$6:$T$24,AX$8,FALSE)</f>
        <v>0</v>
      </c>
      <c r="AY100" s="46">
        <f>VLOOKUP($AU100,'2022-Allocations'!$I$6:$T$24,AY$8,FALSE)</f>
        <v>0</v>
      </c>
      <c r="AZ100" s="46">
        <f>VLOOKUP($AU100,'2022-Allocations'!$I$6:$T$24,AZ$8,FALSE)</f>
        <v>0</v>
      </c>
      <c r="BA100" s="121">
        <f t="shared" si="11"/>
        <v>0</v>
      </c>
      <c r="BB100" s="46">
        <f>VLOOKUP(A100,'Data.Lookup - Do Not Print'!$G$3:$I$802,3,FALSE)</f>
        <v>3.5499999999999997E-2</v>
      </c>
      <c r="BC100" s="46">
        <f>VLOOKUP(A100,'Data.Lookup - Do Not Print'!$M$3:$O$802,3,FALSE)</f>
        <v>1.8700000000000001E-2</v>
      </c>
      <c r="BD100" s="46" t="str">
        <f t="shared" si="16"/>
        <v>N</v>
      </c>
      <c r="BE100" s="126">
        <f t="shared" si="17"/>
        <v>0</v>
      </c>
      <c r="BF100" s="126">
        <f t="shared" si="18"/>
        <v>0</v>
      </c>
      <c r="BG100" s="126">
        <f t="shared" si="19"/>
        <v>0</v>
      </c>
      <c r="BH100" s="126">
        <f t="shared" si="20"/>
        <v>0</v>
      </c>
      <c r="BI100" s="126">
        <f t="shared" si="21"/>
        <v>0</v>
      </c>
      <c r="BJ100" s="131">
        <f t="shared" si="15"/>
        <v>0</v>
      </c>
    </row>
    <row r="101" spans="1:62" ht="13.5" thickBot="1">
      <c r="A101" s="9" t="s">
        <v>113</v>
      </c>
      <c r="B101" s="11">
        <v>153232.57</v>
      </c>
      <c r="C101" s="11">
        <v>153232.57</v>
      </c>
      <c r="D101" s="11">
        <v>153232.57</v>
      </c>
      <c r="E101" s="11">
        <v>153232.57</v>
      </c>
      <c r="F101" s="11">
        <v>153232.57</v>
      </c>
      <c r="G101" s="11">
        <v>153232.57</v>
      </c>
      <c r="H101" s="11">
        <v>153232.57</v>
      </c>
      <c r="I101" s="11">
        <v>153232.57</v>
      </c>
      <c r="J101" s="11">
        <v>153232.57</v>
      </c>
      <c r="K101" s="11">
        <v>153232.57</v>
      </c>
      <c r="L101" s="11">
        <v>153232.57</v>
      </c>
      <c r="M101" s="11">
        <v>153232.57</v>
      </c>
      <c r="N101" s="11">
        <v>153232.57</v>
      </c>
      <c r="O101" s="11">
        <v>-111746.13</v>
      </c>
      <c r="P101" s="11">
        <v>-112199.44</v>
      </c>
      <c r="Q101" s="11">
        <v>-112652.75</v>
      </c>
      <c r="R101" s="11">
        <v>-113106.06</v>
      </c>
      <c r="S101" s="11">
        <v>-113559.37</v>
      </c>
      <c r="T101" s="11">
        <v>-114012.68</v>
      </c>
      <c r="U101" s="11">
        <v>-114465.99</v>
      </c>
      <c r="V101" s="11">
        <v>-114919.3</v>
      </c>
      <c r="W101" s="11">
        <v>-115372.61</v>
      </c>
      <c r="X101" s="11">
        <v>-115825.92</v>
      </c>
      <c r="Y101" s="11">
        <v>-116279.23</v>
      </c>
      <c r="Z101" s="11">
        <v>-116732.54</v>
      </c>
      <c r="AA101" s="11">
        <v>-117185.85</v>
      </c>
      <c r="AB101" s="11">
        <v>-453.31</v>
      </c>
      <c r="AC101" s="11">
        <v>-453.31</v>
      </c>
      <c r="AD101" s="11">
        <v>-453.31</v>
      </c>
      <c r="AE101" s="11">
        <v>-453.31</v>
      </c>
      <c r="AF101" s="11">
        <v>-453.31</v>
      </c>
      <c r="AG101" s="11">
        <v>-453.31</v>
      </c>
      <c r="AH101" s="11">
        <v>-453.31</v>
      </c>
      <c r="AI101" s="11">
        <v>-453.31</v>
      </c>
      <c r="AJ101" s="11">
        <v>-453.31</v>
      </c>
      <c r="AK101" s="11">
        <v>-453.31</v>
      </c>
      <c r="AL101" s="11">
        <v>-453.31</v>
      </c>
      <c r="AM101" s="11">
        <v>-453.31</v>
      </c>
      <c r="AN101" s="11">
        <v>-453.31</v>
      </c>
      <c r="AO101" t="str">
        <f t="shared" si="12"/>
        <v>CD</v>
      </c>
      <c r="AP101" t="str">
        <f>IFERROR(IF(VLOOKUP(MID(A101,4,2),'Data.Lookup - Do Not Print'!$S$3:$T$7,2,FALSE)=1,MID(A101,4,2),0),"AN")</f>
        <v>WA</v>
      </c>
      <c r="AQ101" t="s">
        <v>987</v>
      </c>
      <c r="AR101" t="str">
        <f t="shared" si="13"/>
        <v>392048</v>
      </c>
      <c r="AS101" t="str">
        <f>IF(AO101="GD",VLOOKUP(_xlfn.NUMBERVALUE(AR101),'Data.Lookup - Do Not Print'!$D$3:$E$12,2,TRUE),VLOOKUP(_xlfn.NUMBERVALUE(AR101),'Data.Lookup - Do Not Print'!$A$3:$B$16,2,TRUE))</f>
        <v>Transportation - Tools</v>
      </c>
      <c r="AT101">
        <v>4</v>
      </c>
      <c r="AU101" t="str">
        <f t="shared" si="14"/>
        <v>CD.WA4</v>
      </c>
      <c r="AV101" s="46">
        <f>VLOOKUP($AU101,'2022-Allocations'!$I$6:$T$24,AV$8,FALSE)</f>
        <v>0.77678999999999998</v>
      </c>
      <c r="AW101" s="46">
        <f>VLOOKUP($AU101,'2022-Allocations'!$I$6:$T$24,AW$8,FALSE)</f>
        <v>0.22320999999999999</v>
      </c>
      <c r="AX101" s="46">
        <f>VLOOKUP($AU101,'2022-Allocations'!$I$6:$T$24,AX$8,FALSE)</f>
        <v>0</v>
      </c>
      <c r="AY101" s="46">
        <f>VLOOKUP($AU101,'2022-Allocations'!$I$6:$T$24,AY$8,FALSE)</f>
        <v>0</v>
      </c>
      <c r="AZ101" s="46">
        <f>VLOOKUP($AU101,'2022-Allocations'!$I$6:$T$24,AZ$8,FALSE)</f>
        <v>0</v>
      </c>
      <c r="BA101" s="121">
        <f t="shared" si="11"/>
        <v>0</v>
      </c>
      <c r="BB101" s="46">
        <f>VLOOKUP(A101,'Data.Lookup - Do Not Print'!$G$3:$I$802,3,FALSE)</f>
        <v>3.5499999999999997E-2</v>
      </c>
      <c r="BC101" s="46">
        <f>VLOOKUP(A101,'Data.Lookup - Do Not Print'!$M$3:$O$802,3,FALSE)</f>
        <v>1.8700000000000001E-2</v>
      </c>
      <c r="BD101" s="46" t="str">
        <f t="shared" si="16"/>
        <v>N</v>
      </c>
      <c r="BE101" s="126">
        <f t="shared" si="17"/>
        <v>119030</v>
      </c>
      <c r="BF101" s="126">
        <f t="shared" si="18"/>
        <v>34203</v>
      </c>
      <c r="BG101" s="126">
        <f t="shared" si="19"/>
        <v>0</v>
      </c>
      <c r="BH101" s="126">
        <f t="shared" si="20"/>
        <v>0</v>
      </c>
      <c r="BI101" s="126">
        <f t="shared" si="21"/>
        <v>0</v>
      </c>
      <c r="BJ101" s="131">
        <f t="shared" si="15"/>
        <v>0</v>
      </c>
    </row>
    <row r="102" spans="1:62" ht="13.5" thickBot="1">
      <c r="A102" s="9" t="s">
        <v>114</v>
      </c>
      <c r="B102" s="11">
        <v>260042.35</v>
      </c>
      <c r="C102" s="11">
        <v>260042.35</v>
      </c>
      <c r="D102" s="11">
        <v>260042.35</v>
      </c>
      <c r="E102" s="11">
        <v>260042.35</v>
      </c>
      <c r="F102" s="11">
        <v>260042.35</v>
      </c>
      <c r="G102" s="11">
        <v>260042.35</v>
      </c>
      <c r="H102" s="11">
        <v>260042.35</v>
      </c>
      <c r="I102" s="11">
        <v>260042.35</v>
      </c>
      <c r="J102" s="11">
        <v>260042.35</v>
      </c>
      <c r="K102" s="11">
        <v>260042.35</v>
      </c>
      <c r="L102" s="11">
        <v>260042.35</v>
      </c>
      <c r="M102" s="11">
        <v>260042.35</v>
      </c>
      <c r="N102" s="11">
        <v>220666.03</v>
      </c>
      <c r="O102" s="11">
        <v>-234038.11</v>
      </c>
      <c r="P102" s="11">
        <v>-234038.11</v>
      </c>
      <c r="Q102" s="11">
        <v>-234038.11</v>
      </c>
      <c r="R102" s="11">
        <v>-234038.11</v>
      </c>
      <c r="S102" s="11">
        <v>-234038.11</v>
      </c>
      <c r="T102" s="11">
        <v>-234038.11</v>
      </c>
      <c r="U102" s="11">
        <v>-234038.11</v>
      </c>
      <c r="V102" s="11">
        <v>-234038.11</v>
      </c>
      <c r="W102" s="11">
        <v>-234038.11</v>
      </c>
      <c r="X102" s="11">
        <v>-234038.11</v>
      </c>
      <c r="Y102" s="11">
        <v>-234038.11</v>
      </c>
      <c r="Z102" s="11">
        <v>-234038.11</v>
      </c>
      <c r="AA102" s="11">
        <v>-195046.36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1">
        <v>-384.57</v>
      </c>
      <c r="AO102" t="str">
        <f t="shared" si="12"/>
        <v>CD</v>
      </c>
      <c r="AP102" t="str">
        <f>IFERROR(IF(VLOOKUP(MID(A102,4,2),'Data.Lookup - Do Not Print'!$S$3:$T$7,2,FALSE)=1,MID(A102,4,2),0),"AN")</f>
        <v>WA</v>
      </c>
      <c r="AQ102" t="s">
        <v>987</v>
      </c>
      <c r="AR102" t="str">
        <f t="shared" si="13"/>
        <v>392056</v>
      </c>
      <c r="AS102" t="str">
        <f>IF(AO102="GD",VLOOKUP(_xlfn.NUMBERVALUE(AR102),'Data.Lookup - Do Not Print'!$D$3:$E$12,2,TRUE),VLOOKUP(_xlfn.NUMBERVALUE(AR102),'Data.Lookup - Do Not Print'!$A$3:$B$16,2,TRUE))</f>
        <v>Transportation - Tools</v>
      </c>
      <c r="AT102">
        <v>4</v>
      </c>
      <c r="AU102" t="str">
        <f t="shared" si="14"/>
        <v>CD.WA4</v>
      </c>
      <c r="AV102" s="46">
        <f>VLOOKUP($AU102,'2022-Allocations'!$I$6:$T$24,AV$8,FALSE)</f>
        <v>0.77678999999999998</v>
      </c>
      <c r="AW102" s="46">
        <f>VLOOKUP($AU102,'2022-Allocations'!$I$6:$T$24,AW$8,FALSE)</f>
        <v>0.22320999999999999</v>
      </c>
      <c r="AX102" s="46">
        <f>VLOOKUP($AU102,'2022-Allocations'!$I$6:$T$24,AX$8,FALSE)</f>
        <v>0</v>
      </c>
      <c r="AY102" s="46">
        <f>VLOOKUP($AU102,'2022-Allocations'!$I$6:$T$24,AY$8,FALSE)</f>
        <v>0</v>
      </c>
      <c r="AZ102" s="46">
        <f>VLOOKUP($AU102,'2022-Allocations'!$I$6:$T$24,AZ$8,FALSE)</f>
        <v>0</v>
      </c>
      <c r="BA102" s="121">
        <f t="shared" si="11"/>
        <v>0</v>
      </c>
      <c r="BB102" s="46">
        <f>VLOOKUP(A102,'Data.Lookup - Do Not Print'!$G$3:$I$802,3,FALSE)</f>
        <v>1.9199999999999998E-2</v>
      </c>
      <c r="BC102" s="46">
        <f>VLOOKUP(A102,'Data.Lookup - Do Not Print'!$M$3:$O$802,3,FALSE)</f>
        <v>1.6199999999999999E-2</v>
      </c>
      <c r="BD102" s="46" t="str">
        <f t="shared" si="16"/>
        <v>N</v>
      </c>
      <c r="BE102" s="126">
        <f t="shared" si="17"/>
        <v>171411</v>
      </c>
      <c r="BF102" s="126">
        <f t="shared" si="18"/>
        <v>49255</v>
      </c>
      <c r="BG102" s="126">
        <f t="shared" si="19"/>
        <v>0</v>
      </c>
      <c r="BH102" s="126">
        <f t="shared" si="20"/>
        <v>0</v>
      </c>
      <c r="BI102" s="126">
        <f t="shared" si="21"/>
        <v>0</v>
      </c>
      <c r="BJ102" s="131">
        <f t="shared" si="15"/>
        <v>0</v>
      </c>
    </row>
    <row r="103" spans="1:62" ht="13.5" thickBot="1">
      <c r="A103" s="9" t="s">
        <v>115</v>
      </c>
      <c r="B103" s="11">
        <v>358188.11</v>
      </c>
      <c r="C103" s="11">
        <v>353054.42</v>
      </c>
      <c r="D103" s="11">
        <v>353054.42</v>
      </c>
      <c r="E103" s="11">
        <v>353054.42</v>
      </c>
      <c r="F103" s="11">
        <v>353054.42</v>
      </c>
      <c r="G103" s="11">
        <v>353054.42</v>
      </c>
      <c r="H103" s="11">
        <v>353054.42</v>
      </c>
      <c r="I103" s="11">
        <v>445067.81</v>
      </c>
      <c r="J103" s="11">
        <v>445067.81</v>
      </c>
      <c r="K103" s="11">
        <v>445067.81</v>
      </c>
      <c r="L103" s="11">
        <v>445067.81</v>
      </c>
      <c r="M103" s="11">
        <v>445067.81</v>
      </c>
      <c r="N103" s="11">
        <v>445067.81</v>
      </c>
      <c r="O103" s="11">
        <v>-86050.65</v>
      </c>
      <c r="P103" s="11">
        <v>-82102.36</v>
      </c>
      <c r="Q103" s="11">
        <v>-83279.210000000006</v>
      </c>
      <c r="R103" s="11">
        <v>-84456.06</v>
      </c>
      <c r="S103" s="11">
        <v>-85632.91</v>
      </c>
      <c r="T103" s="11">
        <v>-86809.76</v>
      </c>
      <c r="U103" s="11">
        <v>-87986.61</v>
      </c>
      <c r="V103" s="11">
        <v>-89316.81</v>
      </c>
      <c r="W103" s="11">
        <v>-90800.37</v>
      </c>
      <c r="X103" s="11">
        <v>-92283.93</v>
      </c>
      <c r="Y103" s="11">
        <v>-93767.49</v>
      </c>
      <c r="Z103" s="11">
        <v>-95251.05</v>
      </c>
      <c r="AA103" s="11">
        <v>-96734.61</v>
      </c>
      <c r="AB103" s="11">
        <v>-1193.96</v>
      </c>
      <c r="AC103" s="11">
        <v>-1185.4000000000001</v>
      </c>
      <c r="AD103" s="11">
        <v>-1176.8499999999999</v>
      </c>
      <c r="AE103" s="11">
        <v>-1176.8499999999999</v>
      </c>
      <c r="AF103" s="11">
        <v>-1176.8499999999999</v>
      </c>
      <c r="AG103" s="11">
        <v>-1176.8499999999999</v>
      </c>
      <c r="AH103" s="11">
        <v>-1176.8499999999999</v>
      </c>
      <c r="AI103" s="11">
        <v>-1330.2</v>
      </c>
      <c r="AJ103" s="11">
        <v>-1483.56</v>
      </c>
      <c r="AK103" s="11">
        <v>-1483.56</v>
      </c>
      <c r="AL103" s="11">
        <v>-1483.56</v>
      </c>
      <c r="AM103" s="11">
        <v>-1483.56</v>
      </c>
      <c r="AN103" s="11">
        <v>-1483.56</v>
      </c>
      <c r="AO103" t="str">
        <f t="shared" si="12"/>
        <v>CD</v>
      </c>
      <c r="AP103" t="str">
        <f>IFERROR(IF(VLOOKUP(MID(A103,4,2),'Data.Lookup - Do Not Print'!$S$3:$T$7,2,FALSE)=1,MID(A103,4,2),0),"AN")</f>
        <v>WA</v>
      </c>
      <c r="AQ103" t="s">
        <v>987</v>
      </c>
      <c r="AR103" t="str">
        <f t="shared" si="13"/>
        <v>393000</v>
      </c>
      <c r="AS103" t="str">
        <f>IF(AO103="GD",VLOOKUP(_xlfn.NUMBERVALUE(AR103),'Data.Lookup - Do Not Print'!$D$3:$E$12,2,TRUE),VLOOKUP(_xlfn.NUMBERVALUE(AR103),'Data.Lookup - Do Not Print'!$A$3:$B$16,2,TRUE))</f>
        <v>General</v>
      </c>
      <c r="AT103">
        <v>4</v>
      </c>
      <c r="AU103" t="str">
        <f t="shared" si="14"/>
        <v>CD.WA4</v>
      </c>
      <c r="AV103" s="46">
        <f>VLOOKUP($AU103,'2022-Allocations'!$I$6:$T$24,AV$8,FALSE)</f>
        <v>0.77678999999999998</v>
      </c>
      <c r="AW103" s="46">
        <f>VLOOKUP($AU103,'2022-Allocations'!$I$6:$T$24,AW$8,FALSE)</f>
        <v>0.22320999999999999</v>
      </c>
      <c r="AX103" s="46">
        <f>VLOOKUP($AU103,'2022-Allocations'!$I$6:$T$24,AX$8,FALSE)</f>
        <v>0</v>
      </c>
      <c r="AY103" s="46">
        <f>VLOOKUP($AU103,'2022-Allocations'!$I$6:$T$24,AY$8,FALSE)</f>
        <v>0</v>
      </c>
      <c r="AZ103" s="46">
        <f>VLOOKUP($AU103,'2022-Allocations'!$I$6:$T$24,AZ$8,FALSE)</f>
        <v>0</v>
      </c>
      <c r="BA103" s="121">
        <f t="shared" si="11"/>
        <v>0</v>
      </c>
      <c r="BB103" s="46">
        <f>VLOOKUP(A103,'Data.Lookup - Do Not Print'!$G$3:$I$802,3,FALSE)</f>
        <v>0.04</v>
      </c>
      <c r="BC103" s="46">
        <f>VLOOKUP(A103,'Data.Lookup - Do Not Print'!$M$3:$O$802,3,FALSE)</f>
        <v>0.04</v>
      </c>
      <c r="BD103" s="46" t="str">
        <f t="shared" si="16"/>
        <v>N</v>
      </c>
      <c r="BE103" s="126">
        <f t="shared" si="17"/>
        <v>345724</v>
      </c>
      <c r="BF103" s="126">
        <f t="shared" si="18"/>
        <v>99344</v>
      </c>
      <c r="BG103" s="126">
        <f t="shared" si="19"/>
        <v>0</v>
      </c>
      <c r="BH103" s="126">
        <f t="shared" si="20"/>
        <v>0</v>
      </c>
      <c r="BI103" s="126">
        <f t="shared" si="21"/>
        <v>0</v>
      </c>
      <c r="BJ103" s="131">
        <f t="shared" si="15"/>
        <v>0</v>
      </c>
    </row>
    <row r="104" spans="1:62" ht="13.5" thickBot="1">
      <c r="A104" s="9" t="s">
        <v>116</v>
      </c>
      <c r="B104" s="11">
        <v>14408.58</v>
      </c>
      <c r="C104" s="11">
        <v>12812.27</v>
      </c>
      <c r="D104" s="11">
        <v>12812.27</v>
      </c>
      <c r="E104" s="11">
        <v>12812.27</v>
      </c>
      <c r="F104" s="11">
        <v>12812.27</v>
      </c>
      <c r="G104" s="11">
        <v>12812.27</v>
      </c>
      <c r="H104" s="11">
        <v>12812.27</v>
      </c>
      <c r="I104" s="11">
        <v>26374.07</v>
      </c>
      <c r="J104" s="11">
        <v>26374.07</v>
      </c>
      <c r="K104" s="11">
        <v>26374.07</v>
      </c>
      <c r="L104" s="11">
        <v>26374.07</v>
      </c>
      <c r="M104" s="11">
        <v>26374.07</v>
      </c>
      <c r="N104" s="11">
        <v>26374.07</v>
      </c>
      <c r="O104" s="11">
        <v>-4986.2700000000004</v>
      </c>
      <c r="P104" s="11">
        <v>-3446.67</v>
      </c>
      <c r="Q104" s="11">
        <v>-3500.06</v>
      </c>
      <c r="R104" s="11">
        <v>-3553.45</v>
      </c>
      <c r="S104" s="11">
        <v>-3606.84</v>
      </c>
      <c r="T104" s="11">
        <v>-3660.23</v>
      </c>
      <c r="U104" s="11">
        <v>-3713.62</v>
      </c>
      <c r="V104" s="11">
        <v>-3795.26</v>
      </c>
      <c r="W104" s="11">
        <v>-3905.15</v>
      </c>
      <c r="X104" s="11">
        <v>-4015.04</v>
      </c>
      <c r="Y104" s="11">
        <v>-4124.93</v>
      </c>
      <c r="Z104" s="11">
        <v>-4234.82</v>
      </c>
      <c r="AA104" s="11">
        <v>-4344.71</v>
      </c>
      <c r="AB104" s="11">
        <v>-60.04</v>
      </c>
      <c r="AC104" s="11">
        <v>-56.71</v>
      </c>
      <c r="AD104" s="11">
        <v>-53.39</v>
      </c>
      <c r="AE104" s="11">
        <v>-53.39</v>
      </c>
      <c r="AF104" s="11">
        <v>-53.39</v>
      </c>
      <c r="AG104" s="11">
        <v>-53.39</v>
      </c>
      <c r="AH104" s="11">
        <v>-53.39</v>
      </c>
      <c r="AI104" s="11">
        <v>-81.64</v>
      </c>
      <c r="AJ104" s="11">
        <v>-109.89</v>
      </c>
      <c r="AK104" s="11">
        <v>-109.89</v>
      </c>
      <c r="AL104" s="11">
        <v>-109.89</v>
      </c>
      <c r="AM104" s="11">
        <v>-109.89</v>
      </c>
      <c r="AN104" s="11">
        <v>-109.89</v>
      </c>
      <c r="AO104" t="str">
        <f t="shared" si="12"/>
        <v>CD</v>
      </c>
      <c r="AP104" t="str">
        <f>IFERROR(IF(VLOOKUP(MID(A104,4,2),'Data.Lookup - Do Not Print'!$S$3:$T$7,2,FALSE)=1,MID(A104,4,2),0),"AN")</f>
        <v>WA</v>
      </c>
      <c r="AQ104" t="s">
        <v>987</v>
      </c>
      <c r="AR104" t="str">
        <f t="shared" si="13"/>
        <v>394000</v>
      </c>
      <c r="AS104" t="str">
        <f>IF(AO104="GD",VLOOKUP(_xlfn.NUMBERVALUE(AR104),'Data.Lookup - Do Not Print'!$D$3:$E$12,2,TRUE),VLOOKUP(_xlfn.NUMBERVALUE(AR104),'Data.Lookup - Do Not Print'!$A$3:$B$16,2,TRUE))</f>
        <v>General</v>
      </c>
      <c r="AT104">
        <v>4</v>
      </c>
      <c r="AU104" t="str">
        <f t="shared" si="14"/>
        <v>CD.WA4</v>
      </c>
      <c r="AV104" s="46">
        <f>VLOOKUP($AU104,'2022-Allocations'!$I$6:$T$24,AV$8,FALSE)</f>
        <v>0.77678999999999998</v>
      </c>
      <c r="AW104" s="46">
        <f>VLOOKUP($AU104,'2022-Allocations'!$I$6:$T$24,AW$8,FALSE)</f>
        <v>0.22320999999999999</v>
      </c>
      <c r="AX104" s="46">
        <f>VLOOKUP($AU104,'2022-Allocations'!$I$6:$T$24,AX$8,FALSE)</f>
        <v>0</v>
      </c>
      <c r="AY104" s="46">
        <f>VLOOKUP($AU104,'2022-Allocations'!$I$6:$T$24,AY$8,FALSE)</f>
        <v>0</v>
      </c>
      <c r="AZ104" s="46">
        <f>VLOOKUP($AU104,'2022-Allocations'!$I$6:$T$24,AZ$8,FALSE)</f>
        <v>0</v>
      </c>
      <c r="BA104" s="121">
        <f t="shared" si="11"/>
        <v>0</v>
      </c>
      <c r="BB104" s="46">
        <f>VLOOKUP(A104,'Data.Lookup - Do Not Print'!$G$3:$I$802,3,FALSE)</f>
        <v>0.05</v>
      </c>
      <c r="BC104" s="46">
        <f>VLOOKUP(A104,'Data.Lookup - Do Not Print'!$M$3:$O$802,3,FALSE)</f>
        <v>0.05</v>
      </c>
      <c r="BD104" s="46" t="str">
        <f t="shared" si="16"/>
        <v>N</v>
      </c>
      <c r="BE104" s="126">
        <f t="shared" si="17"/>
        <v>20487</v>
      </c>
      <c r="BF104" s="126">
        <f t="shared" si="18"/>
        <v>5887</v>
      </c>
      <c r="BG104" s="126">
        <f t="shared" si="19"/>
        <v>0</v>
      </c>
      <c r="BH104" s="126">
        <f t="shared" si="20"/>
        <v>0</v>
      </c>
      <c r="BI104" s="126">
        <f t="shared" si="21"/>
        <v>0</v>
      </c>
      <c r="BJ104" s="131">
        <f t="shared" si="15"/>
        <v>0</v>
      </c>
    </row>
    <row r="105" spans="1:62" ht="13.5" thickBot="1">
      <c r="A105" s="9" t="s">
        <v>117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t="str">
        <f t="shared" si="12"/>
        <v>CD</v>
      </c>
      <c r="AP105" t="str">
        <f>IFERROR(IF(VLOOKUP(MID(A105,4,2),'Data.Lookup - Do Not Print'!$S$3:$T$7,2,FALSE)=1,MID(A105,4,2),0),"AN")</f>
        <v>WA</v>
      </c>
      <c r="AQ105" t="s">
        <v>987</v>
      </c>
      <c r="AR105" t="str">
        <f t="shared" si="13"/>
        <v>395000</v>
      </c>
      <c r="AS105" t="str">
        <f>IF(AO105="GD",VLOOKUP(_xlfn.NUMBERVALUE(AR105),'Data.Lookup - Do Not Print'!$D$3:$E$12,2,TRUE),VLOOKUP(_xlfn.NUMBERVALUE(AR105),'Data.Lookup - Do Not Print'!$A$3:$B$16,2,TRUE))</f>
        <v>General</v>
      </c>
      <c r="AT105">
        <v>4</v>
      </c>
      <c r="AU105" t="str">
        <f t="shared" si="14"/>
        <v>CD.WA4</v>
      </c>
      <c r="AV105" s="46">
        <f>VLOOKUP($AU105,'2022-Allocations'!$I$6:$T$24,AV$8,FALSE)</f>
        <v>0.77678999999999998</v>
      </c>
      <c r="AW105" s="46">
        <f>VLOOKUP($AU105,'2022-Allocations'!$I$6:$T$24,AW$8,FALSE)</f>
        <v>0.22320999999999999</v>
      </c>
      <c r="AX105" s="46">
        <f>VLOOKUP($AU105,'2022-Allocations'!$I$6:$T$24,AX$8,FALSE)</f>
        <v>0</v>
      </c>
      <c r="AY105" s="46">
        <f>VLOOKUP($AU105,'2022-Allocations'!$I$6:$T$24,AY$8,FALSE)</f>
        <v>0</v>
      </c>
      <c r="AZ105" s="46">
        <f>VLOOKUP($AU105,'2022-Allocations'!$I$6:$T$24,AZ$8,FALSE)</f>
        <v>0</v>
      </c>
      <c r="BA105" s="121">
        <f t="shared" si="11"/>
        <v>0</v>
      </c>
      <c r="BB105" s="46">
        <f>VLOOKUP(A105,'Data.Lookup - Do Not Print'!$G$3:$I$802,3,FALSE)</f>
        <v>6.6699999999999995E-2</v>
      </c>
      <c r="BC105" s="46">
        <f>VLOOKUP(A105,'Data.Lookup - Do Not Print'!$M$3:$O$802,3,FALSE)</f>
        <v>6.6699999999999995E-2</v>
      </c>
      <c r="BD105" s="46" t="str">
        <f t="shared" si="16"/>
        <v>N</v>
      </c>
      <c r="BE105" s="126">
        <f t="shared" si="17"/>
        <v>0</v>
      </c>
      <c r="BF105" s="126">
        <f t="shared" si="18"/>
        <v>0</v>
      </c>
      <c r="BG105" s="126">
        <f t="shared" si="19"/>
        <v>0</v>
      </c>
      <c r="BH105" s="126">
        <f t="shared" si="20"/>
        <v>0</v>
      </c>
      <c r="BI105" s="126">
        <f t="shared" si="21"/>
        <v>0</v>
      </c>
      <c r="BJ105" s="131">
        <f t="shared" si="15"/>
        <v>0</v>
      </c>
    </row>
    <row r="106" spans="1:62" ht="13.5" thickBot="1">
      <c r="A106" s="9" t="s">
        <v>118</v>
      </c>
      <c r="B106" s="11">
        <v>264581.61</v>
      </c>
      <c r="C106" s="11">
        <v>264581.61</v>
      </c>
      <c r="D106" s="11">
        <v>264581.61</v>
      </c>
      <c r="E106" s="11">
        <v>264581.61</v>
      </c>
      <c r="F106" s="11">
        <v>264581.61</v>
      </c>
      <c r="G106" s="11">
        <v>264581.61</v>
      </c>
      <c r="H106" s="11">
        <v>264581.61</v>
      </c>
      <c r="I106" s="11">
        <v>264581.61</v>
      </c>
      <c r="J106" s="11">
        <v>264581.61</v>
      </c>
      <c r="K106" s="11">
        <v>264581.61</v>
      </c>
      <c r="L106" s="11">
        <v>264581.61</v>
      </c>
      <c r="M106" s="11">
        <v>264581.61</v>
      </c>
      <c r="N106" s="11">
        <v>264581.61</v>
      </c>
      <c r="O106" s="11">
        <v>-242518.89</v>
      </c>
      <c r="P106" s="11">
        <v>-242973.09</v>
      </c>
      <c r="Q106" s="11">
        <v>-243427.29</v>
      </c>
      <c r="R106" s="11">
        <v>-243881.49</v>
      </c>
      <c r="S106" s="11">
        <v>-244335.69</v>
      </c>
      <c r="T106" s="11">
        <v>-244789.89</v>
      </c>
      <c r="U106" s="11">
        <v>-245244.09</v>
      </c>
      <c r="V106" s="11">
        <v>-245698.29</v>
      </c>
      <c r="W106" s="11">
        <v>-246152.49</v>
      </c>
      <c r="X106" s="11">
        <v>-246606.69</v>
      </c>
      <c r="Y106" s="11">
        <v>-247060.89</v>
      </c>
      <c r="Z106" s="11">
        <v>-247515.09</v>
      </c>
      <c r="AA106" s="11">
        <v>-247969.29</v>
      </c>
      <c r="AB106" s="11">
        <v>-454.2</v>
      </c>
      <c r="AC106" s="11">
        <v>-454.2</v>
      </c>
      <c r="AD106" s="11">
        <v>-454.2</v>
      </c>
      <c r="AE106" s="11">
        <v>-454.2</v>
      </c>
      <c r="AF106" s="11">
        <v>-454.2</v>
      </c>
      <c r="AG106" s="11">
        <v>-454.2</v>
      </c>
      <c r="AH106" s="11">
        <v>-454.2</v>
      </c>
      <c r="AI106" s="11">
        <v>-454.2</v>
      </c>
      <c r="AJ106" s="11">
        <v>-454.2</v>
      </c>
      <c r="AK106" s="11">
        <v>-454.2</v>
      </c>
      <c r="AL106" s="11">
        <v>-454.2</v>
      </c>
      <c r="AM106" s="11">
        <v>-454.2</v>
      </c>
      <c r="AN106" s="11">
        <v>-454.2</v>
      </c>
      <c r="AO106" t="str">
        <f t="shared" si="12"/>
        <v>CD</v>
      </c>
      <c r="AP106" t="str">
        <f>IFERROR(IF(VLOOKUP(MID(A106,4,2),'Data.Lookup - Do Not Print'!$S$3:$T$7,2,FALSE)=1,MID(A106,4,2),0),"AN")</f>
        <v>WA</v>
      </c>
      <c r="AQ106" t="s">
        <v>987</v>
      </c>
      <c r="AR106" t="str">
        <f t="shared" si="13"/>
        <v>396000</v>
      </c>
      <c r="AS106" t="str">
        <f>IF(AO106="GD",VLOOKUP(_xlfn.NUMBERVALUE(AR106),'Data.Lookup - Do Not Print'!$D$3:$E$12,2,TRUE),VLOOKUP(_xlfn.NUMBERVALUE(AR106),'Data.Lookup - Do Not Print'!$A$3:$B$16,2,TRUE))</f>
        <v>Transportation - Tools</v>
      </c>
      <c r="AT106">
        <v>4</v>
      </c>
      <c r="AU106" t="str">
        <f t="shared" si="14"/>
        <v>CD.WA4</v>
      </c>
      <c r="AV106" s="46">
        <f>VLOOKUP($AU106,'2022-Allocations'!$I$6:$T$24,AV$8,FALSE)</f>
        <v>0.77678999999999998</v>
      </c>
      <c r="AW106" s="46">
        <f>VLOOKUP($AU106,'2022-Allocations'!$I$6:$T$24,AW$8,FALSE)</f>
        <v>0.22320999999999999</v>
      </c>
      <c r="AX106" s="46">
        <f>VLOOKUP($AU106,'2022-Allocations'!$I$6:$T$24,AX$8,FALSE)</f>
        <v>0</v>
      </c>
      <c r="AY106" s="46">
        <f>VLOOKUP($AU106,'2022-Allocations'!$I$6:$T$24,AY$8,FALSE)</f>
        <v>0</v>
      </c>
      <c r="AZ106" s="46">
        <f>VLOOKUP($AU106,'2022-Allocations'!$I$6:$T$24,AZ$8,FALSE)</f>
        <v>0</v>
      </c>
      <c r="BA106" s="121">
        <f t="shared" si="11"/>
        <v>0</v>
      </c>
      <c r="BB106" s="46">
        <f>VLOOKUP(A106,'Data.Lookup - Do Not Print'!$G$3:$I$802,3,FALSE)</f>
        <v>2.06E-2</v>
      </c>
      <c r="BC106" s="46">
        <f>VLOOKUP(A106,'Data.Lookup - Do Not Print'!$M$3:$O$802,3,FALSE)</f>
        <v>3.2399999999999998E-2</v>
      </c>
      <c r="BD106" s="46" t="str">
        <f t="shared" si="16"/>
        <v>N</v>
      </c>
      <c r="BE106" s="126">
        <f t="shared" si="17"/>
        <v>205524</v>
      </c>
      <c r="BF106" s="126">
        <f t="shared" si="18"/>
        <v>59057</v>
      </c>
      <c r="BG106" s="126">
        <f t="shared" si="19"/>
        <v>0</v>
      </c>
      <c r="BH106" s="126">
        <f t="shared" si="20"/>
        <v>0</v>
      </c>
      <c r="BI106" s="126">
        <f t="shared" si="21"/>
        <v>0</v>
      </c>
      <c r="BJ106" s="131">
        <f t="shared" si="15"/>
        <v>0</v>
      </c>
    </row>
    <row r="107" spans="1:62" ht="13.5" thickBot="1">
      <c r="A107" s="9" t="s">
        <v>119</v>
      </c>
      <c r="B107" s="11">
        <v>59501.89</v>
      </c>
      <c r="C107" s="11">
        <v>59501.89</v>
      </c>
      <c r="D107" s="11">
        <v>59501.89</v>
      </c>
      <c r="E107" s="11">
        <v>59501.89</v>
      </c>
      <c r="F107" s="11">
        <v>59501.89</v>
      </c>
      <c r="G107" s="11">
        <v>59501.89</v>
      </c>
      <c r="H107" s="11">
        <v>59501.89</v>
      </c>
      <c r="I107" s="11">
        <v>59501.89</v>
      </c>
      <c r="J107" s="11">
        <v>59501.89</v>
      </c>
      <c r="K107" s="11">
        <v>59501.89</v>
      </c>
      <c r="L107" s="11">
        <v>59501.89</v>
      </c>
      <c r="M107" s="11">
        <v>59501.89</v>
      </c>
      <c r="N107" s="11">
        <v>59501.89</v>
      </c>
      <c r="O107" s="11">
        <v>-59501.89</v>
      </c>
      <c r="P107" s="11">
        <v>-59501.89</v>
      </c>
      <c r="Q107" s="11">
        <v>-59501.89</v>
      </c>
      <c r="R107" s="11">
        <v>-59501.89</v>
      </c>
      <c r="S107" s="11">
        <v>-59501.89</v>
      </c>
      <c r="T107" s="11">
        <v>-59501.89</v>
      </c>
      <c r="U107" s="11">
        <v>-59501.89</v>
      </c>
      <c r="V107" s="11">
        <v>-59501.89</v>
      </c>
      <c r="W107" s="11">
        <v>-59501.89</v>
      </c>
      <c r="X107" s="11">
        <v>-59501.89</v>
      </c>
      <c r="Y107" s="11">
        <v>-59501.89</v>
      </c>
      <c r="Z107" s="11">
        <v>-59501.89</v>
      </c>
      <c r="AA107" s="11">
        <v>-59501.89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t="str">
        <f t="shared" si="12"/>
        <v>CD</v>
      </c>
      <c r="AP107" t="str">
        <f>IFERROR(IF(VLOOKUP(MID(A107,4,2),'Data.Lookup - Do Not Print'!$S$3:$T$7,2,FALSE)=1,MID(A107,4,2),0),"AN")</f>
        <v>WA</v>
      </c>
      <c r="AQ107" t="s">
        <v>987</v>
      </c>
      <c r="AR107" t="str">
        <f t="shared" si="13"/>
        <v>396067</v>
      </c>
      <c r="AS107" t="str">
        <f>IF(AO107="GD",VLOOKUP(_xlfn.NUMBERVALUE(AR107),'Data.Lookup - Do Not Print'!$D$3:$E$12,2,TRUE),VLOOKUP(_xlfn.NUMBERVALUE(AR107),'Data.Lookup - Do Not Print'!$A$3:$B$16,2,TRUE))</f>
        <v>Transportation - Tools</v>
      </c>
      <c r="AT107">
        <v>4</v>
      </c>
      <c r="AU107" t="str">
        <f t="shared" si="14"/>
        <v>CD.WA4</v>
      </c>
      <c r="AV107" s="46">
        <f>VLOOKUP($AU107,'2022-Allocations'!$I$6:$T$24,AV$8,FALSE)</f>
        <v>0.77678999999999998</v>
      </c>
      <c r="AW107" s="46">
        <f>VLOOKUP($AU107,'2022-Allocations'!$I$6:$T$24,AW$8,FALSE)</f>
        <v>0.22320999999999999</v>
      </c>
      <c r="AX107" s="46">
        <f>VLOOKUP($AU107,'2022-Allocations'!$I$6:$T$24,AX$8,FALSE)</f>
        <v>0</v>
      </c>
      <c r="AY107" s="46">
        <f>VLOOKUP($AU107,'2022-Allocations'!$I$6:$T$24,AY$8,FALSE)</f>
        <v>0</v>
      </c>
      <c r="AZ107" s="46">
        <f>VLOOKUP($AU107,'2022-Allocations'!$I$6:$T$24,AZ$8,FALSE)</f>
        <v>0</v>
      </c>
      <c r="BA107" s="121">
        <f t="shared" si="11"/>
        <v>0</v>
      </c>
      <c r="BB107" s="46">
        <f>VLOOKUP(A107,'Data.Lookup - Do Not Print'!$G$3:$I$802,3,FALSE)</f>
        <v>3.7499999999999999E-2</v>
      </c>
      <c r="BC107" s="46">
        <f>VLOOKUP(A107,'Data.Lookup - Do Not Print'!$M$3:$O$802,3,FALSE)</f>
        <v>0</v>
      </c>
      <c r="BD107" s="46" t="str">
        <f t="shared" si="16"/>
        <v>N</v>
      </c>
      <c r="BE107" s="126">
        <f t="shared" si="17"/>
        <v>46220</v>
      </c>
      <c r="BF107" s="126">
        <f t="shared" si="18"/>
        <v>13281</v>
      </c>
      <c r="BG107" s="126">
        <f t="shared" si="19"/>
        <v>0</v>
      </c>
      <c r="BH107" s="126">
        <f t="shared" si="20"/>
        <v>0</v>
      </c>
      <c r="BI107" s="126">
        <f t="shared" si="21"/>
        <v>0</v>
      </c>
      <c r="BJ107" s="131">
        <f t="shared" si="15"/>
        <v>0</v>
      </c>
    </row>
    <row r="108" spans="1:62" ht="13.5" thickBot="1">
      <c r="A108" s="9" t="s">
        <v>120</v>
      </c>
      <c r="B108" s="11">
        <v>5757107.1900000004</v>
      </c>
      <c r="C108" s="12">
        <v>5768545</v>
      </c>
      <c r="D108" s="11">
        <v>5732654.4199999999</v>
      </c>
      <c r="E108" s="11">
        <v>5931085.6600000001</v>
      </c>
      <c r="F108" s="11">
        <v>5930667.3799999999</v>
      </c>
      <c r="G108" s="11">
        <v>5934298.6399999997</v>
      </c>
      <c r="H108" s="11">
        <v>5860051.7599999998</v>
      </c>
      <c r="I108" s="11">
        <v>4715755.7</v>
      </c>
      <c r="J108" s="11">
        <v>4715755.7</v>
      </c>
      <c r="K108" s="11">
        <v>4715755.7</v>
      </c>
      <c r="L108" s="11">
        <v>4715755.7</v>
      </c>
      <c r="M108" s="11">
        <v>4715759.3</v>
      </c>
      <c r="N108" s="11">
        <v>6056379.79</v>
      </c>
      <c r="O108" s="11">
        <v>-362098.33</v>
      </c>
      <c r="P108" s="11">
        <v>-394130.04</v>
      </c>
      <c r="Q108" s="11">
        <v>-378615.73</v>
      </c>
      <c r="R108" s="11">
        <v>-411031.2</v>
      </c>
      <c r="S108" s="11">
        <v>-443996.99</v>
      </c>
      <c r="T108" s="11">
        <v>-476971.7</v>
      </c>
      <c r="U108" s="11">
        <v>-574872.92000000004</v>
      </c>
      <c r="V108" s="11">
        <v>-604264.85</v>
      </c>
      <c r="W108" s="11">
        <v>-630476.59</v>
      </c>
      <c r="X108" s="11">
        <v>-656688.32999999996</v>
      </c>
      <c r="Y108" s="11">
        <v>-682900.07</v>
      </c>
      <c r="Z108" s="11">
        <v>-709111.82</v>
      </c>
      <c r="AA108" s="11">
        <v>-739049.39</v>
      </c>
      <c r="AB108" s="11">
        <v>-29445.42</v>
      </c>
      <c r="AC108" s="11">
        <v>-32031.71</v>
      </c>
      <c r="AD108" s="11">
        <v>-31963.75</v>
      </c>
      <c r="AE108" s="11">
        <v>-32415.47</v>
      </c>
      <c r="AF108" s="11">
        <v>-32965.79</v>
      </c>
      <c r="AG108" s="11">
        <v>-32974.71</v>
      </c>
      <c r="AH108" s="11">
        <v>-32778.47</v>
      </c>
      <c r="AI108" s="11">
        <v>-29391.93</v>
      </c>
      <c r="AJ108" s="11">
        <v>-26211.74</v>
      </c>
      <c r="AK108" s="11">
        <v>-26211.74</v>
      </c>
      <c r="AL108" s="11">
        <v>-26211.74</v>
      </c>
      <c r="AM108" s="11">
        <v>-26211.75</v>
      </c>
      <c r="AN108" s="11">
        <v>-29937.57</v>
      </c>
      <c r="AO108" t="str">
        <f t="shared" si="12"/>
        <v>CD</v>
      </c>
      <c r="AP108" t="str">
        <f>IFERROR(IF(VLOOKUP(MID(A108,4,2),'Data.Lookup - Do Not Print'!$S$3:$T$7,2,FALSE)=1,MID(A108,4,2),0),"AN")</f>
        <v>WA</v>
      </c>
      <c r="AQ108" t="s">
        <v>987</v>
      </c>
      <c r="AR108" t="str">
        <f t="shared" si="13"/>
        <v>397000</v>
      </c>
      <c r="AS108" t="str">
        <f>IF(AO108="GD",VLOOKUP(_xlfn.NUMBERVALUE(AR108),'Data.Lookup - Do Not Print'!$D$3:$E$12,2,TRUE),VLOOKUP(_xlfn.NUMBERVALUE(AR108),'Data.Lookup - Do Not Print'!$A$3:$B$16,2,TRUE))</f>
        <v>General</v>
      </c>
      <c r="AT108">
        <v>4</v>
      </c>
      <c r="AU108" t="str">
        <f t="shared" si="14"/>
        <v>CD.WA4</v>
      </c>
      <c r="AV108" s="46">
        <f>VLOOKUP($AU108,'2022-Allocations'!$I$6:$T$24,AV$8,FALSE)</f>
        <v>0.77678999999999998</v>
      </c>
      <c r="AW108" s="46">
        <f>VLOOKUP($AU108,'2022-Allocations'!$I$6:$T$24,AW$8,FALSE)</f>
        <v>0.22320999999999999</v>
      </c>
      <c r="AX108" s="46">
        <f>VLOOKUP($AU108,'2022-Allocations'!$I$6:$T$24,AX$8,FALSE)</f>
        <v>0</v>
      </c>
      <c r="AY108" s="46">
        <f>VLOOKUP($AU108,'2022-Allocations'!$I$6:$T$24,AY$8,FALSE)</f>
        <v>0</v>
      </c>
      <c r="AZ108" s="46">
        <f>VLOOKUP($AU108,'2022-Allocations'!$I$6:$T$24,AZ$8,FALSE)</f>
        <v>0</v>
      </c>
      <c r="BA108" s="121">
        <f t="shared" si="11"/>
        <v>0</v>
      </c>
      <c r="BB108" s="46">
        <f>VLOOKUP(A108,'Data.Lookup - Do Not Print'!$G$3:$I$802,3,FALSE)</f>
        <v>6.6699999999999995E-2</v>
      </c>
      <c r="BC108" s="46">
        <f>VLOOKUP(A108,'Data.Lookup - Do Not Print'!$M$3:$O$802,3,FALSE)</f>
        <v>6.6699999999999995E-2</v>
      </c>
      <c r="BD108" s="46" t="str">
        <f t="shared" si="16"/>
        <v>N</v>
      </c>
      <c r="BE108" s="126">
        <f t="shared" si="17"/>
        <v>4704535</v>
      </c>
      <c r="BF108" s="126">
        <f t="shared" si="18"/>
        <v>1351845</v>
      </c>
      <c r="BG108" s="126">
        <f t="shared" si="19"/>
        <v>0</v>
      </c>
      <c r="BH108" s="126">
        <f t="shared" si="20"/>
        <v>0</v>
      </c>
      <c r="BI108" s="126">
        <f t="shared" si="21"/>
        <v>0</v>
      </c>
      <c r="BJ108" s="131">
        <f t="shared" si="15"/>
        <v>0</v>
      </c>
    </row>
    <row r="109" spans="1:62" ht="13.5" thickBot="1">
      <c r="A109" s="9" t="s">
        <v>121</v>
      </c>
      <c r="B109" s="11">
        <v>6946471.5599999996</v>
      </c>
      <c r="C109" s="11">
        <v>6965720.8700000001</v>
      </c>
      <c r="D109" s="11">
        <v>7012239.1200000001</v>
      </c>
      <c r="E109" s="11">
        <v>7057160.7300000004</v>
      </c>
      <c r="F109" s="11">
        <v>7153920.6399999997</v>
      </c>
      <c r="G109" s="11">
        <v>7241359.8799999999</v>
      </c>
      <c r="H109" s="11">
        <v>7360426.7599999998</v>
      </c>
      <c r="I109" s="11">
        <v>7389902.7999999998</v>
      </c>
      <c r="J109" s="11">
        <v>7444799.6200000001</v>
      </c>
      <c r="K109" s="11">
        <v>7512124.71</v>
      </c>
      <c r="L109" s="11">
        <v>7527653.2699999996</v>
      </c>
      <c r="M109" s="11">
        <v>7530512.0999999996</v>
      </c>
      <c r="N109" s="11">
        <v>7530512.0999999996</v>
      </c>
      <c r="O109" s="11">
        <v>-706456.26</v>
      </c>
      <c r="P109" s="11">
        <v>-745120.56</v>
      </c>
      <c r="Q109" s="11">
        <v>-783967.64</v>
      </c>
      <c r="R109" s="11">
        <v>-823068.85</v>
      </c>
      <c r="S109" s="11">
        <v>-862563.81</v>
      </c>
      <c r="T109" s="11">
        <v>-902570.69</v>
      </c>
      <c r="U109" s="11">
        <v>-943151.49</v>
      </c>
      <c r="V109" s="11">
        <v>-984145.11</v>
      </c>
      <c r="W109" s="11">
        <v>-1025373.22</v>
      </c>
      <c r="X109" s="11">
        <v>-1066941.01</v>
      </c>
      <c r="Y109" s="11">
        <v>-1108739.06</v>
      </c>
      <c r="Z109" s="11">
        <v>-1150588.21</v>
      </c>
      <c r="AA109" s="11">
        <v>-1192445.31</v>
      </c>
      <c r="AB109" s="11">
        <v>-38867.230000000003</v>
      </c>
      <c r="AC109" s="11">
        <v>-38664.300000000003</v>
      </c>
      <c r="AD109" s="11">
        <v>-38847.08</v>
      </c>
      <c r="AE109" s="11">
        <v>-39101.21</v>
      </c>
      <c r="AF109" s="11">
        <v>-39494.959999999999</v>
      </c>
      <c r="AG109" s="11">
        <v>-40006.879999999997</v>
      </c>
      <c r="AH109" s="11">
        <v>-40580.800000000003</v>
      </c>
      <c r="AI109" s="11">
        <v>-40993.620000000003</v>
      </c>
      <c r="AJ109" s="11">
        <v>-41228.11</v>
      </c>
      <c r="AK109" s="11">
        <v>-41567.79</v>
      </c>
      <c r="AL109" s="11">
        <v>-41798.050000000003</v>
      </c>
      <c r="AM109" s="11">
        <v>-41849.15</v>
      </c>
      <c r="AN109" s="11">
        <v>-41857.1</v>
      </c>
      <c r="AO109" t="str">
        <f t="shared" si="12"/>
        <v>CD</v>
      </c>
      <c r="AP109" t="str">
        <f>IFERROR(IF(VLOOKUP(MID(A109,4,2),'Data.Lookup - Do Not Print'!$S$3:$T$7,2,FALSE)=1,MID(A109,4,2),0),"AN")</f>
        <v>WA</v>
      </c>
      <c r="AQ109" t="s">
        <v>987</v>
      </c>
      <c r="AR109" t="str">
        <f t="shared" si="13"/>
        <v>397121</v>
      </c>
      <c r="AS109" t="str">
        <f>IF(AO109="GD",VLOOKUP(_xlfn.NUMBERVALUE(AR109),'Data.Lookup - Do Not Print'!$D$3:$E$12,2,TRUE),VLOOKUP(_xlfn.NUMBERVALUE(AR109),'Data.Lookup - Do Not Print'!$A$3:$B$16,2,TRUE))</f>
        <v>General</v>
      </c>
      <c r="AT109">
        <v>4</v>
      </c>
      <c r="AU109" t="str">
        <f t="shared" si="14"/>
        <v>CD.WA4</v>
      </c>
      <c r="AV109" s="46">
        <f>VLOOKUP($AU109,'2022-Allocations'!$I$6:$T$24,AV$8,FALSE)</f>
        <v>0.77678999999999998</v>
      </c>
      <c r="AW109" s="46">
        <f>VLOOKUP($AU109,'2022-Allocations'!$I$6:$T$24,AW$8,FALSE)</f>
        <v>0.22320999999999999</v>
      </c>
      <c r="AX109" s="46">
        <f>VLOOKUP($AU109,'2022-Allocations'!$I$6:$T$24,AX$8,FALSE)</f>
        <v>0</v>
      </c>
      <c r="AY109" s="46">
        <f>VLOOKUP($AU109,'2022-Allocations'!$I$6:$T$24,AY$8,FALSE)</f>
        <v>0</v>
      </c>
      <c r="AZ109" s="46">
        <f>VLOOKUP($AU109,'2022-Allocations'!$I$6:$T$24,AZ$8,FALSE)</f>
        <v>0</v>
      </c>
      <c r="BA109" s="121">
        <f t="shared" si="11"/>
        <v>0</v>
      </c>
      <c r="BB109" s="46">
        <f>VLOOKUP(A109,'Data.Lookup - Do Not Print'!$G$3:$I$802,3,FALSE)</f>
        <v>6.6699999999999995E-2</v>
      </c>
      <c r="BC109" s="46">
        <f>VLOOKUP(A109,'Data.Lookup - Do Not Print'!$M$3:$O$802,3,FALSE)</f>
        <v>6.6699999999999995E-2</v>
      </c>
      <c r="BD109" s="46" t="str">
        <f t="shared" si="16"/>
        <v>N</v>
      </c>
      <c r="BE109" s="126">
        <f t="shared" si="17"/>
        <v>5849626</v>
      </c>
      <c r="BF109" s="126">
        <f t="shared" si="18"/>
        <v>1680886</v>
      </c>
      <c r="BG109" s="126">
        <f t="shared" si="19"/>
        <v>0</v>
      </c>
      <c r="BH109" s="126">
        <f t="shared" si="20"/>
        <v>0</v>
      </c>
      <c r="BI109" s="126">
        <f t="shared" si="21"/>
        <v>0</v>
      </c>
      <c r="BJ109" s="131">
        <f t="shared" si="15"/>
        <v>0</v>
      </c>
    </row>
    <row r="110" spans="1:62" ht="13.5" thickBot="1">
      <c r="A110" s="9" t="s">
        <v>122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t="str">
        <f t="shared" si="12"/>
        <v>CD</v>
      </c>
      <c r="AP110" t="str">
        <f>IFERROR(IF(VLOOKUP(MID(A110,4,2),'Data.Lookup - Do Not Print'!$S$3:$T$7,2,FALSE)=1,MID(A110,4,2),0),"AN")</f>
        <v>WA</v>
      </c>
      <c r="AQ110" t="s">
        <v>987</v>
      </c>
      <c r="AR110" t="str">
        <f t="shared" si="13"/>
        <v>397200</v>
      </c>
      <c r="AS110" t="str">
        <f>IF(AO110="GD",VLOOKUP(_xlfn.NUMBERVALUE(AR110),'Data.Lookup - Do Not Print'!$D$3:$E$12,2,TRUE),VLOOKUP(_xlfn.NUMBERVALUE(AR110),'Data.Lookup - Do Not Print'!$A$3:$B$16,2,TRUE))</f>
        <v>General</v>
      </c>
      <c r="AT110">
        <v>4</v>
      </c>
      <c r="AU110" t="str">
        <f t="shared" si="14"/>
        <v>CD.WA4</v>
      </c>
      <c r="AV110" s="46">
        <f>VLOOKUP($AU110,'2022-Allocations'!$I$6:$T$24,AV$8,FALSE)</f>
        <v>0.77678999999999998</v>
      </c>
      <c r="AW110" s="46">
        <f>VLOOKUP($AU110,'2022-Allocations'!$I$6:$T$24,AW$8,FALSE)</f>
        <v>0.22320999999999999</v>
      </c>
      <c r="AX110" s="46">
        <f>VLOOKUP($AU110,'2022-Allocations'!$I$6:$T$24,AX$8,FALSE)</f>
        <v>0</v>
      </c>
      <c r="AY110" s="46">
        <f>VLOOKUP($AU110,'2022-Allocations'!$I$6:$T$24,AY$8,FALSE)</f>
        <v>0</v>
      </c>
      <c r="AZ110" s="46">
        <f>VLOOKUP($AU110,'2022-Allocations'!$I$6:$T$24,AZ$8,FALSE)</f>
        <v>0</v>
      </c>
      <c r="BA110" s="121">
        <f t="shared" si="11"/>
        <v>0</v>
      </c>
      <c r="BB110" s="46">
        <f>VLOOKUP(A110,'Data.Lookup - Do Not Print'!$G$3:$I$802,3,FALSE)</f>
        <v>0.1</v>
      </c>
      <c r="BC110" s="46">
        <f>VLOOKUP(A110,'Data.Lookup - Do Not Print'!$M$3:$O$802,3,FALSE)</f>
        <v>0.1</v>
      </c>
      <c r="BD110" s="46" t="str">
        <f t="shared" si="16"/>
        <v>N</v>
      </c>
      <c r="BE110" s="126">
        <f t="shared" si="17"/>
        <v>0</v>
      </c>
      <c r="BF110" s="126">
        <f t="shared" si="18"/>
        <v>0</v>
      </c>
      <c r="BG110" s="126">
        <f t="shared" si="19"/>
        <v>0</v>
      </c>
      <c r="BH110" s="126">
        <f t="shared" si="20"/>
        <v>0</v>
      </c>
      <c r="BI110" s="126">
        <f t="shared" si="21"/>
        <v>0</v>
      </c>
      <c r="BJ110" s="131">
        <f t="shared" si="15"/>
        <v>0</v>
      </c>
    </row>
    <row r="111" spans="1:62" ht="13.5" thickBot="1">
      <c r="A111" s="9" t="s">
        <v>123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t="str">
        <f t="shared" si="12"/>
        <v>CD</v>
      </c>
      <c r="AP111" t="str">
        <f>IFERROR(IF(VLOOKUP(MID(A111,4,2),'Data.Lookup - Do Not Print'!$S$3:$T$7,2,FALSE)=1,MID(A111,4,2),0),"AN")</f>
        <v>WA</v>
      </c>
      <c r="AQ111" t="s">
        <v>987</v>
      </c>
      <c r="AR111" t="str">
        <f t="shared" si="13"/>
        <v>398000</v>
      </c>
      <c r="AS111" t="str">
        <f>IF(AO111="GD",VLOOKUP(_xlfn.NUMBERVALUE(AR111),'Data.Lookup - Do Not Print'!$D$3:$E$12,2,TRUE),VLOOKUP(_xlfn.NUMBERVALUE(AR111),'Data.Lookup - Do Not Print'!$A$3:$B$16,2,TRUE))</f>
        <v>General</v>
      </c>
      <c r="AT111">
        <v>4</v>
      </c>
      <c r="AU111" t="str">
        <f t="shared" si="14"/>
        <v>CD.WA4</v>
      </c>
      <c r="AV111" s="46">
        <f>VLOOKUP($AU111,'2022-Allocations'!$I$6:$T$24,AV$8,FALSE)</f>
        <v>0.77678999999999998</v>
      </c>
      <c r="AW111" s="46">
        <f>VLOOKUP($AU111,'2022-Allocations'!$I$6:$T$24,AW$8,FALSE)</f>
        <v>0.22320999999999999</v>
      </c>
      <c r="AX111" s="46">
        <f>VLOOKUP($AU111,'2022-Allocations'!$I$6:$T$24,AX$8,FALSE)</f>
        <v>0</v>
      </c>
      <c r="AY111" s="46">
        <f>VLOOKUP($AU111,'2022-Allocations'!$I$6:$T$24,AY$8,FALSE)</f>
        <v>0</v>
      </c>
      <c r="AZ111" s="46">
        <f>VLOOKUP($AU111,'2022-Allocations'!$I$6:$T$24,AZ$8,FALSE)</f>
        <v>0</v>
      </c>
      <c r="BA111" s="121">
        <f t="shared" si="11"/>
        <v>0</v>
      </c>
      <c r="BB111" s="46">
        <f>VLOOKUP(A111,'Data.Lookup - Do Not Print'!$G$3:$I$802,3,FALSE)</f>
        <v>0.1</v>
      </c>
      <c r="BC111" s="46">
        <f>VLOOKUP(A111,'Data.Lookup - Do Not Print'!$M$3:$O$802,3,FALSE)</f>
        <v>0.1</v>
      </c>
      <c r="BD111" s="46" t="str">
        <f t="shared" si="16"/>
        <v>N</v>
      </c>
      <c r="BE111" s="126">
        <f t="shared" si="17"/>
        <v>0</v>
      </c>
      <c r="BF111" s="126">
        <f t="shared" si="18"/>
        <v>0</v>
      </c>
      <c r="BG111" s="126">
        <f t="shared" si="19"/>
        <v>0</v>
      </c>
      <c r="BH111" s="126">
        <f t="shared" si="20"/>
        <v>0</v>
      </c>
      <c r="BI111" s="126">
        <f t="shared" si="21"/>
        <v>0</v>
      </c>
      <c r="BJ111" s="131">
        <f t="shared" si="15"/>
        <v>0</v>
      </c>
    </row>
    <row r="112" spans="1:62" ht="13.5" thickBot="1">
      <c r="A112" s="9" t="s">
        <v>124</v>
      </c>
      <c r="B112" s="11">
        <v>19995220.93</v>
      </c>
      <c r="C112" s="11">
        <v>19950453.559999999</v>
      </c>
      <c r="D112" s="11">
        <v>19974808.559999999</v>
      </c>
      <c r="E112" s="11">
        <v>19983193.32</v>
      </c>
      <c r="F112" s="11">
        <v>19998993.039999999</v>
      </c>
      <c r="G112" s="11">
        <v>20043229.350000001</v>
      </c>
      <c r="H112" s="11">
        <v>20097397.57</v>
      </c>
      <c r="I112" s="11">
        <v>20153309.23</v>
      </c>
      <c r="J112" s="11">
        <v>20180037.68</v>
      </c>
      <c r="K112" s="11">
        <v>20199176.960000001</v>
      </c>
      <c r="L112" s="11">
        <v>20206027.050000001</v>
      </c>
      <c r="M112" s="11">
        <v>20120176.440000001</v>
      </c>
      <c r="N112" s="11">
        <v>20152736.079999998</v>
      </c>
      <c r="O112" s="11">
        <v>-16632379.619999999</v>
      </c>
      <c r="P112" s="11">
        <v>-16665501.23</v>
      </c>
      <c r="Q112" s="11">
        <v>-16698605.92</v>
      </c>
      <c r="R112" s="11">
        <v>-16731737.76</v>
      </c>
      <c r="S112" s="11">
        <v>-16764889.65</v>
      </c>
      <c r="T112" s="11">
        <v>-16798091.329999998</v>
      </c>
      <c r="U112" s="11">
        <v>-16831374.600000001</v>
      </c>
      <c r="V112" s="11">
        <v>-16864749.140000001</v>
      </c>
      <c r="W112" s="11">
        <v>-16898192.219999999</v>
      </c>
      <c r="X112" s="11">
        <v>-16931673.329999998</v>
      </c>
      <c r="Y112" s="11">
        <v>-16965175.98</v>
      </c>
      <c r="Z112" s="11">
        <v>-16998613.129999999</v>
      </c>
      <c r="AA112" s="11">
        <v>-17032006.09</v>
      </c>
      <c r="AB112" s="11">
        <v>-33105.660000000003</v>
      </c>
      <c r="AC112" s="11">
        <v>-33121.61</v>
      </c>
      <c r="AD112" s="11">
        <v>-33104.69</v>
      </c>
      <c r="AE112" s="11">
        <v>-33131.839999999997</v>
      </c>
      <c r="AF112" s="11">
        <v>-33151.89</v>
      </c>
      <c r="AG112" s="11">
        <v>-33201.68</v>
      </c>
      <c r="AH112" s="11">
        <v>-33283.269999999997</v>
      </c>
      <c r="AI112" s="11">
        <v>-33374.54</v>
      </c>
      <c r="AJ112" s="11">
        <v>-33443.08</v>
      </c>
      <c r="AK112" s="11">
        <v>-33481.11</v>
      </c>
      <c r="AL112" s="11">
        <v>-33502.65</v>
      </c>
      <c r="AM112" s="11">
        <v>-33437.15</v>
      </c>
      <c r="AN112" s="11">
        <v>-33392.959999999999</v>
      </c>
      <c r="AO112" t="str">
        <f t="shared" si="12"/>
        <v>ED</v>
      </c>
      <c r="AP112" s="125" t="s">
        <v>708</v>
      </c>
      <c r="AQ112" s="153" t="s">
        <v>986</v>
      </c>
      <c r="AR112" t="str">
        <f t="shared" si="13"/>
        <v>311000</v>
      </c>
      <c r="AS112" t="str">
        <f>IF(AO112="GD",VLOOKUP(_xlfn.NUMBERVALUE(AR112),'Data.Lookup - Do Not Print'!$D$3:$E$12,2,TRUE),VLOOKUP(_xlfn.NUMBERVALUE(AR112),'Data.Lookup - Do Not Print'!$A$3:$B$16,2,TRUE))</f>
        <v>Production - Thermal</v>
      </c>
      <c r="AT112">
        <v>4</v>
      </c>
      <c r="AU112" t="str">
        <f t="shared" si="14"/>
        <v>ED.ID4</v>
      </c>
      <c r="AV112" s="46">
        <f>VLOOKUP($AU112,'2022-Allocations'!$I$6:$T$24,AV$8,FALSE)</f>
        <v>0</v>
      </c>
      <c r="AW112" s="46">
        <f>VLOOKUP($AU112,'2022-Allocations'!$I$6:$T$24,AW$8,FALSE)</f>
        <v>0</v>
      </c>
      <c r="AX112" s="46">
        <f>VLOOKUP($AU112,'2022-Allocations'!$I$6:$T$24,AX$8,FALSE)</f>
        <v>1</v>
      </c>
      <c r="AY112" s="46">
        <f>VLOOKUP($AU112,'2022-Allocations'!$I$6:$T$24,AY$8,FALSE)</f>
        <v>0</v>
      </c>
      <c r="AZ112" s="46">
        <f>VLOOKUP($AU112,'2022-Allocations'!$I$6:$T$24,AZ$8,FALSE)</f>
        <v>0</v>
      </c>
      <c r="BA112" s="121">
        <f t="shared" si="11"/>
        <v>0</v>
      </c>
      <c r="BB112" s="46">
        <f>VLOOKUP(A112,'Data.Lookup - Do Not Print'!$G$3:$I$802,3,FALSE)</f>
        <v>1.9900000000000001E-2</v>
      </c>
      <c r="BC112" s="46">
        <f>VLOOKUP(A112,'Data.Lookup - Do Not Print'!$M$3:$O$802,3,FALSE)</f>
        <v>1.9900000000000001E-2</v>
      </c>
      <c r="BD112" s="46" t="str">
        <f t="shared" si="16"/>
        <v>N</v>
      </c>
      <c r="BE112" s="126">
        <f t="shared" si="17"/>
        <v>0</v>
      </c>
      <c r="BF112" s="126">
        <f t="shared" si="18"/>
        <v>0</v>
      </c>
      <c r="BG112" s="126">
        <f t="shared" si="19"/>
        <v>20152736</v>
      </c>
      <c r="BH112" s="126">
        <f t="shared" si="20"/>
        <v>0</v>
      </c>
      <c r="BI112" s="126">
        <f t="shared" si="21"/>
        <v>0</v>
      </c>
      <c r="BJ112" s="131">
        <f t="shared" si="15"/>
        <v>0</v>
      </c>
    </row>
    <row r="113" spans="1:62" ht="13.5" thickBot="1">
      <c r="A113" s="9" t="s">
        <v>125</v>
      </c>
      <c r="B113" s="11">
        <v>29963501.469999999</v>
      </c>
      <c r="C113" s="11">
        <v>30222519.600000001</v>
      </c>
      <c r="D113" s="11">
        <v>30246874.620000001</v>
      </c>
      <c r="E113" s="11">
        <v>30255259.329999998</v>
      </c>
      <c r="F113" s="11">
        <v>30271058.969999999</v>
      </c>
      <c r="G113" s="11">
        <v>30315295.039999999</v>
      </c>
      <c r="H113" s="11">
        <v>30369462.960000001</v>
      </c>
      <c r="I113" s="11">
        <v>30425374.32</v>
      </c>
      <c r="J113" s="11">
        <v>30452102.640000001</v>
      </c>
      <c r="K113" s="11">
        <v>30471241.789999999</v>
      </c>
      <c r="L113" s="11">
        <v>30478091.859999999</v>
      </c>
      <c r="M113" s="11">
        <v>30392241.690000001</v>
      </c>
      <c r="N113" s="11">
        <v>30424801.129999999</v>
      </c>
      <c r="O113" s="11">
        <v>-23846584.32</v>
      </c>
      <c r="P113" s="11">
        <v>-23913541.27</v>
      </c>
      <c r="Q113" s="11">
        <v>-23980813.48</v>
      </c>
      <c r="R113" s="11">
        <v>-24048122.109999999</v>
      </c>
      <c r="S113" s="11">
        <v>-24115457.640000001</v>
      </c>
      <c r="T113" s="11">
        <v>-24182859.960000001</v>
      </c>
      <c r="U113" s="11">
        <v>-24250371.75</v>
      </c>
      <c r="V113" s="12">
        <v>-24318006</v>
      </c>
      <c r="W113" s="11">
        <v>-24385732.190000001</v>
      </c>
      <c r="X113" s="11">
        <v>-24453509.399999999</v>
      </c>
      <c r="Y113" s="11">
        <v>-24521315.530000001</v>
      </c>
      <c r="Z113" s="11">
        <v>-24589033.780000001</v>
      </c>
      <c r="AA113" s="11">
        <v>-24656692.73</v>
      </c>
      <c r="AB113" s="11">
        <v>-66597.56</v>
      </c>
      <c r="AC113" s="11">
        <v>-66956.95</v>
      </c>
      <c r="AD113" s="11">
        <v>-67272.210000000006</v>
      </c>
      <c r="AE113" s="11">
        <v>-67308.63</v>
      </c>
      <c r="AF113" s="11">
        <v>-67335.53</v>
      </c>
      <c r="AG113" s="11">
        <v>-67402.320000000007</v>
      </c>
      <c r="AH113" s="11">
        <v>-67511.789999999994</v>
      </c>
      <c r="AI113" s="11">
        <v>-67634.25</v>
      </c>
      <c r="AJ113" s="11">
        <v>-67726.19</v>
      </c>
      <c r="AK113" s="11">
        <v>-67777.210000000006</v>
      </c>
      <c r="AL113" s="11">
        <v>-67806.13</v>
      </c>
      <c r="AM113" s="11">
        <v>-67718.25</v>
      </c>
      <c r="AN113" s="11">
        <v>-67658.95</v>
      </c>
      <c r="AO113" t="str">
        <f t="shared" si="12"/>
        <v>ED</v>
      </c>
      <c r="AP113" s="125" t="s">
        <v>708</v>
      </c>
      <c r="AQ113" s="153" t="s">
        <v>986</v>
      </c>
      <c r="AR113" t="str">
        <f t="shared" si="13"/>
        <v>312000</v>
      </c>
      <c r="AS113" t="str">
        <f>IF(AO113="GD",VLOOKUP(_xlfn.NUMBERVALUE(AR113),'Data.Lookup - Do Not Print'!$D$3:$E$12,2,TRUE),VLOOKUP(_xlfn.NUMBERVALUE(AR113),'Data.Lookup - Do Not Print'!$A$3:$B$16,2,TRUE))</f>
        <v>Production - Thermal</v>
      </c>
      <c r="AT113">
        <v>4</v>
      </c>
      <c r="AU113" t="str">
        <f t="shared" si="14"/>
        <v>ED.ID4</v>
      </c>
      <c r="AV113" s="46">
        <f>VLOOKUP($AU113,'2022-Allocations'!$I$6:$T$24,AV$8,FALSE)</f>
        <v>0</v>
      </c>
      <c r="AW113" s="46">
        <f>VLOOKUP($AU113,'2022-Allocations'!$I$6:$T$24,AW$8,FALSE)</f>
        <v>0</v>
      </c>
      <c r="AX113" s="46">
        <f>VLOOKUP($AU113,'2022-Allocations'!$I$6:$T$24,AX$8,FALSE)</f>
        <v>1</v>
      </c>
      <c r="AY113" s="46">
        <f>VLOOKUP($AU113,'2022-Allocations'!$I$6:$T$24,AY$8,FALSE)</f>
        <v>0</v>
      </c>
      <c r="AZ113" s="46">
        <f>VLOOKUP($AU113,'2022-Allocations'!$I$6:$T$24,AZ$8,FALSE)</f>
        <v>0</v>
      </c>
      <c r="BA113" s="121">
        <f t="shared" si="11"/>
        <v>0</v>
      </c>
      <c r="BB113" s="46">
        <f>VLOOKUP(A113,'Data.Lookup - Do Not Print'!$G$3:$I$802,3,FALSE)</f>
        <v>2.6699999999999998E-2</v>
      </c>
      <c r="BC113" s="46">
        <f>VLOOKUP(A113,'Data.Lookup - Do Not Print'!$M$3:$O$802,3,FALSE)</f>
        <v>2.6699999999999998E-2</v>
      </c>
      <c r="BD113" s="46" t="str">
        <f t="shared" si="16"/>
        <v>N</v>
      </c>
      <c r="BE113" s="126">
        <f t="shared" si="17"/>
        <v>0</v>
      </c>
      <c r="BF113" s="126">
        <f t="shared" si="18"/>
        <v>0</v>
      </c>
      <c r="BG113" s="126">
        <f t="shared" si="19"/>
        <v>30424801</v>
      </c>
      <c r="BH113" s="126">
        <f t="shared" si="20"/>
        <v>0</v>
      </c>
      <c r="BI113" s="126">
        <f t="shared" si="21"/>
        <v>0</v>
      </c>
      <c r="BJ113" s="131">
        <f t="shared" si="15"/>
        <v>0</v>
      </c>
    </row>
    <row r="114" spans="1:62" ht="13.5" thickBot="1">
      <c r="A114" s="9" t="s">
        <v>126</v>
      </c>
      <c r="B114" s="11">
        <v>117768.4</v>
      </c>
      <c r="C114" s="11">
        <v>-26821.87</v>
      </c>
      <c r="D114" s="11">
        <v>-2466.87</v>
      </c>
      <c r="E114" s="11">
        <v>5917.89</v>
      </c>
      <c r="F114" s="11">
        <v>21717.61</v>
      </c>
      <c r="G114" s="11">
        <v>65953.919999999998</v>
      </c>
      <c r="H114" s="11">
        <v>120122.14</v>
      </c>
      <c r="I114" s="11">
        <v>176033.8</v>
      </c>
      <c r="J114" s="11">
        <v>202762.25</v>
      </c>
      <c r="K114" s="11">
        <v>221901.53</v>
      </c>
      <c r="L114" s="11">
        <v>228751.62</v>
      </c>
      <c r="M114" s="11">
        <v>142901.01</v>
      </c>
      <c r="N114" s="11">
        <v>175460.65</v>
      </c>
      <c r="O114" s="11">
        <v>-2728.54</v>
      </c>
      <c r="P114" s="11">
        <v>-2728.54</v>
      </c>
      <c r="Q114" s="11">
        <v>-2616.02</v>
      </c>
      <c r="R114" s="11">
        <v>-2629.28</v>
      </c>
      <c r="S114" s="11">
        <v>-2735.45</v>
      </c>
      <c r="T114" s="11">
        <v>-3072.26</v>
      </c>
      <c r="U114" s="11">
        <v>-3787.1</v>
      </c>
      <c r="V114" s="11">
        <v>-4924.83</v>
      </c>
      <c r="W114" s="11">
        <v>-6380.04</v>
      </c>
      <c r="X114" s="11">
        <v>-8011.46</v>
      </c>
      <c r="Y114" s="11">
        <v>-9742.7199999999993</v>
      </c>
      <c r="Z114" s="11">
        <v>-11170.48</v>
      </c>
      <c r="AA114" s="11">
        <v>-12393.52</v>
      </c>
      <c r="AB114" s="11">
        <v>-658.89</v>
      </c>
      <c r="AC114" s="12">
        <v>0</v>
      </c>
      <c r="AD114" s="11">
        <v>112.52</v>
      </c>
      <c r="AE114" s="11">
        <v>-13.26</v>
      </c>
      <c r="AF114" s="11">
        <v>-106.17</v>
      </c>
      <c r="AG114" s="11">
        <v>-336.81</v>
      </c>
      <c r="AH114" s="11">
        <v>-714.84</v>
      </c>
      <c r="AI114" s="11">
        <v>-1137.73</v>
      </c>
      <c r="AJ114" s="11">
        <v>-1455.21</v>
      </c>
      <c r="AK114" s="11">
        <v>-1631.42</v>
      </c>
      <c r="AL114" s="11">
        <v>-1731.26</v>
      </c>
      <c r="AM114" s="11">
        <v>-1427.76</v>
      </c>
      <c r="AN114" s="11">
        <v>-1223.04</v>
      </c>
      <c r="AO114" t="str">
        <f t="shared" si="12"/>
        <v>ED</v>
      </c>
      <c r="AP114" s="125" t="s">
        <v>708</v>
      </c>
      <c r="AQ114" s="153" t="s">
        <v>986</v>
      </c>
      <c r="AR114" t="str">
        <f t="shared" si="13"/>
        <v>313000</v>
      </c>
      <c r="AS114" t="str">
        <f>IF(AO114="GD",VLOOKUP(_xlfn.NUMBERVALUE(AR114),'Data.Lookup - Do Not Print'!$D$3:$E$12,2,TRUE),VLOOKUP(_xlfn.NUMBERVALUE(AR114),'Data.Lookup - Do Not Print'!$A$3:$B$16,2,TRUE))</f>
        <v>Production - Thermal</v>
      </c>
      <c r="AT114">
        <v>4</v>
      </c>
      <c r="AU114" t="str">
        <f t="shared" si="14"/>
        <v>ED.ID4</v>
      </c>
      <c r="AV114" s="46">
        <f>VLOOKUP($AU114,'2022-Allocations'!$I$6:$T$24,AV$8,FALSE)</f>
        <v>0</v>
      </c>
      <c r="AW114" s="46">
        <f>VLOOKUP($AU114,'2022-Allocations'!$I$6:$T$24,AW$8,FALSE)</f>
        <v>0</v>
      </c>
      <c r="AX114" s="46">
        <f>VLOOKUP($AU114,'2022-Allocations'!$I$6:$T$24,AX$8,FALSE)</f>
        <v>1</v>
      </c>
      <c r="AY114" s="46">
        <f>VLOOKUP($AU114,'2022-Allocations'!$I$6:$T$24,AY$8,FALSE)</f>
        <v>0</v>
      </c>
      <c r="AZ114" s="46">
        <f>VLOOKUP($AU114,'2022-Allocations'!$I$6:$T$24,AZ$8,FALSE)</f>
        <v>0</v>
      </c>
      <c r="BA114" s="121">
        <f t="shared" si="11"/>
        <v>0</v>
      </c>
      <c r="BB114" s="46">
        <f>VLOOKUP(A114,'Data.Lookup - Do Not Print'!$G$3:$I$802,3,FALSE)</f>
        <v>9.219999999999999E-2</v>
      </c>
      <c r="BC114" s="46">
        <f>VLOOKUP(A114,'Data.Lookup - Do Not Print'!$M$3:$O$802,3,FALSE)</f>
        <v>9.219999999999999E-2</v>
      </c>
      <c r="BD114" s="46" t="str">
        <f t="shared" si="16"/>
        <v>N</v>
      </c>
      <c r="BE114" s="126">
        <f t="shared" si="17"/>
        <v>0</v>
      </c>
      <c r="BF114" s="126">
        <f t="shared" si="18"/>
        <v>0</v>
      </c>
      <c r="BG114" s="126">
        <f t="shared" si="19"/>
        <v>175461</v>
      </c>
      <c r="BH114" s="126">
        <f t="shared" si="20"/>
        <v>0</v>
      </c>
      <c r="BI114" s="126">
        <f t="shared" si="21"/>
        <v>0</v>
      </c>
      <c r="BJ114" s="131">
        <f t="shared" si="15"/>
        <v>0</v>
      </c>
    </row>
    <row r="115" spans="1:62" ht="13.5" thickBot="1">
      <c r="A115" s="9" t="s">
        <v>127</v>
      </c>
      <c r="B115" s="11">
        <v>8264532.5700000003</v>
      </c>
      <c r="C115" s="11">
        <v>8128525.6600000001</v>
      </c>
      <c r="D115" s="11">
        <v>8152880.6600000001</v>
      </c>
      <c r="E115" s="11">
        <v>8161265.4199999999</v>
      </c>
      <c r="F115" s="11">
        <v>8177065.1399999997</v>
      </c>
      <c r="G115" s="11">
        <v>8221301.4500000002</v>
      </c>
      <c r="H115" s="11">
        <v>8275469.6699999999</v>
      </c>
      <c r="I115" s="11">
        <v>8331381.3300000001</v>
      </c>
      <c r="J115" s="11">
        <v>8358109.7800000003</v>
      </c>
      <c r="K115" s="11">
        <v>8377249.0599999996</v>
      </c>
      <c r="L115" s="11">
        <v>8384099.1500000004</v>
      </c>
      <c r="M115" s="11">
        <v>8298248.54</v>
      </c>
      <c r="N115" s="11">
        <v>8330808.1799999997</v>
      </c>
      <c r="O115" s="11">
        <v>-5863390.6600000001</v>
      </c>
      <c r="P115" s="11">
        <v>-5920356.5300000003</v>
      </c>
      <c r="Q115" s="11">
        <v>-5976934.4100000001</v>
      </c>
      <c r="R115" s="11">
        <v>-6033626.0700000003</v>
      </c>
      <c r="S115" s="11">
        <v>-6090401.7699999996</v>
      </c>
      <c r="T115" s="11">
        <v>-6147386.0899999999</v>
      </c>
      <c r="U115" s="11">
        <v>-6204712.3700000001</v>
      </c>
      <c r="V115" s="11">
        <v>-6262421.1799999997</v>
      </c>
      <c r="W115" s="11">
        <v>-6320417.1699999999</v>
      </c>
      <c r="X115" s="11">
        <v>-6378572.54</v>
      </c>
      <c r="Y115" s="11">
        <v>-6436818.2300000004</v>
      </c>
      <c r="Z115" s="11">
        <v>-6494789.3899999997</v>
      </c>
      <c r="AA115" s="11">
        <v>-6552575.3700000001</v>
      </c>
      <c r="AB115" s="11">
        <v>-57216.02</v>
      </c>
      <c r="AC115" s="11">
        <v>-56965.87</v>
      </c>
      <c r="AD115" s="11">
        <v>-56577.88</v>
      </c>
      <c r="AE115" s="11">
        <v>-56691.66</v>
      </c>
      <c r="AF115" s="11">
        <v>-56775.7</v>
      </c>
      <c r="AG115" s="11">
        <v>-56984.32</v>
      </c>
      <c r="AH115" s="11">
        <v>-57326.28</v>
      </c>
      <c r="AI115" s="11">
        <v>-57708.81</v>
      </c>
      <c r="AJ115" s="11">
        <v>-57995.99</v>
      </c>
      <c r="AK115" s="11">
        <v>-58155.37</v>
      </c>
      <c r="AL115" s="11">
        <v>-58245.69</v>
      </c>
      <c r="AM115" s="11">
        <v>-57971.16</v>
      </c>
      <c r="AN115" s="11">
        <v>-57785.98</v>
      </c>
      <c r="AO115" t="str">
        <f t="shared" si="12"/>
        <v>ED</v>
      </c>
      <c r="AP115" s="125" t="s">
        <v>708</v>
      </c>
      <c r="AQ115" s="153" t="s">
        <v>986</v>
      </c>
      <c r="AR115" t="str">
        <f t="shared" si="13"/>
        <v>314000</v>
      </c>
      <c r="AS115" t="str">
        <f>IF(AO115="GD",VLOOKUP(_xlfn.NUMBERVALUE(AR115),'Data.Lookup - Do Not Print'!$D$3:$E$12,2,TRUE),VLOOKUP(_xlfn.NUMBERVALUE(AR115),'Data.Lookup - Do Not Print'!$A$3:$B$16,2,TRUE))</f>
        <v>Production - Thermal</v>
      </c>
      <c r="AT115">
        <v>4</v>
      </c>
      <c r="AU115" t="str">
        <f t="shared" si="14"/>
        <v>ED.ID4</v>
      </c>
      <c r="AV115" s="46">
        <f>VLOOKUP($AU115,'2022-Allocations'!$I$6:$T$24,AV$8,FALSE)</f>
        <v>0</v>
      </c>
      <c r="AW115" s="46">
        <f>VLOOKUP($AU115,'2022-Allocations'!$I$6:$T$24,AW$8,FALSE)</f>
        <v>0</v>
      </c>
      <c r="AX115" s="46">
        <f>VLOOKUP($AU115,'2022-Allocations'!$I$6:$T$24,AX$8,FALSE)</f>
        <v>1</v>
      </c>
      <c r="AY115" s="46">
        <f>VLOOKUP($AU115,'2022-Allocations'!$I$6:$T$24,AY$8,FALSE)</f>
        <v>0</v>
      </c>
      <c r="AZ115" s="46">
        <f>VLOOKUP($AU115,'2022-Allocations'!$I$6:$T$24,AZ$8,FALSE)</f>
        <v>0</v>
      </c>
      <c r="BA115" s="121">
        <f t="shared" si="11"/>
        <v>0</v>
      </c>
      <c r="BB115" s="46">
        <f>VLOOKUP(A115,'Data.Lookup - Do Not Print'!$G$3:$I$802,3,FALSE)</f>
        <v>8.3399999999999988E-2</v>
      </c>
      <c r="BC115" s="46">
        <f>VLOOKUP(A115,'Data.Lookup - Do Not Print'!$M$3:$O$802,3,FALSE)</f>
        <v>8.3399999999999988E-2</v>
      </c>
      <c r="BD115" s="46" t="str">
        <f t="shared" si="16"/>
        <v>N</v>
      </c>
      <c r="BE115" s="126">
        <f t="shared" si="17"/>
        <v>0</v>
      </c>
      <c r="BF115" s="126">
        <f t="shared" si="18"/>
        <v>0</v>
      </c>
      <c r="BG115" s="126">
        <f t="shared" si="19"/>
        <v>8330808</v>
      </c>
      <c r="BH115" s="126">
        <f t="shared" si="20"/>
        <v>0</v>
      </c>
      <c r="BI115" s="126">
        <f t="shared" si="21"/>
        <v>0</v>
      </c>
      <c r="BJ115" s="131">
        <f t="shared" si="15"/>
        <v>0</v>
      </c>
    </row>
    <row r="116" spans="1:62" ht="13.5" thickBot="1">
      <c r="A116" s="9" t="s">
        <v>128</v>
      </c>
      <c r="B116" s="11">
        <v>3630689.9</v>
      </c>
      <c r="C116" s="11">
        <v>3673657.79</v>
      </c>
      <c r="D116" s="11">
        <v>3698012.79</v>
      </c>
      <c r="E116" s="11">
        <v>3706397.55</v>
      </c>
      <c r="F116" s="11">
        <v>3722197.27</v>
      </c>
      <c r="G116" s="11">
        <v>3766433.58</v>
      </c>
      <c r="H116" s="11">
        <v>3820601.8</v>
      </c>
      <c r="I116" s="11">
        <v>3876513.46</v>
      </c>
      <c r="J116" s="11">
        <v>3903241.91</v>
      </c>
      <c r="K116" s="11">
        <v>3922381.19</v>
      </c>
      <c r="L116" s="11">
        <v>3929231.28</v>
      </c>
      <c r="M116" s="11">
        <v>3843380.67</v>
      </c>
      <c r="N116" s="11">
        <v>3875940.31</v>
      </c>
      <c r="O116" s="11">
        <v>-2880778.62</v>
      </c>
      <c r="P116" s="11">
        <v>-2889817.75</v>
      </c>
      <c r="Q116" s="11">
        <v>-2898940.2</v>
      </c>
      <c r="R116" s="11">
        <v>-2908103.16</v>
      </c>
      <c r="S116" s="11">
        <v>-2917296.04</v>
      </c>
      <c r="T116" s="11">
        <v>-2926563.22</v>
      </c>
      <c r="U116" s="11">
        <v>-2935952.18</v>
      </c>
      <c r="V116" s="11">
        <v>-2945477.36</v>
      </c>
      <c r="W116" s="11">
        <v>-2955104.8</v>
      </c>
      <c r="X116" s="12">
        <v>-2964789</v>
      </c>
      <c r="Y116" s="11">
        <v>-2974505.36</v>
      </c>
      <c r="Z116" s="11">
        <v>-2984123.96</v>
      </c>
      <c r="AA116" s="11">
        <v>-2993676.61</v>
      </c>
      <c r="AB116" s="11">
        <v>-8906.73</v>
      </c>
      <c r="AC116" s="11">
        <v>-9039.1299999999992</v>
      </c>
      <c r="AD116" s="11">
        <v>-9122.4500000000007</v>
      </c>
      <c r="AE116" s="11">
        <v>-9162.9599999999991</v>
      </c>
      <c r="AF116" s="11">
        <v>-9192.8799999999992</v>
      </c>
      <c r="AG116" s="11">
        <v>-9267.18</v>
      </c>
      <c r="AH116" s="11">
        <v>-9388.9599999999991</v>
      </c>
      <c r="AI116" s="11">
        <v>-9525.18</v>
      </c>
      <c r="AJ116" s="11">
        <v>-9627.44</v>
      </c>
      <c r="AK116" s="11">
        <v>-9684.2000000000007</v>
      </c>
      <c r="AL116" s="11">
        <v>-9716.36</v>
      </c>
      <c r="AM116" s="11">
        <v>-9618.6</v>
      </c>
      <c r="AN116" s="11">
        <v>-9552.65</v>
      </c>
      <c r="AO116" t="str">
        <f t="shared" si="12"/>
        <v>ED</v>
      </c>
      <c r="AP116" s="125" t="s">
        <v>708</v>
      </c>
      <c r="AQ116" s="153" t="s">
        <v>986</v>
      </c>
      <c r="AR116" t="str">
        <f t="shared" si="13"/>
        <v>315000</v>
      </c>
      <c r="AS116" t="str">
        <f>IF(AO116="GD",VLOOKUP(_xlfn.NUMBERVALUE(AR116),'Data.Lookup - Do Not Print'!$D$3:$E$12,2,TRUE),VLOOKUP(_xlfn.NUMBERVALUE(AR116),'Data.Lookup - Do Not Print'!$A$3:$B$16,2,TRUE))</f>
        <v>Production - Thermal</v>
      </c>
      <c r="AT116">
        <v>4</v>
      </c>
      <c r="AU116" t="str">
        <f t="shared" si="14"/>
        <v>ED.ID4</v>
      </c>
      <c r="AV116" s="46">
        <f>VLOOKUP($AU116,'2022-Allocations'!$I$6:$T$24,AV$8,FALSE)</f>
        <v>0</v>
      </c>
      <c r="AW116" s="46">
        <f>VLOOKUP($AU116,'2022-Allocations'!$I$6:$T$24,AW$8,FALSE)</f>
        <v>0</v>
      </c>
      <c r="AX116" s="46">
        <f>VLOOKUP($AU116,'2022-Allocations'!$I$6:$T$24,AX$8,FALSE)</f>
        <v>1</v>
      </c>
      <c r="AY116" s="46">
        <f>VLOOKUP($AU116,'2022-Allocations'!$I$6:$T$24,AY$8,FALSE)</f>
        <v>0</v>
      </c>
      <c r="AZ116" s="46">
        <f>VLOOKUP($AU116,'2022-Allocations'!$I$6:$T$24,AZ$8,FALSE)</f>
        <v>0</v>
      </c>
      <c r="BA116" s="121">
        <f t="shared" si="11"/>
        <v>0</v>
      </c>
      <c r="BB116" s="46">
        <f>VLOOKUP(A116,'Data.Lookup - Do Not Print'!$G$3:$I$802,3,FALSE)</f>
        <v>2.9699999999999997E-2</v>
      </c>
      <c r="BC116" s="46">
        <f>VLOOKUP(A116,'Data.Lookup - Do Not Print'!$M$3:$O$802,3,FALSE)</f>
        <v>2.9699999999999997E-2</v>
      </c>
      <c r="BD116" s="46" t="str">
        <f t="shared" si="16"/>
        <v>N</v>
      </c>
      <c r="BE116" s="126">
        <f t="shared" si="17"/>
        <v>0</v>
      </c>
      <c r="BF116" s="126">
        <f t="shared" si="18"/>
        <v>0</v>
      </c>
      <c r="BG116" s="126">
        <f t="shared" si="19"/>
        <v>3875940</v>
      </c>
      <c r="BH116" s="126">
        <f t="shared" si="20"/>
        <v>0</v>
      </c>
      <c r="BI116" s="126">
        <f t="shared" si="21"/>
        <v>0</v>
      </c>
      <c r="BJ116" s="131">
        <f t="shared" si="15"/>
        <v>0</v>
      </c>
    </row>
    <row r="117" spans="1:62" ht="13.5" thickBot="1">
      <c r="A117" s="9" t="s">
        <v>129</v>
      </c>
      <c r="B117" s="11">
        <v>3434897.95</v>
      </c>
      <c r="C117" s="11">
        <v>3290307.86</v>
      </c>
      <c r="D117" s="11">
        <v>3314662.86</v>
      </c>
      <c r="E117" s="11">
        <v>3323047.62</v>
      </c>
      <c r="F117" s="11">
        <v>3338847.34</v>
      </c>
      <c r="G117" s="11">
        <v>3383083.65</v>
      </c>
      <c r="H117" s="11">
        <v>3437251.87</v>
      </c>
      <c r="I117" s="11">
        <v>3493163.53</v>
      </c>
      <c r="J117" s="11">
        <v>3519891.98</v>
      </c>
      <c r="K117" s="11">
        <v>3539031.26</v>
      </c>
      <c r="L117" s="11">
        <v>3545881.35</v>
      </c>
      <c r="M117" s="11">
        <v>3460030.74</v>
      </c>
      <c r="N117" s="11">
        <v>3492590.38</v>
      </c>
      <c r="O117" s="11">
        <v>-2901518.75</v>
      </c>
      <c r="P117" s="11">
        <v>-2913315.88</v>
      </c>
      <c r="Q117" s="11">
        <v>-2924902.11</v>
      </c>
      <c r="R117" s="11">
        <v>-2936545.76</v>
      </c>
      <c r="S117" s="11">
        <v>-2948231.84</v>
      </c>
      <c r="T117" s="11">
        <v>-2960023.23</v>
      </c>
      <c r="U117" s="11">
        <v>-2971987.23</v>
      </c>
      <c r="V117" s="11">
        <v>-2984144.34</v>
      </c>
      <c r="W117" s="11">
        <v>-2996446.4</v>
      </c>
      <c r="X117" s="11">
        <v>-3008828.93</v>
      </c>
      <c r="Y117" s="11">
        <v>-3021257.05</v>
      </c>
      <c r="Z117" s="11">
        <v>-3033546.58</v>
      </c>
      <c r="AA117" s="11">
        <v>-3045742.63</v>
      </c>
      <c r="AB117" s="11">
        <v>-11938.46</v>
      </c>
      <c r="AC117" s="11">
        <v>-11797.13</v>
      </c>
      <c r="AD117" s="11">
        <v>-11586.23</v>
      </c>
      <c r="AE117" s="11">
        <v>-11643.65</v>
      </c>
      <c r="AF117" s="11">
        <v>-11686.08</v>
      </c>
      <c r="AG117" s="11">
        <v>-11791.39</v>
      </c>
      <c r="AH117" s="12">
        <v>-11964</v>
      </c>
      <c r="AI117" s="11">
        <v>-12157.11</v>
      </c>
      <c r="AJ117" s="11">
        <v>-12302.06</v>
      </c>
      <c r="AK117" s="11">
        <v>-12382.53</v>
      </c>
      <c r="AL117" s="11">
        <v>-12428.12</v>
      </c>
      <c r="AM117" s="11">
        <v>-12289.53</v>
      </c>
      <c r="AN117" s="11">
        <v>-12196.05</v>
      </c>
      <c r="AO117" t="str">
        <f t="shared" si="12"/>
        <v>ED</v>
      </c>
      <c r="AP117" s="125" t="s">
        <v>708</v>
      </c>
      <c r="AQ117" s="153" t="s">
        <v>986</v>
      </c>
      <c r="AR117" t="str">
        <f t="shared" si="13"/>
        <v>316000</v>
      </c>
      <c r="AS117" t="str">
        <f>IF(AO117="GD",VLOOKUP(_xlfn.NUMBERVALUE(AR117),'Data.Lookup - Do Not Print'!$D$3:$E$12,2,TRUE),VLOOKUP(_xlfn.NUMBERVALUE(AR117),'Data.Lookup - Do Not Print'!$A$3:$B$16,2,TRUE))</f>
        <v>Production - Thermal</v>
      </c>
      <c r="AT117">
        <v>4</v>
      </c>
      <c r="AU117" t="str">
        <f t="shared" si="14"/>
        <v>ED.ID4</v>
      </c>
      <c r="AV117" s="46">
        <f>VLOOKUP($AU117,'2022-Allocations'!$I$6:$T$24,AV$8,FALSE)</f>
        <v>0</v>
      </c>
      <c r="AW117" s="46">
        <f>VLOOKUP($AU117,'2022-Allocations'!$I$6:$T$24,AW$8,FALSE)</f>
        <v>0</v>
      </c>
      <c r="AX117" s="46">
        <f>VLOOKUP($AU117,'2022-Allocations'!$I$6:$T$24,AX$8,FALSE)</f>
        <v>1</v>
      </c>
      <c r="AY117" s="46">
        <f>VLOOKUP($AU117,'2022-Allocations'!$I$6:$T$24,AY$8,FALSE)</f>
        <v>0</v>
      </c>
      <c r="AZ117" s="46">
        <f>VLOOKUP($AU117,'2022-Allocations'!$I$6:$T$24,AZ$8,FALSE)</f>
        <v>0</v>
      </c>
      <c r="BA117" s="121">
        <f t="shared" si="11"/>
        <v>0</v>
      </c>
      <c r="BB117" s="46">
        <f>VLOOKUP(A117,'Data.Lookup - Do Not Print'!$G$3:$I$802,3,FALSE)</f>
        <v>4.2099999999999999E-2</v>
      </c>
      <c r="BC117" s="46">
        <f>VLOOKUP(A117,'Data.Lookup - Do Not Print'!$M$3:$O$802,3,FALSE)</f>
        <v>4.2099999999999999E-2</v>
      </c>
      <c r="BD117" s="46" t="str">
        <f t="shared" si="16"/>
        <v>N</v>
      </c>
      <c r="BE117" s="126">
        <f t="shared" si="17"/>
        <v>0</v>
      </c>
      <c r="BF117" s="126">
        <f t="shared" si="18"/>
        <v>0</v>
      </c>
      <c r="BG117" s="126">
        <f t="shared" si="19"/>
        <v>3492590</v>
      </c>
      <c r="BH117" s="126">
        <f t="shared" si="20"/>
        <v>0</v>
      </c>
      <c r="BI117" s="126">
        <f t="shared" si="21"/>
        <v>0</v>
      </c>
      <c r="BJ117" s="131">
        <f t="shared" si="15"/>
        <v>0</v>
      </c>
    </row>
    <row r="118" spans="1:62" ht="13.5" thickBot="1">
      <c r="A118" s="9" t="s">
        <v>130</v>
      </c>
      <c r="B118" s="11">
        <v>2492597.2799999998</v>
      </c>
      <c r="C118" s="11">
        <v>2492597.2799999998</v>
      </c>
      <c r="D118" s="11">
        <v>2492597.2799999998</v>
      </c>
      <c r="E118" s="11">
        <v>2492597.2799999998</v>
      </c>
      <c r="F118" s="11">
        <v>2492597.2799999998</v>
      </c>
      <c r="G118" s="11">
        <v>2492597.2799999998</v>
      </c>
      <c r="H118" s="11">
        <v>2492597.2799999998</v>
      </c>
      <c r="I118" s="11">
        <v>2492597.2799999998</v>
      </c>
      <c r="J118" s="11">
        <v>2492597.2799999998</v>
      </c>
      <c r="K118" s="11">
        <v>2492597.2799999998</v>
      </c>
      <c r="L118" s="11">
        <v>2492597.2799999998</v>
      </c>
      <c r="M118" s="11">
        <v>2492597.2799999998</v>
      </c>
      <c r="N118" s="11">
        <v>2635558.0499999998</v>
      </c>
      <c r="O118" s="11">
        <v>-322873.24</v>
      </c>
      <c r="P118" s="11">
        <v>-331913.76</v>
      </c>
      <c r="Q118" s="11">
        <v>-340954.28</v>
      </c>
      <c r="R118" s="11">
        <v>-349994.8</v>
      </c>
      <c r="S118" s="11">
        <v>-359035.32</v>
      </c>
      <c r="T118" s="11">
        <v>-368075.84</v>
      </c>
      <c r="U118" s="11">
        <v>-377116.36</v>
      </c>
      <c r="V118" s="11">
        <v>-386156.87</v>
      </c>
      <c r="W118" s="11">
        <v>-395197.4</v>
      </c>
      <c r="X118" s="11">
        <v>-404237.91</v>
      </c>
      <c r="Y118" s="11">
        <v>-413278.42</v>
      </c>
      <c r="Z118" s="11">
        <v>-422318.94</v>
      </c>
      <c r="AA118" s="11">
        <v>-451658.1</v>
      </c>
      <c r="AB118" s="11">
        <v>-9876.2999999999993</v>
      </c>
      <c r="AC118" s="11">
        <v>-9040.52</v>
      </c>
      <c r="AD118" s="11">
        <v>-9040.52</v>
      </c>
      <c r="AE118" s="11">
        <v>-9040.52</v>
      </c>
      <c r="AF118" s="11">
        <v>-9040.52</v>
      </c>
      <c r="AG118" s="11">
        <v>-9040.52</v>
      </c>
      <c r="AH118" s="11">
        <v>-9040.52</v>
      </c>
      <c r="AI118" s="11">
        <v>-9040.51</v>
      </c>
      <c r="AJ118" s="11">
        <v>-9040.5300000000007</v>
      </c>
      <c r="AK118" s="11">
        <v>-9040.51</v>
      </c>
      <c r="AL118" s="11">
        <v>-9040.51</v>
      </c>
      <c r="AM118" s="11">
        <v>-9040.52</v>
      </c>
      <c r="AN118" s="11">
        <v>-29339.16</v>
      </c>
      <c r="AO118" t="str">
        <f t="shared" si="12"/>
        <v>ED</v>
      </c>
      <c r="AP118" s="125" t="s">
        <v>708</v>
      </c>
      <c r="AQ118" s="153" t="s">
        <v>986</v>
      </c>
      <c r="AR118" t="str">
        <f t="shared" si="13"/>
        <v>317000</v>
      </c>
      <c r="AS118" t="str">
        <f>IF(AO118="GD",VLOOKUP(_xlfn.NUMBERVALUE(AR118),'Data.Lookup - Do Not Print'!$D$3:$E$12,2,TRUE),VLOOKUP(_xlfn.NUMBERVALUE(AR118),'Data.Lookup - Do Not Print'!$A$3:$B$16,2,TRUE))</f>
        <v>Production - Thermal</v>
      </c>
      <c r="AT118">
        <v>4</v>
      </c>
      <c r="AU118" t="str">
        <f t="shared" si="14"/>
        <v>ED.ID4</v>
      </c>
      <c r="AV118" s="46">
        <f>VLOOKUP($AU118,'2022-Allocations'!$I$6:$T$24,AV$8,FALSE)</f>
        <v>0</v>
      </c>
      <c r="AW118" s="46">
        <f>VLOOKUP($AU118,'2022-Allocations'!$I$6:$T$24,AW$8,FALSE)</f>
        <v>0</v>
      </c>
      <c r="AX118" s="46">
        <f>VLOOKUP($AU118,'2022-Allocations'!$I$6:$T$24,AX$8,FALSE)</f>
        <v>1</v>
      </c>
      <c r="AY118" s="46">
        <f>VLOOKUP($AU118,'2022-Allocations'!$I$6:$T$24,AY$8,FALSE)</f>
        <v>0</v>
      </c>
      <c r="AZ118" s="46">
        <f>VLOOKUP($AU118,'2022-Allocations'!$I$6:$T$24,AZ$8,FALSE)</f>
        <v>0</v>
      </c>
      <c r="BA118" s="121">
        <f t="shared" si="11"/>
        <v>0</v>
      </c>
      <c r="BB118" s="46">
        <f>VLOOKUP(A118,'Data.Lookup - Do Not Print'!$G$3:$I$802,3,FALSE)</f>
        <v>0</v>
      </c>
      <c r="BC118" s="46">
        <f>VLOOKUP(A118,'Data.Lookup - Do Not Print'!$M$3:$O$802,3,FALSE)</f>
        <v>0</v>
      </c>
      <c r="BD118" s="46" t="str">
        <f t="shared" si="16"/>
        <v>Y</v>
      </c>
      <c r="BE118" s="126">
        <f t="shared" si="17"/>
        <v>0</v>
      </c>
      <c r="BF118" s="126">
        <f t="shared" si="18"/>
        <v>0</v>
      </c>
      <c r="BG118" s="126">
        <f t="shared" si="19"/>
        <v>2635558</v>
      </c>
      <c r="BH118" s="126">
        <f t="shared" si="20"/>
        <v>0</v>
      </c>
      <c r="BI118" s="126">
        <f t="shared" si="21"/>
        <v>0</v>
      </c>
      <c r="BJ118" s="131">
        <f t="shared" si="15"/>
        <v>0</v>
      </c>
    </row>
    <row r="119" spans="1:62" ht="13.5" thickBot="1">
      <c r="A119" s="9" t="s">
        <v>131</v>
      </c>
      <c r="B119" s="11">
        <v>37714167.170000002</v>
      </c>
      <c r="C119" s="11">
        <v>37628313.079999998</v>
      </c>
      <c r="D119" s="11">
        <v>37674634.240000002</v>
      </c>
      <c r="E119" s="11">
        <v>37690581.329999998</v>
      </c>
      <c r="F119" s="11">
        <v>37720631.030000001</v>
      </c>
      <c r="G119" s="11">
        <v>37804764.670000002</v>
      </c>
      <c r="H119" s="11">
        <v>37907787.939999998</v>
      </c>
      <c r="I119" s="11">
        <v>38014127.090000004</v>
      </c>
      <c r="J119" s="11">
        <v>38064962.299999997</v>
      </c>
      <c r="K119" s="11">
        <v>38101363.549999997</v>
      </c>
      <c r="L119" s="11">
        <v>38114391.829999998</v>
      </c>
      <c r="M119" s="11">
        <v>37951018.450000003</v>
      </c>
      <c r="N119" s="11">
        <v>38012944.07</v>
      </c>
      <c r="O119" s="11">
        <v>-31818029.09</v>
      </c>
      <c r="P119" s="11">
        <v>-31948209.280000001</v>
      </c>
      <c r="Q119" s="11">
        <v>-32078321.16</v>
      </c>
      <c r="R119" s="11">
        <v>-32208540.640000001</v>
      </c>
      <c r="S119" s="11">
        <v>-32338839.600000001</v>
      </c>
      <c r="T119" s="11">
        <v>-32469335.84</v>
      </c>
      <c r="U119" s="11">
        <v>-32600155.460000001</v>
      </c>
      <c r="V119" s="11">
        <v>-32731336.82</v>
      </c>
      <c r="W119" s="11">
        <v>-32862789.75</v>
      </c>
      <c r="X119" s="11">
        <v>-32994393.420000002</v>
      </c>
      <c r="Y119" s="11">
        <v>-33129102.489999998</v>
      </c>
      <c r="Z119" s="11">
        <v>-33263551.789999999</v>
      </c>
      <c r="AA119" s="11">
        <v>-33397825.800000001</v>
      </c>
      <c r="AB119" s="11">
        <v>-130117.2</v>
      </c>
      <c r="AC119" s="11">
        <v>-130180.19</v>
      </c>
      <c r="AD119" s="11">
        <v>-130111.88</v>
      </c>
      <c r="AE119" s="11">
        <v>-130219.48</v>
      </c>
      <c r="AF119" s="11">
        <v>-130298.96</v>
      </c>
      <c r="AG119" s="11">
        <v>-130496.24</v>
      </c>
      <c r="AH119" s="11">
        <v>-130819.62</v>
      </c>
      <c r="AI119" s="11">
        <v>-131181.35999999999</v>
      </c>
      <c r="AJ119" s="11">
        <v>-131452.93</v>
      </c>
      <c r="AK119" s="11">
        <v>-131603.67000000001</v>
      </c>
      <c r="AL119" s="11">
        <v>-134709.07</v>
      </c>
      <c r="AM119" s="11">
        <v>-134449.29999999999</v>
      </c>
      <c r="AN119" s="11">
        <v>-134274.01</v>
      </c>
      <c r="AO119" t="str">
        <f t="shared" si="12"/>
        <v>ED</v>
      </c>
      <c r="AP119" s="125" t="s">
        <v>707</v>
      </c>
      <c r="AQ119" s="153" t="s">
        <v>986</v>
      </c>
      <c r="AR119" t="str">
        <f t="shared" si="13"/>
        <v>311000</v>
      </c>
      <c r="AS119" t="str">
        <f>IF(AO119="GD",VLOOKUP(_xlfn.NUMBERVALUE(AR119),'Data.Lookup - Do Not Print'!$D$3:$E$12,2,TRUE),VLOOKUP(_xlfn.NUMBERVALUE(AR119),'Data.Lookup - Do Not Print'!$A$3:$B$16,2,TRUE))</f>
        <v>Production - Thermal</v>
      </c>
      <c r="AT119">
        <v>4</v>
      </c>
      <c r="AU119" t="str">
        <f t="shared" si="14"/>
        <v>ED.WA4</v>
      </c>
      <c r="AV119" s="46">
        <f>VLOOKUP($AU119,'2022-Allocations'!$I$6:$T$24,AV$8,FALSE)</f>
        <v>1</v>
      </c>
      <c r="AW119" s="46">
        <f>VLOOKUP($AU119,'2022-Allocations'!$I$6:$T$24,AW$8,FALSE)</f>
        <v>0</v>
      </c>
      <c r="AX119" s="46">
        <f>VLOOKUP($AU119,'2022-Allocations'!$I$6:$T$24,AX$8,FALSE)</f>
        <v>0</v>
      </c>
      <c r="AY119" s="46">
        <f>VLOOKUP($AU119,'2022-Allocations'!$I$6:$T$24,AY$8,FALSE)</f>
        <v>0</v>
      </c>
      <c r="AZ119" s="46">
        <f>VLOOKUP($AU119,'2022-Allocations'!$I$6:$T$24,AZ$8,FALSE)</f>
        <v>0</v>
      </c>
      <c r="BA119" s="121">
        <f t="shared" si="11"/>
        <v>0</v>
      </c>
      <c r="BB119" s="46">
        <f>VLOOKUP(A119,'Data.Lookup - Do Not Print'!$G$3:$I$802,3,FALSE)</f>
        <v>4.14683E-2</v>
      </c>
      <c r="BC119" s="46">
        <f>VLOOKUP(A119,'Data.Lookup - Do Not Print'!$M$3:$O$802,3,FALSE)</f>
        <v>4.14683E-2</v>
      </c>
      <c r="BD119" s="46" t="str">
        <f t="shared" si="16"/>
        <v>N</v>
      </c>
      <c r="BE119" s="126">
        <f t="shared" si="17"/>
        <v>38012944</v>
      </c>
      <c r="BF119" s="126">
        <f t="shared" si="18"/>
        <v>0</v>
      </c>
      <c r="BG119" s="126">
        <f t="shared" si="19"/>
        <v>0</v>
      </c>
      <c r="BH119" s="126">
        <f t="shared" si="20"/>
        <v>0</v>
      </c>
      <c r="BI119" s="126">
        <f t="shared" si="21"/>
        <v>0</v>
      </c>
      <c r="BJ119" s="131">
        <f t="shared" si="15"/>
        <v>0</v>
      </c>
    </row>
    <row r="120" spans="1:62" ht="13.5" thickBot="1">
      <c r="A120" s="9" t="s">
        <v>132</v>
      </c>
      <c r="B120" s="11">
        <v>56514686.920000002</v>
      </c>
      <c r="C120" s="11">
        <v>57009724.68</v>
      </c>
      <c r="D120" s="11">
        <v>57056045.840000004</v>
      </c>
      <c r="E120" s="11">
        <v>57071992.909999996</v>
      </c>
      <c r="F120" s="11">
        <v>57102042.630000003</v>
      </c>
      <c r="G120" s="11">
        <v>57186176.299999997</v>
      </c>
      <c r="H120" s="11">
        <v>57289199.609999999</v>
      </c>
      <c r="I120" s="11">
        <v>57395538.799999997</v>
      </c>
      <c r="J120" s="11">
        <v>57446374.030000001</v>
      </c>
      <c r="K120" s="11">
        <v>56049282.299999997</v>
      </c>
      <c r="L120" s="11">
        <v>56062310.590000004</v>
      </c>
      <c r="M120" s="11">
        <v>55898937.140000001</v>
      </c>
      <c r="N120" s="11">
        <v>55960862.780000001</v>
      </c>
      <c r="O120" s="11">
        <v>-45547526.289999999</v>
      </c>
      <c r="P120" s="11">
        <v>-45784499.039999999</v>
      </c>
      <c r="Q120" s="11">
        <v>-46022601.829999998</v>
      </c>
      <c r="R120" s="11">
        <v>-46260834.590000004</v>
      </c>
      <c r="S120" s="11">
        <v>-46499163.369999997</v>
      </c>
      <c r="T120" s="11">
        <v>-46737730.5</v>
      </c>
      <c r="U120" s="11">
        <v>-46976688.299999997</v>
      </c>
      <c r="V120" s="11">
        <v>-47216083.130000003</v>
      </c>
      <c r="W120" s="11">
        <v>-47455806.060000002</v>
      </c>
      <c r="X120" s="11">
        <v>-47568271.340000004</v>
      </c>
      <c r="Y120" s="11">
        <v>-47805134.960000001</v>
      </c>
      <c r="Z120" s="11">
        <v>-48041684.729999997</v>
      </c>
      <c r="AA120" s="11">
        <v>-48278022.75</v>
      </c>
      <c r="AB120" s="11">
        <v>-235684.09</v>
      </c>
      <c r="AC120" s="11">
        <v>-236972.75</v>
      </c>
      <c r="AD120" s="11">
        <v>-238102.79</v>
      </c>
      <c r="AE120" s="11">
        <v>-238232.76</v>
      </c>
      <c r="AF120" s="11">
        <v>-238328.78</v>
      </c>
      <c r="AG120" s="11">
        <v>-238567.13</v>
      </c>
      <c r="AH120" s="11">
        <v>-238957.8</v>
      </c>
      <c r="AI120" s="11">
        <v>-239394.83</v>
      </c>
      <c r="AJ120" s="11">
        <v>-239722.93</v>
      </c>
      <c r="AK120" s="11">
        <v>-236912.73</v>
      </c>
      <c r="AL120" s="11">
        <v>-236863.62</v>
      </c>
      <c r="AM120" s="11">
        <v>-236549.77</v>
      </c>
      <c r="AN120" s="11">
        <v>-236338.02</v>
      </c>
      <c r="AO120" t="str">
        <f t="shared" si="12"/>
        <v>ED</v>
      </c>
      <c r="AP120" s="125" t="s">
        <v>707</v>
      </c>
      <c r="AQ120" s="153" t="s">
        <v>986</v>
      </c>
      <c r="AR120" t="str">
        <f t="shared" si="13"/>
        <v>312000</v>
      </c>
      <c r="AS120" t="str">
        <f>IF(AO120="GD",VLOOKUP(_xlfn.NUMBERVALUE(AR120),'Data.Lookup - Do Not Print'!$D$3:$E$12,2,TRUE),VLOOKUP(_xlfn.NUMBERVALUE(AR120),'Data.Lookup - Do Not Print'!$A$3:$B$16,2,TRUE))</f>
        <v>Production - Thermal</v>
      </c>
      <c r="AT120">
        <v>4</v>
      </c>
      <c r="AU120" t="str">
        <f t="shared" si="14"/>
        <v>ED.WA4</v>
      </c>
      <c r="AV120" s="46">
        <f>VLOOKUP($AU120,'2022-Allocations'!$I$6:$T$24,AV$8,FALSE)</f>
        <v>1</v>
      </c>
      <c r="AW120" s="46">
        <f>VLOOKUP($AU120,'2022-Allocations'!$I$6:$T$24,AW$8,FALSE)</f>
        <v>0</v>
      </c>
      <c r="AX120" s="46">
        <f>VLOOKUP($AU120,'2022-Allocations'!$I$6:$T$24,AX$8,FALSE)</f>
        <v>0</v>
      </c>
      <c r="AY120" s="46">
        <f>VLOOKUP($AU120,'2022-Allocations'!$I$6:$T$24,AY$8,FALSE)</f>
        <v>0</v>
      </c>
      <c r="AZ120" s="46">
        <f>VLOOKUP($AU120,'2022-Allocations'!$I$6:$T$24,AZ$8,FALSE)</f>
        <v>0</v>
      </c>
      <c r="BA120" s="121">
        <f t="shared" si="11"/>
        <v>0</v>
      </c>
      <c r="BB120" s="46">
        <f>VLOOKUP(A120,'Data.Lookup - Do Not Print'!$G$3:$I$802,3,FALSE)</f>
        <v>5.0098000000000004E-2</v>
      </c>
      <c r="BC120" s="46">
        <f>VLOOKUP(A120,'Data.Lookup - Do Not Print'!$M$3:$O$802,3,FALSE)</f>
        <v>5.0098000000000004E-2</v>
      </c>
      <c r="BD120" s="46" t="str">
        <f t="shared" si="16"/>
        <v>N</v>
      </c>
      <c r="BE120" s="126">
        <f t="shared" si="17"/>
        <v>55960863</v>
      </c>
      <c r="BF120" s="126">
        <f t="shared" si="18"/>
        <v>0</v>
      </c>
      <c r="BG120" s="126">
        <f t="shared" si="19"/>
        <v>0</v>
      </c>
      <c r="BH120" s="126">
        <f t="shared" si="20"/>
        <v>0</v>
      </c>
      <c r="BI120" s="126">
        <f t="shared" si="21"/>
        <v>0</v>
      </c>
      <c r="BJ120" s="131">
        <f t="shared" si="15"/>
        <v>0</v>
      </c>
    </row>
    <row r="121" spans="1:62" ht="13.5" thickBot="1">
      <c r="A121" s="9" t="s">
        <v>133</v>
      </c>
      <c r="B121" s="11">
        <v>225043.31</v>
      </c>
      <c r="C121" s="11">
        <v>-51508.27</v>
      </c>
      <c r="D121" s="11">
        <v>-5187.1099999999997</v>
      </c>
      <c r="E121" s="11">
        <v>10759.98</v>
      </c>
      <c r="F121" s="11">
        <v>40809.68</v>
      </c>
      <c r="G121" s="11">
        <v>124943.3</v>
      </c>
      <c r="H121" s="11">
        <v>227966.55</v>
      </c>
      <c r="I121" s="11">
        <v>334305.68</v>
      </c>
      <c r="J121" s="11">
        <v>385140.88</v>
      </c>
      <c r="K121" s="11">
        <v>421542.12</v>
      </c>
      <c r="L121" s="11">
        <v>434570.4</v>
      </c>
      <c r="M121" s="11">
        <v>271197.05</v>
      </c>
      <c r="N121" s="11">
        <v>333122.65000000002</v>
      </c>
      <c r="O121" s="11">
        <v>-7015.44</v>
      </c>
      <c r="P121" s="11">
        <v>-7015.44</v>
      </c>
      <c r="Q121" s="11">
        <v>-6695.43</v>
      </c>
      <c r="R121" s="11">
        <v>-6726.89</v>
      </c>
      <c r="S121" s="11">
        <v>-7017.97</v>
      </c>
      <c r="T121" s="11">
        <v>-7953.56</v>
      </c>
      <c r="U121" s="11">
        <v>-9945.5499999999993</v>
      </c>
      <c r="V121" s="11">
        <v>-13119.28</v>
      </c>
      <c r="W121" s="11">
        <v>-17180.169999999998</v>
      </c>
      <c r="X121" s="11">
        <v>-21733.46</v>
      </c>
      <c r="Y121" s="11">
        <v>-27618.75</v>
      </c>
      <c r="Z121" s="11">
        <v>-32655.42</v>
      </c>
      <c r="AA121" s="11">
        <v>-37119.47</v>
      </c>
      <c r="AB121" s="11">
        <v>-1850.13</v>
      </c>
      <c r="AC121" s="12">
        <v>0</v>
      </c>
      <c r="AD121" s="11">
        <v>320.01</v>
      </c>
      <c r="AE121" s="11">
        <v>-31.46</v>
      </c>
      <c r="AF121" s="11">
        <v>-291.08</v>
      </c>
      <c r="AG121" s="11">
        <v>-935.59</v>
      </c>
      <c r="AH121" s="11">
        <v>-1991.99</v>
      </c>
      <c r="AI121" s="11">
        <v>-3173.73</v>
      </c>
      <c r="AJ121" s="11">
        <v>-4060.89</v>
      </c>
      <c r="AK121" s="11">
        <v>-4553.29</v>
      </c>
      <c r="AL121" s="11">
        <v>-5885.29</v>
      </c>
      <c r="AM121" s="11">
        <v>-5036.67</v>
      </c>
      <c r="AN121" s="11">
        <v>-4464.05</v>
      </c>
      <c r="AO121" t="str">
        <f t="shared" si="12"/>
        <v>ED</v>
      </c>
      <c r="AP121" s="125" t="s">
        <v>707</v>
      </c>
      <c r="AQ121" s="153" t="s">
        <v>986</v>
      </c>
      <c r="AR121" t="str">
        <f t="shared" si="13"/>
        <v>313000</v>
      </c>
      <c r="AS121" t="str">
        <f>IF(AO121="GD",VLOOKUP(_xlfn.NUMBERVALUE(AR121),'Data.Lookup - Do Not Print'!$D$3:$E$12,2,TRUE),VLOOKUP(_xlfn.NUMBERVALUE(AR121),'Data.Lookup - Do Not Print'!$A$3:$B$16,2,TRUE))</f>
        <v>Production - Thermal</v>
      </c>
      <c r="AT121">
        <v>4</v>
      </c>
      <c r="AU121" t="str">
        <f t="shared" si="14"/>
        <v>ED.WA4</v>
      </c>
      <c r="AV121" s="46">
        <f>VLOOKUP($AU121,'2022-Allocations'!$I$6:$T$24,AV$8,FALSE)</f>
        <v>1</v>
      </c>
      <c r="AW121" s="46">
        <f>VLOOKUP($AU121,'2022-Allocations'!$I$6:$T$24,AW$8,FALSE)</f>
        <v>0</v>
      </c>
      <c r="AX121" s="46">
        <f>VLOOKUP($AU121,'2022-Allocations'!$I$6:$T$24,AX$8,FALSE)</f>
        <v>0</v>
      </c>
      <c r="AY121" s="46">
        <f>VLOOKUP($AU121,'2022-Allocations'!$I$6:$T$24,AY$8,FALSE)</f>
        <v>0</v>
      </c>
      <c r="AZ121" s="46">
        <f>VLOOKUP($AU121,'2022-Allocations'!$I$6:$T$24,AZ$8,FALSE)</f>
        <v>0</v>
      </c>
      <c r="BA121" s="121">
        <f t="shared" si="11"/>
        <v>0</v>
      </c>
      <c r="BB121" s="46">
        <f>VLOOKUP(A121,'Data.Lookup - Do Not Print'!$G$3:$I$802,3,FALSE)</f>
        <v>0.135467</v>
      </c>
      <c r="BC121" s="46">
        <f>VLOOKUP(A121,'Data.Lookup - Do Not Print'!$M$3:$O$802,3,FALSE)</f>
        <v>0.135467</v>
      </c>
      <c r="BD121" s="46" t="str">
        <f t="shared" si="16"/>
        <v>N</v>
      </c>
      <c r="BE121" s="126">
        <f t="shared" si="17"/>
        <v>333123</v>
      </c>
      <c r="BF121" s="126">
        <f t="shared" si="18"/>
        <v>0</v>
      </c>
      <c r="BG121" s="126">
        <f t="shared" si="19"/>
        <v>0</v>
      </c>
      <c r="BH121" s="126">
        <f t="shared" si="20"/>
        <v>0</v>
      </c>
      <c r="BI121" s="126">
        <f t="shared" si="21"/>
        <v>0</v>
      </c>
      <c r="BJ121" s="131">
        <f t="shared" si="15"/>
        <v>0</v>
      </c>
    </row>
    <row r="122" spans="1:62" ht="13.5" thickBot="1">
      <c r="A122" s="9" t="s">
        <v>134</v>
      </c>
      <c r="B122" s="11">
        <v>15589877.42</v>
      </c>
      <c r="C122" s="11">
        <v>15329722.83</v>
      </c>
      <c r="D122" s="11">
        <v>15376043.99</v>
      </c>
      <c r="E122" s="11">
        <v>15391991.08</v>
      </c>
      <c r="F122" s="11">
        <v>15422040.779999999</v>
      </c>
      <c r="G122" s="11">
        <v>15506174.4</v>
      </c>
      <c r="H122" s="11">
        <v>15609197.65</v>
      </c>
      <c r="I122" s="11">
        <v>15715536.779999999</v>
      </c>
      <c r="J122" s="11">
        <v>15766371.98</v>
      </c>
      <c r="K122" s="11">
        <v>15802773.220000001</v>
      </c>
      <c r="L122" s="11">
        <v>15815801.49</v>
      </c>
      <c r="M122" s="11">
        <v>15652428.140000001</v>
      </c>
      <c r="N122" s="11">
        <v>15714353.74</v>
      </c>
      <c r="O122" s="11">
        <v>-10284865.949999999</v>
      </c>
      <c r="P122" s="11">
        <v>-10401441.99</v>
      </c>
      <c r="Q122" s="11">
        <v>-10517211.810000001</v>
      </c>
      <c r="R122" s="11">
        <v>-10633216.4</v>
      </c>
      <c r="S122" s="11">
        <v>-10749394.41</v>
      </c>
      <c r="T122" s="11">
        <v>-10866002.92</v>
      </c>
      <c r="U122" s="11">
        <v>-10983317.08</v>
      </c>
      <c r="V122" s="11">
        <v>-11101420.6</v>
      </c>
      <c r="W122" s="11">
        <v>-11220116.710000001</v>
      </c>
      <c r="X122" s="11">
        <v>-11339141.74</v>
      </c>
      <c r="Y122" s="11">
        <v>-11460385.140000001</v>
      </c>
      <c r="Z122" s="11">
        <v>-11581061.689999999</v>
      </c>
      <c r="AA122" s="11">
        <v>-11701355.75</v>
      </c>
      <c r="AB122" s="11">
        <v>-117095.76</v>
      </c>
      <c r="AC122" s="11">
        <v>-116576.04</v>
      </c>
      <c r="AD122" s="11">
        <v>-115769.82</v>
      </c>
      <c r="AE122" s="11">
        <v>-116004.59</v>
      </c>
      <c r="AF122" s="11">
        <v>-116178.01</v>
      </c>
      <c r="AG122" s="11">
        <v>-116608.51</v>
      </c>
      <c r="AH122" s="11">
        <v>-117314.16</v>
      </c>
      <c r="AI122" s="11">
        <v>-118103.52</v>
      </c>
      <c r="AJ122" s="11">
        <v>-118696.11</v>
      </c>
      <c r="AK122" s="11">
        <v>-119025.03</v>
      </c>
      <c r="AL122" s="11">
        <v>-121243.4</v>
      </c>
      <c r="AM122" s="11">
        <v>-120676.55</v>
      </c>
      <c r="AN122" s="11">
        <v>-120294.06</v>
      </c>
      <c r="AO122" t="str">
        <f t="shared" si="12"/>
        <v>ED</v>
      </c>
      <c r="AP122" s="125" t="s">
        <v>707</v>
      </c>
      <c r="AQ122" s="153" t="s">
        <v>986</v>
      </c>
      <c r="AR122" t="str">
        <f t="shared" si="13"/>
        <v>314000</v>
      </c>
      <c r="AS122" t="str">
        <f>IF(AO122="GD",VLOOKUP(_xlfn.NUMBERVALUE(AR122),'Data.Lookup - Do Not Print'!$D$3:$E$12,2,TRUE),VLOOKUP(_xlfn.NUMBERVALUE(AR122),'Data.Lookup - Do Not Print'!$A$3:$B$16,2,TRUE))</f>
        <v>Production - Thermal</v>
      </c>
      <c r="AT122">
        <v>4</v>
      </c>
      <c r="AU122" t="str">
        <f t="shared" si="14"/>
        <v>ED.WA4</v>
      </c>
      <c r="AV122" s="46">
        <f>VLOOKUP($AU122,'2022-Allocations'!$I$6:$T$24,AV$8,FALSE)</f>
        <v>1</v>
      </c>
      <c r="AW122" s="46">
        <f>VLOOKUP($AU122,'2022-Allocations'!$I$6:$T$24,AW$8,FALSE)</f>
        <v>0</v>
      </c>
      <c r="AX122" s="46">
        <f>VLOOKUP($AU122,'2022-Allocations'!$I$6:$T$24,AX$8,FALSE)</f>
        <v>0</v>
      </c>
      <c r="AY122" s="46">
        <f>VLOOKUP($AU122,'2022-Allocations'!$I$6:$T$24,AY$8,FALSE)</f>
        <v>0</v>
      </c>
      <c r="AZ122" s="46">
        <f>VLOOKUP($AU122,'2022-Allocations'!$I$6:$T$24,AZ$8,FALSE)</f>
        <v>0</v>
      </c>
      <c r="BA122" s="121">
        <f t="shared" si="11"/>
        <v>0</v>
      </c>
      <c r="BB122" s="46">
        <f>VLOOKUP(A122,'Data.Lookup - Do Not Print'!$G$3:$I$802,3,FALSE)</f>
        <v>9.0487100000000001E-2</v>
      </c>
      <c r="BC122" s="46">
        <f>VLOOKUP(A122,'Data.Lookup - Do Not Print'!$M$3:$O$802,3,FALSE)</f>
        <v>9.0487100000000001E-2</v>
      </c>
      <c r="BD122" s="46" t="str">
        <f t="shared" si="16"/>
        <v>N</v>
      </c>
      <c r="BE122" s="126">
        <f t="shared" si="17"/>
        <v>15714354</v>
      </c>
      <c r="BF122" s="126">
        <f t="shared" si="18"/>
        <v>0</v>
      </c>
      <c r="BG122" s="126">
        <f t="shared" si="19"/>
        <v>0</v>
      </c>
      <c r="BH122" s="126">
        <f t="shared" si="20"/>
        <v>0</v>
      </c>
      <c r="BI122" s="126">
        <f t="shared" si="21"/>
        <v>0</v>
      </c>
      <c r="BJ122" s="131">
        <f t="shared" si="15"/>
        <v>0</v>
      </c>
    </row>
    <row r="123" spans="1:62" ht="13.5" thickBot="1">
      <c r="A123" s="9" t="s">
        <v>135</v>
      </c>
      <c r="B123" s="11">
        <v>6916861.2999999998</v>
      </c>
      <c r="C123" s="11">
        <v>6998613.1799999997</v>
      </c>
      <c r="D123" s="11">
        <v>7044934.3399999999</v>
      </c>
      <c r="E123" s="11">
        <v>7060881.4299999997</v>
      </c>
      <c r="F123" s="11">
        <v>7090931.1299999999</v>
      </c>
      <c r="G123" s="11">
        <v>7175064.75</v>
      </c>
      <c r="H123" s="12">
        <v>7278088</v>
      </c>
      <c r="I123" s="11">
        <v>7384427.1200000001</v>
      </c>
      <c r="J123" s="11">
        <v>7435262.3399999999</v>
      </c>
      <c r="K123" s="11">
        <v>7471663.5899999999</v>
      </c>
      <c r="L123" s="11">
        <v>7484691.8700000001</v>
      </c>
      <c r="M123" s="11">
        <v>7321318.5099999998</v>
      </c>
      <c r="N123" s="11">
        <v>7383244.1200000001</v>
      </c>
      <c r="O123" s="11">
        <v>-5454129.3499999996</v>
      </c>
      <c r="P123" s="11">
        <v>-5482787.1100000003</v>
      </c>
      <c r="Q123" s="11">
        <v>-5511708.6299999999</v>
      </c>
      <c r="R123" s="11">
        <v>-5540758.3899999997</v>
      </c>
      <c r="S123" s="11">
        <v>-5569902.8700000001</v>
      </c>
      <c r="T123" s="11">
        <v>-5599282.5</v>
      </c>
      <c r="U123" s="11">
        <v>-5629047.5700000003</v>
      </c>
      <c r="V123" s="11">
        <v>-5659243.7999999998</v>
      </c>
      <c r="W123" s="11">
        <v>-5689763.7199999997</v>
      </c>
      <c r="X123" s="11">
        <v>-5720463.2999999998</v>
      </c>
      <c r="Y123" s="11">
        <v>-5754118.6699999999</v>
      </c>
      <c r="Z123" s="11">
        <v>-5787464.4199999999</v>
      </c>
      <c r="AA123" s="11">
        <v>-5820601.25</v>
      </c>
      <c r="AB123" s="11">
        <v>-28237.51</v>
      </c>
      <c r="AC123" s="11">
        <v>-28657.759999999998</v>
      </c>
      <c r="AD123" s="11">
        <v>-28921.52</v>
      </c>
      <c r="AE123" s="11">
        <v>-29049.759999999998</v>
      </c>
      <c r="AF123" s="11">
        <v>-29144.48</v>
      </c>
      <c r="AG123" s="11">
        <v>-29379.63</v>
      </c>
      <c r="AH123" s="11">
        <v>-29765.07</v>
      </c>
      <c r="AI123" s="11">
        <v>-30196.23</v>
      </c>
      <c r="AJ123" s="11">
        <v>-30519.919999999998</v>
      </c>
      <c r="AK123" s="11">
        <v>-30699.58</v>
      </c>
      <c r="AL123" s="11">
        <v>-33655.370000000003</v>
      </c>
      <c r="AM123" s="11">
        <v>-33345.75</v>
      </c>
      <c r="AN123" s="11">
        <v>-33136.83</v>
      </c>
      <c r="AO123" t="str">
        <f t="shared" si="12"/>
        <v>ED</v>
      </c>
      <c r="AP123" s="125" t="s">
        <v>707</v>
      </c>
      <c r="AQ123" s="153" t="s">
        <v>986</v>
      </c>
      <c r="AR123" t="str">
        <f t="shared" si="13"/>
        <v>315000</v>
      </c>
      <c r="AS123" t="str">
        <f>IF(AO123="GD",VLOOKUP(_xlfn.NUMBERVALUE(AR123),'Data.Lookup - Do Not Print'!$D$3:$E$12,2,TRUE),VLOOKUP(_xlfn.NUMBERVALUE(AR123),'Data.Lookup - Do Not Print'!$A$3:$B$16,2,TRUE))</f>
        <v>Production - Thermal</v>
      </c>
      <c r="AT123">
        <v>4</v>
      </c>
      <c r="AU123" t="str">
        <f t="shared" si="14"/>
        <v>ED.WA4</v>
      </c>
      <c r="AV123" s="46">
        <f>VLOOKUP($AU123,'2022-Allocations'!$I$6:$T$24,AV$8,FALSE)</f>
        <v>1</v>
      </c>
      <c r="AW123" s="46">
        <f>VLOOKUP($AU123,'2022-Allocations'!$I$6:$T$24,AW$8,FALSE)</f>
        <v>0</v>
      </c>
      <c r="AX123" s="46">
        <f>VLOOKUP($AU123,'2022-Allocations'!$I$6:$T$24,AX$8,FALSE)</f>
        <v>0</v>
      </c>
      <c r="AY123" s="46">
        <f>VLOOKUP($AU123,'2022-Allocations'!$I$6:$T$24,AY$8,FALSE)</f>
        <v>0</v>
      </c>
      <c r="AZ123" s="46">
        <f>VLOOKUP($AU123,'2022-Allocations'!$I$6:$T$24,AZ$8,FALSE)</f>
        <v>0</v>
      </c>
      <c r="BA123" s="121">
        <f t="shared" si="11"/>
        <v>0</v>
      </c>
      <c r="BB123" s="46">
        <f>VLOOKUP(A123,'Data.Lookup - Do Not Print'!$G$3:$I$802,3,FALSE)</f>
        <v>4.9425999999999998E-2</v>
      </c>
      <c r="BC123" s="46">
        <f>VLOOKUP(A123,'Data.Lookup - Do Not Print'!$M$3:$O$802,3,FALSE)</f>
        <v>4.9425999999999998E-2</v>
      </c>
      <c r="BD123" s="46" t="str">
        <f t="shared" si="16"/>
        <v>N</v>
      </c>
      <c r="BE123" s="126">
        <f t="shared" si="17"/>
        <v>7383244</v>
      </c>
      <c r="BF123" s="126">
        <f t="shared" si="18"/>
        <v>0</v>
      </c>
      <c r="BG123" s="126">
        <f t="shared" si="19"/>
        <v>0</v>
      </c>
      <c r="BH123" s="126">
        <f t="shared" si="20"/>
        <v>0</v>
      </c>
      <c r="BI123" s="126">
        <f t="shared" si="21"/>
        <v>0</v>
      </c>
      <c r="BJ123" s="131">
        <f t="shared" si="15"/>
        <v>0</v>
      </c>
    </row>
    <row r="124" spans="1:62" ht="13.5" thickBot="1">
      <c r="A124" s="9" t="s">
        <v>136</v>
      </c>
      <c r="B124" s="11">
        <v>6481159.54</v>
      </c>
      <c r="C124" s="11">
        <v>6204607.96</v>
      </c>
      <c r="D124" s="11">
        <v>6250929.1200000001</v>
      </c>
      <c r="E124" s="11">
        <v>6266876.21</v>
      </c>
      <c r="F124" s="11">
        <v>6296925.9100000001</v>
      </c>
      <c r="G124" s="11">
        <v>6381059.5300000003</v>
      </c>
      <c r="H124" s="11">
        <v>6484082.7999999998</v>
      </c>
      <c r="I124" s="11">
        <v>6590421.9400000004</v>
      </c>
      <c r="J124" s="11">
        <v>6641257.1500000004</v>
      </c>
      <c r="K124" s="11">
        <v>6677658.4000000004</v>
      </c>
      <c r="L124" s="11">
        <v>6690686.6799999997</v>
      </c>
      <c r="M124" s="11">
        <v>6527313.3099999996</v>
      </c>
      <c r="N124" s="11">
        <v>6589238.9199999999</v>
      </c>
      <c r="O124" s="11">
        <v>-5316543.4400000004</v>
      </c>
      <c r="P124" s="11">
        <v>-5340643.28</v>
      </c>
      <c r="Q124" s="11">
        <v>-5364305.74</v>
      </c>
      <c r="R124" s="11">
        <v>-5388086.4900000002</v>
      </c>
      <c r="S124" s="11">
        <v>-5411954.6299999999</v>
      </c>
      <c r="T124" s="11">
        <v>-5436039.6900000004</v>
      </c>
      <c r="U124" s="11">
        <v>-5460480.2999999998</v>
      </c>
      <c r="V124" s="11">
        <v>-5485318.6399999997</v>
      </c>
      <c r="W124" s="11">
        <v>-5510455.5800000001</v>
      </c>
      <c r="X124" s="11">
        <v>-5535758.25</v>
      </c>
      <c r="Y124" s="11">
        <v>-5564088.8200000003</v>
      </c>
      <c r="Z124" s="11">
        <v>-5592133.7699999996</v>
      </c>
      <c r="AA124" s="12">
        <v>-5619986</v>
      </c>
      <c r="AB124" s="11">
        <v>-24392.86</v>
      </c>
      <c r="AC124" s="11">
        <v>-24099.84</v>
      </c>
      <c r="AD124" s="11">
        <v>-23662.46</v>
      </c>
      <c r="AE124" s="11">
        <v>-23780.75</v>
      </c>
      <c r="AF124" s="11">
        <v>-23868.14</v>
      </c>
      <c r="AG124" s="11">
        <v>-24085.06</v>
      </c>
      <c r="AH124" s="11">
        <v>-24440.61</v>
      </c>
      <c r="AI124" s="11">
        <v>-24838.34</v>
      </c>
      <c r="AJ124" s="11">
        <v>-25136.94</v>
      </c>
      <c r="AK124" s="11">
        <v>-25302.67</v>
      </c>
      <c r="AL124" s="11">
        <v>-28330.57</v>
      </c>
      <c r="AM124" s="11">
        <v>-28044.95</v>
      </c>
      <c r="AN124" s="11">
        <v>-27852.23</v>
      </c>
      <c r="AO124" t="str">
        <f t="shared" si="12"/>
        <v>ED</v>
      </c>
      <c r="AP124" s="125" t="s">
        <v>707</v>
      </c>
      <c r="AQ124" s="153" t="s">
        <v>986</v>
      </c>
      <c r="AR124" t="str">
        <f t="shared" si="13"/>
        <v>316000</v>
      </c>
      <c r="AS124" t="str">
        <f>IF(AO124="GD",VLOOKUP(_xlfn.NUMBERVALUE(AR124),'Data.Lookup - Do Not Print'!$D$3:$E$12,2,TRUE),VLOOKUP(_xlfn.NUMBERVALUE(AR124),'Data.Lookup - Do Not Print'!$A$3:$B$16,2,TRUE))</f>
        <v>Production - Thermal</v>
      </c>
      <c r="AT124">
        <v>4</v>
      </c>
      <c r="AU124" t="str">
        <f t="shared" si="14"/>
        <v>ED.WA4</v>
      </c>
      <c r="AV124" s="46">
        <f>VLOOKUP($AU124,'2022-Allocations'!$I$6:$T$24,AV$8,FALSE)</f>
        <v>1</v>
      </c>
      <c r="AW124" s="46">
        <f>VLOOKUP($AU124,'2022-Allocations'!$I$6:$T$24,AW$8,FALSE)</f>
        <v>0</v>
      </c>
      <c r="AX124" s="46">
        <f>VLOOKUP($AU124,'2022-Allocations'!$I$6:$T$24,AX$8,FALSE)</f>
        <v>0</v>
      </c>
      <c r="AY124" s="46">
        <f>VLOOKUP($AU124,'2022-Allocations'!$I$6:$T$24,AY$8,FALSE)</f>
        <v>0</v>
      </c>
      <c r="AZ124" s="46">
        <f>VLOOKUP($AU124,'2022-Allocations'!$I$6:$T$24,AZ$8,FALSE)</f>
        <v>0</v>
      </c>
      <c r="BA124" s="121">
        <f t="shared" si="11"/>
        <v>0</v>
      </c>
      <c r="BB124" s="46">
        <f>VLOOKUP(A124,'Data.Lookup - Do Not Print'!$G$3:$I$802,3,FALSE)</f>
        <v>4.5594099999999999E-2</v>
      </c>
      <c r="BC124" s="46">
        <f>VLOOKUP(A124,'Data.Lookup - Do Not Print'!$M$3:$O$802,3,FALSE)</f>
        <v>4.5594099999999999E-2</v>
      </c>
      <c r="BD124" s="46" t="str">
        <f t="shared" si="16"/>
        <v>N</v>
      </c>
      <c r="BE124" s="126">
        <f t="shared" si="17"/>
        <v>6589239</v>
      </c>
      <c r="BF124" s="126">
        <f t="shared" si="18"/>
        <v>0</v>
      </c>
      <c r="BG124" s="126">
        <f t="shared" si="19"/>
        <v>0</v>
      </c>
      <c r="BH124" s="126">
        <f t="shared" si="20"/>
        <v>0</v>
      </c>
      <c r="BI124" s="126">
        <f t="shared" si="21"/>
        <v>0</v>
      </c>
      <c r="BJ124" s="131">
        <f t="shared" si="15"/>
        <v>0</v>
      </c>
    </row>
    <row r="125" spans="1:62" ht="13.5" thickBot="1">
      <c r="A125" s="9" t="s">
        <v>137</v>
      </c>
      <c r="B125" s="11">
        <v>4701046.76</v>
      </c>
      <c r="C125" s="11">
        <v>4701046.76</v>
      </c>
      <c r="D125" s="11">
        <v>4701046.76</v>
      </c>
      <c r="E125" s="11">
        <v>4701046.76</v>
      </c>
      <c r="F125" s="11">
        <v>4701046.76</v>
      </c>
      <c r="G125" s="11">
        <v>4701046.76</v>
      </c>
      <c r="H125" s="11">
        <v>4701046.76</v>
      </c>
      <c r="I125" s="11">
        <v>4701046.76</v>
      </c>
      <c r="J125" s="11">
        <v>4701046.76</v>
      </c>
      <c r="K125" s="11">
        <v>4701046.76</v>
      </c>
      <c r="L125" s="11">
        <v>4701046.76</v>
      </c>
      <c r="M125" s="11">
        <v>4701046.76</v>
      </c>
      <c r="N125" s="11">
        <v>4970674.2699999996</v>
      </c>
      <c r="O125" s="11">
        <v>-608939.91</v>
      </c>
      <c r="P125" s="11">
        <v>-625990.37</v>
      </c>
      <c r="Q125" s="11">
        <v>-643040.81000000006</v>
      </c>
      <c r="R125" s="11">
        <v>-660091.25</v>
      </c>
      <c r="S125" s="11">
        <v>-677141.7</v>
      </c>
      <c r="T125" s="11">
        <v>-694192.15</v>
      </c>
      <c r="U125" s="11">
        <v>-711242.6</v>
      </c>
      <c r="V125" s="11">
        <v>-728293.03</v>
      </c>
      <c r="W125" s="11">
        <v>-745343.49</v>
      </c>
      <c r="X125" s="11">
        <v>-762393.92</v>
      </c>
      <c r="Y125" s="11">
        <v>-779444.35</v>
      </c>
      <c r="Z125" s="11">
        <v>-796494.81</v>
      </c>
      <c r="AA125" s="11">
        <v>-878930.83</v>
      </c>
      <c r="AB125" s="11">
        <v>-18626.740000000002</v>
      </c>
      <c r="AC125" s="11">
        <v>-17050.46</v>
      </c>
      <c r="AD125" s="11">
        <v>-17050.439999999999</v>
      </c>
      <c r="AE125" s="11">
        <v>-17050.439999999999</v>
      </c>
      <c r="AF125" s="11">
        <v>-17050.45</v>
      </c>
      <c r="AG125" s="11">
        <v>-17050.45</v>
      </c>
      <c r="AH125" s="11">
        <v>-17050.45</v>
      </c>
      <c r="AI125" s="11">
        <v>-17050.43</v>
      </c>
      <c r="AJ125" s="11">
        <v>-17050.46</v>
      </c>
      <c r="AK125" s="11">
        <v>-17050.43</v>
      </c>
      <c r="AL125" s="11">
        <v>-17050.43</v>
      </c>
      <c r="AM125" s="11">
        <v>-17050.46</v>
      </c>
      <c r="AN125" s="11">
        <v>-82436.02</v>
      </c>
      <c r="AO125" t="str">
        <f t="shared" si="12"/>
        <v>ED</v>
      </c>
      <c r="AP125" s="125" t="s">
        <v>707</v>
      </c>
      <c r="AQ125" s="153" t="s">
        <v>986</v>
      </c>
      <c r="AR125" t="str">
        <f t="shared" si="13"/>
        <v>317000</v>
      </c>
      <c r="AS125" t="str">
        <f>IF(AO125="GD",VLOOKUP(_xlfn.NUMBERVALUE(AR125),'Data.Lookup - Do Not Print'!$D$3:$E$12,2,TRUE),VLOOKUP(_xlfn.NUMBERVALUE(AR125),'Data.Lookup - Do Not Print'!$A$3:$B$16,2,TRUE))</f>
        <v>Production - Thermal</v>
      </c>
      <c r="AT125">
        <v>4</v>
      </c>
      <c r="AU125" t="str">
        <f t="shared" si="14"/>
        <v>ED.WA4</v>
      </c>
      <c r="AV125" s="46">
        <f>VLOOKUP($AU125,'2022-Allocations'!$I$6:$T$24,AV$8,FALSE)</f>
        <v>1</v>
      </c>
      <c r="AW125" s="46">
        <f>VLOOKUP($AU125,'2022-Allocations'!$I$6:$T$24,AW$8,FALSE)</f>
        <v>0</v>
      </c>
      <c r="AX125" s="46">
        <f>VLOOKUP($AU125,'2022-Allocations'!$I$6:$T$24,AX$8,FALSE)</f>
        <v>0</v>
      </c>
      <c r="AY125" s="46">
        <f>VLOOKUP($AU125,'2022-Allocations'!$I$6:$T$24,AY$8,FALSE)</f>
        <v>0</v>
      </c>
      <c r="AZ125" s="46">
        <f>VLOOKUP($AU125,'2022-Allocations'!$I$6:$T$24,AZ$8,FALSE)</f>
        <v>0</v>
      </c>
      <c r="BA125" s="121">
        <f t="shared" si="11"/>
        <v>0</v>
      </c>
      <c r="BB125" s="46">
        <f>VLOOKUP(A125,'Data.Lookup - Do Not Print'!$G$3:$I$802,3,FALSE)</f>
        <v>0</v>
      </c>
      <c r="BC125" s="46">
        <f>VLOOKUP(A125,'Data.Lookup - Do Not Print'!$M$3:$O$802,3,FALSE)</f>
        <v>0</v>
      </c>
      <c r="BD125" s="46" t="str">
        <f t="shared" si="16"/>
        <v>Y</v>
      </c>
      <c r="BE125" s="126">
        <f t="shared" si="17"/>
        <v>4970674</v>
      </c>
      <c r="BF125" s="126">
        <f t="shared" si="18"/>
        <v>0</v>
      </c>
      <c r="BG125" s="126">
        <f t="shared" si="19"/>
        <v>0</v>
      </c>
      <c r="BH125" s="126">
        <f t="shared" si="20"/>
        <v>0</v>
      </c>
      <c r="BI125" s="126">
        <f t="shared" si="21"/>
        <v>0</v>
      </c>
      <c r="BJ125" s="131">
        <f t="shared" si="15"/>
        <v>0</v>
      </c>
    </row>
    <row r="126" spans="1:62" ht="13.5" thickBot="1">
      <c r="A126" s="9" t="s">
        <v>138</v>
      </c>
      <c r="B126" s="11">
        <v>18819407.710000001</v>
      </c>
      <c r="C126" s="11">
        <v>18737220.129999999</v>
      </c>
      <c r="D126" s="11">
        <v>18746360.780000001</v>
      </c>
      <c r="E126" s="11">
        <v>18754923.460000001</v>
      </c>
      <c r="F126" s="11">
        <v>18760452.850000001</v>
      </c>
      <c r="G126" s="11">
        <v>18771932.579999998</v>
      </c>
      <c r="H126" s="11">
        <v>18776717.559999999</v>
      </c>
      <c r="I126" s="12">
        <v>18784056</v>
      </c>
      <c r="J126" s="11">
        <v>18801906.530000001</v>
      </c>
      <c r="K126" s="11">
        <v>18820195.68</v>
      </c>
      <c r="L126" s="11">
        <v>18829875.82</v>
      </c>
      <c r="M126" s="11">
        <v>18744106.66</v>
      </c>
      <c r="N126" s="11">
        <v>18776415.300000001</v>
      </c>
      <c r="O126" s="11">
        <v>-15914908.33</v>
      </c>
      <c r="P126" s="11">
        <v>-15961071.689999999</v>
      </c>
      <c r="Q126" s="11">
        <v>-16007145.26</v>
      </c>
      <c r="R126" s="11">
        <v>-16053240.6</v>
      </c>
      <c r="S126" s="11">
        <v>-16099353.24</v>
      </c>
      <c r="T126" s="11">
        <v>-16145486.789999999</v>
      </c>
      <c r="U126" s="11">
        <v>-16191640.33</v>
      </c>
      <c r="V126" s="11">
        <v>-16237808.789999999</v>
      </c>
      <c r="W126" s="11">
        <v>-16284008.220000001</v>
      </c>
      <c r="X126" s="11">
        <v>-16330252.060000001</v>
      </c>
      <c r="Y126" s="11">
        <v>-16376530.279999999</v>
      </c>
      <c r="Z126" s="11">
        <v>-16422714.970000001</v>
      </c>
      <c r="AA126" s="11">
        <v>-16468833.949999999</v>
      </c>
      <c r="AB126" s="11">
        <v>-46156.78</v>
      </c>
      <c r="AC126" s="11">
        <v>-46163.360000000001</v>
      </c>
      <c r="AD126" s="11">
        <v>-46073.57</v>
      </c>
      <c r="AE126" s="11">
        <v>-46095.34</v>
      </c>
      <c r="AF126" s="11">
        <v>-46112.639999999999</v>
      </c>
      <c r="AG126" s="11">
        <v>-46133.55</v>
      </c>
      <c r="AH126" s="11">
        <v>-46153.54</v>
      </c>
      <c r="AI126" s="11">
        <v>-46168.46</v>
      </c>
      <c r="AJ126" s="11">
        <v>-46199.43</v>
      </c>
      <c r="AK126" s="11">
        <v>-46243.839999999997</v>
      </c>
      <c r="AL126" s="11">
        <v>-46278.22</v>
      </c>
      <c r="AM126" s="11">
        <v>-46184.69</v>
      </c>
      <c r="AN126" s="11">
        <v>-46118.98</v>
      </c>
      <c r="AO126" t="str">
        <f t="shared" si="12"/>
        <v>ED</v>
      </c>
      <c r="AP126" s="125" t="s">
        <v>708</v>
      </c>
      <c r="AQ126" s="153" t="s">
        <v>986</v>
      </c>
      <c r="AR126" t="str">
        <f t="shared" si="13"/>
        <v>311000</v>
      </c>
      <c r="AS126" t="str">
        <f>IF(AO126="GD",VLOOKUP(_xlfn.NUMBERVALUE(AR126),'Data.Lookup - Do Not Print'!$D$3:$E$12,2,TRUE),VLOOKUP(_xlfn.NUMBERVALUE(AR126),'Data.Lookup - Do Not Print'!$A$3:$B$16,2,TRUE))</f>
        <v>Production - Thermal</v>
      </c>
      <c r="AT126">
        <v>4</v>
      </c>
      <c r="AU126" t="str">
        <f t="shared" si="14"/>
        <v>ED.ID4</v>
      </c>
      <c r="AV126" s="46">
        <f>VLOOKUP($AU126,'2022-Allocations'!$I$6:$T$24,AV$8,FALSE)</f>
        <v>0</v>
      </c>
      <c r="AW126" s="46">
        <f>VLOOKUP($AU126,'2022-Allocations'!$I$6:$T$24,AW$8,FALSE)</f>
        <v>0</v>
      </c>
      <c r="AX126" s="46">
        <f>VLOOKUP($AU126,'2022-Allocations'!$I$6:$T$24,AX$8,FALSE)</f>
        <v>1</v>
      </c>
      <c r="AY126" s="46">
        <f>VLOOKUP($AU126,'2022-Allocations'!$I$6:$T$24,AY$8,FALSE)</f>
        <v>0</v>
      </c>
      <c r="AZ126" s="46">
        <f>VLOOKUP($AU126,'2022-Allocations'!$I$6:$T$24,AZ$8,FALSE)</f>
        <v>0</v>
      </c>
      <c r="BA126" s="121">
        <f t="shared" si="11"/>
        <v>0</v>
      </c>
      <c r="BB126" s="46">
        <f>VLOOKUP(A126,'Data.Lookup - Do Not Print'!$G$3:$I$802,3,FALSE)</f>
        <v>2.9500000000000002E-2</v>
      </c>
      <c r="BC126" s="46">
        <f>VLOOKUP(A126,'Data.Lookup - Do Not Print'!$M$3:$O$802,3,FALSE)</f>
        <v>2.9500000000000002E-2</v>
      </c>
      <c r="BD126" s="46" t="str">
        <f t="shared" si="16"/>
        <v>N</v>
      </c>
      <c r="BE126" s="126">
        <f t="shared" si="17"/>
        <v>0</v>
      </c>
      <c r="BF126" s="126">
        <f t="shared" si="18"/>
        <v>0</v>
      </c>
      <c r="BG126" s="126">
        <f t="shared" si="19"/>
        <v>18776415</v>
      </c>
      <c r="BH126" s="126">
        <f t="shared" si="20"/>
        <v>0</v>
      </c>
      <c r="BI126" s="126">
        <f t="shared" si="21"/>
        <v>0</v>
      </c>
      <c r="BJ126" s="131">
        <f t="shared" si="15"/>
        <v>0</v>
      </c>
    </row>
    <row r="127" spans="1:62" ht="13.5" thickBot="1">
      <c r="A127" s="9" t="s">
        <v>139</v>
      </c>
      <c r="B127" s="11">
        <v>20942368.809999999</v>
      </c>
      <c r="C127" s="11">
        <v>21526390.109999999</v>
      </c>
      <c r="D127" s="11">
        <v>21535530.760000002</v>
      </c>
      <c r="E127" s="11">
        <v>21544093.440000001</v>
      </c>
      <c r="F127" s="11">
        <v>21549622.829999998</v>
      </c>
      <c r="G127" s="11">
        <v>21561102.550000001</v>
      </c>
      <c r="H127" s="11">
        <v>21565887.52</v>
      </c>
      <c r="I127" s="11">
        <v>21573225.940000001</v>
      </c>
      <c r="J127" s="11">
        <v>21591076.440000001</v>
      </c>
      <c r="K127" s="11">
        <v>21609365.550000001</v>
      </c>
      <c r="L127" s="11">
        <v>21619045.68</v>
      </c>
      <c r="M127" s="11">
        <v>21533276.690000001</v>
      </c>
      <c r="N127" s="11">
        <v>21565585.25</v>
      </c>
      <c r="O127" s="11">
        <v>-14898682.33</v>
      </c>
      <c r="P127" s="11">
        <v>-14983442.9</v>
      </c>
      <c r="Q127" s="11">
        <v>-15069387.32</v>
      </c>
      <c r="R127" s="11">
        <v>-15155367.08</v>
      </c>
      <c r="S127" s="11">
        <v>-15241374.949999999</v>
      </c>
      <c r="T127" s="11">
        <v>-15327416.77</v>
      </c>
      <c r="U127" s="11">
        <v>-15413491.050000001</v>
      </c>
      <c r="V127" s="11">
        <v>-15499589.529999999</v>
      </c>
      <c r="W127" s="11">
        <v>-15585738.27</v>
      </c>
      <c r="X127" s="11">
        <v>-15671959.15</v>
      </c>
      <c r="Y127" s="11">
        <v>-15758235.85</v>
      </c>
      <c r="Z127" s="11">
        <v>-15844360.68</v>
      </c>
      <c r="AA127" s="11">
        <v>-15930378.82</v>
      </c>
      <c r="AB127" s="11">
        <v>-83420.240000000005</v>
      </c>
      <c r="AC127" s="11">
        <v>-84760.57</v>
      </c>
      <c r="AD127" s="11">
        <v>-85944.42</v>
      </c>
      <c r="AE127" s="11">
        <v>-85979.76</v>
      </c>
      <c r="AF127" s="11">
        <v>-86007.87</v>
      </c>
      <c r="AG127" s="11">
        <v>-86041.82</v>
      </c>
      <c r="AH127" s="11">
        <v>-86074.28</v>
      </c>
      <c r="AI127" s="11">
        <v>-86098.48</v>
      </c>
      <c r="AJ127" s="11">
        <v>-86148.74</v>
      </c>
      <c r="AK127" s="11">
        <v>-86220.88</v>
      </c>
      <c r="AL127" s="11">
        <v>-86276.7</v>
      </c>
      <c r="AM127" s="11">
        <v>-86124.83</v>
      </c>
      <c r="AN127" s="11">
        <v>-86018.14</v>
      </c>
      <c r="AO127" t="str">
        <f t="shared" si="12"/>
        <v>ED</v>
      </c>
      <c r="AP127" s="125" t="s">
        <v>708</v>
      </c>
      <c r="AQ127" s="153" t="s">
        <v>986</v>
      </c>
      <c r="AR127" t="str">
        <f t="shared" si="13"/>
        <v>312000</v>
      </c>
      <c r="AS127" t="str">
        <f>IF(AO127="GD",VLOOKUP(_xlfn.NUMBERVALUE(AR127),'Data.Lookup - Do Not Print'!$D$3:$E$12,2,TRUE),VLOOKUP(_xlfn.NUMBERVALUE(AR127),'Data.Lookup - Do Not Print'!$A$3:$B$16,2,TRUE))</f>
        <v>Production - Thermal</v>
      </c>
      <c r="AT127">
        <v>4</v>
      </c>
      <c r="AU127" t="str">
        <f t="shared" si="14"/>
        <v>ED.ID4</v>
      </c>
      <c r="AV127" s="46">
        <f>VLOOKUP($AU127,'2022-Allocations'!$I$6:$T$24,AV$8,FALSE)</f>
        <v>0</v>
      </c>
      <c r="AW127" s="46">
        <f>VLOOKUP($AU127,'2022-Allocations'!$I$6:$T$24,AW$8,FALSE)</f>
        <v>0</v>
      </c>
      <c r="AX127" s="46">
        <f>VLOOKUP($AU127,'2022-Allocations'!$I$6:$T$24,AX$8,FALSE)</f>
        <v>1</v>
      </c>
      <c r="AY127" s="46">
        <f>VLOOKUP($AU127,'2022-Allocations'!$I$6:$T$24,AY$8,FALSE)</f>
        <v>0</v>
      </c>
      <c r="AZ127" s="46">
        <f>VLOOKUP($AU127,'2022-Allocations'!$I$6:$T$24,AZ$8,FALSE)</f>
        <v>0</v>
      </c>
      <c r="BA127" s="121">
        <f t="shared" si="11"/>
        <v>0</v>
      </c>
      <c r="BB127" s="46">
        <f>VLOOKUP(A127,'Data.Lookup - Do Not Print'!$G$3:$I$802,3,FALSE)</f>
        <v>4.7900000000000005E-2</v>
      </c>
      <c r="BC127" s="46">
        <f>VLOOKUP(A127,'Data.Lookup - Do Not Print'!$M$3:$O$802,3,FALSE)</f>
        <v>4.7900000000000005E-2</v>
      </c>
      <c r="BD127" s="46" t="str">
        <f t="shared" si="16"/>
        <v>N</v>
      </c>
      <c r="BE127" s="126">
        <f t="shared" si="17"/>
        <v>0</v>
      </c>
      <c r="BF127" s="126">
        <f t="shared" si="18"/>
        <v>0</v>
      </c>
      <c r="BG127" s="126">
        <f t="shared" si="19"/>
        <v>21565585</v>
      </c>
      <c r="BH127" s="126">
        <f t="shared" si="20"/>
        <v>0</v>
      </c>
      <c r="BI127" s="126">
        <f t="shared" si="21"/>
        <v>0</v>
      </c>
      <c r="BJ127" s="131">
        <f t="shared" si="15"/>
        <v>0</v>
      </c>
    </row>
    <row r="128" spans="1:62" ht="13.5" thickBot="1">
      <c r="A128" s="9" t="s">
        <v>140</v>
      </c>
      <c r="B128" s="11">
        <v>253577.77</v>
      </c>
      <c r="C128" s="11">
        <v>-27800.85</v>
      </c>
      <c r="D128" s="11">
        <v>-18660.2</v>
      </c>
      <c r="E128" s="11">
        <v>-10097.52</v>
      </c>
      <c r="F128" s="11">
        <v>-4568.13</v>
      </c>
      <c r="G128" s="11">
        <v>6911.59</v>
      </c>
      <c r="H128" s="11">
        <v>11696.54</v>
      </c>
      <c r="I128" s="11">
        <v>19034.96</v>
      </c>
      <c r="J128" s="11">
        <v>36885.43</v>
      </c>
      <c r="K128" s="11">
        <v>55174.53</v>
      </c>
      <c r="L128" s="11">
        <v>64854.64</v>
      </c>
      <c r="M128" s="11">
        <v>-20914.25</v>
      </c>
      <c r="N128" s="11">
        <v>11394.29</v>
      </c>
      <c r="O128" s="11">
        <v>-6966.72</v>
      </c>
      <c r="P128" s="11">
        <v>-6966.72</v>
      </c>
      <c r="Q128" s="11">
        <v>-6785.92</v>
      </c>
      <c r="R128" s="11">
        <v>-6674.01</v>
      </c>
      <c r="S128" s="11">
        <v>-6616.93</v>
      </c>
      <c r="T128" s="11">
        <v>-6626.05</v>
      </c>
      <c r="U128" s="11">
        <v>-6698.47</v>
      </c>
      <c r="V128" s="11">
        <v>-6818.06</v>
      </c>
      <c r="W128" s="11">
        <v>-7035.68</v>
      </c>
      <c r="X128" s="11">
        <v>-7393.95</v>
      </c>
      <c r="Y128" s="11">
        <v>-7861.07</v>
      </c>
      <c r="Z128" s="11">
        <v>-7861.07</v>
      </c>
      <c r="AA128" s="11">
        <v>-7824.02</v>
      </c>
      <c r="AB128" s="11">
        <v>-1633.02</v>
      </c>
      <c r="AC128" s="12">
        <v>0</v>
      </c>
      <c r="AD128" s="11">
        <v>180.8</v>
      </c>
      <c r="AE128" s="11">
        <v>111.91</v>
      </c>
      <c r="AF128" s="11">
        <v>57.08</v>
      </c>
      <c r="AG128" s="11">
        <v>-9.1199999999999992</v>
      </c>
      <c r="AH128" s="11">
        <v>-72.42</v>
      </c>
      <c r="AI128" s="11">
        <v>-119.59</v>
      </c>
      <c r="AJ128" s="11">
        <v>-217.62</v>
      </c>
      <c r="AK128" s="11">
        <v>-358.27</v>
      </c>
      <c r="AL128" s="11">
        <v>-467.12</v>
      </c>
      <c r="AM128" s="12">
        <v>0</v>
      </c>
      <c r="AN128" s="11">
        <v>37.049999999999997</v>
      </c>
      <c r="AO128" t="str">
        <f t="shared" si="12"/>
        <v>ED</v>
      </c>
      <c r="AP128" s="125" t="s">
        <v>708</v>
      </c>
      <c r="AQ128" s="153" t="s">
        <v>986</v>
      </c>
      <c r="AR128" t="str">
        <f t="shared" si="13"/>
        <v>313000</v>
      </c>
      <c r="AS128" t="str">
        <f>IF(AO128="GD",VLOOKUP(_xlfn.NUMBERVALUE(AR128),'Data.Lookup - Do Not Print'!$D$3:$E$12,2,TRUE),VLOOKUP(_xlfn.NUMBERVALUE(AR128),'Data.Lookup - Do Not Print'!$A$3:$B$16,2,TRUE))</f>
        <v>Production - Thermal</v>
      </c>
      <c r="AT128">
        <v>4</v>
      </c>
      <c r="AU128" t="str">
        <f t="shared" si="14"/>
        <v>ED.ID4</v>
      </c>
      <c r="AV128" s="46">
        <f>VLOOKUP($AU128,'2022-Allocations'!$I$6:$T$24,AV$8,FALSE)</f>
        <v>0</v>
      </c>
      <c r="AW128" s="46">
        <f>VLOOKUP($AU128,'2022-Allocations'!$I$6:$T$24,AW$8,FALSE)</f>
        <v>0</v>
      </c>
      <c r="AX128" s="46">
        <f>VLOOKUP($AU128,'2022-Allocations'!$I$6:$T$24,AX$8,FALSE)</f>
        <v>1</v>
      </c>
      <c r="AY128" s="46">
        <f>VLOOKUP($AU128,'2022-Allocations'!$I$6:$T$24,AY$8,FALSE)</f>
        <v>0</v>
      </c>
      <c r="AZ128" s="46">
        <f>VLOOKUP($AU128,'2022-Allocations'!$I$6:$T$24,AZ$8,FALSE)</f>
        <v>0</v>
      </c>
      <c r="BA128" s="121">
        <f t="shared" si="11"/>
        <v>0</v>
      </c>
      <c r="BB128" s="46">
        <f>VLOOKUP(A128,'Data.Lookup - Do Not Print'!$G$3:$I$802,3,FALSE)</f>
        <v>9.3399999999999997E-2</v>
      </c>
      <c r="BC128" s="46">
        <f>VLOOKUP(A128,'Data.Lookup - Do Not Print'!$M$3:$O$802,3,FALSE)</f>
        <v>9.3399999999999997E-2</v>
      </c>
      <c r="BD128" s="46" t="str">
        <f t="shared" si="16"/>
        <v>N</v>
      </c>
      <c r="BE128" s="126">
        <f t="shared" si="17"/>
        <v>0</v>
      </c>
      <c r="BF128" s="126">
        <f t="shared" si="18"/>
        <v>0</v>
      </c>
      <c r="BG128" s="126">
        <f t="shared" si="19"/>
        <v>11394</v>
      </c>
      <c r="BH128" s="126">
        <f t="shared" si="20"/>
        <v>0</v>
      </c>
      <c r="BI128" s="126">
        <f t="shared" si="21"/>
        <v>0</v>
      </c>
      <c r="BJ128" s="131">
        <f t="shared" si="15"/>
        <v>0</v>
      </c>
    </row>
    <row r="129" spans="1:62" ht="13.5" thickBot="1">
      <c r="A129" s="9" t="s">
        <v>141</v>
      </c>
      <c r="B129" s="11">
        <v>5460602.1500000004</v>
      </c>
      <c r="C129" s="11">
        <v>5506625.6699999999</v>
      </c>
      <c r="D129" s="11">
        <v>5515766.3200000003</v>
      </c>
      <c r="E129" s="12">
        <v>5524329</v>
      </c>
      <c r="F129" s="11">
        <v>5529858.3899999997</v>
      </c>
      <c r="G129" s="11">
        <v>6013618.21</v>
      </c>
      <c r="H129" s="11">
        <v>6018403.1799999997</v>
      </c>
      <c r="I129" s="11">
        <v>6025741.5999999996</v>
      </c>
      <c r="J129" s="11">
        <v>6043592.0999999996</v>
      </c>
      <c r="K129" s="11">
        <v>6061881.21</v>
      </c>
      <c r="L129" s="11">
        <v>6071561.3399999999</v>
      </c>
      <c r="M129" s="11">
        <v>5985792.3499999996</v>
      </c>
      <c r="N129" s="11">
        <v>6018100.9100000001</v>
      </c>
      <c r="O129" s="11">
        <v>-3249025.31</v>
      </c>
      <c r="P129" s="11">
        <v>-3283709.17</v>
      </c>
      <c r="Q129" s="11">
        <v>-3318567.49</v>
      </c>
      <c r="R129" s="11">
        <v>-3353481.79</v>
      </c>
      <c r="S129" s="11">
        <v>-3388440.66</v>
      </c>
      <c r="T129" s="11">
        <v>-3424946.91</v>
      </c>
      <c r="U129" s="11">
        <v>-3462998.17</v>
      </c>
      <c r="V129" s="11">
        <v>-3501087.78</v>
      </c>
      <c r="W129" s="11">
        <v>-3539257.05</v>
      </c>
      <c r="X129" s="11">
        <v>-3577540.6</v>
      </c>
      <c r="Y129" s="11">
        <v>-3615912.61</v>
      </c>
      <c r="Z129" s="11">
        <v>-3654043.98</v>
      </c>
      <c r="AA129" s="11">
        <v>-3692006.28</v>
      </c>
      <c r="AB129" s="11">
        <v>-34261.49</v>
      </c>
      <c r="AC129" s="11">
        <v>-34683.86</v>
      </c>
      <c r="AD129" s="11">
        <v>-34858.32</v>
      </c>
      <c r="AE129" s="11">
        <v>-34914.300000000003</v>
      </c>
      <c r="AF129" s="11">
        <v>-34958.870000000003</v>
      </c>
      <c r="AG129" s="11">
        <v>-36506.25</v>
      </c>
      <c r="AH129" s="11">
        <v>-38051.26</v>
      </c>
      <c r="AI129" s="11">
        <v>-38089.61</v>
      </c>
      <c r="AJ129" s="11">
        <v>-38169.269999999997</v>
      </c>
      <c r="AK129" s="11">
        <v>-38283.550000000003</v>
      </c>
      <c r="AL129" s="11">
        <v>-38372.01</v>
      </c>
      <c r="AM129" s="11">
        <v>-38131.370000000003</v>
      </c>
      <c r="AN129" s="11">
        <v>-37962.300000000003</v>
      </c>
      <c r="AO129" t="str">
        <f t="shared" si="12"/>
        <v>ED</v>
      </c>
      <c r="AP129" s="125" t="s">
        <v>708</v>
      </c>
      <c r="AQ129" s="153" t="s">
        <v>986</v>
      </c>
      <c r="AR129" t="str">
        <f t="shared" si="13"/>
        <v>314000</v>
      </c>
      <c r="AS129" t="str">
        <f>IF(AO129="GD",VLOOKUP(_xlfn.NUMBERVALUE(AR129),'Data.Lookup - Do Not Print'!$D$3:$E$12,2,TRUE),VLOOKUP(_xlfn.NUMBERVALUE(AR129),'Data.Lookup - Do Not Print'!$A$3:$B$16,2,TRUE))</f>
        <v>Production - Thermal</v>
      </c>
      <c r="AT129">
        <v>4</v>
      </c>
      <c r="AU129" t="str">
        <f t="shared" si="14"/>
        <v>ED.ID4</v>
      </c>
      <c r="AV129" s="46">
        <f>VLOOKUP($AU129,'2022-Allocations'!$I$6:$T$24,AV$8,FALSE)</f>
        <v>0</v>
      </c>
      <c r="AW129" s="46">
        <f>VLOOKUP($AU129,'2022-Allocations'!$I$6:$T$24,AW$8,FALSE)</f>
        <v>0</v>
      </c>
      <c r="AX129" s="46">
        <f>VLOOKUP($AU129,'2022-Allocations'!$I$6:$T$24,AX$8,FALSE)</f>
        <v>1</v>
      </c>
      <c r="AY129" s="46">
        <f>VLOOKUP($AU129,'2022-Allocations'!$I$6:$T$24,AY$8,FALSE)</f>
        <v>0</v>
      </c>
      <c r="AZ129" s="46">
        <f>VLOOKUP($AU129,'2022-Allocations'!$I$6:$T$24,AZ$8,FALSE)</f>
        <v>0</v>
      </c>
      <c r="BA129" s="121">
        <f t="shared" si="11"/>
        <v>0</v>
      </c>
      <c r="BB129" s="46">
        <f>VLOOKUP(A129,'Data.Lookup - Do Not Print'!$G$3:$I$802,3,FALSE)</f>
        <v>7.5899999999999995E-2</v>
      </c>
      <c r="BC129" s="46">
        <f>VLOOKUP(A129,'Data.Lookup - Do Not Print'!$M$3:$O$802,3,FALSE)</f>
        <v>7.5899999999999995E-2</v>
      </c>
      <c r="BD129" s="46" t="str">
        <f t="shared" si="16"/>
        <v>N</v>
      </c>
      <c r="BE129" s="126">
        <f t="shared" si="17"/>
        <v>0</v>
      </c>
      <c r="BF129" s="126">
        <f t="shared" si="18"/>
        <v>0</v>
      </c>
      <c r="BG129" s="126">
        <f t="shared" si="19"/>
        <v>6018101</v>
      </c>
      <c r="BH129" s="126">
        <f t="shared" si="20"/>
        <v>0</v>
      </c>
      <c r="BI129" s="126">
        <f t="shared" si="21"/>
        <v>0</v>
      </c>
      <c r="BJ129" s="131">
        <f t="shared" si="15"/>
        <v>0</v>
      </c>
    </row>
    <row r="130" spans="1:62" ht="13.5" thickBot="1">
      <c r="A130" s="9" t="s">
        <v>142</v>
      </c>
      <c r="B130" s="11">
        <v>2797483.68</v>
      </c>
      <c r="C130" s="11">
        <v>2638561.7799999998</v>
      </c>
      <c r="D130" s="11">
        <v>2647702.4300000002</v>
      </c>
      <c r="E130" s="11">
        <v>2656265.11</v>
      </c>
      <c r="F130" s="11">
        <v>2661794.5</v>
      </c>
      <c r="G130" s="11">
        <v>2673274.2200000002</v>
      </c>
      <c r="H130" s="11">
        <v>2678059.19</v>
      </c>
      <c r="I130" s="11">
        <v>2685397.61</v>
      </c>
      <c r="J130" s="11">
        <v>2703248.11</v>
      </c>
      <c r="K130" s="11">
        <v>2721537.22</v>
      </c>
      <c r="L130" s="11">
        <v>2731217.35</v>
      </c>
      <c r="M130" s="11">
        <v>2645448.36</v>
      </c>
      <c r="N130" s="11">
        <v>2677756.92</v>
      </c>
      <c r="O130" s="11">
        <v>-1927933.24</v>
      </c>
      <c r="P130" s="11">
        <v>-1936359.11</v>
      </c>
      <c r="Q130" s="11">
        <v>-1944552.82</v>
      </c>
      <c r="R130" s="11">
        <v>-1952773.97</v>
      </c>
      <c r="S130" s="11">
        <v>-1961016.96</v>
      </c>
      <c r="T130" s="11">
        <v>-1969286.31</v>
      </c>
      <c r="U130" s="11">
        <v>-1977580.88</v>
      </c>
      <c r="V130" s="11">
        <v>-1985894.24</v>
      </c>
      <c r="W130" s="11">
        <v>-1994246.64</v>
      </c>
      <c r="X130" s="11">
        <v>-2002655.06</v>
      </c>
      <c r="Y130" s="11">
        <v>-2011106.83</v>
      </c>
      <c r="Z130" s="11">
        <v>-2019440.66</v>
      </c>
      <c r="AA130" s="11">
        <v>-2027691.63</v>
      </c>
      <c r="AB130" s="11">
        <v>-8536.52</v>
      </c>
      <c r="AC130" s="11">
        <v>-8425.8700000000008</v>
      </c>
      <c r="AD130" s="11">
        <v>-8193.7099999999991</v>
      </c>
      <c r="AE130" s="11">
        <v>-8221.15</v>
      </c>
      <c r="AF130" s="11">
        <v>-8242.99</v>
      </c>
      <c r="AG130" s="11">
        <v>-8269.35</v>
      </c>
      <c r="AH130" s="11">
        <v>-8294.57</v>
      </c>
      <c r="AI130" s="11">
        <v>-8313.36</v>
      </c>
      <c r="AJ130" s="11">
        <v>-8352.4</v>
      </c>
      <c r="AK130" s="11">
        <v>-8408.42</v>
      </c>
      <c r="AL130" s="11">
        <v>-8451.77</v>
      </c>
      <c r="AM130" s="11">
        <v>-8333.83</v>
      </c>
      <c r="AN130" s="11">
        <v>-8250.9699999999993</v>
      </c>
      <c r="AO130" t="str">
        <f t="shared" si="12"/>
        <v>ED</v>
      </c>
      <c r="AP130" s="125" t="s">
        <v>708</v>
      </c>
      <c r="AQ130" s="153" t="s">
        <v>986</v>
      </c>
      <c r="AR130" t="str">
        <f t="shared" si="13"/>
        <v>315000</v>
      </c>
      <c r="AS130" t="str">
        <f>IF(AO130="GD",VLOOKUP(_xlfn.NUMBERVALUE(AR130),'Data.Lookup - Do Not Print'!$D$3:$E$12,2,TRUE),VLOOKUP(_xlfn.NUMBERVALUE(AR130),'Data.Lookup - Do Not Print'!$A$3:$B$16,2,TRUE))</f>
        <v>Production - Thermal</v>
      </c>
      <c r="AT130">
        <v>4</v>
      </c>
      <c r="AU130" t="str">
        <f t="shared" si="14"/>
        <v>ED.ID4</v>
      </c>
      <c r="AV130" s="46">
        <f>VLOOKUP($AU130,'2022-Allocations'!$I$6:$T$24,AV$8,FALSE)</f>
        <v>0</v>
      </c>
      <c r="AW130" s="46">
        <f>VLOOKUP($AU130,'2022-Allocations'!$I$6:$T$24,AW$8,FALSE)</f>
        <v>0</v>
      </c>
      <c r="AX130" s="46">
        <f>VLOOKUP($AU130,'2022-Allocations'!$I$6:$T$24,AX$8,FALSE)</f>
        <v>1</v>
      </c>
      <c r="AY130" s="46">
        <f>VLOOKUP($AU130,'2022-Allocations'!$I$6:$T$24,AY$8,FALSE)</f>
        <v>0</v>
      </c>
      <c r="AZ130" s="46">
        <f>VLOOKUP($AU130,'2022-Allocations'!$I$6:$T$24,AZ$8,FALSE)</f>
        <v>0</v>
      </c>
      <c r="BA130" s="121">
        <f t="shared" si="11"/>
        <v>0</v>
      </c>
      <c r="BB130" s="46">
        <f>VLOOKUP(A130,'Data.Lookup - Do Not Print'!$G$3:$I$802,3,FALSE)</f>
        <v>3.7200000000000004E-2</v>
      </c>
      <c r="BC130" s="46">
        <f>VLOOKUP(A130,'Data.Lookup - Do Not Print'!$M$3:$O$802,3,FALSE)</f>
        <v>3.7200000000000004E-2</v>
      </c>
      <c r="BD130" s="46" t="str">
        <f t="shared" si="16"/>
        <v>N</v>
      </c>
      <c r="BE130" s="126">
        <f t="shared" si="17"/>
        <v>0</v>
      </c>
      <c r="BF130" s="126">
        <f t="shared" si="18"/>
        <v>0</v>
      </c>
      <c r="BG130" s="126">
        <f t="shared" si="19"/>
        <v>2677757</v>
      </c>
      <c r="BH130" s="126">
        <f t="shared" si="20"/>
        <v>0</v>
      </c>
      <c r="BI130" s="126">
        <f t="shared" si="21"/>
        <v>0</v>
      </c>
      <c r="BJ130" s="131">
        <f t="shared" si="15"/>
        <v>0</v>
      </c>
    </row>
    <row r="131" spans="1:62" ht="13.5" thickBot="1">
      <c r="A131" s="9" t="s">
        <v>143</v>
      </c>
      <c r="B131" s="11">
        <v>1816488.76</v>
      </c>
      <c r="C131" s="11">
        <v>1535089.55</v>
      </c>
      <c r="D131" s="11">
        <v>1544230.21</v>
      </c>
      <c r="E131" s="11">
        <v>1552792.9</v>
      </c>
      <c r="F131" s="11">
        <v>1558322.25</v>
      </c>
      <c r="G131" s="11">
        <v>1569801.99</v>
      </c>
      <c r="H131" s="11">
        <v>1574586.97</v>
      </c>
      <c r="I131" s="11">
        <v>1581925.41</v>
      </c>
      <c r="J131" s="11">
        <v>1599775.94</v>
      </c>
      <c r="K131" s="11">
        <v>1618065.09</v>
      </c>
      <c r="L131" s="11">
        <v>1627745.23</v>
      </c>
      <c r="M131" s="11">
        <v>1541976.07</v>
      </c>
      <c r="N131" s="11">
        <v>1574284.71</v>
      </c>
      <c r="O131" s="11">
        <v>-1294293.6100000001</v>
      </c>
      <c r="P131" s="11">
        <v>-1300912.98</v>
      </c>
      <c r="Q131" s="11">
        <v>-1306994.6299999999</v>
      </c>
      <c r="R131" s="11">
        <v>-1313111.25</v>
      </c>
      <c r="S131" s="11">
        <v>-1319255.71</v>
      </c>
      <c r="T131" s="11">
        <v>-1325433.75</v>
      </c>
      <c r="U131" s="11">
        <v>-1331643.92</v>
      </c>
      <c r="V131" s="11">
        <v>-1337878.03</v>
      </c>
      <c r="W131" s="11">
        <v>-1344161.89</v>
      </c>
      <c r="X131" s="11">
        <v>-1350517.13</v>
      </c>
      <c r="Y131" s="11">
        <v>-1356927.6</v>
      </c>
      <c r="Z131" s="11">
        <v>-1363187.8</v>
      </c>
      <c r="AA131" s="11">
        <v>-1369342.41</v>
      </c>
      <c r="AB131" s="11">
        <v>-7002.24</v>
      </c>
      <c r="AC131" s="11">
        <v>-6619.37</v>
      </c>
      <c r="AD131" s="11">
        <v>-6081.65</v>
      </c>
      <c r="AE131" s="11">
        <v>-6116.62</v>
      </c>
      <c r="AF131" s="11">
        <v>-6144.46</v>
      </c>
      <c r="AG131" s="11">
        <v>-6178.04</v>
      </c>
      <c r="AH131" s="11">
        <v>-6210.17</v>
      </c>
      <c r="AI131" s="11">
        <v>-6234.11</v>
      </c>
      <c r="AJ131" s="11">
        <v>-6283.86</v>
      </c>
      <c r="AK131" s="11">
        <v>-6355.24</v>
      </c>
      <c r="AL131" s="11">
        <v>-6410.47</v>
      </c>
      <c r="AM131" s="11">
        <v>-6260.2</v>
      </c>
      <c r="AN131" s="11">
        <v>-6154.61</v>
      </c>
      <c r="AO131" t="str">
        <f t="shared" si="12"/>
        <v>ED</v>
      </c>
      <c r="AP131" s="125" t="s">
        <v>708</v>
      </c>
      <c r="AQ131" s="153" t="s">
        <v>986</v>
      </c>
      <c r="AR131" t="str">
        <f t="shared" si="13"/>
        <v>316000</v>
      </c>
      <c r="AS131" t="str">
        <f>IF(AO131="GD",VLOOKUP(_xlfn.NUMBERVALUE(AR131),'Data.Lookup - Do Not Print'!$D$3:$E$12,2,TRUE),VLOOKUP(_xlfn.NUMBERVALUE(AR131),'Data.Lookup - Do Not Print'!$A$3:$B$16,2,TRUE))</f>
        <v>Production - Thermal</v>
      </c>
      <c r="AT131">
        <v>4</v>
      </c>
      <c r="AU131" t="str">
        <f t="shared" si="14"/>
        <v>ED.ID4</v>
      </c>
      <c r="AV131" s="46">
        <f>VLOOKUP($AU131,'2022-Allocations'!$I$6:$T$24,AV$8,FALSE)</f>
        <v>0</v>
      </c>
      <c r="AW131" s="46">
        <f>VLOOKUP($AU131,'2022-Allocations'!$I$6:$T$24,AW$8,FALSE)</f>
        <v>0</v>
      </c>
      <c r="AX131" s="46">
        <f>VLOOKUP($AU131,'2022-Allocations'!$I$6:$T$24,AX$8,FALSE)</f>
        <v>1</v>
      </c>
      <c r="AY131" s="46">
        <f>VLOOKUP($AU131,'2022-Allocations'!$I$6:$T$24,AY$8,FALSE)</f>
        <v>0</v>
      </c>
      <c r="AZ131" s="46">
        <f>VLOOKUP($AU131,'2022-Allocations'!$I$6:$T$24,AZ$8,FALSE)</f>
        <v>0</v>
      </c>
      <c r="BA131" s="121">
        <f t="shared" si="11"/>
        <v>0</v>
      </c>
      <c r="BB131" s="46">
        <f>VLOOKUP(A131,'Data.Lookup - Do Not Print'!$G$3:$I$802,3,FALSE)</f>
        <v>4.7400000000000005E-2</v>
      </c>
      <c r="BC131" s="46">
        <f>VLOOKUP(A131,'Data.Lookup - Do Not Print'!$M$3:$O$802,3,FALSE)</f>
        <v>4.7400000000000005E-2</v>
      </c>
      <c r="BD131" s="46" t="str">
        <f t="shared" si="16"/>
        <v>N</v>
      </c>
      <c r="BE131" s="126">
        <f t="shared" si="17"/>
        <v>0</v>
      </c>
      <c r="BF131" s="126">
        <f t="shared" si="18"/>
        <v>0</v>
      </c>
      <c r="BG131" s="126">
        <f t="shared" si="19"/>
        <v>1574285</v>
      </c>
      <c r="BH131" s="126">
        <f t="shared" si="20"/>
        <v>0</v>
      </c>
      <c r="BI131" s="126">
        <f t="shared" si="21"/>
        <v>0</v>
      </c>
      <c r="BJ131" s="131">
        <f t="shared" si="15"/>
        <v>0</v>
      </c>
    </row>
    <row r="132" spans="1:62" ht="13.5" thickBot="1">
      <c r="A132" s="9" t="s">
        <v>144</v>
      </c>
      <c r="B132" s="11">
        <v>2492597.2799999998</v>
      </c>
      <c r="C132" s="11">
        <v>2492597.2799999998</v>
      </c>
      <c r="D132" s="11">
        <v>2492597.2799999998</v>
      </c>
      <c r="E132" s="11">
        <v>2492597.2799999998</v>
      </c>
      <c r="F132" s="11">
        <v>2492597.2799999998</v>
      </c>
      <c r="G132" s="11">
        <v>2492597.2799999998</v>
      </c>
      <c r="H132" s="11">
        <v>2492597.2799999998</v>
      </c>
      <c r="I132" s="11">
        <v>2492597.2799999998</v>
      </c>
      <c r="J132" s="11">
        <v>2492597.2799999998</v>
      </c>
      <c r="K132" s="11">
        <v>2492597.2799999998</v>
      </c>
      <c r="L132" s="11">
        <v>2492597.2799999998</v>
      </c>
      <c r="M132" s="11">
        <v>2492597.2799999998</v>
      </c>
      <c r="N132" s="11">
        <v>2635558.0499999998</v>
      </c>
      <c r="O132" s="11">
        <v>-322873.24</v>
      </c>
      <c r="P132" s="11">
        <v>-331913.76</v>
      </c>
      <c r="Q132" s="11">
        <v>-340954.28</v>
      </c>
      <c r="R132" s="11">
        <v>-349994.8</v>
      </c>
      <c r="S132" s="11">
        <v>-359035.32</v>
      </c>
      <c r="T132" s="11">
        <v>-368075.84</v>
      </c>
      <c r="U132" s="11">
        <v>-377116.36</v>
      </c>
      <c r="V132" s="11">
        <v>-386156.87</v>
      </c>
      <c r="W132" s="11">
        <v>-395197.4</v>
      </c>
      <c r="X132" s="11">
        <v>-404237.91</v>
      </c>
      <c r="Y132" s="11">
        <v>-413278.42</v>
      </c>
      <c r="Z132" s="11">
        <v>-422318.94</v>
      </c>
      <c r="AA132" s="11">
        <v>-451658.1</v>
      </c>
      <c r="AB132" s="11">
        <v>-9876.2999999999993</v>
      </c>
      <c r="AC132" s="11">
        <v>-9040.52</v>
      </c>
      <c r="AD132" s="11">
        <v>-9040.52</v>
      </c>
      <c r="AE132" s="11">
        <v>-9040.52</v>
      </c>
      <c r="AF132" s="11">
        <v>-9040.52</v>
      </c>
      <c r="AG132" s="11">
        <v>-9040.52</v>
      </c>
      <c r="AH132" s="11">
        <v>-9040.52</v>
      </c>
      <c r="AI132" s="11">
        <v>-9040.51</v>
      </c>
      <c r="AJ132" s="11">
        <v>-9040.5300000000007</v>
      </c>
      <c r="AK132" s="11">
        <v>-9040.51</v>
      </c>
      <c r="AL132" s="11">
        <v>-9040.51</v>
      </c>
      <c r="AM132" s="11">
        <v>-9040.52</v>
      </c>
      <c r="AN132" s="11">
        <v>-29339.16</v>
      </c>
      <c r="AO132" t="str">
        <f t="shared" si="12"/>
        <v>ED</v>
      </c>
      <c r="AP132" s="125" t="s">
        <v>708</v>
      </c>
      <c r="AQ132" s="153" t="s">
        <v>986</v>
      </c>
      <c r="AR132" t="str">
        <f t="shared" si="13"/>
        <v>317000</v>
      </c>
      <c r="AS132" t="str">
        <f>IF(AO132="GD",VLOOKUP(_xlfn.NUMBERVALUE(AR132),'Data.Lookup - Do Not Print'!$D$3:$E$12,2,TRUE),VLOOKUP(_xlfn.NUMBERVALUE(AR132),'Data.Lookup - Do Not Print'!$A$3:$B$16,2,TRUE))</f>
        <v>Production - Thermal</v>
      </c>
      <c r="AT132">
        <v>4</v>
      </c>
      <c r="AU132" t="str">
        <f t="shared" si="14"/>
        <v>ED.ID4</v>
      </c>
      <c r="AV132" s="46">
        <f>VLOOKUP($AU132,'2022-Allocations'!$I$6:$T$24,AV$8,FALSE)</f>
        <v>0</v>
      </c>
      <c r="AW132" s="46">
        <f>VLOOKUP($AU132,'2022-Allocations'!$I$6:$T$24,AW$8,FALSE)</f>
        <v>0</v>
      </c>
      <c r="AX132" s="46">
        <f>VLOOKUP($AU132,'2022-Allocations'!$I$6:$T$24,AX$8,FALSE)</f>
        <v>1</v>
      </c>
      <c r="AY132" s="46">
        <f>VLOOKUP($AU132,'2022-Allocations'!$I$6:$T$24,AY$8,FALSE)</f>
        <v>0</v>
      </c>
      <c r="AZ132" s="46">
        <f>VLOOKUP($AU132,'2022-Allocations'!$I$6:$T$24,AZ$8,FALSE)</f>
        <v>0</v>
      </c>
      <c r="BA132" s="121">
        <f t="shared" si="11"/>
        <v>0</v>
      </c>
      <c r="BB132" s="46">
        <f>VLOOKUP(A132,'Data.Lookup - Do Not Print'!$G$3:$I$802,3,FALSE)</f>
        <v>0</v>
      </c>
      <c r="BC132" s="46">
        <f>VLOOKUP(A132,'Data.Lookup - Do Not Print'!$M$3:$O$802,3,FALSE)</f>
        <v>0</v>
      </c>
      <c r="BD132" s="46" t="str">
        <f t="shared" si="16"/>
        <v>Y</v>
      </c>
      <c r="BE132" s="126">
        <f t="shared" si="17"/>
        <v>0</v>
      </c>
      <c r="BF132" s="126">
        <f t="shared" si="18"/>
        <v>0</v>
      </c>
      <c r="BG132" s="126">
        <f t="shared" si="19"/>
        <v>2635558</v>
      </c>
      <c r="BH132" s="126">
        <f t="shared" si="20"/>
        <v>0</v>
      </c>
      <c r="BI132" s="126">
        <f t="shared" si="21"/>
        <v>0</v>
      </c>
      <c r="BJ132" s="131">
        <f t="shared" si="15"/>
        <v>0</v>
      </c>
    </row>
    <row r="133" spans="1:62" ht="13.5" thickBot="1">
      <c r="A133" s="9" t="s">
        <v>145</v>
      </c>
      <c r="B133" s="11">
        <v>35499853.539999999</v>
      </c>
      <c r="C133" s="11">
        <v>35342521.030000001</v>
      </c>
      <c r="D133" s="11">
        <v>35359905.780000001</v>
      </c>
      <c r="E133" s="11">
        <v>35376191.280000001</v>
      </c>
      <c r="F133" s="11">
        <v>35386707.700000003</v>
      </c>
      <c r="G133" s="11">
        <v>35408541.159999996</v>
      </c>
      <c r="H133" s="11">
        <v>35417641.759999998</v>
      </c>
      <c r="I133" s="11">
        <v>35431598.810000002</v>
      </c>
      <c r="J133" s="11">
        <v>35465548.93</v>
      </c>
      <c r="K133" s="11">
        <v>35500333.25</v>
      </c>
      <c r="L133" s="11">
        <v>35518744.009999998</v>
      </c>
      <c r="M133" s="11">
        <v>35355525.810000002</v>
      </c>
      <c r="N133" s="11">
        <v>35416973.939999998</v>
      </c>
      <c r="O133" s="11">
        <v>-29728779.309999999</v>
      </c>
      <c r="P133" s="11">
        <v>-29834283.09</v>
      </c>
      <c r="Q133" s="11">
        <v>-29939578.440000001</v>
      </c>
      <c r="R133" s="11">
        <v>-30044923.940000001</v>
      </c>
      <c r="S133" s="11">
        <v>-30150309.359999999</v>
      </c>
      <c r="T133" s="11">
        <v>-30255742.949999999</v>
      </c>
      <c r="U133" s="11">
        <v>-30361222.609999999</v>
      </c>
      <c r="V133" s="11">
        <v>-30466736.609999999</v>
      </c>
      <c r="W133" s="11">
        <v>-30572321.949999999</v>
      </c>
      <c r="X133" s="11">
        <v>-30678009.66</v>
      </c>
      <c r="Y133" s="11">
        <v>-30789432.600000001</v>
      </c>
      <c r="Z133" s="11">
        <v>-30900639.879999999</v>
      </c>
      <c r="AA133" s="11">
        <v>-31011695.600000001</v>
      </c>
      <c r="AB133" s="11">
        <v>-105489.05</v>
      </c>
      <c r="AC133" s="11">
        <v>-105503.78</v>
      </c>
      <c r="AD133" s="11">
        <v>-105295.35</v>
      </c>
      <c r="AE133" s="11">
        <v>-105345.5</v>
      </c>
      <c r="AF133" s="11">
        <v>-105385.42</v>
      </c>
      <c r="AG133" s="11">
        <v>-105433.59</v>
      </c>
      <c r="AH133" s="11">
        <v>-105479.66</v>
      </c>
      <c r="AI133" s="12">
        <v>-105514</v>
      </c>
      <c r="AJ133" s="11">
        <v>-105585.34</v>
      </c>
      <c r="AK133" s="11">
        <v>-105687.71</v>
      </c>
      <c r="AL133" s="11">
        <v>-111422.94</v>
      </c>
      <c r="AM133" s="11">
        <v>-111207.28</v>
      </c>
      <c r="AN133" s="11">
        <v>-111055.72</v>
      </c>
      <c r="AO133" t="str">
        <f t="shared" si="12"/>
        <v>ED</v>
      </c>
      <c r="AP133" s="125" t="s">
        <v>707</v>
      </c>
      <c r="AQ133" s="153" t="s">
        <v>986</v>
      </c>
      <c r="AR133" t="str">
        <f t="shared" si="13"/>
        <v>311000</v>
      </c>
      <c r="AS133" t="str">
        <f>IF(AO133="GD",VLOOKUP(_xlfn.NUMBERVALUE(AR133),'Data.Lookup - Do Not Print'!$D$3:$E$12,2,TRUE),VLOOKUP(_xlfn.NUMBERVALUE(AR133),'Data.Lookup - Do Not Print'!$A$3:$B$16,2,TRUE))</f>
        <v>Production - Thermal</v>
      </c>
      <c r="AT133">
        <v>4</v>
      </c>
      <c r="AU133" t="str">
        <f t="shared" si="14"/>
        <v>ED.WA4</v>
      </c>
      <c r="AV133" s="46">
        <f>VLOOKUP($AU133,'2022-Allocations'!$I$6:$T$24,AV$8,FALSE)</f>
        <v>1</v>
      </c>
      <c r="AW133" s="46">
        <f>VLOOKUP($AU133,'2022-Allocations'!$I$6:$T$24,AW$8,FALSE)</f>
        <v>0</v>
      </c>
      <c r="AX133" s="46">
        <f>VLOOKUP($AU133,'2022-Allocations'!$I$6:$T$24,AX$8,FALSE)</f>
        <v>0</v>
      </c>
      <c r="AY133" s="46">
        <f>VLOOKUP($AU133,'2022-Allocations'!$I$6:$T$24,AY$8,FALSE)</f>
        <v>0</v>
      </c>
      <c r="AZ133" s="46">
        <f>VLOOKUP($AU133,'2022-Allocations'!$I$6:$T$24,AZ$8,FALSE)</f>
        <v>0</v>
      </c>
      <c r="BA133" s="121">
        <f t="shared" si="11"/>
        <v>0</v>
      </c>
      <c r="BB133" s="46">
        <f>VLOOKUP(A133,'Data.Lookup - Do Not Print'!$G$3:$I$802,3,FALSE)</f>
        <v>3.5742599999999999E-2</v>
      </c>
      <c r="BC133" s="46">
        <f>VLOOKUP(A133,'Data.Lookup - Do Not Print'!$M$3:$O$802,3,FALSE)</f>
        <v>3.5742599999999999E-2</v>
      </c>
      <c r="BD133" s="46" t="str">
        <f t="shared" si="16"/>
        <v>N</v>
      </c>
      <c r="BE133" s="126">
        <f t="shared" si="17"/>
        <v>35416974</v>
      </c>
      <c r="BF133" s="126">
        <f t="shared" si="18"/>
        <v>0</v>
      </c>
      <c r="BG133" s="126">
        <f t="shared" si="19"/>
        <v>0</v>
      </c>
      <c r="BH133" s="126">
        <f t="shared" si="20"/>
        <v>0</v>
      </c>
      <c r="BI133" s="126">
        <f t="shared" si="21"/>
        <v>0</v>
      </c>
      <c r="BJ133" s="131">
        <f t="shared" si="15"/>
        <v>0</v>
      </c>
    </row>
    <row r="134" spans="1:62" ht="13.5" thickBot="1">
      <c r="A134" s="9" t="s">
        <v>146</v>
      </c>
      <c r="B134" s="11">
        <v>39504265.759999998</v>
      </c>
      <c r="C134" s="11">
        <v>40620175.560000002</v>
      </c>
      <c r="D134" s="11">
        <v>40637560.310000002</v>
      </c>
      <c r="E134" s="11">
        <v>40653845.810000002</v>
      </c>
      <c r="F134" s="11">
        <v>40664362.229999997</v>
      </c>
      <c r="G134" s="11">
        <v>40686195.710000001</v>
      </c>
      <c r="H134" s="11">
        <v>40695296.329999998</v>
      </c>
      <c r="I134" s="11">
        <v>40709253.420000002</v>
      </c>
      <c r="J134" s="11">
        <v>40743203.619999997</v>
      </c>
      <c r="K134" s="11">
        <v>39475251.039999999</v>
      </c>
      <c r="L134" s="11">
        <v>39493661.859999999</v>
      </c>
      <c r="M134" s="11">
        <v>39330443.240000002</v>
      </c>
      <c r="N134" s="11">
        <v>39391891.530000001</v>
      </c>
      <c r="O134" s="11">
        <v>-27421853.120000001</v>
      </c>
      <c r="P134" s="11">
        <v>-27620494.969999999</v>
      </c>
      <c r="Q134" s="11">
        <v>-27821946.440000001</v>
      </c>
      <c r="R134" s="11">
        <v>-28023481.379999999</v>
      </c>
      <c r="S134" s="11">
        <v>-28225082.760000002</v>
      </c>
      <c r="T134" s="11">
        <v>-28426764.350000001</v>
      </c>
      <c r="U134" s="11">
        <v>-28628522.640000001</v>
      </c>
      <c r="V134" s="11">
        <v>-28830338.079999998</v>
      </c>
      <c r="W134" s="11">
        <v>-29032272.300000001</v>
      </c>
      <c r="X134" s="11">
        <v>-29124760.48</v>
      </c>
      <c r="Y134" s="11">
        <v>-29325298.579999998</v>
      </c>
      <c r="Z134" s="11">
        <v>-29525477.670000002</v>
      </c>
      <c r="AA134" s="11">
        <v>-29725404.460000001</v>
      </c>
      <c r="AB134" s="11">
        <v>-195460.74</v>
      </c>
      <c r="AC134" s="11">
        <v>-198641.85</v>
      </c>
      <c r="AD134" s="11">
        <v>-201451.47</v>
      </c>
      <c r="AE134" s="11">
        <v>-201534.94</v>
      </c>
      <c r="AF134" s="11">
        <v>-201601.38</v>
      </c>
      <c r="AG134" s="11">
        <v>-201681.59</v>
      </c>
      <c r="AH134" s="11">
        <v>-201758.29</v>
      </c>
      <c r="AI134" s="11">
        <v>-201815.44</v>
      </c>
      <c r="AJ134" s="11">
        <v>-201934.22</v>
      </c>
      <c r="AK134" s="11">
        <v>-198874.91</v>
      </c>
      <c r="AL134" s="11">
        <v>-200538.1</v>
      </c>
      <c r="AM134" s="11">
        <v>-200179.09</v>
      </c>
      <c r="AN134" s="11">
        <v>-199926.79</v>
      </c>
      <c r="AO134" t="str">
        <f t="shared" si="12"/>
        <v>ED</v>
      </c>
      <c r="AP134" s="125" t="s">
        <v>707</v>
      </c>
      <c r="AQ134" s="153" t="s">
        <v>986</v>
      </c>
      <c r="AR134" t="str">
        <f t="shared" si="13"/>
        <v>312000</v>
      </c>
      <c r="AS134" t="str">
        <f>IF(AO134="GD",VLOOKUP(_xlfn.NUMBERVALUE(AR134),'Data.Lookup - Do Not Print'!$D$3:$E$12,2,TRUE),VLOOKUP(_xlfn.NUMBERVALUE(AR134),'Data.Lookup - Do Not Print'!$A$3:$B$16,2,TRUE))</f>
        <v>Production - Thermal</v>
      </c>
      <c r="AT134">
        <v>4</v>
      </c>
      <c r="AU134" t="str">
        <f t="shared" si="14"/>
        <v>ED.WA4</v>
      </c>
      <c r="AV134" s="46">
        <f>VLOOKUP($AU134,'2022-Allocations'!$I$6:$T$24,AV$8,FALSE)</f>
        <v>1</v>
      </c>
      <c r="AW134" s="46">
        <f>VLOOKUP($AU134,'2022-Allocations'!$I$6:$T$24,AW$8,FALSE)</f>
        <v>0</v>
      </c>
      <c r="AX134" s="46">
        <f>VLOOKUP($AU134,'2022-Allocations'!$I$6:$T$24,AX$8,FALSE)</f>
        <v>0</v>
      </c>
      <c r="AY134" s="46">
        <f>VLOOKUP($AU134,'2022-Allocations'!$I$6:$T$24,AY$8,FALSE)</f>
        <v>0</v>
      </c>
      <c r="AZ134" s="46">
        <f>VLOOKUP($AU134,'2022-Allocations'!$I$6:$T$24,AZ$8,FALSE)</f>
        <v>0</v>
      </c>
      <c r="BA134" s="121">
        <f t="shared" si="11"/>
        <v>0</v>
      </c>
      <c r="BB134" s="46">
        <f>VLOOKUP(A134,'Data.Lookup - Do Not Print'!$G$3:$I$802,3,FALSE)</f>
        <v>5.9499999999999997E-2</v>
      </c>
      <c r="BC134" s="46">
        <f>VLOOKUP(A134,'Data.Lookup - Do Not Print'!$M$3:$O$802,3,FALSE)</f>
        <v>5.9499999999999997E-2</v>
      </c>
      <c r="BD134" s="46" t="str">
        <f t="shared" si="16"/>
        <v>N</v>
      </c>
      <c r="BE134" s="126">
        <f t="shared" si="17"/>
        <v>39391892</v>
      </c>
      <c r="BF134" s="126">
        <f t="shared" si="18"/>
        <v>0</v>
      </c>
      <c r="BG134" s="126">
        <f t="shared" si="19"/>
        <v>0</v>
      </c>
      <c r="BH134" s="126">
        <f t="shared" si="20"/>
        <v>0</v>
      </c>
      <c r="BI134" s="126">
        <f t="shared" si="21"/>
        <v>0</v>
      </c>
      <c r="BJ134" s="131">
        <f t="shared" si="15"/>
        <v>0</v>
      </c>
    </row>
    <row r="135" spans="1:62" ht="13.5" thickBot="1">
      <c r="A135" s="9" t="s">
        <v>147</v>
      </c>
      <c r="B135" s="11">
        <v>484489.44</v>
      </c>
      <c r="C135" s="11">
        <v>-53370.21</v>
      </c>
      <c r="D135" s="11">
        <v>-35985.46</v>
      </c>
      <c r="E135" s="11">
        <v>-19699.96</v>
      </c>
      <c r="F135" s="11">
        <v>-9183.5400000000009</v>
      </c>
      <c r="G135" s="11">
        <v>12649.92</v>
      </c>
      <c r="H135" s="11">
        <v>21750.52</v>
      </c>
      <c r="I135" s="11">
        <v>35707.58</v>
      </c>
      <c r="J135" s="11">
        <v>69657.710000000006</v>
      </c>
      <c r="K135" s="11">
        <v>104442.06</v>
      </c>
      <c r="L135" s="11">
        <v>122852.84</v>
      </c>
      <c r="M135" s="11">
        <v>-40365.440000000002</v>
      </c>
      <c r="N135" s="11">
        <v>21082.720000000001</v>
      </c>
      <c r="O135" s="11">
        <v>-18504.45</v>
      </c>
      <c r="P135" s="11">
        <v>-18504.45</v>
      </c>
      <c r="Q135" s="11">
        <v>-17999.89</v>
      </c>
      <c r="R135" s="11">
        <v>-17685.45</v>
      </c>
      <c r="S135" s="11">
        <v>-17522.36</v>
      </c>
      <c r="T135" s="11">
        <v>-17522.36</v>
      </c>
      <c r="U135" s="11">
        <v>-17716.61</v>
      </c>
      <c r="V135" s="11">
        <v>-18041.060000000001</v>
      </c>
      <c r="W135" s="11">
        <v>-18636.02</v>
      </c>
      <c r="X135" s="11">
        <v>-19619.09</v>
      </c>
      <c r="Y135" s="11">
        <v>-22797.54</v>
      </c>
      <c r="Z135" s="11">
        <v>-24692.54</v>
      </c>
      <c r="AA135" s="11">
        <v>-26478.66</v>
      </c>
      <c r="AB135" s="11">
        <v>-4527.22</v>
      </c>
      <c r="AC135" s="12">
        <v>0</v>
      </c>
      <c r="AD135" s="11">
        <v>504.56</v>
      </c>
      <c r="AE135" s="11">
        <v>314.44</v>
      </c>
      <c r="AF135" s="11">
        <v>163.09</v>
      </c>
      <c r="AG135" s="12">
        <v>0</v>
      </c>
      <c r="AH135" s="11">
        <v>-194.25</v>
      </c>
      <c r="AI135" s="11">
        <v>-324.45</v>
      </c>
      <c r="AJ135" s="11">
        <v>-594.96</v>
      </c>
      <c r="AK135" s="11">
        <v>-983.07</v>
      </c>
      <c r="AL135" s="11">
        <v>-3178.45</v>
      </c>
      <c r="AM135" s="12">
        <v>-1895</v>
      </c>
      <c r="AN135" s="11">
        <v>-1786.12</v>
      </c>
      <c r="AO135" t="str">
        <f t="shared" si="12"/>
        <v>ED</v>
      </c>
      <c r="AP135" s="125" t="s">
        <v>707</v>
      </c>
      <c r="AQ135" s="153" t="s">
        <v>986</v>
      </c>
      <c r="AR135" t="str">
        <f t="shared" si="13"/>
        <v>313000</v>
      </c>
      <c r="AS135" t="str">
        <f>IF(AO135="GD",VLOOKUP(_xlfn.NUMBERVALUE(AR135),'Data.Lookup - Do Not Print'!$D$3:$E$12,2,TRUE),VLOOKUP(_xlfn.NUMBERVALUE(AR135),'Data.Lookup - Do Not Print'!$A$3:$B$16,2,TRUE))</f>
        <v>Production - Thermal</v>
      </c>
      <c r="AT135">
        <v>4</v>
      </c>
      <c r="AU135" t="str">
        <f t="shared" si="14"/>
        <v>ED.WA4</v>
      </c>
      <c r="AV135" s="46">
        <f>VLOOKUP($AU135,'2022-Allocations'!$I$6:$T$24,AV$8,FALSE)</f>
        <v>1</v>
      </c>
      <c r="AW135" s="46">
        <f>VLOOKUP($AU135,'2022-Allocations'!$I$6:$T$24,AW$8,FALSE)</f>
        <v>0</v>
      </c>
      <c r="AX135" s="46">
        <f>VLOOKUP($AU135,'2022-Allocations'!$I$6:$T$24,AX$8,FALSE)</f>
        <v>0</v>
      </c>
      <c r="AY135" s="46">
        <f>VLOOKUP($AU135,'2022-Allocations'!$I$6:$T$24,AY$8,FALSE)</f>
        <v>0</v>
      </c>
      <c r="AZ135" s="46">
        <f>VLOOKUP($AU135,'2022-Allocations'!$I$6:$T$24,AZ$8,FALSE)</f>
        <v>0</v>
      </c>
      <c r="BA135" s="121">
        <f t="shared" si="11"/>
        <v>0</v>
      </c>
      <c r="BB135" s="46">
        <f>VLOOKUP(A135,'Data.Lookup - Do Not Print'!$G$3:$I$802,3,FALSE)</f>
        <v>0.1355191</v>
      </c>
      <c r="BC135" s="46">
        <f>VLOOKUP(A135,'Data.Lookup - Do Not Print'!$M$3:$O$802,3,FALSE)</f>
        <v>0.1355191</v>
      </c>
      <c r="BD135" s="46" t="str">
        <f t="shared" si="16"/>
        <v>N</v>
      </c>
      <c r="BE135" s="126">
        <f t="shared" si="17"/>
        <v>21083</v>
      </c>
      <c r="BF135" s="126">
        <f t="shared" si="18"/>
        <v>0</v>
      </c>
      <c r="BG135" s="126">
        <f t="shared" si="19"/>
        <v>0</v>
      </c>
      <c r="BH135" s="126">
        <f t="shared" si="20"/>
        <v>0</v>
      </c>
      <c r="BI135" s="126">
        <f t="shared" si="21"/>
        <v>0</v>
      </c>
      <c r="BJ135" s="131">
        <f t="shared" si="15"/>
        <v>0</v>
      </c>
    </row>
    <row r="136" spans="1:62" ht="13.5" thickBot="1">
      <c r="A136" s="9" t="s">
        <v>148</v>
      </c>
      <c r="B136" s="11">
        <v>10304965.51</v>
      </c>
      <c r="C136" s="11">
        <v>10392562.220000001</v>
      </c>
      <c r="D136" s="11">
        <v>10409946.970000001</v>
      </c>
      <c r="E136" s="11">
        <v>10426232.470000001</v>
      </c>
      <c r="F136" s="11">
        <v>10436748.890000001</v>
      </c>
      <c r="G136" s="11">
        <v>11352618.720000001</v>
      </c>
      <c r="H136" s="11">
        <v>11361719.33</v>
      </c>
      <c r="I136" s="11">
        <v>11375676.390000001</v>
      </c>
      <c r="J136" s="11">
        <v>11409626.529999999</v>
      </c>
      <c r="K136" s="11">
        <v>11444410.890000001</v>
      </c>
      <c r="L136" s="11">
        <v>11462821.68</v>
      </c>
      <c r="M136" s="11">
        <v>11299603.34</v>
      </c>
      <c r="N136" s="11">
        <v>11361051.529999999</v>
      </c>
      <c r="O136" s="11">
        <v>-5772869.1500000004</v>
      </c>
      <c r="P136" s="11">
        <v>-5850766.9199999999</v>
      </c>
      <c r="Q136" s="11">
        <v>-5929059.8099999996</v>
      </c>
      <c r="R136" s="11">
        <v>-6007479.4199999999</v>
      </c>
      <c r="S136" s="11">
        <v>-6085999.9000000004</v>
      </c>
      <c r="T136" s="11">
        <v>-6168006.9500000002</v>
      </c>
      <c r="U136" s="11">
        <v>-6253495.2400000002</v>
      </c>
      <c r="V136" s="11">
        <v>-6339070.3099999996</v>
      </c>
      <c r="W136" s="11">
        <v>-6424825.7000000002</v>
      </c>
      <c r="X136" s="11">
        <v>-6510839.7800000003</v>
      </c>
      <c r="Y136" s="11">
        <v>-6600664.0700000003</v>
      </c>
      <c r="Z136" s="11">
        <v>-6689943.3600000003</v>
      </c>
      <c r="AA136" s="11">
        <v>-6778839.6200000001</v>
      </c>
      <c r="AB136" s="11">
        <v>-76938.720000000001</v>
      </c>
      <c r="AC136" s="11">
        <v>-77897.77</v>
      </c>
      <c r="AD136" s="11">
        <v>-78292.89</v>
      </c>
      <c r="AE136" s="11">
        <v>-78419.61</v>
      </c>
      <c r="AF136" s="11">
        <v>-78520.479999999996</v>
      </c>
      <c r="AG136" s="11">
        <v>-82007.05</v>
      </c>
      <c r="AH136" s="11">
        <v>-85488.29</v>
      </c>
      <c r="AI136" s="11">
        <v>-85575.07</v>
      </c>
      <c r="AJ136" s="11">
        <v>-85755.39</v>
      </c>
      <c r="AK136" s="11">
        <v>-86014.080000000002</v>
      </c>
      <c r="AL136" s="11">
        <v>-89824.29</v>
      </c>
      <c r="AM136" s="11">
        <v>-89279.29</v>
      </c>
      <c r="AN136" s="11">
        <v>-88896.26</v>
      </c>
      <c r="AO136" t="str">
        <f t="shared" si="12"/>
        <v>ED</v>
      </c>
      <c r="AP136" s="125" t="s">
        <v>707</v>
      </c>
      <c r="AQ136" s="153" t="s">
        <v>986</v>
      </c>
      <c r="AR136" t="str">
        <f t="shared" si="13"/>
        <v>314000</v>
      </c>
      <c r="AS136" t="str">
        <f>IF(AO136="GD",VLOOKUP(_xlfn.NUMBERVALUE(AR136),'Data.Lookup - Do Not Print'!$D$3:$E$12,2,TRUE),VLOOKUP(_xlfn.NUMBERVALUE(AR136),'Data.Lookup - Do Not Print'!$A$3:$B$16,2,TRUE))</f>
        <v>Production - Thermal</v>
      </c>
      <c r="AT136">
        <v>4</v>
      </c>
      <c r="AU136" t="str">
        <f t="shared" si="14"/>
        <v>ED.WA4</v>
      </c>
      <c r="AV136" s="46">
        <f>VLOOKUP($AU136,'2022-Allocations'!$I$6:$T$24,AV$8,FALSE)</f>
        <v>1</v>
      </c>
      <c r="AW136" s="46">
        <f>VLOOKUP($AU136,'2022-Allocations'!$I$6:$T$24,AW$8,FALSE)</f>
        <v>0</v>
      </c>
      <c r="AX136" s="46">
        <f>VLOOKUP($AU136,'2022-Allocations'!$I$6:$T$24,AX$8,FALSE)</f>
        <v>0</v>
      </c>
      <c r="AY136" s="46">
        <f>VLOOKUP($AU136,'2022-Allocations'!$I$6:$T$24,AY$8,FALSE)</f>
        <v>0</v>
      </c>
      <c r="AZ136" s="46">
        <f>VLOOKUP($AU136,'2022-Allocations'!$I$6:$T$24,AZ$8,FALSE)</f>
        <v>0</v>
      </c>
      <c r="BA136" s="121">
        <f t="shared" si="11"/>
        <v>0</v>
      </c>
      <c r="BB136" s="46">
        <f>VLOOKUP(A136,'Data.Lookup - Do Not Print'!$G$3:$I$802,3,FALSE)</f>
        <v>9.0327050000000006E-2</v>
      </c>
      <c r="BC136" s="46">
        <f>VLOOKUP(A136,'Data.Lookup - Do Not Print'!$M$3:$O$802,3,FALSE)</f>
        <v>9.0327050000000006E-2</v>
      </c>
      <c r="BD136" s="46" t="str">
        <f t="shared" si="16"/>
        <v>N</v>
      </c>
      <c r="BE136" s="126">
        <f t="shared" si="17"/>
        <v>11361052</v>
      </c>
      <c r="BF136" s="126">
        <f t="shared" si="18"/>
        <v>0</v>
      </c>
      <c r="BG136" s="126">
        <f t="shared" si="19"/>
        <v>0</v>
      </c>
      <c r="BH136" s="126">
        <f t="shared" si="20"/>
        <v>0</v>
      </c>
      <c r="BI136" s="126">
        <f t="shared" si="21"/>
        <v>0</v>
      </c>
      <c r="BJ136" s="131">
        <f t="shared" si="15"/>
        <v>0</v>
      </c>
    </row>
    <row r="137" spans="1:62" ht="13.5" thickBot="1">
      <c r="A137" s="9" t="s">
        <v>149</v>
      </c>
      <c r="B137" s="11">
        <v>5216137.16</v>
      </c>
      <c r="C137" s="11">
        <v>4912188.63</v>
      </c>
      <c r="D137" s="11">
        <v>4929573.37</v>
      </c>
      <c r="E137" s="11">
        <v>4945858.8499999996</v>
      </c>
      <c r="F137" s="11">
        <v>4956375.26</v>
      </c>
      <c r="G137" s="11">
        <v>4978208.74</v>
      </c>
      <c r="H137" s="11">
        <v>4987309.3499999996</v>
      </c>
      <c r="I137" s="11">
        <v>5001266.42</v>
      </c>
      <c r="J137" s="11">
        <v>5035216.58</v>
      </c>
      <c r="K137" s="11">
        <v>5070000.96</v>
      </c>
      <c r="L137" s="11">
        <v>5088411.76</v>
      </c>
      <c r="M137" s="11">
        <v>4925193.33</v>
      </c>
      <c r="N137" s="11">
        <v>4986641.55</v>
      </c>
      <c r="O137" s="11">
        <v>-3598891.44</v>
      </c>
      <c r="P137" s="11">
        <v>-3620767.35</v>
      </c>
      <c r="Q137" s="11">
        <v>-3642024.33</v>
      </c>
      <c r="R137" s="11">
        <v>-3663354.03</v>
      </c>
      <c r="S137" s="11">
        <v>-3684741.62</v>
      </c>
      <c r="T137" s="11">
        <v>-3706199.08</v>
      </c>
      <c r="U137" s="11">
        <v>-3727723.36</v>
      </c>
      <c r="V137" s="11">
        <v>-3749297.43</v>
      </c>
      <c r="W137" s="11">
        <v>-3770974.97</v>
      </c>
      <c r="X137" s="11">
        <v>-3792800.98</v>
      </c>
      <c r="Y137" s="11">
        <v>-3819790.88</v>
      </c>
      <c r="Z137" s="11">
        <v>-3846468.02</v>
      </c>
      <c r="AA137" s="11">
        <v>-3872925.35</v>
      </c>
      <c r="AB137" s="11">
        <v>-22171.21</v>
      </c>
      <c r="AC137" s="11">
        <v>-21875.91</v>
      </c>
      <c r="AD137" s="11">
        <v>-21256.98</v>
      </c>
      <c r="AE137" s="11">
        <v>-21329.7</v>
      </c>
      <c r="AF137" s="11">
        <v>-21387.59</v>
      </c>
      <c r="AG137" s="11">
        <v>-21457.46</v>
      </c>
      <c r="AH137" s="11">
        <v>-21524.28</v>
      </c>
      <c r="AI137" s="11">
        <v>-21574.07</v>
      </c>
      <c r="AJ137" s="11">
        <v>-21677.54</v>
      </c>
      <c r="AK137" s="11">
        <v>-21826.01</v>
      </c>
      <c r="AL137" s="11">
        <v>-26989.9</v>
      </c>
      <c r="AM137" s="11">
        <v>-26677.14</v>
      </c>
      <c r="AN137" s="11">
        <v>-26457.33</v>
      </c>
      <c r="AO137" t="str">
        <f t="shared" si="12"/>
        <v>ED</v>
      </c>
      <c r="AP137" s="125" t="s">
        <v>707</v>
      </c>
      <c r="AQ137" s="153" t="s">
        <v>986</v>
      </c>
      <c r="AR137" t="str">
        <f t="shared" si="13"/>
        <v>315000</v>
      </c>
      <c r="AS137" t="str">
        <f>IF(AO137="GD",VLOOKUP(_xlfn.NUMBERVALUE(AR137),'Data.Lookup - Do Not Print'!$D$3:$E$12,2,TRUE),VLOOKUP(_xlfn.NUMBERVALUE(AR137),'Data.Lookup - Do Not Print'!$A$3:$B$16,2,TRUE))</f>
        <v>Production - Thermal</v>
      </c>
      <c r="AT137">
        <v>4</v>
      </c>
      <c r="AU137" t="str">
        <f t="shared" si="14"/>
        <v>ED.WA4</v>
      </c>
      <c r="AV137" s="46">
        <f>VLOOKUP($AU137,'2022-Allocations'!$I$6:$T$24,AV$8,FALSE)</f>
        <v>1</v>
      </c>
      <c r="AW137" s="46">
        <f>VLOOKUP($AU137,'2022-Allocations'!$I$6:$T$24,AW$8,FALSE)</f>
        <v>0</v>
      </c>
      <c r="AX137" s="46">
        <f>VLOOKUP($AU137,'2022-Allocations'!$I$6:$T$24,AX$8,FALSE)</f>
        <v>0</v>
      </c>
      <c r="AY137" s="46">
        <f>VLOOKUP($AU137,'2022-Allocations'!$I$6:$T$24,AY$8,FALSE)</f>
        <v>0</v>
      </c>
      <c r="AZ137" s="46">
        <f>VLOOKUP($AU137,'2022-Allocations'!$I$6:$T$24,AZ$8,FALSE)</f>
        <v>0</v>
      </c>
      <c r="BA137" s="121">
        <f t="shared" ref="BA137:BA196" si="22">SUM(AV137:AZ137)-1</f>
        <v>0</v>
      </c>
      <c r="BB137" s="46">
        <f>VLOOKUP(A137,'Data.Lookup - Do Not Print'!$G$3:$I$802,3,FALSE)</f>
        <v>5.1836999999999994E-2</v>
      </c>
      <c r="BC137" s="46">
        <f>VLOOKUP(A137,'Data.Lookup - Do Not Print'!$M$3:$O$802,3,FALSE)</f>
        <v>5.1836999999999994E-2</v>
      </c>
      <c r="BD137" s="46" t="str">
        <f t="shared" si="16"/>
        <v>N</v>
      </c>
      <c r="BE137" s="126">
        <f t="shared" si="17"/>
        <v>4986642</v>
      </c>
      <c r="BF137" s="126">
        <f t="shared" si="18"/>
        <v>0</v>
      </c>
      <c r="BG137" s="126">
        <f t="shared" si="19"/>
        <v>0</v>
      </c>
      <c r="BH137" s="126">
        <f t="shared" si="20"/>
        <v>0</v>
      </c>
      <c r="BI137" s="126">
        <f t="shared" si="21"/>
        <v>0</v>
      </c>
      <c r="BJ137" s="131">
        <f t="shared" si="15"/>
        <v>0</v>
      </c>
    </row>
    <row r="138" spans="1:62" ht="13.5" thickBot="1">
      <c r="A138" s="9" t="s">
        <v>150</v>
      </c>
      <c r="B138" s="11">
        <v>3432105.48</v>
      </c>
      <c r="C138" s="11">
        <v>2894245.83</v>
      </c>
      <c r="D138" s="11">
        <v>2911630.58</v>
      </c>
      <c r="E138" s="11">
        <v>2927916.08</v>
      </c>
      <c r="F138" s="11">
        <v>2938432.5</v>
      </c>
      <c r="G138" s="11">
        <v>2960265.96</v>
      </c>
      <c r="H138" s="11">
        <v>2969366.56</v>
      </c>
      <c r="I138" s="11">
        <v>2983323.62</v>
      </c>
      <c r="J138" s="11">
        <v>3017273.75</v>
      </c>
      <c r="K138" s="11">
        <v>3052058.1</v>
      </c>
      <c r="L138" s="11">
        <v>3070468.88</v>
      </c>
      <c r="M138" s="11">
        <v>2907250.6</v>
      </c>
      <c r="N138" s="11">
        <v>2968698.76</v>
      </c>
      <c r="O138" s="11">
        <v>-2352935.2799999998</v>
      </c>
      <c r="P138" s="11">
        <v>-2365923.0499999998</v>
      </c>
      <c r="Q138" s="11">
        <v>-2377842.2999999998</v>
      </c>
      <c r="R138" s="11">
        <v>-2389830.67</v>
      </c>
      <c r="S138" s="11">
        <v>-2401874.06</v>
      </c>
      <c r="T138" s="11">
        <v>-2413983.87</v>
      </c>
      <c r="U138" s="11">
        <v>-2426157.1800000002</v>
      </c>
      <c r="V138" s="11">
        <v>-2438377.83</v>
      </c>
      <c r="W138" s="11">
        <v>-2450696.84</v>
      </c>
      <c r="X138" s="11">
        <v>-2463156.96</v>
      </c>
      <c r="Y138" s="11">
        <v>-2480872.2799999998</v>
      </c>
      <c r="Z138" s="11">
        <v>-2498290.3199999998</v>
      </c>
      <c r="AA138" s="11">
        <v>-2515499.44</v>
      </c>
      <c r="AB138" s="11">
        <v>-13748.67</v>
      </c>
      <c r="AC138" s="11">
        <v>-12987.77</v>
      </c>
      <c r="AD138" s="11">
        <v>-11919.25</v>
      </c>
      <c r="AE138" s="11">
        <v>-11988.37</v>
      </c>
      <c r="AF138" s="11">
        <v>-12043.39</v>
      </c>
      <c r="AG138" s="11">
        <v>-12109.81</v>
      </c>
      <c r="AH138" s="11">
        <v>-12173.31</v>
      </c>
      <c r="AI138" s="11">
        <v>-12220.65</v>
      </c>
      <c r="AJ138" s="11">
        <v>-12319.01</v>
      </c>
      <c r="AK138" s="11">
        <v>-12460.12</v>
      </c>
      <c r="AL138" s="11">
        <v>-17715.32</v>
      </c>
      <c r="AM138" s="11">
        <v>-17418.04</v>
      </c>
      <c r="AN138" s="11">
        <v>-17209.12</v>
      </c>
      <c r="AO138" t="str">
        <f t="shared" si="12"/>
        <v>ED</v>
      </c>
      <c r="AP138" s="125" t="s">
        <v>707</v>
      </c>
      <c r="AQ138" s="153" t="s">
        <v>986</v>
      </c>
      <c r="AR138" t="str">
        <f t="shared" si="13"/>
        <v>316000</v>
      </c>
      <c r="AS138" t="str">
        <f>IF(AO138="GD",VLOOKUP(_xlfn.NUMBERVALUE(AR138),'Data.Lookup - Do Not Print'!$D$3:$E$12,2,TRUE),VLOOKUP(_xlfn.NUMBERVALUE(AR138),'Data.Lookup - Do Not Print'!$A$3:$B$16,2,TRUE))</f>
        <v>Production - Thermal</v>
      </c>
      <c r="AT138">
        <v>4</v>
      </c>
      <c r="AU138" t="str">
        <f t="shared" si="14"/>
        <v>ED.WA4</v>
      </c>
      <c r="AV138" s="46">
        <f>VLOOKUP($AU138,'2022-Allocations'!$I$6:$T$24,AV$8,FALSE)</f>
        <v>1</v>
      </c>
      <c r="AW138" s="46">
        <f>VLOOKUP($AU138,'2022-Allocations'!$I$6:$T$24,AW$8,FALSE)</f>
        <v>0</v>
      </c>
      <c r="AX138" s="46">
        <f>VLOOKUP($AU138,'2022-Allocations'!$I$6:$T$24,AX$8,FALSE)</f>
        <v>0</v>
      </c>
      <c r="AY138" s="46">
        <f>VLOOKUP($AU138,'2022-Allocations'!$I$6:$T$24,AY$8,FALSE)</f>
        <v>0</v>
      </c>
      <c r="AZ138" s="46">
        <f>VLOOKUP($AU138,'2022-Allocations'!$I$6:$T$24,AZ$8,FALSE)</f>
        <v>0</v>
      </c>
      <c r="BA138" s="121">
        <f t="shared" si="22"/>
        <v>0</v>
      </c>
      <c r="BB138" s="46">
        <f>VLOOKUP(A138,'Data.Lookup - Do Not Print'!$G$3:$I$802,3,FALSE)</f>
        <v>4.9271120000000002E-2</v>
      </c>
      <c r="BC138" s="46">
        <f>VLOOKUP(A138,'Data.Lookup - Do Not Print'!$M$3:$O$802,3,FALSE)</f>
        <v>4.9271120000000002E-2</v>
      </c>
      <c r="BD138" s="46" t="str">
        <f t="shared" si="16"/>
        <v>N</v>
      </c>
      <c r="BE138" s="126">
        <f t="shared" si="17"/>
        <v>2968699</v>
      </c>
      <c r="BF138" s="126">
        <f t="shared" si="18"/>
        <v>0</v>
      </c>
      <c r="BG138" s="126">
        <f t="shared" si="19"/>
        <v>0</v>
      </c>
      <c r="BH138" s="126">
        <f t="shared" si="20"/>
        <v>0</v>
      </c>
      <c r="BI138" s="126">
        <f t="shared" si="21"/>
        <v>0</v>
      </c>
      <c r="BJ138" s="131">
        <f t="shared" si="15"/>
        <v>0</v>
      </c>
    </row>
    <row r="139" spans="1:62" ht="13.5" thickBot="1">
      <c r="A139" s="9" t="s">
        <v>151</v>
      </c>
      <c r="B139" s="11">
        <v>4701046.76</v>
      </c>
      <c r="C139" s="11">
        <v>4701046.76</v>
      </c>
      <c r="D139" s="11">
        <v>4701046.76</v>
      </c>
      <c r="E139" s="11">
        <v>4701046.76</v>
      </c>
      <c r="F139" s="11">
        <v>4701046.76</v>
      </c>
      <c r="G139" s="11">
        <v>4701046.76</v>
      </c>
      <c r="H139" s="11">
        <v>4701046.76</v>
      </c>
      <c r="I139" s="11">
        <v>4701046.76</v>
      </c>
      <c r="J139" s="11">
        <v>4701046.76</v>
      </c>
      <c r="K139" s="11">
        <v>4701046.76</v>
      </c>
      <c r="L139" s="11">
        <v>4701046.76</v>
      </c>
      <c r="M139" s="11">
        <v>4701046.76</v>
      </c>
      <c r="N139" s="11">
        <v>4970674.25</v>
      </c>
      <c r="O139" s="11">
        <v>-608939.91</v>
      </c>
      <c r="P139" s="11">
        <v>-625990.37</v>
      </c>
      <c r="Q139" s="11">
        <v>-643040.81000000006</v>
      </c>
      <c r="R139" s="11">
        <v>-660091.25</v>
      </c>
      <c r="S139" s="11">
        <v>-677141.7</v>
      </c>
      <c r="T139" s="11">
        <v>-694192.15</v>
      </c>
      <c r="U139" s="11">
        <v>-711242.6</v>
      </c>
      <c r="V139" s="11">
        <v>-728293.03</v>
      </c>
      <c r="W139" s="11">
        <v>-745343.49</v>
      </c>
      <c r="X139" s="11">
        <v>-762393.92</v>
      </c>
      <c r="Y139" s="11">
        <v>-779444.35</v>
      </c>
      <c r="Z139" s="11">
        <v>-796494.81</v>
      </c>
      <c r="AA139" s="11">
        <v>-878930.83</v>
      </c>
      <c r="AB139" s="11">
        <v>-18626.740000000002</v>
      </c>
      <c r="AC139" s="11">
        <v>-17050.46</v>
      </c>
      <c r="AD139" s="11">
        <v>-17050.439999999999</v>
      </c>
      <c r="AE139" s="11">
        <v>-17050.439999999999</v>
      </c>
      <c r="AF139" s="11">
        <v>-17050.45</v>
      </c>
      <c r="AG139" s="11">
        <v>-17050.45</v>
      </c>
      <c r="AH139" s="11">
        <v>-17050.45</v>
      </c>
      <c r="AI139" s="11">
        <v>-17050.43</v>
      </c>
      <c r="AJ139" s="11">
        <v>-17050.46</v>
      </c>
      <c r="AK139" s="11">
        <v>-17050.43</v>
      </c>
      <c r="AL139" s="11">
        <v>-17050.43</v>
      </c>
      <c r="AM139" s="11">
        <v>-17050.46</v>
      </c>
      <c r="AN139" s="11">
        <v>-82436.02</v>
      </c>
      <c r="AO139" t="str">
        <f t="shared" ref="AO139:AO202" si="23">LEFT(A139,2)</f>
        <v>ED</v>
      </c>
      <c r="AP139" s="125" t="s">
        <v>707</v>
      </c>
      <c r="AQ139" s="153" t="s">
        <v>986</v>
      </c>
      <c r="AR139" t="str">
        <f t="shared" ref="AR139:AR202" si="24">RIGHT(A139,6)</f>
        <v>317000</v>
      </c>
      <c r="AS139" t="str">
        <f>IF(AO139="GD",VLOOKUP(_xlfn.NUMBERVALUE(AR139),'Data.Lookup - Do Not Print'!$D$3:$E$12,2,TRUE),VLOOKUP(_xlfn.NUMBERVALUE(AR139),'Data.Lookup - Do Not Print'!$A$3:$B$16,2,TRUE))</f>
        <v>Production - Thermal</v>
      </c>
      <c r="AT139">
        <v>4</v>
      </c>
      <c r="AU139" t="str">
        <f t="shared" ref="AU139:AU202" si="25">_xlfn.CONCAT(AO139,".",AP139,AT139)</f>
        <v>ED.WA4</v>
      </c>
      <c r="AV139" s="46">
        <f>VLOOKUP($AU139,'2022-Allocations'!$I$6:$T$24,AV$8,FALSE)</f>
        <v>1</v>
      </c>
      <c r="AW139" s="46">
        <f>VLOOKUP($AU139,'2022-Allocations'!$I$6:$T$24,AW$8,FALSE)</f>
        <v>0</v>
      </c>
      <c r="AX139" s="46">
        <f>VLOOKUP($AU139,'2022-Allocations'!$I$6:$T$24,AX$8,FALSE)</f>
        <v>0</v>
      </c>
      <c r="AY139" s="46">
        <f>VLOOKUP($AU139,'2022-Allocations'!$I$6:$T$24,AY$8,FALSE)</f>
        <v>0</v>
      </c>
      <c r="AZ139" s="46">
        <f>VLOOKUP($AU139,'2022-Allocations'!$I$6:$T$24,AZ$8,FALSE)</f>
        <v>0</v>
      </c>
      <c r="BA139" s="121">
        <f t="shared" si="22"/>
        <v>0</v>
      </c>
      <c r="BB139" s="46">
        <f>VLOOKUP(A139,'Data.Lookup - Do Not Print'!$G$3:$I$802,3,FALSE)</f>
        <v>0</v>
      </c>
      <c r="BC139" s="46">
        <f>VLOOKUP(A139,'Data.Lookup - Do Not Print'!$M$3:$O$802,3,FALSE)</f>
        <v>0</v>
      </c>
      <c r="BD139" s="46" t="str">
        <f t="shared" si="16"/>
        <v>Y</v>
      </c>
      <c r="BE139" s="126">
        <f t="shared" si="17"/>
        <v>4970674</v>
      </c>
      <c r="BF139" s="126">
        <f t="shared" si="18"/>
        <v>0</v>
      </c>
      <c r="BG139" s="126">
        <f t="shared" si="19"/>
        <v>0</v>
      </c>
      <c r="BH139" s="126">
        <f t="shared" si="20"/>
        <v>0</v>
      </c>
      <c r="BI139" s="126">
        <f t="shared" si="21"/>
        <v>0</v>
      </c>
      <c r="BJ139" s="131">
        <f t="shared" ref="BJ139:BJ202" si="26">IF(ABS(SUM(BE139:BI139)-N139)&gt;1,"Allocate",0)</f>
        <v>0</v>
      </c>
    </row>
    <row r="140" spans="1:62" ht="13.5" thickBot="1">
      <c r="A140" s="9" t="s">
        <v>152</v>
      </c>
      <c r="B140" s="11">
        <v>44049218.049999997</v>
      </c>
      <c r="C140" s="11">
        <v>44049218.049999997</v>
      </c>
      <c r="D140" s="11">
        <v>44049218.049999997</v>
      </c>
      <c r="E140" s="11">
        <v>44049218.049999997</v>
      </c>
      <c r="F140" s="11">
        <v>44049218.049999997</v>
      </c>
      <c r="G140" s="11">
        <v>44049218.049999997</v>
      </c>
      <c r="H140" s="11">
        <v>44049218.049999997</v>
      </c>
      <c r="I140" s="11">
        <v>44049218.049999997</v>
      </c>
      <c r="J140" s="11">
        <v>44049218.049999997</v>
      </c>
      <c r="K140" s="11">
        <v>44049218.049999997</v>
      </c>
      <c r="L140" s="11">
        <v>44049218.049999997</v>
      </c>
      <c r="M140" s="11">
        <v>44049218.049999997</v>
      </c>
      <c r="N140" s="11">
        <v>44049218.049999997</v>
      </c>
      <c r="O140" s="11">
        <v>-13814954.16</v>
      </c>
      <c r="P140" s="11">
        <v>-13891487.57</v>
      </c>
      <c r="Q140" s="11">
        <v>-13968020.85</v>
      </c>
      <c r="R140" s="11">
        <v>-14044554.220000001</v>
      </c>
      <c r="S140" s="11">
        <v>-14121087.66</v>
      </c>
      <c r="T140" s="11">
        <v>-14197620.93</v>
      </c>
      <c r="U140" s="11">
        <v>-14274154.220000001</v>
      </c>
      <c r="V140" s="11">
        <v>-14350687.49</v>
      </c>
      <c r="W140" s="11">
        <v>-14427220.74</v>
      </c>
      <c r="X140" s="11">
        <v>-14503754.18</v>
      </c>
      <c r="Y140" s="11">
        <v>-14580287.529999999</v>
      </c>
      <c r="Z140" s="11">
        <v>-14656820.77</v>
      </c>
      <c r="AA140" s="11">
        <v>-14733354.08</v>
      </c>
      <c r="AB140" s="11">
        <v>-76533.27</v>
      </c>
      <c r="AC140" s="11">
        <v>-76533.41</v>
      </c>
      <c r="AD140" s="11">
        <v>-76533.279999999999</v>
      </c>
      <c r="AE140" s="11">
        <v>-76533.37</v>
      </c>
      <c r="AF140" s="11">
        <v>-76533.440000000002</v>
      </c>
      <c r="AG140" s="11">
        <v>-76533.27</v>
      </c>
      <c r="AH140" s="11">
        <v>-76533.289999999994</v>
      </c>
      <c r="AI140" s="11">
        <v>-76533.27</v>
      </c>
      <c r="AJ140" s="11">
        <v>-76533.25</v>
      </c>
      <c r="AK140" s="11">
        <v>-76533.440000000002</v>
      </c>
      <c r="AL140" s="11">
        <v>-76533.350000000006</v>
      </c>
      <c r="AM140" s="11">
        <v>-76533.240000000005</v>
      </c>
      <c r="AN140" s="11">
        <v>-76533.31</v>
      </c>
      <c r="AO140" t="str">
        <f t="shared" si="23"/>
        <v>ED</v>
      </c>
      <c r="AP140" t="str">
        <f>IFERROR(IF(VLOOKUP(MID(A140,4,2),'Data.Lookup - Do Not Print'!$S$3:$T$7,2,FALSE)=1,MID(A140,4,2),0),"AN")</f>
        <v>AN</v>
      </c>
      <c r="AQ140" t="s">
        <v>987</v>
      </c>
      <c r="AR140" t="str">
        <f t="shared" si="24"/>
        <v>302000</v>
      </c>
      <c r="AS140" t="str">
        <f>IF(AO140="GD",VLOOKUP(_xlfn.NUMBERVALUE(AR140),'Data.Lookup - Do Not Print'!$D$3:$E$12,2,TRUE),VLOOKUP(_xlfn.NUMBERVALUE(AR140),'Data.Lookup - Do Not Print'!$A$3:$B$16,2,TRUE))</f>
        <v>Intangibles</v>
      </c>
      <c r="AT140">
        <v>1</v>
      </c>
      <c r="AU140" t="str">
        <f t="shared" si="25"/>
        <v>ED.AN1</v>
      </c>
      <c r="AV140" s="46">
        <f>VLOOKUP($AU140,'2022-Allocations'!$I$6:$T$24,AV$8,FALSE)</f>
        <v>0.65529999999999999</v>
      </c>
      <c r="AW140" s="46">
        <f>VLOOKUP($AU140,'2022-Allocations'!$I$6:$T$24,AW$8,FALSE)</f>
        <v>0</v>
      </c>
      <c r="AX140" s="46">
        <f>VLOOKUP($AU140,'2022-Allocations'!$I$6:$T$24,AX$8,FALSE)</f>
        <v>0.34470000000000001</v>
      </c>
      <c r="AY140" s="46">
        <f>VLOOKUP($AU140,'2022-Allocations'!$I$6:$T$24,AY$8,FALSE)</f>
        <v>0</v>
      </c>
      <c r="AZ140" s="46">
        <f>VLOOKUP($AU140,'2022-Allocations'!$I$6:$T$24,AZ$8,FALSE)</f>
        <v>0</v>
      </c>
      <c r="BA140" s="121">
        <f t="shared" si="22"/>
        <v>0</v>
      </c>
      <c r="BB140" s="46">
        <f>VLOOKUP(A140,'Data.Lookup - Do Not Print'!$G$3:$I$802,3,FALSE)</f>
        <v>2.1857919999999999E-2</v>
      </c>
      <c r="BC140" s="46">
        <f>VLOOKUP(A140,'Data.Lookup - Do Not Print'!$M$3:$O$802,3,FALSE)</f>
        <v>2.1857919999999999E-2</v>
      </c>
      <c r="BD140" s="46" t="str">
        <f t="shared" ref="BD140:BD203" si="27">IF(AND(BB140=0,BC140=0),"Y","N")</f>
        <v>N</v>
      </c>
      <c r="BE140" s="126">
        <f t="shared" ref="BE140:BE203" si="28">ROUND($N140*AV140,0)</f>
        <v>28865453</v>
      </c>
      <c r="BF140" s="126">
        <f t="shared" ref="BF140:BF203" si="29">ROUND($N140*AW140,0)</f>
        <v>0</v>
      </c>
      <c r="BG140" s="126">
        <f t="shared" ref="BG140:BG203" si="30">ROUND($N140*AX140,0)</f>
        <v>15183765</v>
      </c>
      <c r="BH140" s="126">
        <f t="shared" ref="BH140:BH203" si="31">ROUND($N140*AY140,0)</f>
        <v>0</v>
      </c>
      <c r="BI140" s="126">
        <f t="shared" ref="BI140:BI203" si="32">ROUND($N140*AZ140,0)</f>
        <v>0</v>
      </c>
      <c r="BJ140" s="131">
        <f t="shared" si="26"/>
        <v>0</v>
      </c>
    </row>
    <row r="141" spans="1:62" ht="13.5" thickBot="1">
      <c r="A141" s="9" t="s">
        <v>153</v>
      </c>
      <c r="B141" s="11">
        <v>7424347.9400000004</v>
      </c>
      <c r="C141" s="11">
        <v>7424347.9400000004</v>
      </c>
      <c r="D141" s="11">
        <v>7296100.8600000003</v>
      </c>
      <c r="E141" s="11">
        <v>7296100.8600000003</v>
      </c>
      <c r="F141" s="11">
        <v>7296100.8600000003</v>
      </c>
      <c r="G141" s="11">
        <v>7296100.8600000003</v>
      </c>
      <c r="H141" s="11">
        <v>7296100.8600000003</v>
      </c>
      <c r="I141" s="11">
        <v>7296100.8600000003</v>
      </c>
      <c r="J141" s="11">
        <v>7296100.8600000003</v>
      </c>
      <c r="K141" s="11">
        <v>7296100.8600000003</v>
      </c>
      <c r="L141" s="11">
        <v>7296100.8600000003</v>
      </c>
      <c r="M141" s="11">
        <v>7296100.8600000003</v>
      </c>
      <c r="N141" s="11">
        <v>7296100.8600000003</v>
      </c>
      <c r="O141" s="11">
        <v>-1809975.51</v>
      </c>
      <c r="P141" s="11">
        <v>-1821030.43</v>
      </c>
      <c r="Q141" s="11">
        <v>-1826741.8</v>
      </c>
      <c r="R141" s="11">
        <v>-1837602.36</v>
      </c>
      <c r="S141" s="11">
        <v>-1848462.93</v>
      </c>
      <c r="T141" s="11">
        <v>-1859323.49</v>
      </c>
      <c r="U141" s="11">
        <v>-1870184.06</v>
      </c>
      <c r="V141" s="11">
        <v>-1881044.66</v>
      </c>
      <c r="W141" s="11">
        <v>-1891905.25</v>
      </c>
      <c r="X141" s="11">
        <v>-1902765.8</v>
      </c>
      <c r="Y141" s="11">
        <v>-1913626.36</v>
      </c>
      <c r="Z141" s="11">
        <v>-1924486.97</v>
      </c>
      <c r="AA141" s="11">
        <v>-1935347.56</v>
      </c>
      <c r="AB141" s="11">
        <v>-11054.97</v>
      </c>
      <c r="AC141" s="11">
        <v>-11054.92</v>
      </c>
      <c r="AD141" s="11">
        <v>-5711.37</v>
      </c>
      <c r="AE141" s="11">
        <v>-10860.56</v>
      </c>
      <c r="AF141" s="11">
        <v>-10860.57</v>
      </c>
      <c r="AG141" s="11">
        <v>-10860.56</v>
      </c>
      <c r="AH141" s="11">
        <v>-10860.57</v>
      </c>
      <c r="AI141" s="11">
        <v>-10860.6</v>
      </c>
      <c r="AJ141" s="11">
        <v>-10860.59</v>
      </c>
      <c r="AK141" s="11">
        <v>-10860.55</v>
      </c>
      <c r="AL141" s="11">
        <v>-10860.56</v>
      </c>
      <c r="AM141" s="11">
        <v>-10860.61</v>
      </c>
      <c r="AN141" s="11">
        <v>-10860.59</v>
      </c>
      <c r="AO141" t="str">
        <f t="shared" si="23"/>
        <v>ED</v>
      </c>
      <c r="AP141" t="str">
        <f>IFERROR(IF(VLOOKUP(MID(A141,4,2),'Data.Lookup - Do Not Print'!$S$3:$T$7,2,FALSE)=1,MID(A141,4,2),0),"AN")</f>
        <v>AN</v>
      </c>
      <c r="AQ141" t="s">
        <v>987</v>
      </c>
      <c r="AR141" t="str">
        <f t="shared" si="24"/>
        <v>303000</v>
      </c>
      <c r="AS141" t="str">
        <f>IF(AO141="GD",VLOOKUP(_xlfn.NUMBERVALUE(AR141),'Data.Lookup - Do Not Print'!$D$3:$E$12,2,TRUE),VLOOKUP(_xlfn.NUMBERVALUE(AR141),'Data.Lookup - Do Not Print'!$A$3:$B$16,2,TRUE))</f>
        <v>Intangibles</v>
      </c>
      <c r="AT141">
        <v>1</v>
      </c>
      <c r="AU141" t="str">
        <f t="shared" si="25"/>
        <v>ED.AN1</v>
      </c>
      <c r="AV141" s="46">
        <f>VLOOKUP($AU141,'2022-Allocations'!$I$6:$T$24,AV$8,FALSE)</f>
        <v>0.65529999999999999</v>
      </c>
      <c r="AW141" s="46">
        <f>VLOOKUP($AU141,'2022-Allocations'!$I$6:$T$24,AW$8,FALSE)</f>
        <v>0</v>
      </c>
      <c r="AX141" s="46">
        <f>VLOOKUP($AU141,'2022-Allocations'!$I$6:$T$24,AX$8,FALSE)</f>
        <v>0.34470000000000001</v>
      </c>
      <c r="AY141" s="46">
        <f>VLOOKUP($AU141,'2022-Allocations'!$I$6:$T$24,AY$8,FALSE)</f>
        <v>0</v>
      </c>
      <c r="AZ141" s="46">
        <f>VLOOKUP($AU141,'2022-Allocations'!$I$6:$T$24,AZ$8,FALSE)</f>
        <v>0</v>
      </c>
      <c r="BA141" s="121">
        <f t="shared" si="22"/>
        <v>0</v>
      </c>
      <c r="BB141" s="46">
        <f>VLOOKUP(A141,'Data.Lookup - Do Not Print'!$G$3:$I$802,3,FALSE)</f>
        <v>1.8181820000000001E-2</v>
      </c>
      <c r="BC141" s="46">
        <f>VLOOKUP(A141,'Data.Lookup - Do Not Print'!$M$3:$O$802,3,FALSE)</f>
        <v>1.8181820000000001E-2</v>
      </c>
      <c r="BD141" s="46" t="str">
        <f t="shared" si="27"/>
        <v>N</v>
      </c>
      <c r="BE141" s="126">
        <f t="shared" si="28"/>
        <v>4781135</v>
      </c>
      <c r="BF141" s="126">
        <f t="shared" si="29"/>
        <v>0</v>
      </c>
      <c r="BG141" s="126">
        <f t="shared" si="30"/>
        <v>2514966</v>
      </c>
      <c r="BH141" s="126">
        <f t="shared" si="31"/>
        <v>0</v>
      </c>
      <c r="BI141" s="126">
        <f t="shared" si="32"/>
        <v>0</v>
      </c>
      <c r="BJ141" s="131">
        <f t="shared" si="26"/>
        <v>0</v>
      </c>
    </row>
    <row r="142" spans="1:62" ht="13.5" thickBot="1">
      <c r="A142" s="9" t="s">
        <v>154</v>
      </c>
      <c r="B142" s="11">
        <v>18743808.210000001</v>
      </c>
      <c r="C142" s="11">
        <v>19161530.34</v>
      </c>
      <c r="D142" s="11">
        <v>18708576.420000002</v>
      </c>
      <c r="E142" s="11">
        <v>18843444.550000001</v>
      </c>
      <c r="F142" s="11">
        <v>18960784.329999998</v>
      </c>
      <c r="G142" s="11">
        <v>19013253.109999999</v>
      </c>
      <c r="H142" s="11">
        <v>21204770.609999999</v>
      </c>
      <c r="I142" s="11">
        <v>21225466.32</v>
      </c>
      <c r="J142" s="11">
        <v>21238939.170000002</v>
      </c>
      <c r="K142" s="11">
        <v>21321130.5</v>
      </c>
      <c r="L142" s="11">
        <v>21341942.629999999</v>
      </c>
      <c r="M142" s="11">
        <v>21426346.690000001</v>
      </c>
      <c r="N142" s="11">
        <v>21463659.989999998</v>
      </c>
      <c r="O142" s="11">
        <v>-8179793.8899999997</v>
      </c>
      <c r="P142" s="11">
        <v>-8489730.5500000007</v>
      </c>
      <c r="Q142" s="11">
        <v>-8310070.6299999999</v>
      </c>
      <c r="R142" s="11">
        <v>-8622115.7300000004</v>
      </c>
      <c r="S142" s="11">
        <v>-8933830.4199999999</v>
      </c>
      <c r="T142" s="11">
        <v>-9244625.75</v>
      </c>
      <c r="U142" s="11">
        <v>-9288684.9100000001</v>
      </c>
      <c r="V142" s="11">
        <v>-9641461.4499999993</v>
      </c>
      <c r="W142" s="11">
        <v>-9987359.3300000001</v>
      </c>
      <c r="X142" s="11">
        <v>-10341471.4</v>
      </c>
      <c r="Y142" s="11">
        <v>-10696622.789999999</v>
      </c>
      <c r="Z142" s="11">
        <v>-11050118.220000001</v>
      </c>
      <c r="AA142" s="11">
        <v>-11400873.199999999</v>
      </c>
      <c r="AB142" s="11">
        <v>-295494.61</v>
      </c>
      <c r="AC142" s="11">
        <v>-309936.65999999997</v>
      </c>
      <c r="AD142" s="11">
        <v>-310642.51</v>
      </c>
      <c r="AE142" s="11">
        <v>-312045.09999999998</v>
      </c>
      <c r="AF142" s="11">
        <v>-311714.69</v>
      </c>
      <c r="AG142" s="11">
        <v>-310795.33</v>
      </c>
      <c r="AH142" s="11">
        <v>-331973.45</v>
      </c>
      <c r="AI142" s="11">
        <v>-352776.54</v>
      </c>
      <c r="AJ142" s="11">
        <v>-353083.86</v>
      </c>
      <c r="AK142" s="11">
        <v>-354112.07</v>
      </c>
      <c r="AL142" s="11">
        <v>-355151.39</v>
      </c>
      <c r="AM142" s="11">
        <v>-353495.43</v>
      </c>
      <c r="AN142" s="11">
        <v>-350754.98</v>
      </c>
      <c r="AO142" t="str">
        <f t="shared" si="23"/>
        <v>ED</v>
      </c>
      <c r="AP142" t="str">
        <f>IFERROR(IF(VLOOKUP(MID(A142,4,2),'Data.Lookup - Do Not Print'!$S$3:$T$7,2,FALSE)=1,MID(A142,4,2),0),"AN")</f>
        <v>AN</v>
      </c>
      <c r="AQ142" t="s">
        <v>987</v>
      </c>
      <c r="AR142" t="str">
        <f t="shared" si="24"/>
        <v>303100</v>
      </c>
      <c r="AS142" t="str">
        <f>IF(AO142="GD",VLOOKUP(_xlfn.NUMBERVALUE(AR142),'Data.Lookup - Do Not Print'!$D$3:$E$12,2,TRUE),VLOOKUP(_xlfn.NUMBERVALUE(AR142),'Data.Lookup - Do Not Print'!$A$3:$B$16,2,TRUE))</f>
        <v>Intangibles</v>
      </c>
      <c r="AT142">
        <v>4</v>
      </c>
      <c r="AU142" t="str">
        <f t="shared" si="25"/>
        <v>ED.AN4</v>
      </c>
      <c r="AV142" s="46">
        <f>VLOOKUP($AU142,'2022-Allocations'!$I$6:$T$24,AV$8,FALSE)</f>
        <v>0.66500999999999999</v>
      </c>
      <c r="AW142" s="46">
        <f>VLOOKUP($AU142,'2022-Allocations'!$I$6:$T$24,AW$8,FALSE)</f>
        <v>0</v>
      </c>
      <c r="AX142" s="46">
        <f>VLOOKUP($AU142,'2022-Allocations'!$I$6:$T$24,AX$8,FALSE)</f>
        <v>0.33499000000000001</v>
      </c>
      <c r="AY142" s="46">
        <f>VLOOKUP($AU142,'2022-Allocations'!$I$6:$T$24,AY$8,FALSE)</f>
        <v>0</v>
      </c>
      <c r="AZ142" s="46">
        <f>VLOOKUP($AU142,'2022-Allocations'!$I$6:$T$24,AZ$8,FALSE)</f>
        <v>0</v>
      </c>
      <c r="BA142" s="121">
        <f t="shared" si="22"/>
        <v>0</v>
      </c>
      <c r="BB142" s="46">
        <f>VLOOKUP(A142,'Data.Lookup - Do Not Print'!$G$3:$I$802,3,FALSE)</f>
        <v>0.2</v>
      </c>
      <c r="BC142" s="46">
        <f>VLOOKUP(A142,'Data.Lookup - Do Not Print'!$M$3:$O$802,3,FALSE)</f>
        <v>0.2</v>
      </c>
      <c r="BD142" s="46" t="str">
        <f t="shared" si="27"/>
        <v>N</v>
      </c>
      <c r="BE142" s="126">
        <f t="shared" si="28"/>
        <v>14273549</v>
      </c>
      <c r="BF142" s="126">
        <f t="shared" si="29"/>
        <v>0</v>
      </c>
      <c r="BG142" s="126">
        <f t="shared" si="30"/>
        <v>7190111</v>
      </c>
      <c r="BH142" s="126">
        <f t="shared" si="31"/>
        <v>0</v>
      </c>
      <c r="BI142" s="126">
        <f t="shared" si="32"/>
        <v>0</v>
      </c>
      <c r="BJ142" s="131">
        <f t="shared" si="26"/>
        <v>0</v>
      </c>
    </row>
    <row r="143" spans="1:62" ht="13.5" thickBot="1">
      <c r="A143" s="9" t="s">
        <v>156</v>
      </c>
      <c r="B143" s="10"/>
      <c r="C143" s="10"/>
      <c r="D143" s="10"/>
      <c r="E143" s="10"/>
      <c r="F143" s="10"/>
      <c r="G143" s="10"/>
      <c r="H143" s="11">
        <v>1652887.71</v>
      </c>
      <c r="I143" s="11">
        <v>1662914.87</v>
      </c>
      <c r="J143" s="11">
        <v>1670814.72</v>
      </c>
      <c r="K143" s="11">
        <v>1674292.52</v>
      </c>
      <c r="L143" s="11">
        <v>1671884.62</v>
      </c>
      <c r="M143" s="11">
        <v>1671884.62</v>
      </c>
      <c r="N143" s="11">
        <v>1671884.62</v>
      </c>
      <c r="O143" s="10"/>
      <c r="P143" s="10"/>
      <c r="Q143" s="10"/>
      <c r="R143" s="10"/>
      <c r="S143" s="10"/>
      <c r="T143" s="10"/>
      <c r="U143" s="11">
        <v>-13774.07</v>
      </c>
      <c r="V143" s="11">
        <v>-41406.449999999997</v>
      </c>
      <c r="W143" s="11">
        <v>-69192.06</v>
      </c>
      <c r="X143" s="11">
        <v>-97076.6</v>
      </c>
      <c r="Y143" s="11">
        <v>-124970.62</v>
      </c>
      <c r="Z143" s="11">
        <v>-152842.94</v>
      </c>
      <c r="AA143" s="11">
        <v>-180715.26</v>
      </c>
      <c r="AB143" s="10"/>
      <c r="AC143" s="10"/>
      <c r="AD143" s="10"/>
      <c r="AE143" s="10"/>
      <c r="AF143" s="10"/>
      <c r="AG143" s="10"/>
      <c r="AH143" s="11">
        <v>-13774.07</v>
      </c>
      <c r="AI143" s="11">
        <v>-27632.38</v>
      </c>
      <c r="AJ143" s="11">
        <v>-27785.61</v>
      </c>
      <c r="AK143" s="11">
        <v>-27884.54</v>
      </c>
      <c r="AL143" s="11">
        <v>-27894.02</v>
      </c>
      <c r="AM143" s="11">
        <v>-27872.32</v>
      </c>
      <c r="AN143" s="11">
        <v>-27872.32</v>
      </c>
      <c r="AO143" t="str">
        <f t="shared" si="23"/>
        <v>ED</v>
      </c>
      <c r="AP143" t="str">
        <f>IFERROR(IF(VLOOKUP(MID(A143,4,2),'Data.Lookup - Do Not Print'!$S$3:$T$7,2,FALSE)=1,MID(A143,4,2),0),"AN")</f>
        <v>AN</v>
      </c>
      <c r="AQ143" t="s">
        <v>987</v>
      </c>
      <c r="AR143" t="str">
        <f t="shared" si="24"/>
        <v>303130</v>
      </c>
      <c r="AS143" t="str">
        <f>IF(AO143="GD",VLOOKUP(_xlfn.NUMBERVALUE(AR143),'Data.Lookup - Do Not Print'!$D$3:$E$12,2,TRUE),VLOOKUP(_xlfn.NUMBERVALUE(AR143),'Data.Lookup - Do Not Print'!$A$3:$B$16,2,TRUE))</f>
        <v>Intangibles</v>
      </c>
      <c r="AT143">
        <v>4</v>
      </c>
      <c r="AU143" t="str">
        <f t="shared" si="25"/>
        <v>ED.AN4</v>
      </c>
      <c r="AV143" s="46">
        <f>VLOOKUP($AU143,'2022-Allocations'!$I$6:$T$24,AV$8,FALSE)</f>
        <v>0.66500999999999999</v>
      </c>
      <c r="AW143" s="46">
        <f>VLOOKUP($AU143,'2022-Allocations'!$I$6:$T$24,AW$8,FALSE)</f>
        <v>0</v>
      </c>
      <c r="AX143" s="46">
        <f>VLOOKUP($AU143,'2022-Allocations'!$I$6:$T$24,AX$8,FALSE)</f>
        <v>0.33499000000000001</v>
      </c>
      <c r="AY143" s="46">
        <f>VLOOKUP($AU143,'2022-Allocations'!$I$6:$T$24,AY$8,FALSE)</f>
        <v>0</v>
      </c>
      <c r="AZ143" s="46">
        <f>VLOOKUP($AU143,'2022-Allocations'!$I$6:$T$24,AZ$8,FALSE)</f>
        <v>0</v>
      </c>
      <c r="BA143" s="121">
        <f t="shared" si="22"/>
        <v>0</v>
      </c>
      <c r="BB143" s="46">
        <f>VLOOKUP(A143,'Data.Lookup - Do Not Print'!$G$3:$I$802,3,FALSE)</f>
        <v>0.2</v>
      </c>
      <c r="BC143" s="46">
        <f>VLOOKUP(A143,'Data.Lookup - Do Not Print'!$M$3:$O$802,3,FALSE)</f>
        <v>0.2</v>
      </c>
      <c r="BD143" s="46" t="str">
        <f t="shared" si="27"/>
        <v>N</v>
      </c>
      <c r="BE143" s="126">
        <f t="shared" si="28"/>
        <v>1111820</v>
      </c>
      <c r="BF143" s="126">
        <f t="shared" si="29"/>
        <v>0</v>
      </c>
      <c r="BG143" s="126">
        <f t="shared" si="30"/>
        <v>560065</v>
      </c>
      <c r="BH143" s="126">
        <f t="shared" si="31"/>
        <v>0</v>
      </c>
      <c r="BI143" s="126">
        <f t="shared" si="32"/>
        <v>0</v>
      </c>
      <c r="BJ143" s="131">
        <f t="shared" si="26"/>
        <v>0</v>
      </c>
    </row>
    <row r="144" spans="1:62" ht="13.5" thickBot="1">
      <c r="A144" s="9" t="s">
        <v>157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1">
        <v>78962.55</v>
      </c>
      <c r="L144" s="11">
        <v>80891.89</v>
      </c>
      <c r="M144" s="11">
        <v>92773.11</v>
      </c>
      <c r="N144" s="11">
        <v>97035.5</v>
      </c>
      <c r="O144" s="10"/>
      <c r="P144" s="10"/>
      <c r="Q144" s="10"/>
      <c r="R144" s="10"/>
      <c r="S144" s="10"/>
      <c r="T144" s="10"/>
      <c r="U144" s="10"/>
      <c r="V144" s="10"/>
      <c r="W144" s="10"/>
      <c r="X144" s="11">
        <v>-1096.7</v>
      </c>
      <c r="Y144" s="11">
        <v>-3317.27</v>
      </c>
      <c r="Z144" s="11">
        <v>-5737.99</v>
      </c>
      <c r="AA144" s="11">
        <v>-8399.67</v>
      </c>
      <c r="AB144" s="10"/>
      <c r="AC144" s="10"/>
      <c r="AD144" s="10"/>
      <c r="AE144" s="10"/>
      <c r="AF144" s="10"/>
      <c r="AG144" s="10"/>
      <c r="AH144" s="10"/>
      <c r="AI144" s="10"/>
      <c r="AJ144" s="10"/>
      <c r="AK144" s="11">
        <v>-1096.7</v>
      </c>
      <c r="AL144" s="11">
        <v>-2220.5700000000002</v>
      </c>
      <c r="AM144" s="11">
        <v>-2420.7199999999998</v>
      </c>
      <c r="AN144" s="11">
        <v>-2661.68</v>
      </c>
      <c r="AO144" t="str">
        <f t="shared" si="23"/>
        <v>ED</v>
      </c>
      <c r="AP144" t="str">
        <f>IFERROR(IF(VLOOKUP(MID(A144,4,2),'Data.Lookup - Do Not Print'!$S$3:$T$7,2,FALSE)=1,MID(A144,4,2),0),"AN")</f>
        <v>AN</v>
      </c>
      <c r="AQ144" t="s">
        <v>987</v>
      </c>
      <c r="AR144" t="str">
        <f t="shared" si="24"/>
        <v>303133</v>
      </c>
      <c r="AS144" t="str">
        <f>IF(AO144="GD",VLOOKUP(_xlfn.NUMBERVALUE(AR144),'Data.Lookup - Do Not Print'!$D$3:$E$12,2,TRUE),VLOOKUP(_xlfn.NUMBERVALUE(AR144),'Data.Lookup - Do Not Print'!$A$3:$B$16,2,TRUE))</f>
        <v>Intangibles</v>
      </c>
      <c r="AT144">
        <v>4</v>
      </c>
      <c r="AU144" t="str">
        <f t="shared" si="25"/>
        <v>ED.AN4</v>
      </c>
      <c r="AV144" s="46">
        <f>VLOOKUP($AU144,'2022-Allocations'!$I$6:$T$24,AV$8,FALSE)</f>
        <v>0.66500999999999999</v>
      </c>
      <c r="AW144" s="46">
        <f>VLOOKUP($AU144,'2022-Allocations'!$I$6:$T$24,AW$8,FALSE)</f>
        <v>0</v>
      </c>
      <c r="AX144" s="46">
        <f>VLOOKUP($AU144,'2022-Allocations'!$I$6:$T$24,AX$8,FALSE)</f>
        <v>0.33499000000000001</v>
      </c>
      <c r="AY144" s="46">
        <f>VLOOKUP($AU144,'2022-Allocations'!$I$6:$T$24,AY$8,FALSE)</f>
        <v>0</v>
      </c>
      <c r="AZ144" s="46">
        <f>VLOOKUP($AU144,'2022-Allocations'!$I$6:$T$24,AZ$8,FALSE)</f>
        <v>0</v>
      </c>
      <c r="BA144" s="121">
        <f t="shared" si="22"/>
        <v>0</v>
      </c>
      <c r="BB144" s="46">
        <f>VLOOKUP(A144,'Data.Lookup - Do Not Print'!$G$3:$I$802,3,FALSE)</f>
        <v>0.33333333333333331</v>
      </c>
      <c r="BC144" s="46">
        <f>VLOOKUP(A144,'Data.Lookup - Do Not Print'!$M$3:$O$802,3,FALSE)</f>
        <v>0.33333333333333331</v>
      </c>
      <c r="BD144" s="46" t="str">
        <f t="shared" si="27"/>
        <v>N</v>
      </c>
      <c r="BE144" s="126">
        <f t="shared" si="28"/>
        <v>64530</v>
      </c>
      <c r="BF144" s="126">
        <f t="shared" si="29"/>
        <v>0</v>
      </c>
      <c r="BG144" s="126">
        <f t="shared" si="30"/>
        <v>32506</v>
      </c>
      <c r="BH144" s="126">
        <f t="shared" si="31"/>
        <v>0</v>
      </c>
      <c r="BI144" s="126">
        <f t="shared" si="32"/>
        <v>0</v>
      </c>
      <c r="BJ144" s="131">
        <f t="shared" si="26"/>
        <v>0</v>
      </c>
    </row>
    <row r="145" spans="1:62" ht="13.5" thickBot="1">
      <c r="A145" s="9" t="s">
        <v>158</v>
      </c>
      <c r="B145" s="11">
        <v>3097490.93</v>
      </c>
      <c r="C145" s="11">
        <v>3097490.93</v>
      </c>
      <c r="D145" s="11">
        <v>3273577.99</v>
      </c>
      <c r="E145" s="11">
        <v>3273577.99</v>
      </c>
      <c r="F145" s="11">
        <v>3273577.99</v>
      </c>
      <c r="G145" s="11">
        <v>3435164.33</v>
      </c>
      <c r="H145" s="11">
        <v>3435164.33</v>
      </c>
      <c r="I145" s="11">
        <v>3435164.33</v>
      </c>
      <c r="J145" s="11">
        <v>3435164.33</v>
      </c>
      <c r="K145" s="11">
        <v>3447613.52</v>
      </c>
      <c r="L145" s="11">
        <v>3447613.52</v>
      </c>
      <c r="M145" s="11">
        <v>3447613.52</v>
      </c>
      <c r="N145" s="11">
        <v>3447613.52</v>
      </c>
      <c r="O145" s="11">
        <v>-510190.61</v>
      </c>
      <c r="P145" s="11">
        <v>-518749.7</v>
      </c>
      <c r="Q145" s="11">
        <v>-527471.82999999996</v>
      </c>
      <c r="R145" s="11">
        <v>-536357.03</v>
      </c>
      <c r="S145" s="11">
        <v>-545242.21</v>
      </c>
      <c r="T145" s="11">
        <v>-554277.01</v>
      </c>
      <c r="U145" s="11">
        <v>-563461.43000000005</v>
      </c>
      <c r="V145" s="11">
        <v>-572645.84</v>
      </c>
      <c r="W145" s="11">
        <v>-581830.27</v>
      </c>
      <c r="X145" s="11">
        <v>-591026.22</v>
      </c>
      <c r="Y145" s="11">
        <v>-600233.68999999994</v>
      </c>
      <c r="Z145" s="11">
        <v>-609441.17000000004</v>
      </c>
      <c r="AA145" s="11">
        <v>-618648.64</v>
      </c>
      <c r="AB145" s="11">
        <v>-8559.1</v>
      </c>
      <c r="AC145" s="11">
        <v>-8559.09</v>
      </c>
      <c r="AD145" s="11">
        <v>-8722.1299999999992</v>
      </c>
      <c r="AE145" s="11">
        <v>-8885.2000000000007</v>
      </c>
      <c r="AF145" s="11">
        <v>-8885.18</v>
      </c>
      <c r="AG145" s="11">
        <v>-9034.7999999999993</v>
      </c>
      <c r="AH145" s="11">
        <v>-9184.42</v>
      </c>
      <c r="AI145" s="11">
        <v>-9184.41</v>
      </c>
      <c r="AJ145" s="11">
        <v>-9184.43</v>
      </c>
      <c r="AK145" s="11">
        <v>-9195.9500000000007</v>
      </c>
      <c r="AL145" s="11">
        <v>-9207.4699999999993</v>
      </c>
      <c r="AM145" s="11">
        <v>-9207.48</v>
      </c>
      <c r="AN145" s="11">
        <v>-9207.4699999999993</v>
      </c>
      <c r="AO145" t="str">
        <f t="shared" si="23"/>
        <v>ED</v>
      </c>
      <c r="AP145" t="str">
        <f>IFERROR(IF(VLOOKUP(MID(A145,4,2),'Data.Lookup - Do Not Print'!$S$3:$T$7,2,FALSE)=1,MID(A145,4,2),0),"AN")</f>
        <v>AN</v>
      </c>
      <c r="AQ145" t="s">
        <v>987</v>
      </c>
      <c r="AR145" t="str">
        <f t="shared" si="24"/>
        <v>303345</v>
      </c>
      <c r="AS145" t="str">
        <f>IF(AO145="GD",VLOOKUP(_xlfn.NUMBERVALUE(AR145),'Data.Lookup - Do Not Print'!$D$3:$E$12,2,TRUE),VLOOKUP(_xlfn.NUMBERVALUE(AR145),'Data.Lookup - Do Not Print'!$A$3:$B$16,2,TRUE))</f>
        <v>Intangibles</v>
      </c>
      <c r="AT145">
        <v>1</v>
      </c>
      <c r="AU145" t="str">
        <f t="shared" si="25"/>
        <v>ED.AN1</v>
      </c>
      <c r="AV145" s="46">
        <f>VLOOKUP($AU145,'2022-Allocations'!$I$6:$T$24,AV$8,FALSE)</f>
        <v>0.65529999999999999</v>
      </c>
      <c r="AW145" s="46">
        <f>VLOOKUP($AU145,'2022-Allocations'!$I$6:$T$24,AW$8,FALSE)</f>
        <v>0</v>
      </c>
      <c r="AX145" s="46">
        <f>VLOOKUP($AU145,'2022-Allocations'!$I$6:$T$24,AX$8,FALSE)</f>
        <v>0.34470000000000001</v>
      </c>
      <c r="AY145" s="46">
        <f>VLOOKUP($AU145,'2022-Allocations'!$I$6:$T$24,AY$8,FALSE)</f>
        <v>0</v>
      </c>
      <c r="AZ145" s="46">
        <f>VLOOKUP($AU145,'2022-Allocations'!$I$6:$T$24,AZ$8,FALSE)</f>
        <v>0</v>
      </c>
      <c r="BA145" s="121">
        <f t="shared" si="22"/>
        <v>0</v>
      </c>
      <c r="BB145" s="46">
        <f>VLOOKUP(A145,'Data.Lookup - Do Not Print'!$G$3:$I$802,3,FALSE)</f>
        <v>3.2000000000000001E-2</v>
      </c>
      <c r="BC145" s="46">
        <f>VLOOKUP(A145,'Data.Lookup - Do Not Print'!$M$3:$O$802,3,FALSE)</f>
        <v>3.2000000000000001E-2</v>
      </c>
      <c r="BD145" s="46" t="str">
        <f t="shared" si="27"/>
        <v>N</v>
      </c>
      <c r="BE145" s="126">
        <f t="shared" si="28"/>
        <v>2259221</v>
      </c>
      <c r="BF145" s="126">
        <f t="shared" si="29"/>
        <v>0</v>
      </c>
      <c r="BG145" s="126">
        <f t="shared" si="30"/>
        <v>1188392</v>
      </c>
      <c r="BH145" s="126">
        <f t="shared" si="31"/>
        <v>0</v>
      </c>
      <c r="BI145" s="126">
        <f t="shared" si="32"/>
        <v>0</v>
      </c>
      <c r="BJ145" s="131">
        <f t="shared" si="26"/>
        <v>0</v>
      </c>
    </row>
    <row r="146" spans="1:62" ht="13.5" thickBot="1">
      <c r="A146" s="9" t="s">
        <v>159</v>
      </c>
      <c r="B146" s="11">
        <v>57983.24</v>
      </c>
      <c r="C146" s="11">
        <v>57983.24</v>
      </c>
      <c r="D146" s="11">
        <v>952886.83</v>
      </c>
      <c r="E146" s="11">
        <v>952886.83</v>
      </c>
      <c r="F146" s="11">
        <v>1028640.17</v>
      </c>
      <c r="G146" s="11">
        <v>1028640.17</v>
      </c>
      <c r="H146" s="11">
        <v>1028640.17</v>
      </c>
      <c r="I146" s="11">
        <v>1028640.17</v>
      </c>
      <c r="J146" s="11">
        <v>1028640.17</v>
      </c>
      <c r="K146" s="11">
        <v>1028640.17</v>
      </c>
      <c r="L146" s="11">
        <v>1028640.17</v>
      </c>
      <c r="M146" s="11">
        <v>1028640.17</v>
      </c>
      <c r="N146" s="11">
        <v>1028640.17</v>
      </c>
      <c r="O146" s="11">
        <v>-556.69000000000005</v>
      </c>
      <c r="P146" s="11">
        <v>-653.34</v>
      </c>
      <c r="Q146" s="11">
        <v>-6752.75</v>
      </c>
      <c r="R146" s="11">
        <v>-8341.7999999999993</v>
      </c>
      <c r="S146" s="11">
        <v>-9993.9699999999993</v>
      </c>
      <c r="T146" s="11">
        <v>-11709.26</v>
      </c>
      <c r="U146" s="11">
        <v>-13424.55</v>
      </c>
      <c r="V146" s="11">
        <v>-15139.84</v>
      </c>
      <c r="W146" s="11">
        <v>-16855.13</v>
      </c>
      <c r="X146" s="11">
        <v>-18570.41</v>
      </c>
      <c r="Y146" s="11">
        <v>-20285.71</v>
      </c>
      <c r="Z146" s="12">
        <v>-22001</v>
      </c>
      <c r="AA146" s="11">
        <v>-23716.29</v>
      </c>
      <c r="AB146" s="11">
        <v>-94.47</v>
      </c>
      <c r="AC146" s="11">
        <v>-96.65</v>
      </c>
      <c r="AD146" s="11">
        <v>-6099.41</v>
      </c>
      <c r="AE146" s="11">
        <v>-1589.05</v>
      </c>
      <c r="AF146" s="11">
        <v>-1652.17</v>
      </c>
      <c r="AG146" s="11">
        <v>-1715.29</v>
      </c>
      <c r="AH146" s="11">
        <v>-1715.29</v>
      </c>
      <c r="AI146" s="11">
        <v>-1715.29</v>
      </c>
      <c r="AJ146" s="11">
        <v>-1715.29</v>
      </c>
      <c r="AK146" s="11">
        <v>-1715.28</v>
      </c>
      <c r="AL146" s="11">
        <v>-1715.3</v>
      </c>
      <c r="AM146" s="11">
        <v>-1715.29</v>
      </c>
      <c r="AN146" s="11">
        <v>-1715.29</v>
      </c>
      <c r="AO146" t="str">
        <f t="shared" si="23"/>
        <v>ED</v>
      </c>
      <c r="AP146" t="str">
        <f>IFERROR(IF(VLOOKUP(MID(A146,4,2),'Data.Lookup - Do Not Print'!$S$3:$T$7,2,FALSE)=1,MID(A146,4,2),0),"AN")</f>
        <v>AN</v>
      </c>
      <c r="AQ146" t="s">
        <v>987</v>
      </c>
      <c r="AR146" t="str">
        <f t="shared" si="24"/>
        <v>303350</v>
      </c>
      <c r="AS146" t="str">
        <f>IF(AO146="GD",VLOOKUP(_xlfn.NUMBERVALUE(AR146),'Data.Lookup - Do Not Print'!$D$3:$E$12,2,TRUE),VLOOKUP(_xlfn.NUMBERVALUE(AR146),'Data.Lookup - Do Not Print'!$A$3:$B$16,2,TRUE))</f>
        <v>Intangibles</v>
      </c>
      <c r="AT146">
        <v>1</v>
      </c>
      <c r="AU146" t="str">
        <f t="shared" si="25"/>
        <v>ED.AN1</v>
      </c>
      <c r="AV146" s="46">
        <f>VLOOKUP($AU146,'2022-Allocations'!$I$6:$T$24,AV$8,FALSE)</f>
        <v>0.65529999999999999</v>
      </c>
      <c r="AW146" s="46">
        <f>VLOOKUP($AU146,'2022-Allocations'!$I$6:$T$24,AW$8,FALSE)</f>
        <v>0</v>
      </c>
      <c r="AX146" s="46">
        <f>VLOOKUP($AU146,'2022-Allocations'!$I$6:$T$24,AX$8,FALSE)</f>
        <v>0.34470000000000001</v>
      </c>
      <c r="AY146" s="46">
        <f>VLOOKUP($AU146,'2022-Allocations'!$I$6:$T$24,AY$8,FALSE)</f>
        <v>0</v>
      </c>
      <c r="AZ146" s="46">
        <f>VLOOKUP($AU146,'2022-Allocations'!$I$6:$T$24,AZ$8,FALSE)</f>
        <v>0</v>
      </c>
      <c r="BA146" s="121">
        <f t="shared" si="22"/>
        <v>0</v>
      </c>
      <c r="BB146" s="46">
        <f>VLOOKUP(A146,'Data.Lookup - Do Not Print'!$G$3:$I$802,3,FALSE)</f>
        <v>0.02</v>
      </c>
      <c r="BC146" s="46">
        <f>VLOOKUP(A146,'Data.Lookup - Do Not Print'!$M$3:$O$802,3,FALSE)</f>
        <v>0.02</v>
      </c>
      <c r="BD146" s="46" t="str">
        <f t="shared" si="27"/>
        <v>N</v>
      </c>
      <c r="BE146" s="126">
        <f t="shared" si="28"/>
        <v>674068</v>
      </c>
      <c r="BF146" s="126">
        <f t="shared" si="29"/>
        <v>0</v>
      </c>
      <c r="BG146" s="126">
        <f t="shared" si="30"/>
        <v>354572</v>
      </c>
      <c r="BH146" s="126">
        <f t="shared" si="31"/>
        <v>0</v>
      </c>
      <c r="BI146" s="126">
        <f t="shared" si="32"/>
        <v>0</v>
      </c>
      <c r="BJ146" s="131">
        <f t="shared" si="26"/>
        <v>0</v>
      </c>
    </row>
    <row r="147" spans="1:62" ht="13.5" thickBot="1">
      <c r="A147" s="9" t="s">
        <v>161</v>
      </c>
      <c r="B147" s="11">
        <v>12861.41</v>
      </c>
      <c r="C147" s="11">
        <v>12861.41</v>
      </c>
      <c r="D147" s="11">
        <v>12861.41</v>
      </c>
      <c r="E147" s="11">
        <v>12861.41</v>
      </c>
      <c r="F147" s="11">
        <v>12861.41</v>
      </c>
      <c r="G147" s="11">
        <v>12861.41</v>
      </c>
      <c r="H147" s="11">
        <v>12861.41</v>
      </c>
      <c r="I147" s="11">
        <v>12861.41</v>
      </c>
      <c r="J147" s="11">
        <v>12861.41</v>
      </c>
      <c r="K147" s="11">
        <v>12861.41</v>
      </c>
      <c r="L147" s="11">
        <v>23951.56</v>
      </c>
      <c r="M147" s="11">
        <v>23951.56</v>
      </c>
      <c r="N147" s="11">
        <v>15795.42</v>
      </c>
      <c r="O147" s="11">
        <v>-3735.47</v>
      </c>
      <c r="P147" s="11">
        <v>-3757.87</v>
      </c>
      <c r="Q147" s="11">
        <v>-3780.27</v>
      </c>
      <c r="R147" s="11">
        <v>-3802.67</v>
      </c>
      <c r="S147" s="11">
        <v>-3825.07</v>
      </c>
      <c r="T147" s="11">
        <v>-3847.47</v>
      </c>
      <c r="U147" s="11">
        <v>-3869.87</v>
      </c>
      <c r="V147" s="11">
        <v>-3892.27</v>
      </c>
      <c r="W147" s="11">
        <v>-3914.67</v>
      </c>
      <c r="X147" s="11">
        <v>-3937.07</v>
      </c>
      <c r="Y147" s="11">
        <v>-3969.12</v>
      </c>
      <c r="Z147" s="11">
        <v>-4010.85</v>
      </c>
      <c r="AA147" s="11">
        <v>4110.67</v>
      </c>
      <c r="AB147" s="11">
        <v>-22.4</v>
      </c>
      <c r="AC147" s="11">
        <v>-22.4</v>
      </c>
      <c r="AD147" s="11">
        <v>-22.4</v>
      </c>
      <c r="AE147" s="11">
        <v>-22.4</v>
      </c>
      <c r="AF147" s="11">
        <v>-22.4</v>
      </c>
      <c r="AG147" s="11">
        <v>-22.4</v>
      </c>
      <c r="AH147" s="11">
        <v>-22.4</v>
      </c>
      <c r="AI147" s="11">
        <v>-22.4</v>
      </c>
      <c r="AJ147" s="11">
        <v>-22.4</v>
      </c>
      <c r="AK147" s="11">
        <v>-22.4</v>
      </c>
      <c r="AL147" s="11">
        <v>-32.049999999999997</v>
      </c>
      <c r="AM147" s="11">
        <v>-41.73</v>
      </c>
      <c r="AN147" s="11">
        <v>-34.619999999999997</v>
      </c>
      <c r="AO147" t="str">
        <f t="shared" si="23"/>
        <v>ED</v>
      </c>
      <c r="AP147" t="str">
        <f>IFERROR(IF(VLOOKUP(MID(A147,4,2),'Data.Lookup - Do Not Print'!$S$3:$T$7,2,FALSE)=1,MID(A147,4,2),0),"AN")</f>
        <v>AN</v>
      </c>
      <c r="AQ147" t="s">
        <v>987</v>
      </c>
      <c r="AR147" t="str">
        <f t="shared" si="24"/>
        <v>331000</v>
      </c>
      <c r="AS147" t="str">
        <f>IF(AO147="GD",VLOOKUP(_xlfn.NUMBERVALUE(AR147),'Data.Lookup - Do Not Print'!$D$3:$E$12,2,TRUE),VLOOKUP(_xlfn.NUMBERVALUE(AR147),'Data.Lookup - Do Not Print'!$A$3:$B$16,2,TRUE))</f>
        <v>Production - Hydro</v>
      </c>
      <c r="AT147">
        <v>1</v>
      </c>
      <c r="AU147" t="str">
        <f t="shared" si="25"/>
        <v>ED.AN1</v>
      </c>
      <c r="AV147" s="46">
        <f>VLOOKUP($AU147,'2022-Allocations'!$I$6:$T$24,AV$8,FALSE)</f>
        <v>0.65529999999999999</v>
      </c>
      <c r="AW147" s="46">
        <f>VLOOKUP($AU147,'2022-Allocations'!$I$6:$T$24,AW$8,FALSE)</f>
        <v>0</v>
      </c>
      <c r="AX147" s="46">
        <f>VLOOKUP($AU147,'2022-Allocations'!$I$6:$T$24,AX$8,FALSE)</f>
        <v>0.34470000000000001</v>
      </c>
      <c r="AY147" s="46">
        <f>VLOOKUP($AU147,'2022-Allocations'!$I$6:$T$24,AY$8,FALSE)</f>
        <v>0</v>
      </c>
      <c r="AZ147" s="46">
        <f>VLOOKUP($AU147,'2022-Allocations'!$I$6:$T$24,AZ$8,FALSE)</f>
        <v>0</v>
      </c>
      <c r="BA147" s="121">
        <f t="shared" si="22"/>
        <v>0</v>
      </c>
      <c r="BB147" s="46">
        <f>VLOOKUP(A147,'Data.Lookup - Do Not Print'!$G$3:$I$802,3,FALSE)</f>
        <v>2.0899999999999998E-2</v>
      </c>
      <c r="BC147" s="46">
        <f>VLOOKUP(A147,'Data.Lookup - Do Not Print'!$M$3:$O$802,3,FALSE)</f>
        <v>1.5700000000000002E-2</v>
      </c>
      <c r="BD147" s="46" t="str">
        <f t="shared" si="27"/>
        <v>N</v>
      </c>
      <c r="BE147" s="126">
        <f t="shared" si="28"/>
        <v>10351</v>
      </c>
      <c r="BF147" s="126">
        <f t="shared" si="29"/>
        <v>0</v>
      </c>
      <c r="BG147" s="126">
        <f t="shared" si="30"/>
        <v>5445</v>
      </c>
      <c r="BH147" s="126">
        <f t="shared" si="31"/>
        <v>0</v>
      </c>
      <c r="BI147" s="126">
        <f t="shared" si="32"/>
        <v>0</v>
      </c>
      <c r="BJ147" s="131">
        <f t="shared" si="26"/>
        <v>0</v>
      </c>
    </row>
    <row r="148" spans="1:62" ht="13.5" thickBot="1">
      <c r="A148" s="9" t="s">
        <v>162</v>
      </c>
      <c r="B148" s="11">
        <v>280713.42</v>
      </c>
      <c r="C148" s="11">
        <v>280713.42</v>
      </c>
      <c r="D148" s="11">
        <v>280713.42</v>
      </c>
      <c r="E148" s="11">
        <v>280713.42</v>
      </c>
      <c r="F148" s="11">
        <v>280713.42</v>
      </c>
      <c r="G148" s="11">
        <v>280713.42</v>
      </c>
      <c r="H148" s="11">
        <v>280713.42</v>
      </c>
      <c r="I148" s="11">
        <v>280713.42</v>
      </c>
      <c r="J148" s="11">
        <v>280713.42</v>
      </c>
      <c r="K148" s="11">
        <v>280713.42</v>
      </c>
      <c r="L148" s="11">
        <v>280713.42</v>
      </c>
      <c r="M148" s="11">
        <v>280713.42</v>
      </c>
      <c r="N148" s="11">
        <v>280713.42</v>
      </c>
      <c r="O148" s="11">
        <v>-28946.18</v>
      </c>
      <c r="P148" s="11">
        <v>-29673.69</v>
      </c>
      <c r="Q148" s="11">
        <v>-30401.200000000001</v>
      </c>
      <c r="R148" s="11">
        <v>-31128.71</v>
      </c>
      <c r="S148" s="11">
        <v>-31856.22</v>
      </c>
      <c r="T148" s="11">
        <v>-32583.73</v>
      </c>
      <c r="U148" s="11">
        <v>-33311.24</v>
      </c>
      <c r="V148" s="11">
        <v>-34038.75</v>
      </c>
      <c r="W148" s="11">
        <v>-34766.269999999997</v>
      </c>
      <c r="X148" s="11">
        <v>-35493.79</v>
      </c>
      <c r="Y148" s="11">
        <v>-36221.31</v>
      </c>
      <c r="Z148" s="11">
        <v>-36948.83</v>
      </c>
      <c r="AA148" s="11">
        <v>-37676.35</v>
      </c>
      <c r="AB148" s="11">
        <v>-727.51</v>
      </c>
      <c r="AC148" s="11">
        <v>-727.51</v>
      </c>
      <c r="AD148" s="11">
        <v>-727.51</v>
      </c>
      <c r="AE148" s="11">
        <v>-727.51</v>
      </c>
      <c r="AF148" s="11">
        <v>-727.51</v>
      </c>
      <c r="AG148" s="11">
        <v>-727.51</v>
      </c>
      <c r="AH148" s="11">
        <v>-727.51</v>
      </c>
      <c r="AI148" s="11">
        <v>-727.51</v>
      </c>
      <c r="AJ148" s="11">
        <v>-727.52</v>
      </c>
      <c r="AK148" s="11">
        <v>-727.52</v>
      </c>
      <c r="AL148" s="11">
        <v>-727.52</v>
      </c>
      <c r="AM148" s="11">
        <v>-727.52</v>
      </c>
      <c r="AN148" s="11">
        <v>-727.52</v>
      </c>
      <c r="AO148" t="str">
        <f t="shared" si="23"/>
        <v>ED</v>
      </c>
      <c r="AP148" t="str">
        <f>IFERROR(IF(VLOOKUP(MID(A148,4,2),'Data.Lookup - Do Not Print'!$S$3:$T$7,2,FALSE)=1,MID(A148,4,2),0),"AN")</f>
        <v>AN</v>
      </c>
      <c r="AQ148" t="s">
        <v>987</v>
      </c>
      <c r="AR148" t="str">
        <f t="shared" si="24"/>
        <v>334000</v>
      </c>
      <c r="AS148" t="str">
        <f>IF(AO148="GD",VLOOKUP(_xlfn.NUMBERVALUE(AR148),'Data.Lookup - Do Not Print'!$D$3:$E$12,2,TRUE),VLOOKUP(_xlfn.NUMBERVALUE(AR148),'Data.Lookup - Do Not Print'!$A$3:$B$16,2,TRUE))</f>
        <v>Production - Hydro</v>
      </c>
      <c r="AT148">
        <v>1</v>
      </c>
      <c r="AU148" t="str">
        <f t="shared" si="25"/>
        <v>ED.AN1</v>
      </c>
      <c r="AV148" s="46">
        <f>VLOOKUP($AU148,'2022-Allocations'!$I$6:$T$24,AV$8,FALSE)</f>
        <v>0.65529999999999999</v>
      </c>
      <c r="AW148" s="46">
        <f>VLOOKUP($AU148,'2022-Allocations'!$I$6:$T$24,AW$8,FALSE)</f>
        <v>0</v>
      </c>
      <c r="AX148" s="46">
        <f>VLOOKUP($AU148,'2022-Allocations'!$I$6:$T$24,AX$8,FALSE)</f>
        <v>0.34470000000000001</v>
      </c>
      <c r="AY148" s="46">
        <f>VLOOKUP($AU148,'2022-Allocations'!$I$6:$T$24,AY$8,FALSE)</f>
        <v>0</v>
      </c>
      <c r="AZ148" s="46">
        <f>VLOOKUP($AU148,'2022-Allocations'!$I$6:$T$24,AZ$8,FALSE)</f>
        <v>0</v>
      </c>
      <c r="BA148" s="121">
        <f t="shared" si="22"/>
        <v>0</v>
      </c>
      <c r="BB148" s="46">
        <f>VLOOKUP(A148,'Data.Lookup - Do Not Print'!$G$3:$I$802,3,FALSE)</f>
        <v>3.1100000000000003E-2</v>
      </c>
      <c r="BC148" s="46">
        <f>VLOOKUP(A148,'Data.Lookup - Do Not Print'!$M$3:$O$802,3,FALSE)</f>
        <v>3.1100000000000003E-2</v>
      </c>
      <c r="BD148" s="46" t="str">
        <f t="shared" si="27"/>
        <v>N</v>
      </c>
      <c r="BE148" s="126">
        <f t="shared" si="28"/>
        <v>183952</v>
      </c>
      <c r="BF148" s="126">
        <f t="shared" si="29"/>
        <v>0</v>
      </c>
      <c r="BG148" s="126">
        <f t="shared" si="30"/>
        <v>96762</v>
      </c>
      <c r="BH148" s="126">
        <f t="shared" si="31"/>
        <v>0</v>
      </c>
      <c r="BI148" s="126">
        <f t="shared" si="32"/>
        <v>0</v>
      </c>
      <c r="BJ148" s="131">
        <f t="shared" si="26"/>
        <v>0</v>
      </c>
    </row>
    <row r="149" spans="1:62" ht="13.5" thickBot="1">
      <c r="A149" s="9" t="s">
        <v>163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t="str">
        <f t="shared" si="23"/>
        <v>ED</v>
      </c>
      <c r="AP149" t="str">
        <f>IFERROR(IF(VLOOKUP(MID(A149,4,2),'Data.Lookup - Do Not Print'!$S$3:$T$7,2,FALSE)=1,MID(A149,4,2),0),"AN")</f>
        <v>AN</v>
      </c>
      <c r="AQ149" t="s">
        <v>987</v>
      </c>
      <c r="AR149" t="str">
        <f t="shared" si="24"/>
        <v>345010</v>
      </c>
      <c r="AS149" t="str">
        <f>IF(AO149="GD",VLOOKUP(_xlfn.NUMBERVALUE(AR149),'Data.Lookup - Do Not Print'!$D$3:$E$12,2,TRUE),VLOOKUP(_xlfn.NUMBERVALUE(AR149),'Data.Lookup - Do Not Print'!$A$3:$B$16,2,TRUE))</f>
        <v>Production - Other</v>
      </c>
      <c r="AT149">
        <v>1</v>
      </c>
      <c r="AU149" t="str">
        <f t="shared" si="25"/>
        <v>ED.AN1</v>
      </c>
      <c r="AV149" s="46">
        <f>VLOOKUP($AU149,'2022-Allocations'!$I$6:$T$24,AV$8,FALSE)</f>
        <v>0.65529999999999999</v>
      </c>
      <c r="AW149" s="46">
        <f>VLOOKUP($AU149,'2022-Allocations'!$I$6:$T$24,AW$8,FALSE)</f>
        <v>0</v>
      </c>
      <c r="AX149" s="46">
        <f>VLOOKUP($AU149,'2022-Allocations'!$I$6:$T$24,AX$8,FALSE)</f>
        <v>0.34470000000000001</v>
      </c>
      <c r="AY149" s="46">
        <f>VLOOKUP($AU149,'2022-Allocations'!$I$6:$T$24,AY$8,FALSE)</f>
        <v>0</v>
      </c>
      <c r="AZ149" s="46">
        <f>VLOOKUP($AU149,'2022-Allocations'!$I$6:$T$24,AZ$8,FALSE)</f>
        <v>0</v>
      </c>
      <c r="BA149" s="121">
        <f t="shared" si="22"/>
        <v>0</v>
      </c>
      <c r="BB149" s="46">
        <f>VLOOKUP(A149,'Data.Lookup - Do Not Print'!$G$3:$I$802,3,FALSE)</f>
        <v>2.9700000000000001E-2</v>
      </c>
      <c r="BC149" s="46">
        <f>VLOOKUP(A149,'Data.Lookup - Do Not Print'!$M$3:$O$802,3,FALSE)</f>
        <v>2.9700000000000001E-2</v>
      </c>
      <c r="BD149" s="46" t="str">
        <f t="shared" si="27"/>
        <v>N</v>
      </c>
      <c r="BE149" s="126">
        <f t="shared" si="28"/>
        <v>0</v>
      </c>
      <c r="BF149" s="126">
        <f t="shared" si="29"/>
        <v>0</v>
      </c>
      <c r="BG149" s="126">
        <f t="shared" si="30"/>
        <v>0</v>
      </c>
      <c r="BH149" s="126">
        <f t="shared" si="31"/>
        <v>0</v>
      </c>
      <c r="BI149" s="126">
        <f t="shared" si="32"/>
        <v>0</v>
      </c>
      <c r="BJ149" s="131">
        <f t="shared" si="26"/>
        <v>0</v>
      </c>
    </row>
    <row r="150" spans="1:62" ht="13.5" thickBot="1">
      <c r="A150" s="9" t="s">
        <v>164</v>
      </c>
      <c r="B150" s="11">
        <v>8245302.04</v>
      </c>
      <c r="C150" s="11">
        <v>8245953.5800000001</v>
      </c>
      <c r="D150" s="11">
        <v>8241138.8700000001</v>
      </c>
      <c r="E150" s="12">
        <v>8232138</v>
      </c>
      <c r="F150" s="12">
        <v>8232138</v>
      </c>
      <c r="G150" s="11">
        <v>7176030.3300000001</v>
      </c>
      <c r="H150" s="11">
        <v>7176030.3300000001</v>
      </c>
      <c r="I150" s="11">
        <v>7176030.3300000001</v>
      </c>
      <c r="J150" s="11">
        <v>7176030.3300000001</v>
      </c>
      <c r="K150" s="11">
        <v>7176030.3300000001</v>
      </c>
      <c r="L150" s="11">
        <v>7176030.3300000001</v>
      </c>
      <c r="M150" s="11">
        <v>7176030.3300000001</v>
      </c>
      <c r="N150" s="11">
        <v>7176030.3300000001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t="str">
        <f t="shared" si="23"/>
        <v>ED</v>
      </c>
      <c r="AP150" t="str">
        <f>IFERROR(IF(VLOOKUP(MID(A150,4,2),'Data.Lookup - Do Not Print'!$S$3:$T$7,2,FALSE)=1,MID(A150,4,2),0),"AN")</f>
        <v>AN</v>
      </c>
      <c r="AQ150" t="s">
        <v>987</v>
      </c>
      <c r="AR150" t="str">
        <f t="shared" si="24"/>
        <v>350200</v>
      </c>
      <c r="AS150" t="str">
        <f>IF(AO150="GD",VLOOKUP(_xlfn.NUMBERVALUE(AR150),'Data.Lookup - Do Not Print'!$D$3:$E$12,2,TRUE),VLOOKUP(_xlfn.NUMBERVALUE(AR150),'Data.Lookup - Do Not Print'!$A$3:$B$16,2,TRUE))</f>
        <v>Transmission</v>
      </c>
      <c r="AT150">
        <v>1</v>
      </c>
      <c r="AU150" t="str">
        <f t="shared" si="25"/>
        <v>ED.AN1</v>
      </c>
      <c r="AV150" s="46">
        <f>VLOOKUP($AU150,'2022-Allocations'!$I$6:$T$24,AV$8,FALSE)</f>
        <v>0.65529999999999999</v>
      </c>
      <c r="AW150" s="46">
        <f>VLOOKUP($AU150,'2022-Allocations'!$I$6:$T$24,AW$8,FALSE)</f>
        <v>0</v>
      </c>
      <c r="AX150" s="46">
        <f>VLOOKUP($AU150,'2022-Allocations'!$I$6:$T$24,AX$8,FALSE)</f>
        <v>0.34470000000000001</v>
      </c>
      <c r="AY150" s="46">
        <f>VLOOKUP($AU150,'2022-Allocations'!$I$6:$T$24,AY$8,FALSE)</f>
        <v>0</v>
      </c>
      <c r="AZ150" s="46">
        <f>VLOOKUP($AU150,'2022-Allocations'!$I$6:$T$24,AZ$8,FALSE)</f>
        <v>0</v>
      </c>
      <c r="BA150" s="121">
        <f t="shared" si="22"/>
        <v>0</v>
      </c>
      <c r="BB150" s="46">
        <f>VLOOKUP(A150,'Data.Lookup - Do Not Print'!$G$3:$I$802,3,FALSE)</f>
        <v>0</v>
      </c>
      <c r="BC150" s="46">
        <f>VLOOKUP(A150,'Data.Lookup - Do Not Print'!$M$3:$O$802,3,FALSE)</f>
        <v>0</v>
      </c>
      <c r="BD150" s="46" t="str">
        <f t="shared" si="27"/>
        <v>Y</v>
      </c>
      <c r="BE150" s="126">
        <f t="shared" si="28"/>
        <v>4702453</v>
      </c>
      <c r="BF150" s="126">
        <f t="shared" si="29"/>
        <v>0</v>
      </c>
      <c r="BG150" s="126">
        <f t="shared" si="30"/>
        <v>2473578</v>
      </c>
      <c r="BH150" s="126">
        <f t="shared" si="31"/>
        <v>0</v>
      </c>
      <c r="BI150" s="126">
        <f t="shared" si="32"/>
        <v>0</v>
      </c>
      <c r="BJ150" s="131">
        <f t="shared" si="26"/>
        <v>0</v>
      </c>
    </row>
    <row r="151" spans="1:62" ht="13.5" thickBot="1">
      <c r="A151" s="9" t="s">
        <v>165</v>
      </c>
      <c r="B151" s="11">
        <v>1487565.91</v>
      </c>
      <c r="C151" s="11">
        <v>1487565.91</v>
      </c>
      <c r="D151" s="11">
        <v>1487565.91</v>
      </c>
      <c r="E151" s="11">
        <v>1487565.91</v>
      </c>
      <c r="F151" s="11">
        <v>1487565.91</v>
      </c>
      <c r="G151" s="11">
        <v>1487565.91</v>
      </c>
      <c r="H151" s="11">
        <v>1487565.91</v>
      </c>
      <c r="I151" s="11">
        <v>1487565.91</v>
      </c>
      <c r="J151" s="11">
        <v>1487565.91</v>
      </c>
      <c r="K151" s="11">
        <v>1487565.91</v>
      </c>
      <c r="L151" s="11">
        <v>1487565.91</v>
      </c>
      <c r="M151" s="11">
        <v>1487565.91</v>
      </c>
      <c r="N151" s="11">
        <v>1487565.91</v>
      </c>
      <c r="O151" s="11">
        <v>-792609.24</v>
      </c>
      <c r="P151" s="11">
        <v>-793935.65</v>
      </c>
      <c r="Q151" s="11">
        <v>-795262.06</v>
      </c>
      <c r="R151" s="11">
        <v>-796588.47</v>
      </c>
      <c r="S151" s="11">
        <v>-797914.88</v>
      </c>
      <c r="T151" s="11">
        <v>-799241.29</v>
      </c>
      <c r="U151" s="11">
        <v>-800567.7</v>
      </c>
      <c r="V151" s="11">
        <v>-801894.11</v>
      </c>
      <c r="W151" s="11">
        <v>-803220.52</v>
      </c>
      <c r="X151" s="11">
        <v>-804546.93</v>
      </c>
      <c r="Y151" s="11">
        <v>-805873.34</v>
      </c>
      <c r="Z151" s="11">
        <v>-807199.75</v>
      </c>
      <c r="AA151" s="11">
        <v>-808526.16</v>
      </c>
      <c r="AB151" s="11">
        <v>-1326.41</v>
      </c>
      <c r="AC151" s="11">
        <v>-1326.41</v>
      </c>
      <c r="AD151" s="11">
        <v>-1326.41</v>
      </c>
      <c r="AE151" s="11">
        <v>-1326.41</v>
      </c>
      <c r="AF151" s="11">
        <v>-1326.41</v>
      </c>
      <c r="AG151" s="11">
        <v>-1326.41</v>
      </c>
      <c r="AH151" s="11">
        <v>-1326.41</v>
      </c>
      <c r="AI151" s="11">
        <v>-1326.41</v>
      </c>
      <c r="AJ151" s="11">
        <v>-1326.41</v>
      </c>
      <c r="AK151" s="11">
        <v>-1326.41</v>
      </c>
      <c r="AL151" s="11">
        <v>-1326.41</v>
      </c>
      <c r="AM151" s="11">
        <v>-1326.41</v>
      </c>
      <c r="AN151" s="11">
        <v>-1326.41</v>
      </c>
      <c r="AO151" t="str">
        <f t="shared" si="23"/>
        <v>ED</v>
      </c>
      <c r="AP151" t="str">
        <f>IFERROR(IF(VLOOKUP(MID(A151,4,2),'Data.Lookup - Do Not Print'!$S$3:$T$7,2,FALSE)=1,MID(A151,4,2),0),"AN")</f>
        <v>AN</v>
      </c>
      <c r="AQ151" t="s">
        <v>987</v>
      </c>
      <c r="AR151" t="str">
        <f t="shared" si="24"/>
        <v>350300</v>
      </c>
      <c r="AS151" t="str">
        <f>IF(AO151="GD",VLOOKUP(_xlfn.NUMBERVALUE(AR151),'Data.Lookup - Do Not Print'!$D$3:$E$12,2,TRUE),VLOOKUP(_xlfn.NUMBERVALUE(AR151),'Data.Lookup - Do Not Print'!$A$3:$B$16,2,TRUE))</f>
        <v>Transmission</v>
      </c>
      <c r="AT151">
        <v>1</v>
      </c>
      <c r="AU151" t="str">
        <f t="shared" si="25"/>
        <v>ED.AN1</v>
      </c>
      <c r="AV151" s="46">
        <f>VLOOKUP($AU151,'2022-Allocations'!$I$6:$T$24,AV$8,FALSE)</f>
        <v>0.65529999999999999</v>
      </c>
      <c r="AW151" s="46">
        <f>VLOOKUP($AU151,'2022-Allocations'!$I$6:$T$24,AW$8,FALSE)</f>
        <v>0</v>
      </c>
      <c r="AX151" s="46">
        <f>VLOOKUP($AU151,'2022-Allocations'!$I$6:$T$24,AX$8,FALSE)</f>
        <v>0.34470000000000001</v>
      </c>
      <c r="AY151" s="46">
        <f>VLOOKUP($AU151,'2022-Allocations'!$I$6:$T$24,AY$8,FALSE)</f>
        <v>0</v>
      </c>
      <c r="AZ151" s="46">
        <f>VLOOKUP($AU151,'2022-Allocations'!$I$6:$T$24,AZ$8,FALSE)</f>
        <v>0</v>
      </c>
      <c r="BA151" s="121">
        <f t="shared" si="22"/>
        <v>0</v>
      </c>
      <c r="BB151" s="46">
        <f>VLOOKUP(A151,'Data.Lookup - Do Not Print'!$G$3:$I$802,3,FALSE)</f>
        <v>1.0699999999999999E-2</v>
      </c>
      <c r="BC151" s="46">
        <f>VLOOKUP(A151,'Data.Lookup - Do Not Print'!$M$3:$O$802,3,FALSE)</f>
        <v>1.04E-2</v>
      </c>
      <c r="BD151" s="46" t="str">
        <f t="shared" si="27"/>
        <v>N</v>
      </c>
      <c r="BE151" s="126">
        <f t="shared" si="28"/>
        <v>974802</v>
      </c>
      <c r="BF151" s="126">
        <f t="shared" si="29"/>
        <v>0</v>
      </c>
      <c r="BG151" s="126">
        <f t="shared" si="30"/>
        <v>512764</v>
      </c>
      <c r="BH151" s="126">
        <f t="shared" si="31"/>
        <v>0</v>
      </c>
      <c r="BI151" s="126">
        <f t="shared" si="32"/>
        <v>0</v>
      </c>
      <c r="BJ151" s="131">
        <f t="shared" si="26"/>
        <v>0</v>
      </c>
    </row>
    <row r="152" spans="1:62" ht="13.5" thickBot="1">
      <c r="A152" s="9" t="s">
        <v>166</v>
      </c>
      <c r="B152" s="11">
        <v>20715580.18</v>
      </c>
      <c r="C152" s="11">
        <v>20715580.18</v>
      </c>
      <c r="D152" s="11">
        <v>20715580.18</v>
      </c>
      <c r="E152" s="11">
        <v>20715952.48</v>
      </c>
      <c r="F152" s="11">
        <v>20715952.48</v>
      </c>
      <c r="G152" s="11">
        <v>20715952.48</v>
      </c>
      <c r="H152" s="11">
        <v>20715952.48</v>
      </c>
      <c r="I152" s="11">
        <v>20715952.48</v>
      </c>
      <c r="J152" s="11">
        <v>20720906.379999999</v>
      </c>
      <c r="K152" s="11">
        <v>20720974.219999999</v>
      </c>
      <c r="L152" s="11">
        <v>20721872.079999998</v>
      </c>
      <c r="M152" s="11">
        <v>20761652.870000001</v>
      </c>
      <c r="N152" s="11">
        <v>20775334.829999998</v>
      </c>
      <c r="O152" s="11">
        <v>-5543788.8099999996</v>
      </c>
      <c r="P152" s="11">
        <v>-5564331.7599999998</v>
      </c>
      <c r="Q152" s="11">
        <v>-5584874.71</v>
      </c>
      <c r="R152" s="11">
        <v>-5605417.8399999999</v>
      </c>
      <c r="S152" s="11">
        <v>-5625961.1600000001</v>
      </c>
      <c r="T152" s="11">
        <v>-5646504.4800000004</v>
      </c>
      <c r="U152" s="11">
        <v>-5667047.7999999998</v>
      </c>
      <c r="V152" s="11">
        <v>-5687591.1200000001</v>
      </c>
      <c r="W152" s="11">
        <v>-5708136.9000000004</v>
      </c>
      <c r="X152" s="11">
        <v>-5728685.1699999999</v>
      </c>
      <c r="Y152" s="11">
        <v>-5749233.9100000001</v>
      </c>
      <c r="Z152" s="11">
        <v>-5769802.8200000003</v>
      </c>
      <c r="AA152" s="11">
        <v>-5790398.2400000002</v>
      </c>
      <c r="AB152" s="11">
        <v>-20535.099999999999</v>
      </c>
      <c r="AC152" s="11">
        <v>-20542.95</v>
      </c>
      <c r="AD152" s="11">
        <v>-20542.95</v>
      </c>
      <c r="AE152" s="11">
        <v>-20543.13</v>
      </c>
      <c r="AF152" s="11">
        <v>-20543.32</v>
      </c>
      <c r="AG152" s="11">
        <v>-20543.32</v>
      </c>
      <c r="AH152" s="11">
        <v>-20543.32</v>
      </c>
      <c r="AI152" s="11">
        <v>-20543.32</v>
      </c>
      <c r="AJ152" s="11">
        <v>-20545.78</v>
      </c>
      <c r="AK152" s="11">
        <v>-20548.27</v>
      </c>
      <c r="AL152" s="11">
        <v>-20548.740000000002</v>
      </c>
      <c r="AM152" s="11">
        <v>-20568.91</v>
      </c>
      <c r="AN152" s="11">
        <v>-20595.419999999998</v>
      </c>
      <c r="AO152" t="str">
        <f t="shared" si="23"/>
        <v>ED</v>
      </c>
      <c r="AP152" t="str">
        <f>IFERROR(IF(VLOOKUP(MID(A152,4,2),'Data.Lookup - Do Not Print'!$S$3:$T$7,2,FALSE)=1,MID(A152,4,2),0),"AN")</f>
        <v>AN</v>
      </c>
      <c r="AQ152" t="s">
        <v>987</v>
      </c>
      <c r="AR152" t="str">
        <f t="shared" si="24"/>
        <v>350400</v>
      </c>
      <c r="AS152" t="str">
        <f>IF(AO152="GD",VLOOKUP(_xlfn.NUMBERVALUE(AR152),'Data.Lookup - Do Not Print'!$D$3:$E$12,2,TRUE),VLOOKUP(_xlfn.NUMBERVALUE(AR152),'Data.Lookup - Do Not Print'!$A$3:$B$16,2,TRUE))</f>
        <v>Transmission</v>
      </c>
      <c r="AT152">
        <v>1</v>
      </c>
      <c r="AU152" t="str">
        <f t="shared" si="25"/>
        <v>ED.AN1</v>
      </c>
      <c r="AV152" s="46">
        <f>VLOOKUP($AU152,'2022-Allocations'!$I$6:$T$24,AV$8,FALSE)</f>
        <v>0.65529999999999999</v>
      </c>
      <c r="AW152" s="46">
        <f>VLOOKUP($AU152,'2022-Allocations'!$I$6:$T$24,AW$8,FALSE)</f>
        <v>0</v>
      </c>
      <c r="AX152" s="46">
        <f>VLOOKUP($AU152,'2022-Allocations'!$I$6:$T$24,AX$8,FALSE)</f>
        <v>0.34470000000000001</v>
      </c>
      <c r="AY152" s="46">
        <f>VLOOKUP($AU152,'2022-Allocations'!$I$6:$T$24,AY$8,FALSE)</f>
        <v>0</v>
      </c>
      <c r="AZ152" s="46">
        <f>VLOOKUP($AU152,'2022-Allocations'!$I$6:$T$24,AZ$8,FALSE)</f>
        <v>0</v>
      </c>
      <c r="BA152" s="121">
        <f t="shared" si="22"/>
        <v>0</v>
      </c>
      <c r="BB152" s="46">
        <f>VLOOKUP(A152,'Data.Lookup - Do Not Print'!$G$3:$I$802,3,FALSE)</f>
        <v>1.1900000000000001E-2</v>
      </c>
      <c r="BC152" s="46">
        <f>VLOOKUP(A152,'Data.Lookup - Do Not Print'!$M$3:$O$802,3,FALSE)</f>
        <v>1.18E-2</v>
      </c>
      <c r="BD152" s="46" t="str">
        <f t="shared" si="27"/>
        <v>N</v>
      </c>
      <c r="BE152" s="126">
        <f t="shared" si="28"/>
        <v>13614077</v>
      </c>
      <c r="BF152" s="126">
        <f t="shared" si="29"/>
        <v>0</v>
      </c>
      <c r="BG152" s="126">
        <f t="shared" si="30"/>
        <v>7161258</v>
      </c>
      <c r="BH152" s="126">
        <f t="shared" si="31"/>
        <v>0</v>
      </c>
      <c r="BI152" s="126">
        <f t="shared" si="32"/>
        <v>0</v>
      </c>
      <c r="BJ152" s="131">
        <f t="shared" si="26"/>
        <v>0</v>
      </c>
    </row>
    <row r="153" spans="1:62" ht="13.5" thickBot="1">
      <c r="A153" s="9" t="s">
        <v>167</v>
      </c>
      <c r="B153" s="11">
        <v>29176981.609999999</v>
      </c>
      <c r="C153" s="11">
        <v>29180303.34</v>
      </c>
      <c r="D153" s="11">
        <v>29133383.359999999</v>
      </c>
      <c r="E153" s="11">
        <v>29121187.190000001</v>
      </c>
      <c r="F153" s="11">
        <v>30100671.469999999</v>
      </c>
      <c r="G153" s="11">
        <v>29757088.120000001</v>
      </c>
      <c r="H153" s="11">
        <v>29756493.600000001</v>
      </c>
      <c r="I153" s="11">
        <v>29740433.440000001</v>
      </c>
      <c r="J153" s="11">
        <v>29532819.809999999</v>
      </c>
      <c r="K153" s="11">
        <v>30717264.129999999</v>
      </c>
      <c r="L153" s="11">
        <v>30827083.77</v>
      </c>
      <c r="M153" s="11">
        <v>30830253.75</v>
      </c>
      <c r="N153" s="11">
        <v>30840186.239999998</v>
      </c>
      <c r="O153" s="11">
        <v>-7257941.9900000002</v>
      </c>
      <c r="P153" s="11">
        <v>-7296969.6399999997</v>
      </c>
      <c r="Q153" s="11">
        <v>-7336574.3499999996</v>
      </c>
      <c r="R153" s="11">
        <v>-7376138.9100000001</v>
      </c>
      <c r="S153" s="11">
        <v>-7416360.4100000001</v>
      </c>
      <c r="T153" s="11">
        <v>-7457013.8099999996</v>
      </c>
      <c r="U153" s="11">
        <v>-7496813.4900000002</v>
      </c>
      <c r="V153" s="11">
        <v>-7537221.8200000003</v>
      </c>
      <c r="W153" s="11">
        <v>-7577478.25</v>
      </c>
      <c r="X153" s="11">
        <v>-7618398.0999999996</v>
      </c>
      <c r="Y153" s="11">
        <v>-7660196.9699999997</v>
      </c>
      <c r="Z153" s="11">
        <v>-7702072.5800000001</v>
      </c>
      <c r="AA153" s="11">
        <v>-7743957.0899999999</v>
      </c>
      <c r="AB153" s="11">
        <v>-39319.58</v>
      </c>
      <c r="AC153" s="11">
        <v>-39634.31</v>
      </c>
      <c r="AD153" s="11">
        <v>-39604.71</v>
      </c>
      <c r="AE153" s="11">
        <v>-39564.559999999998</v>
      </c>
      <c r="AF153" s="11">
        <v>-40221.5</v>
      </c>
      <c r="AG153" s="11">
        <v>-40653.4</v>
      </c>
      <c r="AH153" s="11">
        <v>-40419.64</v>
      </c>
      <c r="AI153" s="11">
        <v>-40408.33</v>
      </c>
      <c r="AJ153" s="11">
        <v>-40256.43</v>
      </c>
      <c r="AK153" s="11">
        <v>-40919.85</v>
      </c>
      <c r="AL153" s="11">
        <v>-41798.870000000003</v>
      </c>
      <c r="AM153" s="11">
        <v>-41875.61</v>
      </c>
      <c r="AN153" s="11">
        <v>-41884.51</v>
      </c>
      <c r="AO153" t="str">
        <f t="shared" si="23"/>
        <v>ED</v>
      </c>
      <c r="AP153" t="str">
        <f>IFERROR(IF(VLOOKUP(MID(A153,4,2),'Data.Lookup - Do Not Print'!$S$3:$T$7,2,FALSE)=1,MID(A153,4,2),0),"AN")</f>
        <v>AN</v>
      </c>
      <c r="AQ153" t="s">
        <v>987</v>
      </c>
      <c r="AR153" t="str">
        <f t="shared" si="24"/>
        <v>352000</v>
      </c>
      <c r="AS153" t="str">
        <f>IF(AO153="GD",VLOOKUP(_xlfn.NUMBERVALUE(AR153),'Data.Lookup - Do Not Print'!$D$3:$E$12,2,TRUE),VLOOKUP(_xlfn.NUMBERVALUE(AR153),'Data.Lookup - Do Not Print'!$A$3:$B$16,2,TRUE))</f>
        <v>Transmission</v>
      </c>
      <c r="AT153">
        <v>1</v>
      </c>
      <c r="AU153" t="str">
        <f t="shared" si="25"/>
        <v>ED.AN1</v>
      </c>
      <c r="AV153" s="46">
        <f>VLOOKUP($AU153,'2022-Allocations'!$I$6:$T$24,AV$8,FALSE)</f>
        <v>0.65529999999999999</v>
      </c>
      <c r="AW153" s="46">
        <f>VLOOKUP($AU153,'2022-Allocations'!$I$6:$T$24,AW$8,FALSE)</f>
        <v>0</v>
      </c>
      <c r="AX153" s="46">
        <f>VLOOKUP($AU153,'2022-Allocations'!$I$6:$T$24,AX$8,FALSE)</f>
        <v>0.34470000000000001</v>
      </c>
      <c r="AY153" s="46">
        <f>VLOOKUP($AU153,'2022-Allocations'!$I$6:$T$24,AY$8,FALSE)</f>
        <v>0</v>
      </c>
      <c r="AZ153" s="46">
        <f>VLOOKUP($AU153,'2022-Allocations'!$I$6:$T$24,AZ$8,FALSE)</f>
        <v>0</v>
      </c>
      <c r="BA153" s="121">
        <f t="shared" si="22"/>
        <v>0</v>
      </c>
      <c r="BB153" s="46">
        <f>VLOOKUP(A153,'Data.Lookup - Do Not Print'!$G$3:$I$802,3,FALSE)</f>
        <v>1.6300000000000002E-2</v>
      </c>
      <c r="BC153" s="46">
        <f>VLOOKUP(A153,'Data.Lookup - Do Not Print'!$M$3:$O$802,3,FALSE)</f>
        <v>1.7600000000000001E-2</v>
      </c>
      <c r="BD153" s="46" t="str">
        <f t="shared" si="27"/>
        <v>N</v>
      </c>
      <c r="BE153" s="126">
        <f t="shared" si="28"/>
        <v>20209574</v>
      </c>
      <c r="BF153" s="126">
        <f t="shared" si="29"/>
        <v>0</v>
      </c>
      <c r="BG153" s="126">
        <f t="shared" si="30"/>
        <v>10630612</v>
      </c>
      <c r="BH153" s="126">
        <f t="shared" si="31"/>
        <v>0</v>
      </c>
      <c r="BI153" s="126">
        <f t="shared" si="32"/>
        <v>0</v>
      </c>
      <c r="BJ153" s="131">
        <f t="shared" si="26"/>
        <v>0</v>
      </c>
    </row>
    <row r="154" spans="1:62" ht="13.5" thickBot="1">
      <c r="A154" s="9" t="s">
        <v>168</v>
      </c>
      <c r="B154" s="11">
        <v>300033355.58999997</v>
      </c>
      <c r="C154" s="11">
        <v>308804116.05000001</v>
      </c>
      <c r="D154" s="11">
        <v>307821540.81</v>
      </c>
      <c r="E154" s="11">
        <v>307662913.74000001</v>
      </c>
      <c r="F154" s="11">
        <v>307027374.49000001</v>
      </c>
      <c r="G154" s="11">
        <v>309267997.67000002</v>
      </c>
      <c r="H154" s="11">
        <v>322188876.36000001</v>
      </c>
      <c r="I154" s="11">
        <v>319978410.19</v>
      </c>
      <c r="J154" s="11">
        <v>320644949.98000002</v>
      </c>
      <c r="K154" s="11">
        <v>331641611.30000001</v>
      </c>
      <c r="L154" s="11">
        <v>331368133.80000001</v>
      </c>
      <c r="M154" s="11">
        <v>335064962.56999999</v>
      </c>
      <c r="N154" s="11">
        <v>337272628.97000003</v>
      </c>
      <c r="O154" s="11">
        <v>-85299339.219999999</v>
      </c>
      <c r="P154" s="11">
        <v>-85876783.329999998</v>
      </c>
      <c r="Q154" s="11">
        <v>-86439923.430000007</v>
      </c>
      <c r="R154" s="11">
        <v>-86676904.909999996</v>
      </c>
      <c r="S154" s="11">
        <v>-87273089.069999993</v>
      </c>
      <c r="T154" s="11">
        <v>-87850914.819999993</v>
      </c>
      <c r="U154" s="11">
        <v>-84779707.209999993</v>
      </c>
      <c r="V154" s="11">
        <v>-85064388.859999999</v>
      </c>
      <c r="W154" s="11">
        <v>-85510082.849999994</v>
      </c>
      <c r="X154" s="11">
        <v>-83238789.519999996</v>
      </c>
      <c r="Y154" s="11">
        <v>-83562591.329999998</v>
      </c>
      <c r="Z154" s="11">
        <v>-87070391.540000007</v>
      </c>
      <c r="AA154" s="11">
        <v>-87190827.140000001</v>
      </c>
      <c r="AB154" s="11">
        <v>-589428.17000000004</v>
      </c>
      <c r="AC154" s="11">
        <v>-611374.30000000005</v>
      </c>
      <c r="AD154" s="11">
        <v>-619194.92000000004</v>
      </c>
      <c r="AE154" s="11">
        <v>-618048.97</v>
      </c>
      <c r="AF154" s="11">
        <v>-617251.5</v>
      </c>
      <c r="AG154" s="11">
        <v>-618863.26</v>
      </c>
      <c r="AH154" s="11">
        <v>-634087.93999999994</v>
      </c>
      <c r="AI154" s="12">
        <v>-644843</v>
      </c>
      <c r="AJ154" s="11">
        <v>-643292.62</v>
      </c>
      <c r="AK154" s="11">
        <v>-655004.43000000005</v>
      </c>
      <c r="AL154" s="11">
        <v>-665772.28</v>
      </c>
      <c r="AM154" s="11">
        <v>-669209.91</v>
      </c>
      <c r="AN154" s="11">
        <v>-675138.99</v>
      </c>
      <c r="AO154" t="str">
        <f t="shared" si="23"/>
        <v>ED</v>
      </c>
      <c r="AP154" t="str">
        <f>IFERROR(IF(VLOOKUP(MID(A154,4,2),'Data.Lookup - Do Not Print'!$S$3:$T$7,2,FALSE)=1,MID(A154,4,2),0),"AN")</f>
        <v>AN</v>
      </c>
      <c r="AQ154" t="s">
        <v>987</v>
      </c>
      <c r="AR154" t="str">
        <f t="shared" si="24"/>
        <v>353000</v>
      </c>
      <c r="AS154" t="str">
        <f>IF(AO154="GD",VLOOKUP(_xlfn.NUMBERVALUE(AR154),'Data.Lookup - Do Not Print'!$D$3:$E$12,2,TRUE),VLOOKUP(_xlfn.NUMBERVALUE(AR154),'Data.Lookup - Do Not Print'!$A$3:$B$16,2,TRUE))</f>
        <v>Transmission</v>
      </c>
      <c r="AT154">
        <v>1</v>
      </c>
      <c r="AU154" t="str">
        <f t="shared" si="25"/>
        <v>ED.AN1</v>
      </c>
      <c r="AV154" s="46">
        <f>VLOOKUP($AU154,'2022-Allocations'!$I$6:$T$24,AV$8,FALSE)</f>
        <v>0.65529999999999999</v>
      </c>
      <c r="AW154" s="46">
        <f>VLOOKUP($AU154,'2022-Allocations'!$I$6:$T$24,AW$8,FALSE)</f>
        <v>0</v>
      </c>
      <c r="AX154" s="46">
        <f>VLOOKUP($AU154,'2022-Allocations'!$I$6:$T$24,AX$8,FALSE)</f>
        <v>0.34470000000000001</v>
      </c>
      <c r="AY154" s="46">
        <f>VLOOKUP($AU154,'2022-Allocations'!$I$6:$T$24,AY$8,FALSE)</f>
        <v>0</v>
      </c>
      <c r="AZ154" s="46">
        <f>VLOOKUP($AU154,'2022-Allocations'!$I$6:$T$24,AZ$8,FALSE)</f>
        <v>0</v>
      </c>
      <c r="BA154" s="121">
        <f t="shared" si="22"/>
        <v>0</v>
      </c>
      <c r="BB154" s="46">
        <f>VLOOKUP(A154,'Data.Lookup - Do Not Print'!$G$3:$I$802,3,FALSE)</f>
        <v>2.41E-2</v>
      </c>
      <c r="BC154" s="46">
        <f>VLOOKUP(A154,'Data.Lookup - Do Not Print'!$M$3:$O$802,3,FALSE)</f>
        <v>2.3399999999999997E-2</v>
      </c>
      <c r="BD154" s="46" t="str">
        <f t="shared" si="27"/>
        <v>N</v>
      </c>
      <c r="BE154" s="126">
        <f t="shared" si="28"/>
        <v>221014754</v>
      </c>
      <c r="BF154" s="126">
        <f t="shared" si="29"/>
        <v>0</v>
      </c>
      <c r="BG154" s="126">
        <f t="shared" si="30"/>
        <v>116257875</v>
      </c>
      <c r="BH154" s="126">
        <f t="shared" si="31"/>
        <v>0</v>
      </c>
      <c r="BI154" s="126">
        <f t="shared" si="32"/>
        <v>0</v>
      </c>
      <c r="BJ154" s="131">
        <f t="shared" si="26"/>
        <v>0</v>
      </c>
    </row>
    <row r="155" spans="1:62" ht="13.5" thickBot="1">
      <c r="A155" s="9" t="s">
        <v>169</v>
      </c>
      <c r="B155" s="11">
        <v>3977802.78</v>
      </c>
      <c r="C155" s="11">
        <v>3977802.78</v>
      </c>
      <c r="D155" s="11">
        <v>4704347.3099999996</v>
      </c>
      <c r="E155" s="11">
        <v>4704347.3099999996</v>
      </c>
      <c r="F155" s="11">
        <v>4704347.3099999996</v>
      </c>
      <c r="G155" s="11">
        <v>4827716.09</v>
      </c>
      <c r="H155" s="11">
        <v>4827726.67</v>
      </c>
      <c r="I155" s="11">
        <v>4827726.67</v>
      </c>
      <c r="J155" s="11">
        <v>4827726.67</v>
      </c>
      <c r="K155" s="11">
        <v>4827726.67</v>
      </c>
      <c r="L155" s="11">
        <v>4827726.67</v>
      </c>
      <c r="M155" s="11">
        <v>4827726.67</v>
      </c>
      <c r="N155" s="11">
        <v>4940155.78</v>
      </c>
      <c r="O155" s="11">
        <v>-130278.69</v>
      </c>
      <c r="P155" s="11">
        <v>-138267.45000000001</v>
      </c>
      <c r="Q155" s="11">
        <v>-13610.01</v>
      </c>
      <c r="R155" s="11">
        <v>-23057.919999999998</v>
      </c>
      <c r="S155" s="11">
        <v>-32505.83</v>
      </c>
      <c r="T155" s="11">
        <v>-42077.61</v>
      </c>
      <c r="U155" s="11">
        <v>-51773.279999999999</v>
      </c>
      <c r="V155" s="11">
        <v>-34962.36</v>
      </c>
      <c r="W155" s="11">
        <v>-44658.04</v>
      </c>
      <c r="X155" s="11">
        <v>-54353.72</v>
      </c>
      <c r="Y155" s="11">
        <v>-64049.4</v>
      </c>
      <c r="Z155" s="11">
        <v>-73745.08</v>
      </c>
      <c r="AA155" s="11">
        <v>-83553.679999999993</v>
      </c>
      <c r="AB155" s="11">
        <v>-7988.74</v>
      </c>
      <c r="AC155" s="11">
        <v>-7988.76</v>
      </c>
      <c r="AD155" s="11">
        <v>-8718.33</v>
      </c>
      <c r="AE155" s="11">
        <v>-9447.91</v>
      </c>
      <c r="AF155" s="11">
        <v>-9447.91</v>
      </c>
      <c r="AG155" s="11">
        <v>-9571.7800000000007</v>
      </c>
      <c r="AH155" s="11">
        <v>-9695.67</v>
      </c>
      <c r="AI155" s="11">
        <v>-9695.68</v>
      </c>
      <c r="AJ155" s="11">
        <v>-9695.68</v>
      </c>
      <c r="AK155" s="11">
        <v>-9695.68</v>
      </c>
      <c r="AL155" s="11">
        <v>-9695.68</v>
      </c>
      <c r="AM155" s="11">
        <v>-9695.68</v>
      </c>
      <c r="AN155" s="11">
        <v>-9808.6</v>
      </c>
      <c r="AO155" t="str">
        <f t="shared" si="23"/>
        <v>ED</v>
      </c>
      <c r="AP155" t="str">
        <f>IFERROR(IF(VLOOKUP(MID(A155,4,2),'Data.Lookup - Do Not Print'!$S$3:$T$7,2,FALSE)=1,MID(A155,4,2),0),"AN")</f>
        <v>AN</v>
      </c>
      <c r="AQ155" t="s">
        <v>987</v>
      </c>
      <c r="AR155" t="str">
        <f t="shared" si="24"/>
        <v>353100</v>
      </c>
      <c r="AS155" t="str">
        <f>IF(AO155="GD",VLOOKUP(_xlfn.NUMBERVALUE(AR155),'Data.Lookup - Do Not Print'!$D$3:$E$12,2,TRUE),VLOOKUP(_xlfn.NUMBERVALUE(AR155),'Data.Lookup - Do Not Print'!$A$3:$B$16,2,TRUE))</f>
        <v>Transmission</v>
      </c>
      <c r="AT155">
        <v>1</v>
      </c>
      <c r="AU155" t="str">
        <f t="shared" si="25"/>
        <v>ED.AN1</v>
      </c>
      <c r="AV155" s="46">
        <f>VLOOKUP($AU155,'2022-Allocations'!$I$6:$T$24,AV$8,FALSE)</f>
        <v>0.65529999999999999</v>
      </c>
      <c r="AW155" s="46">
        <f>VLOOKUP($AU155,'2022-Allocations'!$I$6:$T$24,AW$8,FALSE)</f>
        <v>0</v>
      </c>
      <c r="AX155" s="46">
        <f>VLOOKUP($AU155,'2022-Allocations'!$I$6:$T$24,AX$8,FALSE)</f>
        <v>0.34470000000000001</v>
      </c>
      <c r="AY155" s="46">
        <f>VLOOKUP($AU155,'2022-Allocations'!$I$6:$T$24,AY$8,FALSE)</f>
        <v>0</v>
      </c>
      <c r="AZ155" s="46">
        <f>VLOOKUP($AU155,'2022-Allocations'!$I$6:$T$24,AZ$8,FALSE)</f>
        <v>0</v>
      </c>
      <c r="BA155" s="121">
        <f t="shared" si="22"/>
        <v>0</v>
      </c>
      <c r="BB155" s="46">
        <f>VLOOKUP(A155,'Data.Lookup - Do Not Print'!$G$3:$I$802,3,FALSE)</f>
        <v>2.41E-2</v>
      </c>
      <c r="BC155" s="46">
        <f>VLOOKUP(A155,'Data.Lookup - Do Not Print'!$M$3:$O$802,3,FALSE)</f>
        <v>2.41E-2</v>
      </c>
      <c r="BD155" s="46" t="str">
        <f t="shared" si="27"/>
        <v>N</v>
      </c>
      <c r="BE155" s="126">
        <f t="shared" si="28"/>
        <v>3237284</v>
      </c>
      <c r="BF155" s="126">
        <f t="shared" si="29"/>
        <v>0</v>
      </c>
      <c r="BG155" s="126">
        <f t="shared" si="30"/>
        <v>1702872</v>
      </c>
      <c r="BH155" s="126">
        <f t="shared" si="31"/>
        <v>0</v>
      </c>
      <c r="BI155" s="126">
        <f t="shared" si="32"/>
        <v>0</v>
      </c>
      <c r="BJ155" s="131">
        <f t="shared" si="26"/>
        <v>0</v>
      </c>
    </row>
    <row r="156" spans="1:62" ht="13.5" thickBot="1">
      <c r="A156" s="9" t="s">
        <v>170</v>
      </c>
      <c r="B156" s="11">
        <v>1167384.49</v>
      </c>
      <c r="C156" s="11">
        <v>1167384.49</v>
      </c>
      <c r="D156" s="11">
        <v>1167384.49</v>
      </c>
      <c r="E156" s="11">
        <v>1167384.49</v>
      </c>
      <c r="F156" s="11">
        <v>1167384.49</v>
      </c>
      <c r="G156" s="11">
        <v>1167384.49</v>
      </c>
      <c r="H156" s="11">
        <v>1167384.49</v>
      </c>
      <c r="I156" s="11">
        <v>1167384.49</v>
      </c>
      <c r="J156" s="11">
        <v>1167384.49</v>
      </c>
      <c r="K156" s="11">
        <v>1167384.49</v>
      </c>
      <c r="L156" s="11">
        <v>1167384.49</v>
      </c>
      <c r="M156" s="11">
        <v>1167384.49</v>
      </c>
      <c r="N156" s="11">
        <v>1167384.49</v>
      </c>
      <c r="O156" s="11">
        <v>-855985.42</v>
      </c>
      <c r="P156" s="11">
        <v>-729870.3</v>
      </c>
      <c r="Q156" s="11">
        <v>-731339.25</v>
      </c>
      <c r="R156" s="11">
        <v>-732808.2</v>
      </c>
      <c r="S156" s="11">
        <v>-734277.15</v>
      </c>
      <c r="T156" s="11">
        <v>-735746.1</v>
      </c>
      <c r="U156" s="11">
        <v>-737215.05</v>
      </c>
      <c r="V156" s="12">
        <v>-738684</v>
      </c>
      <c r="W156" s="11">
        <v>-740152.95</v>
      </c>
      <c r="X156" s="11">
        <v>-741621.9</v>
      </c>
      <c r="Y156" s="11">
        <v>-743090.85</v>
      </c>
      <c r="Z156" s="11">
        <v>-744559.8</v>
      </c>
      <c r="AA156" s="11">
        <v>-746028.75</v>
      </c>
      <c r="AB156" s="11">
        <v>-1468.95</v>
      </c>
      <c r="AC156" s="11">
        <v>-1468.95</v>
      </c>
      <c r="AD156" s="11">
        <v>-1468.95</v>
      </c>
      <c r="AE156" s="11">
        <v>-1468.95</v>
      </c>
      <c r="AF156" s="11">
        <v>-1468.95</v>
      </c>
      <c r="AG156" s="11">
        <v>-1468.95</v>
      </c>
      <c r="AH156" s="11">
        <v>-1468.95</v>
      </c>
      <c r="AI156" s="11">
        <v>-1468.95</v>
      </c>
      <c r="AJ156" s="11">
        <v>-1468.95</v>
      </c>
      <c r="AK156" s="11">
        <v>-1468.95</v>
      </c>
      <c r="AL156" s="11">
        <v>-1468.95</v>
      </c>
      <c r="AM156" s="11">
        <v>-1468.95</v>
      </c>
      <c r="AN156" s="11">
        <v>-1468.95</v>
      </c>
      <c r="AO156" t="str">
        <f t="shared" si="23"/>
        <v>ED</v>
      </c>
      <c r="AP156" t="str">
        <f>IFERROR(IF(VLOOKUP(MID(A156,4,2),'Data.Lookup - Do Not Print'!$S$3:$T$7,2,FALSE)=1,MID(A156,4,2),0),"AN")</f>
        <v>AN</v>
      </c>
      <c r="AQ156" t="s">
        <v>987</v>
      </c>
      <c r="AR156" t="str">
        <f t="shared" si="24"/>
        <v>354000</v>
      </c>
      <c r="AS156" t="str">
        <f>IF(AO156="GD",VLOOKUP(_xlfn.NUMBERVALUE(AR156),'Data.Lookup - Do Not Print'!$D$3:$E$12,2,TRUE),VLOOKUP(_xlfn.NUMBERVALUE(AR156),'Data.Lookup - Do Not Print'!$A$3:$B$16,2,TRUE))</f>
        <v>Transmission</v>
      </c>
      <c r="AT156">
        <v>1</v>
      </c>
      <c r="AU156" t="str">
        <f t="shared" si="25"/>
        <v>ED.AN1</v>
      </c>
      <c r="AV156" s="46">
        <f>VLOOKUP($AU156,'2022-Allocations'!$I$6:$T$24,AV$8,FALSE)</f>
        <v>0.65529999999999999</v>
      </c>
      <c r="AW156" s="46">
        <f>VLOOKUP($AU156,'2022-Allocations'!$I$6:$T$24,AW$8,FALSE)</f>
        <v>0</v>
      </c>
      <c r="AX156" s="46">
        <f>VLOOKUP($AU156,'2022-Allocations'!$I$6:$T$24,AX$8,FALSE)</f>
        <v>0.34470000000000001</v>
      </c>
      <c r="AY156" s="46">
        <f>VLOOKUP($AU156,'2022-Allocations'!$I$6:$T$24,AY$8,FALSE)</f>
        <v>0</v>
      </c>
      <c r="AZ156" s="46">
        <f>VLOOKUP($AU156,'2022-Allocations'!$I$6:$T$24,AZ$8,FALSE)</f>
        <v>0</v>
      </c>
      <c r="BA156" s="121">
        <f t="shared" si="22"/>
        <v>0</v>
      </c>
      <c r="BB156" s="46">
        <f>VLOOKUP(A156,'Data.Lookup - Do Not Print'!$G$3:$I$802,3,FALSE)</f>
        <v>1.5099999999999999E-2</v>
      </c>
      <c r="BC156" s="46">
        <f>VLOOKUP(A156,'Data.Lookup - Do Not Print'!$M$3:$O$802,3,FALSE)</f>
        <v>1.09E-2</v>
      </c>
      <c r="BD156" s="46" t="str">
        <f t="shared" si="27"/>
        <v>N</v>
      </c>
      <c r="BE156" s="126">
        <f t="shared" si="28"/>
        <v>764987</v>
      </c>
      <c r="BF156" s="126">
        <f t="shared" si="29"/>
        <v>0</v>
      </c>
      <c r="BG156" s="126">
        <f t="shared" si="30"/>
        <v>402397</v>
      </c>
      <c r="BH156" s="126">
        <f t="shared" si="31"/>
        <v>0</v>
      </c>
      <c r="BI156" s="126">
        <f t="shared" si="32"/>
        <v>0</v>
      </c>
      <c r="BJ156" s="131">
        <f t="shared" si="26"/>
        <v>0</v>
      </c>
    </row>
    <row r="157" spans="1:62" ht="13.5" thickBot="1">
      <c r="A157" s="9" t="s">
        <v>171</v>
      </c>
      <c r="B157" s="11">
        <v>301946963.63999999</v>
      </c>
      <c r="C157" s="11">
        <v>304285400.72000003</v>
      </c>
      <c r="D157" s="11">
        <v>305356131.19999999</v>
      </c>
      <c r="E157" s="11">
        <v>305435388.25999999</v>
      </c>
      <c r="F157" s="11">
        <v>305871999.81999999</v>
      </c>
      <c r="G157" s="11">
        <v>312998388.20999998</v>
      </c>
      <c r="H157" s="11">
        <v>315713656.13</v>
      </c>
      <c r="I157" s="11">
        <v>315981840.58999997</v>
      </c>
      <c r="J157" s="11">
        <v>323079221.45999998</v>
      </c>
      <c r="K157" s="11">
        <v>325432422.80000001</v>
      </c>
      <c r="L157" s="11">
        <v>327236709.75999999</v>
      </c>
      <c r="M157" s="11">
        <v>327872655.31</v>
      </c>
      <c r="N157" s="11">
        <v>333662936.39999998</v>
      </c>
      <c r="O157" s="11">
        <v>-72771063.780000001</v>
      </c>
      <c r="P157" s="11">
        <v>-72587586.040000007</v>
      </c>
      <c r="Q157" s="11">
        <v>-73044668.230000004</v>
      </c>
      <c r="R157" s="11">
        <v>-73535846.409999996</v>
      </c>
      <c r="S157" s="11">
        <v>-74027439.439999998</v>
      </c>
      <c r="T157" s="11">
        <v>-74511624.870000005</v>
      </c>
      <c r="U157" s="11">
        <v>-75011058.140000001</v>
      </c>
      <c r="V157" s="11">
        <v>-75519046.590000004</v>
      </c>
      <c r="W157" s="11">
        <v>-76019292.680000007</v>
      </c>
      <c r="X157" s="11">
        <v>-76180579.659999996</v>
      </c>
      <c r="Y157" s="11">
        <v>-76102665.269999996</v>
      </c>
      <c r="Z157" s="11">
        <v>-76629482.379999995</v>
      </c>
      <c r="AA157" s="11">
        <v>-77102303.25</v>
      </c>
      <c r="AB157" s="11">
        <v>-483482.21</v>
      </c>
      <c r="AC157" s="11">
        <v>-487511.86</v>
      </c>
      <c r="AD157" s="11">
        <v>-490253.4</v>
      </c>
      <c r="AE157" s="11">
        <v>-491178.18</v>
      </c>
      <c r="AF157" s="11">
        <v>-491593.03</v>
      </c>
      <c r="AG157" s="11">
        <v>-497674.93</v>
      </c>
      <c r="AH157" s="11">
        <v>-505589.27</v>
      </c>
      <c r="AI157" s="11">
        <v>-507988.45</v>
      </c>
      <c r="AJ157" s="11">
        <v>-513911.59</v>
      </c>
      <c r="AK157" s="11">
        <v>-521511.44</v>
      </c>
      <c r="AL157" s="11">
        <v>-524854.76</v>
      </c>
      <c r="AM157" s="11">
        <v>-526817.11</v>
      </c>
      <c r="AN157" s="11">
        <v>-531984.87</v>
      </c>
      <c r="AO157" t="str">
        <f t="shared" si="23"/>
        <v>ED</v>
      </c>
      <c r="AP157" t="str">
        <f>IFERROR(IF(VLOOKUP(MID(A157,4,2),'Data.Lookup - Do Not Print'!$S$3:$T$7,2,FALSE)=1,MID(A157,4,2),0),"AN")</f>
        <v>AN</v>
      </c>
      <c r="AQ157" t="s">
        <v>987</v>
      </c>
      <c r="AR157" t="str">
        <f t="shared" si="24"/>
        <v>355000</v>
      </c>
      <c r="AS157" t="str">
        <f>IF(AO157="GD",VLOOKUP(_xlfn.NUMBERVALUE(AR157),'Data.Lookup - Do Not Print'!$D$3:$E$12,2,TRUE),VLOOKUP(_xlfn.NUMBERVALUE(AR157),'Data.Lookup - Do Not Print'!$A$3:$B$16,2,TRUE))</f>
        <v>Transmission</v>
      </c>
      <c r="AT157">
        <v>1</v>
      </c>
      <c r="AU157" t="str">
        <f t="shared" si="25"/>
        <v>ED.AN1</v>
      </c>
      <c r="AV157" s="46">
        <f>VLOOKUP($AU157,'2022-Allocations'!$I$6:$T$24,AV$8,FALSE)</f>
        <v>0.65529999999999999</v>
      </c>
      <c r="AW157" s="46">
        <f>VLOOKUP($AU157,'2022-Allocations'!$I$6:$T$24,AW$8,FALSE)</f>
        <v>0</v>
      </c>
      <c r="AX157" s="46">
        <f>VLOOKUP($AU157,'2022-Allocations'!$I$6:$T$24,AX$8,FALSE)</f>
        <v>0.34470000000000001</v>
      </c>
      <c r="AY157" s="46">
        <f>VLOOKUP($AU157,'2022-Allocations'!$I$6:$T$24,AY$8,FALSE)</f>
        <v>0</v>
      </c>
      <c r="AZ157" s="46">
        <f>VLOOKUP($AU157,'2022-Allocations'!$I$6:$T$24,AZ$8,FALSE)</f>
        <v>0</v>
      </c>
      <c r="BA157" s="121">
        <f t="shared" si="22"/>
        <v>0</v>
      </c>
      <c r="BB157" s="46">
        <f>VLOOKUP(A157,'Data.Lookup - Do Not Print'!$G$3:$I$802,3,FALSE)</f>
        <v>1.9299999999999998E-2</v>
      </c>
      <c r="BC157" s="46">
        <f>VLOOKUP(A157,'Data.Lookup - Do Not Print'!$M$3:$O$802,3,FALSE)</f>
        <v>2.4E-2</v>
      </c>
      <c r="BD157" s="46" t="str">
        <f t="shared" si="27"/>
        <v>N</v>
      </c>
      <c r="BE157" s="126">
        <f t="shared" si="28"/>
        <v>218649322</v>
      </c>
      <c r="BF157" s="126">
        <f t="shared" si="29"/>
        <v>0</v>
      </c>
      <c r="BG157" s="126">
        <f t="shared" si="30"/>
        <v>115013614</v>
      </c>
      <c r="BH157" s="126">
        <f t="shared" si="31"/>
        <v>0</v>
      </c>
      <c r="BI157" s="126">
        <f t="shared" si="32"/>
        <v>0</v>
      </c>
      <c r="BJ157" s="131">
        <f t="shared" si="26"/>
        <v>0</v>
      </c>
    </row>
    <row r="158" spans="1:62" ht="13.5" thickBot="1">
      <c r="A158" s="9" t="s">
        <v>172</v>
      </c>
      <c r="B158" s="11">
        <v>154163390.59999999</v>
      </c>
      <c r="C158" s="11">
        <v>155000524.09</v>
      </c>
      <c r="D158" s="11">
        <v>154984849.62</v>
      </c>
      <c r="E158" s="11">
        <v>155070537.47</v>
      </c>
      <c r="F158" s="11">
        <v>154982097.88999999</v>
      </c>
      <c r="G158" s="11">
        <v>158241943.15000001</v>
      </c>
      <c r="H158" s="11">
        <v>159040096.72</v>
      </c>
      <c r="I158" s="11">
        <v>159126859.16</v>
      </c>
      <c r="J158" s="11">
        <v>161044302.24000001</v>
      </c>
      <c r="K158" s="11">
        <v>160838921.47999999</v>
      </c>
      <c r="L158" s="11">
        <v>161689106.36000001</v>
      </c>
      <c r="M158" s="12">
        <v>161458994</v>
      </c>
      <c r="N158" s="11">
        <v>162621394.65000001</v>
      </c>
      <c r="O158" s="11">
        <v>-42635970.670000002</v>
      </c>
      <c r="P158" s="11">
        <v>-42667956.950000003</v>
      </c>
      <c r="Q158" s="11">
        <v>-42892914.350000001</v>
      </c>
      <c r="R158" s="11">
        <v>-43138374.869999997</v>
      </c>
      <c r="S158" s="11">
        <v>-43383833.210000001</v>
      </c>
      <c r="T158" s="11">
        <v>-43631412.240000002</v>
      </c>
      <c r="U158" s="11">
        <v>-43875846.270000003</v>
      </c>
      <c r="V158" s="11">
        <v>-44127728.450000003</v>
      </c>
      <c r="W158" s="11">
        <v>-43829106.25</v>
      </c>
      <c r="X158" s="11">
        <v>-43573014.5</v>
      </c>
      <c r="Y158" s="11">
        <v>-43227557.149999999</v>
      </c>
      <c r="Z158" s="11">
        <v>-43483382.729999997</v>
      </c>
      <c r="AA158" s="11">
        <v>-43650551.43</v>
      </c>
      <c r="AB158" s="11">
        <v>-244014.23</v>
      </c>
      <c r="AC158" s="11">
        <v>-244754.76</v>
      </c>
      <c r="AD158" s="11">
        <v>-245405.1</v>
      </c>
      <c r="AE158" s="11">
        <v>-245460.52</v>
      </c>
      <c r="AF158" s="11">
        <v>-245458.34</v>
      </c>
      <c r="AG158" s="11">
        <v>-247969.03</v>
      </c>
      <c r="AH158" s="11">
        <v>-251181.62</v>
      </c>
      <c r="AI158" s="11">
        <v>-251882.18</v>
      </c>
      <c r="AJ158" s="11">
        <v>-253468.83</v>
      </c>
      <c r="AK158" s="11">
        <v>-254824.22</v>
      </c>
      <c r="AL158" s="11">
        <v>-255334.7</v>
      </c>
      <c r="AM158" s="11">
        <v>-255825.58</v>
      </c>
      <c r="AN158" s="11">
        <v>-256563.65</v>
      </c>
      <c r="AO158" t="str">
        <f t="shared" si="23"/>
        <v>ED</v>
      </c>
      <c r="AP158" t="str">
        <f>IFERROR(IF(VLOOKUP(MID(A158,4,2),'Data.Lookup - Do Not Print'!$S$3:$T$7,2,FALSE)=1,MID(A158,4,2),0),"AN")</f>
        <v>AN</v>
      </c>
      <c r="AQ158" t="s">
        <v>987</v>
      </c>
      <c r="AR158" t="str">
        <f t="shared" si="24"/>
        <v>356000</v>
      </c>
      <c r="AS158" t="str">
        <f>IF(AO158="GD",VLOOKUP(_xlfn.NUMBERVALUE(AR158),'Data.Lookup - Do Not Print'!$D$3:$E$12,2,TRUE),VLOOKUP(_xlfn.NUMBERVALUE(AR158),'Data.Lookup - Do Not Print'!$A$3:$B$16,2,TRUE))</f>
        <v>Transmission</v>
      </c>
      <c r="AT158">
        <v>1</v>
      </c>
      <c r="AU158" t="str">
        <f t="shared" si="25"/>
        <v>ED.AN1</v>
      </c>
      <c r="AV158" s="46">
        <f>VLOOKUP($AU158,'2022-Allocations'!$I$6:$T$24,AV$8,FALSE)</f>
        <v>0.65529999999999999</v>
      </c>
      <c r="AW158" s="46">
        <f>VLOOKUP($AU158,'2022-Allocations'!$I$6:$T$24,AW$8,FALSE)</f>
        <v>0</v>
      </c>
      <c r="AX158" s="46">
        <f>VLOOKUP($AU158,'2022-Allocations'!$I$6:$T$24,AX$8,FALSE)</f>
        <v>0.34470000000000001</v>
      </c>
      <c r="AY158" s="46">
        <f>VLOOKUP($AU158,'2022-Allocations'!$I$6:$T$24,AY$8,FALSE)</f>
        <v>0</v>
      </c>
      <c r="AZ158" s="46">
        <f>VLOOKUP($AU158,'2022-Allocations'!$I$6:$T$24,AZ$8,FALSE)</f>
        <v>0</v>
      </c>
      <c r="BA158" s="121">
        <f t="shared" si="22"/>
        <v>0</v>
      </c>
      <c r="BB158" s="46">
        <f>VLOOKUP(A158,'Data.Lookup - Do Not Print'!$G$3:$I$802,3,FALSE)</f>
        <v>1.9E-2</v>
      </c>
      <c r="BC158" s="46">
        <f>VLOOKUP(A158,'Data.Lookup - Do Not Print'!$M$3:$O$802,3,FALSE)</f>
        <v>2.53E-2</v>
      </c>
      <c r="BD158" s="46" t="str">
        <f t="shared" si="27"/>
        <v>N</v>
      </c>
      <c r="BE158" s="126">
        <f t="shared" si="28"/>
        <v>106565800</v>
      </c>
      <c r="BF158" s="126">
        <f t="shared" si="29"/>
        <v>0</v>
      </c>
      <c r="BG158" s="126">
        <f t="shared" si="30"/>
        <v>56055595</v>
      </c>
      <c r="BH158" s="126">
        <f t="shared" si="31"/>
        <v>0</v>
      </c>
      <c r="BI158" s="126">
        <f t="shared" si="32"/>
        <v>0</v>
      </c>
      <c r="BJ158" s="131">
        <f t="shared" si="26"/>
        <v>0</v>
      </c>
    </row>
    <row r="159" spans="1:62" ht="13.5" thickBot="1">
      <c r="A159" s="9" t="s">
        <v>173</v>
      </c>
      <c r="B159" s="11">
        <v>3830621.62</v>
      </c>
      <c r="C159" s="11">
        <v>3254805.23</v>
      </c>
      <c r="D159" s="11">
        <v>3026546.89</v>
      </c>
      <c r="E159" s="11">
        <v>3074469.09</v>
      </c>
      <c r="F159" s="11">
        <v>3105161.79</v>
      </c>
      <c r="G159" s="11">
        <v>3116950.35</v>
      </c>
      <c r="H159" s="11">
        <v>3194907.02</v>
      </c>
      <c r="I159" s="11">
        <v>3263519.25</v>
      </c>
      <c r="J159" s="11">
        <v>3376773.64</v>
      </c>
      <c r="K159" s="11">
        <v>3438483.31</v>
      </c>
      <c r="L159" s="11">
        <v>3474718.64</v>
      </c>
      <c r="M159" s="11">
        <v>3502828.07</v>
      </c>
      <c r="N159" s="11">
        <v>3524684.97</v>
      </c>
      <c r="O159" s="11">
        <v>-870729.32</v>
      </c>
      <c r="P159" s="11">
        <v>-875571.03</v>
      </c>
      <c r="Q159" s="11">
        <v>-879863.29</v>
      </c>
      <c r="R159" s="11">
        <v>-884032.32</v>
      </c>
      <c r="S159" s="11">
        <v>-888255.07</v>
      </c>
      <c r="T159" s="11">
        <v>-892506.85</v>
      </c>
      <c r="U159" s="11">
        <v>-896819.95</v>
      </c>
      <c r="V159" s="11">
        <v>-901233.21</v>
      </c>
      <c r="W159" s="11">
        <v>-905770.74</v>
      </c>
      <c r="X159" s="11">
        <v>-910427.83</v>
      </c>
      <c r="Y159" s="11">
        <v>-915151.85</v>
      </c>
      <c r="Z159" s="11">
        <v>-919919.84</v>
      </c>
      <c r="AA159" s="11">
        <v>-924721.97</v>
      </c>
      <c r="AB159" s="11">
        <v>-5222.5200000000004</v>
      </c>
      <c r="AC159" s="11">
        <v>-4841.71</v>
      </c>
      <c r="AD159" s="11">
        <v>-4292.26</v>
      </c>
      <c r="AE159" s="11">
        <v>-4169.03</v>
      </c>
      <c r="AF159" s="11">
        <v>-4222.75</v>
      </c>
      <c r="AG159" s="11">
        <v>-4251.78</v>
      </c>
      <c r="AH159" s="11">
        <v>-4313.1000000000004</v>
      </c>
      <c r="AI159" s="11">
        <v>-4413.26</v>
      </c>
      <c r="AJ159" s="11">
        <v>-4537.53</v>
      </c>
      <c r="AK159" s="11">
        <v>-4657.09</v>
      </c>
      <c r="AL159" s="11">
        <v>-4724.0200000000004</v>
      </c>
      <c r="AM159" s="11">
        <v>-4767.99</v>
      </c>
      <c r="AN159" s="11">
        <v>-4802.13</v>
      </c>
      <c r="AO159" t="str">
        <f t="shared" si="23"/>
        <v>ED</v>
      </c>
      <c r="AP159" t="str">
        <f>IFERROR(IF(VLOOKUP(MID(A159,4,2),'Data.Lookup - Do Not Print'!$S$3:$T$7,2,FALSE)=1,MID(A159,4,2),0),"AN")</f>
        <v>AN</v>
      </c>
      <c r="AQ159" t="s">
        <v>987</v>
      </c>
      <c r="AR159" t="str">
        <f t="shared" si="24"/>
        <v>357000</v>
      </c>
      <c r="AS159" t="str">
        <f>IF(AO159="GD",VLOOKUP(_xlfn.NUMBERVALUE(AR159),'Data.Lookup - Do Not Print'!$D$3:$E$12,2,TRUE),VLOOKUP(_xlfn.NUMBERVALUE(AR159),'Data.Lookup - Do Not Print'!$A$3:$B$16,2,TRUE))</f>
        <v>Transmission</v>
      </c>
      <c r="AT159">
        <v>1</v>
      </c>
      <c r="AU159" t="str">
        <f t="shared" si="25"/>
        <v>ED.AN1</v>
      </c>
      <c r="AV159" s="46">
        <f>VLOOKUP($AU159,'2022-Allocations'!$I$6:$T$24,AV$8,FALSE)</f>
        <v>0.65529999999999999</v>
      </c>
      <c r="AW159" s="46">
        <f>VLOOKUP($AU159,'2022-Allocations'!$I$6:$T$24,AW$8,FALSE)</f>
        <v>0</v>
      </c>
      <c r="AX159" s="46">
        <f>VLOOKUP($AU159,'2022-Allocations'!$I$6:$T$24,AX$8,FALSE)</f>
        <v>0.34470000000000001</v>
      </c>
      <c r="AY159" s="46">
        <f>VLOOKUP($AU159,'2022-Allocations'!$I$6:$T$24,AY$8,FALSE)</f>
        <v>0</v>
      </c>
      <c r="AZ159" s="46">
        <f>VLOOKUP($AU159,'2022-Allocations'!$I$6:$T$24,AZ$8,FALSE)</f>
        <v>0</v>
      </c>
      <c r="BA159" s="121">
        <f t="shared" si="22"/>
        <v>0</v>
      </c>
      <c r="BB159" s="46">
        <f>VLOOKUP(A159,'Data.Lookup - Do Not Print'!$G$3:$I$802,3,FALSE)</f>
        <v>1.6400000000000001E-2</v>
      </c>
      <c r="BC159" s="46">
        <f>VLOOKUP(A159,'Data.Lookup - Do Not Print'!$M$3:$O$802,3,FALSE)</f>
        <v>1.6299999999999999E-2</v>
      </c>
      <c r="BD159" s="46" t="str">
        <f t="shared" si="27"/>
        <v>N</v>
      </c>
      <c r="BE159" s="126">
        <f t="shared" si="28"/>
        <v>2309726</v>
      </c>
      <c r="BF159" s="126">
        <f t="shared" si="29"/>
        <v>0</v>
      </c>
      <c r="BG159" s="126">
        <f t="shared" si="30"/>
        <v>1214959</v>
      </c>
      <c r="BH159" s="126">
        <f t="shared" si="31"/>
        <v>0</v>
      </c>
      <c r="BI159" s="126">
        <f t="shared" si="32"/>
        <v>0</v>
      </c>
      <c r="BJ159" s="131">
        <f t="shared" si="26"/>
        <v>0</v>
      </c>
    </row>
    <row r="160" spans="1:62" ht="13.5" thickBot="1">
      <c r="A160" s="9" t="s">
        <v>174</v>
      </c>
      <c r="B160" s="11">
        <v>3179283.08</v>
      </c>
      <c r="C160" s="11">
        <v>2603466.69</v>
      </c>
      <c r="D160" s="11">
        <v>2375208.35</v>
      </c>
      <c r="E160" s="11">
        <v>2423130.5499999998</v>
      </c>
      <c r="F160" s="11">
        <v>2453823.25</v>
      </c>
      <c r="G160" s="11">
        <v>7546650.1600000001</v>
      </c>
      <c r="H160" s="11">
        <v>7624606.8300000001</v>
      </c>
      <c r="I160" s="11">
        <v>7693219.0599999996</v>
      </c>
      <c r="J160" s="11">
        <v>7310093.5899999999</v>
      </c>
      <c r="K160" s="11">
        <v>7567439.7800000003</v>
      </c>
      <c r="L160" s="11">
        <v>7245420.6299999999</v>
      </c>
      <c r="M160" s="11">
        <v>7273530.0599999996</v>
      </c>
      <c r="N160" s="11">
        <v>7295386.96</v>
      </c>
      <c r="O160" s="11">
        <v>-1132672.75</v>
      </c>
      <c r="P160" s="11">
        <v>-1137636.28</v>
      </c>
      <c r="Q160" s="11">
        <v>-1141909.6399999999</v>
      </c>
      <c r="R160" s="11">
        <v>-1146028.21</v>
      </c>
      <c r="S160" s="11">
        <v>-1150214.26</v>
      </c>
      <c r="T160" s="12">
        <v>-1158798</v>
      </c>
      <c r="U160" s="11">
        <v>-1171819.99</v>
      </c>
      <c r="V160" s="11">
        <v>-1184967.79</v>
      </c>
      <c r="W160" s="11">
        <v>-1197845.6299999999</v>
      </c>
      <c r="X160" s="11">
        <v>-1210615.51</v>
      </c>
      <c r="Y160" s="11">
        <v>-856924.88</v>
      </c>
      <c r="Z160" s="11">
        <v>-869386.98</v>
      </c>
      <c r="AA160" s="11">
        <v>-881891.96</v>
      </c>
      <c r="AB160" s="11">
        <v>-5441.86</v>
      </c>
      <c r="AC160" s="11">
        <v>-4963.53</v>
      </c>
      <c r="AD160" s="11">
        <v>-4273.3599999999997</v>
      </c>
      <c r="AE160" s="11">
        <v>-4118.57</v>
      </c>
      <c r="AF160" s="11">
        <v>-4186.05</v>
      </c>
      <c r="AG160" s="11">
        <v>-8583.74</v>
      </c>
      <c r="AH160" s="11">
        <v>-13021.99</v>
      </c>
      <c r="AI160" s="11">
        <v>-13147.8</v>
      </c>
      <c r="AJ160" s="11">
        <v>-12877.84</v>
      </c>
      <c r="AK160" s="11">
        <v>-12769.88</v>
      </c>
      <c r="AL160" s="11">
        <v>-12714.37</v>
      </c>
      <c r="AM160" s="11">
        <v>-12462.1</v>
      </c>
      <c r="AN160" s="11">
        <v>-12504.98</v>
      </c>
      <c r="AO160" t="str">
        <f t="shared" si="23"/>
        <v>ED</v>
      </c>
      <c r="AP160" t="str">
        <f>IFERROR(IF(VLOOKUP(MID(A160,4,2),'Data.Lookup - Do Not Print'!$S$3:$T$7,2,FALSE)=1,MID(A160,4,2),0),"AN")</f>
        <v>AN</v>
      </c>
      <c r="AQ160" t="s">
        <v>987</v>
      </c>
      <c r="AR160" t="str">
        <f t="shared" si="24"/>
        <v>358000</v>
      </c>
      <c r="AS160" t="str">
        <f>IF(AO160="GD",VLOOKUP(_xlfn.NUMBERVALUE(AR160),'Data.Lookup - Do Not Print'!$D$3:$E$12,2,TRUE),VLOOKUP(_xlfn.NUMBERVALUE(AR160),'Data.Lookup - Do Not Print'!$A$3:$B$16,2,TRUE))</f>
        <v>Transmission</v>
      </c>
      <c r="AT160">
        <v>1</v>
      </c>
      <c r="AU160" t="str">
        <f t="shared" si="25"/>
        <v>ED.AN1</v>
      </c>
      <c r="AV160" s="46">
        <f>VLOOKUP($AU160,'2022-Allocations'!$I$6:$T$24,AV$8,FALSE)</f>
        <v>0.65529999999999999</v>
      </c>
      <c r="AW160" s="46">
        <f>VLOOKUP($AU160,'2022-Allocations'!$I$6:$T$24,AW$8,FALSE)</f>
        <v>0</v>
      </c>
      <c r="AX160" s="46">
        <f>VLOOKUP($AU160,'2022-Allocations'!$I$6:$T$24,AX$8,FALSE)</f>
        <v>0.34470000000000001</v>
      </c>
      <c r="AY160" s="46">
        <f>VLOOKUP($AU160,'2022-Allocations'!$I$6:$T$24,AY$8,FALSE)</f>
        <v>0</v>
      </c>
      <c r="AZ160" s="46">
        <f>VLOOKUP($AU160,'2022-Allocations'!$I$6:$T$24,AZ$8,FALSE)</f>
        <v>0</v>
      </c>
      <c r="BA160" s="121">
        <f t="shared" si="22"/>
        <v>0</v>
      </c>
      <c r="BB160" s="46">
        <f>VLOOKUP(A160,'Data.Lookup - Do Not Print'!$G$3:$I$802,3,FALSE)</f>
        <v>2.06E-2</v>
      </c>
      <c r="BC160" s="46">
        <f>VLOOKUP(A160,'Data.Lookup - Do Not Print'!$M$3:$O$802,3,FALSE)</f>
        <v>2.0799999999999999E-2</v>
      </c>
      <c r="BD160" s="46" t="str">
        <f t="shared" si="27"/>
        <v>N</v>
      </c>
      <c r="BE160" s="126">
        <f t="shared" si="28"/>
        <v>4780667</v>
      </c>
      <c r="BF160" s="126">
        <f t="shared" si="29"/>
        <v>0</v>
      </c>
      <c r="BG160" s="126">
        <f t="shared" si="30"/>
        <v>2514720</v>
      </c>
      <c r="BH160" s="126">
        <f t="shared" si="31"/>
        <v>0</v>
      </c>
      <c r="BI160" s="126">
        <f t="shared" si="32"/>
        <v>0</v>
      </c>
      <c r="BJ160" s="131">
        <f t="shared" si="26"/>
        <v>0</v>
      </c>
    </row>
    <row r="161" spans="1:62" ht="13.5" thickBot="1">
      <c r="A161" s="9" t="s">
        <v>175</v>
      </c>
      <c r="B161" s="11">
        <v>2082277.45</v>
      </c>
      <c r="C161" s="11">
        <v>2082277.45</v>
      </c>
      <c r="D161" s="11">
        <v>2082277.45</v>
      </c>
      <c r="E161" s="11">
        <v>2082277.45</v>
      </c>
      <c r="F161" s="11">
        <v>2082277.45</v>
      </c>
      <c r="G161" s="11">
        <v>2082277.45</v>
      </c>
      <c r="H161" s="11">
        <v>2082277.45</v>
      </c>
      <c r="I161" s="11">
        <v>2082277.45</v>
      </c>
      <c r="J161" s="11">
        <v>2417144.17</v>
      </c>
      <c r="K161" s="11">
        <v>2417144.17</v>
      </c>
      <c r="L161" s="11">
        <v>2417144.17</v>
      </c>
      <c r="M161" s="11">
        <v>2417144.17</v>
      </c>
      <c r="N161" s="11">
        <v>2497367.92</v>
      </c>
      <c r="O161" s="11">
        <v>-917021.27</v>
      </c>
      <c r="P161" s="11">
        <v>-919467.95</v>
      </c>
      <c r="Q161" s="11">
        <v>-921914.63</v>
      </c>
      <c r="R161" s="11">
        <v>-924361.31</v>
      </c>
      <c r="S161" s="11">
        <v>-926807.99</v>
      </c>
      <c r="T161" s="11">
        <v>-929254.67</v>
      </c>
      <c r="U161" s="11">
        <v>-931701.35</v>
      </c>
      <c r="V161" s="11">
        <v>-934148.03</v>
      </c>
      <c r="W161" s="11">
        <v>-936791.44</v>
      </c>
      <c r="X161" s="11">
        <v>-939631.58</v>
      </c>
      <c r="Y161" s="11">
        <v>-942471.72</v>
      </c>
      <c r="Z161" s="11">
        <v>-945311.86</v>
      </c>
      <c r="AA161" s="11">
        <v>-948199.14</v>
      </c>
      <c r="AB161" s="11">
        <v>-2446.6799999999998</v>
      </c>
      <c r="AC161" s="11">
        <v>-2446.6799999999998</v>
      </c>
      <c r="AD161" s="11">
        <v>-2446.6799999999998</v>
      </c>
      <c r="AE161" s="11">
        <v>-2446.6799999999998</v>
      </c>
      <c r="AF161" s="11">
        <v>-2446.6799999999998</v>
      </c>
      <c r="AG161" s="11">
        <v>-2446.6799999999998</v>
      </c>
      <c r="AH161" s="11">
        <v>-2446.6799999999998</v>
      </c>
      <c r="AI161" s="11">
        <v>-2446.6799999999998</v>
      </c>
      <c r="AJ161" s="11">
        <v>-2643.41</v>
      </c>
      <c r="AK161" s="11">
        <v>-2840.14</v>
      </c>
      <c r="AL161" s="11">
        <v>-2840.14</v>
      </c>
      <c r="AM161" s="11">
        <v>-2840.14</v>
      </c>
      <c r="AN161" s="11">
        <v>-2887.28</v>
      </c>
      <c r="AO161" t="str">
        <f t="shared" si="23"/>
        <v>ED</v>
      </c>
      <c r="AP161" t="str">
        <f>IFERROR(IF(VLOOKUP(MID(A161,4,2),'Data.Lookup - Do Not Print'!$S$3:$T$7,2,FALSE)=1,MID(A161,4,2),0),"AN")</f>
        <v>AN</v>
      </c>
      <c r="AQ161" t="s">
        <v>987</v>
      </c>
      <c r="AR161" t="str">
        <f t="shared" si="24"/>
        <v>359000</v>
      </c>
      <c r="AS161" t="str">
        <f>IF(AO161="GD",VLOOKUP(_xlfn.NUMBERVALUE(AR161),'Data.Lookup - Do Not Print'!$D$3:$E$12,2,TRUE),VLOOKUP(_xlfn.NUMBERVALUE(AR161),'Data.Lookup - Do Not Print'!$A$3:$B$16,2,TRUE))</f>
        <v>Transmission</v>
      </c>
      <c r="AT161">
        <v>1</v>
      </c>
      <c r="AU161" t="str">
        <f t="shared" si="25"/>
        <v>ED.AN1</v>
      </c>
      <c r="AV161" s="46">
        <f>VLOOKUP($AU161,'2022-Allocations'!$I$6:$T$24,AV$8,FALSE)</f>
        <v>0.65529999999999999</v>
      </c>
      <c r="AW161" s="46">
        <f>VLOOKUP($AU161,'2022-Allocations'!$I$6:$T$24,AW$8,FALSE)</f>
        <v>0</v>
      </c>
      <c r="AX161" s="46">
        <f>VLOOKUP($AU161,'2022-Allocations'!$I$6:$T$24,AX$8,FALSE)</f>
        <v>0.34470000000000001</v>
      </c>
      <c r="AY161" s="46">
        <f>VLOOKUP($AU161,'2022-Allocations'!$I$6:$T$24,AY$8,FALSE)</f>
        <v>0</v>
      </c>
      <c r="AZ161" s="46">
        <f>VLOOKUP($AU161,'2022-Allocations'!$I$6:$T$24,AZ$8,FALSE)</f>
        <v>0</v>
      </c>
      <c r="BA161" s="121">
        <f t="shared" si="22"/>
        <v>0</v>
      </c>
      <c r="BB161" s="46">
        <f>VLOOKUP(A161,'Data.Lookup - Do Not Print'!$G$3:$I$802,3,FALSE)</f>
        <v>1.41E-2</v>
      </c>
      <c r="BC161" s="46">
        <f>VLOOKUP(A161,'Data.Lookup - Do Not Print'!$M$3:$O$802,3,FALSE)</f>
        <v>1.23E-2</v>
      </c>
      <c r="BD161" s="46" t="str">
        <f t="shared" si="27"/>
        <v>N</v>
      </c>
      <c r="BE161" s="126">
        <f t="shared" si="28"/>
        <v>1636525</v>
      </c>
      <c r="BF161" s="126">
        <f t="shared" si="29"/>
        <v>0</v>
      </c>
      <c r="BG161" s="126">
        <f t="shared" si="30"/>
        <v>860843</v>
      </c>
      <c r="BH161" s="126">
        <f t="shared" si="31"/>
        <v>0</v>
      </c>
      <c r="BI161" s="126">
        <f t="shared" si="32"/>
        <v>0</v>
      </c>
      <c r="BJ161" s="131">
        <f t="shared" si="26"/>
        <v>0</v>
      </c>
    </row>
    <row r="162" spans="1:62" ht="13.5" thickBot="1">
      <c r="A162" s="9" t="s">
        <v>176</v>
      </c>
      <c r="B162" s="11">
        <v>3186966.73</v>
      </c>
      <c r="C162" s="11">
        <v>3186966.73</v>
      </c>
      <c r="D162" s="11">
        <v>3186966.73</v>
      </c>
      <c r="E162" s="11">
        <v>3186966.73</v>
      </c>
      <c r="F162" s="11">
        <v>3186966.73</v>
      </c>
      <c r="G162" s="11">
        <v>3186966.73</v>
      </c>
      <c r="H162" s="11">
        <v>3186966.73</v>
      </c>
      <c r="I162" s="11">
        <v>3186966.73</v>
      </c>
      <c r="J162" s="11">
        <v>3186966.73</v>
      </c>
      <c r="K162" s="11">
        <v>3186966.73</v>
      </c>
      <c r="L162" s="11">
        <v>3186966.73</v>
      </c>
      <c r="M162" s="11">
        <v>3186966.73</v>
      </c>
      <c r="N162" s="11">
        <v>3212981.49</v>
      </c>
      <c r="O162" s="11">
        <v>-336821.91</v>
      </c>
      <c r="P162" s="11">
        <v>-343939.46</v>
      </c>
      <c r="Q162" s="11">
        <v>-348877.28</v>
      </c>
      <c r="R162" s="11">
        <v>-355994.83</v>
      </c>
      <c r="S162" s="11">
        <v>-363112.38</v>
      </c>
      <c r="T162" s="11">
        <v>-370229.93</v>
      </c>
      <c r="U162" s="11">
        <v>-377347.48</v>
      </c>
      <c r="V162" s="11">
        <v>-384465.03</v>
      </c>
      <c r="W162" s="11">
        <v>-391582.6</v>
      </c>
      <c r="X162" s="11">
        <v>-398700.17</v>
      </c>
      <c r="Y162" s="11">
        <v>-405817.74</v>
      </c>
      <c r="Z162" s="11">
        <v>-412935.31</v>
      </c>
      <c r="AA162" s="11">
        <v>-413081.93</v>
      </c>
      <c r="AB162" s="11">
        <v>-7748.9</v>
      </c>
      <c r="AC162" s="11">
        <v>-7117.55</v>
      </c>
      <c r="AD162" s="11">
        <v>-7117.55</v>
      </c>
      <c r="AE162" s="11">
        <v>-7117.55</v>
      </c>
      <c r="AF162" s="11">
        <v>-7117.55</v>
      </c>
      <c r="AG162" s="11">
        <v>-7117.55</v>
      </c>
      <c r="AH162" s="11">
        <v>-7117.55</v>
      </c>
      <c r="AI162" s="11">
        <v>-7117.55</v>
      </c>
      <c r="AJ162" s="11">
        <v>-7117.57</v>
      </c>
      <c r="AK162" s="11">
        <v>-7117.57</v>
      </c>
      <c r="AL162" s="11">
        <v>-7117.57</v>
      </c>
      <c r="AM162" s="11">
        <v>-7117.57</v>
      </c>
      <c r="AN162" s="11">
        <v>-7146.62</v>
      </c>
      <c r="AO162" t="str">
        <f t="shared" si="23"/>
        <v>ED</v>
      </c>
      <c r="AP162" t="str">
        <f>IFERROR(IF(VLOOKUP(MID(A162,4,2),'Data.Lookup - Do Not Print'!$S$3:$T$7,2,FALSE)=1,MID(A162,4,2),0),"AN")</f>
        <v>AN</v>
      </c>
      <c r="AQ162" t="s">
        <v>987</v>
      </c>
      <c r="AR162" t="str">
        <f t="shared" si="24"/>
        <v>362000</v>
      </c>
      <c r="AS162" t="str">
        <f>IF(AO162="GD",VLOOKUP(_xlfn.NUMBERVALUE(AR162),'Data.Lookup - Do Not Print'!$D$3:$E$12,2,TRUE),VLOOKUP(_xlfn.NUMBERVALUE(AR162),'Data.Lookup - Do Not Print'!$A$3:$B$16,2,TRUE))</f>
        <v>E Distribution</v>
      </c>
      <c r="AT162">
        <v>3</v>
      </c>
      <c r="AU162" t="str">
        <f t="shared" si="25"/>
        <v>ED.AN3</v>
      </c>
      <c r="AV162" s="46">
        <f>VLOOKUP($AU162,'2022-Allocations'!$I$6:$T$24,AV$8,FALSE)</f>
        <v>0.59958</v>
      </c>
      <c r="AW162" s="46">
        <f>VLOOKUP($AU162,'2022-Allocations'!$I$6:$T$24,AW$8,FALSE)</f>
        <v>0</v>
      </c>
      <c r="AX162" s="46">
        <f>VLOOKUP($AU162,'2022-Allocations'!$I$6:$T$24,AX$8,FALSE)</f>
        <v>0.40042</v>
      </c>
      <c r="AY162" s="46">
        <f>VLOOKUP($AU162,'2022-Allocations'!$I$6:$T$24,AY$8,FALSE)</f>
        <v>0</v>
      </c>
      <c r="AZ162" s="46">
        <f>VLOOKUP($AU162,'2022-Allocations'!$I$6:$T$24,AZ$8,FALSE)</f>
        <v>0</v>
      </c>
      <c r="BA162" s="121">
        <f t="shared" si="22"/>
        <v>0</v>
      </c>
      <c r="BB162" s="46">
        <f>VLOOKUP(A162,'Data.Lookup - Do Not Print'!$G$3:$I$802,3,FALSE)</f>
        <v>2.6799999999999997E-2</v>
      </c>
      <c r="BC162" s="46">
        <f>VLOOKUP(A162,'Data.Lookup - Do Not Print'!$M$3:$O$802,3,FALSE)</f>
        <v>2.58E-2</v>
      </c>
      <c r="BD162" s="46" t="str">
        <f t="shared" si="27"/>
        <v>N</v>
      </c>
      <c r="BE162" s="126">
        <f t="shared" si="28"/>
        <v>1926439</v>
      </c>
      <c r="BF162" s="126">
        <f t="shared" si="29"/>
        <v>0</v>
      </c>
      <c r="BG162" s="126">
        <f t="shared" si="30"/>
        <v>1286542</v>
      </c>
      <c r="BH162" s="126">
        <f t="shared" si="31"/>
        <v>0</v>
      </c>
      <c r="BI162" s="126">
        <f t="shared" si="32"/>
        <v>0</v>
      </c>
      <c r="BJ162" s="131">
        <f t="shared" si="26"/>
        <v>0</v>
      </c>
    </row>
    <row r="163" spans="1:62" ht="13.5" thickBot="1">
      <c r="A163" s="9" t="s">
        <v>177</v>
      </c>
      <c r="B163" s="11">
        <v>157018.04</v>
      </c>
      <c r="C163" s="11">
        <v>157018.04</v>
      </c>
      <c r="D163" s="11">
        <v>157018.04</v>
      </c>
      <c r="E163" s="11">
        <v>157018.04</v>
      </c>
      <c r="F163" s="11">
        <v>157018.04</v>
      </c>
      <c r="G163" s="11">
        <v>157018.04</v>
      </c>
      <c r="H163" s="11">
        <v>157018.04</v>
      </c>
      <c r="I163" s="11">
        <v>157018.04</v>
      </c>
      <c r="J163" s="11">
        <v>157018.04</v>
      </c>
      <c r="K163" s="11">
        <v>157018.04</v>
      </c>
      <c r="L163" s="11">
        <v>157018.04</v>
      </c>
      <c r="M163" s="11">
        <v>157018.04</v>
      </c>
      <c r="N163" s="11">
        <v>157018.04</v>
      </c>
      <c r="O163" s="11">
        <v>-62155.74</v>
      </c>
      <c r="P163" s="11">
        <v>-62533.89</v>
      </c>
      <c r="Q163" s="11">
        <v>-62912.04</v>
      </c>
      <c r="R163" s="11">
        <v>-63290.19</v>
      </c>
      <c r="S163" s="11">
        <v>-63668.34</v>
      </c>
      <c r="T163" s="11">
        <v>-64046.49</v>
      </c>
      <c r="U163" s="11">
        <v>-64424.639999999999</v>
      </c>
      <c r="V163" s="11">
        <v>-64802.79</v>
      </c>
      <c r="W163" s="11">
        <v>-65180.94</v>
      </c>
      <c r="X163" s="11">
        <v>-65559.09</v>
      </c>
      <c r="Y163" s="11">
        <v>-65937.240000000005</v>
      </c>
      <c r="Z163" s="11">
        <v>-66315.39</v>
      </c>
      <c r="AA163" s="11">
        <v>-66693.539999999994</v>
      </c>
      <c r="AB163" s="11">
        <v>-378.15</v>
      </c>
      <c r="AC163" s="11">
        <v>-378.15</v>
      </c>
      <c r="AD163" s="11">
        <v>-378.15</v>
      </c>
      <c r="AE163" s="11">
        <v>-378.15</v>
      </c>
      <c r="AF163" s="11">
        <v>-378.15</v>
      </c>
      <c r="AG163" s="11">
        <v>-378.15</v>
      </c>
      <c r="AH163" s="11">
        <v>-378.15</v>
      </c>
      <c r="AI163" s="11">
        <v>-378.15</v>
      </c>
      <c r="AJ163" s="11">
        <v>-378.15</v>
      </c>
      <c r="AK163" s="11">
        <v>-378.15</v>
      </c>
      <c r="AL163" s="11">
        <v>-378.15</v>
      </c>
      <c r="AM163" s="11">
        <v>-378.15</v>
      </c>
      <c r="AN163" s="11">
        <v>-378.15</v>
      </c>
      <c r="AO163" t="str">
        <f t="shared" si="23"/>
        <v>ED</v>
      </c>
      <c r="AP163" t="str">
        <f>IFERROR(IF(VLOOKUP(MID(A163,4,2),'Data.Lookup - Do Not Print'!$S$3:$T$7,2,FALSE)=1,MID(A163,4,2),0),"AN")</f>
        <v>AN</v>
      </c>
      <c r="AQ163" t="s">
        <v>987</v>
      </c>
      <c r="AR163" t="str">
        <f t="shared" si="24"/>
        <v>370000</v>
      </c>
      <c r="AS163" t="str">
        <f>IF(AO163="GD",VLOOKUP(_xlfn.NUMBERVALUE(AR163),'Data.Lookup - Do Not Print'!$D$3:$E$12,2,TRUE),VLOOKUP(_xlfn.NUMBERVALUE(AR163),'Data.Lookup - Do Not Print'!$A$3:$B$16,2,TRUE))</f>
        <v>E Distribution</v>
      </c>
      <c r="AT163">
        <v>4</v>
      </c>
      <c r="AU163" t="str">
        <f t="shared" si="25"/>
        <v>ED.AN4</v>
      </c>
      <c r="AV163" s="46">
        <f>VLOOKUP($AU163,'2022-Allocations'!$I$6:$T$24,AV$8,FALSE)</f>
        <v>0.66500999999999999</v>
      </c>
      <c r="AW163" s="46">
        <f>VLOOKUP($AU163,'2022-Allocations'!$I$6:$T$24,AW$8,FALSE)</f>
        <v>0</v>
      </c>
      <c r="AX163" s="46">
        <f>VLOOKUP($AU163,'2022-Allocations'!$I$6:$T$24,AX$8,FALSE)</f>
        <v>0.33499000000000001</v>
      </c>
      <c r="AY163" s="46">
        <f>VLOOKUP($AU163,'2022-Allocations'!$I$6:$T$24,AY$8,FALSE)</f>
        <v>0</v>
      </c>
      <c r="AZ163" s="46">
        <f>VLOOKUP($AU163,'2022-Allocations'!$I$6:$T$24,AZ$8,FALSE)</f>
        <v>0</v>
      </c>
      <c r="BA163" s="121">
        <f t="shared" si="22"/>
        <v>0</v>
      </c>
      <c r="BB163" s="46">
        <f>VLOOKUP(A163,'Data.Lookup - Do Not Print'!$G$3:$I$802,3,FALSE)</f>
        <v>2.8899999999999999E-2</v>
      </c>
      <c r="BC163" s="46">
        <f>VLOOKUP(A163,'Data.Lookup - Do Not Print'!$M$3:$O$802,3,FALSE)</f>
        <v>7.8600000000000003E-2</v>
      </c>
      <c r="BD163" s="46" t="str">
        <f t="shared" si="27"/>
        <v>N</v>
      </c>
      <c r="BE163" s="126">
        <f t="shared" si="28"/>
        <v>104419</v>
      </c>
      <c r="BF163" s="126">
        <f t="shared" si="29"/>
        <v>0</v>
      </c>
      <c r="BG163" s="126">
        <f t="shared" si="30"/>
        <v>52599</v>
      </c>
      <c r="BH163" s="126">
        <f t="shared" si="31"/>
        <v>0</v>
      </c>
      <c r="BI163" s="126">
        <f t="shared" si="32"/>
        <v>0</v>
      </c>
      <c r="BJ163" s="131">
        <f t="shared" si="26"/>
        <v>0</v>
      </c>
    </row>
    <row r="164" spans="1:62" ht="13.5" thickBot="1">
      <c r="A164" s="9" t="s">
        <v>178</v>
      </c>
      <c r="B164" s="11">
        <v>401165.86</v>
      </c>
      <c r="C164" s="11">
        <v>401165.86</v>
      </c>
      <c r="D164" s="11">
        <v>401165.86</v>
      </c>
      <c r="E164" s="11">
        <v>401165.86</v>
      </c>
      <c r="F164" s="11">
        <v>401165.86</v>
      </c>
      <c r="G164" s="11">
        <v>401165.86</v>
      </c>
      <c r="H164" s="11">
        <v>401165.86</v>
      </c>
      <c r="I164" s="11">
        <v>401165.86</v>
      </c>
      <c r="J164" s="11">
        <v>401165.86</v>
      </c>
      <c r="K164" s="11">
        <v>401165.86</v>
      </c>
      <c r="L164" s="11">
        <v>401165.86</v>
      </c>
      <c r="M164" s="11">
        <v>401165.86</v>
      </c>
      <c r="N164" s="11">
        <v>401165.86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t="str">
        <f t="shared" si="23"/>
        <v>ED</v>
      </c>
      <c r="AP164" t="str">
        <f>IFERROR(IF(VLOOKUP(MID(A164,4,2),'Data.Lookup - Do Not Print'!$S$3:$T$7,2,FALSE)=1,MID(A164,4,2),0),"AN")</f>
        <v>AN</v>
      </c>
      <c r="AQ164" t="s">
        <v>987</v>
      </c>
      <c r="AR164" t="str">
        <f t="shared" si="24"/>
        <v>389200</v>
      </c>
      <c r="AS164" t="str">
        <f>IF(AO164="GD",VLOOKUP(_xlfn.NUMBERVALUE(AR164),'Data.Lookup - Do Not Print'!$D$3:$E$12,2,TRUE),VLOOKUP(_xlfn.NUMBERVALUE(AR164),'Data.Lookup - Do Not Print'!$A$3:$B$16,2,TRUE))</f>
        <v>General</v>
      </c>
      <c r="AT164">
        <v>4</v>
      </c>
      <c r="AU164" t="str">
        <f t="shared" si="25"/>
        <v>ED.AN4</v>
      </c>
      <c r="AV164" s="46">
        <f>VLOOKUP($AU164,'2022-Allocations'!$I$6:$T$24,AV$8,FALSE)</f>
        <v>0.66500999999999999</v>
      </c>
      <c r="AW164" s="46">
        <f>VLOOKUP($AU164,'2022-Allocations'!$I$6:$T$24,AW$8,FALSE)</f>
        <v>0</v>
      </c>
      <c r="AX164" s="46">
        <f>VLOOKUP($AU164,'2022-Allocations'!$I$6:$T$24,AX$8,FALSE)</f>
        <v>0.33499000000000001</v>
      </c>
      <c r="AY164" s="46">
        <f>VLOOKUP($AU164,'2022-Allocations'!$I$6:$T$24,AY$8,FALSE)</f>
        <v>0</v>
      </c>
      <c r="AZ164" s="46">
        <f>VLOOKUP($AU164,'2022-Allocations'!$I$6:$T$24,AZ$8,FALSE)</f>
        <v>0</v>
      </c>
      <c r="BA164" s="121">
        <f t="shared" si="22"/>
        <v>0</v>
      </c>
      <c r="BB164" s="46">
        <f>VLOOKUP(A164,'Data.Lookup - Do Not Print'!$G$3:$I$802,3,FALSE)</f>
        <v>0</v>
      </c>
      <c r="BC164" s="46">
        <f>VLOOKUP(A164,'Data.Lookup - Do Not Print'!$M$3:$O$802,3,FALSE)</f>
        <v>0</v>
      </c>
      <c r="BD164" s="46" t="str">
        <f t="shared" si="27"/>
        <v>Y</v>
      </c>
      <c r="BE164" s="126">
        <f t="shared" si="28"/>
        <v>266779</v>
      </c>
      <c r="BF164" s="126">
        <f t="shared" si="29"/>
        <v>0</v>
      </c>
      <c r="BG164" s="126">
        <f t="shared" si="30"/>
        <v>134387</v>
      </c>
      <c r="BH164" s="126">
        <f t="shared" si="31"/>
        <v>0</v>
      </c>
      <c r="BI164" s="126">
        <f t="shared" si="32"/>
        <v>0</v>
      </c>
      <c r="BJ164" s="131">
        <f t="shared" si="26"/>
        <v>0</v>
      </c>
    </row>
    <row r="165" spans="1:62" ht="13.5" thickBot="1">
      <c r="A165" s="9" t="s">
        <v>179</v>
      </c>
      <c r="B165" s="11">
        <v>4411898.87</v>
      </c>
      <c r="C165" s="11">
        <v>4411898.87</v>
      </c>
      <c r="D165" s="11">
        <v>4411898.87</v>
      </c>
      <c r="E165" s="11">
        <v>4414301.84</v>
      </c>
      <c r="F165" s="11">
        <v>4414301.84</v>
      </c>
      <c r="G165" s="11">
        <v>4431975.22</v>
      </c>
      <c r="H165" s="11">
        <v>4431975.22</v>
      </c>
      <c r="I165" s="11">
        <v>4431975.22</v>
      </c>
      <c r="J165" s="11">
        <v>4431975.22</v>
      </c>
      <c r="K165" s="11">
        <v>4430541.22</v>
      </c>
      <c r="L165" s="11">
        <v>6396100.3600000003</v>
      </c>
      <c r="M165" s="11">
        <v>6622707.54</v>
      </c>
      <c r="N165" s="11">
        <v>6760280.25</v>
      </c>
      <c r="O165" s="11">
        <v>-1037565.07</v>
      </c>
      <c r="P165" s="11">
        <v>-1044550.58</v>
      </c>
      <c r="Q165" s="11">
        <v>-1051536.0900000001</v>
      </c>
      <c r="R165" s="11">
        <v>-1058523.5</v>
      </c>
      <c r="S165" s="11">
        <v>-1065512.82</v>
      </c>
      <c r="T165" s="11">
        <v>-1074399.29</v>
      </c>
      <c r="U165" s="11">
        <v>-1081416.58</v>
      </c>
      <c r="V165" s="11">
        <v>-1088433.8700000001</v>
      </c>
      <c r="W165" s="11">
        <v>-1095451.17</v>
      </c>
      <c r="X165" s="11">
        <v>-1101033.33</v>
      </c>
      <c r="Y165" s="11">
        <v>-1109604.43</v>
      </c>
      <c r="Z165" s="11">
        <v>-1119910.98</v>
      </c>
      <c r="AA165" s="11">
        <v>-1057225.8400000001</v>
      </c>
      <c r="AB165" s="11">
        <v>-6985.51</v>
      </c>
      <c r="AC165" s="11">
        <v>-6985.51</v>
      </c>
      <c r="AD165" s="11">
        <v>-6985.51</v>
      </c>
      <c r="AE165" s="11">
        <v>-6987.41</v>
      </c>
      <c r="AF165" s="11">
        <v>-6989.32</v>
      </c>
      <c r="AG165" s="11">
        <v>-7038.23</v>
      </c>
      <c r="AH165" s="11">
        <v>-7017.29</v>
      </c>
      <c r="AI165" s="11">
        <v>-7017.29</v>
      </c>
      <c r="AJ165" s="11">
        <v>-7017.3</v>
      </c>
      <c r="AK165" s="11">
        <v>-7016.16</v>
      </c>
      <c r="AL165" s="11">
        <v>-8571.1</v>
      </c>
      <c r="AM165" s="11">
        <v>-10306.549999999999</v>
      </c>
      <c r="AN165" s="11">
        <v>-10594.86</v>
      </c>
      <c r="AO165" t="str">
        <f t="shared" si="23"/>
        <v>ED</v>
      </c>
      <c r="AP165" t="str">
        <f>IFERROR(IF(VLOOKUP(MID(A165,4,2),'Data.Lookup - Do Not Print'!$S$3:$T$7,2,FALSE)=1,MID(A165,4,2),0),"AN")</f>
        <v>AN</v>
      </c>
      <c r="AQ165" t="s">
        <v>987</v>
      </c>
      <c r="AR165" t="str">
        <f t="shared" si="24"/>
        <v>390100</v>
      </c>
      <c r="AS165" t="str">
        <f>IF(AO165="GD",VLOOKUP(_xlfn.NUMBERVALUE(AR165),'Data.Lookup - Do Not Print'!$D$3:$E$12,2,TRUE),VLOOKUP(_xlfn.NUMBERVALUE(AR165),'Data.Lookup - Do Not Print'!$A$3:$B$16,2,TRUE))</f>
        <v>General</v>
      </c>
      <c r="AT165">
        <v>4</v>
      </c>
      <c r="AU165" t="str">
        <f t="shared" si="25"/>
        <v>ED.AN4</v>
      </c>
      <c r="AV165" s="46">
        <f>VLOOKUP($AU165,'2022-Allocations'!$I$6:$T$24,AV$8,FALSE)</f>
        <v>0.66500999999999999</v>
      </c>
      <c r="AW165" s="46">
        <f>VLOOKUP($AU165,'2022-Allocations'!$I$6:$T$24,AW$8,FALSE)</f>
        <v>0</v>
      </c>
      <c r="AX165" s="46">
        <f>VLOOKUP($AU165,'2022-Allocations'!$I$6:$T$24,AX$8,FALSE)</f>
        <v>0.33499000000000001</v>
      </c>
      <c r="AY165" s="46">
        <f>VLOOKUP($AU165,'2022-Allocations'!$I$6:$T$24,AY$8,FALSE)</f>
        <v>0</v>
      </c>
      <c r="AZ165" s="46">
        <f>VLOOKUP($AU165,'2022-Allocations'!$I$6:$T$24,AZ$8,FALSE)</f>
        <v>0</v>
      </c>
      <c r="BA165" s="121">
        <f t="shared" si="22"/>
        <v>0</v>
      </c>
      <c r="BB165" s="46">
        <f>VLOOKUP(A165,'Data.Lookup - Do Not Print'!$G$3:$I$802,3,FALSE)</f>
        <v>1.9E-2</v>
      </c>
      <c r="BC165" s="46">
        <f>VLOOKUP(A165,'Data.Lookup - Do Not Print'!$M$3:$O$802,3,FALSE)</f>
        <v>2.06E-2</v>
      </c>
      <c r="BD165" s="46" t="str">
        <f t="shared" si="27"/>
        <v>N</v>
      </c>
      <c r="BE165" s="126">
        <f t="shared" si="28"/>
        <v>4495654</v>
      </c>
      <c r="BF165" s="126">
        <f t="shared" si="29"/>
        <v>0</v>
      </c>
      <c r="BG165" s="126">
        <f t="shared" si="30"/>
        <v>2264626</v>
      </c>
      <c r="BH165" s="126">
        <f t="shared" si="31"/>
        <v>0</v>
      </c>
      <c r="BI165" s="126">
        <f t="shared" si="32"/>
        <v>0</v>
      </c>
      <c r="BJ165" s="131">
        <f t="shared" si="26"/>
        <v>0</v>
      </c>
    </row>
    <row r="166" spans="1:62" ht="13.5" thickBot="1">
      <c r="A166" s="9" t="s">
        <v>180</v>
      </c>
      <c r="B166" s="11">
        <v>2378208.89</v>
      </c>
      <c r="C166" s="11">
        <v>2359388.7000000002</v>
      </c>
      <c r="D166" s="11">
        <v>2359388.7000000002</v>
      </c>
      <c r="E166" s="11">
        <v>2359388.7000000002</v>
      </c>
      <c r="F166" s="11">
        <v>2359388.7000000002</v>
      </c>
      <c r="G166" s="11">
        <v>2359388.7000000002</v>
      </c>
      <c r="H166" s="11">
        <v>2359388.7000000002</v>
      </c>
      <c r="I166" s="11">
        <v>2359388.7000000002</v>
      </c>
      <c r="J166" s="11">
        <v>2359388.7000000002</v>
      </c>
      <c r="K166" s="11">
        <v>2359388.7000000002</v>
      </c>
      <c r="L166" s="11">
        <v>2359388.7000000002</v>
      </c>
      <c r="M166" s="11">
        <v>2359388.7000000002</v>
      </c>
      <c r="N166" s="11">
        <v>2359388.7000000002</v>
      </c>
      <c r="O166" s="11">
        <v>-320365.25</v>
      </c>
      <c r="P166" s="11">
        <v>-356184.04</v>
      </c>
      <c r="Q166" s="11">
        <v>-391836.29</v>
      </c>
      <c r="R166" s="11">
        <v>-427488.54</v>
      </c>
      <c r="S166" s="11">
        <v>-463140.77</v>
      </c>
      <c r="T166" s="11">
        <v>-498793.02</v>
      </c>
      <c r="U166" s="11">
        <v>-534445.26</v>
      </c>
      <c r="V166" s="11">
        <v>-570097.52</v>
      </c>
      <c r="W166" s="11">
        <v>-605749.76000000001</v>
      </c>
      <c r="X166" s="11">
        <v>-641288.26</v>
      </c>
      <c r="Y166" s="11">
        <v>-676713.02</v>
      </c>
      <c r="Z166" s="11">
        <v>-712137.77</v>
      </c>
      <c r="AA166" s="11">
        <v>-747562.53</v>
      </c>
      <c r="AB166" s="11">
        <v>-33973.01</v>
      </c>
      <c r="AC166" s="11">
        <v>-35818.79</v>
      </c>
      <c r="AD166" s="11">
        <v>-35652.25</v>
      </c>
      <c r="AE166" s="11">
        <v>-35652.25</v>
      </c>
      <c r="AF166" s="11">
        <v>-35652.230000000003</v>
      </c>
      <c r="AG166" s="11">
        <v>-35652.25</v>
      </c>
      <c r="AH166" s="11">
        <v>-35652.239999999998</v>
      </c>
      <c r="AI166" s="11">
        <v>-35652.26</v>
      </c>
      <c r="AJ166" s="11">
        <v>-35652.239999999998</v>
      </c>
      <c r="AK166" s="11">
        <v>-35538.5</v>
      </c>
      <c r="AL166" s="11">
        <v>-35424.76</v>
      </c>
      <c r="AM166" s="11">
        <v>-35424.75</v>
      </c>
      <c r="AN166" s="11">
        <v>-35424.76</v>
      </c>
      <c r="AO166" t="str">
        <f t="shared" si="23"/>
        <v>ED</v>
      </c>
      <c r="AP166" t="str">
        <f>IFERROR(IF(VLOOKUP(MID(A166,4,2),'Data.Lookup - Do Not Print'!$S$3:$T$7,2,FALSE)=1,MID(A166,4,2),0),"AN")</f>
        <v>AN</v>
      </c>
      <c r="AQ166" t="s">
        <v>987</v>
      </c>
      <c r="AR166" t="str">
        <f t="shared" si="24"/>
        <v>390200</v>
      </c>
      <c r="AS166" t="str">
        <f>IF(AO166="GD",VLOOKUP(_xlfn.NUMBERVALUE(AR166),'Data.Lookup - Do Not Print'!$D$3:$E$12,2,TRUE),VLOOKUP(_xlfn.NUMBERVALUE(AR166),'Data.Lookup - Do Not Print'!$A$3:$B$16,2,TRUE))</f>
        <v>General</v>
      </c>
      <c r="AT166">
        <v>4</v>
      </c>
      <c r="AU166" t="str">
        <f t="shared" si="25"/>
        <v>ED.AN4</v>
      </c>
      <c r="AV166" s="46">
        <f>VLOOKUP($AU166,'2022-Allocations'!$I$6:$T$24,AV$8,FALSE)</f>
        <v>0.66500999999999999</v>
      </c>
      <c r="AW166" s="46">
        <f>VLOOKUP($AU166,'2022-Allocations'!$I$6:$T$24,AW$8,FALSE)</f>
        <v>0</v>
      </c>
      <c r="AX166" s="46">
        <f>VLOOKUP($AU166,'2022-Allocations'!$I$6:$T$24,AX$8,FALSE)</f>
        <v>0.33499000000000001</v>
      </c>
      <c r="AY166" s="46">
        <f>VLOOKUP($AU166,'2022-Allocations'!$I$6:$T$24,AY$8,FALSE)</f>
        <v>0</v>
      </c>
      <c r="AZ166" s="46">
        <f>VLOOKUP($AU166,'2022-Allocations'!$I$6:$T$24,AZ$8,FALSE)</f>
        <v>0</v>
      </c>
      <c r="BA166" s="121">
        <f t="shared" si="22"/>
        <v>0</v>
      </c>
      <c r="BB166" s="46">
        <f>VLOOKUP(A166,'Data.Lookup - Do Not Print'!$G$3:$I$802,3,FALSE)</f>
        <v>0.2</v>
      </c>
      <c r="BC166" s="46">
        <f>VLOOKUP(A166,'Data.Lookup - Do Not Print'!$M$3:$O$802,3,FALSE)</f>
        <v>0.2</v>
      </c>
      <c r="BD166" s="46" t="str">
        <f t="shared" si="27"/>
        <v>N</v>
      </c>
      <c r="BE166" s="126">
        <f t="shared" si="28"/>
        <v>1569017</v>
      </c>
      <c r="BF166" s="126">
        <f t="shared" si="29"/>
        <v>0</v>
      </c>
      <c r="BG166" s="126">
        <f t="shared" si="30"/>
        <v>790372</v>
      </c>
      <c r="BH166" s="126">
        <f t="shared" si="31"/>
        <v>0</v>
      </c>
      <c r="BI166" s="126">
        <f t="shared" si="32"/>
        <v>0</v>
      </c>
      <c r="BJ166" s="131">
        <f t="shared" si="26"/>
        <v>0</v>
      </c>
    </row>
    <row r="167" spans="1:62" ht="13.5" thickBot="1">
      <c r="A167" s="9" t="s">
        <v>181</v>
      </c>
      <c r="B167" s="11">
        <v>2102096.63</v>
      </c>
      <c r="C167" s="11">
        <v>1698707.63</v>
      </c>
      <c r="D167" s="11">
        <v>1701025.41</v>
      </c>
      <c r="E167" s="11">
        <v>1617510.08</v>
      </c>
      <c r="F167" s="11">
        <v>1555736.37</v>
      </c>
      <c r="G167" s="11">
        <v>1563342.26</v>
      </c>
      <c r="H167" s="11">
        <v>1569718.41</v>
      </c>
      <c r="I167" s="11">
        <v>1573093.81</v>
      </c>
      <c r="J167" s="11">
        <v>1579114.47</v>
      </c>
      <c r="K167" s="11">
        <v>1593814.45</v>
      </c>
      <c r="L167" s="11">
        <v>1613898.52</v>
      </c>
      <c r="M167" s="11">
        <v>1614461.5</v>
      </c>
      <c r="N167" s="11">
        <v>1617036.1</v>
      </c>
      <c r="O167" s="11">
        <v>-818200.64</v>
      </c>
      <c r="P167" s="11">
        <v>-849874.01</v>
      </c>
      <c r="Q167" s="11">
        <v>-878205.12</v>
      </c>
      <c r="R167" s="11">
        <v>-781486.45</v>
      </c>
      <c r="S167" s="11">
        <v>-744737.17</v>
      </c>
      <c r="T167" s="11">
        <v>-770729.49</v>
      </c>
      <c r="U167" s="11">
        <v>-796838.33</v>
      </c>
      <c r="V167" s="11">
        <v>-823028.43</v>
      </c>
      <c r="W167" s="11">
        <v>-849296.83</v>
      </c>
      <c r="X167" s="11">
        <v>-875737.9</v>
      </c>
      <c r="Y167" s="11">
        <v>-902468.84</v>
      </c>
      <c r="Z167" s="11">
        <v>-929371.84</v>
      </c>
      <c r="AA167" s="11">
        <v>-956300.99</v>
      </c>
      <c r="AB167" s="11">
        <v>-31849.13</v>
      </c>
      <c r="AC167" s="11">
        <v>-31673.37</v>
      </c>
      <c r="AD167" s="11">
        <v>-28331.11</v>
      </c>
      <c r="AE167" s="11">
        <v>-27654.46</v>
      </c>
      <c r="AF167" s="11">
        <v>-26443.72</v>
      </c>
      <c r="AG167" s="11">
        <v>-25992.32</v>
      </c>
      <c r="AH167" s="11">
        <v>-26108.84</v>
      </c>
      <c r="AI167" s="11">
        <v>-26190.1</v>
      </c>
      <c r="AJ167" s="11">
        <v>-26268.400000000001</v>
      </c>
      <c r="AK167" s="11">
        <v>-26441.07</v>
      </c>
      <c r="AL167" s="11">
        <v>-26730.94</v>
      </c>
      <c r="AM167" s="12">
        <v>-26903</v>
      </c>
      <c r="AN167" s="11">
        <v>-26929.15</v>
      </c>
      <c r="AO167" t="str">
        <f t="shared" si="23"/>
        <v>ED</v>
      </c>
      <c r="AP167" t="str">
        <f>IFERROR(IF(VLOOKUP(MID(A167,4,2),'Data.Lookup - Do Not Print'!$S$3:$T$7,2,FALSE)=1,MID(A167,4,2),0),"AN")</f>
        <v>AN</v>
      </c>
      <c r="AQ167" t="s">
        <v>987</v>
      </c>
      <c r="AR167" t="str">
        <f t="shared" si="24"/>
        <v>391100</v>
      </c>
      <c r="AS167" t="str">
        <f>IF(AO167="GD",VLOOKUP(_xlfn.NUMBERVALUE(AR167),'Data.Lookup - Do Not Print'!$D$3:$E$12,2,TRUE),VLOOKUP(_xlfn.NUMBERVALUE(AR167),'Data.Lookup - Do Not Print'!$A$3:$B$16,2,TRUE))</f>
        <v>General</v>
      </c>
      <c r="AT167">
        <v>4</v>
      </c>
      <c r="AU167" t="str">
        <f t="shared" si="25"/>
        <v>ED.AN4</v>
      </c>
      <c r="AV167" s="46">
        <f>VLOOKUP($AU167,'2022-Allocations'!$I$6:$T$24,AV$8,FALSE)</f>
        <v>0.66500999999999999</v>
      </c>
      <c r="AW167" s="46">
        <f>VLOOKUP($AU167,'2022-Allocations'!$I$6:$T$24,AW$8,FALSE)</f>
        <v>0</v>
      </c>
      <c r="AX167" s="46">
        <f>VLOOKUP($AU167,'2022-Allocations'!$I$6:$T$24,AX$8,FALSE)</f>
        <v>0.33499000000000001</v>
      </c>
      <c r="AY167" s="46">
        <f>VLOOKUP($AU167,'2022-Allocations'!$I$6:$T$24,AY$8,FALSE)</f>
        <v>0</v>
      </c>
      <c r="AZ167" s="46">
        <f>VLOOKUP($AU167,'2022-Allocations'!$I$6:$T$24,AZ$8,FALSE)</f>
        <v>0</v>
      </c>
      <c r="BA167" s="121">
        <f t="shared" si="22"/>
        <v>0</v>
      </c>
      <c r="BB167" s="46">
        <f>VLOOKUP(A167,'Data.Lookup - Do Not Print'!$G$3:$I$802,3,FALSE)</f>
        <v>0.2</v>
      </c>
      <c r="BC167" s="46">
        <f>VLOOKUP(A167,'Data.Lookup - Do Not Print'!$M$3:$O$802,3,FALSE)</f>
        <v>0.2</v>
      </c>
      <c r="BD167" s="46" t="str">
        <f t="shared" si="27"/>
        <v>N</v>
      </c>
      <c r="BE167" s="126">
        <f t="shared" si="28"/>
        <v>1075345</v>
      </c>
      <c r="BF167" s="126">
        <f t="shared" si="29"/>
        <v>0</v>
      </c>
      <c r="BG167" s="126">
        <f t="shared" si="30"/>
        <v>541691</v>
      </c>
      <c r="BH167" s="126">
        <f t="shared" si="31"/>
        <v>0</v>
      </c>
      <c r="BI167" s="126">
        <f t="shared" si="32"/>
        <v>0</v>
      </c>
      <c r="BJ167" s="131">
        <f t="shared" si="26"/>
        <v>0</v>
      </c>
    </row>
    <row r="168" spans="1:62" ht="13.5" thickBot="1">
      <c r="A168" s="9" t="s">
        <v>182</v>
      </c>
      <c r="B168" s="11">
        <v>2956816.61</v>
      </c>
      <c r="C168" s="11">
        <v>2964264.41</v>
      </c>
      <c r="D168" s="11">
        <v>2925556.59</v>
      </c>
      <c r="E168" s="11">
        <v>2925556.59</v>
      </c>
      <c r="F168" s="11">
        <v>2941147.68</v>
      </c>
      <c r="G168" s="11">
        <v>2941147.68</v>
      </c>
      <c r="H168" s="11">
        <v>2941147.68</v>
      </c>
      <c r="I168" s="11">
        <v>2941147.68</v>
      </c>
      <c r="J168" s="11">
        <v>2941147.68</v>
      </c>
      <c r="K168" s="11">
        <v>2990762.1</v>
      </c>
      <c r="L168" s="11">
        <v>2990878.25</v>
      </c>
      <c r="M168" s="11">
        <v>2990078.16</v>
      </c>
      <c r="N168" s="11">
        <v>2990078.16</v>
      </c>
      <c r="O168" s="11">
        <v>-1630055.25</v>
      </c>
      <c r="P168" s="11">
        <v>-1645499.4</v>
      </c>
      <c r="Q168" s="11">
        <v>-1660862.02</v>
      </c>
      <c r="R168" s="11">
        <v>-2054328.54</v>
      </c>
      <c r="S168" s="11">
        <v>-2069630.86</v>
      </c>
      <c r="T168" s="11">
        <v>-2084973.85</v>
      </c>
      <c r="U168" s="11">
        <v>-2122276.84</v>
      </c>
      <c r="V168" s="11">
        <v>-2137619.83</v>
      </c>
      <c r="W168" s="11">
        <v>-2152962.8199999998</v>
      </c>
      <c r="X168" s="11">
        <v>-2168435.2200000002</v>
      </c>
      <c r="Y168" s="11">
        <v>-2184037.33</v>
      </c>
      <c r="Z168" s="11">
        <v>-2198837.5699999998</v>
      </c>
      <c r="AA168" s="11">
        <v>-2214435.81</v>
      </c>
      <c r="AB168" s="11">
        <v>-15462.61</v>
      </c>
      <c r="AC168" s="11">
        <v>-15444.15</v>
      </c>
      <c r="AD168" s="11">
        <v>-15362.62</v>
      </c>
      <c r="AE168" s="11">
        <v>-15261.65</v>
      </c>
      <c r="AF168" s="11">
        <v>-15302.32</v>
      </c>
      <c r="AG168" s="11">
        <v>-15342.99</v>
      </c>
      <c r="AH168" s="11">
        <v>-15342.99</v>
      </c>
      <c r="AI168" s="11">
        <v>-15342.99</v>
      </c>
      <c r="AJ168" s="11">
        <v>-15342.99</v>
      </c>
      <c r="AK168" s="11">
        <v>-15472.4</v>
      </c>
      <c r="AL168" s="11">
        <v>-15602.11</v>
      </c>
      <c r="AM168" s="11">
        <v>-15600.33</v>
      </c>
      <c r="AN168" s="11">
        <v>-15598.24</v>
      </c>
      <c r="AO168" t="str">
        <f t="shared" si="23"/>
        <v>ED</v>
      </c>
      <c r="AP168" t="str">
        <f>IFERROR(IF(VLOOKUP(MID(A168,4,2),'Data.Lookup - Do Not Print'!$S$3:$T$7,2,FALSE)=1,MID(A168,4,2),0),"AN")</f>
        <v>AN</v>
      </c>
      <c r="AQ168" t="s">
        <v>987</v>
      </c>
      <c r="AR168" t="str">
        <f t="shared" si="24"/>
        <v>392000</v>
      </c>
      <c r="AS168" t="str">
        <f>IF(AO168="GD",VLOOKUP(_xlfn.NUMBERVALUE(AR168),'Data.Lookup - Do Not Print'!$D$3:$E$12,2,TRUE),VLOOKUP(_xlfn.NUMBERVALUE(AR168),'Data.Lookup - Do Not Print'!$A$3:$B$16,2,TRUE))</f>
        <v>Transportation - Tools</v>
      </c>
      <c r="AT168">
        <v>4</v>
      </c>
      <c r="AU168" t="str">
        <f t="shared" si="25"/>
        <v>ED.AN4</v>
      </c>
      <c r="AV168" s="46">
        <f>VLOOKUP($AU168,'2022-Allocations'!$I$6:$T$24,AV$8,FALSE)</f>
        <v>0.66500999999999999</v>
      </c>
      <c r="AW168" s="46">
        <f>VLOOKUP($AU168,'2022-Allocations'!$I$6:$T$24,AW$8,FALSE)</f>
        <v>0</v>
      </c>
      <c r="AX168" s="46">
        <f>VLOOKUP($AU168,'2022-Allocations'!$I$6:$T$24,AX$8,FALSE)</f>
        <v>0.33499000000000001</v>
      </c>
      <c r="AY168" s="46">
        <f>VLOOKUP($AU168,'2022-Allocations'!$I$6:$T$24,AY$8,FALSE)</f>
        <v>0</v>
      </c>
      <c r="AZ168" s="46">
        <f>VLOOKUP($AU168,'2022-Allocations'!$I$6:$T$24,AZ$8,FALSE)</f>
        <v>0</v>
      </c>
      <c r="BA168" s="121">
        <f t="shared" si="22"/>
        <v>0</v>
      </c>
      <c r="BB168" s="46">
        <f>VLOOKUP(A168,'Data.Lookup - Do Not Print'!$G$3:$I$802,3,FALSE)</f>
        <v>6.2600000000000003E-2</v>
      </c>
      <c r="BC168" s="46">
        <f>VLOOKUP(A168,'Data.Lookup - Do Not Print'!$M$3:$O$802,3,FALSE)</f>
        <v>4.7300000000000002E-2</v>
      </c>
      <c r="BD168" s="46" t="str">
        <f t="shared" si="27"/>
        <v>N</v>
      </c>
      <c r="BE168" s="126">
        <f t="shared" si="28"/>
        <v>1988432</v>
      </c>
      <c r="BF168" s="126">
        <f t="shared" si="29"/>
        <v>0</v>
      </c>
      <c r="BG168" s="126">
        <f t="shared" si="30"/>
        <v>1001646</v>
      </c>
      <c r="BH168" s="126">
        <f t="shared" si="31"/>
        <v>0</v>
      </c>
      <c r="BI168" s="126">
        <f t="shared" si="32"/>
        <v>0</v>
      </c>
      <c r="BJ168" s="131">
        <f t="shared" si="26"/>
        <v>0</v>
      </c>
    </row>
    <row r="169" spans="1:62" ht="13.5" thickBot="1">
      <c r="A169" s="9" t="s">
        <v>183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t="str">
        <f t="shared" si="23"/>
        <v>ED</v>
      </c>
      <c r="AP169" t="str">
        <f>IFERROR(IF(VLOOKUP(MID(A169,4,2),'Data.Lookup - Do Not Print'!$S$3:$T$7,2,FALSE)=1,MID(A169,4,2),0),"AN")</f>
        <v>AN</v>
      </c>
      <c r="AQ169" t="s">
        <v>987</v>
      </c>
      <c r="AR169" t="str">
        <f t="shared" si="24"/>
        <v>392035</v>
      </c>
      <c r="AS169" t="str">
        <f>IF(AO169="GD",VLOOKUP(_xlfn.NUMBERVALUE(AR169),'Data.Lookup - Do Not Print'!$D$3:$E$12,2,TRUE),VLOOKUP(_xlfn.NUMBERVALUE(AR169),'Data.Lookup - Do Not Print'!$A$3:$B$16,2,TRUE))</f>
        <v>Transportation - Tools</v>
      </c>
      <c r="AT169">
        <v>4</v>
      </c>
      <c r="AU169" t="str">
        <f t="shared" si="25"/>
        <v>ED.AN4</v>
      </c>
      <c r="AV169" s="46">
        <f>VLOOKUP($AU169,'2022-Allocations'!$I$6:$T$24,AV$8,FALSE)</f>
        <v>0.66500999999999999</v>
      </c>
      <c r="AW169" s="46">
        <f>VLOOKUP($AU169,'2022-Allocations'!$I$6:$T$24,AW$8,FALSE)</f>
        <v>0</v>
      </c>
      <c r="AX169" s="46">
        <f>VLOOKUP($AU169,'2022-Allocations'!$I$6:$T$24,AX$8,FALSE)</f>
        <v>0.33499000000000001</v>
      </c>
      <c r="AY169" s="46">
        <f>VLOOKUP($AU169,'2022-Allocations'!$I$6:$T$24,AY$8,FALSE)</f>
        <v>0</v>
      </c>
      <c r="AZ169" s="46">
        <f>VLOOKUP($AU169,'2022-Allocations'!$I$6:$T$24,AZ$8,FALSE)</f>
        <v>0</v>
      </c>
      <c r="BA169" s="121">
        <f t="shared" si="22"/>
        <v>0</v>
      </c>
      <c r="BB169" s="46">
        <f>VLOOKUP(A169,'Data.Lookup - Do Not Print'!$G$3:$I$802,3,FALSE)</f>
        <v>7.7700000000000005E-2</v>
      </c>
      <c r="BC169" s="46">
        <f>VLOOKUP(A169,'Data.Lookup - Do Not Print'!$M$3:$O$802,3,FALSE)</f>
        <v>0</v>
      </c>
      <c r="BD169" s="46" t="str">
        <f t="shared" si="27"/>
        <v>N</v>
      </c>
      <c r="BE169" s="126">
        <f t="shared" si="28"/>
        <v>0</v>
      </c>
      <c r="BF169" s="126">
        <f t="shared" si="29"/>
        <v>0</v>
      </c>
      <c r="BG169" s="126">
        <f t="shared" si="30"/>
        <v>0</v>
      </c>
      <c r="BH169" s="126">
        <f t="shared" si="31"/>
        <v>0</v>
      </c>
      <c r="BI169" s="126">
        <f t="shared" si="32"/>
        <v>0</v>
      </c>
      <c r="BJ169" s="131">
        <f t="shared" si="26"/>
        <v>0</v>
      </c>
    </row>
    <row r="170" spans="1:62" ht="13.5" thickBot="1">
      <c r="A170" s="9" t="s">
        <v>184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1">
        <v>-18171.849999999999</v>
      </c>
      <c r="S170" s="11">
        <v>-18171.849999999999</v>
      </c>
      <c r="T170" s="11">
        <v>-18171.849999999999</v>
      </c>
      <c r="U170" s="11">
        <v>-18171.849999999999</v>
      </c>
      <c r="V170" s="11">
        <v>-18171.849999999999</v>
      </c>
      <c r="W170" s="11">
        <v>-18171.849999999999</v>
      </c>
      <c r="X170" s="11">
        <v>-18171.849999999999</v>
      </c>
      <c r="Y170" s="11">
        <v>-18171.849999999999</v>
      </c>
      <c r="Z170" s="11">
        <v>-18171.849999999999</v>
      </c>
      <c r="AA170" s="11">
        <v>-18171.849999999999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t="str">
        <f t="shared" si="23"/>
        <v>ED</v>
      </c>
      <c r="AP170" t="str">
        <f>IFERROR(IF(VLOOKUP(MID(A170,4,2),'Data.Lookup - Do Not Print'!$S$3:$T$7,2,FALSE)=1,MID(A170,4,2),0),"AN")</f>
        <v>AN</v>
      </c>
      <c r="AQ170" t="s">
        <v>987</v>
      </c>
      <c r="AR170" t="str">
        <f t="shared" si="24"/>
        <v>392045</v>
      </c>
      <c r="AS170" t="str">
        <f>IF(AO170="GD",VLOOKUP(_xlfn.NUMBERVALUE(AR170),'Data.Lookup - Do Not Print'!$D$3:$E$12,2,TRUE),VLOOKUP(_xlfn.NUMBERVALUE(AR170),'Data.Lookup - Do Not Print'!$A$3:$B$16,2,TRUE))</f>
        <v>Transportation - Tools</v>
      </c>
      <c r="AT170">
        <v>4</v>
      </c>
      <c r="AU170" t="str">
        <f t="shared" si="25"/>
        <v>ED.AN4</v>
      </c>
      <c r="AV170" s="46">
        <f>VLOOKUP($AU170,'2022-Allocations'!$I$6:$T$24,AV$8,FALSE)</f>
        <v>0.66500999999999999</v>
      </c>
      <c r="AW170" s="46">
        <f>VLOOKUP($AU170,'2022-Allocations'!$I$6:$T$24,AW$8,FALSE)</f>
        <v>0</v>
      </c>
      <c r="AX170" s="46">
        <f>VLOOKUP($AU170,'2022-Allocations'!$I$6:$T$24,AX$8,FALSE)</f>
        <v>0.33499000000000001</v>
      </c>
      <c r="AY170" s="46">
        <f>VLOOKUP($AU170,'2022-Allocations'!$I$6:$T$24,AY$8,FALSE)</f>
        <v>0</v>
      </c>
      <c r="AZ170" s="46">
        <f>VLOOKUP($AU170,'2022-Allocations'!$I$6:$T$24,AZ$8,FALSE)</f>
        <v>0</v>
      </c>
      <c r="BA170" s="121">
        <f t="shared" si="22"/>
        <v>0</v>
      </c>
      <c r="BB170" s="46">
        <f>VLOOKUP(A170,'Data.Lookup - Do Not Print'!$G$3:$I$802,3,FALSE)</f>
        <v>7.7700000000000005E-2</v>
      </c>
      <c r="BC170" s="46">
        <f>VLOOKUP(A170,'Data.Lookup - Do Not Print'!$M$3:$O$802,3,FALSE)</f>
        <v>4.1700000000000001E-2</v>
      </c>
      <c r="BD170" s="46" t="str">
        <f t="shared" si="27"/>
        <v>N</v>
      </c>
      <c r="BE170" s="126">
        <f t="shared" si="28"/>
        <v>0</v>
      </c>
      <c r="BF170" s="126">
        <f t="shared" si="29"/>
        <v>0</v>
      </c>
      <c r="BG170" s="126">
        <f t="shared" si="30"/>
        <v>0</v>
      </c>
      <c r="BH170" s="126">
        <f t="shared" si="31"/>
        <v>0</v>
      </c>
      <c r="BI170" s="126">
        <f t="shared" si="32"/>
        <v>0</v>
      </c>
      <c r="BJ170" s="131">
        <f t="shared" si="26"/>
        <v>0</v>
      </c>
    </row>
    <row r="171" spans="1:62" ht="13.5" thickBot="1">
      <c r="A171" s="9" t="s">
        <v>185</v>
      </c>
      <c r="B171" s="11">
        <v>2166621.21</v>
      </c>
      <c r="C171" s="11">
        <v>2166621.21</v>
      </c>
      <c r="D171" s="11">
        <v>2166621.21</v>
      </c>
      <c r="E171" s="11">
        <v>2199800.81</v>
      </c>
      <c r="F171" s="11">
        <v>2199800.81</v>
      </c>
      <c r="G171" s="11">
        <v>2199800.81</v>
      </c>
      <c r="H171" s="11">
        <v>2236689.2799999998</v>
      </c>
      <c r="I171" s="12">
        <v>2241845</v>
      </c>
      <c r="J171" s="12">
        <v>2241845</v>
      </c>
      <c r="K171" s="12">
        <v>2241845</v>
      </c>
      <c r="L171" s="12">
        <v>2241845</v>
      </c>
      <c r="M171" s="12">
        <v>2241845</v>
      </c>
      <c r="N171" s="11">
        <v>2211105.48</v>
      </c>
      <c r="O171" s="11">
        <v>-875992.39</v>
      </c>
      <c r="P171" s="11">
        <v>-890021.26</v>
      </c>
      <c r="Q171" s="11">
        <v>-904050.13</v>
      </c>
      <c r="R171" s="11">
        <v>-1466133.91</v>
      </c>
      <c r="S171" s="11">
        <v>-1480377.62</v>
      </c>
      <c r="T171" s="11">
        <v>-1494621.33</v>
      </c>
      <c r="U171" s="11">
        <v>-1535439.47</v>
      </c>
      <c r="V171" s="11">
        <v>-1549938.72</v>
      </c>
      <c r="W171" s="11">
        <v>-1564454.67</v>
      </c>
      <c r="X171" s="11">
        <v>-1578970.62</v>
      </c>
      <c r="Y171" s="11">
        <v>-1593486.57</v>
      </c>
      <c r="Z171" s="11">
        <v>-1608002.52</v>
      </c>
      <c r="AA171" s="11">
        <v>-1591679.43</v>
      </c>
      <c r="AB171" s="11">
        <v>-14146.65</v>
      </c>
      <c r="AC171" s="11">
        <v>-14028.87</v>
      </c>
      <c r="AD171" s="11">
        <v>-14028.87</v>
      </c>
      <c r="AE171" s="11">
        <v>-14243.71</v>
      </c>
      <c r="AF171" s="11">
        <v>-14243.71</v>
      </c>
      <c r="AG171" s="11">
        <v>-14243.71</v>
      </c>
      <c r="AH171" s="11">
        <v>-14363.14</v>
      </c>
      <c r="AI171" s="11">
        <v>-14499.25</v>
      </c>
      <c r="AJ171" s="11">
        <v>-14515.95</v>
      </c>
      <c r="AK171" s="11">
        <v>-14515.95</v>
      </c>
      <c r="AL171" s="11">
        <v>-14515.95</v>
      </c>
      <c r="AM171" s="11">
        <v>-14515.95</v>
      </c>
      <c r="AN171" s="11">
        <v>-14416.43</v>
      </c>
      <c r="AO171" t="str">
        <f t="shared" si="23"/>
        <v>ED</v>
      </c>
      <c r="AP171" t="str">
        <f>IFERROR(IF(VLOOKUP(MID(A171,4,2),'Data.Lookup - Do Not Print'!$S$3:$T$7,2,FALSE)=1,MID(A171,4,2),0),"AN")</f>
        <v>AN</v>
      </c>
      <c r="AQ171" t="s">
        <v>987</v>
      </c>
      <c r="AR171" t="str">
        <f t="shared" si="24"/>
        <v>392046</v>
      </c>
      <c r="AS171" t="str">
        <f>IF(AO171="GD",VLOOKUP(_xlfn.NUMBERVALUE(AR171),'Data.Lookup - Do Not Print'!$D$3:$E$12,2,TRUE),VLOOKUP(_xlfn.NUMBERVALUE(AR171),'Data.Lookup - Do Not Print'!$A$3:$B$16,2,TRUE))</f>
        <v>Transportation - Tools</v>
      </c>
      <c r="AT171">
        <v>4</v>
      </c>
      <c r="AU171" t="str">
        <f t="shared" si="25"/>
        <v>ED.AN4</v>
      </c>
      <c r="AV171" s="46">
        <f>VLOOKUP($AU171,'2022-Allocations'!$I$6:$T$24,AV$8,FALSE)</f>
        <v>0.66500999999999999</v>
      </c>
      <c r="AW171" s="46">
        <f>VLOOKUP($AU171,'2022-Allocations'!$I$6:$T$24,AW$8,FALSE)</f>
        <v>0</v>
      </c>
      <c r="AX171" s="46">
        <f>VLOOKUP($AU171,'2022-Allocations'!$I$6:$T$24,AX$8,FALSE)</f>
        <v>0.33499000000000001</v>
      </c>
      <c r="AY171" s="46">
        <f>VLOOKUP($AU171,'2022-Allocations'!$I$6:$T$24,AY$8,FALSE)</f>
        <v>0</v>
      </c>
      <c r="AZ171" s="46">
        <f>VLOOKUP($AU171,'2022-Allocations'!$I$6:$T$24,AZ$8,FALSE)</f>
        <v>0</v>
      </c>
      <c r="BA171" s="121">
        <f t="shared" si="22"/>
        <v>0</v>
      </c>
      <c r="BB171" s="46">
        <f>VLOOKUP(A171,'Data.Lookup - Do Not Print'!$G$3:$I$802,3,FALSE)</f>
        <v>7.7700000000000005E-2</v>
      </c>
      <c r="BC171" s="46">
        <f>VLOOKUP(A171,'Data.Lookup - Do Not Print'!$M$3:$O$802,3,FALSE)</f>
        <v>4.1700000000000001E-2</v>
      </c>
      <c r="BD171" s="46" t="str">
        <f t="shared" si="27"/>
        <v>N</v>
      </c>
      <c r="BE171" s="126">
        <f t="shared" si="28"/>
        <v>1470407</v>
      </c>
      <c r="BF171" s="126">
        <f t="shared" si="29"/>
        <v>0</v>
      </c>
      <c r="BG171" s="126">
        <f t="shared" si="30"/>
        <v>740698</v>
      </c>
      <c r="BH171" s="126">
        <f t="shared" si="31"/>
        <v>0</v>
      </c>
      <c r="BI171" s="126">
        <f t="shared" si="32"/>
        <v>0</v>
      </c>
      <c r="BJ171" s="131">
        <f t="shared" si="26"/>
        <v>0</v>
      </c>
    </row>
    <row r="172" spans="1:62" ht="13.5" thickBot="1">
      <c r="A172" s="9" t="s">
        <v>186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1">
        <v>2276.34</v>
      </c>
      <c r="P172" s="11">
        <v>2276.34</v>
      </c>
      <c r="Q172" s="11">
        <v>2276.34</v>
      </c>
      <c r="R172" s="11">
        <v>-29426.58</v>
      </c>
      <c r="S172" s="11">
        <v>-29426.58</v>
      </c>
      <c r="T172" s="11">
        <v>-29426.58</v>
      </c>
      <c r="U172" s="11">
        <v>-29426.58</v>
      </c>
      <c r="V172" s="11">
        <v>-29426.58</v>
      </c>
      <c r="W172" s="11">
        <v>-29426.58</v>
      </c>
      <c r="X172" s="11">
        <v>-29426.58</v>
      </c>
      <c r="Y172" s="11">
        <v>-29426.58</v>
      </c>
      <c r="Z172" s="11">
        <v>-29426.58</v>
      </c>
      <c r="AA172" s="11">
        <v>-29426.58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t="str">
        <f t="shared" si="23"/>
        <v>ED</v>
      </c>
      <c r="AP172" t="str">
        <f>IFERROR(IF(VLOOKUP(MID(A172,4,2),'Data.Lookup - Do Not Print'!$S$3:$T$7,2,FALSE)=1,MID(A172,4,2),0),"AN")</f>
        <v>AN</v>
      </c>
      <c r="AQ172" t="s">
        <v>987</v>
      </c>
      <c r="AR172" t="str">
        <f t="shared" si="24"/>
        <v>392047</v>
      </c>
      <c r="AS172" t="str">
        <f>IF(AO172="GD",VLOOKUP(_xlfn.NUMBERVALUE(AR172),'Data.Lookup - Do Not Print'!$D$3:$E$12,2,TRUE),VLOOKUP(_xlfn.NUMBERVALUE(AR172),'Data.Lookup - Do Not Print'!$A$3:$B$16,2,TRUE))</f>
        <v>Transportation - Tools</v>
      </c>
      <c r="AT172">
        <v>4</v>
      </c>
      <c r="AU172" t="str">
        <f t="shared" si="25"/>
        <v>ED.AN4</v>
      </c>
      <c r="AV172" s="46">
        <f>VLOOKUP($AU172,'2022-Allocations'!$I$6:$T$24,AV$8,FALSE)</f>
        <v>0.66500999999999999</v>
      </c>
      <c r="AW172" s="46">
        <f>VLOOKUP($AU172,'2022-Allocations'!$I$6:$T$24,AW$8,FALSE)</f>
        <v>0</v>
      </c>
      <c r="AX172" s="46">
        <f>VLOOKUP($AU172,'2022-Allocations'!$I$6:$T$24,AX$8,FALSE)</f>
        <v>0.33499000000000001</v>
      </c>
      <c r="AY172" s="46">
        <f>VLOOKUP($AU172,'2022-Allocations'!$I$6:$T$24,AY$8,FALSE)</f>
        <v>0</v>
      </c>
      <c r="AZ172" s="46">
        <f>VLOOKUP($AU172,'2022-Allocations'!$I$6:$T$24,AZ$8,FALSE)</f>
        <v>0</v>
      </c>
      <c r="BA172" s="121">
        <f t="shared" si="22"/>
        <v>0</v>
      </c>
      <c r="BB172" s="46">
        <f>VLOOKUP(A172,'Data.Lookup - Do Not Print'!$G$3:$I$802,3,FALSE)</f>
        <v>7.7700000000000005E-2</v>
      </c>
      <c r="BC172" s="46">
        <f>VLOOKUP(A172,'Data.Lookup - Do Not Print'!$M$3:$O$802,3,FALSE)</f>
        <v>4.1700000000000001E-2</v>
      </c>
      <c r="BD172" s="46" t="str">
        <f t="shared" si="27"/>
        <v>N</v>
      </c>
      <c r="BE172" s="126">
        <f t="shared" si="28"/>
        <v>0</v>
      </c>
      <c r="BF172" s="126">
        <f t="shared" si="29"/>
        <v>0</v>
      </c>
      <c r="BG172" s="126">
        <f t="shared" si="30"/>
        <v>0</v>
      </c>
      <c r="BH172" s="126">
        <f t="shared" si="31"/>
        <v>0</v>
      </c>
      <c r="BI172" s="126">
        <f t="shared" si="32"/>
        <v>0</v>
      </c>
      <c r="BJ172" s="131">
        <f t="shared" si="26"/>
        <v>0</v>
      </c>
    </row>
    <row r="173" spans="1:62" ht="13.5" thickBot="1">
      <c r="A173" s="9" t="s">
        <v>187</v>
      </c>
      <c r="B173" s="11">
        <v>1937960.2</v>
      </c>
      <c r="C173" s="11">
        <v>1937960.2</v>
      </c>
      <c r="D173" s="11">
        <v>1937960.2</v>
      </c>
      <c r="E173" s="11">
        <v>1937960.2</v>
      </c>
      <c r="F173" s="11">
        <v>1937960.2</v>
      </c>
      <c r="G173" s="11">
        <v>1937960.2</v>
      </c>
      <c r="H173" s="11">
        <v>1937960.2</v>
      </c>
      <c r="I173" s="11">
        <v>1937960.2</v>
      </c>
      <c r="J173" s="11">
        <v>1937960.2</v>
      </c>
      <c r="K173" s="11">
        <v>1937960.2</v>
      </c>
      <c r="L173" s="11">
        <v>1937960.2</v>
      </c>
      <c r="M173" s="11">
        <v>1937960.2</v>
      </c>
      <c r="N173" s="11">
        <v>1937960.2</v>
      </c>
      <c r="O173" s="11">
        <v>-728937.84</v>
      </c>
      <c r="P173" s="11">
        <v>-741486.13</v>
      </c>
      <c r="Q173" s="11">
        <v>-754034.42</v>
      </c>
      <c r="R173" s="11">
        <v>-814350.33</v>
      </c>
      <c r="S173" s="11">
        <v>-826898.62</v>
      </c>
      <c r="T173" s="11">
        <v>-839446.91</v>
      </c>
      <c r="U173" s="11">
        <v>-852883.2</v>
      </c>
      <c r="V173" s="11">
        <v>-865431.49</v>
      </c>
      <c r="W173" s="11">
        <v>-877979.78</v>
      </c>
      <c r="X173" s="11">
        <v>-890528.07</v>
      </c>
      <c r="Y173" s="11">
        <v>-903076.36</v>
      </c>
      <c r="Z173" s="11">
        <v>-915624.65</v>
      </c>
      <c r="AA173" s="11">
        <v>-928172.94</v>
      </c>
      <c r="AB173" s="11">
        <v>-12548.5</v>
      </c>
      <c r="AC173" s="11">
        <v>-12548.29</v>
      </c>
      <c r="AD173" s="11">
        <v>-12548.29</v>
      </c>
      <c r="AE173" s="11">
        <v>-12548.29</v>
      </c>
      <c r="AF173" s="11">
        <v>-12548.29</v>
      </c>
      <c r="AG173" s="11">
        <v>-12548.29</v>
      </c>
      <c r="AH173" s="11">
        <v>-12548.29</v>
      </c>
      <c r="AI173" s="11">
        <v>-12548.29</v>
      </c>
      <c r="AJ173" s="11">
        <v>-12548.29</v>
      </c>
      <c r="AK173" s="11">
        <v>-12548.29</v>
      </c>
      <c r="AL173" s="11">
        <v>-12548.29</v>
      </c>
      <c r="AM173" s="11">
        <v>-12548.29</v>
      </c>
      <c r="AN173" s="11">
        <v>-12548.29</v>
      </c>
      <c r="AO173" t="str">
        <f t="shared" si="23"/>
        <v>ED</v>
      </c>
      <c r="AP173" t="str">
        <f>IFERROR(IF(VLOOKUP(MID(A173,4,2),'Data.Lookup - Do Not Print'!$S$3:$T$7,2,FALSE)=1,MID(A173,4,2),0),"AN")</f>
        <v>AN</v>
      </c>
      <c r="AQ173" t="s">
        <v>987</v>
      </c>
      <c r="AR173" t="str">
        <f t="shared" si="24"/>
        <v>392048</v>
      </c>
      <c r="AS173" t="str">
        <f>IF(AO173="GD",VLOOKUP(_xlfn.NUMBERVALUE(AR173),'Data.Lookup - Do Not Print'!$D$3:$E$12,2,TRUE),VLOOKUP(_xlfn.NUMBERVALUE(AR173),'Data.Lookup - Do Not Print'!$A$3:$B$16,2,TRUE))</f>
        <v>Transportation - Tools</v>
      </c>
      <c r="AT173">
        <v>4</v>
      </c>
      <c r="AU173" t="str">
        <f t="shared" si="25"/>
        <v>ED.AN4</v>
      </c>
      <c r="AV173" s="46">
        <f>VLOOKUP($AU173,'2022-Allocations'!$I$6:$T$24,AV$8,FALSE)</f>
        <v>0.66500999999999999</v>
      </c>
      <c r="AW173" s="46">
        <f>VLOOKUP($AU173,'2022-Allocations'!$I$6:$T$24,AW$8,FALSE)</f>
        <v>0</v>
      </c>
      <c r="AX173" s="46">
        <f>VLOOKUP($AU173,'2022-Allocations'!$I$6:$T$24,AX$8,FALSE)</f>
        <v>0.33499000000000001</v>
      </c>
      <c r="AY173" s="46">
        <f>VLOOKUP($AU173,'2022-Allocations'!$I$6:$T$24,AY$8,FALSE)</f>
        <v>0</v>
      </c>
      <c r="AZ173" s="46">
        <f>VLOOKUP($AU173,'2022-Allocations'!$I$6:$T$24,AZ$8,FALSE)</f>
        <v>0</v>
      </c>
      <c r="BA173" s="121">
        <f t="shared" si="22"/>
        <v>0</v>
      </c>
      <c r="BB173" s="46">
        <f>VLOOKUP(A173,'Data.Lookup - Do Not Print'!$G$3:$I$802,3,FALSE)</f>
        <v>7.7700000000000005E-2</v>
      </c>
      <c r="BC173" s="46">
        <f>VLOOKUP(A173,'Data.Lookup - Do Not Print'!$M$3:$O$802,3,FALSE)</f>
        <v>4.1700000000000001E-2</v>
      </c>
      <c r="BD173" s="46" t="str">
        <f t="shared" si="27"/>
        <v>N</v>
      </c>
      <c r="BE173" s="126">
        <f t="shared" si="28"/>
        <v>1288763</v>
      </c>
      <c r="BF173" s="126">
        <f t="shared" si="29"/>
        <v>0</v>
      </c>
      <c r="BG173" s="126">
        <f t="shared" si="30"/>
        <v>649197</v>
      </c>
      <c r="BH173" s="126">
        <f t="shared" si="31"/>
        <v>0</v>
      </c>
      <c r="BI173" s="126">
        <f t="shared" si="32"/>
        <v>0</v>
      </c>
      <c r="BJ173" s="131">
        <f t="shared" si="26"/>
        <v>0</v>
      </c>
    </row>
    <row r="174" spans="1:62" ht="13.5" thickBot="1">
      <c r="A174" s="9" t="s">
        <v>188</v>
      </c>
      <c r="B174" s="11">
        <v>4903641.3099999996</v>
      </c>
      <c r="C174" s="11">
        <v>4903847.1900000004</v>
      </c>
      <c r="D174" s="11">
        <v>5021241.74</v>
      </c>
      <c r="E174" s="11">
        <v>5183021.82</v>
      </c>
      <c r="F174" s="11">
        <v>5114984.03</v>
      </c>
      <c r="G174" s="11">
        <v>5114984.03</v>
      </c>
      <c r="H174" s="11">
        <v>5114984.03</v>
      </c>
      <c r="I174" s="11">
        <v>5114984.03</v>
      </c>
      <c r="J174" s="11">
        <v>5114984.03</v>
      </c>
      <c r="K174" s="11">
        <v>5114984.03</v>
      </c>
      <c r="L174" s="11">
        <v>5114984.03</v>
      </c>
      <c r="M174" s="11">
        <v>5321235.45</v>
      </c>
      <c r="N174" s="11">
        <v>5221242.78</v>
      </c>
      <c r="O174" s="11">
        <v>-2256761.71</v>
      </c>
      <c r="P174" s="11">
        <v>-2279155.48</v>
      </c>
      <c r="Q174" s="11">
        <v>-2301817.77</v>
      </c>
      <c r="R174" s="11">
        <v>-2846613.58</v>
      </c>
      <c r="S174" s="11">
        <v>-2799284.2</v>
      </c>
      <c r="T174" s="11">
        <v>-2822642.63</v>
      </c>
      <c r="U174" s="11">
        <v>-2906821.66</v>
      </c>
      <c r="V174" s="11">
        <v>-2930180.09</v>
      </c>
      <c r="W174" s="11">
        <v>-2953538.52</v>
      </c>
      <c r="X174" s="11">
        <v>-2976896.95</v>
      </c>
      <c r="Y174" s="11">
        <v>-3000255.38</v>
      </c>
      <c r="Z174" s="11">
        <v>-3024084.75</v>
      </c>
      <c r="AA174" s="11">
        <v>-2947687.05</v>
      </c>
      <c r="AB174" s="11">
        <v>-22392.15</v>
      </c>
      <c r="AC174" s="11">
        <v>-22393.77</v>
      </c>
      <c r="AD174" s="11">
        <v>-22662.29</v>
      </c>
      <c r="AE174" s="11">
        <v>-23299.74</v>
      </c>
      <c r="AF174" s="11">
        <v>-23513.78</v>
      </c>
      <c r="AG174" s="11">
        <v>-23358.43</v>
      </c>
      <c r="AH174" s="11">
        <v>-23358.43</v>
      </c>
      <c r="AI174" s="11">
        <v>-23358.43</v>
      </c>
      <c r="AJ174" s="11">
        <v>-23358.43</v>
      </c>
      <c r="AK174" s="11">
        <v>-23358.43</v>
      </c>
      <c r="AL174" s="11">
        <v>-23358.43</v>
      </c>
      <c r="AM174" s="11">
        <v>-23829.37</v>
      </c>
      <c r="AN174" s="11">
        <v>-24071.99</v>
      </c>
      <c r="AO174" t="str">
        <f t="shared" si="23"/>
        <v>ED</v>
      </c>
      <c r="AP174" t="str">
        <f>IFERROR(IF(VLOOKUP(MID(A174,4,2),'Data.Lookup - Do Not Print'!$S$3:$T$7,2,FALSE)=1,MID(A174,4,2),0),"AN")</f>
        <v>AN</v>
      </c>
      <c r="AQ174" t="s">
        <v>987</v>
      </c>
      <c r="AR174" t="str">
        <f t="shared" si="24"/>
        <v>392056</v>
      </c>
      <c r="AS174" t="str">
        <f>IF(AO174="GD",VLOOKUP(_xlfn.NUMBERVALUE(AR174),'Data.Lookup - Do Not Print'!$D$3:$E$12,2,TRUE),VLOOKUP(_xlfn.NUMBERVALUE(AR174),'Data.Lookup - Do Not Print'!$A$3:$B$16,2,TRUE))</f>
        <v>Transportation - Tools</v>
      </c>
      <c r="AT174">
        <v>4</v>
      </c>
      <c r="AU174" t="str">
        <f t="shared" si="25"/>
        <v>ED.AN4</v>
      </c>
      <c r="AV174" s="46">
        <f>VLOOKUP($AU174,'2022-Allocations'!$I$6:$T$24,AV$8,FALSE)</f>
        <v>0.66500999999999999</v>
      </c>
      <c r="AW174" s="46">
        <f>VLOOKUP($AU174,'2022-Allocations'!$I$6:$T$24,AW$8,FALSE)</f>
        <v>0</v>
      </c>
      <c r="AX174" s="46">
        <f>VLOOKUP($AU174,'2022-Allocations'!$I$6:$T$24,AX$8,FALSE)</f>
        <v>0.33499000000000001</v>
      </c>
      <c r="AY174" s="46">
        <f>VLOOKUP($AU174,'2022-Allocations'!$I$6:$T$24,AY$8,FALSE)</f>
        <v>0</v>
      </c>
      <c r="AZ174" s="46">
        <f>VLOOKUP($AU174,'2022-Allocations'!$I$6:$T$24,AZ$8,FALSE)</f>
        <v>0</v>
      </c>
      <c r="BA174" s="121">
        <f t="shared" si="22"/>
        <v>0</v>
      </c>
      <c r="BB174" s="46">
        <f>VLOOKUP(A174,'Data.Lookup - Do Not Print'!$G$3:$I$802,3,FALSE)</f>
        <v>5.4800000000000001E-2</v>
      </c>
      <c r="BC174" s="46">
        <f>VLOOKUP(A174,'Data.Lookup - Do Not Print'!$M$3:$O$802,3,FALSE)</f>
        <v>3.8100000000000002E-2</v>
      </c>
      <c r="BD174" s="46" t="str">
        <f t="shared" si="27"/>
        <v>N</v>
      </c>
      <c r="BE174" s="126">
        <f t="shared" si="28"/>
        <v>3472179</v>
      </c>
      <c r="BF174" s="126">
        <f t="shared" si="29"/>
        <v>0</v>
      </c>
      <c r="BG174" s="126">
        <f t="shared" si="30"/>
        <v>1749064</v>
      </c>
      <c r="BH174" s="126">
        <f t="shared" si="31"/>
        <v>0</v>
      </c>
      <c r="BI174" s="126">
        <f t="shared" si="32"/>
        <v>0</v>
      </c>
      <c r="BJ174" s="131">
        <f t="shared" si="26"/>
        <v>0</v>
      </c>
    </row>
    <row r="175" spans="1:62" ht="13.5" thickBot="1">
      <c r="A175" s="9" t="s">
        <v>189</v>
      </c>
      <c r="B175" s="12">
        <v>1682617</v>
      </c>
      <c r="C175" s="12">
        <v>1682617</v>
      </c>
      <c r="D175" s="12">
        <v>1682617</v>
      </c>
      <c r="E175" s="12">
        <v>1682617</v>
      </c>
      <c r="F175" s="12">
        <v>1682617</v>
      </c>
      <c r="G175" s="12">
        <v>1682617</v>
      </c>
      <c r="H175" s="12">
        <v>1682617</v>
      </c>
      <c r="I175" s="12">
        <v>1682617</v>
      </c>
      <c r="J175" s="12">
        <v>1682617</v>
      </c>
      <c r="K175" s="12">
        <v>1682617</v>
      </c>
      <c r="L175" s="12">
        <v>1682617</v>
      </c>
      <c r="M175" s="12">
        <v>1682617</v>
      </c>
      <c r="N175" s="12">
        <v>1682617</v>
      </c>
      <c r="O175" s="11">
        <v>-630100.43999999994</v>
      </c>
      <c r="P175" s="11">
        <v>-637784.39</v>
      </c>
      <c r="Q175" s="11">
        <v>-645468.34</v>
      </c>
      <c r="R175" s="11">
        <v>-743332.75</v>
      </c>
      <c r="S175" s="11">
        <v>-751016.7</v>
      </c>
      <c r="T175" s="11">
        <v>-758700.65</v>
      </c>
      <c r="U175" s="11">
        <v>-766384.6</v>
      </c>
      <c r="V175" s="11">
        <v>-774068.55</v>
      </c>
      <c r="W175" s="11">
        <v>-781752.5</v>
      </c>
      <c r="X175" s="11">
        <v>-789436.45</v>
      </c>
      <c r="Y175" s="11">
        <v>-797120.4</v>
      </c>
      <c r="Z175" s="11">
        <v>-804804.35</v>
      </c>
      <c r="AA175" s="11">
        <v>-812488.3</v>
      </c>
      <c r="AB175" s="11">
        <v>-6356.87</v>
      </c>
      <c r="AC175" s="11">
        <v>-7683.95</v>
      </c>
      <c r="AD175" s="11">
        <v>-7683.95</v>
      </c>
      <c r="AE175" s="11">
        <v>-7683.95</v>
      </c>
      <c r="AF175" s="11">
        <v>-7683.95</v>
      </c>
      <c r="AG175" s="11">
        <v>-7683.95</v>
      </c>
      <c r="AH175" s="11">
        <v>-7683.95</v>
      </c>
      <c r="AI175" s="11">
        <v>-7683.95</v>
      </c>
      <c r="AJ175" s="11">
        <v>-7683.95</v>
      </c>
      <c r="AK175" s="11">
        <v>-7683.95</v>
      </c>
      <c r="AL175" s="11">
        <v>-7683.95</v>
      </c>
      <c r="AM175" s="11">
        <v>-7683.95</v>
      </c>
      <c r="AN175" s="11">
        <v>-7683.95</v>
      </c>
      <c r="AO175" t="str">
        <f t="shared" si="23"/>
        <v>ED</v>
      </c>
      <c r="AP175" t="str">
        <f>IFERROR(IF(VLOOKUP(MID(A175,4,2),'Data.Lookup - Do Not Print'!$S$3:$T$7,2,FALSE)=1,MID(A175,4,2),0),"AN")</f>
        <v>AN</v>
      </c>
      <c r="AQ175" t="s">
        <v>987</v>
      </c>
      <c r="AR175" t="str">
        <f t="shared" si="24"/>
        <v>392057</v>
      </c>
      <c r="AS175" t="str">
        <f>IF(AO175="GD",VLOOKUP(_xlfn.NUMBERVALUE(AR175),'Data.Lookup - Do Not Print'!$D$3:$E$12,2,TRUE),VLOOKUP(_xlfn.NUMBERVALUE(AR175),'Data.Lookup - Do Not Print'!$A$3:$B$16,2,TRUE))</f>
        <v>Transportation - Tools</v>
      </c>
      <c r="AT175">
        <v>4</v>
      </c>
      <c r="AU175" t="str">
        <f t="shared" si="25"/>
        <v>ED.AN4</v>
      </c>
      <c r="AV175" s="46">
        <f>VLOOKUP($AU175,'2022-Allocations'!$I$6:$T$24,AV$8,FALSE)</f>
        <v>0.66500999999999999</v>
      </c>
      <c r="AW175" s="46">
        <f>VLOOKUP($AU175,'2022-Allocations'!$I$6:$T$24,AW$8,FALSE)</f>
        <v>0</v>
      </c>
      <c r="AX175" s="46">
        <f>VLOOKUP($AU175,'2022-Allocations'!$I$6:$T$24,AX$8,FALSE)</f>
        <v>0.33499000000000001</v>
      </c>
      <c r="AY175" s="46">
        <f>VLOOKUP($AU175,'2022-Allocations'!$I$6:$T$24,AY$8,FALSE)</f>
        <v>0</v>
      </c>
      <c r="AZ175" s="46">
        <f>VLOOKUP($AU175,'2022-Allocations'!$I$6:$T$24,AZ$8,FALSE)</f>
        <v>0</v>
      </c>
      <c r="BA175" s="121">
        <f t="shared" si="22"/>
        <v>0</v>
      </c>
      <c r="BB175" s="46">
        <f>VLOOKUP(A175,'Data.Lookup - Do Not Print'!$G$3:$I$802,3,FALSE)</f>
        <v>5.4800000000000001E-2</v>
      </c>
      <c r="BC175" s="46">
        <f>VLOOKUP(A175,'Data.Lookup - Do Not Print'!$M$3:$O$802,3,FALSE)</f>
        <v>3.8100000000000002E-2</v>
      </c>
      <c r="BD175" s="46" t="str">
        <f t="shared" si="27"/>
        <v>N</v>
      </c>
      <c r="BE175" s="126">
        <f t="shared" si="28"/>
        <v>1118957</v>
      </c>
      <c r="BF175" s="126">
        <f t="shared" si="29"/>
        <v>0</v>
      </c>
      <c r="BG175" s="126">
        <f t="shared" si="30"/>
        <v>563660</v>
      </c>
      <c r="BH175" s="126">
        <f t="shared" si="31"/>
        <v>0</v>
      </c>
      <c r="BI175" s="126">
        <f t="shared" si="32"/>
        <v>0</v>
      </c>
      <c r="BJ175" s="131">
        <f t="shared" si="26"/>
        <v>0</v>
      </c>
    </row>
    <row r="176" spans="1:62" ht="13.5" thickBot="1">
      <c r="A176" s="9" t="s">
        <v>190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t="str">
        <f t="shared" si="23"/>
        <v>ED</v>
      </c>
      <c r="AP176" t="str">
        <f>IFERROR(IF(VLOOKUP(MID(A176,4,2),'Data.Lookup - Do Not Print'!$S$3:$T$7,2,FALSE)=1,MID(A176,4,2),0),"AN")</f>
        <v>AN</v>
      </c>
      <c r="AQ176" t="s">
        <v>987</v>
      </c>
      <c r="AR176" t="str">
        <f t="shared" si="24"/>
        <v>392058</v>
      </c>
      <c r="AS176" t="str">
        <f>IF(AO176="GD",VLOOKUP(_xlfn.NUMBERVALUE(AR176),'Data.Lookup - Do Not Print'!$D$3:$E$12,2,TRUE),VLOOKUP(_xlfn.NUMBERVALUE(AR176),'Data.Lookup - Do Not Print'!$A$3:$B$16,2,TRUE))</f>
        <v>Transportation - Tools</v>
      </c>
      <c r="AT176">
        <v>4</v>
      </c>
      <c r="AU176" t="str">
        <f t="shared" si="25"/>
        <v>ED.AN4</v>
      </c>
      <c r="AV176" s="46">
        <f>VLOOKUP($AU176,'2022-Allocations'!$I$6:$T$24,AV$8,FALSE)</f>
        <v>0.66500999999999999</v>
      </c>
      <c r="AW176" s="46">
        <f>VLOOKUP($AU176,'2022-Allocations'!$I$6:$T$24,AW$8,FALSE)</f>
        <v>0</v>
      </c>
      <c r="AX176" s="46">
        <f>VLOOKUP($AU176,'2022-Allocations'!$I$6:$T$24,AX$8,FALSE)</f>
        <v>0.33499000000000001</v>
      </c>
      <c r="AY176" s="46">
        <f>VLOOKUP($AU176,'2022-Allocations'!$I$6:$T$24,AY$8,FALSE)</f>
        <v>0</v>
      </c>
      <c r="AZ176" s="46">
        <f>VLOOKUP($AU176,'2022-Allocations'!$I$6:$T$24,AZ$8,FALSE)</f>
        <v>0</v>
      </c>
      <c r="BA176" s="121">
        <f t="shared" si="22"/>
        <v>0</v>
      </c>
      <c r="BB176" s="46">
        <f>VLOOKUP(A176,'Data.Lookup - Do Not Print'!$G$3:$I$802,3,FALSE)</f>
        <v>5.4800000000000001E-2</v>
      </c>
      <c r="BC176" s="46">
        <f>VLOOKUP(A176,'Data.Lookup - Do Not Print'!$M$3:$O$802,3,FALSE)</f>
        <v>3.9399999999999998E-2</v>
      </c>
      <c r="BD176" s="46" t="str">
        <f t="shared" si="27"/>
        <v>N</v>
      </c>
      <c r="BE176" s="126">
        <f t="shared" si="28"/>
        <v>0</v>
      </c>
      <c r="BF176" s="126">
        <f t="shared" si="29"/>
        <v>0</v>
      </c>
      <c r="BG176" s="126">
        <f t="shared" si="30"/>
        <v>0</v>
      </c>
      <c r="BH176" s="126">
        <f t="shared" si="31"/>
        <v>0</v>
      </c>
      <c r="BI176" s="126">
        <f t="shared" si="32"/>
        <v>0</v>
      </c>
      <c r="BJ176" s="131">
        <f t="shared" si="26"/>
        <v>0</v>
      </c>
    </row>
    <row r="177" spans="1:62" ht="13.5" thickBot="1">
      <c r="A177" s="9" t="s">
        <v>191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t="str">
        <f t="shared" si="23"/>
        <v>ED</v>
      </c>
      <c r="AP177" t="str">
        <f>IFERROR(IF(VLOOKUP(MID(A177,4,2),'Data.Lookup - Do Not Print'!$S$3:$T$7,2,FALSE)=1,MID(A177,4,2),0),"AN")</f>
        <v>AN</v>
      </c>
      <c r="AQ177" t="s">
        <v>987</v>
      </c>
      <c r="AR177" t="str">
        <f t="shared" si="24"/>
        <v>392065</v>
      </c>
      <c r="AS177" t="str">
        <f>IF(AO177="GD",VLOOKUP(_xlfn.NUMBERVALUE(AR177),'Data.Lookup - Do Not Print'!$D$3:$E$12,2,TRUE),VLOOKUP(_xlfn.NUMBERVALUE(AR177),'Data.Lookup - Do Not Print'!$A$3:$B$16,2,TRUE))</f>
        <v>Transportation - Tools</v>
      </c>
      <c r="AT177">
        <v>4</v>
      </c>
      <c r="AU177" t="str">
        <f t="shared" si="25"/>
        <v>ED.AN4</v>
      </c>
      <c r="AV177" s="46">
        <f>VLOOKUP($AU177,'2022-Allocations'!$I$6:$T$24,AV$8,FALSE)</f>
        <v>0.66500999999999999</v>
      </c>
      <c r="AW177" s="46">
        <f>VLOOKUP($AU177,'2022-Allocations'!$I$6:$T$24,AW$8,FALSE)</f>
        <v>0</v>
      </c>
      <c r="AX177" s="46">
        <f>VLOOKUP($AU177,'2022-Allocations'!$I$6:$T$24,AX$8,FALSE)</f>
        <v>0.33499000000000001</v>
      </c>
      <c r="AY177" s="46">
        <f>VLOOKUP($AU177,'2022-Allocations'!$I$6:$T$24,AY$8,FALSE)</f>
        <v>0</v>
      </c>
      <c r="AZ177" s="46">
        <f>VLOOKUP($AU177,'2022-Allocations'!$I$6:$T$24,AZ$8,FALSE)</f>
        <v>0</v>
      </c>
      <c r="BA177" s="121">
        <f t="shared" si="22"/>
        <v>0</v>
      </c>
      <c r="BB177" s="46">
        <f>VLOOKUP(A177,'Data.Lookup - Do Not Print'!$G$3:$I$802,3,FALSE)</f>
        <v>5.6399999999999999E-2</v>
      </c>
      <c r="BC177" s="46">
        <f>VLOOKUP(A177,'Data.Lookup - Do Not Print'!$M$3:$O$802,3,FALSE)</f>
        <v>3.9399999999999998E-2</v>
      </c>
      <c r="BD177" s="46" t="str">
        <f t="shared" si="27"/>
        <v>N</v>
      </c>
      <c r="BE177" s="126">
        <f t="shared" si="28"/>
        <v>0</v>
      </c>
      <c r="BF177" s="126">
        <f t="shared" si="29"/>
        <v>0</v>
      </c>
      <c r="BG177" s="126">
        <f t="shared" si="30"/>
        <v>0</v>
      </c>
      <c r="BH177" s="126">
        <f t="shared" si="31"/>
        <v>0</v>
      </c>
      <c r="BI177" s="126">
        <f t="shared" si="32"/>
        <v>0</v>
      </c>
      <c r="BJ177" s="131">
        <f t="shared" si="26"/>
        <v>0</v>
      </c>
    </row>
    <row r="178" spans="1:62" ht="13.5" thickBot="1">
      <c r="A178" s="9" t="s">
        <v>192</v>
      </c>
      <c r="B178" s="11">
        <v>1162023.48</v>
      </c>
      <c r="C178" s="11">
        <v>1162023.48</v>
      </c>
      <c r="D178" s="11">
        <v>1162023.48</v>
      </c>
      <c r="E178" s="11">
        <v>1162023.48</v>
      </c>
      <c r="F178" s="11">
        <v>1162023.48</v>
      </c>
      <c r="G178" s="11">
        <v>1643104.01</v>
      </c>
      <c r="H178" s="11">
        <v>1643650.71</v>
      </c>
      <c r="I178" s="11">
        <v>1643650.71</v>
      </c>
      <c r="J178" s="11">
        <v>1643650.71</v>
      </c>
      <c r="K178" s="11">
        <v>1643650.71</v>
      </c>
      <c r="L178" s="11">
        <v>1643650.71</v>
      </c>
      <c r="M178" s="11">
        <v>1643650.71</v>
      </c>
      <c r="N178" s="11">
        <v>1643650.71</v>
      </c>
      <c r="O178" s="11">
        <v>-408873.12</v>
      </c>
      <c r="P178" s="11">
        <v>-414334.63</v>
      </c>
      <c r="Q178" s="11">
        <v>-419796.14</v>
      </c>
      <c r="R178" s="11">
        <v>-523217.38</v>
      </c>
      <c r="S178" s="11">
        <v>-528678.89</v>
      </c>
      <c r="T178" s="11">
        <v>-535270.93999999994</v>
      </c>
      <c r="U178" s="11">
        <v>-542994.81000000006</v>
      </c>
      <c r="V178" s="11">
        <v>-550719.97</v>
      </c>
      <c r="W178" s="11">
        <v>-558445.13</v>
      </c>
      <c r="X178" s="11">
        <v>-566170.29</v>
      </c>
      <c r="Y178" s="11">
        <v>-573895.44999999995</v>
      </c>
      <c r="Z178" s="11">
        <v>-581620.61</v>
      </c>
      <c r="AA178" s="11">
        <v>-589345.77</v>
      </c>
      <c r="AB178" s="11">
        <v>-5461.51</v>
      </c>
      <c r="AC178" s="11">
        <v>-5461.51</v>
      </c>
      <c r="AD178" s="11">
        <v>-5461.51</v>
      </c>
      <c r="AE178" s="11">
        <v>-5461.51</v>
      </c>
      <c r="AF178" s="11">
        <v>-5461.51</v>
      </c>
      <c r="AG178" s="11">
        <v>-6592.05</v>
      </c>
      <c r="AH178" s="11">
        <v>-7723.87</v>
      </c>
      <c r="AI178" s="11">
        <v>-7725.16</v>
      </c>
      <c r="AJ178" s="11">
        <v>-7725.16</v>
      </c>
      <c r="AK178" s="11">
        <v>-7725.16</v>
      </c>
      <c r="AL178" s="11">
        <v>-7725.16</v>
      </c>
      <c r="AM178" s="11">
        <v>-7725.16</v>
      </c>
      <c r="AN178" s="11">
        <v>-7725.16</v>
      </c>
      <c r="AO178" t="str">
        <f t="shared" si="23"/>
        <v>ED</v>
      </c>
      <c r="AP178" t="str">
        <f>IFERROR(IF(VLOOKUP(MID(A178,4,2),'Data.Lookup - Do Not Print'!$S$3:$T$7,2,FALSE)=1,MID(A178,4,2),0),"AN")</f>
        <v>AN</v>
      </c>
      <c r="AQ178" t="s">
        <v>987</v>
      </c>
      <c r="AR178" t="str">
        <f t="shared" si="24"/>
        <v>392066</v>
      </c>
      <c r="AS178" t="str">
        <f>IF(AO178="GD",VLOOKUP(_xlfn.NUMBERVALUE(AR178),'Data.Lookup - Do Not Print'!$D$3:$E$12,2,TRUE),VLOOKUP(_xlfn.NUMBERVALUE(AR178),'Data.Lookup - Do Not Print'!$A$3:$B$16,2,TRUE))</f>
        <v>Transportation - Tools</v>
      </c>
      <c r="AT178">
        <v>4</v>
      </c>
      <c r="AU178" t="str">
        <f t="shared" si="25"/>
        <v>ED.AN4</v>
      </c>
      <c r="AV178" s="46">
        <f>VLOOKUP($AU178,'2022-Allocations'!$I$6:$T$24,AV$8,FALSE)</f>
        <v>0.66500999999999999</v>
      </c>
      <c r="AW178" s="46">
        <f>VLOOKUP($AU178,'2022-Allocations'!$I$6:$T$24,AW$8,FALSE)</f>
        <v>0</v>
      </c>
      <c r="AX178" s="46">
        <f>VLOOKUP($AU178,'2022-Allocations'!$I$6:$T$24,AX$8,FALSE)</f>
        <v>0.33499000000000001</v>
      </c>
      <c r="AY178" s="46">
        <f>VLOOKUP($AU178,'2022-Allocations'!$I$6:$T$24,AY$8,FALSE)</f>
        <v>0</v>
      </c>
      <c r="AZ178" s="46">
        <f>VLOOKUP($AU178,'2022-Allocations'!$I$6:$T$24,AZ$8,FALSE)</f>
        <v>0</v>
      </c>
      <c r="BA178" s="121">
        <f t="shared" si="22"/>
        <v>0</v>
      </c>
      <c r="BB178" s="46">
        <f>VLOOKUP(A178,'Data.Lookup - Do Not Print'!$G$3:$I$802,3,FALSE)</f>
        <v>5.6399999999999999E-2</v>
      </c>
      <c r="BC178" s="46">
        <f>VLOOKUP(A178,'Data.Lookup - Do Not Print'!$M$3:$O$802,3,FALSE)</f>
        <v>3.9399999999999998E-2</v>
      </c>
      <c r="BD178" s="46" t="str">
        <f t="shared" si="27"/>
        <v>N</v>
      </c>
      <c r="BE178" s="126">
        <f t="shared" si="28"/>
        <v>1093044</v>
      </c>
      <c r="BF178" s="126">
        <f t="shared" si="29"/>
        <v>0</v>
      </c>
      <c r="BG178" s="126">
        <f t="shared" si="30"/>
        <v>550607</v>
      </c>
      <c r="BH178" s="126">
        <f t="shared" si="31"/>
        <v>0</v>
      </c>
      <c r="BI178" s="126">
        <f t="shared" si="32"/>
        <v>0</v>
      </c>
      <c r="BJ178" s="131">
        <f t="shared" si="26"/>
        <v>0</v>
      </c>
    </row>
    <row r="179" spans="1:62" ht="13.5" thickBot="1">
      <c r="A179" s="9" t="s">
        <v>193</v>
      </c>
      <c r="B179" s="11">
        <v>2467370.25</v>
      </c>
      <c r="C179" s="11">
        <v>2858096.03</v>
      </c>
      <c r="D179" s="11">
        <v>3267677.26</v>
      </c>
      <c r="E179" s="11">
        <v>3269760.78</v>
      </c>
      <c r="F179" s="11">
        <v>3339185.55</v>
      </c>
      <c r="G179" s="11">
        <v>3339680.49</v>
      </c>
      <c r="H179" s="11">
        <v>3339680.49</v>
      </c>
      <c r="I179" s="11">
        <v>3339680.49</v>
      </c>
      <c r="J179" s="11">
        <v>3339680.49</v>
      </c>
      <c r="K179" s="11">
        <v>3339680.49</v>
      </c>
      <c r="L179" s="11">
        <v>3339680.49</v>
      </c>
      <c r="M179" s="11">
        <v>3339680.49</v>
      </c>
      <c r="N179" s="11">
        <v>3339680.49</v>
      </c>
      <c r="O179" s="11">
        <v>-792162.9</v>
      </c>
      <c r="P179" s="11">
        <v>-804322.71</v>
      </c>
      <c r="Q179" s="11">
        <v>-818309.89</v>
      </c>
      <c r="R179" s="11">
        <v>-833237.04</v>
      </c>
      <c r="S179" s="11">
        <v>-714162.14</v>
      </c>
      <c r="T179" s="11">
        <v>-729412.22</v>
      </c>
      <c r="U179" s="11">
        <v>-744663.43</v>
      </c>
      <c r="V179" s="11">
        <v>-759914.64</v>
      </c>
      <c r="W179" s="11">
        <v>-775165.85</v>
      </c>
      <c r="X179" s="11">
        <v>-790417.06</v>
      </c>
      <c r="Y179" s="11">
        <v>-805668.27</v>
      </c>
      <c r="Z179" s="11">
        <v>-820919.48</v>
      </c>
      <c r="AA179" s="11">
        <v>-836170.69</v>
      </c>
      <c r="AB179" s="11">
        <v>-11267.66</v>
      </c>
      <c r="AC179" s="11">
        <v>-12159.81</v>
      </c>
      <c r="AD179" s="11">
        <v>-13987.18</v>
      </c>
      <c r="AE179" s="11">
        <v>-14927.15</v>
      </c>
      <c r="AF179" s="11">
        <v>-15090.43</v>
      </c>
      <c r="AG179" s="11">
        <v>-15250.08</v>
      </c>
      <c r="AH179" s="11">
        <v>-15251.21</v>
      </c>
      <c r="AI179" s="11">
        <v>-15251.21</v>
      </c>
      <c r="AJ179" s="11">
        <v>-15251.21</v>
      </c>
      <c r="AK179" s="11">
        <v>-15251.21</v>
      </c>
      <c r="AL179" s="11">
        <v>-15251.21</v>
      </c>
      <c r="AM179" s="11">
        <v>-15251.21</v>
      </c>
      <c r="AN179" s="11">
        <v>-15251.21</v>
      </c>
      <c r="AO179" t="str">
        <f t="shared" si="23"/>
        <v>ED</v>
      </c>
      <c r="AP179" t="str">
        <f>IFERROR(IF(VLOOKUP(MID(A179,4,2),'Data.Lookup - Do Not Print'!$S$3:$T$7,2,FALSE)=1,MID(A179,4,2),0),"AN")</f>
        <v>AN</v>
      </c>
      <c r="AQ179" t="s">
        <v>987</v>
      </c>
      <c r="AR179" t="str">
        <f t="shared" si="24"/>
        <v>392067</v>
      </c>
      <c r="AS179" t="str">
        <f>IF(AO179="GD",VLOOKUP(_xlfn.NUMBERVALUE(AR179),'Data.Lookup - Do Not Print'!$D$3:$E$12,2,TRUE),VLOOKUP(_xlfn.NUMBERVALUE(AR179),'Data.Lookup - Do Not Print'!$A$3:$B$16,2,TRUE))</f>
        <v>Transportation - Tools</v>
      </c>
      <c r="AT179">
        <v>4</v>
      </c>
      <c r="AU179" t="str">
        <f t="shared" si="25"/>
        <v>ED.AN4</v>
      </c>
      <c r="AV179" s="46">
        <f>VLOOKUP($AU179,'2022-Allocations'!$I$6:$T$24,AV$8,FALSE)</f>
        <v>0.66500999999999999</v>
      </c>
      <c r="AW179" s="46">
        <f>VLOOKUP($AU179,'2022-Allocations'!$I$6:$T$24,AW$8,FALSE)</f>
        <v>0</v>
      </c>
      <c r="AX179" s="46">
        <f>VLOOKUP($AU179,'2022-Allocations'!$I$6:$T$24,AX$8,FALSE)</f>
        <v>0.33499000000000001</v>
      </c>
      <c r="AY179" s="46">
        <f>VLOOKUP($AU179,'2022-Allocations'!$I$6:$T$24,AY$8,FALSE)</f>
        <v>0</v>
      </c>
      <c r="AZ179" s="46">
        <f>VLOOKUP($AU179,'2022-Allocations'!$I$6:$T$24,AZ$8,FALSE)</f>
        <v>0</v>
      </c>
      <c r="BA179" s="121">
        <f t="shared" si="22"/>
        <v>0</v>
      </c>
      <c r="BB179" s="46">
        <f>VLOOKUP(A179,'Data.Lookup - Do Not Print'!$G$3:$I$802,3,FALSE)</f>
        <v>5.4800000000000001E-2</v>
      </c>
      <c r="BC179" s="46">
        <f>VLOOKUP(A179,'Data.Lookup - Do Not Print'!$M$3:$O$802,3,FALSE)</f>
        <v>3.8100000000000002E-2</v>
      </c>
      <c r="BD179" s="46" t="str">
        <f t="shared" si="27"/>
        <v>N</v>
      </c>
      <c r="BE179" s="126">
        <f t="shared" si="28"/>
        <v>2220921</v>
      </c>
      <c r="BF179" s="126">
        <f t="shared" si="29"/>
        <v>0</v>
      </c>
      <c r="BG179" s="126">
        <f t="shared" si="30"/>
        <v>1118760</v>
      </c>
      <c r="BH179" s="126">
        <f t="shared" si="31"/>
        <v>0</v>
      </c>
      <c r="BI179" s="126">
        <f t="shared" si="32"/>
        <v>0</v>
      </c>
      <c r="BJ179" s="131">
        <f t="shared" si="26"/>
        <v>0</v>
      </c>
    </row>
    <row r="180" spans="1:62" ht="13.5" thickBot="1">
      <c r="A180" s="9" t="s">
        <v>194</v>
      </c>
      <c r="B180" s="12">
        <v>1002135</v>
      </c>
      <c r="C180" s="11">
        <v>1003384.83</v>
      </c>
      <c r="D180" s="11">
        <v>1003717.32</v>
      </c>
      <c r="E180" s="11">
        <v>1003717.32</v>
      </c>
      <c r="F180" s="11">
        <v>1003717.32</v>
      </c>
      <c r="G180" s="11">
        <v>1003717.32</v>
      </c>
      <c r="H180" s="11">
        <v>1003717.32</v>
      </c>
      <c r="I180" s="11">
        <v>1003717.32</v>
      </c>
      <c r="J180" s="11">
        <v>1003717.32</v>
      </c>
      <c r="K180" s="11">
        <v>1003717.32</v>
      </c>
      <c r="L180" s="11">
        <v>1003717.32</v>
      </c>
      <c r="M180" s="11">
        <v>1003717.32</v>
      </c>
      <c r="N180" s="11">
        <v>1003717.32</v>
      </c>
      <c r="O180" s="11">
        <v>-253604.29</v>
      </c>
      <c r="P180" s="11">
        <v>-258317.26</v>
      </c>
      <c r="Q180" s="11">
        <v>-263033.95</v>
      </c>
      <c r="R180" s="11">
        <v>-267751.42</v>
      </c>
      <c r="S180" s="11">
        <v>-272468.89</v>
      </c>
      <c r="T180" s="11">
        <v>-277186.36</v>
      </c>
      <c r="U180" s="11">
        <v>-281903.83</v>
      </c>
      <c r="V180" s="11">
        <v>-286621.3</v>
      </c>
      <c r="W180" s="11">
        <v>-291338.77</v>
      </c>
      <c r="X180" s="11">
        <v>-296056.24</v>
      </c>
      <c r="Y180" s="11">
        <v>-300773.71000000002</v>
      </c>
      <c r="Z180" s="11">
        <v>-305491.18</v>
      </c>
      <c r="AA180" s="11">
        <v>-310208.65000000002</v>
      </c>
      <c r="AB180" s="11">
        <v>-3912.75</v>
      </c>
      <c r="AC180" s="11">
        <v>-4712.97</v>
      </c>
      <c r="AD180" s="11">
        <v>-4716.6899999999996</v>
      </c>
      <c r="AE180" s="11">
        <v>-4717.47</v>
      </c>
      <c r="AF180" s="11">
        <v>-4717.47</v>
      </c>
      <c r="AG180" s="11">
        <v>-4717.47</v>
      </c>
      <c r="AH180" s="11">
        <v>-4717.47</v>
      </c>
      <c r="AI180" s="11">
        <v>-4717.47</v>
      </c>
      <c r="AJ180" s="11">
        <v>-4717.47</v>
      </c>
      <c r="AK180" s="11">
        <v>-4717.47</v>
      </c>
      <c r="AL180" s="11">
        <v>-4717.47</v>
      </c>
      <c r="AM180" s="11">
        <v>-4717.47</v>
      </c>
      <c r="AN180" s="11">
        <v>-4717.47</v>
      </c>
      <c r="AO180" t="str">
        <f t="shared" si="23"/>
        <v>ED</v>
      </c>
      <c r="AP180" t="str">
        <f>IFERROR(IF(VLOOKUP(MID(A180,4,2),'Data.Lookup - Do Not Print'!$S$3:$T$7,2,FALSE)=1,MID(A180,4,2),0),"AN")</f>
        <v>AN</v>
      </c>
      <c r="AQ180" t="s">
        <v>987</v>
      </c>
      <c r="AR180" t="str">
        <f t="shared" si="24"/>
        <v>392068</v>
      </c>
      <c r="AS180" t="str">
        <f>IF(AO180="GD",VLOOKUP(_xlfn.NUMBERVALUE(AR180),'Data.Lookup - Do Not Print'!$D$3:$E$12,2,TRUE),VLOOKUP(_xlfn.NUMBERVALUE(AR180),'Data.Lookup - Do Not Print'!$A$3:$B$16,2,TRUE))</f>
        <v>Transportation - Tools</v>
      </c>
      <c r="AT180">
        <v>4</v>
      </c>
      <c r="AU180" t="str">
        <f t="shared" si="25"/>
        <v>ED.AN4</v>
      </c>
      <c r="AV180" s="46">
        <f>VLOOKUP($AU180,'2022-Allocations'!$I$6:$T$24,AV$8,FALSE)</f>
        <v>0.66500999999999999</v>
      </c>
      <c r="AW180" s="46">
        <f>VLOOKUP($AU180,'2022-Allocations'!$I$6:$T$24,AW$8,FALSE)</f>
        <v>0</v>
      </c>
      <c r="AX180" s="46">
        <f>VLOOKUP($AU180,'2022-Allocations'!$I$6:$T$24,AX$8,FALSE)</f>
        <v>0.33499000000000001</v>
      </c>
      <c r="AY180" s="46">
        <f>VLOOKUP($AU180,'2022-Allocations'!$I$6:$T$24,AY$8,FALSE)</f>
        <v>0</v>
      </c>
      <c r="AZ180" s="46">
        <f>VLOOKUP($AU180,'2022-Allocations'!$I$6:$T$24,AZ$8,FALSE)</f>
        <v>0</v>
      </c>
      <c r="BA180" s="121">
        <f t="shared" si="22"/>
        <v>0</v>
      </c>
      <c r="BB180" s="46">
        <f>VLOOKUP(A180,'Data.Lookup - Do Not Print'!$G$3:$I$802,3,FALSE)</f>
        <v>5.6399999999999999E-2</v>
      </c>
      <c r="BC180" s="46">
        <f>VLOOKUP(A180,'Data.Lookup - Do Not Print'!$M$3:$O$802,3,FALSE)</f>
        <v>3.9399999999999998E-2</v>
      </c>
      <c r="BD180" s="46" t="str">
        <f t="shared" si="27"/>
        <v>N</v>
      </c>
      <c r="BE180" s="126">
        <f t="shared" si="28"/>
        <v>667482</v>
      </c>
      <c r="BF180" s="126">
        <f t="shared" si="29"/>
        <v>0</v>
      </c>
      <c r="BG180" s="126">
        <f t="shared" si="30"/>
        <v>336235</v>
      </c>
      <c r="BH180" s="126">
        <f t="shared" si="31"/>
        <v>0</v>
      </c>
      <c r="BI180" s="126">
        <f t="shared" si="32"/>
        <v>0</v>
      </c>
      <c r="BJ180" s="131">
        <f t="shared" si="26"/>
        <v>0</v>
      </c>
    </row>
    <row r="181" spans="1:62" ht="13.5" thickBot="1">
      <c r="A181" s="9" t="s">
        <v>195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t="str">
        <f t="shared" si="23"/>
        <v>ED</v>
      </c>
      <c r="AP181" t="str">
        <f>IFERROR(IF(VLOOKUP(MID(A181,4,2),'Data.Lookup - Do Not Print'!$S$3:$T$7,2,FALSE)=1,MID(A181,4,2),0),"AN")</f>
        <v>AN</v>
      </c>
      <c r="AQ181" t="s">
        <v>987</v>
      </c>
      <c r="AR181" t="str">
        <f t="shared" si="24"/>
        <v>392200</v>
      </c>
      <c r="AS181" t="str">
        <f>IF(AO181="GD",VLOOKUP(_xlfn.NUMBERVALUE(AR181),'Data.Lookup - Do Not Print'!$D$3:$E$12,2,TRUE),VLOOKUP(_xlfn.NUMBERVALUE(AR181),'Data.Lookup - Do Not Print'!$A$3:$B$16,2,TRUE))</f>
        <v>Transportation - Tools</v>
      </c>
      <c r="AT181">
        <v>4</v>
      </c>
      <c r="AU181" t="str">
        <f t="shared" si="25"/>
        <v>ED.AN4</v>
      </c>
      <c r="AV181" s="46">
        <f>VLOOKUP($AU181,'2022-Allocations'!$I$6:$T$24,AV$8,FALSE)</f>
        <v>0.66500999999999999</v>
      </c>
      <c r="AW181" s="46">
        <f>VLOOKUP($AU181,'2022-Allocations'!$I$6:$T$24,AW$8,FALSE)</f>
        <v>0</v>
      </c>
      <c r="AX181" s="46">
        <f>VLOOKUP($AU181,'2022-Allocations'!$I$6:$T$24,AX$8,FALSE)</f>
        <v>0.33499000000000001</v>
      </c>
      <c r="AY181" s="46">
        <f>VLOOKUP($AU181,'2022-Allocations'!$I$6:$T$24,AY$8,FALSE)</f>
        <v>0</v>
      </c>
      <c r="AZ181" s="46">
        <f>VLOOKUP($AU181,'2022-Allocations'!$I$6:$T$24,AZ$8,FALSE)</f>
        <v>0</v>
      </c>
      <c r="BA181" s="121">
        <f t="shared" si="22"/>
        <v>0</v>
      </c>
      <c r="BB181" s="46">
        <f>VLOOKUP(A181,'Data.Lookup - Do Not Print'!$G$3:$I$802,3,FALSE)</f>
        <v>0.2</v>
      </c>
      <c r="BC181" s="46">
        <f>VLOOKUP(A181,'Data.Lookup - Do Not Print'!$M$3:$O$802,3,FALSE)</f>
        <v>4.7300000000000002E-2</v>
      </c>
      <c r="BD181" s="46" t="str">
        <f t="shared" si="27"/>
        <v>N</v>
      </c>
      <c r="BE181" s="126">
        <f t="shared" si="28"/>
        <v>0</v>
      </c>
      <c r="BF181" s="126">
        <f t="shared" si="29"/>
        <v>0</v>
      </c>
      <c r="BG181" s="126">
        <f t="shared" si="30"/>
        <v>0</v>
      </c>
      <c r="BH181" s="126">
        <f t="shared" si="31"/>
        <v>0</v>
      </c>
      <c r="BI181" s="126">
        <f t="shared" si="32"/>
        <v>0</v>
      </c>
      <c r="BJ181" s="131">
        <f t="shared" si="26"/>
        <v>0</v>
      </c>
    </row>
    <row r="182" spans="1:62" ht="13.5" thickBot="1">
      <c r="A182" s="9" t="s">
        <v>196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t="str">
        <f t="shared" si="23"/>
        <v>ED</v>
      </c>
      <c r="AP182" t="str">
        <f>IFERROR(IF(VLOOKUP(MID(A182,4,2),'Data.Lookup - Do Not Print'!$S$3:$T$7,2,FALSE)=1,MID(A182,4,2),0),"AN")</f>
        <v>AN</v>
      </c>
      <c r="AQ182" t="s">
        <v>987</v>
      </c>
      <c r="AR182" t="str">
        <f t="shared" si="24"/>
        <v>392230</v>
      </c>
      <c r="AS182" t="str">
        <f>IF(AO182="GD",VLOOKUP(_xlfn.NUMBERVALUE(AR182),'Data.Lookup - Do Not Print'!$D$3:$E$12,2,TRUE),VLOOKUP(_xlfn.NUMBERVALUE(AR182),'Data.Lookup - Do Not Print'!$A$3:$B$16,2,TRUE))</f>
        <v>Transportation - Tools</v>
      </c>
      <c r="AT182">
        <v>4</v>
      </c>
      <c r="AU182" t="str">
        <f t="shared" si="25"/>
        <v>ED.AN4</v>
      </c>
      <c r="AV182" s="46">
        <f>VLOOKUP($AU182,'2022-Allocations'!$I$6:$T$24,AV$8,FALSE)</f>
        <v>0.66500999999999999</v>
      </c>
      <c r="AW182" s="46">
        <f>VLOOKUP($AU182,'2022-Allocations'!$I$6:$T$24,AW$8,FALSE)</f>
        <v>0</v>
      </c>
      <c r="AX182" s="46">
        <f>VLOOKUP($AU182,'2022-Allocations'!$I$6:$T$24,AX$8,FALSE)</f>
        <v>0.33499000000000001</v>
      </c>
      <c r="AY182" s="46">
        <f>VLOOKUP($AU182,'2022-Allocations'!$I$6:$T$24,AY$8,FALSE)</f>
        <v>0</v>
      </c>
      <c r="AZ182" s="46">
        <f>VLOOKUP($AU182,'2022-Allocations'!$I$6:$T$24,AZ$8,FALSE)</f>
        <v>0</v>
      </c>
      <c r="BA182" s="121">
        <f t="shared" si="22"/>
        <v>0</v>
      </c>
      <c r="BB182" s="46">
        <f>VLOOKUP(A182,'Data.Lookup - Do Not Print'!$G$3:$I$802,3,FALSE)</f>
        <v>7.7700000000000005E-2</v>
      </c>
      <c r="BC182" s="46">
        <f>VLOOKUP(A182,'Data.Lookup - Do Not Print'!$M$3:$O$802,3,FALSE)</f>
        <v>4.7300000000000002E-2</v>
      </c>
      <c r="BD182" s="46" t="str">
        <f t="shared" si="27"/>
        <v>N</v>
      </c>
      <c r="BE182" s="126">
        <f t="shared" si="28"/>
        <v>0</v>
      </c>
      <c r="BF182" s="126">
        <f t="shared" si="29"/>
        <v>0</v>
      </c>
      <c r="BG182" s="126">
        <f t="shared" si="30"/>
        <v>0</v>
      </c>
      <c r="BH182" s="126">
        <f t="shared" si="31"/>
        <v>0</v>
      </c>
      <c r="BI182" s="126">
        <f t="shared" si="32"/>
        <v>0</v>
      </c>
      <c r="BJ182" s="131">
        <f t="shared" si="26"/>
        <v>0</v>
      </c>
    </row>
    <row r="183" spans="1:62" ht="13.5" thickBot="1">
      <c r="A183" s="9" t="s">
        <v>197</v>
      </c>
      <c r="B183" s="11">
        <v>135056.17000000001</v>
      </c>
      <c r="C183" s="11">
        <v>135056.17000000001</v>
      </c>
      <c r="D183" s="11">
        <v>135056.17000000001</v>
      </c>
      <c r="E183" s="11">
        <v>135056.17000000001</v>
      </c>
      <c r="F183" s="11">
        <v>135056.17000000001</v>
      </c>
      <c r="G183" s="11">
        <v>135056.17000000001</v>
      </c>
      <c r="H183" s="11">
        <v>135056.17000000001</v>
      </c>
      <c r="I183" s="11">
        <v>135056.17000000001</v>
      </c>
      <c r="J183" s="11">
        <v>135056.17000000001</v>
      </c>
      <c r="K183" s="11">
        <v>135056.17000000001</v>
      </c>
      <c r="L183" s="11">
        <v>135056.17000000001</v>
      </c>
      <c r="M183" s="11">
        <v>135056.17000000001</v>
      </c>
      <c r="N183" s="11">
        <v>135056.17000000001</v>
      </c>
      <c r="O183" s="11">
        <v>-50855.19</v>
      </c>
      <c r="P183" s="11">
        <v>-51729.68</v>
      </c>
      <c r="Q183" s="11">
        <v>-52604.17</v>
      </c>
      <c r="R183" s="11">
        <v>-53478.66</v>
      </c>
      <c r="S183" s="11">
        <v>-54353.15</v>
      </c>
      <c r="T183" s="11">
        <v>-55227.64</v>
      </c>
      <c r="U183" s="11">
        <v>-56102.13</v>
      </c>
      <c r="V183" s="11">
        <v>-56976.62</v>
      </c>
      <c r="W183" s="11">
        <v>-57851.11</v>
      </c>
      <c r="X183" s="11">
        <v>-58725.599999999999</v>
      </c>
      <c r="Y183" s="11">
        <v>-59600.09</v>
      </c>
      <c r="Z183" s="11">
        <v>-60474.58</v>
      </c>
      <c r="AA183" s="11">
        <v>-61349.07</v>
      </c>
      <c r="AB183" s="11">
        <v>-874.49</v>
      </c>
      <c r="AC183" s="11">
        <v>-874.49</v>
      </c>
      <c r="AD183" s="11">
        <v>-874.49</v>
      </c>
      <c r="AE183" s="11">
        <v>-874.49</v>
      </c>
      <c r="AF183" s="11">
        <v>-874.49</v>
      </c>
      <c r="AG183" s="11">
        <v>-874.49</v>
      </c>
      <c r="AH183" s="11">
        <v>-874.49</v>
      </c>
      <c r="AI183" s="11">
        <v>-874.49</v>
      </c>
      <c r="AJ183" s="11">
        <v>-874.49</v>
      </c>
      <c r="AK183" s="11">
        <v>-874.49</v>
      </c>
      <c r="AL183" s="11">
        <v>-874.49</v>
      </c>
      <c r="AM183" s="11">
        <v>-874.49</v>
      </c>
      <c r="AN183" s="11">
        <v>-874.49</v>
      </c>
      <c r="AO183" t="str">
        <f t="shared" si="23"/>
        <v>ED</v>
      </c>
      <c r="AP183" t="str">
        <f>IFERROR(IF(VLOOKUP(MID(A183,4,2),'Data.Lookup - Do Not Print'!$S$3:$T$7,2,FALSE)=1,MID(A183,4,2),0),"AN")</f>
        <v>AN</v>
      </c>
      <c r="AQ183" t="s">
        <v>987</v>
      </c>
      <c r="AR183" t="str">
        <f t="shared" si="24"/>
        <v>392246</v>
      </c>
      <c r="AS183" t="str">
        <f>IF(AO183="GD",VLOOKUP(_xlfn.NUMBERVALUE(AR183),'Data.Lookup - Do Not Print'!$D$3:$E$12,2,TRUE),VLOOKUP(_xlfn.NUMBERVALUE(AR183),'Data.Lookup - Do Not Print'!$A$3:$B$16,2,TRUE))</f>
        <v>Transportation - Tools</v>
      </c>
      <c r="AT183">
        <v>4</v>
      </c>
      <c r="AU183" t="str">
        <f t="shared" si="25"/>
        <v>ED.AN4</v>
      </c>
      <c r="AV183" s="46">
        <f>VLOOKUP($AU183,'2022-Allocations'!$I$6:$T$24,AV$8,FALSE)</f>
        <v>0.66500999999999999</v>
      </c>
      <c r="AW183" s="46">
        <f>VLOOKUP($AU183,'2022-Allocations'!$I$6:$T$24,AW$8,FALSE)</f>
        <v>0</v>
      </c>
      <c r="AX183" s="46">
        <f>VLOOKUP($AU183,'2022-Allocations'!$I$6:$T$24,AX$8,FALSE)</f>
        <v>0.33499000000000001</v>
      </c>
      <c r="AY183" s="46">
        <f>VLOOKUP($AU183,'2022-Allocations'!$I$6:$T$24,AY$8,FALSE)</f>
        <v>0</v>
      </c>
      <c r="AZ183" s="46">
        <f>VLOOKUP($AU183,'2022-Allocations'!$I$6:$T$24,AZ$8,FALSE)</f>
        <v>0</v>
      </c>
      <c r="BA183" s="121">
        <f t="shared" si="22"/>
        <v>0</v>
      </c>
      <c r="BB183" s="46">
        <f>VLOOKUP(A183,'Data.Lookup - Do Not Print'!$G$3:$I$802,3,FALSE)</f>
        <v>7.7700000000000005E-2</v>
      </c>
      <c r="BC183" s="46">
        <f>VLOOKUP(A183,'Data.Lookup - Do Not Print'!$M$3:$O$802,3,FALSE)</f>
        <v>4.1700000000000001E-2</v>
      </c>
      <c r="BD183" s="46" t="str">
        <f t="shared" si="27"/>
        <v>N</v>
      </c>
      <c r="BE183" s="126">
        <f t="shared" si="28"/>
        <v>89814</v>
      </c>
      <c r="BF183" s="126">
        <f t="shared" si="29"/>
        <v>0</v>
      </c>
      <c r="BG183" s="126">
        <f t="shared" si="30"/>
        <v>45242</v>
      </c>
      <c r="BH183" s="126">
        <f t="shared" si="31"/>
        <v>0</v>
      </c>
      <c r="BI183" s="126">
        <f t="shared" si="32"/>
        <v>0</v>
      </c>
      <c r="BJ183" s="131">
        <f t="shared" si="26"/>
        <v>0</v>
      </c>
    </row>
    <row r="184" spans="1:62" ht="13.5" thickBot="1">
      <c r="A184" s="9" t="s">
        <v>198</v>
      </c>
      <c r="B184" s="11">
        <v>67838.92</v>
      </c>
      <c r="C184" s="11">
        <v>67838.92</v>
      </c>
      <c r="D184" s="11">
        <v>67838.92</v>
      </c>
      <c r="E184" s="11">
        <v>67838.92</v>
      </c>
      <c r="F184" s="11">
        <v>67838.92</v>
      </c>
      <c r="G184" s="11">
        <v>67838.92</v>
      </c>
      <c r="H184" s="11">
        <v>67838.92</v>
      </c>
      <c r="I184" s="11">
        <v>67838.92</v>
      </c>
      <c r="J184" s="11">
        <v>67838.92</v>
      </c>
      <c r="K184" s="11">
        <v>67838.92</v>
      </c>
      <c r="L184" s="11">
        <v>67838.92</v>
      </c>
      <c r="M184" s="11">
        <v>67838.92</v>
      </c>
      <c r="N184" s="11">
        <v>67838.92</v>
      </c>
      <c r="O184" s="11">
        <v>-34374.83</v>
      </c>
      <c r="P184" s="11">
        <v>-34684.629999999997</v>
      </c>
      <c r="Q184" s="11">
        <v>-34994.43</v>
      </c>
      <c r="R184" s="11">
        <v>-35304.230000000003</v>
      </c>
      <c r="S184" s="11">
        <v>-35614.03</v>
      </c>
      <c r="T184" s="11">
        <v>-35923.83</v>
      </c>
      <c r="U184" s="11">
        <v>-36233.629999999997</v>
      </c>
      <c r="V184" s="11">
        <v>-36543.43</v>
      </c>
      <c r="W184" s="11">
        <v>-36853.230000000003</v>
      </c>
      <c r="X184" s="11">
        <v>-37163.03</v>
      </c>
      <c r="Y184" s="11">
        <v>-37472.83</v>
      </c>
      <c r="Z184" s="11">
        <v>-37782.629999999997</v>
      </c>
      <c r="AA184" s="11">
        <v>-38092.43</v>
      </c>
      <c r="AB184" s="11">
        <v>-309.8</v>
      </c>
      <c r="AC184" s="11">
        <v>-309.8</v>
      </c>
      <c r="AD184" s="11">
        <v>-309.8</v>
      </c>
      <c r="AE184" s="11">
        <v>-309.8</v>
      </c>
      <c r="AF184" s="11">
        <v>-309.8</v>
      </c>
      <c r="AG184" s="11">
        <v>-309.8</v>
      </c>
      <c r="AH184" s="11">
        <v>-309.8</v>
      </c>
      <c r="AI184" s="11">
        <v>-309.8</v>
      </c>
      <c r="AJ184" s="11">
        <v>-309.8</v>
      </c>
      <c r="AK184" s="11">
        <v>-309.8</v>
      </c>
      <c r="AL184" s="11">
        <v>-309.8</v>
      </c>
      <c r="AM184" s="11">
        <v>-309.8</v>
      </c>
      <c r="AN184" s="11">
        <v>-309.8</v>
      </c>
      <c r="AO184" t="str">
        <f t="shared" si="23"/>
        <v>ED</v>
      </c>
      <c r="AP184" t="str">
        <f>IFERROR(IF(VLOOKUP(MID(A184,4,2),'Data.Lookup - Do Not Print'!$S$3:$T$7,2,FALSE)=1,MID(A184,4,2),0),"AN")</f>
        <v>AN</v>
      </c>
      <c r="AQ184" t="s">
        <v>987</v>
      </c>
      <c r="AR184" t="str">
        <f t="shared" si="24"/>
        <v>392256</v>
      </c>
      <c r="AS184" t="str">
        <f>IF(AO184="GD",VLOOKUP(_xlfn.NUMBERVALUE(AR184),'Data.Lookup - Do Not Print'!$D$3:$E$12,2,TRUE),VLOOKUP(_xlfn.NUMBERVALUE(AR184),'Data.Lookup - Do Not Print'!$A$3:$B$16,2,TRUE))</f>
        <v>Transportation - Tools</v>
      </c>
      <c r="AT184">
        <v>4</v>
      </c>
      <c r="AU184" t="str">
        <f t="shared" si="25"/>
        <v>ED.AN4</v>
      </c>
      <c r="AV184" s="46">
        <f>VLOOKUP($AU184,'2022-Allocations'!$I$6:$T$24,AV$8,FALSE)</f>
        <v>0.66500999999999999</v>
      </c>
      <c r="AW184" s="46">
        <f>VLOOKUP($AU184,'2022-Allocations'!$I$6:$T$24,AW$8,FALSE)</f>
        <v>0</v>
      </c>
      <c r="AX184" s="46">
        <f>VLOOKUP($AU184,'2022-Allocations'!$I$6:$T$24,AX$8,FALSE)</f>
        <v>0.33499000000000001</v>
      </c>
      <c r="AY184" s="46">
        <f>VLOOKUP($AU184,'2022-Allocations'!$I$6:$T$24,AY$8,FALSE)</f>
        <v>0</v>
      </c>
      <c r="AZ184" s="46">
        <f>VLOOKUP($AU184,'2022-Allocations'!$I$6:$T$24,AZ$8,FALSE)</f>
        <v>0</v>
      </c>
      <c r="BA184" s="121">
        <f t="shared" si="22"/>
        <v>0</v>
      </c>
      <c r="BB184" s="46">
        <f>VLOOKUP(A184,'Data.Lookup - Do Not Print'!$G$3:$I$802,3,FALSE)</f>
        <v>5.4800000000000001E-2</v>
      </c>
      <c r="BC184" s="46">
        <f>VLOOKUP(A184,'Data.Lookup - Do Not Print'!$M$3:$O$802,3,FALSE)</f>
        <v>3.8100000000000002E-2</v>
      </c>
      <c r="BD184" s="46" t="str">
        <f t="shared" si="27"/>
        <v>N</v>
      </c>
      <c r="BE184" s="126">
        <f t="shared" si="28"/>
        <v>45114</v>
      </c>
      <c r="BF184" s="126">
        <f t="shared" si="29"/>
        <v>0</v>
      </c>
      <c r="BG184" s="126">
        <f t="shared" si="30"/>
        <v>22725</v>
      </c>
      <c r="BH184" s="126">
        <f t="shared" si="31"/>
        <v>0</v>
      </c>
      <c r="BI184" s="126">
        <f t="shared" si="32"/>
        <v>0</v>
      </c>
      <c r="BJ184" s="131">
        <f t="shared" si="26"/>
        <v>0</v>
      </c>
    </row>
    <row r="185" spans="1:62" ht="13.5" thickBot="1">
      <c r="A185" s="9" t="s">
        <v>199</v>
      </c>
      <c r="B185" s="11">
        <v>387465.82</v>
      </c>
      <c r="C185" s="11">
        <v>387465.82</v>
      </c>
      <c r="D185" s="11">
        <v>387465.82</v>
      </c>
      <c r="E185" s="11">
        <v>387465.82</v>
      </c>
      <c r="F185" s="11">
        <v>387465.82</v>
      </c>
      <c r="G185" s="11">
        <v>413917.02</v>
      </c>
      <c r="H185" s="11">
        <v>413917.02</v>
      </c>
      <c r="I185" s="11">
        <v>413917.02</v>
      </c>
      <c r="J185" s="11">
        <v>413917.02</v>
      </c>
      <c r="K185" s="11">
        <v>413917.02</v>
      </c>
      <c r="L185" s="11">
        <v>413917.02</v>
      </c>
      <c r="M185" s="11">
        <v>413917.02</v>
      </c>
      <c r="N185" s="11">
        <v>413917.02</v>
      </c>
      <c r="O185" s="11">
        <v>-159791.74</v>
      </c>
      <c r="P185" s="11">
        <v>-161083.29</v>
      </c>
      <c r="Q185" s="11">
        <v>-162374.84</v>
      </c>
      <c r="R185" s="11">
        <v>-163666.39000000001</v>
      </c>
      <c r="S185" s="11">
        <v>-164957.94</v>
      </c>
      <c r="T185" s="11">
        <v>-166293.57999999999</v>
      </c>
      <c r="U185" s="11">
        <v>-167673.29999999999</v>
      </c>
      <c r="V185" s="11">
        <v>-169053.02</v>
      </c>
      <c r="W185" s="11">
        <v>-170432.74</v>
      </c>
      <c r="X185" s="11">
        <v>-171812.46</v>
      </c>
      <c r="Y185" s="11">
        <v>-173192.18</v>
      </c>
      <c r="Z185" s="11">
        <v>-174571.9</v>
      </c>
      <c r="AA185" s="11">
        <v>-175951.62</v>
      </c>
      <c r="AB185" s="11">
        <v>-1291.55</v>
      </c>
      <c r="AC185" s="11">
        <v>-1291.55</v>
      </c>
      <c r="AD185" s="11">
        <v>-1291.55</v>
      </c>
      <c r="AE185" s="11">
        <v>-1291.55</v>
      </c>
      <c r="AF185" s="11">
        <v>-1291.55</v>
      </c>
      <c r="AG185" s="11">
        <v>-1335.64</v>
      </c>
      <c r="AH185" s="11">
        <v>-1379.72</v>
      </c>
      <c r="AI185" s="11">
        <v>-1379.72</v>
      </c>
      <c r="AJ185" s="11">
        <v>-1379.72</v>
      </c>
      <c r="AK185" s="11">
        <v>-1379.72</v>
      </c>
      <c r="AL185" s="11">
        <v>-1379.72</v>
      </c>
      <c r="AM185" s="11">
        <v>-1379.72</v>
      </c>
      <c r="AN185" s="11">
        <v>-1379.72</v>
      </c>
      <c r="AO185" t="str">
        <f t="shared" si="23"/>
        <v>ED</v>
      </c>
      <c r="AP185" t="str">
        <f>IFERROR(IF(VLOOKUP(MID(A185,4,2),'Data.Lookup - Do Not Print'!$S$3:$T$7,2,FALSE)=1,MID(A185,4,2),0),"AN")</f>
        <v>AN</v>
      </c>
      <c r="AQ185" t="s">
        <v>987</v>
      </c>
      <c r="AR185" t="str">
        <f t="shared" si="24"/>
        <v>393000</v>
      </c>
      <c r="AS185" t="str">
        <f>IF(AO185="GD",VLOOKUP(_xlfn.NUMBERVALUE(AR185),'Data.Lookup - Do Not Print'!$D$3:$E$12,2,TRUE),VLOOKUP(_xlfn.NUMBERVALUE(AR185),'Data.Lookup - Do Not Print'!$A$3:$B$16,2,TRUE))</f>
        <v>General</v>
      </c>
      <c r="AT185">
        <v>4</v>
      </c>
      <c r="AU185" t="str">
        <f t="shared" si="25"/>
        <v>ED.AN4</v>
      </c>
      <c r="AV185" s="46">
        <f>VLOOKUP($AU185,'2022-Allocations'!$I$6:$T$24,AV$8,FALSE)</f>
        <v>0.66500999999999999</v>
      </c>
      <c r="AW185" s="46">
        <f>VLOOKUP($AU185,'2022-Allocations'!$I$6:$T$24,AW$8,FALSE)</f>
        <v>0</v>
      </c>
      <c r="AX185" s="46">
        <f>VLOOKUP($AU185,'2022-Allocations'!$I$6:$T$24,AX$8,FALSE)</f>
        <v>0.33499000000000001</v>
      </c>
      <c r="AY185" s="46">
        <f>VLOOKUP($AU185,'2022-Allocations'!$I$6:$T$24,AY$8,FALSE)</f>
        <v>0</v>
      </c>
      <c r="AZ185" s="46">
        <f>VLOOKUP($AU185,'2022-Allocations'!$I$6:$T$24,AZ$8,FALSE)</f>
        <v>0</v>
      </c>
      <c r="BA185" s="121">
        <f t="shared" si="22"/>
        <v>0</v>
      </c>
      <c r="BB185" s="46">
        <f>VLOOKUP(A185,'Data.Lookup - Do Not Print'!$G$3:$I$802,3,FALSE)</f>
        <v>0.04</v>
      </c>
      <c r="BC185" s="46">
        <f>VLOOKUP(A185,'Data.Lookup - Do Not Print'!$M$3:$O$802,3,FALSE)</f>
        <v>0.04</v>
      </c>
      <c r="BD185" s="46" t="str">
        <f t="shared" si="27"/>
        <v>N</v>
      </c>
      <c r="BE185" s="126">
        <f t="shared" si="28"/>
        <v>275259</v>
      </c>
      <c r="BF185" s="126">
        <f t="shared" si="29"/>
        <v>0</v>
      </c>
      <c r="BG185" s="126">
        <f t="shared" si="30"/>
        <v>138658</v>
      </c>
      <c r="BH185" s="126">
        <f t="shared" si="31"/>
        <v>0</v>
      </c>
      <c r="BI185" s="126">
        <f t="shared" si="32"/>
        <v>0</v>
      </c>
      <c r="BJ185" s="131">
        <f t="shared" si="26"/>
        <v>0</v>
      </c>
    </row>
    <row r="186" spans="1:62" ht="13.5" thickBot="1">
      <c r="A186" s="9" t="s">
        <v>200</v>
      </c>
      <c r="B186" s="11">
        <v>5623417.4299999997</v>
      </c>
      <c r="C186" s="11">
        <v>5580963.75</v>
      </c>
      <c r="D186" s="11">
        <v>5586425.2800000003</v>
      </c>
      <c r="E186" s="11">
        <v>5599627.9299999997</v>
      </c>
      <c r="F186" s="11">
        <v>5684657.5199999996</v>
      </c>
      <c r="G186" s="11">
        <v>5724465.0800000001</v>
      </c>
      <c r="H186" s="11">
        <v>5724485.3200000003</v>
      </c>
      <c r="I186" s="11">
        <v>5727310.0599999996</v>
      </c>
      <c r="J186" s="11">
        <v>5742769.5999999996</v>
      </c>
      <c r="K186" s="11">
        <v>5757557.4000000004</v>
      </c>
      <c r="L186" s="11">
        <v>5778844.8300000001</v>
      </c>
      <c r="M186" s="11">
        <v>5866276.6299999999</v>
      </c>
      <c r="N186" s="11">
        <v>5945192.7300000004</v>
      </c>
      <c r="O186" s="11">
        <v>-1293669.27</v>
      </c>
      <c r="P186" s="11">
        <v>-1277985.33</v>
      </c>
      <c r="Q186" s="11">
        <v>-1301250.72</v>
      </c>
      <c r="R186" s="11">
        <v>-1324554.99</v>
      </c>
      <c r="S186" s="11">
        <v>-1348063.91</v>
      </c>
      <c r="T186" s="11">
        <v>-1371832.91</v>
      </c>
      <c r="U186" s="11">
        <v>-1395684.89</v>
      </c>
      <c r="V186" s="11">
        <v>-1419542.79</v>
      </c>
      <c r="W186" s="11">
        <v>-1443438.79</v>
      </c>
      <c r="X186" s="11">
        <v>-1467397.81</v>
      </c>
      <c r="Y186" s="11">
        <v>-1491431.98</v>
      </c>
      <c r="Z186" s="11">
        <v>-1515692.65</v>
      </c>
      <c r="AA186" s="11">
        <v>-1541780.29</v>
      </c>
      <c r="AB186" s="11">
        <v>-23543.35</v>
      </c>
      <c r="AC186" s="11">
        <v>-23342.46</v>
      </c>
      <c r="AD186" s="11">
        <v>-23265.39</v>
      </c>
      <c r="AE186" s="11">
        <v>-23304.27</v>
      </c>
      <c r="AF186" s="11">
        <v>-23508.92</v>
      </c>
      <c r="AG186" s="12">
        <v>-23769</v>
      </c>
      <c r="AH186" s="11">
        <v>-23851.98</v>
      </c>
      <c r="AI186" s="11">
        <v>-23857.9</v>
      </c>
      <c r="AJ186" s="12">
        <v>-23896</v>
      </c>
      <c r="AK186" s="11">
        <v>-23959.02</v>
      </c>
      <c r="AL186" s="11">
        <v>-24034.17</v>
      </c>
      <c r="AM186" s="11">
        <v>-24260.67</v>
      </c>
      <c r="AN186" s="11">
        <v>-24649.759999999998</v>
      </c>
      <c r="AO186" t="str">
        <f t="shared" si="23"/>
        <v>ED</v>
      </c>
      <c r="AP186" t="str">
        <f>IFERROR(IF(VLOOKUP(MID(A186,4,2),'Data.Lookup - Do Not Print'!$S$3:$T$7,2,FALSE)=1,MID(A186,4,2),0),"AN")</f>
        <v>AN</v>
      </c>
      <c r="AQ186" t="s">
        <v>987</v>
      </c>
      <c r="AR186" t="str">
        <f t="shared" si="24"/>
        <v>394000</v>
      </c>
      <c r="AS186" t="str">
        <f>IF(AO186="GD",VLOOKUP(_xlfn.NUMBERVALUE(AR186),'Data.Lookup - Do Not Print'!$D$3:$E$12,2,TRUE),VLOOKUP(_xlfn.NUMBERVALUE(AR186),'Data.Lookup - Do Not Print'!$A$3:$B$16,2,TRUE))</f>
        <v>General</v>
      </c>
      <c r="AT186">
        <v>4</v>
      </c>
      <c r="AU186" t="str">
        <f t="shared" si="25"/>
        <v>ED.AN4</v>
      </c>
      <c r="AV186" s="46">
        <f>VLOOKUP($AU186,'2022-Allocations'!$I$6:$T$24,AV$8,FALSE)</f>
        <v>0.66500999999999999</v>
      </c>
      <c r="AW186" s="46">
        <f>VLOOKUP($AU186,'2022-Allocations'!$I$6:$T$24,AW$8,FALSE)</f>
        <v>0</v>
      </c>
      <c r="AX186" s="46">
        <f>VLOOKUP($AU186,'2022-Allocations'!$I$6:$T$24,AX$8,FALSE)</f>
        <v>0.33499000000000001</v>
      </c>
      <c r="AY186" s="46">
        <f>VLOOKUP($AU186,'2022-Allocations'!$I$6:$T$24,AY$8,FALSE)</f>
        <v>0</v>
      </c>
      <c r="AZ186" s="46">
        <f>VLOOKUP($AU186,'2022-Allocations'!$I$6:$T$24,AZ$8,FALSE)</f>
        <v>0</v>
      </c>
      <c r="BA186" s="121">
        <f t="shared" si="22"/>
        <v>0</v>
      </c>
      <c r="BB186" s="46">
        <f>VLOOKUP(A186,'Data.Lookup - Do Not Print'!$G$3:$I$802,3,FALSE)</f>
        <v>0.05</v>
      </c>
      <c r="BC186" s="46">
        <f>VLOOKUP(A186,'Data.Lookup - Do Not Print'!$M$3:$O$802,3,FALSE)</f>
        <v>0.05</v>
      </c>
      <c r="BD186" s="46" t="str">
        <f t="shared" si="27"/>
        <v>N</v>
      </c>
      <c r="BE186" s="126">
        <f t="shared" si="28"/>
        <v>3953613</v>
      </c>
      <c r="BF186" s="126">
        <f t="shared" si="29"/>
        <v>0</v>
      </c>
      <c r="BG186" s="126">
        <f t="shared" si="30"/>
        <v>1991580</v>
      </c>
      <c r="BH186" s="126">
        <f t="shared" si="31"/>
        <v>0</v>
      </c>
      <c r="BI186" s="126">
        <f t="shared" si="32"/>
        <v>0</v>
      </c>
      <c r="BJ186" s="131">
        <f t="shared" si="26"/>
        <v>0</v>
      </c>
    </row>
    <row r="187" spans="1:62" ht="13.5" thickBot="1">
      <c r="A187" s="9" t="s">
        <v>201</v>
      </c>
      <c r="B187" s="11">
        <v>117230.09</v>
      </c>
      <c r="C187" s="11">
        <v>117230.09</v>
      </c>
      <c r="D187" s="11">
        <v>117230.09</v>
      </c>
      <c r="E187" s="11">
        <v>117230.09</v>
      </c>
      <c r="F187" s="11">
        <v>117230.09</v>
      </c>
      <c r="G187" s="11">
        <v>117230.09</v>
      </c>
      <c r="H187" s="11">
        <v>117230.09</v>
      </c>
      <c r="I187" s="11">
        <v>117230.09</v>
      </c>
      <c r="J187" s="11">
        <v>117230.09</v>
      </c>
      <c r="K187" s="11">
        <v>117230.09</v>
      </c>
      <c r="L187" s="11">
        <v>117230.09</v>
      </c>
      <c r="M187" s="11">
        <v>117230.09</v>
      </c>
      <c r="N187" s="11">
        <v>117230.09</v>
      </c>
      <c r="O187" s="11">
        <v>-48778.22</v>
      </c>
      <c r="P187" s="11">
        <v>-49807.89</v>
      </c>
      <c r="Q187" s="11">
        <v>-50837.56</v>
      </c>
      <c r="R187" s="11">
        <v>-51867.23</v>
      </c>
      <c r="S187" s="11">
        <v>-52896.9</v>
      </c>
      <c r="T187" s="11">
        <v>-53926.57</v>
      </c>
      <c r="U187" s="11">
        <v>-54956.24</v>
      </c>
      <c r="V187" s="11">
        <v>-55985.91</v>
      </c>
      <c r="W187" s="11">
        <v>-57015.58</v>
      </c>
      <c r="X187" s="11">
        <v>-58045.25</v>
      </c>
      <c r="Y187" s="11">
        <v>-59074.92</v>
      </c>
      <c r="Z187" s="11">
        <v>-60104.59</v>
      </c>
      <c r="AA187" s="11">
        <v>-61134.26</v>
      </c>
      <c r="AB187" s="11">
        <v>-1029.67</v>
      </c>
      <c r="AC187" s="11">
        <v>-1029.67</v>
      </c>
      <c r="AD187" s="11">
        <v>-1029.67</v>
      </c>
      <c r="AE187" s="11">
        <v>-1029.67</v>
      </c>
      <c r="AF187" s="11">
        <v>-1029.67</v>
      </c>
      <c r="AG187" s="11">
        <v>-1029.67</v>
      </c>
      <c r="AH187" s="11">
        <v>-1029.67</v>
      </c>
      <c r="AI187" s="11">
        <v>-1029.67</v>
      </c>
      <c r="AJ187" s="11">
        <v>-1029.67</v>
      </c>
      <c r="AK187" s="11">
        <v>-1029.67</v>
      </c>
      <c r="AL187" s="11">
        <v>-1029.67</v>
      </c>
      <c r="AM187" s="11">
        <v>-1029.67</v>
      </c>
      <c r="AN187" s="11">
        <v>-1029.67</v>
      </c>
      <c r="AO187" t="str">
        <f t="shared" si="23"/>
        <v>ED</v>
      </c>
      <c r="AP187" t="str">
        <f>IFERROR(IF(VLOOKUP(MID(A187,4,2),'Data.Lookup - Do Not Print'!$S$3:$T$7,2,FALSE)=1,MID(A187,4,2),0),"AN")</f>
        <v>AN</v>
      </c>
      <c r="AQ187" t="s">
        <v>987</v>
      </c>
      <c r="AR187" t="str">
        <f t="shared" si="24"/>
        <v>394100</v>
      </c>
      <c r="AS187" t="str">
        <f>IF(AO187="GD",VLOOKUP(_xlfn.NUMBERVALUE(AR187),'Data.Lookup - Do Not Print'!$D$3:$E$12,2,TRUE),VLOOKUP(_xlfn.NUMBERVALUE(AR187),'Data.Lookup - Do Not Print'!$A$3:$B$16,2,TRUE))</f>
        <v>General</v>
      </c>
      <c r="AT187">
        <v>4</v>
      </c>
      <c r="AU187" t="str">
        <f t="shared" si="25"/>
        <v>ED.AN4</v>
      </c>
      <c r="AV187" s="46">
        <f>VLOOKUP($AU187,'2022-Allocations'!$I$6:$T$24,AV$8,FALSE)</f>
        <v>0.66500999999999999</v>
      </c>
      <c r="AW187" s="46">
        <f>VLOOKUP($AU187,'2022-Allocations'!$I$6:$T$24,AW$8,FALSE)</f>
        <v>0</v>
      </c>
      <c r="AX187" s="46">
        <f>VLOOKUP($AU187,'2022-Allocations'!$I$6:$T$24,AX$8,FALSE)</f>
        <v>0.33499000000000001</v>
      </c>
      <c r="AY187" s="46">
        <f>VLOOKUP($AU187,'2022-Allocations'!$I$6:$T$24,AY$8,FALSE)</f>
        <v>0</v>
      </c>
      <c r="AZ187" s="46">
        <f>VLOOKUP($AU187,'2022-Allocations'!$I$6:$T$24,AZ$8,FALSE)</f>
        <v>0</v>
      </c>
      <c r="BA187" s="121">
        <f t="shared" si="22"/>
        <v>0</v>
      </c>
      <c r="BB187" s="46">
        <f>VLOOKUP(A187,'Data.Lookup - Do Not Print'!$G$3:$I$802,3,FALSE)</f>
        <v>0.10539999999999999</v>
      </c>
      <c r="BC187" s="46">
        <f>VLOOKUP(A187,'Data.Lookup - Do Not Print'!$M$3:$O$802,3,FALSE)</f>
        <v>9.5100000000000004E-2</v>
      </c>
      <c r="BD187" s="46" t="str">
        <f t="shared" si="27"/>
        <v>N</v>
      </c>
      <c r="BE187" s="126">
        <f t="shared" si="28"/>
        <v>77959</v>
      </c>
      <c r="BF187" s="126">
        <f t="shared" si="29"/>
        <v>0</v>
      </c>
      <c r="BG187" s="126">
        <f t="shared" si="30"/>
        <v>39271</v>
      </c>
      <c r="BH187" s="126">
        <f t="shared" si="31"/>
        <v>0</v>
      </c>
      <c r="BI187" s="126">
        <f t="shared" si="32"/>
        <v>0</v>
      </c>
      <c r="BJ187" s="131">
        <f t="shared" si="26"/>
        <v>0</v>
      </c>
    </row>
    <row r="188" spans="1:62" ht="13.5" thickBot="1">
      <c r="A188" s="9" t="s">
        <v>202</v>
      </c>
      <c r="B188" s="11">
        <v>1551080.13</v>
      </c>
      <c r="C188" s="11">
        <v>1551080.13</v>
      </c>
      <c r="D188" s="11">
        <v>1552631.24</v>
      </c>
      <c r="E188" s="11">
        <v>1563192.92</v>
      </c>
      <c r="F188" s="11">
        <v>1642251.18</v>
      </c>
      <c r="G188" s="11">
        <v>1681769.27</v>
      </c>
      <c r="H188" s="11">
        <v>1681769.27</v>
      </c>
      <c r="I188" s="11">
        <v>1684046.34</v>
      </c>
      <c r="J188" s="11">
        <v>1695184.85</v>
      </c>
      <c r="K188" s="11">
        <v>1709279.3</v>
      </c>
      <c r="L188" s="11">
        <v>1710483.21</v>
      </c>
      <c r="M188" s="11">
        <v>1797468.07</v>
      </c>
      <c r="N188" s="11">
        <v>2732062.35</v>
      </c>
      <c r="O188" s="11">
        <v>-547183.51</v>
      </c>
      <c r="P188" s="11">
        <v>-555804.93000000005</v>
      </c>
      <c r="Q188" s="11">
        <v>-564430.66</v>
      </c>
      <c r="R188" s="11">
        <v>-573090.05000000005</v>
      </c>
      <c r="S188" s="11">
        <v>-581998.51</v>
      </c>
      <c r="T188" s="11">
        <v>-591236.52</v>
      </c>
      <c r="U188" s="11">
        <v>-600584.35</v>
      </c>
      <c r="V188" s="11">
        <v>-609938.51</v>
      </c>
      <c r="W188" s="11">
        <v>-619329.94999999995</v>
      </c>
      <c r="X188" s="11">
        <v>-628791.52</v>
      </c>
      <c r="Y188" s="11">
        <v>-638295.61</v>
      </c>
      <c r="Z188" s="11">
        <v>-648044.79</v>
      </c>
      <c r="AA188" s="11">
        <v>-660633.11</v>
      </c>
      <c r="AB188" s="11">
        <v>-8821.08</v>
      </c>
      <c r="AC188" s="11">
        <v>-8621.42</v>
      </c>
      <c r="AD188" s="11">
        <v>-8625.73</v>
      </c>
      <c r="AE188" s="11">
        <v>-8659.39</v>
      </c>
      <c r="AF188" s="11">
        <v>-8908.4599999999991</v>
      </c>
      <c r="AG188" s="11">
        <v>-9238.01</v>
      </c>
      <c r="AH188" s="11">
        <v>-9347.83</v>
      </c>
      <c r="AI188" s="11">
        <v>-9354.16</v>
      </c>
      <c r="AJ188" s="11">
        <v>-9391.44</v>
      </c>
      <c r="AK188" s="11">
        <v>-9461.57</v>
      </c>
      <c r="AL188" s="11">
        <v>-9504.09</v>
      </c>
      <c r="AM188" s="11">
        <v>-9749.18</v>
      </c>
      <c r="AN188" s="11">
        <v>-12588.32</v>
      </c>
      <c r="AO188" t="str">
        <f t="shared" si="23"/>
        <v>ED</v>
      </c>
      <c r="AP188" t="str">
        <f>IFERROR(IF(VLOOKUP(MID(A188,4,2),'Data.Lookup - Do Not Print'!$S$3:$T$7,2,FALSE)=1,MID(A188,4,2),0),"AN")</f>
        <v>AN</v>
      </c>
      <c r="AQ188" t="s">
        <v>987</v>
      </c>
      <c r="AR188" t="str">
        <f t="shared" si="24"/>
        <v>395000</v>
      </c>
      <c r="AS188" t="str">
        <f>IF(AO188="GD",VLOOKUP(_xlfn.NUMBERVALUE(AR188),'Data.Lookup - Do Not Print'!$D$3:$E$12,2,TRUE),VLOOKUP(_xlfn.NUMBERVALUE(AR188),'Data.Lookup - Do Not Print'!$A$3:$B$16,2,TRUE))</f>
        <v>General</v>
      </c>
      <c r="AT188">
        <v>4</v>
      </c>
      <c r="AU188" t="str">
        <f t="shared" si="25"/>
        <v>ED.AN4</v>
      </c>
      <c r="AV188" s="46">
        <f>VLOOKUP($AU188,'2022-Allocations'!$I$6:$T$24,AV$8,FALSE)</f>
        <v>0.66500999999999999</v>
      </c>
      <c r="AW188" s="46">
        <f>VLOOKUP($AU188,'2022-Allocations'!$I$6:$T$24,AW$8,FALSE)</f>
        <v>0</v>
      </c>
      <c r="AX188" s="46">
        <f>VLOOKUP($AU188,'2022-Allocations'!$I$6:$T$24,AX$8,FALSE)</f>
        <v>0.33499000000000001</v>
      </c>
      <c r="AY188" s="46">
        <f>VLOOKUP($AU188,'2022-Allocations'!$I$6:$T$24,AY$8,FALSE)</f>
        <v>0</v>
      </c>
      <c r="AZ188" s="46">
        <f>VLOOKUP($AU188,'2022-Allocations'!$I$6:$T$24,AZ$8,FALSE)</f>
        <v>0</v>
      </c>
      <c r="BA188" s="121">
        <f t="shared" si="22"/>
        <v>0</v>
      </c>
      <c r="BB188" s="46">
        <f>VLOOKUP(A188,'Data.Lookup - Do Not Print'!$G$3:$I$802,3,FALSE)</f>
        <v>6.6699999999999995E-2</v>
      </c>
      <c r="BC188" s="46">
        <f>VLOOKUP(A188,'Data.Lookup - Do Not Print'!$M$3:$O$802,3,FALSE)</f>
        <v>6.6699999999999995E-2</v>
      </c>
      <c r="BD188" s="46" t="str">
        <f t="shared" si="27"/>
        <v>N</v>
      </c>
      <c r="BE188" s="126">
        <f t="shared" si="28"/>
        <v>1816849</v>
      </c>
      <c r="BF188" s="126">
        <f t="shared" si="29"/>
        <v>0</v>
      </c>
      <c r="BG188" s="126">
        <f t="shared" si="30"/>
        <v>915214</v>
      </c>
      <c r="BH188" s="126">
        <f t="shared" si="31"/>
        <v>0</v>
      </c>
      <c r="BI188" s="126">
        <f t="shared" si="32"/>
        <v>0</v>
      </c>
      <c r="BJ188" s="131">
        <f t="shared" si="26"/>
        <v>0</v>
      </c>
    </row>
    <row r="189" spans="1:62" ht="13.5" thickBot="1">
      <c r="A189" s="9" t="s">
        <v>203</v>
      </c>
      <c r="B189" s="11">
        <v>1507314.14</v>
      </c>
      <c r="C189" s="11">
        <v>1501025.02</v>
      </c>
      <c r="D189" s="11">
        <v>1501025.02</v>
      </c>
      <c r="E189" s="11">
        <v>1501025.02</v>
      </c>
      <c r="F189" s="11">
        <v>1501025.02</v>
      </c>
      <c r="G189" s="11">
        <v>1501025.02</v>
      </c>
      <c r="H189" s="11">
        <v>1501025.02</v>
      </c>
      <c r="I189" s="11">
        <v>1501025.02</v>
      </c>
      <c r="J189" s="11">
        <v>1501025.02</v>
      </c>
      <c r="K189" s="11">
        <v>1501025.02</v>
      </c>
      <c r="L189" s="11">
        <v>1501025.02</v>
      </c>
      <c r="M189" s="11">
        <v>1501025.02</v>
      </c>
      <c r="N189" s="11">
        <v>1501025.02</v>
      </c>
      <c r="O189" s="11">
        <v>-425808.25</v>
      </c>
      <c r="P189" s="11">
        <v>-436061.67</v>
      </c>
      <c r="Q189" s="11">
        <v>-446293.66</v>
      </c>
      <c r="R189" s="11">
        <v>-908221.3</v>
      </c>
      <c r="S189" s="11">
        <v>-918453.29</v>
      </c>
      <c r="T189" s="11">
        <v>-928685.28</v>
      </c>
      <c r="U189" s="11">
        <v>-938917.27</v>
      </c>
      <c r="V189" s="11">
        <v>-949149.26</v>
      </c>
      <c r="W189" s="11">
        <v>-959381.25</v>
      </c>
      <c r="X189" s="11">
        <v>-969613.24</v>
      </c>
      <c r="Y189" s="11">
        <v>-979845.23</v>
      </c>
      <c r="Z189" s="11">
        <v>-990077.22</v>
      </c>
      <c r="AA189" s="11">
        <v>-1000309.21</v>
      </c>
      <c r="AB189" s="11">
        <v>-10270.41</v>
      </c>
      <c r="AC189" s="11">
        <v>-10253.42</v>
      </c>
      <c r="AD189" s="11">
        <v>-10231.99</v>
      </c>
      <c r="AE189" s="11">
        <v>-10231.99</v>
      </c>
      <c r="AF189" s="11">
        <v>-10231.99</v>
      </c>
      <c r="AG189" s="11">
        <v>-10231.99</v>
      </c>
      <c r="AH189" s="11">
        <v>-10231.99</v>
      </c>
      <c r="AI189" s="11">
        <v>-10231.99</v>
      </c>
      <c r="AJ189" s="11">
        <v>-10231.99</v>
      </c>
      <c r="AK189" s="11">
        <v>-10231.99</v>
      </c>
      <c r="AL189" s="11">
        <v>-10231.99</v>
      </c>
      <c r="AM189" s="11">
        <v>-10231.99</v>
      </c>
      <c r="AN189" s="11">
        <v>-10231.99</v>
      </c>
      <c r="AO189" t="str">
        <f t="shared" si="23"/>
        <v>ED</v>
      </c>
      <c r="AP189" t="str">
        <f>IFERROR(IF(VLOOKUP(MID(A189,4,2),'Data.Lookup - Do Not Print'!$S$3:$T$7,2,FALSE)=1,MID(A189,4,2),0),"AN")</f>
        <v>AN</v>
      </c>
      <c r="AQ189" t="s">
        <v>987</v>
      </c>
      <c r="AR189" t="str">
        <f t="shared" si="24"/>
        <v>396000</v>
      </c>
      <c r="AS189" t="str">
        <f>IF(AO189="GD",VLOOKUP(_xlfn.NUMBERVALUE(AR189),'Data.Lookup - Do Not Print'!$D$3:$E$12,2,TRUE),VLOOKUP(_xlfn.NUMBERVALUE(AR189),'Data.Lookup - Do Not Print'!$A$3:$B$16,2,TRUE))</f>
        <v>Transportation - Tools</v>
      </c>
      <c r="AT189">
        <v>4</v>
      </c>
      <c r="AU189" t="str">
        <f t="shared" si="25"/>
        <v>ED.AN4</v>
      </c>
      <c r="AV189" s="46">
        <f>VLOOKUP($AU189,'2022-Allocations'!$I$6:$T$24,AV$8,FALSE)</f>
        <v>0.66500999999999999</v>
      </c>
      <c r="AW189" s="46">
        <f>VLOOKUP($AU189,'2022-Allocations'!$I$6:$T$24,AW$8,FALSE)</f>
        <v>0</v>
      </c>
      <c r="AX189" s="46">
        <f>VLOOKUP($AU189,'2022-Allocations'!$I$6:$T$24,AX$8,FALSE)</f>
        <v>0.33499000000000001</v>
      </c>
      <c r="AY189" s="46">
        <f>VLOOKUP($AU189,'2022-Allocations'!$I$6:$T$24,AY$8,FALSE)</f>
        <v>0</v>
      </c>
      <c r="AZ189" s="46">
        <f>VLOOKUP($AU189,'2022-Allocations'!$I$6:$T$24,AZ$8,FALSE)</f>
        <v>0</v>
      </c>
      <c r="BA189" s="121">
        <f t="shared" si="22"/>
        <v>0</v>
      </c>
      <c r="BB189" s="46">
        <f>VLOOKUP(A189,'Data.Lookup - Do Not Print'!$G$3:$I$802,3,FALSE)</f>
        <v>8.1799999999999998E-2</v>
      </c>
      <c r="BC189" s="46">
        <f>VLOOKUP(A189,'Data.Lookup - Do Not Print'!$M$3:$O$802,3,FALSE)</f>
        <v>4.8399999999999999E-2</v>
      </c>
      <c r="BD189" s="46" t="str">
        <f t="shared" si="27"/>
        <v>N</v>
      </c>
      <c r="BE189" s="126">
        <f t="shared" si="28"/>
        <v>998197</v>
      </c>
      <c r="BF189" s="126">
        <f t="shared" si="29"/>
        <v>0</v>
      </c>
      <c r="BG189" s="126">
        <f t="shared" si="30"/>
        <v>502828</v>
      </c>
      <c r="BH189" s="126">
        <f t="shared" si="31"/>
        <v>0</v>
      </c>
      <c r="BI189" s="126">
        <f t="shared" si="32"/>
        <v>0</v>
      </c>
      <c r="BJ189" s="131">
        <f t="shared" si="26"/>
        <v>0</v>
      </c>
    </row>
    <row r="190" spans="1:62" ht="13.5" thickBot="1">
      <c r="A190" s="9" t="s">
        <v>204</v>
      </c>
      <c r="B190" s="11">
        <v>104265.66</v>
      </c>
      <c r="C190" s="11">
        <v>104265.66</v>
      </c>
      <c r="D190" s="11">
        <v>104265.66</v>
      </c>
      <c r="E190" s="11">
        <v>104265.66</v>
      </c>
      <c r="F190" s="11">
        <v>104265.66</v>
      </c>
      <c r="G190" s="11">
        <v>104265.66</v>
      </c>
      <c r="H190" s="11">
        <v>104265.66</v>
      </c>
      <c r="I190" s="11">
        <v>104265.66</v>
      </c>
      <c r="J190" s="11">
        <v>104265.66</v>
      </c>
      <c r="K190" s="11">
        <v>104265.66</v>
      </c>
      <c r="L190" s="11">
        <v>104265.66</v>
      </c>
      <c r="M190" s="11">
        <v>104265.66</v>
      </c>
      <c r="N190" s="11">
        <v>104265.66</v>
      </c>
      <c r="O190" s="11">
        <v>-44981.94</v>
      </c>
      <c r="P190" s="11">
        <v>-45640.55</v>
      </c>
      <c r="Q190" s="11">
        <v>-46299.16</v>
      </c>
      <c r="R190" s="11">
        <v>-83654.080000000002</v>
      </c>
      <c r="S190" s="11">
        <v>-84312.69</v>
      </c>
      <c r="T190" s="11">
        <v>-84971.3</v>
      </c>
      <c r="U190" s="11">
        <v>-85629.91</v>
      </c>
      <c r="V190" s="11">
        <v>-86288.52</v>
      </c>
      <c r="W190" s="11">
        <v>-86947.13</v>
      </c>
      <c r="X190" s="11">
        <v>-87605.74</v>
      </c>
      <c r="Y190" s="11">
        <v>-88264.35</v>
      </c>
      <c r="Z190" s="11">
        <v>-88922.96</v>
      </c>
      <c r="AA190" s="11">
        <v>-89581.57</v>
      </c>
      <c r="AB190" s="11">
        <v>-658.61</v>
      </c>
      <c r="AC190" s="11">
        <v>-658.61</v>
      </c>
      <c r="AD190" s="11">
        <v>-658.61</v>
      </c>
      <c r="AE190" s="11">
        <v>-658.61</v>
      </c>
      <c r="AF190" s="11">
        <v>-658.61</v>
      </c>
      <c r="AG190" s="11">
        <v>-658.61</v>
      </c>
      <c r="AH190" s="11">
        <v>-658.61</v>
      </c>
      <c r="AI190" s="11">
        <v>-658.61</v>
      </c>
      <c r="AJ190" s="11">
        <v>-658.61</v>
      </c>
      <c r="AK190" s="11">
        <v>-658.61</v>
      </c>
      <c r="AL190" s="11">
        <v>-658.61</v>
      </c>
      <c r="AM190" s="11">
        <v>-658.61</v>
      </c>
      <c r="AN190" s="11">
        <v>-658.61</v>
      </c>
      <c r="AO190" t="str">
        <f t="shared" si="23"/>
        <v>ED</v>
      </c>
      <c r="AP190" t="str">
        <f>IFERROR(IF(VLOOKUP(MID(A190,4,2),'Data.Lookup - Do Not Print'!$S$3:$T$7,2,FALSE)=1,MID(A190,4,2),0),"AN")</f>
        <v>AN</v>
      </c>
      <c r="AQ190" t="s">
        <v>987</v>
      </c>
      <c r="AR190" t="str">
        <f t="shared" si="24"/>
        <v>396055</v>
      </c>
      <c r="AS190" t="str">
        <f>IF(AO190="GD",VLOOKUP(_xlfn.NUMBERVALUE(AR190),'Data.Lookup - Do Not Print'!$D$3:$E$12,2,TRUE),VLOOKUP(_xlfn.NUMBERVALUE(AR190),'Data.Lookup - Do Not Print'!$A$3:$B$16,2,TRUE))</f>
        <v>Transportation - Tools</v>
      </c>
      <c r="AT190">
        <v>4</v>
      </c>
      <c r="AU190" t="str">
        <f t="shared" si="25"/>
        <v>ED.AN4</v>
      </c>
      <c r="AV190" s="46">
        <f>VLOOKUP($AU190,'2022-Allocations'!$I$6:$T$24,AV$8,FALSE)</f>
        <v>0.66500999999999999</v>
      </c>
      <c r="AW190" s="46">
        <f>VLOOKUP($AU190,'2022-Allocations'!$I$6:$T$24,AW$8,FALSE)</f>
        <v>0</v>
      </c>
      <c r="AX190" s="46">
        <f>VLOOKUP($AU190,'2022-Allocations'!$I$6:$T$24,AX$8,FALSE)</f>
        <v>0.33499000000000001</v>
      </c>
      <c r="AY190" s="46">
        <f>VLOOKUP($AU190,'2022-Allocations'!$I$6:$T$24,AY$8,FALSE)</f>
        <v>0</v>
      </c>
      <c r="AZ190" s="46">
        <f>VLOOKUP($AU190,'2022-Allocations'!$I$6:$T$24,AZ$8,FALSE)</f>
        <v>0</v>
      </c>
      <c r="BA190" s="121">
        <f t="shared" si="22"/>
        <v>0</v>
      </c>
      <c r="BB190" s="46">
        <f>VLOOKUP(A190,'Data.Lookup - Do Not Print'!$G$3:$I$802,3,FALSE)</f>
        <v>7.5800000000000006E-2</v>
      </c>
      <c r="BC190" s="46">
        <f>VLOOKUP(A190,'Data.Lookup - Do Not Print'!$M$3:$O$802,3,FALSE)</f>
        <v>3.6600000000000001E-2</v>
      </c>
      <c r="BD190" s="46" t="str">
        <f t="shared" si="27"/>
        <v>N</v>
      </c>
      <c r="BE190" s="126">
        <f t="shared" si="28"/>
        <v>69338</v>
      </c>
      <c r="BF190" s="126">
        <f t="shared" si="29"/>
        <v>0</v>
      </c>
      <c r="BG190" s="126">
        <f t="shared" si="30"/>
        <v>34928</v>
      </c>
      <c r="BH190" s="126">
        <f t="shared" si="31"/>
        <v>0</v>
      </c>
      <c r="BI190" s="126">
        <f t="shared" si="32"/>
        <v>0</v>
      </c>
      <c r="BJ190" s="131">
        <f t="shared" si="26"/>
        <v>0</v>
      </c>
    </row>
    <row r="191" spans="1:62" ht="13.5" thickBot="1">
      <c r="A191" s="9" t="s">
        <v>205</v>
      </c>
      <c r="B191" s="11">
        <v>7969.9</v>
      </c>
      <c r="C191" s="11">
        <v>7969.9</v>
      </c>
      <c r="D191" s="11">
        <v>7969.9</v>
      </c>
      <c r="E191" s="11">
        <v>7969.9</v>
      </c>
      <c r="F191" s="11">
        <v>7969.9</v>
      </c>
      <c r="G191" s="11">
        <v>7969.9</v>
      </c>
      <c r="H191" s="11">
        <v>7969.9</v>
      </c>
      <c r="I191" s="11">
        <v>7969.9</v>
      </c>
      <c r="J191" s="11">
        <v>7969.9</v>
      </c>
      <c r="K191" s="11">
        <v>7969.9</v>
      </c>
      <c r="L191" s="11">
        <v>7969.9</v>
      </c>
      <c r="M191" s="11">
        <v>7969.9</v>
      </c>
      <c r="N191" s="11">
        <v>7969.9</v>
      </c>
      <c r="O191" s="11">
        <v>-7969.9</v>
      </c>
      <c r="P191" s="11">
        <v>-7969.9</v>
      </c>
      <c r="Q191" s="11">
        <v>-7969.9</v>
      </c>
      <c r="R191" s="11">
        <v>-7969.9</v>
      </c>
      <c r="S191" s="11">
        <v>-7969.9</v>
      </c>
      <c r="T191" s="11">
        <v>-7969.9</v>
      </c>
      <c r="U191" s="11">
        <v>-7969.9</v>
      </c>
      <c r="V191" s="11">
        <v>-7969.9</v>
      </c>
      <c r="W191" s="11">
        <v>-7969.9</v>
      </c>
      <c r="X191" s="11">
        <v>-7969.9</v>
      </c>
      <c r="Y191" s="11">
        <v>-7969.9</v>
      </c>
      <c r="Z191" s="11">
        <v>-7969.9</v>
      </c>
      <c r="AA191" s="11">
        <v>-7969.9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t="str">
        <f t="shared" si="23"/>
        <v>ED</v>
      </c>
      <c r="AP191" t="str">
        <f>IFERROR(IF(VLOOKUP(MID(A191,4,2),'Data.Lookup - Do Not Print'!$S$3:$T$7,2,FALSE)=1,MID(A191,4,2),0),"AN")</f>
        <v>AN</v>
      </c>
      <c r="AQ191" t="s">
        <v>987</v>
      </c>
      <c r="AR191" t="str">
        <f t="shared" si="24"/>
        <v>396056</v>
      </c>
      <c r="AS191" t="str">
        <f>IF(AO191="GD",VLOOKUP(_xlfn.NUMBERVALUE(AR191),'Data.Lookup - Do Not Print'!$D$3:$E$12,2,TRUE),VLOOKUP(_xlfn.NUMBERVALUE(AR191),'Data.Lookup - Do Not Print'!$A$3:$B$16,2,TRUE))</f>
        <v>Transportation - Tools</v>
      </c>
      <c r="AT191">
        <v>4</v>
      </c>
      <c r="AU191" t="str">
        <f t="shared" si="25"/>
        <v>ED.AN4</v>
      </c>
      <c r="AV191" s="46">
        <f>VLOOKUP($AU191,'2022-Allocations'!$I$6:$T$24,AV$8,FALSE)</f>
        <v>0.66500999999999999</v>
      </c>
      <c r="AW191" s="46">
        <f>VLOOKUP($AU191,'2022-Allocations'!$I$6:$T$24,AW$8,FALSE)</f>
        <v>0</v>
      </c>
      <c r="AX191" s="46">
        <f>VLOOKUP($AU191,'2022-Allocations'!$I$6:$T$24,AX$8,FALSE)</f>
        <v>0.33499000000000001</v>
      </c>
      <c r="AY191" s="46">
        <f>VLOOKUP($AU191,'2022-Allocations'!$I$6:$T$24,AY$8,FALSE)</f>
        <v>0</v>
      </c>
      <c r="AZ191" s="46">
        <f>VLOOKUP($AU191,'2022-Allocations'!$I$6:$T$24,AZ$8,FALSE)</f>
        <v>0</v>
      </c>
      <c r="BA191" s="121">
        <f t="shared" si="22"/>
        <v>0</v>
      </c>
      <c r="BB191" s="46">
        <f>VLOOKUP(A191,'Data.Lookup - Do Not Print'!$G$3:$I$802,3,FALSE)</f>
        <v>7.5800000000000006E-2</v>
      </c>
      <c r="BC191" s="46">
        <f>VLOOKUP(A191,'Data.Lookup - Do Not Print'!$M$3:$O$802,3,FALSE)</f>
        <v>3.6600000000000001E-2</v>
      </c>
      <c r="BD191" s="46" t="str">
        <f t="shared" si="27"/>
        <v>N</v>
      </c>
      <c r="BE191" s="126">
        <f t="shared" si="28"/>
        <v>5300</v>
      </c>
      <c r="BF191" s="126">
        <f t="shared" si="29"/>
        <v>0</v>
      </c>
      <c r="BG191" s="126">
        <f t="shared" si="30"/>
        <v>2670</v>
      </c>
      <c r="BH191" s="126">
        <f t="shared" si="31"/>
        <v>0</v>
      </c>
      <c r="BI191" s="126">
        <f t="shared" si="32"/>
        <v>0</v>
      </c>
      <c r="BJ191" s="131">
        <f t="shared" si="26"/>
        <v>0</v>
      </c>
    </row>
    <row r="192" spans="1:62" ht="13.5" thickBot="1">
      <c r="A192" s="9" t="s">
        <v>206</v>
      </c>
      <c r="B192" s="11">
        <v>282890.28000000003</v>
      </c>
      <c r="C192" s="11">
        <v>282890.28000000003</v>
      </c>
      <c r="D192" s="11">
        <v>282890.28000000003</v>
      </c>
      <c r="E192" s="11">
        <v>282890.28000000003</v>
      </c>
      <c r="F192" s="11">
        <v>282890.28000000003</v>
      </c>
      <c r="G192" s="11">
        <v>282890.28000000003</v>
      </c>
      <c r="H192" s="11">
        <v>282890.28000000003</v>
      </c>
      <c r="I192" s="11">
        <v>282890.28000000003</v>
      </c>
      <c r="J192" s="11">
        <v>282890.28000000003</v>
      </c>
      <c r="K192" s="11">
        <v>282890.28000000003</v>
      </c>
      <c r="L192" s="11">
        <v>282890.28000000003</v>
      </c>
      <c r="M192" s="11">
        <v>282890.28000000003</v>
      </c>
      <c r="N192" s="11">
        <v>282890.28000000003</v>
      </c>
      <c r="O192" s="11">
        <v>-157071.41</v>
      </c>
      <c r="P192" s="11">
        <v>-157955.44</v>
      </c>
      <c r="Q192" s="11">
        <v>-158839.47</v>
      </c>
      <c r="R192" s="11">
        <v>-159723.5</v>
      </c>
      <c r="S192" s="11">
        <v>-160607.53</v>
      </c>
      <c r="T192" s="11">
        <v>-161491.56</v>
      </c>
      <c r="U192" s="11">
        <v>-162375.59</v>
      </c>
      <c r="V192" s="11">
        <v>-163259.62</v>
      </c>
      <c r="W192" s="11">
        <v>-164143.65</v>
      </c>
      <c r="X192" s="11">
        <v>-165027.68</v>
      </c>
      <c r="Y192" s="11">
        <v>-165911.71</v>
      </c>
      <c r="Z192" s="11">
        <v>-166795.74</v>
      </c>
      <c r="AA192" s="11">
        <v>-167679.76999999999</v>
      </c>
      <c r="AB192" s="11">
        <v>-884.03</v>
      </c>
      <c r="AC192" s="11">
        <v>-884.03</v>
      </c>
      <c r="AD192" s="11">
        <v>-884.03</v>
      </c>
      <c r="AE192" s="11">
        <v>-884.03</v>
      </c>
      <c r="AF192" s="11">
        <v>-884.03</v>
      </c>
      <c r="AG192" s="11">
        <v>-884.03</v>
      </c>
      <c r="AH192" s="11">
        <v>-884.03</v>
      </c>
      <c r="AI192" s="11">
        <v>-884.03</v>
      </c>
      <c r="AJ192" s="11">
        <v>-884.03</v>
      </c>
      <c r="AK192" s="11">
        <v>-884.03</v>
      </c>
      <c r="AL192" s="11">
        <v>-884.03</v>
      </c>
      <c r="AM192" s="11">
        <v>-884.03</v>
      </c>
      <c r="AN192" s="11">
        <v>-884.03</v>
      </c>
      <c r="AO192" t="str">
        <f t="shared" si="23"/>
        <v>ED</v>
      </c>
      <c r="AP192" t="str">
        <f>IFERROR(IF(VLOOKUP(MID(A192,4,2),'Data.Lookup - Do Not Print'!$S$3:$T$7,2,FALSE)=1,MID(A192,4,2),0),"AN")</f>
        <v>AN</v>
      </c>
      <c r="AQ192" t="s">
        <v>987</v>
      </c>
      <c r="AR192" t="str">
        <f t="shared" si="24"/>
        <v>396058</v>
      </c>
      <c r="AS192" t="str">
        <f>IF(AO192="GD",VLOOKUP(_xlfn.NUMBERVALUE(AR192),'Data.Lookup - Do Not Print'!$D$3:$E$12,2,TRUE),VLOOKUP(_xlfn.NUMBERVALUE(AR192),'Data.Lookup - Do Not Print'!$A$3:$B$16,2,TRUE))</f>
        <v>Transportation - Tools</v>
      </c>
      <c r="AT192">
        <v>4</v>
      </c>
      <c r="AU192" t="str">
        <f t="shared" si="25"/>
        <v>ED.AN4</v>
      </c>
      <c r="AV192" s="46">
        <f>VLOOKUP($AU192,'2022-Allocations'!$I$6:$T$24,AV$8,FALSE)</f>
        <v>0.66500999999999999</v>
      </c>
      <c r="AW192" s="46">
        <f>VLOOKUP($AU192,'2022-Allocations'!$I$6:$T$24,AW$8,FALSE)</f>
        <v>0</v>
      </c>
      <c r="AX192" s="46">
        <f>VLOOKUP($AU192,'2022-Allocations'!$I$6:$T$24,AX$8,FALSE)</f>
        <v>0.33499000000000001</v>
      </c>
      <c r="AY192" s="46">
        <f>VLOOKUP($AU192,'2022-Allocations'!$I$6:$T$24,AY$8,FALSE)</f>
        <v>0</v>
      </c>
      <c r="AZ192" s="46">
        <f>VLOOKUP($AU192,'2022-Allocations'!$I$6:$T$24,AZ$8,FALSE)</f>
        <v>0</v>
      </c>
      <c r="BA192" s="121">
        <f t="shared" si="22"/>
        <v>0</v>
      </c>
      <c r="BB192" s="46">
        <f>VLOOKUP(A192,'Data.Lookup - Do Not Print'!$G$3:$I$802,3,FALSE)</f>
        <v>3.7499999999999999E-2</v>
      </c>
      <c r="BC192" s="46">
        <f>VLOOKUP(A192,'Data.Lookup - Do Not Print'!$M$3:$O$802,3,FALSE)</f>
        <v>1.8800000000000001E-2</v>
      </c>
      <c r="BD192" s="46" t="str">
        <f t="shared" si="27"/>
        <v>N</v>
      </c>
      <c r="BE192" s="126">
        <f t="shared" si="28"/>
        <v>188125</v>
      </c>
      <c r="BF192" s="126">
        <f t="shared" si="29"/>
        <v>0</v>
      </c>
      <c r="BG192" s="126">
        <f t="shared" si="30"/>
        <v>94765</v>
      </c>
      <c r="BH192" s="126">
        <f t="shared" si="31"/>
        <v>0</v>
      </c>
      <c r="BI192" s="126">
        <f t="shared" si="32"/>
        <v>0</v>
      </c>
      <c r="BJ192" s="131">
        <f t="shared" si="26"/>
        <v>0</v>
      </c>
    </row>
    <row r="193" spans="1:62" ht="13.5" thickBot="1">
      <c r="A193" s="9" t="s">
        <v>207</v>
      </c>
      <c r="B193" s="11">
        <v>3426438.44</v>
      </c>
      <c r="C193" s="11">
        <v>3426438.44</v>
      </c>
      <c r="D193" s="11">
        <v>3426438.44</v>
      </c>
      <c r="E193" s="11">
        <v>3426438.44</v>
      </c>
      <c r="F193" s="11">
        <v>3426438.44</v>
      </c>
      <c r="G193" s="11">
        <v>3426438.44</v>
      </c>
      <c r="H193" s="11">
        <v>3426438.44</v>
      </c>
      <c r="I193" s="11">
        <v>3426438.44</v>
      </c>
      <c r="J193" s="11">
        <v>3426438.44</v>
      </c>
      <c r="K193" s="11">
        <v>3426438.44</v>
      </c>
      <c r="L193" s="11">
        <v>3426438.44</v>
      </c>
      <c r="M193" s="11">
        <v>3426438.44</v>
      </c>
      <c r="N193" s="11">
        <v>3426438.44</v>
      </c>
      <c r="O193" s="11">
        <v>-2362126.14</v>
      </c>
      <c r="P193" s="11">
        <v>-2372833.7599999998</v>
      </c>
      <c r="Q193" s="11">
        <v>-2383541.38</v>
      </c>
      <c r="R193" s="11">
        <v>-2526280.5699999998</v>
      </c>
      <c r="S193" s="11">
        <v>-2536988.19</v>
      </c>
      <c r="T193" s="11">
        <v>-2547695.81</v>
      </c>
      <c r="U193" s="11">
        <v>-2558403.4300000002</v>
      </c>
      <c r="V193" s="11">
        <v>-2569111.0499999998</v>
      </c>
      <c r="W193" s="11">
        <v>-2579818.67</v>
      </c>
      <c r="X193" s="11">
        <v>-2590526.29</v>
      </c>
      <c r="Y193" s="11">
        <v>-2601233.91</v>
      </c>
      <c r="Z193" s="11">
        <v>-2611941.5299999998</v>
      </c>
      <c r="AA193" s="11">
        <v>-2622649.15</v>
      </c>
      <c r="AB193" s="11">
        <v>-10707.62</v>
      </c>
      <c r="AC193" s="11">
        <v>-10707.62</v>
      </c>
      <c r="AD193" s="11">
        <v>-10707.62</v>
      </c>
      <c r="AE193" s="11">
        <v>-10707.62</v>
      </c>
      <c r="AF193" s="11">
        <v>-10707.62</v>
      </c>
      <c r="AG193" s="11">
        <v>-10707.62</v>
      </c>
      <c r="AH193" s="11">
        <v>-10707.62</v>
      </c>
      <c r="AI193" s="11">
        <v>-10707.62</v>
      </c>
      <c r="AJ193" s="11">
        <v>-10707.62</v>
      </c>
      <c r="AK193" s="11">
        <v>-10707.62</v>
      </c>
      <c r="AL193" s="11">
        <v>-10707.62</v>
      </c>
      <c r="AM193" s="11">
        <v>-10707.62</v>
      </c>
      <c r="AN193" s="11">
        <v>-10707.62</v>
      </c>
      <c r="AO193" t="str">
        <f t="shared" si="23"/>
        <v>ED</v>
      </c>
      <c r="AP193" t="str">
        <f>IFERROR(IF(VLOOKUP(MID(A193,4,2),'Data.Lookup - Do Not Print'!$S$3:$T$7,2,FALSE)=1,MID(A193,4,2),0),"AN")</f>
        <v>AN</v>
      </c>
      <c r="AQ193" t="s">
        <v>987</v>
      </c>
      <c r="AR193" t="str">
        <f t="shared" si="24"/>
        <v>396066</v>
      </c>
      <c r="AS193" t="str">
        <f>IF(AO193="GD",VLOOKUP(_xlfn.NUMBERVALUE(AR193),'Data.Lookup - Do Not Print'!$D$3:$E$12,2,TRUE),VLOOKUP(_xlfn.NUMBERVALUE(AR193),'Data.Lookup - Do Not Print'!$A$3:$B$16,2,TRUE))</f>
        <v>Transportation - Tools</v>
      </c>
      <c r="AT193">
        <v>4</v>
      </c>
      <c r="AU193" t="str">
        <f t="shared" si="25"/>
        <v>ED.AN4</v>
      </c>
      <c r="AV193" s="46">
        <f>VLOOKUP($AU193,'2022-Allocations'!$I$6:$T$24,AV$8,FALSE)</f>
        <v>0.66500999999999999</v>
      </c>
      <c r="AW193" s="46">
        <f>VLOOKUP($AU193,'2022-Allocations'!$I$6:$T$24,AW$8,FALSE)</f>
        <v>0</v>
      </c>
      <c r="AX193" s="46">
        <f>VLOOKUP($AU193,'2022-Allocations'!$I$6:$T$24,AX$8,FALSE)</f>
        <v>0.33499000000000001</v>
      </c>
      <c r="AY193" s="46">
        <f>VLOOKUP($AU193,'2022-Allocations'!$I$6:$T$24,AY$8,FALSE)</f>
        <v>0</v>
      </c>
      <c r="AZ193" s="46">
        <f>VLOOKUP($AU193,'2022-Allocations'!$I$6:$T$24,AZ$8,FALSE)</f>
        <v>0</v>
      </c>
      <c r="BA193" s="121">
        <f t="shared" si="22"/>
        <v>0</v>
      </c>
      <c r="BB193" s="46">
        <f>VLOOKUP(A193,'Data.Lookup - Do Not Print'!$G$3:$I$802,3,FALSE)</f>
        <v>3.7499999999999999E-2</v>
      </c>
      <c r="BC193" s="46">
        <f>VLOOKUP(A193,'Data.Lookup - Do Not Print'!$M$3:$O$802,3,FALSE)</f>
        <v>1.8800000000000001E-2</v>
      </c>
      <c r="BD193" s="46" t="str">
        <f t="shared" si="27"/>
        <v>N</v>
      </c>
      <c r="BE193" s="126">
        <f t="shared" si="28"/>
        <v>2278616</v>
      </c>
      <c r="BF193" s="126">
        <f t="shared" si="29"/>
        <v>0</v>
      </c>
      <c r="BG193" s="126">
        <f t="shared" si="30"/>
        <v>1147823</v>
      </c>
      <c r="BH193" s="126">
        <f t="shared" si="31"/>
        <v>0</v>
      </c>
      <c r="BI193" s="126">
        <f t="shared" si="32"/>
        <v>0</v>
      </c>
      <c r="BJ193" s="131">
        <f t="shared" si="26"/>
        <v>0</v>
      </c>
    </row>
    <row r="194" spans="1:62" ht="13.5" thickBot="1">
      <c r="A194" s="9" t="s">
        <v>208</v>
      </c>
      <c r="B194" s="11">
        <v>928567.94</v>
      </c>
      <c r="C194" s="11">
        <v>928567.94</v>
      </c>
      <c r="D194" s="11">
        <v>928567.94</v>
      </c>
      <c r="E194" s="11">
        <v>928567.94</v>
      </c>
      <c r="F194" s="11">
        <v>928567.94</v>
      </c>
      <c r="G194" s="11">
        <v>928567.94</v>
      </c>
      <c r="H194" s="11">
        <v>928567.94</v>
      </c>
      <c r="I194" s="11">
        <v>822435.67</v>
      </c>
      <c r="J194" s="11">
        <v>822435.67</v>
      </c>
      <c r="K194" s="11">
        <v>822435.67</v>
      </c>
      <c r="L194" s="11">
        <v>822435.67</v>
      </c>
      <c r="M194" s="11">
        <v>443930.44</v>
      </c>
      <c r="N194" s="11">
        <v>443930.44</v>
      </c>
      <c r="O194" s="11">
        <v>-396451.26</v>
      </c>
      <c r="P194" s="11">
        <v>-402316.71</v>
      </c>
      <c r="Q194" s="11">
        <v>-408182.16</v>
      </c>
      <c r="R194" s="11">
        <v>-1022857.31</v>
      </c>
      <c r="S194" s="11">
        <v>-1022857.31</v>
      </c>
      <c r="T194" s="11">
        <v>-1022857.31</v>
      </c>
      <c r="U194" s="11">
        <v>-1034532.31</v>
      </c>
      <c r="V194" s="11">
        <v>-928400.04</v>
      </c>
      <c r="W194" s="11">
        <v>-928400.04</v>
      </c>
      <c r="X194" s="11">
        <v>-928400.04</v>
      </c>
      <c r="Y194" s="11">
        <v>-928400.04</v>
      </c>
      <c r="Z194" s="11">
        <v>-549894.81000000006</v>
      </c>
      <c r="AA194" s="11">
        <v>-549894.81000000006</v>
      </c>
      <c r="AB194" s="11">
        <v>-5865.45</v>
      </c>
      <c r="AC194" s="11">
        <v>-5865.45</v>
      </c>
      <c r="AD194" s="11">
        <v>-5865.45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t="str">
        <f t="shared" si="23"/>
        <v>ED</v>
      </c>
      <c r="AP194" t="str">
        <f>IFERROR(IF(VLOOKUP(MID(A194,4,2),'Data.Lookup - Do Not Print'!$S$3:$T$7,2,FALSE)=1,MID(A194,4,2),0),"AN")</f>
        <v>AN</v>
      </c>
      <c r="AQ194" t="s">
        <v>987</v>
      </c>
      <c r="AR194" t="str">
        <f t="shared" si="24"/>
        <v>396067</v>
      </c>
      <c r="AS194" t="str">
        <f>IF(AO194="GD",VLOOKUP(_xlfn.NUMBERVALUE(AR194),'Data.Lookup - Do Not Print'!$D$3:$E$12,2,TRUE),VLOOKUP(_xlfn.NUMBERVALUE(AR194),'Data.Lookup - Do Not Print'!$A$3:$B$16,2,TRUE))</f>
        <v>Transportation - Tools</v>
      </c>
      <c r="AT194">
        <v>4</v>
      </c>
      <c r="AU194" t="str">
        <f t="shared" si="25"/>
        <v>ED.AN4</v>
      </c>
      <c r="AV194" s="46">
        <f>VLOOKUP($AU194,'2022-Allocations'!$I$6:$T$24,AV$8,FALSE)</f>
        <v>0.66500999999999999</v>
      </c>
      <c r="AW194" s="46">
        <f>VLOOKUP($AU194,'2022-Allocations'!$I$6:$T$24,AW$8,FALSE)</f>
        <v>0</v>
      </c>
      <c r="AX194" s="46">
        <f>VLOOKUP($AU194,'2022-Allocations'!$I$6:$T$24,AX$8,FALSE)</f>
        <v>0.33499000000000001</v>
      </c>
      <c r="AY194" s="46">
        <f>VLOOKUP($AU194,'2022-Allocations'!$I$6:$T$24,AY$8,FALSE)</f>
        <v>0</v>
      </c>
      <c r="AZ194" s="46">
        <f>VLOOKUP($AU194,'2022-Allocations'!$I$6:$T$24,AZ$8,FALSE)</f>
        <v>0</v>
      </c>
      <c r="BA194" s="121">
        <f t="shared" si="22"/>
        <v>0</v>
      </c>
      <c r="BB194" s="46">
        <f>VLOOKUP(A194,'Data.Lookup - Do Not Print'!$G$3:$I$802,3,FALSE)</f>
        <v>7.5800000000000006E-2</v>
      </c>
      <c r="BC194" s="46">
        <f>VLOOKUP(A194,'Data.Lookup - Do Not Print'!$M$3:$O$802,3,FALSE)</f>
        <v>3.6600000000000001E-2</v>
      </c>
      <c r="BD194" s="46" t="str">
        <f t="shared" si="27"/>
        <v>N</v>
      </c>
      <c r="BE194" s="126">
        <f t="shared" si="28"/>
        <v>295218</v>
      </c>
      <c r="BF194" s="126">
        <f t="shared" si="29"/>
        <v>0</v>
      </c>
      <c r="BG194" s="126">
        <f t="shared" si="30"/>
        <v>148712</v>
      </c>
      <c r="BH194" s="126">
        <f t="shared" si="31"/>
        <v>0</v>
      </c>
      <c r="BI194" s="126">
        <f t="shared" si="32"/>
        <v>0</v>
      </c>
      <c r="BJ194" s="131">
        <f t="shared" si="26"/>
        <v>0</v>
      </c>
    </row>
    <row r="195" spans="1:62" ht="13.5" thickBot="1">
      <c r="A195" s="9" t="s">
        <v>209</v>
      </c>
      <c r="B195" s="11">
        <v>2015714.8</v>
      </c>
      <c r="C195" s="11">
        <v>2015714.8</v>
      </c>
      <c r="D195" s="11">
        <v>2015714.8</v>
      </c>
      <c r="E195" s="11">
        <v>2015714.8</v>
      </c>
      <c r="F195" s="11">
        <v>2015714.8</v>
      </c>
      <c r="G195" s="11">
        <v>2015714.8</v>
      </c>
      <c r="H195" s="11">
        <v>2015714.8</v>
      </c>
      <c r="I195" s="11">
        <v>2015714.8</v>
      </c>
      <c r="J195" s="11">
        <v>2015714.8</v>
      </c>
      <c r="K195" s="11">
        <v>2015714.8</v>
      </c>
      <c r="L195" s="11">
        <v>2015714.8</v>
      </c>
      <c r="M195" s="11">
        <v>2015714.8</v>
      </c>
      <c r="N195" s="11">
        <v>2015714.8</v>
      </c>
      <c r="O195" s="11">
        <v>-1145948.1000000001</v>
      </c>
      <c r="P195" s="11">
        <v>-1152247.21</v>
      </c>
      <c r="Q195" s="11">
        <v>-1158546.32</v>
      </c>
      <c r="R195" s="11">
        <v>-1311696.1299999999</v>
      </c>
      <c r="S195" s="11">
        <v>-1317995.24</v>
      </c>
      <c r="T195" s="11">
        <v>-1324294.3500000001</v>
      </c>
      <c r="U195" s="11">
        <v>-1330593.46</v>
      </c>
      <c r="V195" s="11">
        <v>-1336892.57</v>
      </c>
      <c r="W195" s="11">
        <v>-1343191.68</v>
      </c>
      <c r="X195" s="11">
        <v>-1349490.79</v>
      </c>
      <c r="Y195" s="11">
        <v>-1355789.9</v>
      </c>
      <c r="Z195" s="11">
        <v>-1362089.01</v>
      </c>
      <c r="AA195" s="11">
        <v>-1368388.12</v>
      </c>
      <c r="AB195" s="11">
        <v>-6299.11</v>
      </c>
      <c r="AC195" s="11">
        <v>-6299.11</v>
      </c>
      <c r="AD195" s="11">
        <v>-6299.11</v>
      </c>
      <c r="AE195" s="11">
        <v>-6299.11</v>
      </c>
      <c r="AF195" s="11">
        <v>-6299.11</v>
      </c>
      <c r="AG195" s="11">
        <v>-6299.11</v>
      </c>
      <c r="AH195" s="11">
        <v>-6299.11</v>
      </c>
      <c r="AI195" s="11">
        <v>-6299.11</v>
      </c>
      <c r="AJ195" s="11">
        <v>-6299.11</v>
      </c>
      <c r="AK195" s="11">
        <v>-6299.11</v>
      </c>
      <c r="AL195" s="11">
        <v>-6299.11</v>
      </c>
      <c r="AM195" s="11">
        <v>-6299.11</v>
      </c>
      <c r="AN195" s="11">
        <v>-6299.11</v>
      </c>
      <c r="AO195" t="str">
        <f t="shared" si="23"/>
        <v>ED</v>
      </c>
      <c r="AP195" t="str">
        <f>IFERROR(IF(VLOOKUP(MID(A195,4,2),'Data.Lookup - Do Not Print'!$S$3:$T$7,2,FALSE)=1,MID(A195,4,2),0),"AN")</f>
        <v>AN</v>
      </c>
      <c r="AQ195" t="s">
        <v>987</v>
      </c>
      <c r="AR195" t="str">
        <f t="shared" si="24"/>
        <v>396068</v>
      </c>
      <c r="AS195" t="str">
        <f>IF(AO195="GD",VLOOKUP(_xlfn.NUMBERVALUE(AR195),'Data.Lookup - Do Not Print'!$D$3:$E$12,2,TRUE),VLOOKUP(_xlfn.NUMBERVALUE(AR195),'Data.Lookup - Do Not Print'!$A$3:$B$16,2,TRUE))</f>
        <v>Transportation - Tools</v>
      </c>
      <c r="AT195">
        <v>4</v>
      </c>
      <c r="AU195" t="str">
        <f t="shared" si="25"/>
        <v>ED.AN4</v>
      </c>
      <c r="AV195" s="46">
        <f>VLOOKUP($AU195,'2022-Allocations'!$I$6:$T$24,AV$8,FALSE)</f>
        <v>0.66500999999999999</v>
      </c>
      <c r="AW195" s="46">
        <f>VLOOKUP($AU195,'2022-Allocations'!$I$6:$T$24,AW$8,FALSE)</f>
        <v>0</v>
      </c>
      <c r="AX195" s="46">
        <f>VLOOKUP($AU195,'2022-Allocations'!$I$6:$T$24,AX$8,FALSE)</f>
        <v>0.33499000000000001</v>
      </c>
      <c r="AY195" s="46">
        <f>VLOOKUP($AU195,'2022-Allocations'!$I$6:$T$24,AY$8,FALSE)</f>
        <v>0</v>
      </c>
      <c r="AZ195" s="46">
        <f>VLOOKUP($AU195,'2022-Allocations'!$I$6:$T$24,AZ$8,FALSE)</f>
        <v>0</v>
      </c>
      <c r="BA195" s="121">
        <f t="shared" si="22"/>
        <v>0</v>
      </c>
      <c r="BB195" s="46">
        <f>VLOOKUP(A195,'Data.Lookup - Do Not Print'!$G$3:$I$802,3,FALSE)</f>
        <v>3.7499999999999999E-2</v>
      </c>
      <c r="BC195" s="46">
        <f>VLOOKUP(A195,'Data.Lookup - Do Not Print'!$M$3:$O$802,3,FALSE)</f>
        <v>1.8800000000000001E-2</v>
      </c>
      <c r="BD195" s="46" t="str">
        <f t="shared" si="27"/>
        <v>N</v>
      </c>
      <c r="BE195" s="126">
        <f t="shared" si="28"/>
        <v>1340470</v>
      </c>
      <c r="BF195" s="126">
        <f t="shared" si="29"/>
        <v>0</v>
      </c>
      <c r="BG195" s="126">
        <f t="shared" si="30"/>
        <v>675244</v>
      </c>
      <c r="BH195" s="126">
        <f t="shared" si="31"/>
        <v>0</v>
      </c>
      <c r="BI195" s="126">
        <f t="shared" si="32"/>
        <v>0</v>
      </c>
      <c r="BJ195" s="131">
        <f t="shared" si="26"/>
        <v>0</v>
      </c>
    </row>
    <row r="196" spans="1:62" ht="13.5" thickBot="1">
      <c r="A196" s="9" t="s">
        <v>210</v>
      </c>
      <c r="B196" s="11">
        <v>29186066.940000001</v>
      </c>
      <c r="C196" s="11">
        <v>29386710.25</v>
      </c>
      <c r="D196" s="11">
        <v>29329192.93</v>
      </c>
      <c r="E196" s="11">
        <v>29504413.890000001</v>
      </c>
      <c r="F196" s="11">
        <v>28609558.440000001</v>
      </c>
      <c r="G196" s="11">
        <v>28194256.609999999</v>
      </c>
      <c r="H196" s="11">
        <v>28715108.600000001</v>
      </c>
      <c r="I196" s="11">
        <v>29046388.559999999</v>
      </c>
      <c r="J196" s="11">
        <v>28479928.210000001</v>
      </c>
      <c r="K196" s="11">
        <v>28463957.18</v>
      </c>
      <c r="L196" s="11">
        <v>28310317.399999999</v>
      </c>
      <c r="M196" s="11">
        <v>28074857.149999999</v>
      </c>
      <c r="N196" s="11">
        <v>28381281.48</v>
      </c>
      <c r="O196" s="11">
        <v>-15969676.66</v>
      </c>
      <c r="P196" s="11">
        <v>-16111371.92</v>
      </c>
      <c r="Q196" s="11">
        <v>-16230753.300000001</v>
      </c>
      <c r="R196" s="11">
        <v>-16392588.220000001</v>
      </c>
      <c r="S196" s="11">
        <v>-16383664.960000001</v>
      </c>
      <c r="T196" s="11">
        <v>-16504032.890000001</v>
      </c>
      <c r="U196" s="11">
        <v>-16518457.6</v>
      </c>
      <c r="V196" s="11">
        <v>-16583434.970000001</v>
      </c>
      <c r="W196" s="11">
        <v>-16403135.189999999</v>
      </c>
      <c r="X196" s="11">
        <v>-16534026.83</v>
      </c>
      <c r="Y196" s="11">
        <v>-16513351.1</v>
      </c>
      <c r="Z196" s="11">
        <v>-16422273.98</v>
      </c>
      <c r="AA196" s="11">
        <v>-16178370.710000001</v>
      </c>
      <c r="AB196" s="11">
        <v>-164812.85</v>
      </c>
      <c r="AC196" s="11">
        <v>-162783.51</v>
      </c>
      <c r="AD196" s="11">
        <v>-163181.28</v>
      </c>
      <c r="AE196" s="11">
        <v>-163508.4</v>
      </c>
      <c r="AF196" s="11">
        <v>-161508.41</v>
      </c>
      <c r="AG196" s="11">
        <v>-157867.26999999999</v>
      </c>
      <c r="AH196" s="11">
        <v>-158160.60999999999</v>
      </c>
      <c r="AI196" s="11">
        <v>-160528.82999999999</v>
      </c>
      <c r="AJ196" s="11">
        <v>-159875.22</v>
      </c>
      <c r="AK196" s="11">
        <v>-158256.54999999999</v>
      </c>
      <c r="AL196" s="11">
        <v>-157785.17000000001</v>
      </c>
      <c r="AM196" s="11">
        <v>-156703.79999999999</v>
      </c>
      <c r="AN196" s="11">
        <v>-156901.01</v>
      </c>
      <c r="AO196" t="str">
        <f t="shared" si="23"/>
        <v>ED</v>
      </c>
      <c r="AP196" t="str">
        <f>IFERROR(IF(VLOOKUP(MID(A196,4,2),'Data.Lookup - Do Not Print'!$S$3:$T$7,2,FALSE)=1,MID(A196,4,2),0),"AN")</f>
        <v>AN</v>
      </c>
      <c r="AQ196" t="s">
        <v>987</v>
      </c>
      <c r="AR196" t="str">
        <f t="shared" si="24"/>
        <v>397000</v>
      </c>
      <c r="AS196" t="str">
        <f>IF(AO196="GD",VLOOKUP(_xlfn.NUMBERVALUE(AR196),'Data.Lookup - Do Not Print'!$D$3:$E$12,2,TRUE),VLOOKUP(_xlfn.NUMBERVALUE(AR196),'Data.Lookup - Do Not Print'!$A$3:$B$16,2,TRUE))</f>
        <v>General</v>
      </c>
      <c r="AT196">
        <v>4</v>
      </c>
      <c r="AU196" t="str">
        <f t="shared" si="25"/>
        <v>ED.AN4</v>
      </c>
      <c r="AV196" s="46">
        <f>VLOOKUP($AU196,'2022-Allocations'!$I$6:$T$24,AV$8,FALSE)</f>
        <v>0.66500999999999999</v>
      </c>
      <c r="AW196" s="46">
        <f>VLOOKUP($AU196,'2022-Allocations'!$I$6:$T$24,AW$8,FALSE)</f>
        <v>0</v>
      </c>
      <c r="AX196" s="46">
        <f>VLOOKUP($AU196,'2022-Allocations'!$I$6:$T$24,AX$8,FALSE)</f>
        <v>0.33499000000000001</v>
      </c>
      <c r="AY196" s="46">
        <f>VLOOKUP($AU196,'2022-Allocations'!$I$6:$T$24,AY$8,FALSE)</f>
        <v>0</v>
      </c>
      <c r="AZ196" s="46">
        <f>VLOOKUP($AU196,'2022-Allocations'!$I$6:$T$24,AZ$8,FALSE)</f>
        <v>0</v>
      </c>
      <c r="BA196" s="121">
        <f t="shared" si="22"/>
        <v>0</v>
      </c>
      <c r="BB196" s="46">
        <f>VLOOKUP(A196,'Data.Lookup - Do Not Print'!$G$3:$I$802,3,FALSE)</f>
        <v>6.6699999999999995E-2</v>
      </c>
      <c r="BC196" s="46">
        <f>VLOOKUP(A196,'Data.Lookup - Do Not Print'!$M$3:$O$802,3,FALSE)</f>
        <v>6.6699999999999995E-2</v>
      </c>
      <c r="BD196" s="46" t="str">
        <f t="shared" si="27"/>
        <v>N</v>
      </c>
      <c r="BE196" s="126">
        <f t="shared" si="28"/>
        <v>18873836</v>
      </c>
      <c r="BF196" s="126">
        <f t="shared" si="29"/>
        <v>0</v>
      </c>
      <c r="BG196" s="126">
        <f t="shared" si="30"/>
        <v>9507445</v>
      </c>
      <c r="BH196" s="126">
        <f t="shared" si="31"/>
        <v>0</v>
      </c>
      <c r="BI196" s="126">
        <f t="shared" si="32"/>
        <v>0</v>
      </c>
      <c r="BJ196" s="131">
        <f t="shared" si="26"/>
        <v>0</v>
      </c>
    </row>
    <row r="197" spans="1:62" ht="13.5" thickBot="1">
      <c r="A197" s="9" t="s">
        <v>211</v>
      </c>
      <c r="B197" s="11">
        <v>1029809.96</v>
      </c>
      <c r="C197" s="11">
        <v>1029809.96</v>
      </c>
      <c r="D197" s="11">
        <v>1048860.79</v>
      </c>
      <c r="E197" s="11">
        <v>1048860.79</v>
      </c>
      <c r="F197" s="11">
        <v>1222516.95</v>
      </c>
      <c r="G197" s="11">
        <v>1254369.6200000001</v>
      </c>
      <c r="H197" s="11">
        <v>1531640.93</v>
      </c>
      <c r="I197" s="11">
        <v>1531532.59</v>
      </c>
      <c r="J197" s="11">
        <v>1769748.59</v>
      </c>
      <c r="K197" s="11">
        <v>1769966.77</v>
      </c>
      <c r="L197" s="11">
        <v>1802624.42</v>
      </c>
      <c r="M197" s="11">
        <v>1802624.42</v>
      </c>
      <c r="N197" s="11">
        <v>1881015.91</v>
      </c>
      <c r="O197" s="11">
        <v>-55630.19</v>
      </c>
      <c r="P197" s="11">
        <v>-61354.22</v>
      </c>
      <c r="Q197" s="11">
        <v>-67131.19</v>
      </c>
      <c r="R197" s="11">
        <v>-72961.11</v>
      </c>
      <c r="S197" s="11">
        <v>-79273.649999999994</v>
      </c>
      <c r="T197" s="11">
        <v>-86157.33</v>
      </c>
      <c r="U197" s="11">
        <v>-93900.11</v>
      </c>
      <c r="V197" s="11">
        <v>-102413.18</v>
      </c>
      <c r="W197" s="11">
        <v>-111587.99</v>
      </c>
      <c r="X197" s="11">
        <v>-121425.45</v>
      </c>
      <c r="Y197" s="11">
        <v>-131354.26999999999</v>
      </c>
      <c r="Z197" s="11">
        <v>-141373.85999999999</v>
      </c>
      <c r="AA197" s="11">
        <v>-151611.31</v>
      </c>
      <c r="AB197" s="11">
        <v>-5723.97</v>
      </c>
      <c r="AC197" s="11">
        <v>-5724.03</v>
      </c>
      <c r="AD197" s="11">
        <v>-5776.97</v>
      </c>
      <c r="AE197" s="11">
        <v>-5829.92</v>
      </c>
      <c r="AF197" s="11">
        <v>-6312.54</v>
      </c>
      <c r="AG197" s="11">
        <v>-6883.68</v>
      </c>
      <c r="AH197" s="11">
        <v>-7742.78</v>
      </c>
      <c r="AI197" s="11">
        <v>-8513.07</v>
      </c>
      <c r="AJ197" s="11">
        <v>-9174.81</v>
      </c>
      <c r="AK197" s="11">
        <v>-9837.4599999999991</v>
      </c>
      <c r="AL197" s="11">
        <v>-9928.82</v>
      </c>
      <c r="AM197" s="11">
        <v>-10019.59</v>
      </c>
      <c r="AN197" s="11">
        <v>-10237.450000000001</v>
      </c>
      <c r="AO197" t="str">
        <f t="shared" si="23"/>
        <v>ED</v>
      </c>
      <c r="AP197" t="str">
        <f>IFERROR(IF(VLOOKUP(MID(A197,4,2),'Data.Lookup - Do Not Print'!$S$3:$T$7,2,FALSE)=1,MID(A197,4,2),0),"AN")</f>
        <v>AN</v>
      </c>
      <c r="AQ197" t="s">
        <v>987</v>
      </c>
      <c r="AR197" t="str">
        <f t="shared" si="24"/>
        <v>397500</v>
      </c>
      <c r="AS197" t="str">
        <f>IF(AO197="GD",VLOOKUP(_xlfn.NUMBERVALUE(AR197),'Data.Lookup - Do Not Print'!$D$3:$E$12,2,TRUE),VLOOKUP(_xlfn.NUMBERVALUE(AR197),'Data.Lookup - Do Not Print'!$A$3:$B$16,2,TRUE))</f>
        <v>General</v>
      </c>
      <c r="AT197">
        <v>4</v>
      </c>
      <c r="AU197" t="str">
        <f t="shared" si="25"/>
        <v>ED.AN4</v>
      </c>
      <c r="AV197" s="46">
        <f>VLOOKUP($AU197,'2022-Allocations'!$I$6:$T$24,AV$8,FALSE)</f>
        <v>0.66500999999999999</v>
      </c>
      <c r="AW197" s="46">
        <f>VLOOKUP($AU197,'2022-Allocations'!$I$6:$T$24,AW$8,FALSE)</f>
        <v>0</v>
      </c>
      <c r="AX197" s="46">
        <f>VLOOKUP($AU197,'2022-Allocations'!$I$6:$T$24,AX$8,FALSE)</f>
        <v>0.33499000000000001</v>
      </c>
      <c r="AY197" s="46">
        <f>VLOOKUP($AU197,'2022-Allocations'!$I$6:$T$24,AY$8,FALSE)</f>
        <v>0</v>
      </c>
      <c r="AZ197" s="46">
        <f>VLOOKUP($AU197,'2022-Allocations'!$I$6:$T$24,AZ$8,FALSE)</f>
        <v>0</v>
      </c>
      <c r="BA197" s="121">
        <f t="shared" ref="BA197:BA259" si="33">SUM(AV197:AZ197)-1</f>
        <v>0</v>
      </c>
      <c r="BB197" s="46">
        <f>VLOOKUP(A197,'Data.Lookup - Do Not Print'!$G$3:$I$802,3,FALSE)</f>
        <v>6.6699999999999995E-2</v>
      </c>
      <c r="BC197" s="46">
        <f>VLOOKUP(A197,'Data.Lookup - Do Not Print'!$M$3:$O$802,3,FALSE)</f>
        <v>6.6699999999999995E-2</v>
      </c>
      <c r="BD197" s="46" t="str">
        <f t="shared" si="27"/>
        <v>N</v>
      </c>
      <c r="BE197" s="126">
        <f t="shared" si="28"/>
        <v>1250894</v>
      </c>
      <c r="BF197" s="126">
        <f t="shared" si="29"/>
        <v>0</v>
      </c>
      <c r="BG197" s="126">
        <f t="shared" si="30"/>
        <v>630122</v>
      </c>
      <c r="BH197" s="126">
        <f t="shared" si="31"/>
        <v>0</v>
      </c>
      <c r="BI197" s="126">
        <f t="shared" si="32"/>
        <v>0</v>
      </c>
      <c r="BJ197" s="131">
        <f t="shared" si="26"/>
        <v>0</v>
      </c>
    </row>
    <row r="198" spans="1:62" ht="13.5" thickBot="1">
      <c r="A198" s="9" t="s">
        <v>212</v>
      </c>
      <c r="B198" s="11">
        <v>271879.39</v>
      </c>
      <c r="C198" s="11">
        <v>269275.76</v>
      </c>
      <c r="D198" s="11">
        <v>269275.76</v>
      </c>
      <c r="E198" s="11">
        <v>269275.76</v>
      </c>
      <c r="F198" s="11">
        <v>269275.76</v>
      </c>
      <c r="G198" s="11">
        <v>269275.76</v>
      </c>
      <c r="H198" s="11">
        <v>269275.76</v>
      </c>
      <c r="I198" s="11">
        <v>269275.76</v>
      </c>
      <c r="J198" s="11">
        <v>274691.71999999997</v>
      </c>
      <c r="K198" s="11">
        <v>274691.71999999997</v>
      </c>
      <c r="L198" s="11">
        <v>274691.71999999997</v>
      </c>
      <c r="M198" s="11">
        <v>274691.71999999997</v>
      </c>
      <c r="N198" s="11">
        <v>281702.94</v>
      </c>
      <c r="O198" s="11">
        <v>-114157.31</v>
      </c>
      <c r="P198" s="11">
        <v>-111628.32</v>
      </c>
      <c r="Q198" s="11">
        <v>-113872.28</v>
      </c>
      <c r="R198" s="11">
        <v>-116116.24</v>
      </c>
      <c r="S198" s="11">
        <v>-118360.2</v>
      </c>
      <c r="T198" s="11">
        <v>-120604.16</v>
      </c>
      <c r="U198" s="11">
        <v>-122848.12</v>
      </c>
      <c r="V198" s="11">
        <v>-125092.08</v>
      </c>
      <c r="W198" s="11">
        <v>-127358.61</v>
      </c>
      <c r="X198" s="11">
        <v>-129647.71</v>
      </c>
      <c r="Y198" s="11">
        <v>-131936.81</v>
      </c>
      <c r="Z198" s="11">
        <v>-134225.91</v>
      </c>
      <c r="AA198" s="11">
        <v>-136544.23000000001</v>
      </c>
      <c r="AB198" s="11">
        <v>-2265.66</v>
      </c>
      <c r="AC198" s="11">
        <v>-2254.81</v>
      </c>
      <c r="AD198" s="11">
        <v>-2243.96</v>
      </c>
      <c r="AE198" s="11">
        <v>-2243.96</v>
      </c>
      <c r="AF198" s="11">
        <v>-2243.96</v>
      </c>
      <c r="AG198" s="11">
        <v>-2243.96</v>
      </c>
      <c r="AH198" s="11">
        <v>-2243.96</v>
      </c>
      <c r="AI198" s="11">
        <v>-2243.96</v>
      </c>
      <c r="AJ198" s="11">
        <v>-2266.5300000000002</v>
      </c>
      <c r="AK198" s="11">
        <v>-2289.1</v>
      </c>
      <c r="AL198" s="11">
        <v>-2289.1</v>
      </c>
      <c r="AM198" s="11">
        <v>-2289.1</v>
      </c>
      <c r="AN198" s="11">
        <v>-2318.3200000000002</v>
      </c>
      <c r="AO198" t="str">
        <f t="shared" si="23"/>
        <v>ED</v>
      </c>
      <c r="AP198" t="str">
        <f>IFERROR(IF(VLOOKUP(MID(A198,4,2),'Data.Lookup - Do Not Print'!$S$3:$T$7,2,FALSE)=1,MID(A198,4,2),0),"AN")</f>
        <v>AN</v>
      </c>
      <c r="AQ198" t="s">
        <v>987</v>
      </c>
      <c r="AR198" t="str">
        <f t="shared" si="24"/>
        <v>398000</v>
      </c>
      <c r="AS198" t="str">
        <f>IF(AO198="GD",VLOOKUP(_xlfn.NUMBERVALUE(AR198),'Data.Lookup - Do Not Print'!$D$3:$E$12,2,TRUE),VLOOKUP(_xlfn.NUMBERVALUE(AR198),'Data.Lookup - Do Not Print'!$A$3:$B$16,2,TRUE))</f>
        <v>General</v>
      </c>
      <c r="AT198">
        <v>4</v>
      </c>
      <c r="AU198" t="str">
        <f t="shared" si="25"/>
        <v>ED.AN4</v>
      </c>
      <c r="AV198" s="46">
        <f>VLOOKUP($AU198,'2022-Allocations'!$I$6:$T$24,AV$8,FALSE)</f>
        <v>0.66500999999999999</v>
      </c>
      <c r="AW198" s="46">
        <f>VLOOKUP($AU198,'2022-Allocations'!$I$6:$T$24,AW$8,FALSE)</f>
        <v>0</v>
      </c>
      <c r="AX198" s="46">
        <f>VLOOKUP($AU198,'2022-Allocations'!$I$6:$T$24,AX$8,FALSE)</f>
        <v>0.33499000000000001</v>
      </c>
      <c r="AY198" s="46">
        <f>VLOOKUP($AU198,'2022-Allocations'!$I$6:$T$24,AY$8,FALSE)</f>
        <v>0</v>
      </c>
      <c r="AZ198" s="46">
        <f>VLOOKUP($AU198,'2022-Allocations'!$I$6:$T$24,AZ$8,FALSE)</f>
        <v>0</v>
      </c>
      <c r="BA198" s="121">
        <f t="shared" si="33"/>
        <v>0</v>
      </c>
      <c r="BB198" s="46">
        <f>VLOOKUP(A198,'Data.Lookup - Do Not Print'!$G$3:$I$802,3,FALSE)</f>
        <v>0.1</v>
      </c>
      <c r="BC198" s="46">
        <f>VLOOKUP(A198,'Data.Lookup - Do Not Print'!$M$3:$O$802,3,FALSE)</f>
        <v>0.1</v>
      </c>
      <c r="BD198" s="46" t="str">
        <f t="shared" si="27"/>
        <v>N</v>
      </c>
      <c r="BE198" s="126">
        <f t="shared" si="28"/>
        <v>187335</v>
      </c>
      <c r="BF198" s="126">
        <f t="shared" si="29"/>
        <v>0</v>
      </c>
      <c r="BG198" s="126">
        <f t="shared" si="30"/>
        <v>94368</v>
      </c>
      <c r="BH198" s="126">
        <f t="shared" si="31"/>
        <v>0</v>
      </c>
      <c r="BI198" s="126">
        <f t="shared" si="32"/>
        <v>0</v>
      </c>
      <c r="BJ198" s="131">
        <f t="shared" si="26"/>
        <v>0</v>
      </c>
    </row>
    <row r="199" spans="1:62" ht="13.5" thickBot="1">
      <c r="A199" s="9" t="s">
        <v>213</v>
      </c>
      <c r="B199" s="11">
        <v>144732.66</v>
      </c>
      <c r="C199" s="11">
        <v>144732.66</v>
      </c>
      <c r="D199" s="11">
        <v>144732.66</v>
      </c>
      <c r="E199" s="11">
        <v>144732.66</v>
      </c>
      <c r="F199" s="11">
        <v>144732.66</v>
      </c>
      <c r="G199" s="11">
        <v>144732.66</v>
      </c>
      <c r="H199" s="11">
        <v>144732.66</v>
      </c>
      <c r="I199" s="11">
        <v>144732.66</v>
      </c>
      <c r="J199" s="11">
        <v>144732.66</v>
      </c>
      <c r="K199" s="11">
        <v>144732.66</v>
      </c>
      <c r="L199" s="11">
        <v>144732.66</v>
      </c>
      <c r="M199" s="11">
        <v>144732.66</v>
      </c>
      <c r="N199" s="11">
        <v>144732.66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t="str">
        <f t="shared" si="23"/>
        <v>ED</v>
      </c>
      <c r="AP199" t="str">
        <f>IFERROR(IF(VLOOKUP(MID(A199,4,2),'Data.Lookup - Do Not Print'!$S$3:$T$7,2,FALSE)=1,MID(A199,4,2),0),"AN")</f>
        <v>AN</v>
      </c>
      <c r="AQ199" t="s">
        <v>987</v>
      </c>
      <c r="AR199" t="str">
        <f t="shared" si="24"/>
        <v>340200</v>
      </c>
      <c r="AS199" t="str">
        <f>IF(AO199="GD",VLOOKUP(_xlfn.NUMBERVALUE(AR199),'Data.Lookup - Do Not Print'!$D$3:$E$12,2,TRUE),VLOOKUP(_xlfn.NUMBERVALUE(AR199),'Data.Lookup - Do Not Print'!$A$3:$B$16,2,TRUE))</f>
        <v>Production - Other</v>
      </c>
      <c r="AT199">
        <v>1</v>
      </c>
      <c r="AU199" t="str">
        <f t="shared" si="25"/>
        <v>ED.AN1</v>
      </c>
      <c r="AV199" s="46">
        <f>VLOOKUP($AU199,'2022-Allocations'!$I$6:$T$24,AV$8,FALSE)</f>
        <v>0.65529999999999999</v>
      </c>
      <c r="AW199" s="46">
        <f>VLOOKUP($AU199,'2022-Allocations'!$I$6:$T$24,AW$8,FALSE)</f>
        <v>0</v>
      </c>
      <c r="AX199" s="46">
        <f>VLOOKUP($AU199,'2022-Allocations'!$I$6:$T$24,AX$8,FALSE)</f>
        <v>0.34470000000000001</v>
      </c>
      <c r="AY199" s="46">
        <f>VLOOKUP($AU199,'2022-Allocations'!$I$6:$T$24,AY$8,FALSE)</f>
        <v>0</v>
      </c>
      <c r="AZ199" s="46">
        <f>VLOOKUP($AU199,'2022-Allocations'!$I$6:$T$24,AZ$8,FALSE)</f>
        <v>0</v>
      </c>
      <c r="BA199" s="121">
        <f t="shared" si="33"/>
        <v>0</v>
      </c>
      <c r="BB199" s="46">
        <f>VLOOKUP(A199,'Data.Lookup - Do Not Print'!$G$3:$I$802,3,FALSE)</f>
        <v>0</v>
      </c>
      <c r="BC199" s="46">
        <f>VLOOKUP(A199,'Data.Lookup - Do Not Print'!$M$3:$O$802,3,FALSE)</f>
        <v>0</v>
      </c>
      <c r="BD199" s="46" t="str">
        <f t="shared" si="27"/>
        <v>Y</v>
      </c>
      <c r="BE199" s="126">
        <f t="shared" si="28"/>
        <v>94843</v>
      </c>
      <c r="BF199" s="126">
        <f t="shared" si="29"/>
        <v>0</v>
      </c>
      <c r="BG199" s="126">
        <f t="shared" si="30"/>
        <v>49889</v>
      </c>
      <c r="BH199" s="126">
        <f t="shared" si="31"/>
        <v>0</v>
      </c>
      <c r="BI199" s="126">
        <f t="shared" si="32"/>
        <v>0</v>
      </c>
      <c r="BJ199" s="131">
        <f t="shared" si="26"/>
        <v>0</v>
      </c>
    </row>
    <row r="200" spans="1:62" ht="13.5" thickBot="1">
      <c r="A200" s="9" t="s">
        <v>214</v>
      </c>
      <c r="B200" s="11">
        <v>1273891.95</v>
      </c>
      <c r="C200" s="11">
        <v>1273891.95</v>
      </c>
      <c r="D200" s="11">
        <v>1273891.95</v>
      </c>
      <c r="E200" s="11">
        <v>1273891.95</v>
      </c>
      <c r="F200" s="11">
        <v>1273891.95</v>
      </c>
      <c r="G200" s="11">
        <v>1273891.95</v>
      </c>
      <c r="H200" s="11">
        <v>1273891.95</v>
      </c>
      <c r="I200" s="11">
        <v>1273891.95</v>
      </c>
      <c r="J200" s="11">
        <v>1273891.95</v>
      </c>
      <c r="K200" s="11">
        <v>1273891.95</v>
      </c>
      <c r="L200" s="11">
        <v>1273891.95</v>
      </c>
      <c r="M200" s="11">
        <v>1273891.95</v>
      </c>
      <c r="N200" s="11">
        <v>1273891.95</v>
      </c>
      <c r="O200" s="11">
        <v>-565941.48</v>
      </c>
      <c r="P200" s="11">
        <v>-568659.12</v>
      </c>
      <c r="Q200" s="11">
        <v>-571376.76</v>
      </c>
      <c r="R200" s="11">
        <v>-574094.4</v>
      </c>
      <c r="S200" s="11">
        <v>-576812.04</v>
      </c>
      <c r="T200" s="11">
        <v>-579529.68000000005</v>
      </c>
      <c r="U200" s="11">
        <v>-582247.31999999995</v>
      </c>
      <c r="V200" s="11">
        <v>-584964.96</v>
      </c>
      <c r="W200" s="11">
        <v>-587682.59</v>
      </c>
      <c r="X200" s="11">
        <v>-590400.22</v>
      </c>
      <c r="Y200" s="11">
        <v>-593117.85</v>
      </c>
      <c r="Z200" s="11">
        <v>-595835.48</v>
      </c>
      <c r="AA200" s="11">
        <v>-598553.11</v>
      </c>
      <c r="AB200" s="11">
        <v>-2717.64</v>
      </c>
      <c r="AC200" s="11">
        <v>-2717.64</v>
      </c>
      <c r="AD200" s="11">
        <v>-2717.64</v>
      </c>
      <c r="AE200" s="11">
        <v>-2717.64</v>
      </c>
      <c r="AF200" s="11">
        <v>-2717.64</v>
      </c>
      <c r="AG200" s="11">
        <v>-2717.64</v>
      </c>
      <c r="AH200" s="11">
        <v>-2717.64</v>
      </c>
      <c r="AI200" s="11">
        <v>-2717.64</v>
      </c>
      <c r="AJ200" s="11">
        <v>-2717.63</v>
      </c>
      <c r="AK200" s="11">
        <v>-2717.63</v>
      </c>
      <c r="AL200" s="11">
        <v>-2717.63</v>
      </c>
      <c r="AM200" s="11">
        <v>-2717.63</v>
      </c>
      <c r="AN200" s="11">
        <v>-2717.63</v>
      </c>
      <c r="AO200" t="str">
        <f t="shared" si="23"/>
        <v>ED</v>
      </c>
      <c r="AP200" t="str">
        <f>IFERROR(IF(VLOOKUP(MID(A200,4,2),'Data.Lookup - Do Not Print'!$S$3:$T$7,2,FALSE)=1,MID(A200,4,2),0),"AN")</f>
        <v>AN</v>
      </c>
      <c r="AQ200" t="s">
        <v>987</v>
      </c>
      <c r="AR200" t="str">
        <f t="shared" si="24"/>
        <v>341000</v>
      </c>
      <c r="AS200" t="str">
        <f>IF(AO200="GD",VLOOKUP(_xlfn.NUMBERVALUE(AR200),'Data.Lookup - Do Not Print'!$D$3:$E$12,2,TRUE),VLOOKUP(_xlfn.NUMBERVALUE(AR200),'Data.Lookup - Do Not Print'!$A$3:$B$16,2,TRUE))</f>
        <v>Production - Other</v>
      </c>
      <c r="AT200">
        <v>1</v>
      </c>
      <c r="AU200" t="str">
        <f t="shared" si="25"/>
        <v>ED.AN1</v>
      </c>
      <c r="AV200" s="46">
        <f>VLOOKUP($AU200,'2022-Allocations'!$I$6:$T$24,AV$8,FALSE)</f>
        <v>0.65529999999999999</v>
      </c>
      <c r="AW200" s="46">
        <f>VLOOKUP($AU200,'2022-Allocations'!$I$6:$T$24,AW$8,FALSE)</f>
        <v>0</v>
      </c>
      <c r="AX200" s="46">
        <f>VLOOKUP($AU200,'2022-Allocations'!$I$6:$T$24,AX$8,FALSE)</f>
        <v>0.34470000000000001</v>
      </c>
      <c r="AY200" s="46">
        <f>VLOOKUP($AU200,'2022-Allocations'!$I$6:$T$24,AY$8,FALSE)</f>
        <v>0</v>
      </c>
      <c r="AZ200" s="46">
        <f>VLOOKUP($AU200,'2022-Allocations'!$I$6:$T$24,AZ$8,FALSE)</f>
        <v>0</v>
      </c>
      <c r="BA200" s="121">
        <f t="shared" si="33"/>
        <v>0</v>
      </c>
      <c r="BB200" s="46">
        <f>VLOOKUP(A200,'Data.Lookup - Do Not Print'!$G$3:$I$802,3,FALSE)</f>
        <v>2.5599999999999998E-2</v>
      </c>
      <c r="BC200" s="46">
        <f>VLOOKUP(A200,'Data.Lookup - Do Not Print'!$M$3:$O$802,3,FALSE)</f>
        <v>2.63E-2</v>
      </c>
      <c r="BD200" s="46" t="str">
        <f t="shared" si="27"/>
        <v>N</v>
      </c>
      <c r="BE200" s="126">
        <f t="shared" si="28"/>
        <v>834781</v>
      </c>
      <c r="BF200" s="126">
        <f t="shared" si="29"/>
        <v>0</v>
      </c>
      <c r="BG200" s="126">
        <f t="shared" si="30"/>
        <v>439111</v>
      </c>
      <c r="BH200" s="126">
        <f t="shared" si="31"/>
        <v>0</v>
      </c>
      <c r="BI200" s="126">
        <f t="shared" si="32"/>
        <v>0</v>
      </c>
      <c r="BJ200" s="131">
        <f t="shared" si="26"/>
        <v>0</v>
      </c>
    </row>
    <row r="201" spans="1:62" ht="13.5" thickBot="1">
      <c r="A201" s="9" t="s">
        <v>215</v>
      </c>
      <c r="B201" s="11">
        <v>162143.44</v>
      </c>
      <c r="C201" s="11">
        <v>162143.44</v>
      </c>
      <c r="D201" s="11">
        <v>162143.44</v>
      </c>
      <c r="E201" s="11">
        <v>162143.44</v>
      </c>
      <c r="F201" s="11">
        <v>162143.44</v>
      </c>
      <c r="G201" s="11">
        <v>162143.44</v>
      </c>
      <c r="H201" s="11">
        <v>162143.44</v>
      </c>
      <c r="I201" s="11">
        <v>162143.44</v>
      </c>
      <c r="J201" s="11">
        <v>162143.44</v>
      </c>
      <c r="K201" s="11">
        <v>162143.44</v>
      </c>
      <c r="L201" s="11">
        <v>162143.44</v>
      </c>
      <c r="M201" s="11">
        <v>162143.44</v>
      </c>
      <c r="N201" s="11">
        <v>162143.44</v>
      </c>
      <c r="O201" s="11">
        <v>28854.99</v>
      </c>
      <c r="P201" s="11">
        <v>28500.98</v>
      </c>
      <c r="Q201" s="11">
        <v>28146.97</v>
      </c>
      <c r="R201" s="11">
        <v>27792.959999999999</v>
      </c>
      <c r="S201" s="11">
        <v>27438.95</v>
      </c>
      <c r="T201" s="11">
        <v>27084.94</v>
      </c>
      <c r="U201" s="11">
        <v>26730.93</v>
      </c>
      <c r="V201" s="11">
        <v>26376.92</v>
      </c>
      <c r="W201" s="11">
        <v>26022.91</v>
      </c>
      <c r="X201" s="11">
        <v>25668.9</v>
      </c>
      <c r="Y201" s="11">
        <v>25314.89</v>
      </c>
      <c r="Z201" s="11">
        <v>24960.880000000001</v>
      </c>
      <c r="AA201" s="11">
        <v>24606.87</v>
      </c>
      <c r="AB201" s="11">
        <v>-354.01</v>
      </c>
      <c r="AC201" s="11">
        <v>-354.01</v>
      </c>
      <c r="AD201" s="11">
        <v>-354.01</v>
      </c>
      <c r="AE201" s="11">
        <v>-354.01</v>
      </c>
      <c r="AF201" s="11">
        <v>-354.01</v>
      </c>
      <c r="AG201" s="11">
        <v>-354.01</v>
      </c>
      <c r="AH201" s="11">
        <v>-354.01</v>
      </c>
      <c r="AI201" s="11">
        <v>-354.01</v>
      </c>
      <c r="AJ201" s="11">
        <v>-354.01</v>
      </c>
      <c r="AK201" s="11">
        <v>-354.01</v>
      </c>
      <c r="AL201" s="11">
        <v>-354.01</v>
      </c>
      <c r="AM201" s="11">
        <v>-354.01</v>
      </c>
      <c r="AN201" s="11">
        <v>-354.01</v>
      </c>
      <c r="AO201" t="str">
        <f t="shared" si="23"/>
        <v>ED</v>
      </c>
      <c r="AP201" t="str">
        <f>IFERROR(IF(VLOOKUP(MID(A201,4,2),'Data.Lookup - Do Not Print'!$S$3:$T$7,2,FALSE)=1,MID(A201,4,2),0),"AN")</f>
        <v>AN</v>
      </c>
      <c r="AQ201" t="s">
        <v>987</v>
      </c>
      <c r="AR201" t="str">
        <f t="shared" si="24"/>
        <v>342000</v>
      </c>
      <c r="AS201" t="str">
        <f>IF(AO201="GD",VLOOKUP(_xlfn.NUMBERVALUE(AR201),'Data.Lookup - Do Not Print'!$D$3:$E$12,2,TRUE),VLOOKUP(_xlfn.NUMBERVALUE(AR201),'Data.Lookup - Do Not Print'!$A$3:$B$16,2,TRUE))</f>
        <v>Production - Other</v>
      </c>
      <c r="AT201">
        <v>1</v>
      </c>
      <c r="AU201" t="str">
        <f t="shared" si="25"/>
        <v>ED.AN1</v>
      </c>
      <c r="AV201" s="46">
        <f>VLOOKUP($AU201,'2022-Allocations'!$I$6:$T$24,AV$8,FALSE)</f>
        <v>0.65529999999999999</v>
      </c>
      <c r="AW201" s="46">
        <f>VLOOKUP($AU201,'2022-Allocations'!$I$6:$T$24,AW$8,FALSE)</f>
        <v>0</v>
      </c>
      <c r="AX201" s="46">
        <f>VLOOKUP($AU201,'2022-Allocations'!$I$6:$T$24,AX$8,FALSE)</f>
        <v>0.34470000000000001</v>
      </c>
      <c r="AY201" s="46">
        <f>VLOOKUP($AU201,'2022-Allocations'!$I$6:$T$24,AY$8,FALSE)</f>
        <v>0</v>
      </c>
      <c r="AZ201" s="46">
        <f>VLOOKUP($AU201,'2022-Allocations'!$I$6:$T$24,AZ$8,FALSE)</f>
        <v>0</v>
      </c>
      <c r="BA201" s="121">
        <f t="shared" si="33"/>
        <v>0</v>
      </c>
      <c r="BB201" s="46">
        <f>VLOOKUP(A201,'Data.Lookup - Do Not Print'!$G$3:$I$802,3,FALSE)</f>
        <v>2.6200000000000001E-2</v>
      </c>
      <c r="BC201" s="46">
        <f>VLOOKUP(A201,'Data.Lookup - Do Not Print'!$M$3:$O$802,3,FALSE)</f>
        <v>4.4199999999999996E-2</v>
      </c>
      <c r="BD201" s="46" t="str">
        <f t="shared" si="27"/>
        <v>N</v>
      </c>
      <c r="BE201" s="126">
        <f t="shared" si="28"/>
        <v>106253</v>
      </c>
      <c r="BF201" s="126">
        <f t="shared" si="29"/>
        <v>0</v>
      </c>
      <c r="BG201" s="126">
        <f t="shared" si="30"/>
        <v>55891</v>
      </c>
      <c r="BH201" s="126">
        <f t="shared" si="31"/>
        <v>0</v>
      </c>
      <c r="BI201" s="126">
        <f t="shared" si="32"/>
        <v>0</v>
      </c>
      <c r="BJ201" s="131">
        <f t="shared" si="26"/>
        <v>0</v>
      </c>
    </row>
    <row r="202" spans="1:62" ht="13.5" thickBot="1">
      <c r="A202" s="9" t="s">
        <v>216</v>
      </c>
      <c r="B202" s="11">
        <v>57216.28</v>
      </c>
      <c r="C202" s="11">
        <v>57216.28</v>
      </c>
      <c r="D202" s="11">
        <v>57216.28</v>
      </c>
      <c r="E202" s="11">
        <v>57216.28</v>
      </c>
      <c r="F202" s="11">
        <v>57216.28</v>
      </c>
      <c r="G202" s="11">
        <v>57216.28</v>
      </c>
      <c r="H202" s="11">
        <v>57216.28</v>
      </c>
      <c r="I202" s="11">
        <v>57216.28</v>
      </c>
      <c r="J202" s="11">
        <v>57216.28</v>
      </c>
      <c r="K202" s="11">
        <v>57216.28</v>
      </c>
      <c r="L202" s="11">
        <v>57216.28</v>
      </c>
      <c r="M202" s="11">
        <v>57216.28</v>
      </c>
      <c r="N202" s="11">
        <v>57216.28</v>
      </c>
      <c r="O202" s="11">
        <v>-29489.23</v>
      </c>
      <c r="P202" s="11">
        <v>-29602.71</v>
      </c>
      <c r="Q202" s="11">
        <v>-29716.19</v>
      </c>
      <c r="R202" s="11">
        <v>-29829.67</v>
      </c>
      <c r="S202" s="11">
        <v>-29943.15</v>
      </c>
      <c r="T202" s="11">
        <v>-30056.63</v>
      </c>
      <c r="U202" s="11">
        <v>-30170.11</v>
      </c>
      <c r="V202" s="11">
        <v>-30283.59</v>
      </c>
      <c r="W202" s="11">
        <v>-30397.07</v>
      </c>
      <c r="X202" s="11">
        <v>-30510.55</v>
      </c>
      <c r="Y202" s="11">
        <v>-30624.03</v>
      </c>
      <c r="Z202" s="11">
        <v>-30737.51</v>
      </c>
      <c r="AA202" s="11">
        <v>-30850.99</v>
      </c>
      <c r="AB202" s="11">
        <v>-113.48</v>
      </c>
      <c r="AC202" s="11">
        <v>-113.48</v>
      </c>
      <c r="AD202" s="11">
        <v>-113.48</v>
      </c>
      <c r="AE202" s="11">
        <v>-113.48</v>
      </c>
      <c r="AF202" s="11">
        <v>-113.48</v>
      </c>
      <c r="AG202" s="11">
        <v>-113.48</v>
      </c>
      <c r="AH202" s="11">
        <v>-113.48</v>
      </c>
      <c r="AI202" s="11">
        <v>-113.48</v>
      </c>
      <c r="AJ202" s="11">
        <v>-113.48</v>
      </c>
      <c r="AK202" s="11">
        <v>-113.48</v>
      </c>
      <c r="AL202" s="11">
        <v>-113.48</v>
      </c>
      <c r="AM202" s="11">
        <v>-113.48</v>
      </c>
      <c r="AN202" s="11">
        <v>-113.48</v>
      </c>
      <c r="AO202" t="str">
        <f t="shared" si="23"/>
        <v>ED</v>
      </c>
      <c r="AP202" t="str">
        <f>IFERROR(IF(VLOOKUP(MID(A202,4,2),'Data.Lookup - Do Not Print'!$S$3:$T$7,2,FALSE)=1,MID(A202,4,2),0),"AN")</f>
        <v>AN</v>
      </c>
      <c r="AQ202" t="s">
        <v>987</v>
      </c>
      <c r="AR202" t="str">
        <f t="shared" si="24"/>
        <v>343000</v>
      </c>
      <c r="AS202" t="str">
        <f>IF(AO202="GD",VLOOKUP(_xlfn.NUMBERVALUE(AR202),'Data.Lookup - Do Not Print'!$D$3:$E$12,2,TRUE),VLOOKUP(_xlfn.NUMBERVALUE(AR202),'Data.Lookup - Do Not Print'!$A$3:$B$16,2,TRUE))</f>
        <v>Production - Other</v>
      </c>
      <c r="AT202">
        <v>1</v>
      </c>
      <c r="AU202" t="str">
        <f t="shared" si="25"/>
        <v>ED.AN1</v>
      </c>
      <c r="AV202" s="46">
        <f>VLOOKUP($AU202,'2022-Allocations'!$I$6:$T$24,AV$8,FALSE)</f>
        <v>0.65529999999999999</v>
      </c>
      <c r="AW202" s="46">
        <f>VLOOKUP($AU202,'2022-Allocations'!$I$6:$T$24,AW$8,FALSE)</f>
        <v>0</v>
      </c>
      <c r="AX202" s="46">
        <f>VLOOKUP($AU202,'2022-Allocations'!$I$6:$T$24,AX$8,FALSE)</f>
        <v>0.34470000000000001</v>
      </c>
      <c r="AY202" s="46">
        <f>VLOOKUP($AU202,'2022-Allocations'!$I$6:$T$24,AY$8,FALSE)</f>
        <v>0</v>
      </c>
      <c r="AZ202" s="46">
        <f>VLOOKUP($AU202,'2022-Allocations'!$I$6:$T$24,AZ$8,FALSE)</f>
        <v>0</v>
      </c>
      <c r="BA202" s="121">
        <f t="shared" si="33"/>
        <v>0</v>
      </c>
      <c r="BB202" s="46">
        <f>VLOOKUP(A202,'Data.Lookup - Do Not Print'!$G$3:$I$802,3,FALSE)</f>
        <v>2.3800000000000002E-2</v>
      </c>
      <c r="BC202" s="46">
        <f>VLOOKUP(A202,'Data.Lookup - Do Not Print'!$M$3:$O$802,3,FALSE)</f>
        <v>2.35E-2</v>
      </c>
      <c r="BD202" s="46" t="str">
        <f t="shared" si="27"/>
        <v>N</v>
      </c>
      <c r="BE202" s="126">
        <f t="shared" si="28"/>
        <v>37494</v>
      </c>
      <c r="BF202" s="126">
        <f t="shared" si="29"/>
        <v>0</v>
      </c>
      <c r="BG202" s="126">
        <f t="shared" si="30"/>
        <v>19722</v>
      </c>
      <c r="BH202" s="126">
        <f t="shared" si="31"/>
        <v>0</v>
      </c>
      <c r="BI202" s="126">
        <f t="shared" si="32"/>
        <v>0</v>
      </c>
      <c r="BJ202" s="131">
        <f t="shared" si="26"/>
        <v>0</v>
      </c>
    </row>
    <row r="203" spans="1:62" ht="13.5" thickBot="1">
      <c r="A203" s="9" t="s">
        <v>217</v>
      </c>
      <c r="B203" s="11">
        <v>31262919.93</v>
      </c>
      <c r="C203" s="11">
        <v>31247993.93</v>
      </c>
      <c r="D203" s="11">
        <v>31153978.43</v>
      </c>
      <c r="E203" s="11">
        <v>31341788.98</v>
      </c>
      <c r="F203" s="11">
        <v>31363144.199999999</v>
      </c>
      <c r="G203" s="11">
        <v>31363248.239999998</v>
      </c>
      <c r="H203" s="11">
        <v>31363248.239999998</v>
      </c>
      <c r="I203" s="11">
        <v>31363248.239999998</v>
      </c>
      <c r="J203" s="11">
        <v>31363248.239999998</v>
      </c>
      <c r="K203" s="11">
        <v>31363248.239999998</v>
      </c>
      <c r="L203" s="11">
        <v>31363248.239999998</v>
      </c>
      <c r="M203" s="11">
        <v>31381226.32</v>
      </c>
      <c r="N203" s="11">
        <v>31370459.059999999</v>
      </c>
      <c r="O203" s="11">
        <v>-17905104.539999999</v>
      </c>
      <c r="P203" s="11">
        <v>-17953470.850000001</v>
      </c>
      <c r="Q203" s="11">
        <v>-17922637.350000001</v>
      </c>
      <c r="R203" s="11">
        <v>-17985914.309999999</v>
      </c>
      <c r="S203" s="11">
        <v>-18029502.550000001</v>
      </c>
      <c r="T203" s="11">
        <v>-18093013.030000001</v>
      </c>
      <c r="U203" s="11">
        <v>-18156523.620000001</v>
      </c>
      <c r="V203" s="11">
        <v>-18219670.77</v>
      </c>
      <c r="W203" s="11">
        <v>-18283181.34</v>
      </c>
      <c r="X203" s="11">
        <v>-18346691.91</v>
      </c>
      <c r="Y203" s="11">
        <v>-18410202.48</v>
      </c>
      <c r="Z203" s="11">
        <v>-18473731.27</v>
      </c>
      <c r="AA203" s="11">
        <v>-18526417.850000001</v>
      </c>
      <c r="AB203" s="11">
        <v>-63307.43</v>
      </c>
      <c r="AC203" s="11">
        <v>-63292.31</v>
      </c>
      <c r="AD203" s="12">
        <v>-63182</v>
      </c>
      <c r="AE203" s="11">
        <v>-63276.959999999999</v>
      </c>
      <c r="AF203" s="11">
        <v>-63488.74</v>
      </c>
      <c r="AG203" s="11">
        <v>-63510.48</v>
      </c>
      <c r="AH203" s="11">
        <v>-63510.59</v>
      </c>
      <c r="AI203" s="11">
        <v>-63510.59</v>
      </c>
      <c r="AJ203" s="11">
        <v>-63510.57</v>
      </c>
      <c r="AK203" s="11">
        <v>-63510.57</v>
      </c>
      <c r="AL203" s="11">
        <v>-63510.57</v>
      </c>
      <c r="AM203" s="11">
        <v>-63528.79</v>
      </c>
      <c r="AN203" s="11">
        <v>-63536.08</v>
      </c>
      <c r="AO203" t="str">
        <f t="shared" ref="AO203:AO266" si="34">LEFT(A203,2)</f>
        <v>ED</v>
      </c>
      <c r="AP203" t="str">
        <f>IFERROR(IF(VLOOKUP(MID(A203,4,2),'Data.Lookup - Do Not Print'!$S$3:$T$7,2,FALSE)=1,MID(A203,4,2),0),"AN")</f>
        <v>AN</v>
      </c>
      <c r="AQ203" t="s">
        <v>987</v>
      </c>
      <c r="AR203" t="str">
        <f t="shared" ref="AR203:AR266" si="35">RIGHT(A203,6)</f>
        <v>344000</v>
      </c>
      <c r="AS203" t="str">
        <f>IF(AO203="GD",VLOOKUP(_xlfn.NUMBERVALUE(AR203),'Data.Lookup - Do Not Print'!$D$3:$E$12,2,TRUE),VLOOKUP(_xlfn.NUMBERVALUE(AR203),'Data.Lookup - Do Not Print'!$A$3:$B$16,2,TRUE))</f>
        <v>Production - Other</v>
      </c>
      <c r="AT203">
        <v>1</v>
      </c>
      <c r="AU203" t="str">
        <f t="shared" ref="AU203:AU266" si="36">_xlfn.CONCAT(AO203,".",AP203,AT203)</f>
        <v>ED.AN1</v>
      </c>
      <c r="AV203" s="46">
        <f>VLOOKUP($AU203,'2022-Allocations'!$I$6:$T$24,AV$8,FALSE)</f>
        <v>0.65529999999999999</v>
      </c>
      <c r="AW203" s="46">
        <f>VLOOKUP($AU203,'2022-Allocations'!$I$6:$T$24,AW$8,FALSE)</f>
        <v>0</v>
      </c>
      <c r="AX203" s="46">
        <f>VLOOKUP($AU203,'2022-Allocations'!$I$6:$T$24,AX$8,FALSE)</f>
        <v>0.34470000000000001</v>
      </c>
      <c r="AY203" s="46">
        <f>VLOOKUP($AU203,'2022-Allocations'!$I$6:$T$24,AY$8,FALSE)</f>
        <v>0</v>
      </c>
      <c r="AZ203" s="46">
        <f>VLOOKUP($AU203,'2022-Allocations'!$I$6:$T$24,AZ$8,FALSE)</f>
        <v>0</v>
      </c>
      <c r="BA203" s="121">
        <f t="shared" si="33"/>
        <v>0</v>
      </c>
      <c r="BB203" s="46">
        <f>VLOOKUP(A203,'Data.Lookup - Do Not Print'!$G$3:$I$802,3,FALSE)</f>
        <v>2.4299999999999999E-2</v>
      </c>
      <c r="BC203" s="46">
        <f>VLOOKUP(A203,'Data.Lookup - Do Not Print'!$M$3:$O$802,3,FALSE)</f>
        <v>2.2499999999999999E-2</v>
      </c>
      <c r="BD203" s="46" t="str">
        <f t="shared" si="27"/>
        <v>N</v>
      </c>
      <c r="BE203" s="126">
        <f t="shared" si="28"/>
        <v>20557062</v>
      </c>
      <c r="BF203" s="126">
        <f t="shared" si="29"/>
        <v>0</v>
      </c>
      <c r="BG203" s="126">
        <f t="shared" si="30"/>
        <v>10813397</v>
      </c>
      <c r="BH203" s="126">
        <f t="shared" si="31"/>
        <v>0</v>
      </c>
      <c r="BI203" s="126">
        <f t="shared" si="32"/>
        <v>0</v>
      </c>
      <c r="BJ203" s="131">
        <f t="shared" ref="BJ203:BJ266" si="37">IF(ABS(SUM(BE203:BI203)-N203)&gt;1,"Allocate",0)</f>
        <v>0</v>
      </c>
    </row>
    <row r="204" spans="1:62" ht="13.5" thickBot="1">
      <c r="A204" s="9" t="s">
        <v>218</v>
      </c>
      <c r="B204" s="11">
        <v>22481.62</v>
      </c>
      <c r="C204" s="11">
        <v>22481.62</v>
      </c>
      <c r="D204" s="11">
        <v>22481.62</v>
      </c>
      <c r="E204" s="11">
        <v>22481.62</v>
      </c>
      <c r="F204" s="11">
        <v>22481.62</v>
      </c>
      <c r="G204" s="11">
        <v>22481.62</v>
      </c>
      <c r="H204" s="11">
        <v>22481.62</v>
      </c>
      <c r="I204" s="11">
        <v>22481.62</v>
      </c>
      <c r="J204" s="11">
        <v>22481.62</v>
      </c>
      <c r="K204" s="11">
        <v>22481.62</v>
      </c>
      <c r="L204" s="11">
        <v>22481.62</v>
      </c>
      <c r="M204" s="11">
        <v>22481.62</v>
      </c>
      <c r="N204" s="11">
        <v>22481.62</v>
      </c>
      <c r="O204" s="11">
        <v>-1184.22</v>
      </c>
      <c r="P204" s="11">
        <v>-1239.3</v>
      </c>
      <c r="Q204" s="11">
        <v>-1294.3800000000001</v>
      </c>
      <c r="R204" s="11">
        <v>-1349.46</v>
      </c>
      <c r="S204" s="11">
        <v>-1404.54</v>
      </c>
      <c r="T204" s="11">
        <v>-1459.62</v>
      </c>
      <c r="U204" s="11">
        <v>-1514.7</v>
      </c>
      <c r="V204" s="11">
        <v>-1569.78</v>
      </c>
      <c r="W204" s="11">
        <v>-1624.86</v>
      </c>
      <c r="X204" s="11">
        <v>-1679.94</v>
      </c>
      <c r="Y204" s="11">
        <v>-1735.02</v>
      </c>
      <c r="Z204" s="11">
        <v>-1790.1</v>
      </c>
      <c r="AA204" s="11">
        <v>-1845.18</v>
      </c>
      <c r="AB204" s="11">
        <v>-55.08</v>
      </c>
      <c r="AC204" s="11">
        <v>-55.08</v>
      </c>
      <c r="AD204" s="11">
        <v>-55.08</v>
      </c>
      <c r="AE204" s="11">
        <v>-55.08</v>
      </c>
      <c r="AF204" s="11">
        <v>-55.08</v>
      </c>
      <c r="AG204" s="11">
        <v>-55.08</v>
      </c>
      <c r="AH204" s="11">
        <v>-55.08</v>
      </c>
      <c r="AI204" s="11">
        <v>-55.08</v>
      </c>
      <c r="AJ204" s="11">
        <v>-55.08</v>
      </c>
      <c r="AK204" s="11">
        <v>-55.08</v>
      </c>
      <c r="AL204" s="11">
        <v>-55.08</v>
      </c>
      <c r="AM204" s="11">
        <v>-55.08</v>
      </c>
      <c r="AN204" s="11">
        <v>-55.08</v>
      </c>
      <c r="AO204" t="str">
        <f t="shared" si="34"/>
        <v>ED</v>
      </c>
      <c r="AP204" t="str">
        <f>IFERROR(IF(VLOOKUP(MID(A204,4,2),'Data.Lookup - Do Not Print'!$S$3:$T$7,2,FALSE)=1,MID(A204,4,2),0),"AN")</f>
        <v>AN</v>
      </c>
      <c r="AQ204" t="s">
        <v>987</v>
      </c>
      <c r="AR204" t="str">
        <f t="shared" si="35"/>
        <v>344010</v>
      </c>
      <c r="AS204" t="str">
        <f>IF(AO204="GD",VLOOKUP(_xlfn.NUMBERVALUE(AR204),'Data.Lookup - Do Not Print'!$D$3:$E$12,2,TRUE),VLOOKUP(_xlfn.NUMBERVALUE(AR204),'Data.Lookup - Do Not Print'!$A$3:$B$16,2,TRUE))</f>
        <v>Production - Other</v>
      </c>
      <c r="AT204">
        <v>1</v>
      </c>
      <c r="AU204" t="str">
        <f t="shared" si="36"/>
        <v>ED.AN1</v>
      </c>
      <c r="AV204" s="46">
        <f>VLOOKUP($AU204,'2022-Allocations'!$I$6:$T$24,AV$8,FALSE)</f>
        <v>0.65529999999999999</v>
      </c>
      <c r="AW204" s="46">
        <f>VLOOKUP($AU204,'2022-Allocations'!$I$6:$T$24,AW$8,FALSE)</f>
        <v>0</v>
      </c>
      <c r="AX204" s="46">
        <f>VLOOKUP($AU204,'2022-Allocations'!$I$6:$T$24,AX$8,FALSE)</f>
        <v>0.34470000000000001</v>
      </c>
      <c r="AY204" s="46">
        <f>VLOOKUP($AU204,'2022-Allocations'!$I$6:$T$24,AY$8,FALSE)</f>
        <v>0</v>
      </c>
      <c r="AZ204" s="46">
        <f>VLOOKUP($AU204,'2022-Allocations'!$I$6:$T$24,AZ$8,FALSE)</f>
        <v>0</v>
      </c>
      <c r="BA204" s="121">
        <f t="shared" si="33"/>
        <v>0</v>
      </c>
      <c r="BB204" s="46">
        <f>VLOOKUP(A204,'Data.Lookup - Do Not Print'!$G$3:$I$802,3,FALSE)</f>
        <v>2.9399999999999999E-2</v>
      </c>
      <c r="BC204" s="46">
        <f>VLOOKUP(A204,'Data.Lookup - Do Not Print'!$M$3:$O$802,3,FALSE)</f>
        <v>5.3399999999999996E-2</v>
      </c>
      <c r="BD204" s="46" t="str">
        <f t="shared" ref="BD204:BD267" si="38">IF(AND(BB204=0,BC204=0),"Y","N")</f>
        <v>N</v>
      </c>
      <c r="BE204" s="126">
        <f t="shared" ref="BE204:BE267" si="39">ROUND($N204*AV204,0)</f>
        <v>14732</v>
      </c>
      <c r="BF204" s="126">
        <f t="shared" ref="BF204:BF267" si="40">ROUND($N204*AW204,0)</f>
        <v>0</v>
      </c>
      <c r="BG204" s="126">
        <f t="shared" ref="BG204:BG267" si="41">ROUND($N204*AX204,0)</f>
        <v>7749</v>
      </c>
      <c r="BH204" s="126">
        <f t="shared" ref="BH204:BH267" si="42">ROUND($N204*AY204,0)</f>
        <v>0</v>
      </c>
      <c r="BI204" s="126">
        <f t="shared" ref="BI204:BI267" si="43">ROUND($N204*AZ204,0)</f>
        <v>0</v>
      </c>
      <c r="BJ204" s="131">
        <f t="shared" si="37"/>
        <v>0</v>
      </c>
    </row>
    <row r="205" spans="1:62" ht="13.5" thickBot="1">
      <c r="A205" s="9" t="s">
        <v>219</v>
      </c>
      <c r="B205" s="11">
        <v>661517.54</v>
      </c>
      <c r="C205" s="11">
        <v>661517.54</v>
      </c>
      <c r="D205" s="11">
        <v>661517.54</v>
      </c>
      <c r="E205" s="11">
        <v>661517.54</v>
      </c>
      <c r="F205" s="11">
        <v>668863.87</v>
      </c>
      <c r="G205" s="11">
        <v>921356.83</v>
      </c>
      <c r="H205" s="12">
        <v>926382</v>
      </c>
      <c r="I205" s="11">
        <v>926428.59</v>
      </c>
      <c r="J205" s="11">
        <v>926428.59</v>
      </c>
      <c r="K205" s="11">
        <v>919813.59</v>
      </c>
      <c r="L205" s="11">
        <v>919813.59</v>
      </c>
      <c r="M205" s="11">
        <v>919813.59</v>
      </c>
      <c r="N205" s="11">
        <v>924803.36</v>
      </c>
      <c r="O205" s="11">
        <v>-184479.49</v>
      </c>
      <c r="P205" s="11">
        <v>-188018.6</v>
      </c>
      <c r="Q205" s="11">
        <v>-191557.71</v>
      </c>
      <c r="R205" s="11">
        <v>-195096.82</v>
      </c>
      <c r="S205" s="11">
        <v>-198655.59</v>
      </c>
      <c r="T205" s="11">
        <v>-199124.93</v>
      </c>
      <c r="U205" s="11">
        <v>-204067.64</v>
      </c>
      <c r="V205" s="11">
        <v>-209023.91</v>
      </c>
      <c r="W205" s="11">
        <v>-213980.31</v>
      </c>
      <c r="X205" s="12">
        <v>-212304</v>
      </c>
      <c r="Y205" s="12">
        <v>-217225</v>
      </c>
      <c r="Z205" s="12">
        <v>-222146</v>
      </c>
      <c r="AA205" s="11">
        <v>-227080.35</v>
      </c>
      <c r="AB205" s="11">
        <v>-3539.13</v>
      </c>
      <c r="AC205" s="11">
        <v>-3539.11</v>
      </c>
      <c r="AD205" s="11">
        <v>-3539.11</v>
      </c>
      <c r="AE205" s="11">
        <v>-3539.11</v>
      </c>
      <c r="AF205" s="11">
        <v>-3558.77</v>
      </c>
      <c r="AG205" s="11">
        <v>-4253.84</v>
      </c>
      <c r="AH205" s="11">
        <v>-4942.71</v>
      </c>
      <c r="AI205" s="11">
        <v>-4956.2700000000004</v>
      </c>
      <c r="AJ205" s="11">
        <v>-4956.3999999999996</v>
      </c>
      <c r="AK205" s="11">
        <v>-4938.6899999999996</v>
      </c>
      <c r="AL205" s="12">
        <v>-4921</v>
      </c>
      <c r="AM205" s="12">
        <v>-4921</v>
      </c>
      <c r="AN205" s="11">
        <v>-4934.3500000000004</v>
      </c>
      <c r="AO205" t="str">
        <f t="shared" si="34"/>
        <v>ED</v>
      </c>
      <c r="AP205" t="str">
        <f>IFERROR(IF(VLOOKUP(MID(A205,4,2),'Data.Lookup - Do Not Print'!$S$3:$T$7,2,FALSE)=1,MID(A205,4,2),0),"AN")</f>
        <v>AN</v>
      </c>
      <c r="AQ205" t="s">
        <v>987</v>
      </c>
      <c r="AR205" t="str">
        <f t="shared" si="35"/>
        <v>345000</v>
      </c>
      <c r="AS205" t="str">
        <f>IF(AO205="GD",VLOOKUP(_xlfn.NUMBERVALUE(AR205),'Data.Lookup - Do Not Print'!$D$3:$E$12,2,TRUE),VLOOKUP(_xlfn.NUMBERVALUE(AR205),'Data.Lookup - Do Not Print'!$A$3:$B$16,2,TRUE))</f>
        <v>Production - Other</v>
      </c>
      <c r="AT205">
        <v>1</v>
      </c>
      <c r="AU205" t="str">
        <f t="shared" si="36"/>
        <v>ED.AN1</v>
      </c>
      <c r="AV205" s="46">
        <f>VLOOKUP($AU205,'2022-Allocations'!$I$6:$T$24,AV$8,FALSE)</f>
        <v>0.65529999999999999</v>
      </c>
      <c r="AW205" s="46">
        <f>VLOOKUP($AU205,'2022-Allocations'!$I$6:$T$24,AW$8,FALSE)</f>
        <v>0</v>
      </c>
      <c r="AX205" s="46">
        <f>VLOOKUP($AU205,'2022-Allocations'!$I$6:$T$24,AX$8,FALSE)</f>
        <v>0.34470000000000001</v>
      </c>
      <c r="AY205" s="46">
        <f>VLOOKUP($AU205,'2022-Allocations'!$I$6:$T$24,AY$8,FALSE)</f>
        <v>0</v>
      </c>
      <c r="AZ205" s="46">
        <f>VLOOKUP($AU205,'2022-Allocations'!$I$6:$T$24,AZ$8,FALSE)</f>
        <v>0</v>
      </c>
      <c r="BA205" s="121">
        <f t="shared" si="33"/>
        <v>0</v>
      </c>
      <c r="BB205" s="46">
        <f>VLOOKUP(A205,'Data.Lookup - Do Not Print'!$G$3:$I$802,3,FALSE)</f>
        <v>6.4199999999999993E-2</v>
      </c>
      <c r="BC205" s="46">
        <f>VLOOKUP(A205,'Data.Lookup - Do Not Print'!$M$3:$O$802,3,FALSE)</f>
        <v>4.3899999999999995E-2</v>
      </c>
      <c r="BD205" s="46" t="str">
        <f t="shared" si="38"/>
        <v>N</v>
      </c>
      <c r="BE205" s="126">
        <f t="shared" si="39"/>
        <v>606024</v>
      </c>
      <c r="BF205" s="126">
        <f t="shared" si="40"/>
        <v>0</v>
      </c>
      <c r="BG205" s="126">
        <f t="shared" si="41"/>
        <v>318780</v>
      </c>
      <c r="BH205" s="126">
        <f t="shared" si="42"/>
        <v>0</v>
      </c>
      <c r="BI205" s="126">
        <f t="shared" si="43"/>
        <v>0</v>
      </c>
      <c r="BJ205" s="131">
        <f t="shared" si="37"/>
        <v>0</v>
      </c>
    </row>
    <row r="206" spans="1:62" ht="13.5" thickBot="1">
      <c r="A206" s="9" t="s">
        <v>220</v>
      </c>
      <c r="B206" s="11">
        <v>64652.42</v>
      </c>
      <c r="C206" s="11">
        <v>64652.42</v>
      </c>
      <c r="D206" s="11">
        <v>64652.42</v>
      </c>
      <c r="E206" s="11">
        <v>64652.42</v>
      </c>
      <c r="F206" s="11">
        <v>64652.42</v>
      </c>
      <c r="G206" s="11">
        <v>64652.42</v>
      </c>
      <c r="H206" s="11">
        <v>64652.42</v>
      </c>
      <c r="I206" s="11">
        <v>64652.42</v>
      </c>
      <c r="J206" s="11">
        <v>64652.42</v>
      </c>
      <c r="K206" s="11">
        <v>64652.42</v>
      </c>
      <c r="L206" s="11">
        <v>64652.42</v>
      </c>
      <c r="M206" s="11">
        <v>64652.42</v>
      </c>
      <c r="N206" s="11">
        <v>64652.42</v>
      </c>
      <c r="O206" s="11">
        <v>-6088.58</v>
      </c>
      <c r="P206" s="11">
        <v>-6303.55</v>
      </c>
      <c r="Q206" s="11">
        <v>-6518.52</v>
      </c>
      <c r="R206" s="11">
        <v>-6733.49</v>
      </c>
      <c r="S206" s="11">
        <v>-6948.46</v>
      </c>
      <c r="T206" s="11">
        <v>-7163.43</v>
      </c>
      <c r="U206" s="11">
        <v>-7378.4</v>
      </c>
      <c r="V206" s="11">
        <v>-7593.37</v>
      </c>
      <c r="W206" s="11">
        <v>-7808.34</v>
      </c>
      <c r="X206" s="11">
        <v>-8023.31</v>
      </c>
      <c r="Y206" s="11">
        <v>-8238.2800000000007</v>
      </c>
      <c r="Z206" s="11">
        <v>-8453.25</v>
      </c>
      <c r="AA206" s="11">
        <v>-8668.2199999999993</v>
      </c>
      <c r="AB206" s="11">
        <v>-214.97</v>
      </c>
      <c r="AC206" s="11">
        <v>-214.97</v>
      </c>
      <c r="AD206" s="11">
        <v>-214.97</v>
      </c>
      <c r="AE206" s="11">
        <v>-214.97</v>
      </c>
      <c r="AF206" s="11">
        <v>-214.97</v>
      </c>
      <c r="AG206" s="11">
        <v>-214.97</v>
      </c>
      <c r="AH206" s="11">
        <v>-214.97</v>
      </c>
      <c r="AI206" s="11">
        <v>-214.97</v>
      </c>
      <c r="AJ206" s="11">
        <v>-214.97</v>
      </c>
      <c r="AK206" s="11">
        <v>-214.97</v>
      </c>
      <c r="AL206" s="11">
        <v>-214.97</v>
      </c>
      <c r="AM206" s="11">
        <v>-214.97</v>
      </c>
      <c r="AN206" s="11">
        <v>-214.97</v>
      </c>
      <c r="AO206" t="str">
        <f t="shared" si="34"/>
        <v>ED</v>
      </c>
      <c r="AP206" t="str">
        <f>IFERROR(IF(VLOOKUP(MID(A206,4,2),'Data.Lookup - Do Not Print'!$S$3:$T$7,2,FALSE)=1,MID(A206,4,2),0),"AN")</f>
        <v>AN</v>
      </c>
      <c r="AQ206" t="s">
        <v>987</v>
      </c>
      <c r="AR206" t="str">
        <f t="shared" si="35"/>
        <v>346000</v>
      </c>
      <c r="AS206" t="str">
        <f>IF(AO206="GD",VLOOKUP(_xlfn.NUMBERVALUE(AR206),'Data.Lookup - Do Not Print'!$D$3:$E$12,2,TRUE),VLOOKUP(_xlfn.NUMBERVALUE(AR206),'Data.Lookup - Do Not Print'!$A$3:$B$16,2,TRUE))</f>
        <v>Production - Other</v>
      </c>
      <c r="AT206">
        <v>1</v>
      </c>
      <c r="AU206" t="str">
        <f t="shared" si="36"/>
        <v>ED.AN1</v>
      </c>
      <c r="AV206" s="46">
        <f>VLOOKUP($AU206,'2022-Allocations'!$I$6:$T$24,AV$8,FALSE)</f>
        <v>0.65529999999999999</v>
      </c>
      <c r="AW206" s="46">
        <f>VLOOKUP($AU206,'2022-Allocations'!$I$6:$T$24,AW$8,FALSE)</f>
        <v>0</v>
      </c>
      <c r="AX206" s="46">
        <f>VLOOKUP($AU206,'2022-Allocations'!$I$6:$T$24,AX$8,FALSE)</f>
        <v>0.34470000000000001</v>
      </c>
      <c r="AY206" s="46">
        <f>VLOOKUP($AU206,'2022-Allocations'!$I$6:$T$24,AY$8,FALSE)</f>
        <v>0</v>
      </c>
      <c r="AZ206" s="46">
        <f>VLOOKUP($AU206,'2022-Allocations'!$I$6:$T$24,AZ$8,FALSE)</f>
        <v>0</v>
      </c>
      <c r="BA206" s="121">
        <f t="shared" si="33"/>
        <v>0</v>
      </c>
      <c r="BB206" s="46">
        <f>VLOOKUP(A206,'Data.Lookup - Do Not Print'!$G$3:$I$802,3,FALSE)</f>
        <v>3.9899999999999998E-2</v>
      </c>
      <c r="BC206" s="46">
        <f>VLOOKUP(A206,'Data.Lookup - Do Not Print'!$M$3:$O$802,3,FALSE)</f>
        <v>4.5199999999999997E-2</v>
      </c>
      <c r="BD206" s="46" t="str">
        <f t="shared" si="38"/>
        <v>N</v>
      </c>
      <c r="BE206" s="126">
        <f t="shared" si="39"/>
        <v>42367</v>
      </c>
      <c r="BF206" s="126">
        <f t="shared" si="40"/>
        <v>0</v>
      </c>
      <c r="BG206" s="126">
        <f t="shared" si="41"/>
        <v>22286</v>
      </c>
      <c r="BH206" s="126">
        <f t="shared" si="42"/>
        <v>0</v>
      </c>
      <c r="BI206" s="126">
        <f t="shared" si="43"/>
        <v>0</v>
      </c>
      <c r="BJ206" s="131">
        <f t="shared" si="37"/>
        <v>0</v>
      </c>
    </row>
    <row r="207" spans="1:62" ht="13.5" thickBot="1">
      <c r="A207" s="9" t="s">
        <v>221</v>
      </c>
      <c r="B207" s="11">
        <v>1270270.92</v>
      </c>
      <c r="C207" s="11">
        <v>1270270.92</v>
      </c>
      <c r="D207" s="11">
        <v>1270270.92</v>
      </c>
      <c r="E207" s="11">
        <v>1270270.92</v>
      </c>
      <c r="F207" s="11">
        <v>1270270.92</v>
      </c>
      <c r="G207" s="11">
        <v>1270270.92</v>
      </c>
      <c r="H207" s="11">
        <v>1270270.92</v>
      </c>
      <c r="I207" s="11">
        <v>1270270.92</v>
      </c>
      <c r="J207" s="11">
        <v>1270270.92</v>
      </c>
      <c r="K207" s="11">
        <v>1270270.92</v>
      </c>
      <c r="L207" s="11">
        <v>1270270.92</v>
      </c>
      <c r="M207" s="11">
        <v>1270270.92</v>
      </c>
      <c r="N207" s="128">
        <v>1270270.92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t="str">
        <f t="shared" si="34"/>
        <v>ED</v>
      </c>
      <c r="AP207" t="str">
        <f>IFERROR(IF(VLOOKUP(MID(A207,4,2),'Data.Lookup - Do Not Print'!$S$3:$T$7,2,FALSE)=1,MID(A207,4,2),0),"AN")</f>
        <v>AN</v>
      </c>
      <c r="AQ207" t="s">
        <v>987</v>
      </c>
      <c r="AR207" t="str">
        <f t="shared" si="35"/>
        <v>310200</v>
      </c>
      <c r="AS207" t="str">
        <f>IF(AO207="GD",VLOOKUP(_xlfn.NUMBERVALUE(AR207),'Data.Lookup - Do Not Print'!$D$3:$E$12,2,TRUE),VLOOKUP(_xlfn.NUMBERVALUE(AR207),'Data.Lookup - Do Not Print'!$A$3:$B$16,2,TRUE))</f>
        <v>Production - Thermal</v>
      </c>
      <c r="AT207">
        <v>1</v>
      </c>
      <c r="AU207" t="str">
        <f t="shared" si="36"/>
        <v>ED.AN1</v>
      </c>
      <c r="AV207" s="46">
        <f>VLOOKUP($AU207,'2022-Allocations'!$I$6:$T$24,AV$8,FALSE)</f>
        <v>0.65529999999999999</v>
      </c>
      <c r="AW207" s="46">
        <f>VLOOKUP($AU207,'2022-Allocations'!$I$6:$T$24,AW$8,FALSE)</f>
        <v>0</v>
      </c>
      <c r="AX207" s="46">
        <f>VLOOKUP($AU207,'2022-Allocations'!$I$6:$T$24,AX$8,FALSE)</f>
        <v>0.34470000000000001</v>
      </c>
      <c r="AY207" s="46">
        <f>VLOOKUP($AU207,'2022-Allocations'!$I$6:$T$24,AY$8,FALSE)</f>
        <v>0</v>
      </c>
      <c r="AZ207" s="46">
        <f>VLOOKUP($AU207,'2022-Allocations'!$I$6:$T$24,AZ$8,FALSE)</f>
        <v>0</v>
      </c>
      <c r="BA207" s="121">
        <f t="shared" si="33"/>
        <v>0</v>
      </c>
      <c r="BB207" s="46">
        <f>VLOOKUP(A207,'Data.Lookup - Do Not Print'!$G$3:$I$802,3,FALSE)</f>
        <v>0</v>
      </c>
      <c r="BC207" s="46">
        <f>VLOOKUP(A207,'Data.Lookup - Do Not Print'!$M$3:$O$802,3,FALSE)</f>
        <v>0</v>
      </c>
      <c r="BD207" s="46" t="str">
        <f t="shared" si="38"/>
        <v>Y</v>
      </c>
      <c r="BE207" s="126">
        <f t="shared" si="39"/>
        <v>832409</v>
      </c>
      <c r="BF207" s="126">
        <f t="shared" si="40"/>
        <v>0</v>
      </c>
      <c r="BG207" s="126">
        <f t="shared" si="41"/>
        <v>437862</v>
      </c>
      <c r="BH207" s="126">
        <f t="shared" si="42"/>
        <v>0</v>
      </c>
      <c r="BI207" s="126">
        <f t="shared" si="43"/>
        <v>0</v>
      </c>
      <c r="BJ207" s="131">
        <f t="shared" si="37"/>
        <v>0</v>
      </c>
    </row>
    <row r="208" spans="1:62" ht="13.5" thickBot="1">
      <c r="A208" s="9" t="s">
        <v>222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1">
        <v>-3183.84</v>
      </c>
      <c r="P208" s="11">
        <v>-3183.84</v>
      </c>
      <c r="Q208" s="11">
        <v>-3183.84</v>
      </c>
      <c r="R208" s="11">
        <v>-3183.84</v>
      </c>
      <c r="S208" s="11">
        <v>-3183.84</v>
      </c>
      <c r="T208" s="11">
        <v>-3183.84</v>
      </c>
      <c r="U208" s="11">
        <v>-3183.84</v>
      </c>
      <c r="V208" s="11">
        <v>-3183.84</v>
      </c>
      <c r="W208" s="11">
        <v>-3183.84</v>
      </c>
      <c r="X208" s="11">
        <v>-3183.84</v>
      </c>
      <c r="Y208" s="11">
        <v>-3183.84</v>
      </c>
      <c r="Z208" s="11">
        <v>-3183.84</v>
      </c>
      <c r="AA208" s="129">
        <v>-3183.84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t="str">
        <f t="shared" si="34"/>
        <v>ED</v>
      </c>
      <c r="AP208" t="str">
        <f>IFERROR(IF(VLOOKUP(MID(A208,4,2),'Data.Lookup - Do Not Print'!$S$3:$T$7,2,FALSE)=1,MID(A208,4,2),0),"AN")</f>
        <v>AN</v>
      </c>
      <c r="AQ208" t="s">
        <v>987</v>
      </c>
      <c r="AR208" t="str">
        <f t="shared" si="35"/>
        <v>311000</v>
      </c>
      <c r="AS208" t="str">
        <f>IF(AO208="GD",VLOOKUP(_xlfn.NUMBERVALUE(AR208),'Data.Lookup - Do Not Print'!$D$3:$E$12,2,TRUE),VLOOKUP(_xlfn.NUMBERVALUE(AR208),'Data.Lookup - Do Not Print'!$A$3:$B$16,2,TRUE))</f>
        <v>Production - Thermal</v>
      </c>
      <c r="AT208">
        <v>1</v>
      </c>
      <c r="AU208" t="str">
        <f t="shared" si="36"/>
        <v>ED.AN1</v>
      </c>
      <c r="AV208" s="46">
        <f>VLOOKUP($AU208,'2022-Allocations'!$I$6:$T$24,AV$8,FALSE)</f>
        <v>0.65529999999999999</v>
      </c>
      <c r="AW208" s="46">
        <f>VLOOKUP($AU208,'2022-Allocations'!$I$6:$T$24,AW$8,FALSE)</f>
        <v>0</v>
      </c>
      <c r="AX208" s="46">
        <f>VLOOKUP($AU208,'2022-Allocations'!$I$6:$T$24,AX$8,FALSE)</f>
        <v>0.34470000000000001</v>
      </c>
      <c r="AY208" s="46">
        <f>VLOOKUP($AU208,'2022-Allocations'!$I$6:$T$24,AY$8,FALSE)</f>
        <v>0</v>
      </c>
      <c r="AZ208" s="46">
        <f>VLOOKUP($AU208,'2022-Allocations'!$I$6:$T$24,AZ$8,FALSE)</f>
        <v>0</v>
      </c>
      <c r="BA208" s="121">
        <f t="shared" si="33"/>
        <v>0</v>
      </c>
      <c r="BB208" s="46">
        <f>VLOOKUP(A208,'Data.Lookup - Do Not Print'!$G$3:$I$802,3,FALSE)</f>
        <v>1.5600080000000001E-2</v>
      </c>
      <c r="BC208" s="46">
        <f>VLOOKUP(A208,'Data.Lookup - Do Not Print'!$M$3:$O$802,3,FALSE)</f>
        <v>1.5600080000000001E-2</v>
      </c>
      <c r="BD208" s="46" t="str">
        <f t="shared" si="38"/>
        <v>N</v>
      </c>
      <c r="BE208" s="126">
        <f t="shared" si="39"/>
        <v>0</v>
      </c>
      <c r="BF208" s="126">
        <f t="shared" si="40"/>
        <v>0</v>
      </c>
      <c r="BG208" s="126">
        <f t="shared" si="41"/>
        <v>0</v>
      </c>
      <c r="BH208" s="126">
        <f t="shared" si="42"/>
        <v>0</v>
      </c>
      <c r="BI208" s="126">
        <f t="shared" si="43"/>
        <v>0</v>
      </c>
      <c r="BJ208" s="131">
        <f t="shared" si="37"/>
        <v>0</v>
      </c>
    </row>
    <row r="209" spans="1:62" ht="13.5" thickBot="1">
      <c r="A209" s="9" t="s">
        <v>223</v>
      </c>
      <c r="B209" s="12">
        <v>0</v>
      </c>
      <c r="C209" s="12">
        <v>0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1">
        <v>803.17</v>
      </c>
      <c r="P209" s="11">
        <v>803.17</v>
      </c>
      <c r="Q209" s="11">
        <v>803.17</v>
      </c>
      <c r="R209" s="11">
        <v>803.17</v>
      </c>
      <c r="S209" s="11">
        <v>803.17</v>
      </c>
      <c r="T209" s="11">
        <v>803.17</v>
      </c>
      <c r="U209" s="11">
        <v>803.17</v>
      </c>
      <c r="V209" s="11">
        <v>803.17</v>
      </c>
      <c r="W209" s="11">
        <v>803.17</v>
      </c>
      <c r="X209" s="11">
        <v>803.17</v>
      </c>
      <c r="Y209" s="11">
        <v>803.17</v>
      </c>
      <c r="Z209" s="11">
        <v>803.17</v>
      </c>
      <c r="AA209" s="129">
        <v>803.17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t="str">
        <f t="shared" si="34"/>
        <v>ED</v>
      </c>
      <c r="AP209" t="str">
        <f>IFERROR(IF(VLOOKUP(MID(A209,4,2),'Data.Lookup - Do Not Print'!$S$3:$T$7,2,FALSE)=1,MID(A209,4,2),0),"AN")</f>
        <v>AN</v>
      </c>
      <c r="AQ209" t="s">
        <v>987</v>
      </c>
      <c r="AR209" t="str">
        <f t="shared" si="35"/>
        <v>312000</v>
      </c>
      <c r="AS209" t="str">
        <f>IF(AO209="GD",VLOOKUP(_xlfn.NUMBERVALUE(AR209),'Data.Lookup - Do Not Print'!$D$3:$E$12,2,TRUE),VLOOKUP(_xlfn.NUMBERVALUE(AR209),'Data.Lookup - Do Not Print'!$A$3:$B$16,2,TRUE))</f>
        <v>Production - Thermal</v>
      </c>
      <c r="AT209">
        <v>1</v>
      </c>
      <c r="AU209" t="str">
        <f t="shared" si="36"/>
        <v>ED.AN1</v>
      </c>
      <c r="AV209" s="46">
        <f>VLOOKUP($AU209,'2022-Allocations'!$I$6:$T$24,AV$8,FALSE)</f>
        <v>0.65529999999999999</v>
      </c>
      <c r="AW209" s="46">
        <f>VLOOKUP($AU209,'2022-Allocations'!$I$6:$T$24,AW$8,FALSE)</f>
        <v>0</v>
      </c>
      <c r="AX209" s="46">
        <f>VLOOKUP($AU209,'2022-Allocations'!$I$6:$T$24,AX$8,FALSE)</f>
        <v>0.34470000000000001</v>
      </c>
      <c r="AY209" s="46">
        <f>VLOOKUP($AU209,'2022-Allocations'!$I$6:$T$24,AY$8,FALSE)</f>
        <v>0</v>
      </c>
      <c r="AZ209" s="46">
        <f>VLOOKUP($AU209,'2022-Allocations'!$I$6:$T$24,AZ$8,FALSE)</f>
        <v>0</v>
      </c>
      <c r="BA209" s="121">
        <f t="shared" si="33"/>
        <v>0</v>
      </c>
      <c r="BB209" s="46">
        <f>VLOOKUP(A209,'Data.Lookup - Do Not Print'!$G$3:$I$802,3,FALSE)</f>
        <v>1.9300000000000001E-2</v>
      </c>
      <c r="BC209" s="46">
        <f>VLOOKUP(A209,'Data.Lookup - Do Not Print'!$M$3:$O$802,3,FALSE)</f>
        <v>1.9300000000000001E-2</v>
      </c>
      <c r="BD209" s="46" t="str">
        <f t="shared" si="38"/>
        <v>N</v>
      </c>
      <c r="BE209" s="126">
        <f t="shared" si="39"/>
        <v>0</v>
      </c>
      <c r="BF209" s="126">
        <f t="shared" si="40"/>
        <v>0</v>
      </c>
      <c r="BG209" s="126">
        <f t="shared" si="41"/>
        <v>0</v>
      </c>
      <c r="BH209" s="126">
        <f t="shared" si="42"/>
        <v>0</v>
      </c>
      <c r="BI209" s="126">
        <f t="shared" si="43"/>
        <v>0</v>
      </c>
      <c r="BJ209" s="131">
        <f t="shared" si="37"/>
        <v>0</v>
      </c>
    </row>
    <row r="210" spans="1:62" ht="13.5" thickBot="1">
      <c r="A210" s="9" t="s">
        <v>224</v>
      </c>
      <c r="B210" s="12">
        <v>0</v>
      </c>
      <c r="C210" s="12">
        <v>0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30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t="str">
        <f t="shared" si="34"/>
        <v>ED</v>
      </c>
      <c r="AP210" t="str">
        <f>IFERROR(IF(VLOOKUP(MID(A210,4,2),'Data.Lookup - Do Not Print'!$S$3:$T$7,2,FALSE)=1,MID(A210,4,2),0),"AN")</f>
        <v>AN</v>
      </c>
      <c r="AQ210" t="s">
        <v>987</v>
      </c>
      <c r="AR210" t="str">
        <f t="shared" si="35"/>
        <v>313000</v>
      </c>
      <c r="AS210" t="str">
        <f>IF(AO210="GD",VLOOKUP(_xlfn.NUMBERVALUE(AR210),'Data.Lookup - Do Not Print'!$D$3:$E$12,2,TRUE),VLOOKUP(_xlfn.NUMBERVALUE(AR210),'Data.Lookup - Do Not Print'!$A$3:$B$16,2,TRUE))</f>
        <v>Production - Thermal</v>
      </c>
      <c r="AT210">
        <v>1</v>
      </c>
      <c r="AU210" t="str">
        <f t="shared" si="36"/>
        <v>ED.AN1</v>
      </c>
      <c r="AV210" s="46">
        <f>VLOOKUP($AU210,'2022-Allocations'!$I$6:$T$24,AV$8,FALSE)</f>
        <v>0.65529999999999999</v>
      </c>
      <c r="AW210" s="46">
        <f>VLOOKUP($AU210,'2022-Allocations'!$I$6:$T$24,AW$8,FALSE)</f>
        <v>0</v>
      </c>
      <c r="AX210" s="46">
        <f>VLOOKUP($AU210,'2022-Allocations'!$I$6:$T$24,AX$8,FALSE)</f>
        <v>0.34470000000000001</v>
      </c>
      <c r="AY210" s="46">
        <f>VLOOKUP($AU210,'2022-Allocations'!$I$6:$T$24,AY$8,FALSE)</f>
        <v>0</v>
      </c>
      <c r="AZ210" s="46">
        <f>VLOOKUP($AU210,'2022-Allocations'!$I$6:$T$24,AZ$8,FALSE)</f>
        <v>0</v>
      </c>
      <c r="BA210" s="121">
        <f t="shared" si="33"/>
        <v>0</v>
      </c>
      <c r="BB210" s="46">
        <f>VLOOKUP(A210,'Data.Lookup - Do Not Print'!$G$3:$I$802,3,FALSE)</f>
        <v>2.92E-2</v>
      </c>
      <c r="BC210" s="46">
        <f>VLOOKUP(A210,'Data.Lookup - Do Not Print'!$M$3:$O$802,3,FALSE)</f>
        <v>2.92E-2</v>
      </c>
      <c r="BD210" s="46" t="str">
        <f t="shared" si="38"/>
        <v>N</v>
      </c>
      <c r="BE210" s="126">
        <f t="shared" si="39"/>
        <v>0</v>
      </c>
      <c r="BF210" s="126">
        <f t="shared" si="40"/>
        <v>0</v>
      </c>
      <c r="BG210" s="126">
        <f t="shared" si="41"/>
        <v>0</v>
      </c>
      <c r="BH210" s="126">
        <f t="shared" si="42"/>
        <v>0</v>
      </c>
      <c r="BI210" s="126">
        <f t="shared" si="43"/>
        <v>0</v>
      </c>
      <c r="BJ210" s="131">
        <f t="shared" si="37"/>
        <v>0</v>
      </c>
    </row>
    <row r="211" spans="1:62" ht="13.5" thickBot="1">
      <c r="A211" s="9" t="s">
        <v>225</v>
      </c>
      <c r="B211" s="12">
        <v>0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1">
        <v>-3548.25</v>
      </c>
      <c r="P211" s="11">
        <v>-3548.25</v>
      </c>
      <c r="Q211" s="11">
        <v>-3548.25</v>
      </c>
      <c r="R211" s="11">
        <v>-3548.25</v>
      </c>
      <c r="S211" s="11">
        <v>-3548.25</v>
      </c>
      <c r="T211" s="11">
        <v>-3548.25</v>
      </c>
      <c r="U211" s="11">
        <v>-3548.25</v>
      </c>
      <c r="V211" s="11">
        <v>-3548.25</v>
      </c>
      <c r="W211" s="11">
        <v>-3548.25</v>
      </c>
      <c r="X211" s="11">
        <v>-3548.25</v>
      </c>
      <c r="Y211" s="11">
        <v>-3548.25</v>
      </c>
      <c r="Z211" s="11">
        <v>-3548.25</v>
      </c>
      <c r="AA211" s="129">
        <v>-3548.25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t="str">
        <f t="shared" si="34"/>
        <v>ED</v>
      </c>
      <c r="AP211" t="str">
        <f>IFERROR(IF(VLOOKUP(MID(A211,4,2),'Data.Lookup - Do Not Print'!$S$3:$T$7,2,FALSE)=1,MID(A211,4,2),0),"AN")</f>
        <v>AN</v>
      </c>
      <c r="AQ211" t="s">
        <v>987</v>
      </c>
      <c r="AR211" t="str">
        <f t="shared" si="35"/>
        <v>314000</v>
      </c>
      <c r="AS211" t="str">
        <f>IF(AO211="GD",VLOOKUP(_xlfn.NUMBERVALUE(AR211),'Data.Lookup - Do Not Print'!$D$3:$E$12,2,TRUE),VLOOKUP(_xlfn.NUMBERVALUE(AR211),'Data.Lookup - Do Not Print'!$A$3:$B$16,2,TRUE))</f>
        <v>Production - Thermal</v>
      </c>
      <c r="AT211">
        <v>1</v>
      </c>
      <c r="AU211" t="str">
        <f t="shared" si="36"/>
        <v>ED.AN1</v>
      </c>
      <c r="AV211" s="46">
        <f>VLOOKUP($AU211,'2022-Allocations'!$I$6:$T$24,AV$8,FALSE)</f>
        <v>0.65529999999999999</v>
      </c>
      <c r="AW211" s="46">
        <f>VLOOKUP($AU211,'2022-Allocations'!$I$6:$T$24,AW$8,FALSE)</f>
        <v>0</v>
      </c>
      <c r="AX211" s="46">
        <f>VLOOKUP($AU211,'2022-Allocations'!$I$6:$T$24,AX$8,FALSE)</f>
        <v>0.34470000000000001</v>
      </c>
      <c r="AY211" s="46">
        <f>VLOOKUP($AU211,'2022-Allocations'!$I$6:$T$24,AY$8,FALSE)</f>
        <v>0</v>
      </c>
      <c r="AZ211" s="46">
        <f>VLOOKUP($AU211,'2022-Allocations'!$I$6:$T$24,AZ$8,FALSE)</f>
        <v>0</v>
      </c>
      <c r="BA211" s="121">
        <f t="shared" si="33"/>
        <v>0</v>
      </c>
      <c r="BB211" s="46">
        <f>VLOOKUP(A211,'Data.Lookup - Do Not Print'!$G$3:$I$802,3,FALSE)</f>
        <v>2.7900000000000001E-2</v>
      </c>
      <c r="BC211" s="46">
        <f>VLOOKUP(A211,'Data.Lookup - Do Not Print'!$M$3:$O$802,3,FALSE)</f>
        <v>2.7900000000000001E-2</v>
      </c>
      <c r="BD211" s="46" t="str">
        <f t="shared" si="38"/>
        <v>N</v>
      </c>
      <c r="BE211" s="126">
        <f t="shared" si="39"/>
        <v>0</v>
      </c>
      <c r="BF211" s="126">
        <f t="shared" si="40"/>
        <v>0</v>
      </c>
      <c r="BG211" s="126">
        <f t="shared" si="41"/>
        <v>0</v>
      </c>
      <c r="BH211" s="126">
        <f t="shared" si="42"/>
        <v>0</v>
      </c>
      <c r="BI211" s="126">
        <f t="shared" si="43"/>
        <v>0</v>
      </c>
      <c r="BJ211" s="131">
        <f t="shared" si="37"/>
        <v>0</v>
      </c>
    </row>
    <row r="212" spans="1:62" ht="13.5" thickBot="1">
      <c r="A212" s="9" t="s">
        <v>226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1">
        <v>-3195.42</v>
      </c>
      <c r="P212" s="11">
        <v>-3195.42</v>
      </c>
      <c r="Q212" s="11">
        <v>-3195.42</v>
      </c>
      <c r="R212" s="11">
        <v>-3195.42</v>
      </c>
      <c r="S212" s="11">
        <v>-3195.42</v>
      </c>
      <c r="T212" s="11">
        <v>-3195.42</v>
      </c>
      <c r="U212" s="11">
        <v>-3195.42</v>
      </c>
      <c r="V212" s="11">
        <v>-3195.42</v>
      </c>
      <c r="W212" s="11">
        <v>-3195.42</v>
      </c>
      <c r="X212" s="11">
        <v>-3195.42</v>
      </c>
      <c r="Y212" s="11">
        <v>-3195.42</v>
      </c>
      <c r="Z212" s="11">
        <v>-3195.42</v>
      </c>
      <c r="AA212" s="129">
        <v>-3195.42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t="str">
        <f t="shared" si="34"/>
        <v>ED</v>
      </c>
      <c r="AP212" t="str">
        <f>IFERROR(IF(VLOOKUP(MID(A212,4,2),'Data.Lookup - Do Not Print'!$S$3:$T$7,2,FALSE)=1,MID(A212,4,2),0),"AN")</f>
        <v>AN</v>
      </c>
      <c r="AQ212" t="s">
        <v>987</v>
      </c>
      <c r="AR212" t="str">
        <f t="shared" si="35"/>
        <v>315000</v>
      </c>
      <c r="AS212" t="str">
        <f>IF(AO212="GD",VLOOKUP(_xlfn.NUMBERVALUE(AR212),'Data.Lookup - Do Not Print'!$D$3:$E$12,2,TRUE),VLOOKUP(_xlfn.NUMBERVALUE(AR212),'Data.Lookup - Do Not Print'!$A$3:$B$16,2,TRUE))</f>
        <v>Production - Thermal</v>
      </c>
      <c r="AT212">
        <v>1</v>
      </c>
      <c r="AU212" t="str">
        <f t="shared" si="36"/>
        <v>ED.AN1</v>
      </c>
      <c r="AV212" s="46">
        <f>VLOOKUP($AU212,'2022-Allocations'!$I$6:$T$24,AV$8,FALSE)</f>
        <v>0.65529999999999999</v>
      </c>
      <c r="AW212" s="46">
        <f>VLOOKUP($AU212,'2022-Allocations'!$I$6:$T$24,AW$8,FALSE)</f>
        <v>0</v>
      </c>
      <c r="AX212" s="46">
        <f>VLOOKUP($AU212,'2022-Allocations'!$I$6:$T$24,AX$8,FALSE)</f>
        <v>0.34470000000000001</v>
      </c>
      <c r="AY212" s="46">
        <f>VLOOKUP($AU212,'2022-Allocations'!$I$6:$T$24,AY$8,FALSE)</f>
        <v>0</v>
      </c>
      <c r="AZ212" s="46">
        <f>VLOOKUP($AU212,'2022-Allocations'!$I$6:$T$24,AZ$8,FALSE)</f>
        <v>0</v>
      </c>
      <c r="BA212" s="121">
        <f t="shared" si="33"/>
        <v>0</v>
      </c>
      <c r="BB212" s="46">
        <f>VLOOKUP(A212,'Data.Lookup - Do Not Print'!$G$3:$I$802,3,FALSE)</f>
        <v>1.7299999999999999E-2</v>
      </c>
      <c r="BC212" s="46">
        <f>VLOOKUP(A212,'Data.Lookup - Do Not Print'!$M$3:$O$802,3,FALSE)</f>
        <v>1.7299999999999999E-2</v>
      </c>
      <c r="BD212" s="46" t="str">
        <f t="shared" si="38"/>
        <v>N</v>
      </c>
      <c r="BE212" s="126">
        <f t="shared" si="39"/>
        <v>0</v>
      </c>
      <c r="BF212" s="126">
        <f t="shared" si="40"/>
        <v>0</v>
      </c>
      <c r="BG212" s="126">
        <f t="shared" si="41"/>
        <v>0</v>
      </c>
      <c r="BH212" s="126">
        <f t="shared" si="42"/>
        <v>0</v>
      </c>
      <c r="BI212" s="126">
        <f t="shared" si="43"/>
        <v>0</v>
      </c>
      <c r="BJ212" s="131">
        <f t="shared" si="37"/>
        <v>0</v>
      </c>
    </row>
    <row r="213" spans="1:62" ht="13.5" thickBot="1">
      <c r="A213" s="9" t="s">
        <v>227</v>
      </c>
      <c r="B213" s="12">
        <v>0</v>
      </c>
      <c r="C213" s="12">
        <v>0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1">
        <v>-3576.11</v>
      </c>
      <c r="P213" s="11">
        <v>-3576.11</v>
      </c>
      <c r="Q213" s="11">
        <v>-3576.11</v>
      </c>
      <c r="R213" s="11">
        <v>-3576.11</v>
      </c>
      <c r="S213" s="11">
        <v>-3576.11</v>
      </c>
      <c r="T213" s="11">
        <v>-3576.11</v>
      </c>
      <c r="U213" s="11">
        <v>-3576.11</v>
      </c>
      <c r="V213" s="11">
        <v>-3576.11</v>
      </c>
      <c r="W213" s="11">
        <v>-3576.11</v>
      </c>
      <c r="X213" s="11">
        <v>-3576.11</v>
      </c>
      <c r="Y213" s="11">
        <v>-3576.11</v>
      </c>
      <c r="Z213" s="11">
        <v>-3576.11</v>
      </c>
      <c r="AA213" s="129">
        <v>-3576.11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t="str">
        <f t="shared" si="34"/>
        <v>ED</v>
      </c>
      <c r="AP213" t="str">
        <f>IFERROR(IF(VLOOKUP(MID(A213,4,2),'Data.Lookup - Do Not Print'!$S$3:$T$7,2,FALSE)=1,MID(A213,4,2),0),"AN")</f>
        <v>AN</v>
      </c>
      <c r="AQ213" t="s">
        <v>987</v>
      </c>
      <c r="AR213" t="str">
        <f t="shared" si="35"/>
        <v>316000</v>
      </c>
      <c r="AS213" t="str">
        <f>IF(AO213="GD",VLOOKUP(_xlfn.NUMBERVALUE(AR213),'Data.Lookup - Do Not Print'!$D$3:$E$12,2,TRUE),VLOOKUP(_xlfn.NUMBERVALUE(AR213),'Data.Lookup - Do Not Print'!$A$3:$B$16,2,TRUE))</f>
        <v>Production - Thermal</v>
      </c>
      <c r="AT213">
        <v>1</v>
      </c>
      <c r="AU213" t="str">
        <f t="shared" si="36"/>
        <v>ED.AN1</v>
      </c>
      <c r="AV213" s="46">
        <f>VLOOKUP($AU213,'2022-Allocations'!$I$6:$T$24,AV$8,FALSE)</f>
        <v>0.65529999999999999</v>
      </c>
      <c r="AW213" s="46">
        <f>VLOOKUP($AU213,'2022-Allocations'!$I$6:$T$24,AW$8,FALSE)</f>
        <v>0</v>
      </c>
      <c r="AX213" s="46">
        <f>VLOOKUP($AU213,'2022-Allocations'!$I$6:$T$24,AX$8,FALSE)</f>
        <v>0.34470000000000001</v>
      </c>
      <c r="AY213" s="46">
        <f>VLOOKUP($AU213,'2022-Allocations'!$I$6:$T$24,AY$8,FALSE)</f>
        <v>0</v>
      </c>
      <c r="AZ213" s="46">
        <f>VLOOKUP($AU213,'2022-Allocations'!$I$6:$T$24,AZ$8,FALSE)</f>
        <v>0</v>
      </c>
      <c r="BA213" s="121">
        <f t="shared" si="33"/>
        <v>0</v>
      </c>
      <c r="BB213" s="46">
        <f>VLOOKUP(A213,'Data.Lookup - Do Not Print'!$G$3:$I$802,3,FALSE)</f>
        <v>1.46E-2</v>
      </c>
      <c r="BC213" s="46">
        <f>VLOOKUP(A213,'Data.Lookup - Do Not Print'!$M$3:$O$802,3,FALSE)</f>
        <v>1.46E-2</v>
      </c>
      <c r="BD213" s="46" t="str">
        <f t="shared" si="38"/>
        <v>N</v>
      </c>
      <c r="BE213" s="126">
        <f t="shared" si="39"/>
        <v>0</v>
      </c>
      <c r="BF213" s="126">
        <f t="shared" si="40"/>
        <v>0</v>
      </c>
      <c r="BG213" s="126">
        <f t="shared" si="41"/>
        <v>0</v>
      </c>
      <c r="BH213" s="126">
        <f t="shared" si="42"/>
        <v>0</v>
      </c>
      <c r="BI213" s="126">
        <f t="shared" si="43"/>
        <v>0</v>
      </c>
      <c r="BJ213" s="131">
        <f t="shared" si="37"/>
        <v>0</v>
      </c>
    </row>
    <row r="214" spans="1:62" ht="13.5" thickBot="1">
      <c r="A214" s="9" t="s">
        <v>228</v>
      </c>
      <c r="B214" s="11">
        <v>19123.689999999999</v>
      </c>
      <c r="C214" s="11">
        <v>19123.689999999999</v>
      </c>
      <c r="D214" s="11">
        <v>19123.689999999999</v>
      </c>
      <c r="E214" s="11">
        <v>19123.689999999999</v>
      </c>
      <c r="F214" s="11">
        <v>19123.689999999999</v>
      </c>
      <c r="G214" s="11">
        <v>19123.689999999999</v>
      </c>
      <c r="H214" s="11">
        <v>19123.689999999999</v>
      </c>
      <c r="I214" s="11">
        <v>19123.689999999999</v>
      </c>
      <c r="J214" s="11">
        <v>19123.689999999999</v>
      </c>
      <c r="K214" s="11">
        <v>19123.689999999999</v>
      </c>
      <c r="L214" s="11">
        <v>19123.689999999999</v>
      </c>
      <c r="M214" s="11">
        <v>19123.689999999999</v>
      </c>
      <c r="N214" s="128">
        <v>19123.689999999999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t="str">
        <f t="shared" si="34"/>
        <v>ED</v>
      </c>
      <c r="AP214" t="str">
        <f>IFERROR(IF(VLOOKUP(MID(A214,4,2),'Data.Lookup - Do Not Print'!$S$3:$T$7,2,FALSE)=1,MID(A214,4,2),0),"AN")</f>
        <v>AN</v>
      </c>
      <c r="AQ214" t="s">
        <v>987</v>
      </c>
      <c r="AR214" t="str">
        <f t="shared" si="35"/>
        <v>310200</v>
      </c>
      <c r="AS214" t="str">
        <f>IF(AO214="GD",VLOOKUP(_xlfn.NUMBERVALUE(AR214),'Data.Lookup - Do Not Print'!$D$3:$E$12,2,TRUE),VLOOKUP(_xlfn.NUMBERVALUE(AR214),'Data.Lookup - Do Not Print'!$A$3:$B$16,2,TRUE))</f>
        <v>Production - Thermal</v>
      </c>
      <c r="AT214">
        <v>1</v>
      </c>
      <c r="AU214" t="str">
        <f t="shared" si="36"/>
        <v>ED.AN1</v>
      </c>
      <c r="AV214" s="46">
        <f>VLOOKUP($AU214,'2022-Allocations'!$I$6:$T$24,AV$8,FALSE)</f>
        <v>0.65529999999999999</v>
      </c>
      <c r="AW214" s="46">
        <f>VLOOKUP($AU214,'2022-Allocations'!$I$6:$T$24,AW$8,FALSE)</f>
        <v>0</v>
      </c>
      <c r="AX214" s="46">
        <f>VLOOKUP($AU214,'2022-Allocations'!$I$6:$T$24,AX$8,FALSE)</f>
        <v>0.34470000000000001</v>
      </c>
      <c r="AY214" s="46">
        <f>VLOOKUP($AU214,'2022-Allocations'!$I$6:$T$24,AY$8,FALSE)</f>
        <v>0</v>
      </c>
      <c r="AZ214" s="46">
        <f>VLOOKUP($AU214,'2022-Allocations'!$I$6:$T$24,AZ$8,FALSE)</f>
        <v>0</v>
      </c>
      <c r="BA214" s="121">
        <f t="shared" si="33"/>
        <v>0</v>
      </c>
      <c r="BB214" s="46">
        <f>VLOOKUP(A214,'Data.Lookup - Do Not Print'!$G$3:$I$802,3,FALSE)</f>
        <v>0</v>
      </c>
      <c r="BC214" s="46">
        <f>VLOOKUP(A214,'Data.Lookup - Do Not Print'!$M$3:$O$802,3,FALSE)</f>
        <v>0</v>
      </c>
      <c r="BD214" s="46" t="str">
        <f t="shared" si="38"/>
        <v>Y</v>
      </c>
      <c r="BE214" s="126">
        <f t="shared" si="39"/>
        <v>12532</v>
      </c>
      <c r="BF214" s="126">
        <f t="shared" si="40"/>
        <v>0</v>
      </c>
      <c r="BG214" s="126">
        <f t="shared" si="41"/>
        <v>6592</v>
      </c>
      <c r="BH214" s="126">
        <f t="shared" si="42"/>
        <v>0</v>
      </c>
      <c r="BI214" s="126">
        <f t="shared" si="43"/>
        <v>0</v>
      </c>
      <c r="BJ214" s="131">
        <f t="shared" si="37"/>
        <v>0</v>
      </c>
    </row>
    <row r="215" spans="1:62" ht="13.5" thickBot="1">
      <c r="A215" s="9" t="s">
        <v>229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1">
        <v>-3704.82</v>
      </c>
      <c r="P215" s="11">
        <v>-3704.82</v>
      </c>
      <c r="Q215" s="11">
        <v>-3704.82</v>
      </c>
      <c r="R215" s="11">
        <v>-3704.82</v>
      </c>
      <c r="S215" s="11">
        <v>-3704.82</v>
      </c>
      <c r="T215" s="11">
        <v>-3704.82</v>
      </c>
      <c r="U215" s="11">
        <v>-3704.82</v>
      </c>
      <c r="V215" s="11">
        <v>-3704.82</v>
      </c>
      <c r="W215" s="11">
        <v>-3704.82</v>
      </c>
      <c r="X215" s="11">
        <v>-3704.82</v>
      </c>
      <c r="Y215" s="11">
        <v>-3704.82</v>
      </c>
      <c r="Z215" s="11">
        <v>-3704.82</v>
      </c>
      <c r="AA215" s="129">
        <v>-3704.82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t="str">
        <f t="shared" si="34"/>
        <v>ED</v>
      </c>
      <c r="AP215" t="str">
        <f>IFERROR(IF(VLOOKUP(MID(A215,4,2),'Data.Lookup - Do Not Print'!$S$3:$T$7,2,FALSE)=1,MID(A215,4,2),0),"AN")</f>
        <v>AN</v>
      </c>
      <c r="AQ215" t="s">
        <v>987</v>
      </c>
      <c r="AR215" t="str">
        <f t="shared" si="35"/>
        <v>311000</v>
      </c>
      <c r="AS215" t="str">
        <f>IF(AO215="GD",VLOOKUP(_xlfn.NUMBERVALUE(AR215),'Data.Lookup - Do Not Print'!$D$3:$E$12,2,TRUE),VLOOKUP(_xlfn.NUMBERVALUE(AR215),'Data.Lookup - Do Not Print'!$A$3:$B$16,2,TRUE))</f>
        <v>Production - Thermal</v>
      </c>
      <c r="AT215">
        <v>1</v>
      </c>
      <c r="AU215" t="str">
        <f t="shared" si="36"/>
        <v>ED.AN1</v>
      </c>
      <c r="AV215" s="46">
        <f>VLOOKUP($AU215,'2022-Allocations'!$I$6:$T$24,AV$8,FALSE)</f>
        <v>0.65529999999999999</v>
      </c>
      <c r="AW215" s="46">
        <f>VLOOKUP($AU215,'2022-Allocations'!$I$6:$T$24,AW$8,FALSE)</f>
        <v>0</v>
      </c>
      <c r="AX215" s="46">
        <f>VLOOKUP($AU215,'2022-Allocations'!$I$6:$T$24,AX$8,FALSE)</f>
        <v>0.34470000000000001</v>
      </c>
      <c r="AY215" s="46">
        <f>VLOOKUP($AU215,'2022-Allocations'!$I$6:$T$24,AY$8,FALSE)</f>
        <v>0</v>
      </c>
      <c r="AZ215" s="46">
        <f>VLOOKUP($AU215,'2022-Allocations'!$I$6:$T$24,AZ$8,FALSE)</f>
        <v>0</v>
      </c>
      <c r="BA215" s="121">
        <f t="shared" si="33"/>
        <v>0</v>
      </c>
      <c r="BB215" s="46">
        <f>VLOOKUP(A215,'Data.Lookup - Do Not Print'!$G$3:$I$802,3,FALSE)</f>
        <v>1.6799999999999999E-2</v>
      </c>
      <c r="BC215" s="46">
        <f>VLOOKUP(A215,'Data.Lookup - Do Not Print'!$M$3:$O$802,3,FALSE)</f>
        <v>1.6799999999999999E-2</v>
      </c>
      <c r="BD215" s="46" t="str">
        <f t="shared" si="38"/>
        <v>N</v>
      </c>
      <c r="BE215" s="126">
        <f t="shared" si="39"/>
        <v>0</v>
      </c>
      <c r="BF215" s="126">
        <f t="shared" si="40"/>
        <v>0</v>
      </c>
      <c r="BG215" s="126">
        <f t="shared" si="41"/>
        <v>0</v>
      </c>
      <c r="BH215" s="126">
        <f t="shared" si="42"/>
        <v>0</v>
      </c>
      <c r="BI215" s="126">
        <f t="shared" si="43"/>
        <v>0</v>
      </c>
      <c r="BJ215" s="131">
        <f t="shared" si="37"/>
        <v>0</v>
      </c>
    </row>
    <row r="216" spans="1:62" ht="13.5" thickBot="1">
      <c r="A216" s="9" t="s">
        <v>230</v>
      </c>
      <c r="B216" s="12">
        <v>0</v>
      </c>
      <c r="C216" s="12">
        <v>0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1">
        <v>311.22000000000003</v>
      </c>
      <c r="P216" s="11">
        <v>311.22000000000003</v>
      </c>
      <c r="Q216" s="11">
        <v>311.22000000000003</v>
      </c>
      <c r="R216" s="11">
        <v>311.22000000000003</v>
      </c>
      <c r="S216" s="11">
        <v>311.22000000000003</v>
      </c>
      <c r="T216" s="11">
        <v>311.22000000000003</v>
      </c>
      <c r="U216" s="11">
        <v>311.22000000000003</v>
      </c>
      <c r="V216" s="11">
        <v>311.22000000000003</v>
      </c>
      <c r="W216" s="11">
        <v>311.22000000000003</v>
      </c>
      <c r="X216" s="11">
        <v>311.22000000000003</v>
      </c>
      <c r="Y216" s="11">
        <v>311.22000000000003</v>
      </c>
      <c r="Z216" s="11">
        <v>311.22000000000003</v>
      </c>
      <c r="AA216" s="129">
        <v>311.22000000000003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t="str">
        <f t="shared" si="34"/>
        <v>ED</v>
      </c>
      <c r="AP216" t="str">
        <f>IFERROR(IF(VLOOKUP(MID(A216,4,2),'Data.Lookup - Do Not Print'!$S$3:$T$7,2,FALSE)=1,MID(A216,4,2),0),"AN")</f>
        <v>AN</v>
      </c>
      <c r="AQ216" t="s">
        <v>987</v>
      </c>
      <c r="AR216" t="str">
        <f t="shared" si="35"/>
        <v>312000</v>
      </c>
      <c r="AS216" t="str">
        <f>IF(AO216="GD",VLOOKUP(_xlfn.NUMBERVALUE(AR216),'Data.Lookup - Do Not Print'!$D$3:$E$12,2,TRUE),VLOOKUP(_xlfn.NUMBERVALUE(AR216),'Data.Lookup - Do Not Print'!$A$3:$B$16,2,TRUE))</f>
        <v>Production - Thermal</v>
      </c>
      <c r="AT216">
        <v>1</v>
      </c>
      <c r="AU216" t="str">
        <f t="shared" si="36"/>
        <v>ED.AN1</v>
      </c>
      <c r="AV216" s="46">
        <f>VLOOKUP($AU216,'2022-Allocations'!$I$6:$T$24,AV$8,FALSE)</f>
        <v>0.65529999999999999</v>
      </c>
      <c r="AW216" s="46">
        <f>VLOOKUP($AU216,'2022-Allocations'!$I$6:$T$24,AW$8,FALSE)</f>
        <v>0</v>
      </c>
      <c r="AX216" s="46">
        <f>VLOOKUP($AU216,'2022-Allocations'!$I$6:$T$24,AX$8,FALSE)</f>
        <v>0.34470000000000001</v>
      </c>
      <c r="AY216" s="46">
        <f>VLOOKUP($AU216,'2022-Allocations'!$I$6:$T$24,AY$8,FALSE)</f>
        <v>0</v>
      </c>
      <c r="AZ216" s="46">
        <f>VLOOKUP($AU216,'2022-Allocations'!$I$6:$T$24,AZ$8,FALSE)</f>
        <v>0</v>
      </c>
      <c r="BA216" s="121">
        <f t="shared" si="33"/>
        <v>0</v>
      </c>
      <c r="BB216" s="46">
        <f>VLOOKUP(A216,'Data.Lookup - Do Not Print'!$G$3:$I$802,3,FALSE)</f>
        <v>2.2000000000000002E-2</v>
      </c>
      <c r="BC216" s="46">
        <f>VLOOKUP(A216,'Data.Lookup - Do Not Print'!$M$3:$O$802,3,FALSE)</f>
        <v>2.2000000000000002E-2</v>
      </c>
      <c r="BD216" s="46" t="str">
        <f t="shared" si="38"/>
        <v>N</v>
      </c>
      <c r="BE216" s="126">
        <f t="shared" si="39"/>
        <v>0</v>
      </c>
      <c r="BF216" s="126">
        <f t="shared" si="40"/>
        <v>0</v>
      </c>
      <c r="BG216" s="126">
        <f t="shared" si="41"/>
        <v>0</v>
      </c>
      <c r="BH216" s="126">
        <f t="shared" si="42"/>
        <v>0</v>
      </c>
      <c r="BI216" s="126">
        <f t="shared" si="43"/>
        <v>0</v>
      </c>
      <c r="BJ216" s="131">
        <f t="shared" si="37"/>
        <v>0</v>
      </c>
    </row>
    <row r="217" spans="1:62" ht="13.5" thickBot="1">
      <c r="A217" s="9" t="s">
        <v>231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30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t="str">
        <f t="shared" si="34"/>
        <v>ED</v>
      </c>
      <c r="AP217" t="str">
        <f>IFERROR(IF(VLOOKUP(MID(A217,4,2),'Data.Lookup - Do Not Print'!$S$3:$T$7,2,FALSE)=1,MID(A217,4,2),0),"AN")</f>
        <v>AN</v>
      </c>
      <c r="AQ217" t="s">
        <v>987</v>
      </c>
      <c r="AR217" t="str">
        <f t="shared" si="35"/>
        <v>313000</v>
      </c>
      <c r="AS217" t="str">
        <f>IF(AO217="GD",VLOOKUP(_xlfn.NUMBERVALUE(AR217),'Data.Lookup - Do Not Print'!$D$3:$E$12,2,TRUE),VLOOKUP(_xlfn.NUMBERVALUE(AR217),'Data.Lookup - Do Not Print'!$A$3:$B$16,2,TRUE))</f>
        <v>Production - Thermal</v>
      </c>
      <c r="AT217">
        <v>1</v>
      </c>
      <c r="AU217" t="str">
        <f t="shared" si="36"/>
        <v>ED.AN1</v>
      </c>
      <c r="AV217" s="46">
        <f>VLOOKUP($AU217,'2022-Allocations'!$I$6:$T$24,AV$8,FALSE)</f>
        <v>0.65529999999999999</v>
      </c>
      <c r="AW217" s="46">
        <f>VLOOKUP($AU217,'2022-Allocations'!$I$6:$T$24,AW$8,FALSE)</f>
        <v>0</v>
      </c>
      <c r="AX217" s="46">
        <f>VLOOKUP($AU217,'2022-Allocations'!$I$6:$T$24,AX$8,FALSE)</f>
        <v>0.34470000000000001</v>
      </c>
      <c r="AY217" s="46">
        <f>VLOOKUP($AU217,'2022-Allocations'!$I$6:$T$24,AY$8,FALSE)</f>
        <v>0</v>
      </c>
      <c r="AZ217" s="46">
        <f>VLOOKUP($AU217,'2022-Allocations'!$I$6:$T$24,AZ$8,FALSE)</f>
        <v>0</v>
      </c>
      <c r="BA217" s="121">
        <f t="shared" si="33"/>
        <v>0</v>
      </c>
      <c r="BB217" s="46">
        <f>VLOOKUP(A217,'Data.Lookup - Do Not Print'!$G$3:$I$802,3,FALSE)</f>
        <v>2.92E-2</v>
      </c>
      <c r="BC217" s="46">
        <f>VLOOKUP(A217,'Data.Lookup - Do Not Print'!$M$3:$O$802,3,FALSE)</f>
        <v>2.92E-2</v>
      </c>
      <c r="BD217" s="46" t="str">
        <f t="shared" si="38"/>
        <v>N</v>
      </c>
      <c r="BE217" s="126">
        <f t="shared" si="39"/>
        <v>0</v>
      </c>
      <c r="BF217" s="126">
        <f t="shared" si="40"/>
        <v>0</v>
      </c>
      <c r="BG217" s="126">
        <f t="shared" si="41"/>
        <v>0</v>
      </c>
      <c r="BH217" s="126">
        <f t="shared" si="42"/>
        <v>0</v>
      </c>
      <c r="BI217" s="126">
        <f t="shared" si="43"/>
        <v>0</v>
      </c>
      <c r="BJ217" s="131">
        <f t="shared" si="37"/>
        <v>0</v>
      </c>
    </row>
    <row r="218" spans="1:62" ht="13.5" thickBot="1">
      <c r="A218" s="9" t="s">
        <v>232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1">
        <v>-4084.23</v>
      </c>
      <c r="P218" s="11">
        <v>-4084.23</v>
      </c>
      <c r="Q218" s="11">
        <v>-4084.23</v>
      </c>
      <c r="R218" s="11">
        <v>-4084.23</v>
      </c>
      <c r="S218" s="11">
        <v>-4084.23</v>
      </c>
      <c r="T218" s="11">
        <v>-4084.23</v>
      </c>
      <c r="U218" s="11">
        <v>-4084.23</v>
      </c>
      <c r="V218" s="11">
        <v>-4084.23</v>
      </c>
      <c r="W218" s="11">
        <v>-4084.23</v>
      </c>
      <c r="X218" s="11">
        <v>-4084.23</v>
      </c>
      <c r="Y218" s="11">
        <v>-4084.23</v>
      </c>
      <c r="Z218" s="11">
        <v>-4084.23</v>
      </c>
      <c r="AA218" s="129">
        <v>-4084.23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t="str">
        <f t="shared" si="34"/>
        <v>ED</v>
      </c>
      <c r="AP218" t="str">
        <f>IFERROR(IF(VLOOKUP(MID(A218,4,2),'Data.Lookup - Do Not Print'!$S$3:$T$7,2,FALSE)=1,MID(A218,4,2),0),"AN")</f>
        <v>AN</v>
      </c>
      <c r="AQ218" t="s">
        <v>987</v>
      </c>
      <c r="AR218" t="str">
        <f t="shared" si="35"/>
        <v>314000</v>
      </c>
      <c r="AS218" t="str">
        <f>IF(AO218="GD",VLOOKUP(_xlfn.NUMBERVALUE(AR218),'Data.Lookup - Do Not Print'!$D$3:$E$12,2,TRUE),VLOOKUP(_xlfn.NUMBERVALUE(AR218),'Data.Lookup - Do Not Print'!$A$3:$B$16,2,TRUE))</f>
        <v>Production - Thermal</v>
      </c>
      <c r="AT218">
        <v>1</v>
      </c>
      <c r="AU218" t="str">
        <f t="shared" si="36"/>
        <v>ED.AN1</v>
      </c>
      <c r="AV218" s="46">
        <f>VLOOKUP($AU218,'2022-Allocations'!$I$6:$T$24,AV$8,FALSE)</f>
        <v>0.65529999999999999</v>
      </c>
      <c r="AW218" s="46">
        <f>VLOOKUP($AU218,'2022-Allocations'!$I$6:$T$24,AW$8,FALSE)</f>
        <v>0</v>
      </c>
      <c r="AX218" s="46">
        <f>VLOOKUP($AU218,'2022-Allocations'!$I$6:$T$24,AX$8,FALSE)</f>
        <v>0.34470000000000001</v>
      </c>
      <c r="AY218" s="46">
        <f>VLOOKUP($AU218,'2022-Allocations'!$I$6:$T$24,AY$8,FALSE)</f>
        <v>0</v>
      </c>
      <c r="AZ218" s="46">
        <f>VLOOKUP($AU218,'2022-Allocations'!$I$6:$T$24,AZ$8,FALSE)</f>
        <v>0</v>
      </c>
      <c r="BA218" s="121">
        <f t="shared" si="33"/>
        <v>0</v>
      </c>
      <c r="BB218" s="46">
        <f>VLOOKUP(A218,'Data.Lookup - Do Not Print'!$G$3:$I$802,3,FALSE)</f>
        <v>2.8799999999999999E-2</v>
      </c>
      <c r="BC218" s="46">
        <f>VLOOKUP(A218,'Data.Lookup - Do Not Print'!$M$3:$O$802,3,FALSE)</f>
        <v>2.8799999999999999E-2</v>
      </c>
      <c r="BD218" s="46" t="str">
        <f t="shared" si="38"/>
        <v>N</v>
      </c>
      <c r="BE218" s="126">
        <f t="shared" si="39"/>
        <v>0</v>
      </c>
      <c r="BF218" s="126">
        <f t="shared" si="40"/>
        <v>0</v>
      </c>
      <c r="BG218" s="126">
        <f t="shared" si="41"/>
        <v>0</v>
      </c>
      <c r="BH218" s="126">
        <f t="shared" si="42"/>
        <v>0</v>
      </c>
      <c r="BI218" s="126">
        <f t="shared" si="43"/>
        <v>0</v>
      </c>
      <c r="BJ218" s="131">
        <f t="shared" si="37"/>
        <v>0</v>
      </c>
    </row>
    <row r="219" spans="1:62" ht="13.5" thickBot="1">
      <c r="A219" s="9" t="s">
        <v>233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30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t="str">
        <f t="shared" si="34"/>
        <v>ED</v>
      </c>
      <c r="AP219" t="str">
        <f>IFERROR(IF(VLOOKUP(MID(A219,4,2),'Data.Lookup - Do Not Print'!$S$3:$T$7,2,FALSE)=1,MID(A219,4,2),0),"AN")</f>
        <v>AN</v>
      </c>
      <c r="AQ219" t="s">
        <v>987</v>
      </c>
      <c r="AR219" t="str">
        <f t="shared" si="35"/>
        <v>315000</v>
      </c>
      <c r="AS219" t="str">
        <f>IF(AO219="GD",VLOOKUP(_xlfn.NUMBERVALUE(AR219),'Data.Lookup - Do Not Print'!$D$3:$E$12,2,TRUE),VLOOKUP(_xlfn.NUMBERVALUE(AR219),'Data.Lookup - Do Not Print'!$A$3:$B$16,2,TRUE))</f>
        <v>Production - Thermal</v>
      </c>
      <c r="AT219">
        <v>1</v>
      </c>
      <c r="AU219" t="str">
        <f t="shared" si="36"/>
        <v>ED.AN1</v>
      </c>
      <c r="AV219" s="46">
        <f>VLOOKUP($AU219,'2022-Allocations'!$I$6:$T$24,AV$8,FALSE)</f>
        <v>0.65529999999999999</v>
      </c>
      <c r="AW219" s="46">
        <f>VLOOKUP($AU219,'2022-Allocations'!$I$6:$T$24,AW$8,FALSE)</f>
        <v>0</v>
      </c>
      <c r="AX219" s="46">
        <f>VLOOKUP($AU219,'2022-Allocations'!$I$6:$T$24,AX$8,FALSE)</f>
        <v>0.34470000000000001</v>
      </c>
      <c r="AY219" s="46">
        <f>VLOOKUP($AU219,'2022-Allocations'!$I$6:$T$24,AY$8,FALSE)</f>
        <v>0</v>
      </c>
      <c r="AZ219" s="46">
        <f>VLOOKUP($AU219,'2022-Allocations'!$I$6:$T$24,AZ$8,FALSE)</f>
        <v>0</v>
      </c>
      <c r="BA219" s="121">
        <f t="shared" si="33"/>
        <v>0</v>
      </c>
      <c r="BB219" s="46">
        <f>VLOOKUP(A219,'Data.Lookup - Do Not Print'!$G$3:$I$802,3,FALSE)</f>
        <v>1.8800000000000001E-2</v>
      </c>
      <c r="BC219" s="46">
        <f>VLOOKUP(A219,'Data.Lookup - Do Not Print'!$M$3:$O$802,3,FALSE)</f>
        <v>1.8800000000000001E-2</v>
      </c>
      <c r="BD219" s="46" t="str">
        <f t="shared" si="38"/>
        <v>N</v>
      </c>
      <c r="BE219" s="126">
        <f t="shared" si="39"/>
        <v>0</v>
      </c>
      <c r="BF219" s="126">
        <f t="shared" si="40"/>
        <v>0</v>
      </c>
      <c r="BG219" s="126">
        <f t="shared" si="41"/>
        <v>0</v>
      </c>
      <c r="BH219" s="126">
        <f t="shared" si="42"/>
        <v>0</v>
      </c>
      <c r="BI219" s="126">
        <f t="shared" si="43"/>
        <v>0</v>
      </c>
      <c r="BJ219" s="131">
        <f t="shared" si="37"/>
        <v>0</v>
      </c>
    </row>
    <row r="220" spans="1:62" ht="13.5" thickBot="1">
      <c r="A220" s="9" t="s">
        <v>234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1">
        <v>-4346.9799999999996</v>
      </c>
      <c r="P220" s="11">
        <v>-4346.9799999999996</v>
      </c>
      <c r="Q220" s="11">
        <v>-4346.9799999999996</v>
      </c>
      <c r="R220" s="11">
        <v>-4346.9799999999996</v>
      </c>
      <c r="S220" s="11">
        <v>-4346.9799999999996</v>
      </c>
      <c r="T220" s="11">
        <v>-4346.9799999999996</v>
      </c>
      <c r="U220" s="11">
        <v>-4346.9799999999996</v>
      </c>
      <c r="V220" s="11">
        <v>-4346.9799999999996</v>
      </c>
      <c r="W220" s="11">
        <v>-4346.9799999999996</v>
      </c>
      <c r="X220" s="11">
        <v>-4346.9799999999996</v>
      </c>
      <c r="Y220" s="11">
        <v>-4346.9799999999996</v>
      </c>
      <c r="Z220" s="11">
        <v>-4346.9799999999996</v>
      </c>
      <c r="AA220" s="129">
        <v>-4346.9799999999996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t="str">
        <f t="shared" si="34"/>
        <v>ED</v>
      </c>
      <c r="AP220" t="str">
        <f>IFERROR(IF(VLOOKUP(MID(A220,4,2),'Data.Lookup - Do Not Print'!$S$3:$T$7,2,FALSE)=1,MID(A220,4,2),0),"AN")</f>
        <v>AN</v>
      </c>
      <c r="AQ220" t="s">
        <v>987</v>
      </c>
      <c r="AR220" t="str">
        <f t="shared" si="35"/>
        <v>316000</v>
      </c>
      <c r="AS220" t="str">
        <f>IF(AO220="GD",VLOOKUP(_xlfn.NUMBERVALUE(AR220),'Data.Lookup - Do Not Print'!$D$3:$E$12,2,TRUE),VLOOKUP(_xlfn.NUMBERVALUE(AR220),'Data.Lookup - Do Not Print'!$A$3:$B$16,2,TRUE))</f>
        <v>Production - Thermal</v>
      </c>
      <c r="AT220">
        <v>1</v>
      </c>
      <c r="AU220" t="str">
        <f t="shared" si="36"/>
        <v>ED.AN1</v>
      </c>
      <c r="AV220" s="46">
        <f>VLOOKUP($AU220,'2022-Allocations'!$I$6:$T$24,AV$8,FALSE)</f>
        <v>0.65529999999999999</v>
      </c>
      <c r="AW220" s="46">
        <f>VLOOKUP($AU220,'2022-Allocations'!$I$6:$T$24,AW$8,FALSE)</f>
        <v>0</v>
      </c>
      <c r="AX220" s="46">
        <f>VLOOKUP($AU220,'2022-Allocations'!$I$6:$T$24,AX$8,FALSE)</f>
        <v>0.34470000000000001</v>
      </c>
      <c r="AY220" s="46">
        <f>VLOOKUP($AU220,'2022-Allocations'!$I$6:$T$24,AY$8,FALSE)</f>
        <v>0</v>
      </c>
      <c r="AZ220" s="46">
        <f>VLOOKUP($AU220,'2022-Allocations'!$I$6:$T$24,AZ$8,FALSE)</f>
        <v>0</v>
      </c>
      <c r="BA220" s="121">
        <f t="shared" si="33"/>
        <v>0</v>
      </c>
      <c r="BB220" s="46">
        <f>VLOOKUP(A220,'Data.Lookup - Do Not Print'!$G$3:$I$802,3,FALSE)</f>
        <v>1.6199999999999999E-2</v>
      </c>
      <c r="BC220" s="46">
        <f>VLOOKUP(A220,'Data.Lookup - Do Not Print'!$M$3:$O$802,3,FALSE)</f>
        <v>1.6199999999999999E-2</v>
      </c>
      <c r="BD220" s="46" t="str">
        <f t="shared" si="38"/>
        <v>N</v>
      </c>
      <c r="BE220" s="126">
        <f t="shared" si="39"/>
        <v>0</v>
      </c>
      <c r="BF220" s="126">
        <f t="shared" si="40"/>
        <v>0</v>
      </c>
      <c r="BG220" s="126">
        <f t="shared" si="41"/>
        <v>0</v>
      </c>
      <c r="BH220" s="126">
        <f t="shared" si="42"/>
        <v>0</v>
      </c>
      <c r="BI220" s="126">
        <f t="shared" si="43"/>
        <v>0</v>
      </c>
      <c r="BJ220" s="131">
        <f t="shared" si="37"/>
        <v>0</v>
      </c>
    </row>
    <row r="221" spans="1:62" ht="13.5" thickBot="1">
      <c r="A221" s="9" t="s">
        <v>235</v>
      </c>
      <c r="B221" s="12">
        <v>1111252</v>
      </c>
      <c r="C221" s="12">
        <v>1111252</v>
      </c>
      <c r="D221" s="12">
        <v>1111252</v>
      </c>
      <c r="E221" s="12">
        <v>1111252</v>
      </c>
      <c r="F221" s="12">
        <v>1111252</v>
      </c>
      <c r="G221" s="12">
        <v>1111252</v>
      </c>
      <c r="H221" s="12">
        <v>1111252</v>
      </c>
      <c r="I221" s="12">
        <v>1111252</v>
      </c>
      <c r="J221" s="12">
        <v>1111252</v>
      </c>
      <c r="K221" s="12">
        <v>1111252</v>
      </c>
      <c r="L221" s="12">
        <v>1111252</v>
      </c>
      <c r="M221" s="12">
        <v>1111252</v>
      </c>
      <c r="N221" s="12">
        <v>1111252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t="str">
        <f t="shared" si="34"/>
        <v>ED</v>
      </c>
      <c r="AP221" t="str">
        <f>IFERROR(IF(VLOOKUP(MID(A221,4,2),'Data.Lookup - Do Not Print'!$S$3:$T$7,2,FALSE)=1,MID(A221,4,2),0),"AN")</f>
        <v>AN</v>
      </c>
      <c r="AQ221" t="s">
        <v>987</v>
      </c>
      <c r="AR221" t="str">
        <f t="shared" si="35"/>
        <v>330200</v>
      </c>
      <c r="AS221" t="str">
        <f>IF(AO221="GD",VLOOKUP(_xlfn.NUMBERVALUE(AR221),'Data.Lookup - Do Not Print'!$D$3:$E$12,2,TRUE),VLOOKUP(_xlfn.NUMBERVALUE(AR221),'Data.Lookup - Do Not Print'!$A$3:$B$16,2,TRUE))</f>
        <v>Production - Hydro</v>
      </c>
      <c r="AT221">
        <v>1</v>
      </c>
      <c r="AU221" t="str">
        <f t="shared" si="36"/>
        <v>ED.AN1</v>
      </c>
      <c r="AV221" s="46">
        <f>VLOOKUP($AU221,'2022-Allocations'!$I$6:$T$24,AV$8,FALSE)</f>
        <v>0.65529999999999999</v>
      </c>
      <c r="AW221" s="46">
        <f>VLOOKUP($AU221,'2022-Allocations'!$I$6:$T$24,AW$8,FALSE)</f>
        <v>0</v>
      </c>
      <c r="AX221" s="46">
        <f>VLOOKUP($AU221,'2022-Allocations'!$I$6:$T$24,AX$8,FALSE)</f>
        <v>0.34470000000000001</v>
      </c>
      <c r="AY221" s="46">
        <f>VLOOKUP($AU221,'2022-Allocations'!$I$6:$T$24,AY$8,FALSE)</f>
        <v>0</v>
      </c>
      <c r="AZ221" s="46">
        <f>VLOOKUP($AU221,'2022-Allocations'!$I$6:$T$24,AZ$8,FALSE)</f>
        <v>0</v>
      </c>
      <c r="BA221" s="121">
        <f t="shared" si="33"/>
        <v>0</v>
      </c>
      <c r="BB221" s="46">
        <f>VLOOKUP(A221,'Data.Lookup - Do Not Print'!$G$3:$I$802,3,FALSE)</f>
        <v>0</v>
      </c>
      <c r="BC221" s="46">
        <f>VLOOKUP(A221,'Data.Lookup - Do Not Print'!$M$3:$O$802,3,FALSE)</f>
        <v>0</v>
      </c>
      <c r="BD221" s="46" t="str">
        <f t="shared" si="38"/>
        <v>Y</v>
      </c>
      <c r="BE221" s="126">
        <f t="shared" si="39"/>
        <v>728203</v>
      </c>
      <c r="BF221" s="126">
        <f t="shared" si="40"/>
        <v>0</v>
      </c>
      <c r="BG221" s="126">
        <f t="shared" si="41"/>
        <v>383049</v>
      </c>
      <c r="BH221" s="126">
        <f t="shared" si="42"/>
        <v>0</v>
      </c>
      <c r="BI221" s="126">
        <f t="shared" si="43"/>
        <v>0</v>
      </c>
      <c r="BJ221" s="131">
        <f t="shared" si="37"/>
        <v>0</v>
      </c>
    </row>
    <row r="222" spans="1:62" ht="13.5" thickBot="1">
      <c r="A222" s="9" t="s">
        <v>236</v>
      </c>
      <c r="B222" s="11">
        <v>3584288.08</v>
      </c>
      <c r="C222" s="11">
        <v>3584288.08</v>
      </c>
      <c r="D222" s="11">
        <v>3584288.08</v>
      </c>
      <c r="E222" s="11">
        <v>3584288.08</v>
      </c>
      <c r="F222" s="11">
        <v>3584288.08</v>
      </c>
      <c r="G222" s="11">
        <v>3584288.08</v>
      </c>
      <c r="H222" s="11">
        <v>3584288.08</v>
      </c>
      <c r="I222" s="11">
        <v>3584288.08</v>
      </c>
      <c r="J222" s="11">
        <v>3584288.08</v>
      </c>
      <c r="K222" s="11">
        <v>3584288.08</v>
      </c>
      <c r="L222" s="11">
        <v>3584288.08</v>
      </c>
      <c r="M222" s="11">
        <v>3584288.08</v>
      </c>
      <c r="N222" s="11">
        <v>3584288.08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t="str">
        <f t="shared" si="34"/>
        <v>ED</v>
      </c>
      <c r="AP222" t="str">
        <f>IFERROR(IF(VLOOKUP(MID(A222,4,2),'Data.Lookup - Do Not Print'!$S$3:$T$7,2,FALSE)=1,MID(A222,4,2),0),"AN")</f>
        <v>AN</v>
      </c>
      <c r="AQ222" t="s">
        <v>987</v>
      </c>
      <c r="AR222" t="str">
        <f t="shared" si="35"/>
        <v>330210</v>
      </c>
      <c r="AS222" t="str">
        <f>IF(AO222="GD",VLOOKUP(_xlfn.NUMBERVALUE(AR222),'Data.Lookup - Do Not Print'!$D$3:$E$12,2,TRUE),VLOOKUP(_xlfn.NUMBERVALUE(AR222),'Data.Lookup - Do Not Print'!$A$3:$B$16,2,TRUE))</f>
        <v>Production - Hydro</v>
      </c>
      <c r="AT222">
        <v>1</v>
      </c>
      <c r="AU222" t="str">
        <f t="shared" si="36"/>
        <v>ED.AN1</v>
      </c>
      <c r="AV222" s="46">
        <f>VLOOKUP($AU222,'2022-Allocations'!$I$6:$T$24,AV$8,FALSE)</f>
        <v>0.65529999999999999</v>
      </c>
      <c r="AW222" s="46">
        <f>VLOOKUP($AU222,'2022-Allocations'!$I$6:$T$24,AW$8,FALSE)</f>
        <v>0</v>
      </c>
      <c r="AX222" s="46">
        <f>VLOOKUP($AU222,'2022-Allocations'!$I$6:$T$24,AX$8,FALSE)</f>
        <v>0.34470000000000001</v>
      </c>
      <c r="AY222" s="46">
        <f>VLOOKUP($AU222,'2022-Allocations'!$I$6:$T$24,AY$8,FALSE)</f>
        <v>0</v>
      </c>
      <c r="AZ222" s="46">
        <f>VLOOKUP($AU222,'2022-Allocations'!$I$6:$T$24,AZ$8,FALSE)</f>
        <v>0</v>
      </c>
      <c r="BA222" s="121">
        <f t="shared" si="33"/>
        <v>0</v>
      </c>
      <c r="BB222" s="46">
        <f>VLOOKUP(A222,'Data.Lookup - Do Not Print'!$G$3:$I$802,3,FALSE)</f>
        <v>0</v>
      </c>
      <c r="BC222" s="46">
        <f>VLOOKUP(A222,'Data.Lookup - Do Not Print'!$M$3:$O$802,3,FALSE)</f>
        <v>0</v>
      </c>
      <c r="BD222" s="46" t="str">
        <f t="shared" si="38"/>
        <v>Y</v>
      </c>
      <c r="BE222" s="126">
        <f t="shared" si="39"/>
        <v>2348784</v>
      </c>
      <c r="BF222" s="126">
        <f t="shared" si="40"/>
        <v>0</v>
      </c>
      <c r="BG222" s="126">
        <f t="shared" si="41"/>
        <v>1235504</v>
      </c>
      <c r="BH222" s="126">
        <f t="shared" si="42"/>
        <v>0</v>
      </c>
      <c r="BI222" s="126">
        <f t="shared" si="43"/>
        <v>0</v>
      </c>
      <c r="BJ222" s="131">
        <f t="shared" si="37"/>
        <v>0</v>
      </c>
    </row>
    <row r="223" spans="1:62" ht="13.5" thickBot="1">
      <c r="A223" s="9" t="s">
        <v>237</v>
      </c>
      <c r="B223" s="11">
        <v>560444.94999999995</v>
      </c>
      <c r="C223" s="11">
        <v>560444.94999999995</v>
      </c>
      <c r="D223" s="11">
        <v>560444.94999999995</v>
      </c>
      <c r="E223" s="11">
        <v>560444.94999999995</v>
      </c>
      <c r="F223" s="11">
        <v>560444.94999999995</v>
      </c>
      <c r="G223" s="11">
        <v>560444.94999999995</v>
      </c>
      <c r="H223" s="11">
        <v>560444.94999999995</v>
      </c>
      <c r="I223" s="11">
        <v>560444.94999999995</v>
      </c>
      <c r="J223" s="11">
        <v>560444.94999999995</v>
      </c>
      <c r="K223" s="11">
        <v>560444.94999999995</v>
      </c>
      <c r="L223" s="11">
        <v>560444.94999999995</v>
      </c>
      <c r="M223" s="11">
        <v>560444.94999999995</v>
      </c>
      <c r="N223" s="11">
        <v>560444.94999999995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t="str">
        <f t="shared" si="34"/>
        <v>ED</v>
      </c>
      <c r="AP223" t="str">
        <f>IFERROR(IF(VLOOKUP(MID(A223,4,2),'Data.Lookup - Do Not Print'!$S$3:$T$7,2,FALSE)=1,MID(A223,4,2),0),"AN")</f>
        <v>AN</v>
      </c>
      <c r="AQ223" t="s">
        <v>987</v>
      </c>
      <c r="AR223" t="str">
        <f t="shared" si="35"/>
        <v>330220</v>
      </c>
      <c r="AS223" t="str">
        <f>IF(AO223="GD",VLOOKUP(_xlfn.NUMBERVALUE(AR223),'Data.Lookup - Do Not Print'!$D$3:$E$12,2,TRUE),VLOOKUP(_xlfn.NUMBERVALUE(AR223),'Data.Lookup - Do Not Print'!$A$3:$B$16,2,TRUE))</f>
        <v>Production - Hydro</v>
      </c>
      <c r="AT223">
        <v>1</v>
      </c>
      <c r="AU223" t="str">
        <f t="shared" si="36"/>
        <v>ED.AN1</v>
      </c>
      <c r="AV223" s="46">
        <f>VLOOKUP($AU223,'2022-Allocations'!$I$6:$T$24,AV$8,FALSE)</f>
        <v>0.65529999999999999</v>
      </c>
      <c r="AW223" s="46">
        <f>VLOOKUP($AU223,'2022-Allocations'!$I$6:$T$24,AW$8,FALSE)</f>
        <v>0</v>
      </c>
      <c r="AX223" s="46">
        <f>VLOOKUP($AU223,'2022-Allocations'!$I$6:$T$24,AX$8,FALSE)</f>
        <v>0.34470000000000001</v>
      </c>
      <c r="AY223" s="46">
        <f>VLOOKUP($AU223,'2022-Allocations'!$I$6:$T$24,AY$8,FALSE)</f>
        <v>0</v>
      </c>
      <c r="AZ223" s="46">
        <f>VLOOKUP($AU223,'2022-Allocations'!$I$6:$T$24,AZ$8,FALSE)</f>
        <v>0</v>
      </c>
      <c r="BA223" s="121">
        <f t="shared" si="33"/>
        <v>0</v>
      </c>
      <c r="BB223" s="46">
        <f>VLOOKUP(A223,'Data.Lookup - Do Not Print'!$G$3:$I$802,3,FALSE)</f>
        <v>0</v>
      </c>
      <c r="BC223" s="46">
        <f>VLOOKUP(A223,'Data.Lookup - Do Not Print'!$M$3:$O$802,3,FALSE)</f>
        <v>0</v>
      </c>
      <c r="BD223" s="46" t="str">
        <f t="shared" si="38"/>
        <v>Y</v>
      </c>
      <c r="BE223" s="126">
        <f t="shared" si="39"/>
        <v>367260</v>
      </c>
      <c r="BF223" s="126">
        <f t="shared" si="40"/>
        <v>0</v>
      </c>
      <c r="BG223" s="126">
        <f t="shared" si="41"/>
        <v>193185</v>
      </c>
      <c r="BH223" s="126">
        <f t="shared" si="42"/>
        <v>0</v>
      </c>
      <c r="BI223" s="126">
        <f t="shared" si="43"/>
        <v>0</v>
      </c>
      <c r="BJ223" s="131">
        <f t="shared" si="37"/>
        <v>0</v>
      </c>
    </row>
    <row r="224" spans="1:62" ht="13.5" thickBot="1">
      <c r="A224" s="9" t="s">
        <v>238</v>
      </c>
      <c r="B224" s="11">
        <v>1740790.8</v>
      </c>
      <c r="C224" s="11">
        <v>1740790.8</v>
      </c>
      <c r="D224" s="11">
        <v>1740790.8</v>
      </c>
      <c r="E224" s="11">
        <v>1740790.8</v>
      </c>
      <c r="F224" s="11">
        <v>1740790.8</v>
      </c>
      <c r="G224" s="11">
        <v>1740790.8</v>
      </c>
      <c r="H224" s="11">
        <v>1740790.8</v>
      </c>
      <c r="I224" s="11">
        <v>1740790.8</v>
      </c>
      <c r="J224" s="11">
        <v>1740790.8</v>
      </c>
      <c r="K224" s="11">
        <v>1740790.8</v>
      </c>
      <c r="L224" s="11">
        <v>1740790.8</v>
      </c>
      <c r="M224" s="11">
        <v>1740790.8</v>
      </c>
      <c r="N224" s="11">
        <v>1740790.8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t="str">
        <f t="shared" si="34"/>
        <v>ED</v>
      </c>
      <c r="AP224" t="str">
        <f>IFERROR(IF(VLOOKUP(MID(A224,4,2),'Data.Lookup - Do Not Print'!$S$3:$T$7,2,FALSE)=1,MID(A224,4,2),0),"AN")</f>
        <v>AN</v>
      </c>
      <c r="AQ224" t="s">
        <v>987</v>
      </c>
      <c r="AR224" t="str">
        <f t="shared" si="35"/>
        <v>330250</v>
      </c>
      <c r="AS224" t="str">
        <f>IF(AO224="GD",VLOOKUP(_xlfn.NUMBERVALUE(AR224),'Data.Lookup - Do Not Print'!$D$3:$E$12,2,TRUE),VLOOKUP(_xlfn.NUMBERVALUE(AR224),'Data.Lookup - Do Not Print'!$A$3:$B$16,2,TRUE))</f>
        <v>Production - Hydro</v>
      </c>
      <c r="AT224">
        <v>1</v>
      </c>
      <c r="AU224" t="str">
        <f t="shared" si="36"/>
        <v>ED.AN1</v>
      </c>
      <c r="AV224" s="46">
        <f>VLOOKUP($AU224,'2022-Allocations'!$I$6:$T$24,AV$8,FALSE)</f>
        <v>0.65529999999999999</v>
      </c>
      <c r="AW224" s="46">
        <f>VLOOKUP($AU224,'2022-Allocations'!$I$6:$T$24,AW$8,FALSE)</f>
        <v>0</v>
      </c>
      <c r="AX224" s="46">
        <f>VLOOKUP($AU224,'2022-Allocations'!$I$6:$T$24,AX$8,FALSE)</f>
        <v>0.34470000000000001</v>
      </c>
      <c r="AY224" s="46">
        <f>VLOOKUP($AU224,'2022-Allocations'!$I$6:$T$24,AY$8,FALSE)</f>
        <v>0</v>
      </c>
      <c r="AZ224" s="46">
        <f>VLOOKUP($AU224,'2022-Allocations'!$I$6:$T$24,AZ$8,FALSE)</f>
        <v>0</v>
      </c>
      <c r="BA224" s="121">
        <f t="shared" si="33"/>
        <v>0</v>
      </c>
      <c r="BB224" s="46">
        <f>VLOOKUP(A224,'Data.Lookup - Do Not Print'!$G$3:$I$802,3,FALSE)</f>
        <v>0</v>
      </c>
      <c r="BC224" s="46">
        <f>VLOOKUP(A224,'Data.Lookup - Do Not Print'!$M$3:$O$802,3,FALSE)</f>
        <v>0</v>
      </c>
      <c r="BD224" s="46" t="str">
        <f t="shared" si="38"/>
        <v>Y</v>
      </c>
      <c r="BE224" s="126">
        <f t="shared" si="39"/>
        <v>1140740</v>
      </c>
      <c r="BF224" s="126">
        <f t="shared" si="40"/>
        <v>0</v>
      </c>
      <c r="BG224" s="126">
        <f t="shared" si="41"/>
        <v>600051</v>
      </c>
      <c r="BH224" s="126">
        <f t="shared" si="42"/>
        <v>0</v>
      </c>
      <c r="BI224" s="126">
        <f t="shared" si="43"/>
        <v>0</v>
      </c>
      <c r="BJ224" s="131">
        <f t="shared" si="37"/>
        <v>0</v>
      </c>
    </row>
    <row r="225" spans="1:62" ht="13.5" thickBot="1">
      <c r="A225" s="9" t="s">
        <v>239</v>
      </c>
      <c r="B225" s="11">
        <v>6783236.8899999997</v>
      </c>
      <c r="C225" s="11">
        <v>6783236.8899999997</v>
      </c>
      <c r="D225" s="11">
        <v>6783236.8899999997</v>
      </c>
      <c r="E225" s="11">
        <v>6783236.8899999997</v>
      </c>
      <c r="F225" s="11">
        <v>6783236.8899999997</v>
      </c>
      <c r="G225" s="11">
        <v>6783236.8899999997</v>
      </c>
      <c r="H225" s="11">
        <v>6783236.8899999997</v>
      </c>
      <c r="I225" s="11">
        <v>6783236.8899999997</v>
      </c>
      <c r="J225" s="11">
        <v>6783236.8899999997</v>
      </c>
      <c r="K225" s="11">
        <v>6783236.8899999997</v>
      </c>
      <c r="L225" s="11">
        <v>6783236.8899999997</v>
      </c>
      <c r="M225" s="11">
        <v>6783236.8899999997</v>
      </c>
      <c r="N225" s="11">
        <v>6783236.8899999997</v>
      </c>
      <c r="O225" s="11">
        <v>-2395277.9</v>
      </c>
      <c r="P225" s="11">
        <v>-2406018.0299999998</v>
      </c>
      <c r="Q225" s="11">
        <v>-2416758.16</v>
      </c>
      <c r="R225" s="11">
        <v>-2427498.29</v>
      </c>
      <c r="S225" s="11">
        <v>-2438238.42</v>
      </c>
      <c r="T225" s="11">
        <v>-2448978.5499999998</v>
      </c>
      <c r="U225" s="11">
        <v>-2459718.6800000002</v>
      </c>
      <c r="V225" s="11">
        <v>-2470458.81</v>
      </c>
      <c r="W225" s="11">
        <v>-2481198.94</v>
      </c>
      <c r="X225" s="11">
        <v>-2491939.0699999998</v>
      </c>
      <c r="Y225" s="11">
        <v>-2502679.2000000002</v>
      </c>
      <c r="Z225" s="11">
        <v>-2513419.33</v>
      </c>
      <c r="AA225" s="11">
        <v>-2524159.46</v>
      </c>
      <c r="AB225" s="11">
        <v>-10740.13</v>
      </c>
      <c r="AC225" s="11">
        <v>-10740.13</v>
      </c>
      <c r="AD225" s="11">
        <v>-10740.13</v>
      </c>
      <c r="AE225" s="11">
        <v>-10740.13</v>
      </c>
      <c r="AF225" s="11">
        <v>-10740.13</v>
      </c>
      <c r="AG225" s="11">
        <v>-10740.13</v>
      </c>
      <c r="AH225" s="11">
        <v>-10740.13</v>
      </c>
      <c r="AI225" s="11">
        <v>-10740.13</v>
      </c>
      <c r="AJ225" s="11">
        <v>-10740.13</v>
      </c>
      <c r="AK225" s="11">
        <v>-10740.13</v>
      </c>
      <c r="AL225" s="11">
        <v>-10740.13</v>
      </c>
      <c r="AM225" s="11">
        <v>-10740.13</v>
      </c>
      <c r="AN225" s="11">
        <v>-10740.13</v>
      </c>
      <c r="AO225" t="str">
        <f t="shared" si="34"/>
        <v>ED</v>
      </c>
      <c r="AP225" t="str">
        <f>IFERROR(IF(VLOOKUP(MID(A225,4,2),'Data.Lookup - Do Not Print'!$S$3:$T$7,2,FALSE)=1,MID(A225,4,2),0),"AN")</f>
        <v>AN</v>
      </c>
      <c r="AQ225" t="s">
        <v>987</v>
      </c>
      <c r="AR225" t="str">
        <f t="shared" si="35"/>
        <v>330300</v>
      </c>
      <c r="AS225" t="str">
        <f>IF(AO225="GD",VLOOKUP(_xlfn.NUMBERVALUE(AR225),'Data.Lookup - Do Not Print'!$D$3:$E$12,2,TRUE),VLOOKUP(_xlfn.NUMBERVALUE(AR225),'Data.Lookup - Do Not Print'!$A$3:$B$16,2,TRUE))</f>
        <v>Production - Hydro</v>
      </c>
      <c r="AT225">
        <v>1</v>
      </c>
      <c r="AU225" t="str">
        <f t="shared" si="36"/>
        <v>ED.AN1</v>
      </c>
      <c r="AV225" s="46">
        <f>VLOOKUP($AU225,'2022-Allocations'!$I$6:$T$24,AV$8,FALSE)</f>
        <v>0.65529999999999999</v>
      </c>
      <c r="AW225" s="46">
        <f>VLOOKUP($AU225,'2022-Allocations'!$I$6:$T$24,AW$8,FALSE)</f>
        <v>0</v>
      </c>
      <c r="AX225" s="46">
        <f>VLOOKUP($AU225,'2022-Allocations'!$I$6:$T$24,AX$8,FALSE)</f>
        <v>0.34470000000000001</v>
      </c>
      <c r="AY225" s="46">
        <f>VLOOKUP($AU225,'2022-Allocations'!$I$6:$T$24,AY$8,FALSE)</f>
        <v>0</v>
      </c>
      <c r="AZ225" s="46">
        <f>VLOOKUP($AU225,'2022-Allocations'!$I$6:$T$24,AZ$8,FALSE)</f>
        <v>0</v>
      </c>
      <c r="BA225" s="121">
        <f t="shared" si="33"/>
        <v>0</v>
      </c>
      <c r="BB225" s="46">
        <f>VLOOKUP(A225,'Data.Lookup - Do Not Print'!$G$3:$I$802,3,FALSE)</f>
        <v>1.9E-2</v>
      </c>
      <c r="BC225" s="46">
        <f>VLOOKUP(A225,'Data.Lookup - Do Not Print'!$M$3:$O$802,3,FALSE)</f>
        <v>1.8500000000000003E-2</v>
      </c>
      <c r="BD225" s="46" t="str">
        <f t="shared" si="38"/>
        <v>N</v>
      </c>
      <c r="BE225" s="126">
        <f t="shared" si="39"/>
        <v>4445055</v>
      </c>
      <c r="BF225" s="126">
        <f t="shared" si="40"/>
        <v>0</v>
      </c>
      <c r="BG225" s="126">
        <f t="shared" si="41"/>
        <v>2338182</v>
      </c>
      <c r="BH225" s="126">
        <f t="shared" si="42"/>
        <v>0</v>
      </c>
      <c r="BI225" s="126">
        <f t="shared" si="43"/>
        <v>0</v>
      </c>
      <c r="BJ225" s="131">
        <f t="shared" si="37"/>
        <v>0</v>
      </c>
    </row>
    <row r="226" spans="1:62" ht="13.5" thickBot="1">
      <c r="A226" s="9" t="s">
        <v>240</v>
      </c>
      <c r="B226" s="11">
        <v>242033.02</v>
      </c>
      <c r="C226" s="11">
        <v>242033.02</v>
      </c>
      <c r="D226" s="11">
        <v>242033.02</v>
      </c>
      <c r="E226" s="11">
        <v>242033.02</v>
      </c>
      <c r="F226" s="11">
        <v>242033.02</v>
      </c>
      <c r="G226" s="11">
        <v>242033.02</v>
      </c>
      <c r="H226" s="11">
        <v>242033.02</v>
      </c>
      <c r="I226" s="11">
        <v>242033.02</v>
      </c>
      <c r="J226" s="11">
        <v>242033.02</v>
      </c>
      <c r="K226" s="11">
        <v>242033.02</v>
      </c>
      <c r="L226" s="11">
        <v>242033.02</v>
      </c>
      <c r="M226" s="11">
        <v>242033.02</v>
      </c>
      <c r="N226" s="11">
        <v>242033.02</v>
      </c>
      <c r="O226" s="11">
        <v>-56978.09</v>
      </c>
      <c r="P226" s="11">
        <v>-57280.63</v>
      </c>
      <c r="Q226" s="11">
        <v>-57583.17</v>
      </c>
      <c r="R226" s="11">
        <v>-57885.71</v>
      </c>
      <c r="S226" s="11">
        <v>-58188.25</v>
      </c>
      <c r="T226" s="11">
        <v>-58490.79</v>
      </c>
      <c r="U226" s="11">
        <v>-58793.33</v>
      </c>
      <c r="V226" s="11">
        <v>-59095.87</v>
      </c>
      <c r="W226" s="11">
        <v>-59398.41</v>
      </c>
      <c r="X226" s="11">
        <v>-59700.95</v>
      </c>
      <c r="Y226" s="11">
        <v>-60003.49</v>
      </c>
      <c r="Z226" s="11">
        <v>-60306.03</v>
      </c>
      <c r="AA226" s="11">
        <v>-60608.57</v>
      </c>
      <c r="AB226" s="11">
        <v>-302.54000000000002</v>
      </c>
      <c r="AC226" s="11">
        <v>-302.54000000000002</v>
      </c>
      <c r="AD226" s="11">
        <v>-302.54000000000002</v>
      </c>
      <c r="AE226" s="11">
        <v>-302.54000000000002</v>
      </c>
      <c r="AF226" s="11">
        <v>-302.54000000000002</v>
      </c>
      <c r="AG226" s="11">
        <v>-302.54000000000002</v>
      </c>
      <c r="AH226" s="11">
        <v>-302.54000000000002</v>
      </c>
      <c r="AI226" s="11">
        <v>-302.54000000000002</v>
      </c>
      <c r="AJ226" s="11">
        <v>-302.54000000000002</v>
      </c>
      <c r="AK226" s="11">
        <v>-302.54000000000002</v>
      </c>
      <c r="AL226" s="11">
        <v>-302.54000000000002</v>
      </c>
      <c r="AM226" s="11">
        <v>-302.54000000000002</v>
      </c>
      <c r="AN226" s="11">
        <v>-302.54000000000002</v>
      </c>
      <c r="AO226" t="str">
        <f t="shared" si="34"/>
        <v>ED</v>
      </c>
      <c r="AP226" t="str">
        <f>IFERROR(IF(VLOOKUP(MID(A226,4,2),'Data.Lookup - Do Not Print'!$S$3:$T$7,2,FALSE)=1,MID(A226,4,2),0),"AN")</f>
        <v>AN</v>
      </c>
      <c r="AQ226" t="s">
        <v>987</v>
      </c>
      <c r="AR226" t="str">
        <f t="shared" si="35"/>
        <v>330310</v>
      </c>
      <c r="AS226" t="str">
        <f>IF(AO226="GD",VLOOKUP(_xlfn.NUMBERVALUE(AR226),'Data.Lookup - Do Not Print'!$D$3:$E$12,2,TRUE),VLOOKUP(_xlfn.NUMBERVALUE(AR226),'Data.Lookup - Do Not Print'!$A$3:$B$16,2,TRUE))</f>
        <v>Production - Hydro</v>
      </c>
      <c r="AT226">
        <v>1</v>
      </c>
      <c r="AU226" t="str">
        <f t="shared" si="36"/>
        <v>ED.AN1</v>
      </c>
      <c r="AV226" s="46">
        <f>VLOOKUP($AU226,'2022-Allocations'!$I$6:$T$24,AV$8,FALSE)</f>
        <v>0.65529999999999999</v>
      </c>
      <c r="AW226" s="46">
        <f>VLOOKUP($AU226,'2022-Allocations'!$I$6:$T$24,AW$8,FALSE)</f>
        <v>0</v>
      </c>
      <c r="AX226" s="46">
        <f>VLOOKUP($AU226,'2022-Allocations'!$I$6:$T$24,AX$8,FALSE)</f>
        <v>0.34470000000000001</v>
      </c>
      <c r="AY226" s="46">
        <f>VLOOKUP($AU226,'2022-Allocations'!$I$6:$T$24,AY$8,FALSE)</f>
        <v>0</v>
      </c>
      <c r="AZ226" s="46">
        <f>VLOOKUP($AU226,'2022-Allocations'!$I$6:$T$24,AZ$8,FALSE)</f>
        <v>0</v>
      </c>
      <c r="BA226" s="121">
        <f t="shared" si="33"/>
        <v>0</v>
      </c>
      <c r="BB226" s="46">
        <f>VLOOKUP(A226,'Data.Lookup - Do Not Print'!$G$3:$I$802,3,FALSE)</f>
        <v>1.4999999999999999E-2</v>
      </c>
      <c r="BC226" s="46">
        <f>VLOOKUP(A226,'Data.Lookup - Do Not Print'!$M$3:$O$802,3,FALSE)</f>
        <v>1.4999999999999999E-2</v>
      </c>
      <c r="BD226" s="46" t="str">
        <f t="shared" si="38"/>
        <v>N</v>
      </c>
      <c r="BE226" s="126">
        <f t="shared" si="39"/>
        <v>158604</v>
      </c>
      <c r="BF226" s="126">
        <f t="shared" si="40"/>
        <v>0</v>
      </c>
      <c r="BG226" s="126">
        <f t="shared" si="41"/>
        <v>83429</v>
      </c>
      <c r="BH226" s="126">
        <f t="shared" si="42"/>
        <v>0</v>
      </c>
      <c r="BI226" s="126">
        <f t="shared" si="43"/>
        <v>0</v>
      </c>
      <c r="BJ226" s="131">
        <f t="shared" si="37"/>
        <v>0</v>
      </c>
    </row>
    <row r="227" spans="1:62" ht="13.5" thickBot="1">
      <c r="A227" s="9" t="s">
        <v>241</v>
      </c>
      <c r="B227" s="11">
        <v>365924.35</v>
      </c>
      <c r="C227" s="11">
        <v>365924.35</v>
      </c>
      <c r="D227" s="11">
        <v>365924.35</v>
      </c>
      <c r="E227" s="11">
        <v>365924.35</v>
      </c>
      <c r="F227" s="11">
        <v>365924.35</v>
      </c>
      <c r="G227" s="11">
        <v>365924.35</v>
      </c>
      <c r="H227" s="11">
        <v>365924.35</v>
      </c>
      <c r="I227" s="11">
        <v>365924.35</v>
      </c>
      <c r="J227" s="11">
        <v>365924.35</v>
      </c>
      <c r="K227" s="11">
        <v>365924.35</v>
      </c>
      <c r="L227" s="11">
        <v>365924.35</v>
      </c>
      <c r="M227" s="11">
        <v>365924.35</v>
      </c>
      <c r="N227" s="11">
        <v>365924.35</v>
      </c>
      <c r="O227" s="11">
        <v>-153548.10999999999</v>
      </c>
      <c r="P227" s="11">
        <v>-154508.66</v>
      </c>
      <c r="Q227" s="11">
        <v>-155469.21</v>
      </c>
      <c r="R227" s="11">
        <v>-156429.76000000001</v>
      </c>
      <c r="S227" s="11">
        <v>-157390.31</v>
      </c>
      <c r="T227" s="11">
        <v>-158350.85999999999</v>
      </c>
      <c r="U227" s="11">
        <v>-159311.41</v>
      </c>
      <c r="V227" s="11">
        <v>-160271.96</v>
      </c>
      <c r="W227" s="11">
        <v>-161232.51</v>
      </c>
      <c r="X227" s="11">
        <v>-162193.06</v>
      </c>
      <c r="Y227" s="11">
        <v>-163153.60999999999</v>
      </c>
      <c r="Z227" s="11">
        <v>-164114.16</v>
      </c>
      <c r="AA227" s="11">
        <v>-165074.71</v>
      </c>
      <c r="AB227" s="11">
        <v>-960.55</v>
      </c>
      <c r="AC227" s="11">
        <v>-960.55</v>
      </c>
      <c r="AD227" s="11">
        <v>-960.55</v>
      </c>
      <c r="AE227" s="11">
        <v>-960.55</v>
      </c>
      <c r="AF227" s="11">
        <v>-960.55</v>
      </c>
      <c r="AG227" s="11">
        <v>-960.55</v>
      </c>
      <c r="AH227" s="11">
        <v>-960.55</v>
      </c>
      <c r="AI227" s="11">
        <v>-960.55</v>
      </c>
      <c r="AJ227" s="11">
        <v>-960.55</v>
      </c>
      <c r="AK227" s="11">
        <v>-960.55</v>
      </c>
      <c r="AL227" s="11">
        <v>-960.55</v>
      </c>
      <c r="AM227" s="11">
        <v>-960.55</v>
      </c>
      <c r="AN227" s="11">
        <v>-960.55</v>
      </c>
      <c r="AO227" t="str">
        <f t="shared" si="34"/>
        <v>ED</v>
      </c>
      <c r="AP227" t="str">
        <f>IFERROR(IF(VLOOKUP(MID(A227,4,2),'Data.Lookup - Do Not Print'!$S$3:$T$7,2,FALSE)=1,MID(A227,4,2),0),"AN")</f>
        <v>AN</v>
      </c>
      <c r="AQ227" t="s">
        <v>987</v>
      </c>
      <c r="AR227" t="str">
        <f t="shared" si="35"/>
        <v>330400</v>
      </c>
      <c r="AS227" t="str">
        <f>IF(AO227="GD",VLOOKUP(_xlfn.NUMBERVALUE(AR227),'Data.Lookup - Do Not Print'!$D$3:$E$12,2,TRUE),VLOOKUP(_xlfn.NUMBERVALUE(AR227),'Data.Lookup - Do Not Print'!$A$3:$B$16,2,TRUE))</f>
        <v>Production - Hydro</v>
      </c>
      <c r="AT227">
        <v>1</v>
      </c>
      <c r="AU227" t="str">
        <f t="shared" si="36"/>
        <v>ED.AN1</v>
      </c>
      <c r="AV227" s="46">
        <f>VLOOKUP($AU227,'2022-Allocations'!$I$6:$T$24,AV$8,FALSE)</f>
        <v>0.65529999999999999</v>
      </c>
      <c r="AW227" s="46">
        <f>VLOOKUP($AU227,'2022-Allocations'!$I$6:$T$24,AW$8,FALSE)</f>
        <v>0</v>
      </c>
      <c r="AX227" s="46">
        <f>VLOOKUP($AU227,'2022-Allocations'!$I$6:$T$24,AX$8,FALSE)</f>
        <v>0.34470000000000001</v>
      </c>
      <c r="AY227" s="46">
        <f>VLOOKUP($AU227,'2022-Allocations'!$I$6:$T$24,AY$8,FALSE)</f>
        <v>0</v>
      </c>
      <c r="AZ227" s="46">
        <f>VLOOKUP($AU227,'2022-Allocations'!$I$6:$T$24,AZ$8,FALSE)</f>
        <v>0</v>
      </c>
      <c r="BA227" s="121">
        <f t="shared" si="33"/>
        <v>0</v>
      </c>
      <c r="BB227" s="46">
        <f>VLOOKUP(A227,'Data.Lookup - Do Not Print'!$G$3:$I$802,3,FALSE)</f>
        <v>3.15E-2</v>
      </c>
      <c r="BC227" s="46">
        <f>VLOOKUP(A227,'Data.Lookup - Do Not Print'!$M$3:$O$802,3,FALSE)</f>
        <v>2.07E-2</v>
      </c>
      <c r="BD227" s="46" t="str">
        <f t="shared" si="38"/>
        <v>N</v>
      </c>
      <c r="BE227" s="126">
        <f t="shared" si="39"/>
        <v>239790</v>
      </c>
      <c r="BF227" s="126">
        <f t="shared" si="40"/>
        <v>0</v>
      </c>
      <c r="BG227" s="126">
        <f t="shared" si="41"/>
        <v>126134</v>
      </c>
      <c r="BH227" s="126">
        <f t="shared" si="42"/>
        <v>0</v>
      </c>
      <c r="BI227" s="126">
        <f t="shared" si="43"/>
        <v>0</v>
      </c>
      <c r="BJ227" s="131">
        <f t="shared" si="37"/>
        <v>0</v>
      </c>
    </row>
    <row r="228" spans="1:62" ht="13.5" thickBot="1">
      <c r="A228" s="9" t="s">
        <v>242</v>
      </c>
      <c r="B228" s="11">
        <v>1992208.04</v>
      </c>
      <c r="C228" s="11">
        <v>1992208.04</v>
      </c>
      <c r="D228" s="11">
        <v>1992208.04</v>
      </c>
      <c r="E228" s="11">
        <v>1992208.04</v>
      </c>
      <c r="F228" s="11">
        <v>1992208.04</v>
      </c>
      <c r="G228" s="11">
        <v>1992208.04</v>
      </c>
      <c r="H228" s="11">
        <v>1992208.04</v>
      </c>
      <c r="I228" s="11">
        <v>1992208.04</v>
      </c>
      <c r="J228" s="11">
        <v>1992208.04</v>
      </c>
      <c r="K228" s="11">
        <v>1992208.04</v>
      </c>
      <c r="L228" s="11">
        <v>1992208.04</v>
      </c>
      <c r="M228" s="11">
        <v>1992208.04</v>
      </c>
      <c r="N228" s="11">
        <v>1992208.04</v>
      </c>
      <c r="O228" s="11">
        <v>-181439.01</v>
      </c>
      <c r="P228" s="11">
        <v>-184194.9</v>
      </c>
      <c r="Q228" s="11">
        <v>-186950.79</v>
      </c>
      <c r="R228" s="11">
        <v>-189706.68</v>
      </c>
      <c r="S228" s="11">
        <v>-192462.57</v>
      </c>
      <c r="T228" s="11">
        <v>-195218.46</v>
      </c>
      <c r="U228" s="11">
        <v>-197974.35</v>
      </c>
      <c r="V228" s="11">
        <v>-200730.23999999999</v>
      </c>
      <c r="W228" s="11">
        <v>-203486.13</v>
      </c>
      <c r="X228" s="11">
        <v>-206242.02</v>
      </c>
      <c r="Y228" s="11">
        <v>-208997.91</v>
      </c>
      <c r="Z228" s="11">
        <v>-211753.8</v>
      </c>
      <c r="AA228" s="11">
        <v>-214509.69</v>
      </c>
      <c r="AB228" s="11">
        <v>-2755.89</v>
      </c>
      <c r="AC228" s="11">
        <v>-2755.89</v>
      </c>
      <c r="AD228" s="11">
        <v>-2755.89</v>
      </c>
      <c r="AE228" s="11">
        <v>-2755.89</v>
      </c>
      <c r="AF228" s="11">
        <v>-2755.89</v>
      </c>
      <c r="AG228" s="11">
        <v>-2755.89</v>
      </c>
      <c r="AH228" s="11">
        <v>-2755.89</v>
      </c>
      <c r="AI228" s="11">
        <v>-2755.89</v>
      </c>
      <c r="AJ228" s="11">
        <v>-2755.89</v>
      </c>
      <c r="AK228" s="11">
        <v>-2755.89</v>
      </c>
      <c r="AL228" s="11">
        <v>-2755.89</v>
      </c>
      <c r="AM228" s="11">
        <v>-2755.89</v>
      </c>
      <c r="AN228" s="11">
        <v>-2755.89</v>
      </c>
      <c r="AO228" t="str">
        <f t="shared" si="34"/>
        <v>ED</v>
      </c>
      <c r="AP228" t="str">
        <f>IFERROR(IF(VLOOKUP(MID(A228,4,2),'Data.Lookup - Do Not Print'!$S$3:$T$7,2,FALSE)=1,MID(A228,4,2),0),"AN")</f>
        <v>AN</v>
      </c>
      <c r="AQ228" t="s">
        <v>987</v>
      </c>
      <c r="AR228" t="str">
        <f t="shared" si="35"/>
        <v>330410</v>
      </c>
      <c r="AS228" t="str">
        <f>IF(AO228="GD",VLOOKUP(_xlfn.NUMBERVALUE(AR228),'Data.Lookup - Do Not Print'!$D$3:$E$12,2,TRUE),VLOOKUP(_xlfn.NUMBERVALUE(AR228),'Data.Lookup - Do Not Print'!$A$3:$B$16,2,TRUE))</f>
        <v>Production - Hydro</v>
      </c>
      <c r="AT228">
        <v>1</v>
      </c>
      <c r="AU228" t="str">
        <f t="shared" si="36"/>
        <v>ED.AN1</v>
      </c>
      <c r="AV228" s="46">
        <f>VLOOKUP($AU228,'2022-Allocations'!$I$6:$T$24,AV$8,FALSE)</f>
        <v>0.65529999999999999</v>
      </c>
      <c r="AW228" s="46">
        <f>VLOOKUP($AU228,'2022-Allocations'!$I$6:$T$24,AW$8,FALSE)</f>
        <v>0</v>
      </c>
      <c r="AX228" s="46">
        <f>VLOOKUP($AU228,'2022-Allocations'!$I$6:$T$24,AX$8,FALSE)</f>
        <v>0.34470000000000001</v>
      </c>
      <c r="AY228" s="46">
        <f>VLOOKUP($AU228,'2022-Allocations'!$I$6:$T$24,AY$8,FALSE)</f>
        <v>0</v>
      </c>
      <c r="AZ228" s="46">
        <f>VLOOKUP($AU228,'2022-Allocations'!$I$6:$T$24,AZ$8,FALSE)</f>
        <v>0</v>
      </c>
      <c r="BA228" s="121">
        <f t="shared" si="33"/>
        <v>0</v>
      </c>
      <c r="BB228" s="46">
        <f>VLOOKUP(A228,'Data.Lookup - Do Not Print'!$G$3:$I$802,3,FALSE)</f>
        <v>1.66E-2</v>
      </c>
      <c r="BC228" s="46">
        <f>VLOOKUP(A228,'Data.Lookup - Do Not Print'!$M$3:$O$802,3,FALSE)</f>
        <v>1.77E-2</v>
      </c>
      <c r="BD228" s="46" t="str">
        <f t="shared" si="38"/>
        <v>N</v>
      </c>
      <c r="BE228" s="126">
        <f t="shared" si="39"/>
        <v>1305494</v>
      </c>
      <c r="BF228" s="126">
        <f t="shared" si="40"/>
        <v>0</v>
      </c>
      <c r="BG228" s="126">
        <f t="shared" si="41"/>
        <v>686714</v>
      </c>
      <c r="BH228" s="126">
        <f t="shared" si="42"/>
        <v>0</v>
      </c>
      <c r="BI228" s="126">
        <f t="shared" si="43"/>
        <v>0</v>
      </c>
      <c r="BJ228" s="131">
        <f t="shared" si="37"/>
        <v>0</v>
      </c>
    </row>
    <row r="229" spans="1:62" ht="13.5" thickBot="1">
      <c r="A229" s="9" t="s">
        <v>243</v>
      </c>
      <c r="B229" s="11">
        <v>22578676.210000001</v>
      </c>
      <c r="C229" s="11">
        <v>22577004.210000001</v>
      </c>
      <c r="D229" s="11">
        <v>23165201.239999998</v>
      </c>
      <c r="E229" s="11">
        <v>23164947.800000001</v>
      </c>
      <c r="F229" s="11">
        <v>23165285.550000001</v>
      </c>
      <c r="G229" s="11">
        <v>23116415.129999999</v>
      </c>
      <c r="H229" s="11">
        <v>23116415.129999999</v>
      </c>
      <c r="I229" s="11">
        <v>23116415.129999999</v>
      </c>
      <c r="J229" s="11">
        <v>23120290.399999999</v>
      </c>
      <c r="K229" s="11">
        <v>23119495.899999999</v>
      </c>
      <c r="L229" s="11">
        <v>23119495.899999999</v>
      </c>
      <c r="M229" s="11">
        <v>23119495.899999999</v>
      </c>
      <c r="N229" s="11">
        <v>23434868.699999999</v>
      </c>
      <c r="O229" s="11">
        <v>-5385254.21</v>
      </c>
      <c r="P229" s="11">
        <v>-5411240.0599999996</v>
      </c>
      <c r="Q229" s="11">
        <v>-5439257.1699999999</v>
      </c>
      <c r="R229" s="11">
        <v>-5466492.8799999999</v>
      </c>
      <c r="S229" s="11">
        <v>-5494870.1399999997</v>
      </c>
      <c r="T229" s="11">
        <v>-5523217.6699999999</v>
      </c>
      <c r="U229" s="11">
        <v>-5551535.29</v>
      </c>
      <c r="V229" s="11">
        <v>-5579852.9100000001</v>
      </c>
      <c r="W229" s="11">
        <v>-5606712.6600000001</v>
      </c>
      <c r="X229" s="11">
        <v>-5634240.0300000003</v>
      </c>
      <c r="Y229" s="11">
        <v>-5662561.4100000001</v>
      </c>
      <c r="Z229" s="11">
        <v>-5690882.79</v>
      </c>
      <c r="AA229" s="11">
        <v>-5716415.3399999999</v>
      </c>
      <c r="AB229" s="11">
        <v>-27658.82</v>
      </c>
      <c r="AC229" s="11">
        <v>-27657.85</v>
      </c>
      <c r="AD229" s="11">
        <v>-28017.11</v>
      </c>
      <c r="AE229" s="11">
        <v>-28377.21</v>
      </c>
      <c r="AF229" s="11">
        <v>-28377.26</v>
      </c>
      <c r="AG229" s="11">
        <v>-28347.53</v>
      </c>
      <c r="AH229" s="11">
        <v>-28317.62</v>
      </c>
      <c r="AI229" s="11">
        <v>-28317.62</v>
      </c>
      <c r="AJ229" s="11">
        <v>-28319.99</v>
      </c>
      <c r="AK229" s="11">
        <v>-28321.87</v>
      </c>
      <c r="AL229" s="11">
        <v>-28321.38</v>
      </c>
      <c r="AM229" s="11">
        <v>-28321.38</v>
      </c>
      <c r="AN229" s="11">
        <v>-28514.55</v>
      </c>
      <c r="AO229" t="str">
        <f t="shared" si="34"/>
        <v>ED</v>
      </c>
      <c r="AP229" t="str">
        <f>IFERROR(IF(VLOOKUP(MID(A229,4,2),'Data.Lookup - Do Not Print'!$S$3:$T$7,2,FALSE)=1,MID(A229,4,2),0),"AN")</f>
        <v>AN</v>
      </c>
      <c r="AQ229" t="s">
        <v>987</v>
      </c>
      <c r="AR229" t="str">
        <f t="shared" si="35"/>
        <v>331000</v>
      </c>
      <c r="AS229" t="str">
        <f>IF(AO229="GD",VLOOKUP(_xlfn.NUMBERVALUE(AR229),'Data.Lookup - Do Not Print'!$D$3:$E$12,2,TRUE),VLOOKUP(_xlfn.NUMBERVALUE(AR229),'Data.Lookup - Do Not Print'!$A$3:$B$16,2,TRUE))</f>
        <v>Production - Hydro</v>
      </c>
      <c r="AT229">
        <v>1</v>
      </c>
      <c r="AU229" t="str">
        <f t="shared" si="36"/>
        <v>ED.AN1</v>
      </c>
      <c r="AV229" s="46">
        <f>VLOOKUP($AU229,'2022-Allocations'!$I$6:$T$24,AV$8,FALSE)</f>
        <v>0.65529999999999999</v>
      </c>
      <c r="AW229" s="46">
        <f>VLOOKUP($AU229,'2022-Allocations'!$I$6:$T$24,AW$8,FALSE)</f>
        <v>0</v>
      </c>
      <c r="AX229" s="46">
        <f>VLOOKUP($AU229,'2022-Allocations'!$I$6:$T$24,AX$8,FALSE)</f>
        <v>0.34470000000000001</v>
      </c>
      <c r="AY229" s="46">
        <f>VLOOKUP($AU229,'2022-Allocations'!$I$6:$T$24,AY$8,FALSE)</f>
        <v>0</v>
      </c>
      <c r="AZ229" s="46">
        <f>VLOOKUP($AU229,'2022-Allocations'!$I$6:$T$24,AZ$8,FALSE)</f>
        <v>0</v>
      </c>
      <c r="BA229" s="121">
        <f t="shared" si="33"/>
        <v>0</v>
      </c>
      <c r="BB229" s="46">
        <f>VLOOKUP(A229,'Data.Lookup - Do Not Print'!$G$3:$I$802,3,FALSE)</f>
        <v>1.47E-2</v>
      </c>
      <c r="BC229" s="46">
        <f>VLOOKUP(A229,'Data.Lookup - Do Not Print'!$M$3:$O$802,3,FALSE)</f>
        <v>1.9099999999999999E-2</v>
      </c>
      <c r="BD229" s="46" t="str">
        <f t="shared" si="38"/>
        <v>N</v>
      </c>
      <c r="BE229" s="126">
        <f t="shared" si="39"/>
        <v>15356869</v>
      </c>
      <c r="BF229" s="126">
        <f t="shared" si="40"/>
        <v>0</v>
      </c>
      <c r="BG229" s="126">
        <f t="shared" si="41"/>
        <v>8077999</v>
      </c>
      <c r="BH229" s="126">
        <f t="shared" si="42"/>
        <v>0</v>
      </c>
      <c r="BI229" s="126">
        <f t="shared" si="43"/>
        <v>0</v>
      </c>
      <c r="BJ229" s="131">
        <f t="shared" si="37"/>
        <v>0</v>
      </c>
    </row>
    <row r="230" spans="1:62" ht="13.5" thickBot="1">
      <c r="A230" s="9" t="s">
        <v>244</v>
      </c>
      <c r="B230" s="11">
        <v>31650.07</v>
      </c>
      <c r="C230" s="11">
        <v>31650.07</v>
      </c>
      <c r="D230" s="11">
        <v>31650.07</v>
      </c>
      <c r="E230" s="11">
        <v>31650.07</v>
      </c>
      <c r="F230" s="11">
        <v>31650.07</v>
      </c>
      <c r="G230" s="11">
        <v>31650.07</v>
      </c>
      <c r="H230" s="11">
        <v>31650.07</v>
      </c>
      <c r="I230" s="11">
        <v>31650.07</v>
      </c>
      <c r="J230" s="11">
        <v>31650.07</v>
      </c>
      <c r="K230" s="11">
        <v>31650.07</v>
      </c>
      <c r="L230" s="11">
        <v>31650.07</v>
      </c>
      <c r="M230" s="11">
        <v>31650.07</v>
      </c>
      <c r="N230" s="11">
        <v>31650.07</v>
      </c>
      <c r="O230" s="11">
        <v>-10984.26</v>
      </c>
      <c r="P230" s="11">
        <v>-11037.27</v>
      </c>
      <c r="Q230" s="11">
        <v>-11090.28</v>
      </c>
      <c r="R230" s="11">
        <v>-11143.29</v>
      </c>
      <c r="S230" s="11">
        <v>-11196.3</v>
      </c>
      <c r="T230" s="11">
        <v>-11249.31</v>
      </c>
      <c r="U230" s="11">
        <v>-11302.32</v>
      </c>
      <c r="V230" s="11">
        <v>-11355.33</v>
      </c>
      <c r="W230" s="11">
        <v>-11408.35</v>
      </c>
      <c r="X230" s="11">
        <v>-11461.37</v>
      </c>
      <c r="Y230" s="11">
        <v>-11514.39</v>
      </c>
      <c r="Z230" s="11">
        <v>-11567.41</v>
      </c>
      <c r="AA230" s="11">
        <v>-11620.43</v>
      </c>
      <c r="AB230" s="11">
        <v>-53.01</v>
      </c>
      <c r="AC230" s="11">
        <v>-53.01</v>
      </c>
      <c r="AD230" s="11">
        <v>-53.01</v>
      </c>
      <c r="AE230" s="11">
        <v>-53.01</v>
      </c>
      <c r="AF230" s="11">
        <v>-53.01</v>
      </c>
      <c r="AG230" s="11">
        <v>-53.01</v>
      </c>
      <c r="AH230" s="11">
        <v>-53.01</v>
      </c>
      <c r="AI230" s="11">
        <v>-53.01</v>
      </c>
      <c r="AJ230" s="11">
        <v>-53.02</v>
      </c>
      <c r="AK230" s="11">
        <v>-53.02</v>
      </c>
      <c r="AL230" s="11">
        <v>-53.02</v>
      </c>
      <c r="AM230" s="11">
        <v>-53.02</v>
      </c>
      <c r="AN230" s="11">
        <v>-53.02</v>
      </c>
      <c r="AO230" t="str">
        <f t="shared" si="34"/>
        <v>ED</v>
      </c>
      <c r="AP230" t="str">
        <f>IFERROR(IF(VLOOKUP(MID(A230,4,2),'Data.Lookup - Do Not Print'!$S$3:$T$7,2,FALSE)=1,MID(A230,4,2),0),"AN")</f>
        <v>AN</v>
      </c>
      <c r="AQ230" t="s">
        <v>987</v>
      </c>
      <c r="AR230" t="str">
        <f t="shared" si="35"/>
        <v>331100</v>
      </c>
      <c r="AS230" t="str">
        <f>IF(AO230="GD",VLOOKUP(_xlfn.NUMBERVALUE(AR230),'Data.Lookup - Do Not Print'!$D$3:$E$12,2,TRUE),VLOOKUP(_xlfn.NUMBERVALUE(AR230),'Data.Lookup - Do Not Print'!$A$3:$B$16,2,TRUE))</f>
        <v>Production - Hydro</v>
      </c>
      <c r="AT230">
        <v>1</v>
      </c>
      <c r="AU230" t="str">
        <f t="shared" si="36"/>
        <v>ED.AN1</v>
      </c>
      <c r="AV230" s="46">
        <f>VLOOKUP($AU230,'2022-Allocations'!$I$6:$T$24,AV$8,FALSE)</f>
        <v>0.65529999999999999</v>
      </c>
      <c r="AW230" s="46">
        <f>VLOOKUP($AU230,'2022-Allocations'!$I$6:$T$24,AW$8,FALSE)</f>
        <v>0</v>
      </c>
      <c r="AX230" s="46">
        <f>VLOOKUP($AU230,'2022-Allocations'!$I$6:$T$24,AX$8,FALSE)</f>
        <v>0.34470000000000001</v>
      </c>
      <c r="AY230" s="46">
        <f>VLOOKUP($AU230,'2022-Allocations'!$I$6:$T$24,AY$8,FALSE)</f>
        <v>0</v>
      </c>
      <c r="AZ230" s="46">
        <f>VLOOKUP($AU230,'2022-Allocations'!$I$6:$T$24,AZ$8,FALSE)</f>
        <v>0</v>
      </c>
      <c r="BA230" s="121">
        <f t="shared" si="33"/>
        <v>0</v>
      </c>
      <c r="BB230" s="46">
        <f>VLOOKUP(A230,'Data.Lookup - Do Not Print'!$G$3:$I$802,3,FALSE)</f>
        <v>2.01E-2</v>
      </c>
      <c r="BC230" s="46">
        <f>VLOOKUP(A230,'Data.Lookup - Do Not Print'!$M$3:$O$802,3,FALSE)</f>
        <v>1.95E-2</v>
      </c>
      <c r="BD230" s="46" t="str">
        <f t="shared" si="38"/>
        <v>N</v>
      </c>
      <c r="BE230" s="126">
        <f t="shared" si="39"/>
        <v>20740</v>
      </c>
      <c r="BF230" s="126">
        <f t="shared" si="40"/>
        <v>0</v>
      </c>
      <c r="BG230" s="126">
        <f t="shared" si="41"/>
        <v>10910</v>
      </c>
      <c r="BH230" s="126">
        <f t="shared" si="42"/>
        <v>0</v>
      </c>
      <c r="BI230" s="126">
        <f t="shared" si="43"/>
        <v>0</v>
      </c>
      <c r="BJ230" s="131">
        <f t="shared" si="37"/>
        <v>0</v>
      </c>
    </row>
    <row r="231" spans="1:62" ht="13.5" thickBot="1">
      <c r="A231" s="9" t="s">
        <v>245</v>
      </c>
      <c r="B231" s="11">
        <v>1361436.31</v>
      </c>
      <c r="C231" s="11">
        <v>1361509.79</v>
      </c>
      <c r="D231" s="11">
        <v>1313162.73</v>
      </c>
      <c r="E231" s="11">
        <v>1313310.79</v>
      </c>
      <c r="F231" s="11">
        <v>1313951.96</v>
      </c>
      <c r="G231" s="11">
        <v>1394945.34</v>
      </c>
      <c r="H231" s="11">
        <v>1395190.79</v>
      </c>
      <c r="I231" s="11">
        <v>1395190.79</v>
      </c>
      <c r="J231" s="11">
        <v>1395190.79</v>
      </c>
      <c r="K231" s="11">
        <v>1395190.79</v>
      </c>
      <c r="L231" s="11">
        <v>2350224.42</v>
      </c>
      <c r="M231" s="11">
        <v>2353074.48</v>
      </c>
      <c r="N231" s="11">
        <v>2354042.2599999998</v>
      </c>
      <c r="O231" s="11">
        <v>-462577.42</v>
      </c>
      <c r="P231" s="11">
        <v>-464982.68</v>
      </c>
      <c r="Q231" s="11">
        <v>-465045.31</v>
      </c>
      <c r="R231" s="11">
        <v>-467365.36</v>
      </c>
      <c r="S231" s="11">
        <v>-469686.11</v>
      </c>
      <c r="T231" s="11">
        <v>-472078.97</v>
      </c>
      <c r="U231" s="11">
        <v>-474543.6</v>
      </c>
      <c r="V231" s="11">
        <v>-477008.44</v>
      </c>
      <c r="W231" s="11">
        <v>-479473.27</v>
      </c>
      <c r="X231" s="11">
        <v>-481938.1</v>
      </c>
      <c r="Y231" s="11">
        <v>-485246.55</v>
      </c>
      <c r="Z231" s="11">
        <v>-489401.13</v>
      </c>
      <c r="AA231" s="11">
        <v>-493559.08</v>
      </c>
      <c r="AB231" s="11">
        <v>-2372.2800000000002</v>
      </c>
      <c r="AC231" s="11">
        <v>-2405.2600000000002</v>
      </c>
      <c r="AD231" s="11">
        <v>-2362.63</v>
      </c>
      <c r="AE231" s="11">
        <v>-2320.0500000000002</v>
      </c>
      <c r="AF231" s="11">
        <v>-2320.75</v>
      </c>
      <c r="AG231" s="11">
        <v>-2392.86</v>
      </c>
      <c r="AH231" s="11">
        <v>-2464.63</v>
      </c>
      <c r="AI231" s="11">
        <v>-2464.84</v>
      </c>
      <c r="AJ231" s="11">
        <v>-2464.83</v>
      </c>
      <c r="AK231" s="11">
        <v>-2464.83</v>
      </c>
      <c r="AL231" s="11">
        <v>-3308.45</v>
      </c>
      <c r="AM231" s="11">
        <v>-4154.58</v>
      </c>
      <c r="AN231" s="11">
        <v>-4157.95</v>
      </c>
      <c r="AO231" t="str">
        <f t="shared" si="34"/>
        <v>ED</v>
      </c>
      <c r="AP231" t="str">
        <f>IFERROR(IF(VLOOKUP(MID(A231,4,2),'Data.Lookup - Do Not Print'!$S$3:$T$7,2,FALSE)=1,MID(A231,4,2),0),"AN")</f>
        <v>AN</v>
      </c>
      <c r="AQ231" t="s">
        <v>987</v>
      </c>
      <c r="AR231" t="str">
        <f t="shared" si="35"/>
        <v>331200</v>
      </c>
      <c r="AS231" t="str">
        <f>IF(AO231="GD",VLOOKUP(_xlfn.NUMBERVALUE(AR231),'Data.Lookup - Do Not Print'!$D$3:$E$12,2,TRUE),VLOOKUP(_xlfn.NUMBERVALUE(AR231),'Data.Lookup - Do Not Print'!$A$3:$B$16,2,TRUE))</f>
        <v>Production - Hydro</v>
      </c>
      <c r="AT231">
        <v>1</v>
      </c>
      <c r="AU231" t="str">
        <f t="shared" si="36"/>
        <v>ED.AN1</v>
      </c>
      <c r="AV231" s="46">
        <f>VLOOKUP($AU231,'2022-Allocations'!$I$6:$T$24,AV$8,FALSE)</f>
        <v>0.65529999999999999</v>
      </c>
      <c r="AW231" s="46">
        <f>VLOOKUP($AU231,'2022-Allocations'!$I$6:$T$24,AW$8,FALSE)</f>
        <v>0</v>
      </c>
      <c r="AX231" s="46">
        <f>VLOOKUP($AU231,'2022-Allocations'!$I$6:$T$24,AX$8,FALSE)</f>
        <v>0.34470000000000001</v>
      </c>
      <c r="AY231" s="46">
        <f>VLOOKUP($AU231,'2022-Allocations'!$I$6:$T$24,AY$8,FALSE)</f>
        <v>0</v>
      </c>
      <c r="AZ231" s="46">
        <f>VLOOKUP($AU231,'2022-Allocations'!$I$6:$T$24,AZ$8,FALSE)</f>
        <v>0</v>
      </c>
      <c r="BA231" s="121">
        <f t="shared" si="33"/>
        <v>0</v>
      </c>
      <c r="BB231" s="46">
        <f>VLOOKUP(A231,'Data.Lookup - Do Not Print'!$G$3:$I$802,3,FALSE)</f>
        <v>2.12E-2</v>
      </c>
      <c r="BC231" s="46">
        <f>VLOOKUP(A231,'Data.Lookup - Do Not Print'!$M$3:$O$802,3,FALSE)</f>
        <v>2.29E-2</v>
      </c>
      <c r="BD231" s="46" t="str">
        <f t="shared" si="38"/>
        <v>N</v>
      </c>
      <c r="BE231" s="126">
        <f t="shared" si="39"/>
        <v>1542604</v>
      </c>
      <c r="BF231" s="126">
        <f t="shared" si="40"/>
        <v>0</v>
      </c>
      <c r="BG231" s="126">
        <f t="shared" si="41"/>
        <v>811438</v>
      </c>
      <c r="BH231" s="126">
        <f t="shared" si="42"/>
        <v>0</v>
      </c>
      <c r="BI231" s="126">
        <f t="shared" si="43"/>
        <v>0</v>
      </c>
      <c r="BJ231" s="131">
        <f t="shared" si="37"/>
        <v>0</v>
      </c>
    </row>
    <row r="232" spans="1:62" ht="13.5" thickBot="1">
      <c r="A232" s="9" t="s">
        <v>246</v>
      </c>
      <c r="B232" s="11">
        <v>37910.910000000003</v>
      </c>
      <c r="C232" s="11">
        <v>37910.910000000003</v>
      </c>
      <c r="D232" s="11">
        <v>37910.910000000003</v>
      </c>
      <c r="E232" s="11">
        <v>37910.910000000003</v>
      </c>
      <c r="F232" s="11">
        <v>37910.910000000003</v>
      </c>
      <c r="G232" s="11">
        <v>37910.910000000003</v>
      </c>
      <c r="H232" s="11">
        <v>37910.910000000003</v>
      </c>
      <c r="I232" s="11">
        <v>37910.910000000003</v>
      </c>
      <c r="J232" s="11">
        <v>37910.910000000003</v>
      </c>
      <c r="K232" s="11">
        <v>37910.910000000003</v>
      </c>
      <c r="L232" s="11">
        <v>37910.910000000003</v>
      </c>
      <c r="M232" s="11">
        <v>37910.910000000003</v>
      </c>
      <c r="N232" s="11">
        <v>37910.910000000003</v>
      </c>
      <c r="O232" s="11">
        <v>-17579.830000000002</v>
      </c>
      <c r="P232" s="11">
        <v>-17621.22</v>
      </c>
      <c r="Q232" s="11">
        <v>-17662.61</v>
      </c>
      <c r="R232" s="12">
        <v>-17704</v>
      </c>
      <c r="S232" s="11">
        <v>-17745.39</v>
      </c>
      <c r="T232" s="11">
        <v>-17786.78</v>
      </c>
      <c r="U232" s="11">
        <v>-17828.169999999998</v>
      </c>
      <c r="V232" s="11">
        <v>-17869.560000000001</v>
      </c>
      <c r="W232" s="11">
        <v>-17910.95</v>
      </c>
      <c r="X232" s="11">
        <v>-17952.34</v>
      </c>
      <c r="Y232" s="11">
        <v>-17993.73</v>
      </c>
      <c r="Z232" s="11">
        <v>-18035.12</v>
      </c>
      <c r="AA232" s="11">
        <v>-18076.509999999998</v>
      </c>
      <c r="AB232" s="11">
        <v>-41.38</v>
      </c>
      <c r="AC232" s="11">
        <v>-41.39</v>
      </c>
      <c r="AD232" s="11">
        <v>-41.39</v>
      </c>
      <c r="AE232" s="11">
        <v>-41.39</v>
      </c>
      <c r="AF232" s="11">
        <v>-41.39</v>
      </c>
      <c r="AG232" s="11">
        <v>-41.39</v>
      </c>
      <c r="AH232" s="11">
        <v>-41.39</v>
      </c>
      <c r="AI232" s="11">
        <v>-41.39</v>
      </c>
      <c r="AJ232" s="11">
        <v>-41.39</v>
      </c>
      <c r="AK232" s="11">
        <v>-41.39</v>
      </c>
      <c r="AL232" s="11">
        <v>-41.39</v>
      </c>
      <c r="AM232" s="11">
        <v>-41.39</v>
      </c>
      <c r="AN232" s="11">
        <v>-41.39</v>
      </c>
      <c r="AO232" t="str">
        <f t="shared" si="34"/>
        <v>ED</v>
      </c>
      <c r="AP232" t="str">
        <f>IFERROR(IF(VLOOKUP(MID(A232,4,2),'Data.Lookup - Do Not Print'!$S$3:$T$7,2,FALSE)=1,MID(A232,4,2),0),"AN")</f>
        <v>AN</v>
      </c>
      <c r="AQ232" t="s">
        <v>987</v>
      </c>
      <c r="AR232" t="str">
        <f t="shared" si="35"/>
        <v>331260</v>
      </c>
      <c r="AS232" t="str">
        <f>IF(AO232="GD",VLOOKUP(_xlfn.NUMBERVALUE(AR232),'Data.Lookup - Do Not Print'!$D$3:$E$12,2,TRUE),VLOOKUP(_xlfn.NUMBERVALUE(AR232),'Data.Lookup - Do Not Print'!$A$3:$B$16,2,TRUE))</f>
        <v>Production - Hydro</v>
      </c>
      <c r="AT232">
        <v>1</v>
      </c>
      <c r="AU232" t="str">
        <f t="shared" si="36"/>
        <v>ED.AN1</v>
      </c>
      <c r="AV232" s="46">
        <f>VLOOKUP($AU232,'2022-Allocations'!$I$6:$T$24,AV$8,FALSE)</f>
        <v>0.65529999999999999</v>
      </c>
      <c r="AW232" s="46">
        <f>VLOOKUP($AU232,'2022-Allocations'!$I$6:$T$24,AW$8,FALSE)</f>
        <v>0</v>
      </c>
      <c r="AX232" s="46">
        <f>VLOOKUP($AU232,'2022-Allocations'!$I$6:$T$24,AX$8,FALSE)</f>
        <v>0.34470000000000001</v>
      </c>
      <c r="AY232" s="46">
        <f>VLOOKUP($AU232,'2022-Allocations'!$I$6:$T$24,AY$8,FALSE)</f>
        <v>0</v>
      </c>
      <c r="AZ232" s="46">
        <f>VLOOKUP($AU232,'2022-Allocations'!$I$6:$T$24,AZ$8,FALSE)</f>
        <v>0</v>
      </c>
      <c r="BA232" s="121">
        <f t="shared" si="33"/>
        <v>0</v>
      </c>
      <c r="BB232" s="46">
        <f>VLOOKUP(A232,'Data.Lookup - Do Not Print'!$G$3:$I$802,3,FALSE)</f>
        <v>1.3100000000000001E-2</v>
      </c>
      <c r="BC232" s="46">
        <f>VLOOKUP(A232,'Data.Lookup - Do Not Print'!$M$3:$O$802,3,FALSE)</f>
        <v>1.6899999999999998E-2</v>
      </c>
      <c r="BD232" s="46" t="str">
        <f t="shared" si="38"/>
        <v>N</v>
      </c>
      <c r="BE232" s="126">
        <f t="shared" si="39"/>
        <v>24843</v>
      </c>
      <c r="BF232" s="126">
        <f t="shared" si="40"/>
        <v>0</v>
      </c>
      <c r="BG232" s="126">
        <f t="shared" si="41"/>
        <v>13068</v>
      </c>
      <c r="BH232" s="126">
        <f t="shared" si="42"/>
        <v>0</v>
      </c>
      <c r="BI232" s="126">
        <f t="shared" si="43"/>
        <v>0</v>
      </c>
      <c r="BJ232" s="131">
        <f t="shared" si="37"/>
        <v>0</v>
      </c>
    </row>
    <row r="233" spans="1:62" ht="13.5" thickBot="1">
      <c r="A233" s="9" t="s">
        <v>247</v>
      </c>
      <c r="B233" s="11">
        <v>26840962.190000001</v>
      </c>
      <c r="C233" s="11">
        <v>26840962.190000001</v>
      </c>
      <c r="D233" s="11">
        <v>26840962.190000001</v>
      </c>
      <c r="E233" s="11">
        <v>26840962.190000001</v>
      </c>
      <c r="F233" s="11">
        <v>26840962.190000001</v>
      </c>
      <c r="G233" s="11">
        <v>26840962.190000001</v>
      </c>
      <c r="H233" s="11">
        <v>26840962.190000001</v>
      </c>
      <c r="I233" s="11">
        <v>26840962.190000001</v>
      </c>
      <c r="J233" s="11">
        <v>26840962.190000001</v>
      </c>
      <c r="K233" s="11">
        <v>26840962.190000001</v>
      </c>
      <c r="L233" s="11">
        <v>26840962.190000001</v>
      </c>
      <c r="M233" s="11">
        <v>26840962.190000001</v>
      </c>
      <c r="N233" s="11">
        <v>26840962.190000001</v>
      </c>
      <c r="O233" s="11">
        <v>-9551473.8900000006</v>
      </c>
      <c r="P233" s="11">
        <v>-9590169.6099999994</v>
      </c>
      <c r="Q233" s="11">
        <v>-9628865.3300000001</v>
      </c>
      <c r="R233" s="11">
        <v>-9667561.0500000007</v>
      </c>
      <c r="S233" s="11">
        <v>-9706256.7699999996</v>
      </c>
      <c r="T233" s="11">
        <v>-9744952.4900000002</v>
      </c>
      <c r="U233" s="11">
        <v>-9783648.2100000009</v>
      </c>
      <c r="V233" s="11">
        <v>-9822343.9299999997</v>
      </c>
      <c r="W233" s="11">
        <v>-9861039.6500000004</v>
      </c>
      <c r="X233" s="11">
        <v>-9899735.3699999992</v>
      </c>
      <c r="Y233" s="11">
        <v>-9938431.0899999999</v>
      </c>
      <c r="Z233" s="11">
        <v>-9977126.8100000005</v>
      </c>
      <c r="AA233" s="11">
        <v>-10015822.529999999</v>
      </c>
      <c r="AB233" s="11">
        <v>-38695.730000000003</v>
      </c>
      <c r="AC233" s="11">
        <v>-38695.72</v>
      </c>
      <c r="AD233" s="11">
        <v>-38695.72</v>
      </c>
      <c r="AE233" s="11">
        <v>-38695.72</v>
      </c>
      <c r="AF233" s="11">
        <v>-38695.72</v>
      </c>
      <c r="AG233" s="11">
        <v>-38695.72</v>
      </c>
      <c r="AH233" s="11">
        <v>-38695.72</v>
      </c>
      <c r="AI233" s="11">
        <v>-38695.72</v>
      </c>
      <c r="AJ233" s="11">
        <v>-38695.72</v>
      </c>
      <c r="AK233" s="11">
        <v>-38695.72</v>
      </c>
      <c r="AL233" s="11">
        <v>-38695.72</v>
      </c>
      <c r="AM233" s="11">
        <v>-38695.72</v>
      </c>
      <c r="AN233" s="11">
        <v>-38695.72</v>
      </c>
      <c r="AO233" t="str">
        <f t="shared" si="34"/>
        <v>ED</v>
      </c>
      <c r="AP233" t="str">
        <f>IFERROR(IF(VLOOKUP(MID(A233,4,2),'Data.Lookup - Do Not Print'!$S$3:$T$7,2,FALSE)=1,MID(A233,4,2),0),"AN")</f>
        <v>AN</v>
      </c>
      <c r="AQ233" t="s">
        <v>987</v>
      </c>
      <c r="AR233" t="str">
        <f t="shared" si="35"/>
        <v>332000</v>
      </c>
      <c r="AS233" t="str">
        <f>IF(AO233="GD",VLOOKUP(_xlfn.NUMBERVALUE(AR233),'Data.Lookup - Do Not Print'!$D$3:$E$12,2,TRUE),VLOOKUP(_xlfn.NUMBERVALUE(AR233),'Data.Lookup - Do Not Print'!$A$3:$B$16,2,TRUE))</f>
        <v>Production - Hydro</v>
      </c>
      <c r="AT233">
        <v>1</v>
      </c>
      <c r="AU233" t="str">
        <f t="shared" si="36"/>
        <v>ED.AN1</v>
      </c>
      <c r="AV233" s="46">
        <f>VLOOKUP($AU233,'2022-Allocations'!$I$6:$T$24,AV$8,FALSE)</f>
        <v>0.65529999999999999</v>
      </c>
      <c r="AW233" s="46">
        <f>VLOOKUP($AU233,'2022-Allocations'!$I$6:$T$24,AW$8,FALSE)</f>
        <v>0</v>
      </c>
      <c r="AX233" s="46">
        <f>VLOOKUP($AU233,'2022-Allocations'!$I$6:$T$24,AX$8,FALSE)</f>
        <v>0.34470000000000001</v>
      </c>
      <c r="AY233" s="46">
        <f>VLOOKUP($AU233,'2022-Allocations'!$I$6:$T$24,AY$8,FALSE)</f>
        <v>0</v>
      </c>
      <c r="AZ233" s="46">
        <f>VLOOKUP($AU233,'2022-Allocations'!$I$6:$T$24,AZ$8,FALSE)</f>
        <v>0</v>
      </c>
      <c r="BA233" s="121">
        <f t="shared" si="33"/>
        <v>0</v>
      </c>
      <c r="BB233" s="46">
        <f>VLOOKUP(A233,'Data.Lookup - Do Not Print'!$G$3:$I$802,3,FALSE)</f>
        <v>1.7299999999999999E-2</v>
      </c>
      <c r="BC233" s="46">
        <f>VLOOKUP(A233,'Data.Lookup - Do Not Print'!$M$3:$O$802,3,FALSE)</f>
        <v>1.7100000000000001E-2</v>
      </c>
      <c r="BD233" s="46" t="str">
        <f t="shared" si="38"/>
        <v>N</v>
      </c>
      <c r="BE233" s="126">
        <f t="shared" si="39"/>
        <v>17588883</v>
      </c>
      <c r="BF233" s="126">
        <f t="shared" si="40"/>
        <v>0</v>
      </c>
      <c r="BG233" s="126">
        <f t="shared" si="41"/>
        <v>9252080</v>
      </c>
      <c r="BH233" s="126">
        <f t="shared" si="42"/>
        <v>0</v>
      </c>
      <c r="BI233" s="126">
        <f t="shared" si="43"/>
        <v>0</v>
      </c>
      <c r="BJ233" s="131">
        <f t="shared" si="37"/>
        <v>0</v>
      </c>
    </row>
    <row r="234" spans="1:62" ht="13.5" thickBot="1">
      <c r="A234" s="9" t="s">
        <v>248</v>
      </c>
      <c r="B234" s="11">
        <v>16353511.49</v>
      </c>
      <c r="C234" s="11">
        <v>16353511.49</v>
      </c>
      <c r="D234" s="11">
        <v>16353511.49</v>
      </c>
      <c r="E234" s="11">
        <v>16353511.49</v>
      </c>
      <c r="F234" s="11">
        <v>16353511.49</v>
      </c>
      <c r="G234" s="11">
        <v>16353511.49</v>
      </c>
      <c r="H234" s="11">
        <v>16353511.49</v>
      </c>
      <c r="I234" s="11">
        <v>16353511.49</v>
      </c>
      <c r="J234" s="11">
        <v>16353511.49</v>
      </c>
      <c r="K234" s="11">
        <v>16353511.49</v>
      </c>
      <c r="L234" s="11">
        <v>16353511.49</v>
      </c>
      <c r="M234" s="11">
        <v>16353511.49</v>
      </c>
      <c r="N234" s="11">
        <v>16353511.49</v>
      </c>
      <c r="O234" s="11">
        <v>-4093820.65</v>
      </c>
      <c r="P234" s="11">
        <v>-4124210.94</v>
      </c>
      <c r="Q234" s="11">
        <v>-4154601.23</v>
      </c>
      <c r="R234" s="11">
        <v>-4184991.52</v>
      </c>
      <c r="S234" s="11">
        <v>-4215381.8099999996</v>
      </c>
      <c r="T234" s="11">
        <v>-4245772.0999999996</v>
      </c>
      <c r="U234" s="11">
        <v>-4276162.3899999997</v>
      </c>
      <c r="V234" s="11">
        <v>-4306552.68</v>
      </c>
      <c r="W234" s="11">
        <v>-4336942.95</v>
      </c>
      <c r="X234" s="11">
        <v>-4367333.22</v>
      </c>
      <c r="Y234" s="11">
        <v>-4397723.49</v>
      </c>
      <c r="Z234" s="11">
        <v>-4428113.76</v>
      </c>
      <c r="AA234" s="11">
        <v>-4458504.03</v>
      </c>
      <c r="AB234" s="11">
        <v>-30390.29</v>
      </c>
      <c r="AC234" s="11">
        <v>-30390.29</v>
      </c>
      <c r="AD234" s="11">
        <v>-30390.29</v>
      </c>
      <c r="AE234" s="11">
        <v>-30390.29</v>
      </c>
      <c r="AF234" s="11">
        <v>-30390.29</v>
      </c>
      <c r="AG234" s="11">
        <v>-30390.29</v>
      </c>
      <c r="AH234" s="11">
        <v>-30390.29</v>
      </c>
      <c r="AI234" s="11">
        <v>-30390.29</v>
      </c>
      <c r="AJ234" s="11">
        <v>-30390.27</v>
      </c>
      <c r="AK234" s="11">
        <v>-30390.27</v>
      </c>
      <c r="AL234" s="11">
        <v>-30390.27</v>
      </c>
      <c r="AM234" s="11">
        <v>-30390.27</v>
      </c>
      <c r="AN234" s="11">
        <v>-30390.27</v>
      </c>
      <c r="AO234" t="str">
        <f t="shared" si="34"/>
        <v>ED</v>
      </c>
      <c r="AP234" t="str">
        <f>IFERROR(IF(VLOOKUP(MID(A234,4,2),'Data.Lookup - Do Not Print'!$S$3:$T$7,2,FALSE)=1,MID(A234,4,2),0),"AN")</f>
        <v>AN</v>
      </c>
      <c r="AQ234" t="s">
        <v>987</v>
      </c>
      <c r="AR234" t="str">
        <f t="shared" si="35"/>
        <v>332100</v>
      </c>
      <c r="AS234" t="str">
        <f>IF(AO234="GD",VLOOKUP(_xlfn.NUMBERVALUE(AR234),'Data.Lookup - Do Not Print'!$D$3:$E$12,2,TRUE),VLOOKUP(_xlfn.NUMBERVALUE(AR234),'Data.Lookup - Do Not Print'!$A$3:$B$16,2,TRUE))</f>
        <v>Production - Hydro</v>
      </c>
      <c r="AT234">
        <v>1</v>
      </c>
      <c r="AU234" t="str">
        <f t="shared" si="36"/>
        <v>ED.AN1</v>
      </c>
      <c r="AV234" s="46">
        <f>VLOOKUP($AU234,'2022-Allocations'!$I$6:$T$24,AV$8,FALSE)</f>
        <v>0.65529999999999999</v>
      </c>
      <c r="AW234" s="46">
        <f>VLOOKUP($AU234,'2022-Allocations'!$I$6:$T$24,AW$8,FALSE)</f>
        <v>0</v>
      </c>
      <c r="AX234" s="46">
        <f>VLOOKUP($AU234,'2022-Allocations'!$I$6:$T$24,AX$8,FALSE)</f>
        <v>0.34470000000000001</v>
      </c>
      <c r="AY234" s="46">
        <f>VLOOKUP($AU234,'2022-Allocations'!$I$6:$T$24,AY$8,FALSE)</f>
        <v>0</v>
      </c>
      <c r="AZ234" s="46">
        <f>VLOOKUP($AU234,'2022-Allocations'!$I$6:$T$24,AZ$8,FALSE)</f>
        <v>0</v>
      </c>
      <c r="BA234" s="121">
        <f t="shared" si="33"/>
        <v>0</v>
      </c>
      <c r="BB234" s="46">
        <f>VLOOKUP(A234,'Data.Lookup - Do Not Print'!$G$3:$I$802,3,FALSE)</f>
        <v>2.23E-2</v>
      </c>
      <c r="BC234" s="46">
        <f>VLOOKUP(A234,'Data.Lookup - Do Not Print'!$M$3:$O$802,3,FALSE)</f>
        <v>2.0499999999999997E-2</v>
      </c>
      <c r="BD234" s="46" t="str">
        <f t="shared" si="38"/>
        <v>N</v>
      </c>
      <c r="BE234" s="126">
        <f t="shared" si="39"/>
        <v>10716456</v>
      </c>
      <c r="BF234" s="126">
        <f t="shared" si="40"/>
        <v>0</v>
      </c>
      <c r="BG234" s="126">
        <f t="shared" si="41"/>
        <v>5637055</v>
      </c>
      <c r="BH234" s="126">
        <f t="shared" si="42"/>
        <v>0</v>
      </c>
      <c r="BI234" s="126">
        <f t="shared" si="43"/>
        <v>0</v>
      </c>
      <c r="BJ234" s="131">
        <f t="shared" si="37"/>
        <v>0</v>
      </c>
    </row>
    <row r="235" spans="1:62" ht="13.5" thickBot="1">
      <c r="A235" s="9" t="s">
        <v>249</v>
      </c>
      <c r="B235" s="11">
        <v>1322268.1399999999</v>
      </c>
      <c r="C235" s="11">
        <v>1325262.81</v>
      </c>
      <c r="D235" s="11">
        <v>1325262.81</v>
      </c>
      <c r="E235" s="11">
        <v>1325262.81</v>
      </c>
      <c r="F235" s="11">
        <v>1325262.81</v>
      </c>
      <c r="G235" s="11">
        <v>1325262.81</v>
      </c>
      <c r="H235" s="11">
        <v>1325262.81</v>
      </c>
      <c r="I235" s="11">
        <v>1325262.81</v>
      </c>
      <c r="J235" s="11">
        <v>1325262.81</v>
      </c>
      <c r="K235" s="11">
        <v>1325262.81</v>
      </c>
      <c r="L235" s="11">
        <v>1492716.72</v>
      </c>
      <c r="M235" s="11">
        <v>1494661.03</v>
      </c>
      <c r="N235" s="11">
        <v>1494661.03</v>
      </c>
      <c r="O235" s="11">
        <v>-302590.59999999998</v>
      </c>
      <c r="P235" s="11">
        <v>-305072.65999999997</v>
      </c>
      <c r="Q235" s="11">
        <v>-307557.53000000003</v>
      </c>
      <c r="R235" s="11">
        <v>-310042.40000000002</v>
      </c>
      <c r="S235" s="11">
        <v>-312527.27</v>
      </c>
      <c r="T235" s="11">
        <v>-315012.14</v>
      </c>
      <c r="U235" s="11">
        <v>-317497.01</v>
      </c>
      <c r="V235" s="11">
        <v>-319981.88</v>
      </c>
      <c r="W235" s="11">
        <v>-322466.75</v>
      </c>
      <c r="X235" s="11">
        <v>-324951.62</v>
      </c>
      <c r="Y235" s="11">
        <v>-327593.48</v>
      </c>
      <c r="Z235" s="11">
        <v>-330394.14</v>
      </c>
      <c r="AA235" s="11">
        <v>-333196.63</v>
      </c>
      <c r="AB235" s="11">
        <v>-2474.1</v>
      </c>
      <c r="AC235" s="11">
        <v>-2482.06</v>
      </c>
      <c r="AD235" s="11">
        <v>-2484.87</v>
      </c>
      <c r="AE235" s="11">
        <v>-2484.87</v>
      </c>
      <c r="AF235" s="11">
        <v>-2484.87</v>
      </c>
      <c r="AG235" s="11">
        <v>-2484.87</v>
      </c>
      <c r="AH235" s="11">
        <v>-2484.87</v>
      </c>
      <c r="AI235" s="11">
        <v>-2484.87</v>
      </c>
      <c r="AJ235" s="11">
        <v>-2484.87</v>
      </c>
      <c r="AK235" s="11">
        <v>-2484.87</v>
      </c>
      <c r="AL235" s="11">
        <v>-2641.86</v>
      </c>
      <c r="AM235" s="11">
        <v>-2800.66</v>
      </c>
      <c r="AN235" s="11">
        <v>-2802.49</v>
      </c>
      <c r="AO235" t="str">
        <f t="shared" si="34"/>
        <v>ED</v>
      </c>
      <c r="AP235" t="str">
        <f>IFERROR(IF(VLOOKUP(MID(A235,4,2),'Data.Lookup - Do Not Print'!$S$3:$T$7,2,FALSE)=1,MID(A235,4,2),0),"AN")</f>
        <v>AN</v>
      </c>
      <c r="AQ235" t="s">
        <v>987</v>
      </c>
      <c r="AR235" t="str">
        <f t="shared" si="35"/>
        <v>332150</v>
      </c>
      <c r="AS235" t="str">
        <f>IF(AO235="GD",VLOOKUP(_xlfn.NUMBERVALUE(AR235),'Data.Lookup - Do Not Print'!$D$3:$E$12,2,TRUE),VLOOKUP(_xlfn.NUMBERVALUE(AR235),'Data.Lookup - Do Not Print'!$A$3:$B$16,2,TRUE))</f>
        <v>Production - Hydro</v>
      </c>
      <c r="AT235">
        <v>1</v>
      </c>
      <c r="AU235" t="str">
        <f t="shared" si="36"/>
        <v>ED.AN1</v>
      </c>
      <c r="AV235" s="46">
        <f>VLOOKUP($AU235,'2022-Allocations'!$I$6:$T$24,AV$8,FALSE)</f>
        <v>0.65529999999999999</v>
      </c>
      <c r="AW235" s="46">
        <f>VLOOKUP($AU235,'2022-Allocations'!$I$6:$T$24,AW$8,FALSE)</f>
        <v>0</v>
      </c>
      <c r="AX235" s="46">
        <f>VLOOKUP($AU235,'2022-Allocations'!$I$6:$T$24,AX$8,FALSE)</f>
        <v>0.34470000000000001</v>
      </c>
      <c r="AY235" s="46">
        <f>VLOOKUP($AU235,'2022-Allocations'!$I$6:$T$24,AY$8,FALSE)</f>
        <v>0</v>
      </c>
      <c r="AZ235" s="46">
        <f>VLOOKUP($AU235,'2022-Allocations'!$I$6:$T$24,AZ$8,FALSE)</f>
        <v>0</v>
      </c>
      <c r="BA235" s="121">
        <f t="shared" si="33"/>
        <v>0</v>
      </c>
      <c r="BB235" s="46">
        <f>VLOOKUP(A235,'Data.Lookup - Do Not Print'!$G$3:$I$802,3,FALSE)</f>
        <v>2.2499999999999999E-2</v>
      </c>
      <c r="BC235" s="46">
        <f>VLOOKUP(A235,'Data.Lookup - Do Not Print'!$M$3:$O$802,3,FALSE)</f>
        <v>2.1400000000000002E-2</v>
      </c>
      <c r="BD235" s="46" t="str">
        <f t="shared" si="38"/>
        <v>N</v>
      </c>
      <c r="BE235" s="126">
        <f t="shared" si="39"/>
        <v>979451</v>
      </c>
      <c r="BF235" s="126">
        <f t="shared" si="40"/>
        <v>0</v>
      </c>
      <c r="BG235" s="126">
        <f t="shared" si="41"/>
        <v>515210</v>
      </c>
      <c r="BH235" s="126">
        <f t="shared" si="42"/>
        <v>0</v>
      </c>
      <c r="BI235" s="126">
        <f t="shared" si="43"/>
        <v>0</v>
      </c>
      <c r="BJ235" s="131">
        <f t="shared" si="37"/>
        <v>0</v>
      </c>
    </row>
    <row r="236" spans="1:62" ht="13.5" thickBot="1">
      <c r="A236" s="9" t="s">
        <v>250</v>
      </c>
      <c r="B236" s="11">
        <v>121679.24</v>
      </c>
      <c r="C236" s="11">
        <v>121679.24</v>
      </c>
      <c r="D236" s="11">
        <v>121679.24</v>
      </c>
      <c r="E236" s="11">
        <v>121937.06</v>
      </c>
      <c r="F236" s="11">
        <v>121937.06</v>
      </c>
      <c r="G236" s="11">
        <v>102570.35</v>
      </c>
      <c r="H236" s="11">
        <v>102570.35</v>
      </c>
      <c r="I236" s="11">
        <v>102570.35</v>
      </c>
      <c r="J236" s="11">
        <v>102570.35</v>
      </c>
      <c r="K236" s="11">
        <v>102570.35</v>
      </c>
      <c r="L236" s="11">
        <v>102570.35</v>
      </c>
      <c r="M236" s="11">
        <v>102570.35</v>
      </c>
      <c r="N236" s="11">
        <v>102570.35</v>
      </c>
      <c r="O236" s="11">
        <v>-59470.36</v>
      </c>
      <c r="P236" s="11">
        <v>-59663.03</v>
      </c>
      <c r="Q236" s="11">
        <v>-59855.7</v>
      </c>
      <c r="R236" s="11">
        <v>-60048.57</v>
      </c>
      <c r="S236" s="11">
        <v>-60241.64</v>
      </c>
      <c r="T236" s="11">
        <v>-60418.91</v>
      </c>
      <c r="U236" s="11">
        <v>-60581.31</v>
      </c>
      <c r="V236" s="11">
        <v>-60743.71</v>
      </c>
      <c r="W236" s="11">
        <v>-60906.11</v>
      </c>
      <c r="X236" s="11">
        <v>-61068.51</v>
      </c>
      <c r="Y236" s="11">
        <v>-61230.91</v>
      </c>
      <c r="Z236" s="11">
        <v>-61393.31</v>
      </c>
      <c r="AA236" s="11">
        <v>-61555.71</v>
      </c>
      <c r="AB236" s="11">
        <v>-192.65</v>
      </c>
      <c r="AC236" s="11">
        <v>-192.67</v>
      </c>
      <c r="AD236" s="11">
        <v>-192.67</v>
      </c>
      <c r="AE236" s="11">
        <v>-192.87</v>
      </c>
      <c r="AF236" s="11">
        <v>-193.07</v>
      </c>
      <c r="AG236" s="11">
        <v>-177.27</v>
      </c>
      <c r="AH236" s="11">
        <v>-162.4</v>
      </c>
      <c r="AI236" s="11">
        <v>-162.4</v>
      </c>
      <c r="AJ236" s="11">
        <v>-162.4</v>
      </c>
      <c r="AK236" s="11">
        <v>-162.4</v>
      </c>
      <c r="AL236" s="11">
        <v>-162.4</v>
      </c>
      <c r="AM236" s="11">
        <v>-162.4</v>
      </c>
      <c r="AN236" s="11">
        <v>-162.4</v>
      </c>
      <c r="AO236" t="str">
        <f t="shared" si="34"/>
        <v>ED</v>
      </c>
      <c r="AP236" t="str">
        <f>IFERROR(IF(VLOOKUP(MID(A236,4,2),'Data.Lookup - Do Not Print'!$S$3:$T$7,2,FALSE)=1,MID(A236,4,2),0),"AN")</f>
        <v>AN</v>
      </c>
      <c r="AQ236" t="s">
        <v>987</v>
      </c>
      <c r="AR236" t="str">
        <f t="shared" si="35"/>
        <v>332200</v>
      </c>
      <c r="AS236" t="str">
        <f>IF(AO236="GD",VLOOKUP(_xlfn.NUMBERVALUE(AR236),'Data.Lookup - Do Not Print'!$D$3:$E$12,2,TRUE),VLOOKUP(_xlfn.NUMBERVALUE(AR236),'Data.Lookup - Do Not Print'!$A$3:$B$16,2,TRUE))</f>
        <v>Production - Hydro</v>
      </c>
      <c r="AT236">
        <v>1</v>
      </c>
      <c r="AU236" t="str">
        <f t="shared" si="36"/>
        <v>ED.AN1</v>
      </c>
      <c r="AV236" s="46">
        <f>VLOOKUP($AU236,'2022-Allocations'!$I$6:$T$24,AV$8,FALSE)</f>
        <v>0.65529999999999999</v>
      </c>
      <c r="AW236" s="46">
        <f>VLOOKUP($AU236,'2022-Allocations'!$I$6:$T$24,AW$8,FALSE)</f>
        <v>0</v>
      </c>
      <c r="AX236" s="46">
        <f>VLOOKUP($AU236,'2022-Allocations'!$I$6:$T$24,AX$8,FALSE)</f>
        <v>0.34470000000000001</v>
      </c>
      <c r="AY236" s="46">
        <f>VLOOKUP($AU236,'2022-Allocations'!$I$6:$T$24,AY$8,FALSE)</f>
        <v>0</v>
      </c>
      <c r="AZ236" s="46">
        <f>VLOOKUP($AU236,'2022-Allocations'!$I$6:$T$24,AZ$8,FALSE)</f>
        <v>0</v>
      </c>
      <c r="BA236" s="121">
        <f t="shared" si="33"/>
        <v>0</v>
      </c>
      <c r="BB236" s="46">
        <f>VLOOKUP(A236,'Data.Lookup - Do Not Print'!$G$3:$I$802,3,FALSE)</f>
        <v>1.9E-2</v>
      </c>
      <c r="BC236" s="46">
        <f>VLOOKUP(A236,'Data.Lookup - Do Not Print'!$M$3:$O$802,3,FALSE)</f>
        <v>1.5600000000000001E-2</v>
      </c>
      <c r="BD236" s="46" t="str">
        <f t="shared" si="38"/>
        <v>N</v>
      </c>
      <c r="BE236" s="126">
        <f t="shared" si="39"/>
        <v>67214</v>
      </c>
      <c r="BF236" s="126">
        <f t="shared" si="40"/>
        <v>0</v>
      </c>
      <c r="BG236" s="126">
        <f t="shared" si="41"/>
        <v>35356</v>
      </c>
      <c r="BH236" s="126">
        <f t="shared" si="42"/>
        <v>0</v>
      </c>
      <c r="BI236" s="126">
        <f t="shared" si="43"/>
        <v>0</v>
      </c>
      <c r="BJ236" s="131">
        <f t="shared" si="37"/>
        <v>0</v>
      </c>
    </row>
    <row r="237" spans="1:62" ht="13.5" thickBot="1">
      <c r="A237" s="9" t="s">
        <v>251</v>
      </c>
      <c r="B237" s="11">
        <v>46084672.130000003</v>
      </c>
      <c r="C237" s="11">
        <v>46084672.130000003</v>
      </c>
      <c r="D237" s="11">
        <v>46084672.130000003</v>
      </c>
      <c r="E237" s="11">
        <v>46084672.130000003</v>
      </c>
      <c r="F237" s="11">
        <v>46734129.619999997</v>
      </c>
      <c r="G237" s="11">
        <v>46859625.840000004</v>
      </c>
      <c r="H237" s="11">
        <v>46862211.600000001</v>
      </c>
      <c r="I237" s="11">
        <v>46836334.850000001</v>
      </c>
      <c r="J237" s="11">
        <v>46885701.600000001</v>
      </c>
      <c r="K237" s="11">
        <v>46830895.460000001</v>
      </c>
      <c r="L237" s="11">
        <v>46835248.899999999</v>
      </c>
      <c r="M237" s="11">
        <v>46837275.75</v>
      </c>
      <c r="N237" s="11">
        <v>46869962.840000004</v>
      </c>
      <c r="O237" s="11">
        <v>-8554041.6600000001</v>
      </c>
      <c r="P237" s="11">
        <v>-8653507.75</v>
      </c>
      <c r="Q237" s="11">
        <v>-8752973.8399999999</v>
      </c>
      <c r="R237" s="11">
        <v>-8852439.9299999997</v>
      </c>
      <c r="S237" s="11">
        <v>-8952606.8800000008</v>
      </c>
      <c r="T237" s="11">
        <v>-9053610.1400000006</v>
      </c>
      <c r="U237" s="11">
        <v>-9154751.6300000008</v>
      </c>
      <c r="V237" s="11">
        <v>-9255867.9800000004</v>
      </c>
      <c r="W237" s="11">
        <v>-9355543.5600000005</v>
      </c>
      <c r="X237" s="11">
        <v>-9400185.3800000008</v>
      </c>
      <c r="Y237" s="11">
        <v>-9501266.7599999998</v>
      </c>
      <c r="Z237" s="11">
        <v>-9602355.0199999996</v>
      </c>
      <c r="AA237" s="11">
        <v>-9665041.75</v>
      </c>
      <c r="AB237" s="11">
        <v>-99466.08</v>
      </c>
      <c r="AC237" s="11">
        <v>-99466.09</v>
      </c>
      <c r="AD237" s="11">
        <v>-99466.09</v>
      </c>
      <c r="AE237" s="11">
        <v>-99466.09</v>
      </c>
      <c r="AF237" s="11">
        <v>-100166.95</v>
      </c>
      <c r="AG237" s="11">
        <v>-101003.26</v>
      </c>
      <c r="AH237" s="11">
        <v>-101141.49</v>
      </c>
      <c r="AI237" s="11">
        <v>-101116.35</v>
      </c>
      <c r="AJ237" s="11">
        <v>-101141.68</v>
      </c>
      <c r="AK237" s="11">
        <v>-101135.82</v>
      </c>
      <c r="AL237" s="11">
        <v>-101081.38</v>
      </c>
      <c r="AM237" s="11">
        <v>-101088.26</v>
      </c>
      <c r="AN237" s="11">
        <v>-101125.73</v>
      </c>
      <c r="AO237" t="str">
        <f t="shared" si="34"/>
        <v>ED</v>
      </c>
      <c r="AP237" t="str">
        <f>IFERROR(IF(VLOOKUP(MID(A237,4,2),'Data.Lookup - Do Not Print'!$S$3:$T$7,2,FALSE)=1,MID(A237,4,2),0),"AN")</f>
        <v>AN</v>
      </c>
      <c r="AQ237" t="s">
        <v>987</v>
      </c>
      <c r="AR237" t="str">
        <f t="shared" si="35"/>
        <v>333000</v>
      </c>
      <c r="AS237" t="str">
        <f>IF(AO237="GD",VLOOKUP(_xlfn.NUMBERVALUE(AR237),'Data.Lookup - Do Not Print'!$D$3:$E$12,2,TRUE),VLOOKUP(_xlfn.NUMBERVALUE(AR237),'Data.Lookup - Do Not Print'!$A$3:$B$16,2,TRUE))</f>
        <v>Production - Hydro</v>
      </c>
      <c r="AT237">
        <v>1</v>
      </c>
      <c r="AU237" t="str">
        <f t="shared" si="36"/>
        <v>ED.AN1</v>
      </c>
      <c r="AV237" s="46">
        <f>VLOOKUP($AU237,'2022-Allocations'!$I$6:$T$24,AV$8,FALSE)</f>
        <v>0.65529999999999999</v>
      </c>
      <c r="AW237" s="46">
        <f>VLOOKUP($AU237,'2022-Allocations'!$I$6:$T$24,AW$8,FALSE)</f>
        <v>0</v>
      </c>
      <c r="AX237" s="46">
        <f>VLOOKUP($AU237,'2022-Allocations'!$I$6:$T$24,AX$8,FALSE)</f>
        <v>0.34470000000000001</v>
      </c>
      <c r="AY237" s="46">
        <f>VLOOKUP($AU237,'2022-Allocations'!$I$6:$T$24,AY$8,FALSE)</f>
        <v>0</v>
      </c>
      <c r="AZ237" s="46">
        <f>VLOOKUP($AU237,'2022-Allocations'!$I$6:$T$24,AZ$8,FALSE)</f>
        <v>0</v>
      </c>
      <c r="BA237" s="121">
        <f t="shared" si="33"/>
        <v>0</v>
      </c>
      <c r="BB237" s="46">
        <f>VLOOKUP(A237,'Data.Lookup - Do Not Print'!$G$3:$I$802,3,FALSE)</f>
        <v>2.5899999999999999E-2</v>
      </c>
      <c r="BC237" s="46">
        <f>VLOOKUP(A237,'Data.Lookup - Do Not Print'!$M$3:$O$802,3,FALSE)</f>
        <v>2.3399999999999997E-2</v>
      </c>
      <c r="BD237" s="46" t="str">
        <f t="shared" si="38"/>
        <v>N</v>
      </c>
      <c r="BE237" s="126">
        <f t="shared" si="39"/>
        <v>30713887</v>
      </c>
      <c r="BF237" s="126">
        <f t="shared" si="40"/>
        <v>0</v>
      </c>
      <c r="BG237" s="126">
        <f t="shared" si="41"/>
        <v>16156076</v>
      </c>
      <c r="BH237" s="126">
        <f t="shared" si="42"/>
        <v>0</v>
      </c>
      <c r="BI237" s="126">
        <f t="shared" si="43"/>
        <v>0</v>
      </c>
      <c r="BJ237" s="131">
        <f t="shared" si="37"/>
        <v>0</v>
      </c>
    </row>
    <row r="238" spans="1:62" ht="13.5" thickBot="1">
      <c r="A238" s="9" t="s">
        <v>252</v>
      </c>
      <c r="B238" s="11">
        <v>13684654.49</v>
      </c>
      <c r="C238" s="11">
        <v>13680738.060000001</v>
      </c>
      <c r="D238" s="11">
        <v>13684785.98</v>
      </c>
      <c r="E238" s="11">
        <v>13685395.1</v>
      </c>
      <c r="F238" s="11">
        <v>17143623.079999998</v>
      </c>
      <c r="G238" s="11">
        <v>17141396.629999999</v>
      </c>
      <c r="H238" s="11">
        <v>17162642.649999999</v>
      </c>
      <c r="I238" s="11">
        <v>17185976.829999998</v>
      </c>
      <c r="J238" s="11">
        <v>17163311.710000001</v>
      </c>
      <c r="K238" s="11">
        <v>16732233.92</v>
      </c>
      <c r="L238" s="11">
        <v>17118039.43</v>
      </c>
      <c r="M238" s="11">
        <v>17144960.82</v>
      </c>
      <c r="N238" s="11">
        <v>17382299.739999998</v>
      </c>
      <c r="O238" s="11">
        <v>-4204695.0999999996</v>
      </c>
      <c r="P238" s="11">
        <v>-4221223.4800000004</v>
      </c>
      <c r="Q238" s="11">
        <v>-4245168.3099999996</v>
      </c>
      <c r="R238" s="11">
        <v>-4267812.22</v>
      </c>
      <c r="S238" s="11">
        <v>-4294787.62</v>
      </c>
      <c r="T238" s="11">
        <v>-4324787.01</v>
      </c>
      <c r="U238" s="11">
        <v>-4334559.01</v>
      </c>
      <c r="V238" s="11">
        <v>-4364614.05</v>
      </c>
      <c r="W238" s="11">
        <v>-4394669.68</v>
      </c>
      <c r="X238" s="11">
        <v>-3986582.96</v>
      </c>
      <c r="Y238" s="11">
        <v>-4016201.96</v>
      </c>
      <c r="Z238" s="11">
        <v>-4046182.09</v>
      </c>
      <c r="AA238" s="11">
        <v>-4054953.5</v>
      </c>
      <c r="AB238" s="11">
        <v>-23593.439999999999</v>
      </c>
      <c r="AC238" s="11">
        <v>-23944.71</v>
      </c>
      <c r="AD238" s="11">
        <v>-23944.83</v>
      </c>
      <c r="AE238" s="11">
        <v>-23948.91</v>
      </c>
      <c r="AF238" s="11">
        <v>-26975.4</v>
      </c>
      <c r="AG238" s="11">
        <v>-29999.39</v>
      </c>
      <c r="AH238" s="11">
        <v>-30016.04</v>
      </c>
      <c r="AI238" s="11">
        <v>-30055.040000000001</v>
      </c>
      <c r="AJ238" s="11">
        <v>-30055.63</v>
      </c>
      <c r="AK238" s="11">
        <v>-29658.6</v>
      </c>
      <c r="AL238" s="12">
        <v>-29619</v>
      </c>
      <c r="AM238" s="11">
        <v>-29980.13</v>
      </c>
      <c r="AN238" s="11">
        <v>-30211.35</v>
      </c>
      <c r="AO238" t="str">
        <f t="shared" si="34"/>
        <v>ED</v>
      </c>
      <c r="AP238" t="str">
        <f>IFERROR(IF(VLOOKUP(MID(A238,4,2),'Data.Lookup - Do Not Print'!$S$3:$T$7,2,FALSE)=1,MID(A238,4,2),0),"AN")</f>
        <v>AN</v>
      </c>
      <c r="AQ238" t="s">
        <v>987</v>
      </c>
      <c r="AR238" t="str">
        <f t="shared" si="35"/>
        <v>334000</v>
      </c>
      <c r="AS238" t="str">
        <f>IF(AO238="GD",VLOOKUP(_xlfn.NUMBERVALUE(AR238),'Data.Lookup - Do Not Print'!$D$3:$E$12,2,TRUE),VLOOKUP(_xlfn.NUMBERVALUE(AR238),'Data.Lookup - Do Not Print'!$A$3:$B$16,2,TRUE))</f>
        <v>Production - Hydro</v>
      </c>
      <c r="AT238">
        <v>1</v>
      </c>
      <c r="AU238" t="str">
        <f t="shared" si="36"/>
        <v>ED.AN1</v>
      </c>
      <c r="AV238" s="46">
        <f>VLOOKUP($AU238,'2022-Allocations'!$I$6:$T$24,AV$8,FALSE)</f>
        <v>0.65529999999999999</v>
      </c>
      <c r="AW238" s="46">
        <f>VLOOKUP($AU238,'2022-Allocations'!$I$6:$T$24,AW$8,FALSE)</f>
        <v>0</v>
      </c>
      <c r="AX238" s="46">
        <f>VLOOKUP($AU238,'2022-Allocations'!$I$6:$T$24,AX$8,FALSE)</f>
        <v>0.34470000000000001</v>
      </c>
      <c r="AY238" s="46">
        <f>VLOOKUP($AU238,'2022-Allocations'!$I$6:$T$24,AY$8,FALSE)</f>
        <v>0</v>
      </c>
      <c r="AZ238" s="46">
        <f>VLOOKUP($AU238,'2022-Allocations'!$I$6:$T$24,AZ$8,FALSE)</f>
        <v>0</v>
      </c>
      <c r="BA238" s="121">
        <f t="shared" si="33"/>
        <v>0</v>
      </c>
      <c r="BB238" s="46">
        <f>VLOOKUP(A238,'Data.Lookup - Do Not Print'!$G$3:$I$802,3,FALSE)</f>
        <v>2.0999999999999998E-2</v>
      </c>
      <c r="BC238" s="46">
        <f>VLOOKUP(A238,'Data.Lookup - Do Not Print'!$M$3:$O$802,3,FALSE)</f>
        <v>2.7099999999999999E-2</v>
      </c>
      <c r="BD238" s="46" t="str">
        <f t="shared" si="38"/>
        <v>N</v>
      </c>
      <c r="BE238" s="126">
        <f t="shared" si="39"/>
        <v>11390621</v>
      </c>
      <c r="BF238" s="126">
        <f t="shared" si="40"/>
        <v>0</v>
      </c>
      <c r="BG238" s="126">
        <f t="shared" si="41"/>
        <v>5991679</v>
      </c>
      <c r="BH238" s="126">
        <f t="shared" si="42"/>
        <v>0</v>
      </c>
      <c r="BI238" s="126">
        <f t="shared" si="43"/>
        <v>0</v>
      </c>
      <c r="BJ238" s="131">
        <f t="shared" si="37"/>
        <v>0</v>
      </c>
    </row>
    <row r="239" spans="1:62" ht="13.5" thickBot="1">
      <c r="A239" s="9" t="s">
        <v>253</v>
      </c>
      <c r="B239" s="11">
        <v>5216146.83</v>
      </c>
      <c r="C239" s="11">
        <v>5216146.83</v>
      </c>
      <c r="D239" s="11">
        <v>5216146.83</v>
      </c>
      <c r="E239" s="11">
        <v>5216146.83</v>
      </c>
      <c r="F239" s="11">
        <v>5216146.83</v>
      </c>
      <c r="G239" s="11">
        <v>5216146.83</v>
      </c>
      <c r="H239" s="11">
        <v>5217439.07</v>
      </c>
      <c r="I239" s="11">
        <v>5217439.07</v>
      </c>
      <c r="J239" s="11">
        <v>5217439.07</v>
      </c>
      <c r="K239" s="11">
        <v>5217439.07</v>
      </c>
      <c r="L239" s="11">
        <v>5320035.05</v>
      </c>
      <c r="M239" s="11">
        <v>5320035.05</v>
      </c>
      <c r="N239" s="11">
        <v>5320035.05</v>
      </c>
      <c r="O239" s="11">
        <v>-2367027.67</v>
      </c>
      <c r="P239" s="11">
        <v>-2373200.11</v>
      </c>
      <c r="Q239" s="11">
        <v>-2379372.5499999998</v>
      </c>
      <c r="R239" s="11">
        <v>-2385544.9900000002</v>
      </c>
      <c r="S239" s="11">
        <v>-2391717.4300000002</v>
      </c>
      <c r="T239" s="11">
        <v>-2397889.87</v>
      </c>
      <c r="U239" s="11">
        <v>-2404063.0699999998</v>
      </c>
      <c r="V239" s="11">
        <v>-2410237.0299999998</v>
      </c>
      <c r="W239" s="11">
        <v>-2416410.9900000002</v>
      </c>
      <c r="X239" s="11">
        <v>-2422584.9500000002</v>
      </c>
      <c r="Y239" s="11">
        <v>-2428819.62</v>
      </c>
      <c r="Z239" s="12">
        <v>-2435115</v>
      </c>
      <c r="AA239" s="11">
        <v>-2441410.37</v>
      </c>
      <c r="AB239" s="11">
        <v>-6172.44</v>
      </c>
      <c r="AC239" s="11">
        <v>-6172.44</v>
      </c>
      <c r="AD239" s="11">
        <v>-6172.44</v>
      </c>
      <c r="AE239" s="11">
        <v>-6172.44</v>
      </c>
      <c r="AF239" s="11">
        <v>-6172.44</v>
      </c>
      <c r="AG239" s="11">
        <v>-6172.44</v>
      </c>
      <c r="AH239" s="11">
        <v>-6173.2</v>
      </c>
      <c r="AI239" s="11">
        <v>-6173.96</v>
      </c>
      <c r="AJ239" s="11">
        <v>-6173.96</v>
      </c>
      <c r="AK239" s="11">
        <v>-6173.96</v>
      </c>
      <c r="AL239" s="11">
        <v>-6234.67</v>
      </c>
      <c r="AM239" s="11">
        <v>-6295.38</v>
      </c>
      <c r="AN239" s="11">
        <v>-6295.37</v>
      </c>
      <c r="AO239" t="str">
        <f t="shared" si="34"/>
        <v>ED</v>
      </c>
      <c r="AP239" t="str">
        <f>IFERROR(IF(VLOOKUP(MID(A239,4,2),'Data.Lookup - Do Not Print'!$S$3:$T$7,2,FALSE)=1,MID(A239,4,2),0),"AN")</f>
        <v>AN</v>
      </c>
      <c r="AQ239" t="s">
        <v>987</v>
      </c>
      <c r="AR239" t="str">
        <f t="shared" si="35"/>
        <v>335000</v>
      </c>
      <c r="AS239" t="str">
        <f>IF(AO239="GD",VLOOKUP(_xlfn.NUMBERVALUE(AR239),'Data.Lookup - Do Not Print'!$D$3:$E$12,2,TRUE),VLOOKUP(_xlfn.NUMBERVALUE(AR239),'Data.Lookup - Do Not Print'!$A$3:$B$16,2,TRUE))</f>
        <v>Production - Hydro</v>
      </c>
      <c r="AT239">
        <v>1</v>
      </c>
      <c r="AU239" t="str">
        <f t="shared" si="36"/>
        <v>ED.AN1</v>
      </c>
      <c r="AV239" s="46">
        <f>VLOOKUP($AU239,'2022-Allocations'!$I$6:$T$24,AV$8,FALSE)</f>
        <v>0.65529999999999999</v>
      </c>
      <c r="AW239" s="46">
        <f>VLOOKUP($AU239,'2022-Allocations'!$I$6:$T$24,AW$8,FALSE)</f>
        <v>0</v>
      </c>
      <c r="AX239" s="46">
        <f>VLOOKUP($AU239,'2022-Allocations'!$I$6:$T$24,AX$8,FALSE)</f>
        <v>0.34470000000000001</v>
      </c>
      <c r="AY239" s="46">
        <f>VLOOKUP($AU239,'2022-Allocations'!$I$6:$T$24,AY$8,FALSE)</f>
        <v>0</v>
      </c>
      <c r="AZ239" s="46">
        <f>VLOOKUP($AU239,'2022-Allocations'!$I$6:$T$24,AZ$8,FALSE)</f>
        <v>0</v>
      </c>
      <c r="BA239" s="121">
        <f t="shared" si="33"/>
        <v>0</v>
      </c>
      <c r="BB239" s="46">
        <f>VLOOKUP(A239,'Data.Lookup - Do Not Print'!$G$3:$I$802,3,FALSE)</f>
        <v>1.4199999999999999E-2</v>
      </c>
      <c r="BC239" s="46">
        <f>VLOOKUP(A239,'Data.Lookup - Do Not Print'!$M$3:$O$802,3,FALSE)</f>
        <v>1.6E-2</v>
      </c>
      <c r="BD239" s="46" t="str">
        <f t="shared" si="38"/>
        <v>N</v>
      </c>
      <c r="BE239" s="126">
        <f t="shared" si="39"/>
        <v>3486219</v>
      </c>
      <c r="BF239" s="126">
        <f t="shared" si="40"/>
        <v>0</v>
      </c>
      <c r="BG239" s="126">
        <f t="shared" si="41"/>
        <v>1833816</v>
      </c>
      <c r="BH239" s="126">
        <f t="shared" si="42"/>
        <v>0</v>
      </c>
      <c r="BI239" s="126">
        <f t="shared" si="43"/>
        <v>0</v>
      </c>
      <c r="BJ239" s="131">
        <f t="shared" si="37"/>
        <v>0</v>
      </c>
    </row>
    <row r="240" spans="1:62" ht="13.5" thickBot="1">
      <c r="A240" s="9" t="s">
        <v>254</v>
      </c>
      <c r="B240" s="11">
        <v>112348.98</v>
      </c>
      <c r="C240" s="11">
        <v>112348.98</v>
      </c>
      <c r="D240" s="11">
        <v>112348.98</v>
      </c>
      <c r="E240" s="11">
        <v>112348.98</v>
      </c>
      <c r="F240" s="11">
        <v>112348.98</v>
      </c>
      <c r="G240" s="11">
        <v>112348.98</v>
      </c>
      <c r="H240" s="11">
        <v>112348.98</v>
      </c>
      <c r="I240" s="11">
        <v>112348.98</v>
      </c>
      <c r="J240" s="11">
        <v>112348.98</v>
      </c>
      <c r="K240" s="11">
        <v>117379.49</v>
      </c>
      <c r="L240" s="11">
        <v>117435.81</v>
      </c>
      <c r="M240" s="11">
        <v>117435.81</v>
      </c>
      <c r="N240" s="11">
        <v>117435.81</v>
      </c>
      <c r="O240" s="11">
        <v>-77333.009999999995</v>
      </c>
      <c r="P240" s="11">
        <v>-77459.41</v>
      </c>
      <c r="Q240" s="11">
        <v>-77585.81</v>
      </c>
      <c r="R240" s="11">
        <v>-77712.210000000006</v>
      </c>
      <c r="S240" s="11">
        <v>-77838.61</v>
      </c>
      <c r="T240" s="11">
        <v>-77965.009999999995</v>
      </c>
      <c r="U240" s="11">
        <v>-78091.41</v>
      </c>
      <c r="V240" s="11">
        <v>-78217.81</v>
      </c>
      <c r="W240" s="11">
        <v>-78344.210000000006</v>
      </c>
      <c r="X240" s="11">
        <v>-78473.440000000002</v>
      </c>
      <c r="Y240" s="11">
        <v>-78605.53</v>
      </c>
      <c r="Z240" s="11">
        <v>-78737.64</v>
      </c>
      <c r="AA240" s="11">
        <v>-78869.75</v>
      </c>
      <c r="AB240" s="11">
        <v>-126.4</v>
      </c>
      <c r="AC240" s="11">
        <v>-126.4</v>
      </c>
      <c r="AD240" s="11">
        <v>-126.4</v>
      </c>
      <c r="AE240" s="11">
        <v>-126.4</v>
      </c>
      <c r="AF240" s="11">
        <v>-126.4</v>
      </c>
      <c r="AG240" s="11">
        <v>-126.4</v>
      </c>
      <c r="AH240" s="11">
        <v>-126.4</v>
      </c>
      <c r="AI240" s="11">
        <v>-126.4</v>
      </c>
      <c r="AJ240" s="11">
        <v>-126.4</v>
      </c>
      <c r="AK240" s="11">
        <v>-129.22999999999999</v>
      </c>
      <c r="AL240" s="11">
        <v>-132.09</v>
      </c>
      <c r="AM240" s="11">
        <v>-132.11000000000001</v>
      </c>
      <c r="AN240" s="11">
        <v>-132.11000000000001</v>
      </c>
      <c r="AO240" t="str">
        <f t="shared" si="34"/>
        <v>ED</v>
      </c>
      <c r="AP240" t="str">
        <f>IFERROR(IF(VLOOKUP(MID(A240,4,2),'Data.Lookup - Do Not Print'!$S$3:$T$7,2,FALSE)=1,MID(A240,4,2),0),"AN")</f>
        <v>AN</v>
      </c>
      <c r="AQ240" t="s">
        <v>987</v>
      </c>
      <c r="AR240" t="str">
        <f t="shared" si="35"/>
        <v>335100</v>
      </c>
      <c r="AS240" t="str">
        <f>IF(AO240="GD",VLOOKUP(_xlfn.NUMBERVALUE(AR240),'Data.Lookup - Do Not Print'!$D$3:$E$12,2,TRUE),VLOOKUP(_xlfn.NUMBERVALUE(AR240),'Data.Lookup - Do Not Print'!$A$3:$B$16,2,TRUE))</f>
        <v>Production - Hydro</v>
      </c>
      <c r="AT240">
        <v>1</v>
      </c>
      <c r="AU240" t="str">
        <f t="shared" si="36"/>
        <v>ED.AN1</v>
      </c>
      <c r="AV240" s="46">
        <f>VLOOKUP($AU240,'2022-Allocations'!$I$6:$T$24,AV$8,FALSE)</f>
        <v>0.65529999999999999</v>
      </c>
      <c r="AW240" s="46">
        <f>VLOOKUP($AU240,'2022-Allocations'!$I$6:$T$24,AW$8,FALSE)</f>
        <v>0</v>
      </c>
      <c r="AX240" s="46">
        <f>VLOOKUP($AU240,'2022-Allocations'!$I$6:$T$24,AX$8,FALSE)</f>
        <v>0.34470000000000001</v>
      </c>
      <c r="AY240" s="46">
        <f>VLOOKUP($AU240,'2022-Allocations'!$I$6:$T$24,AY$8,FALSE)</f>
        <v>0</v>
      </c>
      <c r="AZ240" s="46">
        <f>VLOOKUP($AU240,'2022-Allocations'!$I$6:$T$24,AZ$8,FALSE)</f>
        <v>0</v>
      </c>
      <c r="BA240" s="121">
        <f t="shared" si="33"/>
        <v>0</v>
      </c>
      <c r="BB240" s="46">
        <f>VLOOKUP(A240,'Data.Lookup - Do Not Print'!$G$3:$I$802,3,FALSE)</f>
        <v>1.35E-2</v>
      </c>
      <c r="BC240" s="46">
        <f>VLOOKUP(A240,'Data.Lookup - Do Not Print'!$M$3:$O$802,3,FALSE)</f>
        <v>1.2E-2</v>
      </c>
      <c r="BD240" s="46" t="str">
        <f t="shared" si="38"/>
        <v>N</v>
      </c>
      <c r="BE240" s="126">
        <f t="shared" si="39"/>
        <v>76956</v>
      </c>
      <c r="BF240" s="126">
        <f t="shared" si="40"/>
        <v>0</v>
      </c>
      <c r="BG240" s="126">
        <f t="shared" si="41"/>
        <v>40480</v>
      </c>
      <c r="BH240" s="126">
        <f t="shared" si="42"/>
        <v>0</v>
      </c>
      <c r="BI240" s="126">
        <f t="shared" si="43"/>
        <v>0</v>
      </c>
      <c r="BJ240" s="131">
        <f t="shared" si="37"/>
        <v>0</v>
      </c>
    </row>
    <row r="241" spans="1:62" ht="13.5" thickBot="1">
      <c r="A241" s="9" t="s">
        <v>255</v>
      </c>
      <c r="B241" s="11">
        <v>205933.4</v>
      </c>
      <c r="C241" s="11">
        <v>205933.4</v>
      </c>
      <c r="D241" s="11">
        <v>205933.4</v>
      </c>
      <c r="E241" s="11">
        <v>205933.4</v>
      </c>
      <c r="F241" s="11">
        <v>205933.4</v>
      </c>
      <c r="G241" s="11">
        <v>229706.25</v>
      </c>
      <c r="H241" s="11">
        <v>229706.25</v>
      </c>
      <c r="I241" s="11">
        <v>229706.25</v>
      </c>
      <c r="J241" s="11">
        <v>229706.25</v>
      </c>
      <c r="K241" s="11">
        <v>228628.75</v>
      </c>
      <c r="L241" s="11">
        <v>246707.66</v>
      </c>
      <c r="M241" s="11">
        <v>246707.66</v>
      </c>
      <c r="N241" s="11">
        <v>246707.66</v>
      </c>
      <c r="O241" s="11">
        <v>-8475.49</v>
      </c>
      <c r="P241" s="11">
        <v>-8902.7999999999993</v>
      </c>
      <c r="Q241" s="11">
        <v>-9330.11</v>
      </c>
      <c r="R241" s="11">
        <v>-9757.42</v>
      </c>
      <c r="S241" s="11">
        <v>-10184.73</v>
      </c>
      <c r="T241" s="11">
        <v>-10636.71</v>
      </c>
      <c r="U241" s="11">
        <v>-11113.35</v>
      </c>
      <c r="V241" s="11">
        <v>-11589.99</v>
      </c>
      <c r="W241" s="11">
        <v>-12066.63</v>
      </c>
      <c r="X241" s="11">
        <v>-11464.65</v>
      </c>
      <c r="Y241" s="11">
        <v>-11957.81</v>
      </c>
      <c r="Z241" s="11">
        <v>-12469.72</v>
      </c>
      <c r="AA241" s="11">
        <v>-12981.63</v>
      </c>
      <c r="AB241" s="11">
        <v>-427.31</v>
      </c>
      <c r="AC241" s="11">
        <v>-427.31</v>
      </c>
      <c r="AD241" s="11">
        <v>-427.31</v>
      </c>
      <c r="AE241" s="11">
        <v>-427.31</v>
      </c>
      <c r="AF241" s="11">
        <v>-427.31</v>
      </c>
      <c r="AG241" s="11">
        <v>-451.98</v>
      </c>
      <c r="AH241" s="11">
        <v>-476.64</v>
      </c>
      <c r="AI241" s="11">
        <v>-476.64</v>
      </c>
      <c r="AJ241" s="11">
        <v>-476.64</v>
      </c>
      <c r="AK241" s="11">
        <v>-475.52</v>
      </c>
      <c r="AL241" s="11">
        <v>-493.16</v>
      </c>
      <c r="AM241" s="11">
        <v>-511.91</v>
      </c>
      <c r="AN241" s="11">
        <v>-511.91</v>
      </c>
      <c r="AO241" t="str">
        <f t="shared" si="34"/>
        <v>ED</v>
      </c>
      <c r="AP241" t="str">
        <f>IFERROR(IF(VLOOKUP(MID(A241,4,2),'Data.Lookup - Do Not Print'!$S$3:$T$7,2,FALSE)=1,MID(A241,4,2),0),"AN")</f>
        <v>AN</v>
      </c>
      <c r="AQ241" t="s">
        <v>987</v>
      </c>
      <c r="AR241" t="str">
        <f t="shared" si="35"/>
        <v>335150</v>
      </c>
      <c r="AS241" t="str">
        <f>IF(AO241="GD",VLOOKUP(_xlfn.NUMBERVALUE(AR241),'Data.Lookup - Do Not Print'!$D$3:$E$12,2,TRUE),VLOOKUP(_xlfn.NUMBERVALUE(AR241),'Data.Lookup - Do Not Print'!$A$3:$B$16,2,TRUE))</f>
        <v>Production - Hydro</v>
      </c>
      <c r="AT241">
        <v>1</v>
      </c>
      <c r="AU241" t="str">
        <f t="shared" si="36"/>
        <v>ED.AN1</v>
      </c>
      <c r="AV241" s="46">
        <f>VLOOKUP($AU241,'2022-Allocations'!$I$6:$T$24,AV$8,FALSE)</f>
        <v>0.65529999999999999</v>
      </c>
      <c r="AW241" s="46">
        <f>VLOOKUP($AU241,'2022-Allocations'!$I$6:$T$24,AW$8,FALSE)</f>
        <v>0</v>
      </c>
      <c r="AX241" s="46">
        <f>VLOOKUP($AU241,'2022-Allocations'!$I$6:$T$24,AX$8,FALSE)</f>
        <v>0.34470000000000001</v>
      </c>
      <c r="AY241" s="46">
        <f>VLOOKUP($AU241,'2022-Allocations'!$I$6:$T$24,AY$8,FALSE)</f>
        <v>0</v>
      </c>
      <c r="AZ241" s="46">
        <f>VLOOKUP($AU241,'2022-Allocations'!$I$6:$T$24,AZ$8,FALSE)</f>
        <v>0</v>
      </c>
      <c r="BA241" s="121">
        <f t="shared" si="33"/>
        <v>0</v>
      </c>
      <c r="BB241" s="46">
        <f>VLOOKUP(A241,'Data.Lookup - Do Not Print'!$G$3:$I$802,3,FALSE)</f>
        <v>2.4899999999999999E-2</v>
      </c>
      <c r="BC241" s="46">
        <f>VLOOKUP(A241,'Data.Lookup - Do Not Print'!$M$3:$O$802,3,FALSE)</f>
        <v>2.3700000000000002E-2</v>
      </c>
      <c r="BD241" s="46" t="str">
        <f t="shared" si="38"/>
        <v>N</v>
      </c>
      <c r="BE241" s="126">
        <f t="shared" si="39"/>
        <v>161668</v>
      </c>
      <c r="BF241" s="126">
        <f t="shared" si="40"/>
        <v>0</v>
      </c>
      <c r="BG241" s="126">
        <f t="shared" si="41"/>
        <v>85040</v>
      </c>
      <c r="BH241" s="126">
        <f t="shared" si="42"/>
        <v>0</v>
      </c>
      <c r="BI241" s="126">
        <f t="shared" si="43"/>
        <v>0</v>
      </c>
      <c r="BJ241" s="131">
        <f t="shared" si="37"/>
        <v>0</v>
      </c>
    </row>
    <row r="242" spans="1:62" ht="13.5" thickBot="1">
      <c r="A242" s="9" t="s">
        <v>256</v>
      </c>
      <c r="B242" s="11">
        <v>44040.44</v>
      </c>
      <c r="C242" s="11">
        <v>44040.44</v>
      </c>
      <c r="D242" s="11">
        <v>44040.44</v>
      </c>
      <c r="E242" s="11">
        <v>44040.44</v>
      </c>
      <c r="F242" s="11">
        <v>44040.44</v>
      </c>
      <c r="G242" s="11">
        <v>49308.33</v>
      </c>
      <c r="H242" s="11">
        <v>49308.33</v>
      </c>
      <c r="I242" s="11">
        <v>49308.33</v>
      </c>
      <c r="J242" s="11">
        <v>49308.33</v>
      </c>
      <c r="K242" s="11">
        <v>49308.33</v>
      </c>
      <c r="L242" s="11">
        <v>49308.33</v>
      </c>
      <c r="M242" s="11">
        <v>49308.33</v>
      </c>
      <c r="N242" s="11">
        <v>49308.33</v>
      </c>
      <c r="O242" s="11">
        <v>-23439.96</v>
      </c>
      <c r="P242" s="11">
        <v>-23524.73</v>
      </c>
      <c r="Q242" s="11">
        <v>-23609.5</v>
      </c>
      <c r="R242" s="11">
        <v>-23694.27</v>
      </c>
      <c r="S242" s="11">
        <v>-23779.040000000001</v>
      </c>
      <c r="T242" s="11">
        <v>-23868.89</v>
      </c>
      <c r="U242" s="11">
        <v>-23963.81</v>
      </c>
      <c r="V242" s="11">
        <v>-24058.73</v>
      </c>
      <c r="W242" s="11">
        <v>-24153.64</v>
      </c>
      <c r="X242" s="11">
        <v>-24248.55</v>
      </c>
      <c r="Y242" s="11">
        <v>-24343.46</v>
      </c>
      <c r="Z242" s="11">
        <v>-24438.37</v>
      </c>
      <c r="AA242" s="11">
        <v>-24533.279999999999</v>
      </c>
      <c r="AB242" s="11">
        <v>-84.77</v>
      </c>
      <c r="AC242" s="11">
        <v>-84.77</v>
      </c>
      <c r="AD242" s="11">
        <v>-84.77</v>
      </c>
      <c r="AE242" s="11">
        <v>-84.77</v>
      </c>
      <c r="AF242" s="11">
        <v>-84.77</v>
      </c>
      <c r="AG242" s="11">
        <v>-89.85</v>
      </c>
      <c r="AH242" s="11">
        <v>-94.92</v>
      </c>
      <c r="AI242" s="11">
        <v>-94.92</v>
      </c>
      <c r="AJ242" s="11">
        <v>-94.91</v>
      </c>
      <c r="AK242" s="11">
        <v>-94.91</v>
      </c>
      <c r="AL242" s="11">
        <v>-94.91</v>
      </c>
      <c r="AM242" s="11">
        <v>-94.91</v>
      </c>
      <c r="AN242" s="11">
        <v>-94.91</v>
      </c>
      <c r="AO242" t="str">
        <f t="shared" si="34"/>
        <v>ED</v>
      </c>
      <c r="AP242" t="str">
        <f>IFERROR(IF(VLOOKUP(MID(A242,4,2),'Data.Lookup - Do Not Print'!$S$3:$T$7,2,FALSE)=1,MID(A242,4,2),0),"AN")</f>
        <v>AN</v>
      </c>
      <c r="AQ242" t="s">
        <v>987</v>
      </c>
      <c r="AR242" t="str">
        <f t="shared" si="35"/>
        <v>335200</v>
      </c>
      <c r="AS242" t="str">
        <f>IF(AO242="GD",VLOOKUP(_xlfn.NUMBERVALUE(AR242),'Data.Lookup - Do Not Print'!$D$3:$E$12,2,TRUE),VLOOKUP(_xlfn.NUMBERVALUE(AR242),'Data.Lookup - Do Not Print'!$A$3:$B$16,2,TRUE))</f>
        <v>Production - Hydro</v>
      </c>
      <c r="AT242">
        <v>1</v>
      </c>
      <c r="AU242" t="str">
        <f t="shared" si="36"/>
        <v>ED.AN1</v>
      </c>
      <c r="AV242" s="46">
        <f>VLOOKUP($AU242,'2022-Allocations'!$I$6:$T$24,AV$8,FALSE)</f>
        <v>0.65529999999999999</v>
      </c>
      <c r="AW242" s="46">
        <f>VLOOKUP($AU242,'2022-Allocations'!$I$6:$T$24,AW$8,FALSE)</f>
        <v>0</v>
      </c>
      <c r="AX242" s="46">
        <f>VLOOKUP($AU242,'2022-Allocations'!$I$6:$T$24,AX$8,FALSE)</f>
        <v>0.34470000000000001</v>
      </c>
      <c r="AY242" s="46">
        <f>VLOOKUP($AU242,'2022-Allocations'!$I$6:$T$24,AY$8,FALSE)</f>
        <v>0</v>
      </c>
      <c r="AZ242" s="46">
        <f>VLOOKUP($AU242,'2022-Allocations'!$I$6:$T$24,AZ$8,FALSE)</f>
        <v>0</v>
      </c>
      <c r="BA242" s="121">
        <f t="shared" si="33"/>
        <v>0</v>
      </c>
      <c r="BB242" s="46">
        <f>VLOOKUP(A242,'Data.Lookup - Do Not Print'!$G$3:$I$802,3,FALSE)</f>
        <v>2.3100000000000002E-2</v>
      </c>
      <c r="BC242" s="46">
        <f>VLOOKUP(A242,'Data.Lookup - Do Not Print'!$M$3:$O$802,3,FALSE)</f>
        <v>1.44E-2</v>
      </c>
      <c r="BD242" s="46" t="str">
        <f t="shared" si="38"/>
        <v>N</v>
      </c>
      <c r="BE242" s="126">
        <f t="shared" si="39"/>
        <v>32312</v>
      </c>
      <c r="BF242" s="126">
        <f t="shared" si="40"/>
        <v>0</v>
      </c>
      <c r="BG242" s="126">
        <f t="shared" si="41"/>
        <v>16997</v>
      </c>
      <c r="BH242" s="126">
        <f t="shared" si="42"/>
        <v>0</v>
      </c>
      <c r="BI242" s="126">
        <f t="shared" si="43"/>
        <v>0</v>
      </c>
      <c r="BJ242" s="131">
        <f t="shared" si="37"/>
        <v>0</v>
      </c>
    </row>
    <row r="243" spans="1:62" ht="13.5" thickBot="1">
      <c r="A243" s="9" t="s">
        <v>257</v>
      </c>
      <c r="B243" s="11">
        <v>1671012.58</v>
      </c>
      <c r="C243" s="11">
        <v>1671012.58</v>
      </c>
      <c r="D243" s="11">
        <v>1671012.58</v>
      </c>
      <c r="E243" s="11">
        <v>1671012.58</v>
      </c>
      <c r="F243" s="11">
        <v>1671012.58</v>
      </c>
      <c r="G243" s="11">
        <v>1671012.58</v>
      </c>
      <c r="H243" s="11">
        <v>1671012.58</v>
      </c>
      <c r="I243" s="11">
        <v>1671012.58</v>
      </c>
      <c r="J243" s="11">
        <v>1671012.58</v>
      </c>
      <c r="K243" s="11">
        <v>1671012.58</v>
      </c>
      <c r="L243" s="11">
        <v>1671012.58</v>
      </c>
      <c r="M243" s="11">
        <v>1671012.58</v>
      </c>
      <c r="N243" s="11">
        <v>1671012.58</v>
      </c>
      <c r="O243" s="11">
        <v>-1094614.01</v>
      </c>
      <c r="P243" s="11">
        <v>-1097399.03</v>
      </c>
      <c r="Q243" s="11">
        <v>-1100184.05</v>
      </c>
      <c r="R243" s="11">
        <v>-1102969.07</v>
      </c>
      <c r="S243" s="11">
        <v>-1105754.0900000001</v>
      </c>
      <c r="T243" s="11">
        <v>-1108539.1100000001</v>
      </c>
      <c r="U243" s="11">
        <v>-1111324.1299999999</v>
      </c>
      <c r="V243" s="11">
        <v>-1114109.1499999999</v>
      </c>
      <c r="W243" s="11">
        <v>-1116894.17</v>
      </c>
      <c r="X243" s="11">
        <v>-1119679.19</v>
      </c>
      <c r="Y243" s="11">
        <v>-1122464.21</v>
      </c>
      <c r="Z243" s="11">
        <v>-1125249.23</v>
      </c>
      <c r="AA243" s="11">
        <v>-1128034.25</v>
      </c>
      <c r="AB243" s="11">
        <v>-2785.02</v>
      </c>
      <c r="AC243" s="11">
        <v>-2785.02</v>
      </c>
      <c r="AD243" s="11">
        <v>-2785.02</v>
      </c>
      <c r="AE243" s="11">
        <v>-2785.02</v>
      </c>
      <c r="AF243" s="11">
        <v>-2785.02</v>
      </c>
      <c r="AG243" s="11">
        <v>-2785.02</v>
      </c>
      <c r="AH243" s="11">
        <v>-2785.02</v>
      </c>
      <c r="AI243" s="11">
        <v>-2785.02</v>
      </c>
      <c r="AJ243" s="11">
        <v>-2785.02</v>
      </c>
      <c r="AK243" s="11">
        <v>-2785.02</v>
      </c>
      <c r="AL243" s="11">
        <v>-2785.02</v>
      </c>
      <c r="AM243" s="11">
        <v>-2785.02</v>
      </c>
      <c r="AN243" s="11">
        <v>-2785.02</v>
      </c>
      <c r="AO243" t="str">
        <f t="shared" si="34"/>
        <v>ED</v>
      </c>
      <c r="AP243" t="str">
        <f>IFERROR(IF(VLOOKUP(MID(A243,4,2),'Data.Lookup - Do Not Print'!$S$3:$T$7,2,FALSE)=1,MID(A243,4,2),0),"AN")</f>
        <v>AN</v>
      </c>
      <c r="AQ243" t="s">
        <v>987</v>
      </c>
      <c r="AR243" t="str">
        <f t="shared" si="35"/>
        <v>336000</v>
      </c>
      <c r="AS243" t="str">
        <f>IF(AO243="GD",VLOOKUP(_xlfn.NUMBERVALUE(AR243),'Data.Lookup - Do Not Print'!$D$3:$E$12,2,TRUE),VLOOKUP(_xlfn.NUMBERVALUE(AR243),'Data.Lookup - Do Not Print'!$A$3:$B$16,2,TRUE))</f>
        <v>Production - Hydro</v>
      </c>
      <c r="AT243">
        <v>1</v>
      </c>
      <c r="AU243" t="str">
        <f t="shared" si="36"/>
        <v>ED.AN1</v>
      </c>
      <c r="AV243" s="46">
        <f>VLOOKUP($AU243,'2022-Allocations'!$I$6:$T$24,AV$8,FALSE)</f>
        <v>0.65529999999999999</v>
      </c>
      <c r="AW243" s="46">
        <f>VLOOKUP($AU243,'2022-Allocations'!$I$6:$T$24,AW$8,FALSE)</f>
        <v>0</v>
      </c>
      <c r="AX243" s="46">
        <f>VLOOKUP($AU243,'2022-Allocations'!$I$6:$T$24,AX$8,FALSE)</f>
        <v>0.34470000000000001</v>
      </c>
      <c r="AY243" s="46">
        <f>VLOOKUP($AU243,'2022-Allocations'!$I$6:$T$24,AY$8,FALSE)</f>
        <v>0</v>
      </c>
      <c r="AZ243" s="46">
        <f>VLOOKUP($AU243,'2022-Allocations'!$I$6:$T$24,AZ$8,FALSE)</f>
        <v>0</v>
      </c>
      <c r="BA243" s="121">
        <f t="shared" si="33"/>
        <v>0</v>
      </c>
      <c r="BB243" s="46">
        <f>VLOOKUP(A243,'Data.Lookup - Do Not Print'!$G$3:$I$802,3,FALSE)</f>
        <v>0.02</v>
      </c>
      <c r="BC243" s="46">
        <f>VLOOKUP(A243,'Data.Lookup - Do Not Print'!$M$3:$O$802,3,FALSE)</f>
        <v>1.2699999999999999E-2</v>
      </c>
      <c r="BD243" s="46" t="str">
        <f t="shared" si="38"/>
        <v>N</v>
      </c>
      <c r="BE243" s="126">
        <f t="shared" si="39"/>
        <v>1095015</v>
      </c>
      <c r="BF243" s="126">
        <f t="shared" si="40"/>
        <v>0</v>
      </c>
      <c r="BG243" s="126">
        <f t="shared" si="41"/>
        <v>575998</v>
      </c>
      <c r="BH243" s="126">
        <f t="shared" si="42"/>
        <v>0</v>
      </c>
      <c r="BI243" s="126">
        <f t="shared" si="43"/>
        <v>0</v>
      </c>
      <c r="BJ243" s="131">
        <f t="shared" si="37"/>
        <v>0</v>
      </c>
    </row>
    <row r="244" spans="1:62" ht="13.5" thickBot="1">
      <c r="A244" s="9" t="s">
        <v>258</v>
      </c>
      <c r="B244" s="11">
        <v>11285.6</v>
      </c>
      <c r="C244" s="11">
        <v>11285.6</v>
      </c>
      <c r="D244" s="11">
        <v>11285.6</v>
      </c>
      <c r="E244" s="11">
        <v>11285.6</v>
      </c>
      <c r="F244" s="11">
        <v>11285.6</v>
      </c>
      <c r="G244" s="11">
        <v>11285.6</v>
      </c>
      <c r="H244" s="11">
        <v>11285.6</v>
      </c>
      <c r="I244" s="11">
        <v>11285.6</v>
      </c>
      <c r="J244" s="11">
        <v>11285.6</v>
      </c>
      <c r="K244" s="11">
        <v>11285.6</v>
      </c>
      <c r="L244" s="11">
        <v>11285.6</v>
      </c>
      <c r="M244" s="11">
        <v>11285.6</v>
      </c>
      <c r="N244" s="11">
        <v>11285.6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t="str">
        <f t="shared" si="34"/>
        <v>ED</v>
      </c>
      <c r="AP244" t="str">
        <f>IFERROR(IF(VLOOKUP(MID(A244,4,2),'Data.Lookup - Do Not Print'!$S$3:$T$7,2,FALSE)=1,MID(A244,4,2),0),"AN")</f>
        <v>AN</v>
      </c>
      <c r="AQ244" t="s">
        <v>987</v>
      </c>
      <c r="AR244" t="str">
        <f t="shared" si="35"/>
        <v>350200</v>
      </c>
      <c r="AS244" t="str">
        <f>IF(AO244="GD",VLOOKUP(_xlfn.NUMBERVALUE(AR244),'Data.Lookup - Do Not Print'!$D$3:$E$12,2,TRUE),VLOOKUP(_xlfn.NUMBERVALUE(AR244),'Data.Lookup - Do Not Print'!$A$3:$B$16,2,TRUE))</f>
        <v>Transmission</v>
      </c>
      <c r="AT244">
        <v>4</v>
      </c>
      <c r="AU244" t="str">
        <f t="shared" si="36"/>
        <v>ED.AN4</v>
      </c>
      <c r="AV244" s="46">
        <f>VLOOKUP($AU244,'2022-Allocations'!$I$6:$T$24,AV$8,FALSE)</f>
        <v>0.66500999999999999</v>
      </c>
      <c r="AW244" s="46">
        <f>VLOOKUP($AU244,'2022-Allocations'!$I$6:$T$24,AW$8,FALSE)</f>
        <v>0</v>
      </c>
      <c r="AX244" s="46">
        <f>VLOOKUP($AU244,'2022-Allocations'!$I$6:$T$24,AX$8,FALSE)</f>
        <v>0.33499000000000001</v>
      </c>
      <c r="AY244" s="46">
        <f>VLOOKUP($AU244,'2022-Allocations'!$I$6:$T$24,AY$8,FALSE)</f>
        <v>0</v>
      </c>
      <c r="AZ244" s="46">
        <f>VLOOKUP($AU244,'2022-Allocations'!$I$6:$T$24,AZ$8,FALSE)</f>
        <v>0</v>
      </c>
      <c r="BA244" s="121">
        <f t="shared" si="33"/>
        <v>0</v>
      </c>
      <c r="BB244" s="46">
        <f>VLOOKUP(A244,'Data.Lookup - Do Not Print'!$G$3:$I$802,3,FALSE)</f>
        <v>0</v>
      </c>
      <c r="BC244" s="46">
        <f>VLOOKUP(A244,'Data.Lookup - Do Not Print'!$M$3:$O$802,3,FALSE)</f>
        <v>0</v>
      </c>
      <c r="BD244" s="46" t="str">
        <f t="shared" si="38"/>
        <v>Y</v>
      </c>
      <c r="BE244" s="126">
        <f t="shared" si="39"/>
        <v>7505</v>
      </c>
      <c r="BF244" s="126">
        <f t="shared" si="40"/>
        <v>0</v>
      </c>
      <c r="BG244" s="126">
        <f t="shared" si="41"/>
        <v>3781</v>
      </c>
      <c r="BH244" s="126">
        <f t="shared" si="42"/>
        <v>0</v>
      </c>
      <c r="BI244" s="126">
        <f t="shared" si="43"/>
        <v>0</v>
      </c>
      <c r="BJ244" s="131">
        <f t="shared" si="37"/>
        <v>0</v>
      </c>
    </row>
    <row r="245" spans="1:62" ht="13.5" thickBot="1">
      <c r="A245" s="9" t="s">
        <v>259</v>
      </c>
      <c r="B245" s="11">
        <v>206440.72</v>
      </c>
      <c r="C245" s="11">
        <v>206440.72</v>
      </c>
      <c r="D245" s="11">
        <v>206440.72</v>
      </c>
      <c r="E245" s="11">
        <v>206440.72</v>
      </c>
      <c r="F245" s="11">
        <v>206440.72</v>
      </c>
      <c r="G245" s="11">
        <v>206440.72</v>
      </c>
      <c r="H245" s="11">
        <v>206440.72</v>
      </c>
      <c r="I245" s="11">
        <v>206440.72</v>
      </c>
      <c r="J245" s="11">
        <v>206440.72</v>
      </c>
      <c r="K245" s="11">
        <v>206440.72</v>
      </c>
      <c r="L245" s="11">
        <v>206440.72</v>
      </c>
      <c r="M245" s="11">
        <v>206440.72</v>
      </c>
      <c r="N245" s="11">
        <v>206440.72</v>
      </c>
      <c r="O245" s="11">
        <v>-116979.45</v>
      </c>
      <c r="P245" s="11">
        <v>-118015.09</v>
      </c>
      <c r="Q245" s="11">
        <v>-119050.73</v>
      </c>
      <c r="R245" s="11">
        <v>-120086.37</v>
      </c>
      <c r="S245" s="11">
        <v>-121122.01</v>
      </c>
      <c r="T245" s="11">
        <v>-122157.65</v>
      </c>
      <c r="U245" s="11">
        <v>-123193.29</v>
      </c>
      <c r="V245" s="11">
        <v>-124228.93</v>
      </c>
      <c r="W245" s="11">
        <v>-125264.57</v>
      </c>
      <c r="X245" s="11">
        <v>-125469.29</v>
      </c>
      <c r="Y245" s="11">
        <v>-125674.01</v>
      </c>
      <c r="Z245" s="11">
        <v>-125878.73</v>
      </c>
      <c r="AA245" s="11">
        <v>-126083.45</v>
      </c>
      <c r="AB245" s="11">
        <v>-1035.6400000000001</v>
      </c>
      <c r="AC245" s="11">
        <v>-1035.6400000000001</v>
      </c>
      <c r="AD245" s="11">
        <v>-1035.6400000000001</v>
      </c>
      <c r="AE245" s="11">
        <v>-1035.6400000000001</v>
      </c>
      <c r="AF245" s="11">
        <v>-1035.6400000000001</v>
      </c>
      <c r="AG245" s="11">
        <v>-1035.6400000000001</v>
      </c>
      <c r="AH245" s="11">
        <v>-1035.6400000000001</v>
      </c>
      <c r="AI245" s="11">
        <v>-1035.6400000000001</v>
      </c>
      <c r="AJ245" s="11">
        <v>-1035.6400000000001</v>
      </c>
      <c r="AK245" s="11">
        <v>-204.72</v>
      </c>
      <c r="AL245" s="11">
        <v>-204.72</v>
      </c>
      <c r="AM245" s="11">
        <v>-204.72</v>
      </c>
      <c r="AN245" s="11">
        <v>-204.72</v>
      </c>
      <c r="AO245" t="str">
        <f t="shared" si="34"/>
        <v>ED</v>
      </c>
      <c r="AP245" t="str">
        <f>IFERROR(IF(VLOOKUP(MID(A245,4,2),'Data.Lookup - Do Not Print'!$S$3:$T$7,2,FALSE)=1,MID(A245,4,2),0),"AN")</f>
        <v>AN</v>
      </c>
      <c r="AQ245" t="s">
        <v>987</v>
      </c>
      <c r="AR245" t="str">
        <f t="shared" si="35"/>
        <v>350400</v>
      </c>
      <c r="AS245" t="str">
        <f>IF(AO245="GD",VLOOKUP(_xlfn.NUMBERVALUE(AR245),'Data.Lookup - Do Not Print'!$D$3:$E$12,2,TRUE),VLOOKUP(_xlfn.NUMBERVALUE(AR245),'Data.Lookup - Do Not Print'!$A$3:$B$16,2,TRUE))</f>
        <v>Transmission</v>
      </c>
      <c r="AT245">
        <v>4</v>
      </c>
      <c r="AU245" t="str">
        <f t="shared" si="36"/>
        <v>ED.AN4</v>
      </c>
      <c r="AV245" s="46">
        <f>VLOOKUP($AU245,'2022-Allocations'!$I$6:$T$24,AV$8,FALSE)</f>
        <v>0.66500999999999999</v>
      </c>
      <c r="AW245" s="46">
        <f>VLOOKUP($AU245,'2022-Allocations'!$I$6:$T$24,AW$8,FALSE)</f>
        <v>0</v>
      </c>
      <c r="AX245" s="46">
        <f>VLOOKUP($AU245,'2022-Allocations'!$I$6:$T$24,AX$8,FALSE)</f>
        <v>0.33499000000000001</v>
      </c>
      <c r="AY245" s="46">
        <f>VLOOKUP($AU245,'2022-Allocations'!$I$6:$T$24,AY$8,FALSE)</f>
        <v>0</v>
      </c>
      <c r="AZ245" s="46">
        <f>VLOOKUP($AU245,'2022-Allocations'!$I$6:$T$24,AZ$8,FALSE)</f>
        <v>0</v>
      </c>
      <c r="BA245" s="121">
        <f t="shared" si="33"/>
        <v>0</v>
      </c>
      <c r="BB245" s="46">
        <f>VLOOKUP(A245,'Data.Lookup - Do Not Print'!$G$3:$I$802,3,FALSE)</f>
        <v>1.1900000000000001E-2</v>
      </c>
      <c r="BC245" s="46">
        <f>VLOOKUP(A245,'Data.Lookup - Do Not Print'!$M$3:$O$802,3,FALSE)</f>
        <v>1.18E-2</v>
      </c>
      <c r="BD245" s="46" t="str">
        <f t="shared" si="38"/>
        <v>N</v>
      </c>
      <c r="BE245" s="126">
        <f t="shared" si="39"/>
        <v>137285</v>
      </c>
      <c r="BF245" s="126">
        <f t="shared" si="40"/>
        <v>0</v>
      </c>
      <c r="BG245" s="126">
        <f t="shared" si="41"/>
        <v>69156</v>
      </c>
      <c r="BH245" s="126">
        <f t="shared" si="42"/>
        <v>0</v>
      </c>
      <c r="BI245" s="126">
        <f t="shared" si="43"/>
        <v>0</v>
      </c>
      <c r="BJ245" s="131">
        <f t="shared" si="37"/>
        <v>0</v>
      </c>
    </row>
    <row r="246" spans="1:62" ht="13.5" thickBot="1">
      <c r="A246" s="9" t="s">
        <v>260</v>
      </c>
      <c r="B246" s="11">
        <v>32007.919999999998</v>
      </c>
      <c r="C246" s="11">
        <v>602.73</v>
      </c>
      <c r="D246" s="11">
        <v>2846.84</v>
      </c>
      <c r="E246" s="11">
        <v>5884.76</v>
      </c>
      <c r="F246" s="11">
        <v>7077.8</v>
      </c>
      <c r="G246" s="11">
        <v>15045.06</v>
      </c>
      <c r="H246" s="11">
        <v>19269.2</v>
      </c>
      <c r="I246" s="11">
        <v>19955.71</v>
      </c>
      <c r="J246" s="11">
        <v>23255.97</v>
      </c>
      <c r="K246" s="11">
        <v>28430.62</v>
      </c>
      <c r="L246" s="11">
        <v>34617.5</v>
      </c>
      <c r="M246" s="11">
        <v>36770.959999999999</v>
      </c>
      <c r="N246" s="11">
        <v>40664.410000000003</v>
      </c>
      <c r="O246" s="11">
        <v>-1623.82</v>
      </c>
      <c r="P246" s="11">
        <v>-1623.82</v>
      </c>
      <c r="Q246" s="11">
        <v>-1639.91</v>
      </c>
      <c r="R246" s="11">
        <v>-1680.62</v>
      </c>
      <c r="S246" s="11">
        <v>-1741.06</v>
      </c>
      <c r="T246" s="11">
        <v>-1844.21</v>
      </c>
      <c r="U246" s="11">
        <v>-2004.2</v>
      </c>
      <c r="V246" s="11">
        <v>-2187.09</v>
      </c>
      <c r="W246" s="11">
        <v>-2388.5700000000002</v>
      </c>
      <c r="X246" s="11">
        <v>-2423.67</v>
      </c>
      <c r="Y246" s="11">
        <v>-2466.4899999999998</v>
      </c>
      <c r="Z246" s="11">
        <v>-2514.98</v>
      </c>
      <c r="AA246" s="11">
        <v>-2567.5700000000002</v>
      </c>
      <c r="AB246" s="11">
        <v>-288.99</v>
      </c>
      <c r="AC246" s="12">
        <v>0</v>
      </c>
      <c r="AD246" s="11">
        <v>-16.09</v>
      </c>
      <c r="AE246" s="11">
        <v>-40.71</v>
      </c>
      <c r="AF246" s="11">
        <v>-60.44</v>
      </c>
      <c r="AG246" s="11">
        <v>-103.15</v>
      </c>
      <c r="AH246" s="11">
        <v>-159.99</v>
      </c>
      <c r="AI246" s="11">
        <v>-182.89</v>
      </c>
      <c r="AJ246" s="11">
        <v>-201.48</v>
      </c>
      <c r="AK246" s="11">
        <v>-35.1</v>
      </c>
      <c r="AL246" s="11">
        <v>-42.82</v>
      </c>
      <c r="AM246" s="11">
        <v>-48.49</v>
      </c>
      <c r="AN246" s="11">
        <v>-52.59</v>
      </c>
      <c r="AO246" t="str">
        <f t="shared" si="34"/>
        <v>ED</v>
      </c>
      <c r="AP246" t="str">
        <f>IFERROR(IF(VLOOKUP(MID(A246,4,2),'Data.Lookup - Do Not Print'!$S$3:$T$7,2,FALSE)=1,MID(A246,4,2),0),"AN")</f>
        <v>AN</v>
      </c>
      <c r="AQ246" t="s">
        <v>987</v>
      </c>
      <c r="AR246" t="str">
        <f t="shared" si="35"/>
        <v>352000</v>
      </c>
      <c r="AS246" t="str">
        <f>IF(AO246="GD",VLOOKUP(_xlfn.NUMBERVALUE(AR246),'Data.Lookup - Do Not Print'!$D$3:$E$12,2,TRUE),VLOOKUP(_xlfn.NUMBERVALUE(AR246),'Data.Lookup - Do Not Print'!$A$3:$B$16,2,TRUE))</f>
        <v>Transmission</v>
      </c>
      <c r="AT246">
        <v>4</v>
      </c>
      <c r="AU246" t="str">
        <f t="shared" si="36"/>
        <v>ED.AN4</v>
      </c>
      <c r="AV246" s="46">
        <f>VLOOKUP($AU246,'2022-Allocations'!$I$6:$T$24,AV$8,FALSE)</f>
        <v>0.66500999999999999</v>
      </c>
      <c r="AW246" s="46">
        <f>VLOOKUP($AU246,'2022-Allocations'!$I$6:$T$24,AW$8,FALSE)</f>
        <v>0</v>
      </c>
      <c r="AX246" s="46">
        <f>VLOOKUP($AU246,'2022-Allocations'!$I$6:$T$24,AX$8,FALSE)</f>
        <v>0.33499000000000001</v>
      </c>
      <c r="AY246" s="46">
        <f>VLOOKUP($AU246,'2022-Allocations'!$I$6:$T$24,AY$8,FALSE)</f>
        <v>0</v>
      </c>
      <c r="AZ246" s="46">
        <f>VLOOKUP($AU246,'2022-Allocations'!$I$6:$T$24,AZ$8,FALSE)</f>
        <v>0</v>
      </c>
      <c r="BA246" s="121">
        <f t="shared" si="33"/>
        <v>0</v>
      </c>
      <c r="BB246" s="46">
        <f>VLOOKUP(A246,'Data.Lookup - Do Not Print'!$G$3:$I$802,3,FALSE)</f>
        <v>1.6300000000000002E-2</v>
      </c>
      <c r="BC246" s="46">
        <f>VLOOKUP(A246,'Data.Lookup - Do Not Print'!$M$3:$O$802,3,FALSE)</f>
        <v>1.7600000000000001E-2</v>
      </c>
      <c r="BD246" s="46" t="str">
        <f t="shared" si="38"/>
        <v>N</v>
      </c>
      <c r="BE246" s="126">
        <f t="shared" si="39"/>
        <v>27042</v>
      </c>
      <c r="BF246" s="126">
        <f t="shared" si="40"/>
        <v>0</v>
      </c>
      <c r="BG246" s="126">
        <f t="shared" si="41"/>
        <v>13622</v>
      </c>
      <c r="BH246" s="126">
        <f t="shared" si="42"/>
        <v>0</v>
      </c>
      <c r="BI246" s="126">
        <f t="shared" si="43"/>
        <v>0</v>
      </c>
      <c r="BJ246" s="131">
        <f t="shared" si="37"/>
        <v>0</v>
      </c>
    </row>
    <row r="247" spans="1:62" ht="13.5" thickBot="1">
      <c r="A247" s="9" t="s">
        <v>261</v>
      </c>
      <c r="B247" s="11">
        <v>4210429.63</v>
      </c>
      <c r="C247" s="11">
        <v>4306538.1500000004</v>
      </c>
      <c r="D247" s="11">
        <v>4308782.2300000004</v>
      </c>
      <c r="E247" s="11">
        <v>4311820.0999999996</v>
      </c>
      <c r="F247" s="11">
        <v>4313013.12</v>
      </c>
      <c r="G247" s="11">
        <v>4320980.25</v>
      </c>
      <c r="H247" s="11">
        <v>4325204.32</v>
      </c>
      <c r="I247" s="11">
        <v>4325890.82</v>
      </c>
      <c r="J247" s="11">
        <v>4329191.03</v>
      </c>
      <c r="K247" s="11">
        <v>4334365.59</v>
      </c>
      <c r="L247" s="11">
        <v>4340552.37</v>
      </c>
      <c r="M247" s="11">
        <v>4342705.8</v>
      </c>
      <c r="N247" s="11">
        <v>4346599.1900000004</v>
      </c>
      <c r="O247" s="11">
        <v>-2733976.48</v>
      </c>
      <c r="P247" s="11">
        <v>-2754168.79</v>
      </c>
      <c r="Q247" s="11">
        <v>-2774594.28</v>
      </c>
      <c r="R247" s="11">
        <v>-2795032.29</v>
      </c>
      <c r="S247" s="11">
        <v>-2815480.34</v>
      </c>
      <c r="T247" s="11">
        <v>-2835950.1</v>
      </c>
      <c r="U247" s="11">
        <v>-2856448.77</v>
      </c>
      <c r="V247" s="11">
        <v>-2876959.07</v>
      </c>
      <c r="W247" s="11">
        <v>-2897478.83</v>
      </c>
      <c r="X247" s="11">
        <v>-2906178.48</v>
      </c>
      <c r="Y247" s="11">
        <v>-2914889.54</v>
      </c>
      <c r="Z247" s="11">
        <v>-2923608.97</v>
      </c>
      <c r="AA247" s="11">
        <v>-2932334.48</v>
      </c>
      <c r="AB247" s="11">
        <v>-19976.63</v>
      </c>
      <c r="AC247" s="11">
        <v>-20192.310000000001</v>
      </c>
      <c r="AD247" s="11">
        <v>-20425.490000000002</v>
      </c>
      <c r="AE247" s="11">
        <v>-20438.009999999998</v>
      </c>
      <c r="AF247" s="11">
        <v>-20448.05</v>
      </c>
      <c r="AG247" s="11">
        <v>-20469.759999999998</v>
      </c>
      <c r="AH247" s="11">
        <v>-20498.669999999998</v>
      </c>
      <c r="AI247" s="11">
        <v>-20510.3</v>
      </c>
      <c r="AJ247" s="11">
        <v>-20519.759999999998</v>
      </c>
      <c r="AK247" s="11">
        <v>-8699.65</v>
      </c>
      <c r="AL247" s="11">
        <v>-8711.06</v>
      </c>
      <c r="AM247" s="11">
        <v>-8719.43</v>
      </c>
      <c r="AN247" s="11">
        <v>-8725.51</v>
      </c>
      <c r="AO247" t="str">
        <f t="shared" si="34"/>
        <v>ED</v>
      </c>
      <c r="AP247" t="str">
        <f>IFERROR(IF(VLOOKUP(MID(A247,4,2),'Data.Lookup - Do Not Print'!$S$3:$T$7,2,FALSE)=1,MID(A247,4,2),0),"AN")</f>
        <v>AN</v>
      </c>
      <c r="AQ247" t="s">
        <v>987</v>
      </c>
      <c r="AR247" t="str">
        <f t="shared" si="35"/>
        <v>353000</v>
      </c>
      <c r="AS247" t="str">
        <f>IF(AO247="GD",VLOOKUP(_xlfn.NUMBERVALUE(AR247),'Data.Lookup - Do Not Print'!$D$3:$E$12,2,TRUE),VLOOKUP(_xlfn.NUMBERVALUE(AR247),'Data.Lookup - Do Not Print'!$A$3:$B$16,2,TRUE))</f>
        <v>Transmission</v>
      </c>
      <c r="AT247">
        <v>4</v>
      </c>
      <c r="AU247" t="str">
        <f t="shared" si="36"/>
        <v>ED.AN4</v>
      </c>
      <c r="AV247" s="46">
        <f>VLOOKUP($AU247,'2022-Allocations'!$I$6:$T$24,AV$8,FALSE)</f>
        <v>0.66500999999999999</v>
      </c>
      <c r="AW247" s="46">
        <f>VLOOKUP($AU247,'2022-Allocations'!$I$6:$T$24,AW$8,FALSE)</f>
        <v>0</v>
      </c>
      <c r="AX247" s="46">
        <f>VLOOKUP($AU247,'2022-Allocations'!$I$6:$T$24,AX$8,FALSE)</f>
        <v>0.33499000000000001</v>
      </c>
      <c r="AY247" s="46">
        <f>VLOOKUP($AU247,'2022-Allocations'!$I$6:$T$24,AY$8,FALSE)</f>
        <v>0</v>
      </c>
      <c r="AZ247" s="46">
        <f>VLOOKUP($AU247,'2022-Allocations'!$I$6:$T$24,AZ$8,FALSE)</f>
        <v>0</v>
      </c>
      <c r="BA247" s="121">
        <f t="shared" si="33"/>
        <v>0</v>
      </c>
      <c r="BB247" s="46">
        <f>VLOOKUP(A247,'Data.Lookup - Do Not Print'!$G$3:$I$802,3,FALSE)</f>
        <v>2.41E-2</v>
      </c>
      <c r="BC247" s="46">
        <f>VLOOKUP(A247,'Data.Lookup - Do Not Print'!$M$3:$O$802,3,FALSE)</f>
        <v>2.3399999999999997E-2</v>
      </c>
      <c r="BD247" s="46" t="str">
        <f t="shared" si="38"/>
        <v>N</v>
      </c>
      <c r="BE247" s="126">
        <f t="shared" si="39"/>
        <v>2890532</v>
      </c>
      <c r="BF247" s="126">
        <f t="shared" si="40"/>
        <v>0</v>
      </c>
      <c r="BG247" s="126">
        <f t="shared" si="41"/>
        <v>1456067</v>
      </c>
      <c r="BH247" s="126">
        <f t="shared" si="42"/>
        <v>0</v>
      </c>
      <c r="BI247" s="126">
        <f t="shared" si="43"/>
        <v>0</v>
      </c>
      <c r="BJ247" s="131">
        <f t="shared" si="37"/>
        <v>0</v>
      </c>
    </row>
    <row r="248" spans="1:62" ht="13.5" thickBot="1">
      <c r="A248" s="9" t="s">
        <v>262</v>
      </c>
      <c r="B248" s="11">
        <v>5573581.75</v>
      </c>
      <c r="C248" s="11">
        <v>5542176.5999999996</v>
      </c>
      <c r="D248" s="11">
        <v>5544420.6699999999</v>
      </c>
      <c r="E248" s="11">
        <v>5547458.5300000003</v>
      </c>
      <c r="F248" s="11">
        <v>5548651.54</v>
      </c>
      <c r="G248" s="11">
        <v>5556618.6299999999</v>
      </c>
      <c r="H248" s="11">
        <v>5560842.6799999997</v>
      </c>
      <c r="I248" s="11">
        <v>5561529.1699999999</v>
      </c>
      <c r="J248" s="11">
        <v>5564829.3600000003</v>
      </c>
      <c r="K248" s="11">
        <v>5570003.9000000004</v>
      </c>
      <c r="L248" s="11">
        <v>5576190.6399999997</v>
      </c>
      <c r="M248" s="11">
        <v>5578344.0499999998</v>
      </c>
      <c r="N248" s="11">
        <v>5582237.4100000001</v>
      </c>
      <c r="O248" s="11">
        <v>-3689718.97</v>
      </c>
      <c r="P248" s="11">
        <v>-3720982.04</v>
      </c>
      <c r="Q248" s="11">
        <v>-3752163.1</v>
      </c>
      <c r="R248" s="11">
        <v>-3783359.01</v>
      </c>
      <c r="S248" s="11">
        <v>-3814566.82</v>
      </c>
      <c r="T248" s="11">
        <v>-3845800.4</v>
      </c>
      <c r="U248" s="11">
        <v>-3877068.26</v>
      </c>
      <c r="V248" s="11">
        <v>-3908349.93</v>
      </c>
      <c r="W248" s="11">
        <v>-3939642.81</v>
      </c>
      <c r="X248" s="11">
        <v>-3946648.48</v>
      </c>
      <c r="Y248" s="11">
        <v>-3953661.29</v>
      </c>
      <c r="Z248" s="11">
        <v>-3960679.35</v>
      </c>
      <c r="AA248" s="11">
        <v>-3967701.22</v>
      </c>
      <c r="AB248" s="11">
        <v>-31345.67</v>
      </c>
      <c r="AC248" s="11">
        <v>-31263.07</v>
      </c>
      <c r="AD248" s="11">
        <v>-31181.06</v>
      </c>
      <c r="AE248" s="11">
        <v>-31195.91</v>
      </c>
      <c r="AF248" s="11">
        <v>-31207.81</v>
      </c>
      <c r="AG248" s="11">
        <v>-31233.58</v>
      </c>
      <c r="AH248" s="11">
        <v>-31267.86</v>
      </c>
      <c r="AI248" s="11">
        <v>-31281.67</v>
      </c>
      <c r="AJ248" s="11">
        <v>-31292.880000000001</v>
      </c>
      <c r="AK248" s="11">
        <v>-7005.67</v>
      </c>
      <c r="AL248" s="11">
        <v>-7012.81</v>
      </c>
      <c r="AM248" s="11">
        <v>-7018.06</v>
      </c>
      <c r="AN248" s="11">
        <v>-7021.87</v>
      </c>
      <c r="AO248" t="str">
        <f t="shared" si="34"/>
        <v>ED</v>
      </c>
      <c r="AP248" t="str">
        <f>IFERROR(IF(VLOOKUP(MID(A248,4,2),'Data.Lookup - Do Not Print'!$S$3:$T$7,2,FALSE)=1,MID(A248,4,2),0),"AN")</f>
        <v>AN</v>
      </c>
      <c r="AQ248" t="s">
        <v>987</v>
      </c>
      <c r="AR248" t="str">
        <f t="shared" si="35"/>
        <v>354000</v>
      </c>
      <c r="AS248" t="str">
        <f>IF(AO248="GD",VLOOKUP(_xlfn.NUMBERVALUE(AR248),'Data.Lookup - Do Not Print'!$D$3:$E$12,2,TRUE),VLOOKUP(_xlfn.NUMBERVALUE(AR248),'Data.Lookup - Do Not Print'!$A$3:$B$16,2,TRUE))</f>
        <v>Transmission</v>
      </c>
      <c r="AT248">
        <v>4</v>
      </c>
      <c r="AU248" t="str">
        <f t="shared" si="36"/>
        <v>ED.AN4</v>
      </c>
      <c r="AV248" s="46">
        <f>VLOOKUP($AU248,'2022-Allocations'!$I$6:$T$24,AV$8,FALSE)</f>
        <v>0.66500999999999999</v>
      </c>
      <c r="AW248" s="46">
        <f>VLOOKUP($AU248,'2022-Allocations'!$I$6:$T$24,AW$8,FALSE)</f>
        <v>0</v>
      </c>
      <c r="AX248" s="46">
        <f>VLOOKUP($AU248,'2022-Allocations'!$I$6:$T$24,AX$8,FALSE)</f>
        <v>0.33499000000000001</v>
      </c>
      <c r="AY248" s="46">
        <f>VLOOKUP($AU248,'2022-Allocations'!$I$6:$T$24,AY$8,FALSE)</f>
        <v>0</v>
      </c>
      <c r="AZ248" s="46">
        <f>VLOOKUP($AU248,'2022-Allocations'!$I$6:$T$24,AZ$8,FALSE)</f>
        <v>0</v>
      </c>
      <c r="BA248" s="121">
        <f t="shared" si="33"/>
        <v>0</v>
      </c>
      <c r="BB248" s="46">
        <f>VLOOKUP(A248,'Data.Lookup - Do Not Print'!$G$3:$I$802,3,FALSE)</f>
        <v>1.5099999999999999E-2</v>
      </c>
      <c r="BC248" s="46">
        <f>VLOOKUP(A248,'Data.Lookup - Do Not Print'!$M$3:$O$802,3,FALSE)</f>
        <v>1.09E-2</v>
      </c>
      <c r="BD248" s="46" t="str">
        <f t="shared" si="38"/>
        <v>N</v>
      </c>
      <c r="BE248" s="126">
        <f t="shared" si="39"/>
        <v>3712244</v>
      </c>
      <c r="BF248" s="126">
        <f t="shared" si="40"/>
        <v>0</v>
      </c>
      <c r="BG248" s="126">
        <f t="shared" si="41"/>
        <v>1869994</v>
      </c>
      <c r="BH248" s="126">
        <f t="shared" si="42"/>
        <v>0</v>
      </c>
      <c r="BI248" s="126">
        <f t="shared" si="43"/>
        <v>0</v>
      </c>
      <c r="BJ248" s="131">
        <f t="shared" si="37"/>
        <v>0</v>
      </c>
    </row>
    <row r="249" spans="1:62" ht="13.5" thickBot="1">
      <c r="A249" s="9" t="s">
        <v>263</v>
      </c>
      <c r="B249" s="11">
        <v>1877.26</v>
      </c>
      <c r="C249" s="11">
        <v>1877.26</v>
      </c>
      <c r="D249" s="11">
        <v>1877.26</v>
      </c>
      <c r="E249" s="11">
        <v>1877.26</v>
      </c>
      <c r="F249" s="11">
        <v>1877.26</v>
      </c>
      <c r="G249" s="11">
        <v>1877.26</v>
      </c>
      <c r="H249" s="11">
        <v>1877.26</v>
      </c>
      <c r="I249" s="11">
        <v>1877.26</v>
      </c>
      <c r="J249" s="11">
        <v>1877.26</v>
      </c>
      <c r="K249" s="11">
        <v>1877.26</v>
      </c>
      <c r="L249" s="11">
        <v>1877.26</v>
      </c>
      <c r="M249" s="11">
        <v>1877.26</v>
      </c>
      <c r="N249" s="11">
        <v>1877.26</v>
      </c>
      <c r="O249" s="11">
        <v>-1283.3</v>
      </c>
      <c r="P249" s="11">
        <v>-1295.92</v>
      </c>
      <c r="Q249" s="11">
        <v>-1308.54</v>
      </c>
      <c r="R249" s="11">
        <v>-1321.16</v>
      </c>
      <c r="S249" s="11">
        <v>-1333.78</v>
      </c>
      <c r="T249" s="11">
        <v>-1346.4</v>
      </c>
      <c r="U249" s="11">
        <v>-1359.02</v>
      </c>
      <c r="V249" s="11">
        <v>-1371.64</v>
      </c>
      <c r="W249" s="11">
        <v>-1384.26</v>
      </c>
      <c r="X249" s="11">
        <v>-1387.28</v>
      </c>
      <c r="Y249" s="11">
        <v>-1390.3</v>
      </c>
      <c r="Z249" s="11">
        <v>-1393.32</v>
      </c>
      <c r="AA249" s="11">
        <v>-1396.34</v>
      </c>
      <c r="AB249" s="11">
        <v>-12.62</v>
      </c>
      <c r="AC249" s="11">
        <v>-12.62</v>
      </c>
      <c r="AD249" s="11">
        <v>-12.62</v>
      </c>
      <c r="AE249" s="11">
        <v>-12.62</v>
      </c>
      <c r="AF249" s="11">
        <v>-12.62</v>
      </c>
      <c r="AG249" s="11">
        <v>-12.62</v>
      </c>
      <c r="AH249" s="11">
        <v>-12.62</v>
      </c>
      <c r="AI249" s="11">
        <v>-12.62</v>
      </c>
      <c r="AJ249" s="11">
        <v>-12.62</v>
      </c>
      <c r="AK249" s="11">
        <v>-3.02</v>
      </c>
      <c r="AL249" s="11">
        <v>-3.02</v>
      </c>
      <c r="AM249" s="11">
        <v>-3.02</v>
      </c>
      <c r="AN249" s="11">
        <v>-3.02</v>
      </c>
      <c r="AO249" t="str">
        <f t="shared" si="34"/>
        <v>ED</v>
      </c>
      <c r="AP249" t="str">
        <f>IFERROR(IF(VLOOKUP(MID(A249,4,2),'Data.Lookup - Do Not Print'!$S$3:$T$7,2,FALSE)=1,MID(A249,4,2),0),"AN")</f>
        <v>AN</v>
      </c>
      <c r="AQ249" t="s">
        <v>987</v>
      </c>
      <c r="AR249" t="str">
        <f t="shared" si="35"/>
        <v>355000</v>
      </c>
      <c r="AS249" t="str">
        <f>IF(AO249="GD",VLOOKUP(_xlfn.NUMBERVALUE(AR249),'Data.Lookup - Do Not Print'!$D$3:$E$12,2,TRUE),VLOOKUP(_xlfn.NUMBERVALUE(AR249),'Data.Lookup - Do Not Print'!$A$3:$B$16,2,TRUE))</f>
        <v>Transmission</v>
      </c>
      <c r="AT249">
        <v>4</v>
      </c>
      <c r="AU249" t="str">
        <f t="shared" si="36"/>
        <v>ED.AN4</v>
      </c>
      <c r="AV249" s="46">
        <f>VLOOKUP($AU249,'2022-Allocations'!$I$6:$T$24,AV$8,FALSE)</f>
        <v>0.66500999999999999</v>
      </c>
      <c r="AW249" s="46">
        <f>VLOOKUP($AU249,'2022-Allocations'!$I$6:$T$24,AW$8,FALSE)</f>
        <v>0</v>
      </c>
      <c r="AX249" s="46">
        <f>VLOOKUP($AU249,'2022-Allocations'!$I$6:$T$24,AX$8,FALSE)</f>
        <v>0.33499000000000001</v>
      </c>
      <c r="AY249" s="46">
        <f>VLOOKUP($AU249,'2022-Allocations'!$I$6:$T$24,AY$8,FALSE)</f>
        <v>0</v>
      </c>
      <c r="AZ249" s="46">
        <f>VLOOKUP($AU249,'2022-Allocations'!$I$6:$T$24,AZ$8,FALSE)</f>
        <v>0</v>
      </c>
      <c r="BA249" s="121">
        <f t="shared" si="33"/>
        <v>0</v>
      </c>
      <c r="BB249" s="46">
        <f>VLOOKUP(A249,'Data.Lookup - Do Not Print'!$G$3:$I$802,3,FALSE)</f>
        <v>1.9299999999999998E-2</v>
      </c>
      <c r="BC249" s="46">
        <f>VLOOKUP(A249,'Data.Lookup - Do Not Print'!$M$3:$O$802,3,FALSE)</f>
        <v>2.4E-2</v>
      </c>
      <c r="BD249" s="46" t="str">
        <f t="shared" si="38"/>
        <v>N</v>
      </c>
      <c r="BE249" s="126">
        <f t="shared" si="39"/>
        <v>1248</v>
      </c>
      <c r="BF249" s="126">
        <f t="shared" si="40"/>
        <v>0</v>
      </c>
      <c r="BG249" s="126">
        <f t="shared" si="41"/>
        <v>629</v>
      </c>
      <c r="BH249" s="126">
        <f t="shared" si="42"/>
        <v>0</v>
      </c>
      <c r="BI249" s="126">
        <f t="shared" si="43"/>
        <v>0</v>
      </c>
      <c r="BJ249" s="131">
        <f t="shared" si="37"/>
        <v>0</v>
      </c>
    </row>
    <row r="250" spans="1:62" ht="13.5" thickBot="1">
      <c r="A250" s="9" t="s">
        <v>264</v>
      </c>
      <c r="B250" s="11">
        <v>4370941.4000000004</v>
      </c>
      <c r="C250" s="11">
        <v>4339798.87</v>
      </c>
      <c r="D250" s="11">
        <v>4342042.9400000004</v>
      </c>
      <c r="E250" s="11">
        <v>4345080.8099999996</v>
      </c>
      <c r="F250" s="11">
        <v>4346273.83</v>
      </c>
      <c r="G250" s="11">
        <v>4354240.95</v>
      </c>
      <c r="H250" s="11">
        <v>4358465.0199999996</v>
      </c>
      <c r="I250" s="11">
        <v>4359151.51</v>
      </c>
      <c r="J250" s="11">
        <v>4362451.71</v>
      </c>
      <c r="K250" s="11">
        <v>4367626.26</v>
      </c>
      <c r="L250" s="11">
        <v>4373813.03</v>
      </c>
      <c r="M250" s="11">
        <v>4375966.45</v>
      </c>
      <c r="N250" s="11">
        <v>4379859.83</v>
      </c>
      <c r="O250" s="11">
        <v>-3029562.81</v>
      </c>
      <c r="P250" s="11">
        <v>-3059505.98</v>
      </c>
      <c r="Q250" s="11">
        <v>-3089349.81</v>
      </c>
      <c r="R250" s="11">
        <v>-3119211.8</v>
      </c>
      <c r="S250" s="11">
        <v>-3149088.33</v>
      </c>
      <c r="T250" s="11">
        <v>-3178996.35</v>
      </c>
      <c r="U250" s="11">
        <v>-3208946.28</v>
      </c>
      <c r="V250" s="11">
        <v>-3238913.08</v>
      </c>
      <c r="W250" s="11">
        <v>-3268893.59</v>
      </c>
      <c r="X250" s="11">
        <v>-3275804.91</v>
      </c>
      <c r="Y250" s="11">
        <v>-3282725.21</v>
      </c>
      <c r="Z250" s="11">
        <v>-3289652.13</v>
      </c>
      <c r="AA250" s="11">
        <v>-3296583.83</v>
      </c>
      <c r="AB250" s="11">
        <v>-30043.22</v>
      </c>
      <c r="AC250" s="11">
        <v>-29943.17</v>
      </c>
      <c r="AD250" s="11">
        <v>-29843.83</v>
      </c>
      <c r="AE250" s="11">
        <v>-29861.99</v>
      </c>
      <c r="AF250" s="11">
        <v>-29876.53</v>
      </c>
      <c r="AG250" s="11">
        <v>-29908.02</v>
      </c>
      <c r="AH250" s="11">
        <v>-29949.93</v>
      </c>
      <c r="AI250" s="11">
        <v>-29966.799999999999</v>
      </c>
      <c r="AJ250" s="11">
        <v>-29980.51</v>
      </c>
      <c r="AK250" s="11">
        <v>-6911.32</v>
      </c>
      <c r="AL250" s="11">
        <v>-6920.3</v>
      </c>
      <c r="AM250" s="11">
        <v>-6926.92</v>
      </c>
      <c r="AN250" s="11">
        <v>-6931.7</v>
      </c>
      <c r="AO250" t="str">
        <f t="shared" si="34"/>
        <v>ED</v>
      </c>
      <c r="AP250" t="str">
        <f>IFERROR(IF(VLOOKUP(MID(A250,4,2),'Data.Lookup - Do Not Print'!$S$3:$T$7,2,FALSE)=1,MID(A250,4,2),0),"AN")</f>
        <v>AN</v>
      </c>
      <c r="AQ250" t="s">
        <v>987</v>
      </c>
      <c r="AR250" t="str">
        <f t="shared" si="35"/>
        <v>356000</v>
      </c>
      <c r="AS250" t="str">
        <f>IF(AO250="GD",VLOOKUP(_xlfn.NUMBERVALUE(AR250),'Data.Lookup - Do Not Print'!$D$3:$E$12,2,TRUE),VLOOKUP(_xlfn.NUMBERVALUE(AR250),'Data.Lookup - Do Not Print'!$A$3:$B$16,2,TRUE))</f>
        <v>Transmission</v>
      </c>
      <c r="AT250">
        <v>4</v>
      </c>
      <c r="AU250" t="str">
        <f t="shared" si="36"/>
        <v>ED.AN4</v>
      </c>
      <c r="AV250" s="46">
        <f>VLOOKUP($AU250,'2022-Allocations'!$I$6:$T$24,AV$8,FALSE)</f>
        <v>0.66500999999999999</v>
      </c>
      <c r="AW250" s="46">
        <f>VLOOKUP($AU250,'2022-Allocations'!$I$6:$T$24,AW$8,FALSE)</f>
        <v>0</v>
      </c>
      <c r="AX250" s="46">
        <f>VLOOKUP($AU250,'2022-Allocations'!$I$6:$T$24,AX$8,FALSE)</f>
        <v>0.33499000000000001</v>
      </c>
      <c r="AY250" s="46">
        <f>VLOOKUP($AU250,'2022-Allocations'!$I$6:$T$24,AY$8,FALSE)</f>
        <v>0</v>
      </c>
      <c r="AZ250" s="46">
        <f>VLOOKUP($AU250,'2022-Allocations'!$I$6:$T$24,AZ$8,FALSE)</f>
        <v>0</v>
      </c>
      <c r="BA250" s="121">
        <f t="shared" si="33"/>
        <v>0</v>
      </c>
      <c r="BB250" s="46">
        <f>VLOOKUP(A250,'Data.Lookup - Do Not Print'!$G$3:$I$802,3,FALSE)</f>
        <v>1.9E-2</v>
      </c>
      <c r="BC250" s="46">
        <f>VLOOKUP(A250,'Data.Lookup - Do Not Print'!$M$3:$O$802,3,FALSE)</f>
        <v>2.53E-2</v>
      </c>
      <c r="BD250" s="46" t="str">
        <f t="shared" si="38"/>
        <v>N</v>
      </c>
      <c r="BE250" s="126">
        <f t="shared" si="39"/>
        <v>2912651</v>
      </c>
      <c r="BF250" s="126">
        <f t="shared" si="40"/>
        <v>0</v>
      </c>
      <c r="BG250" s="126">
        <f t="shared" si="41"/>
        <v>1467209</v>
      </c>
      <c r="BH250" s="126">
        <f t="shared" si="42"/>
        <v>0</v>
      </c>
      <c r="BI250" s="126">
        <f t="shared" si="43"/>
        <v>0</v>
      </c>
      <c r="BJ250" s="131">
        <f t="shared" si="37"/>
        <v>0</v>
      </c>
    </row>
    <row r="251" spans="1:62" ht="13.5" thickBot="1">
      <c r="A251" s="9" t="s">
        <v>265</v>
      </c>
      <c r="B251" s="11">
        <v>27315.759999999998</v>
      </c>
      <c r="C251" s="11">
        <v>27315.759999999998</v>
      </c>
      <c r="D251" s="11">
        <v>27315.759999999998</v>
      </c>
      <c r="E251" s="11">
        <v>27315.759999999998</v>
      </c>
      <c r="F251" s="11">
        <v>27315.759999999998</v>
      </c>
      <c r="G251" s="11">
        <v>27315.759999999998</v>
      </c>
      <c r="H251" s="11">
        <v>27315.759999999998</v>
      </c>
      <c r="I251" s="11">
        <v>27315.759999999998</v>
      </c>
      <c r="J251" s="11">
        <v>27315.759999999998</v>
      </c>
      <c r="K251" s="11">
        <v>27315.759999999998</v>
      </c>
      <c r="L251" s="11">
        <v>27315.759999999998</v>
      </c>
      <c r="M251" s="11">
        <v>27315.759999999998</v>
      </c>
      <c r="N251" s="11">
        <v>27315.759999999998</v>
      </c>
      <c r="O251" s="11">
        <v>-16340.42</v>
      </c>
      <c r="P251" s="11">
        <v>-16468.349999999999</v>
      </c>
      <c r="Q251" s="11">
        <v>-16596.28</v>
      </c>
      <c r="R251" s="11">
        <v>-16724.21</v>
      </c>
      <c r="S251" s="11">
        <v>-16852.14</v>
      </c>
      <c r="T251" s="11">
        <v>-16980.07</v>
      </c>
      <c r="U251" s="12">
        <v>-17108</v>
      </c>
      <c r="V251" s="11">
        <v>-17235.93</v>
      </c>
      <c r="W251" s="11">
        <v>-17363.86</v>
      </c>
      <c r="X251" s="11">
        <v>-17395.96</v>
      </c>
      <c r="Y251" s="11">
        <v>-17428.060000000001</v>
      </c>
      <c r="Z251" s="11">
        <v>-17460.16</v>
      </c>
      <c r="AA251" s="11">
        <v>-17492.259999999998</v>
      </c>
      <c r="AB251" s="11">
        <v>-127.93</v>
      </c>
      <c r="AC251" s="11">
        <v>-127.93</v>
      </c>
      <c r="AD251" s="11">
        <v>-127.93</v>
      </c>
      <c r="AE251" s="11">
        <v>-127.93</v>
      </c>
      <c r="AF251" s="11">
        <v>-127.93</v>
      </c>
      <c r="AG251" s="11">
        <v>-127.93</v>
      </c>
      <c r="AH251" s="11">
        <v>-127.93</v>
      </c>
      <c r="AI251" s="11">
        <v>-127.93</v>
      </c>
      <c r="AJ251" s="11">
        <v>-127.93</v>
      </c>
      <c r="AK251" s="11">
        <v>-32.1</v>
      </c>
      <c r="AL251" s="11">
        <v>-32.1</v>
      </c>
      <c r="AM251" s="11">
        <v>-32.1</v>
      </c>
      <c r="AN251" s="11">
        <v>-32.1</v>
      </c>
      <c r="AO251" t="str">
        <f t="shared" si="34"/>
        <v>ED</v>
      </c>
      <c r="AP251" t="str">
        <f>IFERROR(IF(VLOOKUP(MID(A251,4,2),'Data.Lookup - Do Not Print'!$S$3:$T$7,2,FALSE)=1,MID(A251,4,2),0),"AN")</f>
        <v>AN</v>
      </c>
      <c r="AQ251" t="s">
        <v>987</v>
      </c>
      <c r="AR251" t="str">
        <f t="shared" si="35"/>
        <v>359000</v>
      </c>
      <c r="AS251" t="str">
        <f>IF(AO251="GD",VLOOKUP(_xlfn.NUMBERVALUE(AR251),'Data.Lookup - Do Not Print'!$D$3:$E$12,2,TRUE),VLOOKUP(_xlfn.NUMBERVALUE(AR251),'Data.Lookup - Do Not Print'!$A$3:$B$16,2,TRUE))</f>
        <v>Transmission</v>
      </c>
      <c r="AT251">
        <v>4</v>
      </c>
      <c r="AU251" t="str">
        <f t="shared" si="36"/>
        <v>ED.AN4</v>
      </c>
      <c r="AV251" s="46">
        <f>VLOOKUP($AU251,'2022-Allocations'!$I$6:$T$24,AV$8,FALSE)</f>
        <v>0.66500999999999999</v>
      </c>
      <c r="AW251" s="46">
        <f>VLOOKUP($AU251,'2022-Allocations'!$I$6:$T$24,AW$8,FALSE)</f>
        <v>0</v>
      </c>
      <c r="AX251" s="46">
        <f>VLOOKUP($AU251,'2022-Allocations'!$I$6:$T$24,AX$8,FALSE)</f>
        <v>0.33499000000000001</v>
      </c>
      <c r="AY251" s="46">
        <f>VLOOKUP($AU251,'2022-Allocations'!$I$6:$T$24,AY$8,FALSE)</f>
        <v>0</v>
      </c>
      <c r="AZ251" s="46">
        <f>VLOOKUP($AU251,'2022-Allocations'!$I$6:$T$24,AZ$8,FALSE)</f>
        <v>0</v>
      </c>
      <c r="BA251" s="121">
        <f t="shared" si="33"/>
        <v>0</v>
      </c>
      <c r="BB251" s="46">
        <f>VLOOKUP(A251,'Data.Lookup - Do Not Print'!$G$3:$I$802,3,FALSE)</f>
        <v>1.41E-2</v>
      </c>
      <c r="BC251" s="46">
        <f>VLOOKUP(A251,'Data.Lookup - Do Not Print'!$M$3:$O$802,3,FALSE)</f>
        <v>1.23E-2</v>
      </c>
      <c r="BD251" s="46" t="str">
        <f t="shared" si="38"/>
        <v>N</v>
      </c>
      <c r="BE251" s="126">
        <f t="shared" si="39"/>
        <v>18165</v>
      </c>
      <c r="BF251" s="126">
        <f t="shared" si="40"/>
        <v>0</v>
      </c>
      <c r="BG251" s="126">
        <f t="shared" si="41"/>
        <v>9151</v>
      </c>
      <c r="BH251" s="126">
        <f t="shared" si="42"/>
        <v>0</v>
      </c>
      <c r="BI251" s="126">
        <f t="shared" si="43"/>
        <v>0</v>
      </c>
      <c r="BJ251" s="131">
        <f t="shared" si="37"/>
        <v>0</v>
      </c>
    </row>
    <row r="252" spans="1:62" ht="13.5" thickBot="1">
      <c r="A252" s="9" t="s">
        <v>266</v>
      </c>
      <c r="B252" s="11">
        <v>11848520.550000001</v>
      </c>
      <c r="C252" s="11">
        <v>11848630.800000001</v>
      </c>
      <c r="D252" s="11">
        <v>11848633.41</v>
      </c>
      <c r="E252" s="11">
        <v>11848716.24</v>
      </c>
      <c r="F252" s="11">
        <v>11848647.529999999</v>
      </c>
      <c r="G252" s="11">
        <v>11848670.01</v>
      </c>
      <c r="H252" s="11">
        <v>12115018.23</v>
      </c>
      <c r="I252" s="11">
        <v>11848679.57</v>
      </c>
      <c r="J252" s="11">
        <v>11848697.15</v>
      </c>
      <c r="K252" s="11">
        <v>11848702.83</v>
      </c>
      <c r="L252" s="11">
        <v>11848706.58</v>
      </c>
      <c r="M252" s="11">
        <v>11848726.109999999</v>
      </c>
      <c r="N252" s="11">
        <v>11757925.210000001</v>
      </c>
      <c r="O252" s="11">
        <v>-5595964.4100000001</v>
      </c>
      <c r="P252" s="11">
        <v>-5619365.3499999996</v>
      </c>
      <c r="Q252" s="11">
        <v>-5642766.4000000004</v>
      </c>
      <c r="R252" s="11">
        <v>-5666167.5300000003</v>
      </c>
      <c r="S252" s="11">
        <v>-5689568.6699999999</v>
      </c>
      <c r="T252" s="11">
        <v>-5712969.7699999996</v>
      </c>
      <c r="U252" s="11">
        <v>-5736633.9199999999</v>
      </c>
      <c r="V252" s="11">
        <v>-5760298.0800000001</v>
      </c>
      <c r="W252" s="11">
        <v>-5783699.25</v>
      </c>
      <c r="X252" s="11">
        <v>-5807100.4400000004</v>
      </c>
      <c r="Y252" s="11">
        <v>-5830501.6399999997</v>
      </c>
      <c r="Z252" s="11">
        <v>-5853902.8600000003</v>
      </c>
      <c r="AA252" s="11">
        <v>-5786408.4400000004</v>
      </c>
      <c r="AB252" s="11">
        <v>-23400.17</v>
      </c>
      <c r="AC252" s="11">
        <v>-23400.94</v>
      </c>
      <c r="AD252" s="11">
        <v>-23401.05</v>
      </c>
      <c r="AE252" s="11">
        <v>-23401.13</v>
      </c>
      <c r="AF252" s="11">
        <v>-23401.14</v>
      </c>
      <c r="AG252" s="11">
        <v>-23401.1</v>
      </c>
      <c r="AH252" s="11">
        <v>-23664.15</v>
      </c>
      <c r="AI252" s="11">
        <v>-23664.16</v>
      </c>
      <c r="AJ252" s="11">
        <v>-23401.17</v>
      </c>
      <c r="AK252" s="11">
        <v>-23401.19</v>
      </c>
      <c r="AL252" s="11">
        <v>-23401.200000000001</v>
      </c>
      <c r="AM252" s="11">
        <v>-23401.22</v>
      </c>
      <c r="AN252" s="11">
        <v>-23311.57</v>
      </c>
      <c r="AO252" t="str">
        <f t="shared" si="34"/>
        <v>ED</v>
      </c>
      <c r="AP252" t="str">
        <f>IFERROR(IF(VLOOKUP(MID(A252,4,2),'Data.Lookup - Do Not Print'!$S$3:$T$7,2,FALSE)=1,MID(A252,4,2),0),"AN")</f>
        <v>AN</v>
      </c>
      <c r="AQ252" t="s">
        <v>987</v>
      </c>
      <c r="AR252" t="str">
        <f t="shared" si="35"/>
        <v>341000</v>
      </c>
      <c r="AS252" t="str">
        <f>IF(AO252="GD",VLOOKUP(_xlfn.NUMBERVALUE(AR252),'Data.Lookup - Do Not Print'!$D$3:$E$12,2,TRUE),VLOOKUP(_xlfn.NUMBERVALUE(AR252),'Data.Lookup - Do Not Print'!$A$3:$B$16,2,TRUE))</f>
        <v>Production - Other</v>
      </c>
      <c r="AT252">
        <v>1</v>
      </c>
      <c r="AU252" t="str">
        <f t="shared" si="36"/>
        <v>ED.AN1</v>
      </c>
      <c r="AV252" s="46">
        <f>VLOOKUP($AU252,'2022-Allocations'!$I$6:$T$24,AV$8,FALSE)</f>
        <v>0.65529999999999999</v>
      </c>
      <c r="AW252" s="46">
        <f>VLOOKUP($AU252,'2022-Allocations'!$I$6:$T$24,AW$8,FALSE)</f>
        <v>0</v>
      </c>
      <c r="AX252" s="46">
        <f>VLOOKUP($AU252,'2022-Allocations'!$I$6:$T$24,AX$8,FALSE)</f>
        <v>0.34470000000000001</v>
      </c>
      <c r="AY252" s="46">
        <f>VLOOKUP($AU252,'2022-Allocations'!$I$6:$T$24,AY$8,FALSE)</f>
        <v>0</v>
      </c>
      <c r="AZ252" s="46">
        <f>VLOOKUP($AU252,'2022-Allocations'!$I$6:$T$24,AZ$8,FALSE)</f>
        <v>0</v>
      </c>
      <c r="BA252" s="121">
        <f t="shared" si="33"/>
        <v>0</v>
      </c>
      <c r="BB252" s="46">
        <f>VLOOKUP(A252,'Data.Lookup - Do Not Print'!$G$3:$I$802,3,FALSE)</f>
        <v>2.3699999999999999E-2</v>
      </c>
      <c r="BC252" s="46">
        <f>VLOOKUP(A252,'Data.Lookup - Do Not Print'!$M$3:$O$802,3,FALSE)</f>
        <v>2.52E-2</v>
      </c>
      <c r="BD252" s="46" t="str">
        <f t="shared" si="38"/>
        <v>N</v>
      </c>
      <c r="BE252" s="126">
        <f t="shared" si="39"/>
        <v>7704968</v>
      </c>
      <c r="BF252" s="126">
        <f t="shared" si="40"/>
        <v>0</v>
      </c>
      <c r="BG252" s="126">
        <f t="shared" si="41"/>
        <v>4052957</v>
      </c>
      <c r="BH252" s="126">
        <f t="shared" si="42"/>
        <v>0</v>
      </c>
      <c r="BI252" s="126">
        <f t="shared" si="43"/>
        <v>0</v>
      </c>
      <c r="BJ252" s="131">
        <f t="shared" si="37"/>
        <v>0</v>
      </c>
    </row>
    <row r="253" spans="1:62" ht="13.5" thickBot="1">
      <c r="A253" s="9" t="s">
        <v>267</v>
      </c>
      <c r="B253" s="11">
        <v>18999776.640000001</v>
      </c>
      <c r="C253" s="11">
        <v>19000044.850000001</v>
      </c>
      <c r="D253" s="11">
        <v>19000051.210000001</v>
      </c>
      <c r="E253" s="11">
        <v>19000252.73</v>
      </c>
      <c r="F253" s="11">
        <v>19000085.579999998</v>
      </c>
      <c r="G253" s="11">
        <v>19000140.260000002</v>
      </c>
      <c r="H253" s="11">
        <v>19000143.559999999</v>
      </c>
      <c r="I253" s="11">
        <v>19000163.5</v>
      </c>
      <c r="J253" s="11">
        <v>19000206.280000001</v>
      </c>
      <c r="K253" s="11">
        <v>19000220.09</v>
      </c>
      <c r="L253" s="11">
        <v>19000229.219999999</v>
      </c>
      <c r="M253" s="11">
        <v>19000276.73</v>
      </c>
      <c r="N253" s="11">
        <v>19000289.100000001</v>
      </c>
      <c r="O253" s="11">
        <v>-9757420.5399999991</v>
      </c>
      <c r="P253" s="11">
        <v>-9796212.0199999996</v>
      </c>
      <c r="Q253" s="11">
        <v>-9835003.7799999993</v>
      </c>
      <c r="R253" s="11">
        <v>-9873795.7599999998</v>
      </c>
      <c r="S253" s="11">
        <v>-9912587.7699999996</v>
      </c>
      <c r="T253" s="11">
        <v>-9951379.6699999999</v>
      </c>
      <c r="U253" s="11">
        <v>-9990171.6300000008</v>
      </c>
      <c r="V253" s="11">
        <v>-10028963.609999999</v>
      </c>
      <c r="W253" s="11">
        <v>-10067755.67</v>
      </c>
      <c r="X253" s="11">
        <v>-10106547.779999999</v>
      </c>
      <c r="Y253" s="11">
        <v>-10145339.92</v>
      </c>
      <c r="Z253" s="11">
        <v>-10184132.109999999</v>
      </c>
      <c r="AA253" s="11">
        <v>-10222924.359999999</v>
      </c>
      <c r="AB253" s="11">
        <v>-38789.58</v>
      </c>
      <c r="AC253" s="11">
        <v>-38791.480000000003</v>
      </c>
      <c r="AD253" s="11">
        <v>-38791.760000000002</v>
      </c>
      <c r="AE253" s="11">
        <v>-38791.980000000003</v>
      </c>
      <c r="AF253" s="11">
        <v>-38792.01</v>
      </c>
      <c r="AG253" s="11">
        <v>-38791.9</v>
      </c>
      <c r="AH253" s="11">
        <v>-38791.96</v>
      </c>
      <c r="AI253" s="11">
        <v>-38791.980000000003</v>
      </c>
      <c r="AJ253" s="11">
        <v>-38792.06</v>
      </c>
      <c r="AK253" s="11">
        <v>-38792.11</v>
      </c>
      <c r="AL253" s="11">
        <v>-38792.14</v>
      </c>
      <c r="AM253" s="11">
        <v>-38792.19</v>
      </c>
      <c r="AN253" s="11">
        <v>-38792.25</v>
      </c>
      <c r="AO253" t="str">
        <f t="shared" si="34"/>
        <v>ED</v>
      </c>
      <c r="AP253" t="str">
        <f>IFERROR(IF(VLOOKUP(MID(A253,4,2),'Data.Lookup - Do Not Print'!$S$3:$T$7,2,FALSE)=1,MID(A253,4,2),0),"AN")</f>
        <v>AN</v>
      </c>
      <c r="AQ253" t="s">
        <v>987</v>
      </c>
      <c r="AR253" t="str">
        <f t="shared" si="35"/>
        <v>342000</v>
      </c>
      <c r="AS253" t="str">
        <f>IF(AO253="GD",VLOOKUP(_xlfn.NUMBERVALUE(AR253),'Data.Lookup - Do Not Print'!$D$3:$E$12,2,TRUE),VLOOKUP(_xlfn.NUMBERVALUE(AR253),'Data.Lookup - Do Not Print'!$A$3:$B$16,2,TRUE))</f>
        <v>Production - Other</v>
      </c>
      <c r="AT253">
        <v>1</v>
      </c>
      <c r="AU253" t="str">
        <f t="shared" si="36"/>
        <v>ED.AN1</v>
      </c>
      <c r="AV253" s="46">
        <f>VLOOKUP($AU253,'2022-Allocations'!$I$6:$T$24,AV$8,FALSE)</f>
        <v>0.65529999999999999</v>
      </c>
      <c r="AW253" s="46">
        <f>VLOOKUP($AU253,'2022-Allocations'!$I$6:$T$24,AW$8,FALSE)</f>
        <v>0</v>
      </c>
      <c r="AX253" s="46">
        <f>VLOOKUP($AU253,'2022-Allocations'!$I$6:$T$24,AX$8,FALSE)</f>
        <v>0.34470000000000001</v>
      </c>
      <c r="AY253" s="46">
        <f>VLOOKUP($AU253,'2022-Allocations'!$I$6:$T$24,AY$8,FALSE)</f>
        <v>0</v>
      </c>
      <c r="AZ253" s="46">
        <f>VLOOKUP($AU253,'2022-Allocations'!$I$6:$T$24,AZ$8,FALSE)</f>
        <v>0</v>
      </c>
      <c r="BA253" s="121">
        <f t="shared" si="33"/>
        <v>0</v>
      </c>
      <c r="BB253" s="46">
        <f>VLOOKUP(A253,'Data.Lookup - Do Not Print'!$G$3:$I$802,3,FALSE)</f>
        <v>2.4500000000000001E-2</v>
      </c>
      <c r="BC253" s="46">
        <f>VLOOKUP(A253,'Data.Lookup - Do Not Print'!$M$3:$O$802,3,FALSE)</f>
        <v>2.3599999999999999E-2</v>
      </c>
      <c r="BD253" s="46" t="str">
        <f t="shared" si="38"/>
        <v>N</v>
      </c>
      <c r="BE253" s="126">
        <f t="shared" si="39"/>
        <v>12450889</v>
      </c>
      <c r="BF253" s="126">
        <f t="shared" si="40"/>
        <v>0</v>
      </c>
      <c r="BG253" s="126">
        <f t="shared" si="41"/>
        <v>6549400</v>
      </c>
      <c r="BH253" s="126">
        <f t="shared" si="42"/>
        <v>0</v>
      </c>
      <c r="BI253" s="126">
        <f t="shared" si="43"/>
        <v>0</v>
      </c>
      <c r="BJ253" s="131">
        <f t="shared" si="37"/>
        <v>0</v>
      </c>
    </row>
    <row r="254" spans="1:62" ht="13.5" thickBot="1">
      <c r="A254" s="9" t="s">
        <v>268</v>
      </c>
      <c r="B254" s="11">
        <v>138025367.58000001</v>
      </c>
      <c r="C254" s="11">
        <v>138042160.72999999</v>
      </c>
      <c r="D254" s="11">
        <v>138042558.72999999</v>
      </c>
      <c r="E254" s="11">
        <v>138055176.52000001</v>
      </c>
      <c r="F254" s="11">
        <v>138209823.78</v>
      </c>
      <c r="G254" s="11">
        <v>138213247.30000001</v>
      </c>
      <c r="H254" s="11">
        <v>138213453.87</v>
      </c>
      <c r="I254" s="11">
        <v>155014519.65000001</v>
      </c>
      <c r="J254" s="11">
        <v>153933743.02000001</v>
      </c>
      <c r="K254" s="11">
        <v>153934607.63999999</v>
      </c>
      <c r="L254" s="11">
        <v>153935179.34</v>
      </c>
      <c r="M254" s="11">
        <v>153938154.06999999</v>
      </c>
      <c r="N254" s="11">
        <v>153915854.36000001</v>
      </c>
      <c r="O254" s="11">
        <v>-50011846.25</v>
      </c>
      <c r="P254" s="11">
        <v>-50398340.789999999</v>
      </c>
      <c r="Q254" s="11">
        <v>-50784859.390000001</v>
      </c>
      <c r="R254" s="11">
        <v>-51171396.219999999</v>
      </c>
      <c r="S254" s="11">
        <v>-51558167.219999999</v>
      </c>
      <c r="T254" s="11">
        <v>-51945159.520000003</v>
      </c>
      <c r="U254" s="11">
        <v>-52332156.899999999</v>
      </c>
      <c r="V254" s="11">
        <v>-52742676.060000002</v>
      </c>
      <c r="W254" s="11">
        <v>-52998605.649999999</v>
      </c>
      <c r="X254" s="11">
        <v>-53429621.329999998</v>
      </c>
      <c r="Y254" s="11">
        <v>-53860639.030000001</v>
      </c>
      <c r="Z254" s="11">
        <v>-54291661.689999998</v>
      </c>
      <c r="AA254" s="11">
        <v>-54699582.799999997</v>
      </c>
      <c r="AB254" s="11">
        <v>-386234.02</v>
      </c>
      <c r="AC254" s="11">
        <v>-386494.54</v>
      </c>
      <c r="AD254" s="11">
        <v>-386518.6</v>
      </c>
      <c r="AE254" s="11">
        <v>-386536.83</v>
      </c>
      <c r="AF254" s="12">
        <v>-386771</v>
      </c>
      <c r="AG254" s="11">
        <v>-386992.3</v>
      </c>
      <c r="AH254" s="11">
        <v>-386997.38</v>
      </c>
      <c r="AI254" s="11">
        <v>-410519.16</v>
      </c>
      <c r="AJ254" s="11">
        <v>-432527.59</v>
      </c>
      <c r="AK254" s="11">
        <v>-431015.67999999999</v>
      </c>
      <c r="AL254" s="11">
        <v>-431017.7</v>
      </c>
      <c r="AM254" s="11">
        <v>-431022.66</v>
      </c>
      <c r="AN254" s="11">
        <v>-430995.61</v>
      </c>
      <c r="AO254" t="str">
        <f t="shared" si="34"/>
        <v>ED</v>
      </c>
      <c r="AP254" t="str">
        <f>IFERROR(IF(VLOOKUP(MID(A254,4,2),'Data.Lookup - Do Not Print'!$S$3:$T$7,2,FALSE)=1,MID(A254,4,2),0),"AN")</f>
        <v>AN</v>
      </c>
      <c r="AQ254" t="s">
        <v>987</v>
      </c>
      <c r="AR254" t="str">
        <f t="shared" si="35"/>
        <v>344000</v>
      </c>
      <c r="AS254" t="str">
        <f>IF(AO254="GD",VLOOKUP(_xlfn.NUMBERVALUE(AR254),'Data.Lookup - Do Not Print'!$D$3:$E$12,2,TRUE),VLOOKUP(_xlfn.NUMBERVALUE(AR254),'Data.Lookup - Do Not Print'!$A$3:$B$16,2,TRUE))</f>
        <v>Production - Other</v>
      </c>
      <c r="AT254">
        <v>1</v>
      </c>
      <c r="AU254" t="str">
        <f t="shared" si="36"/>
        <v>ED.AN1</v>
      </c>
      <c r="AV254" s="46">
        <f>VLOOKUP($AU254,'2022-Allocations'!$I$6:$T$24,AV$8,FALSE)</f>
        <v>0.65529999999999999</v>
      </c>
      <c r="AW254" s="46">
        <f>VLOOKUP($AU254,'2022-Allocations'!$I$6:$T$24,AW$8,FALSE)</f>
        <v>0</v>
      </c>
      <c r="AX254" s="46">
        <f>VLOOKUP($AU254,'2022-Allocations'!$I$6:$T$24,AX$8,FALSE)</f>
        <v>0.34470000000000001</v>
      </c>
      <c r="AY254" s="46">
        <f>VLOOKUP($AU254,'2022-Allocations'!$I$6:$T$24,AY$8,FALSE)</f>
        <v>0</v>
      </c>
      <c r="AZ254" s="46">
        <f>VLOOKUP($AU254,'2022-Allocations'!$I$6:$T$24,AZ$8,FALSE)</f>
        <v>0</v>
      </c>
      <c r="BA254" s="121">
        <f t="shared" si="33"/>
        <v>0</v>
      </c>
      <c r="BB254" s="46">
        <f>VLOOKUP(A254,'Data.Lookup - Do Not Print'!$G$3:$I$802,3,FALSE)</f>
        <v>3.3600000000000005E-2</v>
      </c>
      <c r="BC254" s="46">
        <f>VLOOKUP(A254,'Data.Lookup - Do Not Print'!$M$3:$O$802,3,FALSE)</f>
        <v>3.4000000000000002E-2</v>
      </c>
      <c r="BD254" s="46" t="str">
        <f t="shared" si="38"/>
        <v>N</v>
      </c>
      <c r="BE254" s="126">
        <f t="shared" si="39"/>
        <v>100861059</v>
      </c>
      <c r="BF254" s="126">
        <f t="shared" si="40"/>
        <v>0</v>
      </c>
      <c r="BG254" s="126">
        <f t="shared" si="41"/>
        <v>53054795</v>
      </c>
      <c r="BH254" s="126">
        <f t="shared" si="42"/>
        <v>0</v>
      </c>
      <c r="BI254" s="126">
        <f t="shared" si="43"/>
        <v>0</v>
      </c>
      <c r="BJ254" s="131">
        <f t="shared" si="37"/>
        <v>0</v>
      </c>
    </row>
    <row r="255" spans="1:62" ht="13.5" thickBot="1">
      <c r="A255" s="9" t="s">
        <v>269</v>
      </c>
      <c r="B255" s="11">
        <v>17123447.969999999</v>
      </c>
      <c r="C255" s="11">
        <v>17123476.460000001</v>
      </c>
      <c r="D255" s="11">
        <v>17123477.140000001</v>
      </c>
      <c r="E255" s="11">
        <v>17123498.559999999</v>
      </c>
      <c r="F255" s="11">
        <v>17123480.809999999</v>
      </c>
      <c r="G255" s="11">
        <v>17123486.609999999</v>
      </c>
      <c r="H255" s="11">
        <v>17798806.84</v>
      </c>
      <c r="I255" s="11">
        <v>17893032.350000001</v>
      </c>
      <c r="J255" s="11">
        <v>17899286.379999999</v>
      </c>
      <c r="K255" s="11">
        <v>17903548.149999999</v>
      </c>
      <c r="L255" s="11">
        <v>17904157.129999999</v>
      </c>
      <c r="M255" s="11">
        <v>17904452.539999999</v>
      </c>
      <c r="N255" s="11">
        <v>17886372.010000002</v>
      </c>
      <c r="O255" s="11">
        <v>-10399052.640000001</v>
      </c>
      <c r="P255" s="11">
        <v>-10473967.779999999</v>
      </c>
      <c r="Q255" s="11">
        <v>-10548882.99</v>
      </c>
      <c r="R255" s="11">
        <v>-10623798.25</v>
      </c>
      <c r="S255" s="11">
        <v>-10698713.52</v>
      </c>
      <c r="T255" s="11">
        <v>-10773628.76</v>
      </c>
      <c r="U255" s="11">
        <v>-10850021.289999999</v>
      </c>
      <c r="V255" s="11">
        <v>-10928097.18</v>
      </c>
      <c r="W255" s="11">
        <v>-11006392.880000001</v>
      </c>
      <c r="X255" s="11">
        <v>-11084711.58</v>
      </c>
      <c r="Y255" s="11">
        <v>-11163040.93</v>
      </c>
      <c r="Z255" s="11">
        <v>-11241372.26</v>
      </c>
      <c r="AA255" s="11">
        <v>-11301510.199999999</v>
      </c>
      <c r="AB255" s="11">
        <v>-74914.710000000006</v>
      </c>
      <c r="AC255" s="11">
        <v>-74915.14</v>
      </c>
      <c r="AD255" s="11">
        <v>-74915.210000000006</v>
      </c>
      <c r="AE255" s="11">
        <v>-74915.259999999995</v>
      </c>
      <c r="AF255" s="11">
        <v>-74915.27</v>
      </c>
      <c r="AG255" s="11">
        <v>-74915.240000000005</v>
      </c>
      <c r="AH255" s="11">
        <v>-76392.53</v>
      </c>
      <c r="AI255" s="11">
        <v>-78075.89</v>
      </c>
      <c r="AJ255" s="11">
        <v>-78295.7</v>
      </c>
      <c r="AK255" s="11">
        <v>-78318.7</v>
      </c>
      <c r="AL255" s="11">
        <v>-78329.350000000006</v>
      </c>
      <c r="AM255" s="11">
        <v>-78331.33</v>
      </c>
      <c r="AN255" s="11">
        <v>-78292.44</v>
      </c>
      <c r="AO255" t="str">
        <f t="shared" si="34"/>
        <v>ED</v>
      </c>
      <c r="AP255" t="str">
        <f>IFERROR(IF(VLOOKUP(MID(A255,4,2),'Data.Lookup - Do Not Print'!$S$3:$T$7,2,FALSE)=1,MID(A255,4,2),0),"AN")</f>
        <v>AN</v>
      </c>
      <c r="AQ255" t="s">
        <v>987</v>
      </c>
      <c r="AR255" t="str">
        <f t="shared" si="35"/>
        <v>345000</v>
      </c>
      <c r="AS255" t="str">
        <f>IF(AO255="GD",VLOOKUP(_xlfn.NUMBERVALUE(AR255),'Data.Lookup - Do Not Print'!$D$3:$E$12,2,TRUE),VLOOKUP(_xlfn.NUMBERVALUE(AR255),'Data.Lookup - Do Not Print'!$A$3:$B$16,2,TRUE))</f>
        <v>Production - Other</v>
      </c>
      <c r="AT255">
        <v>1</v>
      </c>
      <c r="AU255" t="str">
        <f t="shared" si="36"/>
        <v>ED.AN1</v>
      </c>
      <c r="AV255" s="46">
        <f>VLOOKUP($AU255,'2022-Allocations'!$I$6:$T$24,AV$8,FALSE)</f>
        <v>0.65529999999999999</v>
      </c>
      <c r="AW255" s="46">
        <f>VLOOKUP($AU255,'2022-Allocations'!$I$6:$T$24,AW$8,FALSE)</f>
        <v>0</v>
      </c>
      <c r="AX255" s="46">
        <f>VLOOKUP($AU255,'2022-Allocations'!$I$6:$T$24,AX$8,FALSE)</f>
        <v>0.34470000000000001</v>
      </c>
      <c r="AY255" s="46">
        <f>VLOOKUP($AU255,'2022-Allocations'!$I$6:$T$24,AY$8,FALSE)</f>
        <v>0</v>
      </c>
      <c r="AZ255" s="46">
        <f>VLOOKUP($AU255,'2022-Allocations'!$I$6:$T$24,AZ$8,FALSE)</f>
        <v>0</v>
      </c>
      <c r="BA255" s="121">
        <f t="shared" si="33"/>
        <v>0</v>
      </c>
      <c r="BB255" s="46">
        <f>VLOOKUP(A255,'Data.Lookup - Do Not Print'!$G$3:$I$802,3,FALSE)</f>
        <v>5.2499999999999998E-2</v>
      </c>
      <c r="BC255" s="46">
        <f>VLOOKUP(A255,'Data.Lookup - Do Not Print'!$M$3:$O$802,3,FALSE)</f>
        <v>2.46E-2</v>
      </c>
      <c r="BD255" s="46" t="str">
        <f t="shared" si="38"/>
        <v>N</v>
      </c>
      <c r="BE255" s="126">
        <f t="shared" si="39"/>
        <v>11720940</v>
      </c>
      <c r="BF255" s="126">
        <f t="shared" si="40"/>
        <v>0</v>
      </c>
      <c r="BG255" s="126">
        <f t="shared" si="41"/>
        <v>6165432</v>
      </c>
      <c r="BH255" s="126">
        <f t="shared" si="42"/>
        <v>0</v>
      </c>
      <c r="BI255" s="126">
        <f t="shared" si="43"/>
        <v>0</v>
      </c>
      <c r="BJ255" s="131">
        <f t="shared" si="37"/>
        <v>0</v>
      </c>
    </row>
    <row r="256" spans="1:62" ht="13.5" thickBot="1">
      <c r="A256" s="9" t="s">
        <v>270</v>
      </c>
      <c r="B256" s="11">
        <v>934915.18</v>
      </c>
      <c r="C256" s="11">
        <v>935049.91</v>
      </c>
      <c r="D256" s="11">
        <v>935053.1</v>
      </c>
      <c r="E256" s="11">
        <v>935154.33</v>
      </c>
      <c r="F256" s="11">
        <v>935070.36</v>
      </c>
      <c r="G256" s="11">
        <v>935097.83</v>
      </c>
      <c r="H256" s="11">
        <v>935099.49</v>
      </c>
      <c r="I256" s="11">
        <v>935109.51</v>
      </c>
      <c r="J256" s="12">
        <v>935131</v>
      </c>
      <c r="K256" s="11">
        <v>935137.94</v>
      </c>
      <c r="L256" s="11">
        <v>935142.53</v>
      </c>
      <c r="M256" s="11">
        <v>935166.4</v>
      </c>
      <c r="N256" s="11">
        <v>935172.62</v>
      </c>
      <c r="O256" s="11">
        <v>-199521.48</v>
      </c>
      <c r="P256" s="11">
        <v>-202949.75</v>
      </c>
      <c r="Q256" s="11">
        <v>-206378.28</v>
      </c>
      <c r="R256" s="11">
        <v>-209806.99</v>
      </c>
      <c r="S256" s="11">
        <v>-213235.73</v>
      </c>
      <c r="T256" s="11">
        <v>-216664.37</v>
      </c>
      <c r="U256" s="11">
        <v>-220093.06</v>
      </c>
      <c r="V256" s="11">
        <v>-223521.78</v>
      </c>
      <c r="W256" s="11">
        <v>-226950.55</v>
      </c>
      <c r="X256" s="11">
        <v>-230379.37</v>
      </c>
      <c r="Y256" s="11">
        <v>-233808.21</v>
      </c>
      <c r="Z256" s="11">
        <v>-237237.11</v>
      </c>
      <c r="AA256" s="11">
        <v>-240666.07</v>
      </c>
      <c r="AB256" s="11">
        <v>-3426.55</v>
      </c>
      <c r="AC256" s="11">
        <v>-3428.27</v>
      </c>
      <c r="AD256" s="11">
        <v>-3428.53</v>
      </c>
      <c r="AE256" s="11">
        <v>-3428.71</v>
      </c>
      <c r="AF256" s="11">
        <v>-3428.74</v>
      </c>
      <c r="AG256" s="11">
        <v>-3428.64</v>
      </c>
      <c r="AH256" s="11">
        <v>-3428.69</v>
      </c>
      <c r="AI256" s="11">
        <v>-3428.72</v>
      </c>
      <c r="AJ256" s="11">
        <v>-3428.77</v>
      </c>
      <c r="AK256" s="11">
        <v>-3428.82</v>
      </c>
      <c r="AL256" s="11">
        <v>-3428.84</v>
      </c>
      <c r="AM256" s="11">
        <v>-3428.9</v>
      </c>
      <c r="AN256" s="11">
        <v>-3428.96</v>
      </c>
      <c r="AO256" t="str">
        <f t="shared" si="34"/>
        <v>ED</v>
      </c>
      <c r="AP256" t="str">
        <f>IFERROR(IF(VLOOKUP(MID(A256,4,2),'Data.Lookup - Do Not Print'!$S$3:$T$7,2,FALSE)=1,MID(A256,4,2),0),"AN")</f>
        <v>AN</v>
      </c>
      <c r="AQ256" t="s">
        <v>987</v>
      </c>
      <c r="AR256" t="str">
        <f t="shared" si="35"/>
        <v>346000</v>
      </c>
      <c r="AS256" t="str">
        <f>IF(AO256="GD",VLOOKUP(_xlfn.NUMBERVALUE(AR256),'Data.Lookup - Do Not Print'!$D$3:$E$12,2,TRUE),VLOOKUP(_xlfn.NUMBERVALUE(AR256),'Data.Lookup - Do Not Print'!$A$3:$B$16,2,TRUE))</f>
        <v>Production - Other</v>
      </c>
      <c r="AT256">
        <v>1</v>
      </c>
      <c r="AU256" t="str">
        <f t="shared" si="36"/>
        <v>ED.AN1</v>
      </c>
      <c r="AV256" s="46">
        <f>VLOOKUP($AU256,'2022-Allocations'!$I$6:$T$24,AV$8,FALSE)</f>
        <v>0.65529999999999999</v>
      </c>
      <c r="AW256" s="46">
        <f>VLOOKUP($AU256,'2022-Allocations'!$I$6:$T$24,AW$8,FALSE)</f>
        <v>0</v>
      </c>
      <c r="AX256" s="46">
        <f>VLOOKUP($AU256,'2022-Allocations'!$I$6:$T$24,AX$8,FALSE)</f>
        <v>0.34470000000000001</v>
      </c>
      <c r="AY256" s="46">
        <f>VLOOKUP($AU256,'2022-Allocations'!$I$6:$T$24,AY$8,FALSE)</f>
        <v>0</v>
      </c>
      <c r="AZ256" s="46">
        <f>VLOOKUP($AU256,'2022-Allocations'!$I$6:$T$24,AZ$8,FALSE)</f>
        <v>0</v>
      </c>
      <c r="BA256" s="121">
        <f t="shared" si="33"/>
        <v>0</v>
      </c>
      <c r="BB256" s="46">
        <f>VLOOKUP(A256,'Data.Lookup - Do Not Print'!$G$3:$I$802,3,FALSE)</f>
        <v>4.4000000000000004E-2</v>
      </c>
      <c r="BC256" s="46">
        <f>VLOOKUP(A256,'Data.Lookup - Do Not Print'!$M$3:$O$802,3,FALSE)</f>
        <v>4.3899999999999995E-2</v>
      </c>
      <c r="BD256" s="46" t="str">
        <f t="shared" si="38"/>
        <v>N</v>
      </c>
      <c r="BE256" s="126">
        <f t="shared" si="39"/>
        <v>612819</v>
      </c>
      <c r="BF256" s="126">
        <f t="shared" si="40"/>
        <v>0</v>
      </c>
      <c r="BG256" s="126">
        <f t="shared" si="41"/>
        <v>322354</v>
      </c>
      <c r="BH256" s="126">
        <f t="shared" si="42"/>
        <v>0</v>
      </c>
      <c r="BI256" s="126">
        <f t="shared" si="43"/>
        <v>0</v>
      </c>
      <c r="BJ256" s="131">
        <f t="shared" si="37"/>
        <v>0</v>
      </c>
    </row>
    <row r="257" spans="1:62" ht="13.5" thickBot="1">
      <c r="A257" s="9" t="s">
        <v>271</v>
      </c>
      <c r="B257" s="11">
        <v>351681.62</v>
      </c>
      <c r="C257" s="11">
        <v>351681.62</v>
      </c>
      <c r="D257" s="11">
        <v>351681.62</v>
      </c>
      <c r="E257" s="11">
        <v>351681.62</v>
      </c>
      <c r="F257" s="11">
        <v>351681.62</v>
      </c>
      <c r="G257" s="11">
        <v>351681.62</v>
      </c>
      <c r="H257" s="11">
        <v>351681.62</v>
      </c>
      <c r="I257" s="11">
        <v>351681.62</v>
      </c>
      <c r="J257" s="11">
        <v>351681.62</v>
      </c>
      <c r="K257" s="11">
        <v>351681.62</v>
      </c>
      <c r="L257" s="11">
        <v>351681.62</v>
      </c>
      <c r="M257" s="11">
        <v>351681.62</v>
      </c>
      <c r="N257" s="11">
        <v>351681.62</v>
      </c>
      <c r="O257" s="11">
        <v>-100669.4</v>
      </c>
      <c r="P257" s="11">
        <v>-100955.78</v>
      </c>
      <c r="Q257" s="11">
        <v>-101242.16</v>
      </c>
      <c r="R257" s="11">
        <v>-101528.54</v>
      </c>
      <c r="S257" s="11">
        <v>-101814.92</v>
      </c>
      <c r="T257" s="11">
        <v>-102101.3</v>
      </c>
      <c r="U257" s="11">
        <v>-102387.68</v>
      </c>
      <c r="V257" s="11">
        <v>-102674.06</v>
      </c>
      <c r="W257" s="11">
        <v>-102960.44</v>
      </c>
      <c r="X257" s="11">
        <v>-103246.82</v>
      </c>
      <c r="Y257" s="11">
        <v>-103533.2</v>
      </c>
      <c r="Z257" s="11">
        <v>-103819.58</v>
      </c>
      <c r="AA257" s="11">
        <v>-104105.96</v>
      </c>
      <c r="AB257" s="11">
        <v>-286.38</v>
      </c>
      <c r="AC257" s="11">
        <v>-286.38</v>
      </c>
      <c r="AD257" s="11">
        <v>-286.38</v>
      </c>
      <c r="AE257" s="11">
        <v>-286.38</v>
      </c>
      <c r="AF257" s="11">
        <v>-286.38</v>
      </c>
      <c r="AG257" s="11">
        <v>-286.38</v>
      </c>
      <c r="AH257" s="11">
        <v>-286.38</v>
      </c>
      <c r="AI257" s="11">
        <v>-286.38</v>
      </c>
      <c r="AJ257" s="11">
        <v>-286.38</v>
      </c>
      <c r="AK257" s="11">
        <v>-286.38</v>
      </c>
      <c r="AL257" s="11">
        <v>-286.38</v>
      </c>
      <c r="AM257" s="11">
        <v>-286.38</v>
      </c>
      <c r="AN257" s="11">
        <v>-286.38</v>
      </c>
      <c r="AO257" t="str">
        <f t="shared" si="34"/>
        <v>ED</v>
      </c>
      <c r="AP257" t="str">
        <f>IFERROR(IF(VLOOKUP(MID(A257,4,2),'Data.Lookup - Do Not Print'!$S$3:$T$7,2,FALSE)=1,MID(A257,4,2),0),"AN")</f>
        <v>AN</v>
      </c>
      <c r="AQ257" t="s">
        <v>987</v>
      </c>
      <c r="AR257" t="str">
        <f t="shared" si="35"/>
        <v>347000</v>
      </c>
      <c r="AS257" t="str">
        <f>IF(AO257="GD",VLOOKUP(_xlfn.NUMBERVALUE(AR257),'Data.Lookup - Do Not Print'!$D$3:$E$12,2,TRUE),VLOOKUP(_xlfn.NUMBERVALUE(AR257),'Data.Lookup - Do Not Print'!$A$3:$B$16,2,TRUE))</f>
        <v>Production - Other</v>
      </c>
      <c r="AT257">
        <v>1</v>
      </c>
      <c r="AU257" t="str">
        <f t="shared" si="36"/>
        <v>ED.AN1</v>
      </c>
      <c r="AV257" s="46">
        <f>VLOOKUP($AU257,'2022-Allocations'!$I$6:$T$24,AV$8,FALSE)</f>
        <v>0.65529999999999999</v>
      </c>
      <c r="AW257" s="46">
        <f>VLOOKUP($AU257,'2022-Allocations'!$I$6:$T$24,AW$8,FALSE)</f>
        <v>0</v>
      </c>
      <c r="AX257" s="46">
        <f>VLOOKUP($AU257,'2022-Allocations'!$I$6:$T$24,AX$8,FALSE)</f>
        <v>0.34470000000000001</v>
      </c>
      <c r="AY257" s="46">
        <f>VLOOKUP($AU257,'2022-Allocations'!$I$6:$T$24,AY$8,FALSE)</f>
        <v>0</v>
      </c>
      <c r="AZ257" s="46">
        <f>VLOOKUP($AU257,'2022-Allocations'!$I$6:$T$24,AZ$8,FALSE)</f>
        <v>0</v>
      </c>
      <c r="BA257" s="121">
        <f t="shared" si="33"/>
        <v>0</v>
      </c>
      <c r="BB257" s="46">
        <f>VLOOKUP(A257,'Data.Lookup - Do Not Print'!$G$3:$I$802,3,FALSE)</f>
        <v>0</v>
      </c>
      <c r="BC257" s="46">
        <f>VLOOKUP(A257,'Data.Lookup - Do Not Print'!$M$3:$O$802,3,FALSE)</f>
        <v>0</v>
      </c>
      <c r="BD257" s="46" t="str">
        <f t="shared" si="38"/>
        <v>Y</v>
      </c>
      <c r="BE257" s="126">
        <f t="shared" si="39"/>
        <v>230457</v>
      </c>
      <c r="BF257" s="126">
        <f t="shared" si="40"/>
        <v>0</v>
      </c>
      <c r="BG257" s="126">
        <f t="shared" si="41"/>
        <v>121225</v>
      </c>
      <c r="BH257" s="126">
        <f t="shared" si="42"/>
        <v>0</v>
      </c>
      <c r="BI257" s="126">
        <f t="shared" si="43"/>
        <v>0</v>
      </c>
      <c r="BJ257" s="131">
        <f t="shared" si="37"/>
        <v>0</v>
      </c>
    </row>
    <row r="258" spans="1:62" ht="13.5" thickBot="1">
      <c r="A258" s="9" t="s">
        <v>272</v>
      </c>
      <c r="B258" s="11">
        <v>21284.66</v>
      </c>
      <c r="C258" s="11">
        <v>21284.66</v>
      </c>
      <c r="D258" s="11">
        <v>21284.66</v>
      </c>
      <c r="E258" s="11">
        <v>21284.66</v>
      </c>
      <c r="F258" s="11">
        <v>21284.66</v>
      </c>
      <c r="G258" s="11">
        <v>21284.66</v>
      </c>
      <c r="H258" s="11">
        <v>21284.66</v>
      </c>
      <c r="I258" s="11">
        <v>21284.66</v>
      </c>
      <c r="J258" s="11">
        <v>21284.66</v>
      </c>
      <c r="K258" s="11">
        <v>21284.66</v>
      </c>
      <c r="L258" s="11">
        <v>21284.66</v>
      </c>
      <c r="M258" s="11">
        <v>21284.66</v>
      </c>
      <c r="N258" s="11">
        <v>21284.66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t="str">
        <f t="shared" si="34"/>
        <v>ED</v>
      </c>
      <c r="AP258" t="str">
        <f>IFERROR(IF(VLOOKUP(MID(A258,4,2),'Data.Lookup - Do Not Print'!$S$3:$T$7,2,FALSE)=1,MID(A258,4,2),0),"AN")</f>
        <v>AN</v>
      </c>
      <c r="AQ258" t="s">
        <v>987</v>
      </c>
      <c r="AR258" t="str">
        <f t="shared" si="35"/>
        <v>350200</v>
      </c>
      <c r="AS258" t="str">
        <f>IF(AO258="GD",VLOOKUP(_xlfn.NUMBERVALUE(AR258),'Data.Lookup - Do Not Print'!$D$3:$E$12,2,TRUE),VLOOKUP(_xlfn.NUMBERVALUE(AR258),'Data.Lookup - Do Not Print'!$A$3:$B$16,2,TRUE))</f>
        <v>Transmission</v>
      </c>
      <c r="AT258">
        <v>4</v>
      </c>
      <c r="AU258" t="str">
        <f t="shared" si="36"/>
        <v>ED.AN4</v>
      </c>
      <c r="AV258" s="46">
        <f>VLOOKUP($AU258,'2022-Allocations'!$I$6:$T$24,AV$8,FALSE)</f>
        <v>0.66500999999999999</v>
      </c>
      <c r="AW258" s="46">
        <f>VLOOKUP($AU258,'2022-Allocations'!$I$6:$T$24,AW$8,FALSE)</f>
        <v>0</v>
      </c>
      <c r="AX258" s="46">
        <f>VLOOKUP($AU258,'2022-Allocations'!$I$6:$T$24,AX$8,FALSE)</f>
        <v>0.33499000000000001</v>
      </c>
      <c r="AY258" s="46">
        <f>VLOOKUP($AU258,'2022-Allocations'!$I$6:$T$24,AY$8,FALSE)</f>
        <v>0</v>
      </c>
      <c r="AZ258" s="46">
        <f>VLOOKUP($AU258,'2022-Allocations'!$I$6:$T$24,AZ$8,FALSE)</f>
        <v>0</v>
      </c>
      <c r="BA258" s="121">
        <f t="shared" si="33"/>
        <v>0</v>
      </c>
      <c r="BB258" s="46">
        <f>VLOOKUP(A258,'Data.Lookup - Do Not Print'!$G$3:$I$802,3,FALSE)</f>
        <v>0</v>
      </c>
      <c r="BC258" s="46">
        <f>VLOOKUP(A258,'Data.Lookup - Do Not Print'!$M$3:$O$802,3,FALSE)</f>
        <v>0</v>
      </c>
      <c r="BD258" s="46" t="str">
        <f t="shared" si="38"/>
        <v>Y</v>
      </c>
      <c r="BE258" s="126">
        <f t="shared" si="39"/>
        <v>14155</v>
      </c>
      <c r="BF258" s="126">
        <f t="shared" si="40"/>
        <v>0</v>
      </c>
      <c r="BG258" s="126">
        <f t="shared" si="41"/>
        <v>7130</v>
      </c>
      <c r="BH258" s="126">
        <f t="shared" si="42"/>
        <v>0</v>
      </c>
      <c r="BI258" s="126">
        <f t="shared" si="43"/>
        <v>0</v>
      </c>
      <c r="BJ258" s="131">
        <f t="shared" si="37"/>
        <v>0</v>
      </c>
    </row>
    <row r="259" spans="1:62" ht="13.5" thickBot="1">
      <c r="A259" s="9" t="s">
        <v>273</v>
      </c>
      <c r="B259" s="11">
        <v>389347.79</v>
      </c>
      <c r="C259" s="11">
        <v>389347.79</v>
      </c>
      <c r="D259" s="11">
        <v>389347.79</v>
      </c>
      <c r="E259" s="11">
        <v>389347.79</v>
      </c>
      <c r="F259" s="11">
        <v>389347.79</v>
      </c>
      <c r="G259" s="11">
        <v>389347.79</v>
      </c>
      <c r="H259" s="11">
        <v>389347.79</v>
      </c>
      <c r="I259" s="11">
        <v>389347.79</v>
      </c>
      <c r="J259" s="11">
        <v>389347.79</v>
      </c>
      <c r="K259" s="11">
        <v>389347.79</v>
      </c>
      <c r="L259" s="11">
        <v>389347.79</v>
      </c>
      <c r="M259" s="11">
        <v>389347.79</v>
      </c>
      <c r="N259" s="11">
        <v>389347.79</v>
      </c>
      <c r="O259" s="11">
        <v>-188142.35</v>
      </c>
      <c r="P259" s="11">
        <v>-188528.45</v>
      </c>
      <c r="Q259" s="11">
        <v>-188914.55</v>
      </c>
      <c r="R259" s="11">
        <v>-189300.65</v>
      </c>
      <c r="S259" s="11">
        <v>-189686.75</v>
      </c>
      <c r="T259" s="11">
        <v>-190072.85</v>
      </c>
      <c r="U259" s="11">
        <v>-190458.95</v>
      </c>
      <c r="V259" s="11">
        <v>-190845.05</v>
      </c>
      <c r="W259" s="11">
        <v>-191231.15</v>
      </c>
      <c r="X259" s="11">
        <v>-191617.25</v>
      </c>
      <c r="Y259" s="11">
        <v>-192003.35</v>
      </c>
      <c r="Z259" s="11">
        <v>-192389.45</v>
      </c>
      <c r="AA259" s="11">
        <v>-192775.55</v>
      </c>
      <c r="AB259" s="11">
        <v>-386.1</v>
      </c>
      <c r="AC259" s="11">
        <v>-386.1</v>
      </c>
      <c r="AD259" s="11">
        <v>-386.1</v>
      </c>
      <c r="AE259" s="11">
        <v>-386.1</v>
      </c>
      <c r="AF259" s="11">
        <v>-386.1</v>
      </c>
      <c r="AG259" s="11">
        <v>-386.1</v>
      </c>
      <c r="AH259" s="11">
        <v>-386.1</v>
      </c>
      <c r="AI259" s="11">
        <v>-386.1</v>
      </c>
      <c r="AJ259" s="11">
        <v>-386.1</v>
      </c>
      <c r="AK259" s="11">
        <v>-386.1</v>
      </c>
      <c r="AL259" s="11">
        <v>-386.1</v>
      </c>
      <c r="AM259" s="11">
        <v>-386.1</v>
      </c>
      <c r="AN259" s="11">
        <v>-386.1</v>
      </c>
      <c r="AO259" t="str">
        <f t="shared" si="34"/>
        <v>ED</v>
      </c>
      <c r="AP259" t="str">
        <f>IFERROR(IF(VLOOKUP(MID(A259,4,2),'Data.Lookup - Do Not Print'!$S$3:$T$7,2,FALSE)=1,MID(A259,4,2),0),"AN")</f>
        <v>AN</v>
      </c>
      <c r="AQ259" t="s">
        <v>987</v>
      </c>
      <c r="AR259" t="str">
        <f t="shared" si="35"/>
        <v>350400</v>
      </c>
      <c r="AS259" t="str">
        <f>IF(AO259="GD",VLOOKUP(_xlfn.NUMBERVALUE(AR259),'Data.Lookup - Do Not Print'!$D$3:$E$12,2,TRUE),VLOOKUP(_xlfn.NUMBERVALUE(AR259),'Data.Lookup - Do Not Print'!$A$3:$B$16,2,TRUE))</f>
        <v>Transmission</v>
      </c>
      <c r="AT259">
        <v>4</v>
      </c>
      <c r="AU259" t="str">
        <f t="shared" si="36"/>
        <v>ED.AN4</v>
      </c>
      <c r="AV259" s="46">
        <f>VLOOKUP($AU259,'2022-Allocations'!$I$6:$T$24,AV$8,FALSE)</f>
        <v>0.66500999999999999</v>
      </c>
      <c r="AW259" s="46">
        <f>VLOOKUP($AU259,'2022-Allocations'!$I$6:$T$24,AW$8,FALSE)</f>
        <v>0</v>
      </c>
      <c r="AX259" s="46">
        <f>VLOOKUP($AU259,'2022-Allocations'!$I$6:$T$24,AX$8,FALSE)</f>
        <v>0.33499000000000001</v>
      </c>
      <c r="AY259" s="46">
        <f>VLOOKUP($AU259,'2022-Allocations'!$I$6:$T$24,AY$8,FALSE)</f>
        <v>0</v>
      </c>
      <c r="AZ259" s="46">
        <f>VLOOKUP($AU259,'2022-Allocations'!$I$6:$T$24,AZ$8,FALSE)</f>
        <v>0</v>
      </c>
      <c r="BA259" s="121">
        <f t="shared" si="33"/>
        <v>0</v>
      </c>
      <c r="BB259" s="46">
        <f>VLOOKUP(A259,'Data.Lookup - Do Not Print'!$G$3:$I$802,3,FALSE)</f>
        <v>1.1900000000000001E-2</v>
      </c>
      <c r="BC259" s="46">
        <f>VLOOKUP(A259,'Data.Lookup - Do Not Print'!$M$3:$O$802,3,FALSE)</f>
        <v>1.18E-2</v>
      </c>
      <c r="BD259" s="46" t="str">
        <f t="shared" si="38"/>
        <v>N</v>
      </c>
      <c r="BE259" s="126">
        <f t="shared" si="39"/>
        <v>258920</v>
      </c>
      <c r="BF259" s="126">
        <f t="shared" si="40"/>
        <v>0</v>
      </c>
      <c r="BG259" s="126">
        <f t="shared" si="41"/>
        <v>130428</v>
      </c>
      <c r="BH259" s="126">
        <f t="shared" si="42"/>
        <v>0</v>
      </c>
      <c r="BI259" s="126">
        <f t="shared" si="43"/>
        <v>0</v>
      </c>
      <c r="BJ259" s="131">
        <f t="shared" si="37"/>
        <v>0</v>
      </c>
    </row>
    <row r="260" spans="1:62" ht="13.5" thickBot="1">
      <c r="A260" s="9" t="s">
        <v>274</v>
      </c>
      <c r="B260" s="11">
        <v>61145.06</v>
      </c>
      <c r="C260" s="11">
        <v>1145.32</v>
      </c>
      <c r="D260" s="11">
        <v>5413.36</v>
      </c>
      <c r="E260" s="11">
        <v>11191.13</v>
      </c>
      <c r="F260" s="11">
        <v>13460.15</v>
      </c>
      <c r="G260" s="11">
        <v>28612.94</v>
      </c>
      <c r="H260" s="11">
        <v>36646.76</v>
      </c>
      <c r="I260" s="11">
        <v>37952.42</v>
      </c>
      <c r="J260" s="11">
        <v>44229.13</v>
      </c>
      <c r="K260" s="11">
        <v>54070.7</v>
      </c>
      <c r="L260" s="11">
        <v>65837.42</v>
      </c>
      <c r="M260" s="11">
        <v>69933.05</v>
      </c>
      <c r="N260" s="11">
        <v>77337.929999999993</v>
      </c>
      <c r="O260" s="11">
        <v>-463.17</v>
      </c>
      <c r="P260" s="11">
        <v>-505.47</v>
      </c>
      <c r="Q260" s="11">
        <v>-509.93</v>
      </c>
      <c r="R260" s="11">
        <v>-521.21</v>
      </c>
      <c r="S260" s="11">
        <v>-537.95000000000005</v>
      </c>
      <c r="T260" s="11">
        <v>-566.52</v>
      </c>
      <c r="U260" s="11">
        <v>-610.85</v>
      </c>
      <c r="V260" s="11">
        <v>-661.51</v>
      </c>
      <c r="W260" s="11">
        <v>-717.32</v>
      </c>
      <c r="X260" s="11">
        <v>-784.08</v>
      </c>
      <c r="Y260" s="11">
        <v>-865.52</v>
      </c>
      <c r="Z260" s="11">
        <v>-957.73</v>
      </c>
      <c r="AA260" s="11">
        <v>-1057.75</v>
      </c>
      <c r="AB260" s="11">
        <v>-80.42</v>
      </c>
      <c r="AC260" s="11">
        <v>-42.3</v>
      </c>
      <c r="AD260" s="11">
        <v>-4.46</v>
      </c>
      <c r="AE260" s="11">
        <v>-11.28</v>
      </c>
      <c r="AF260" s="11">
        <v>-16.739999999999998</v>
      </c>
      <c r="AG260" s="11">
        <v>-28.57</v>
      </c>
      <c r="AH260" s="11">
        <v>-44.33</v>
      </c>
      <c r="AI260" s="11">
        <v>-50.66</v>
      </c>
      <c r="AJ260" s="11">
        <v>-55.81</v>
      </c>
      <c r="AK260" s="11">
        <v>-66.760000000000005</v>
      </c>
      <c r="AL260" s="11">
        <v>-81.44</v>
      </c>
      <c r="AM260" s="11">
        <v>-92.21</v>
      </c>
      <c r="AN260" s="11">
        <v>-100.02</v>
      </c>
      <c r="AO260" t="str">
        <f t="shared" si="34"/>
        <v>ED</v>
      </c>
      <c r="AP260" t="str">
        <f>IFERROR(IF(VLOOKUP(MID(A260,4,2),'Data.Lookup - Do Not Print'!$S$3:$T$7,2,FALSE)=1,MID(A260,4,2),0),"AN")</f>
        <v>AN</v>
      </c>
      <c r="AQ260" t="s">
        <v>987</v>
      </c>
      <c r="AR260" t="str">
        <f t="shared" si="35"/>
        <v>352000</v>
      </c>
      <c r="AS260" t="str">
        <f>IF(AO260="GD",VLOOKUP(_xlfn.NUMBERVALUE(AR260),'Data.Lookup - Do Not Print'!$D$3:$E$12,2,TRUE),VLOOKUP(_xlfn.NUMBERVALUE(AR260),'Data.Lookup - Do Not Print'!$A$3:$B$16,2,TRUE))</f>
        <v>Transmission</v>
      </c>
      <c r="AT260">
        <v>4</v>
      </c>
      <c r="AU260" t="str">
        <f t="shared" si="36"/>
        <v>ED.AN4</v>
      </c>
      <c r="AV260" s="46">
        <f>VLOOKUP($AU260,'2022-Allocations'!$I$6:$T$24,AV$8,FALSE)</f>
        <v>0.66500999999999999</v>
      </c>
      <c r="AW260" s="46">
        <f>VLOOKUP($AU260,'2022-Allocations'!$I$6:$T$24,AW$8,FALSE)</f>
        <v>0</v>
      </c>
      <c r="AX260" s="46">
        <f>VLOOKUP($AU260,'2022-Allocations'!$I$6:$T$24,AX$8,FALSE)</f>
        <v>0.33499000000000001</v>
      </c>
      <c r="AY260" s="46">
        <f>VLOOKUP($AU260,'2022-Allocations'!$I$6:$T$24,AY$8,FALSE)</f>
        <v>0</v>
      </c>
      <c r="AZ260" s="46">
        <f>VLOOKUP($AU260,'2022-Allocations'!$I$6:$T$24,AZ$8,FALSE)</f>
        <v>0</v>
      </c>
      <c r="BA260" s="121">
        <f t="shared" ref="BA260:BA321" si="44">SUM(AV260:AZ260)-1</f>
        <v>0</v>
      </c>
      <c r="BB260" s="46">
        <f>VLOOKUP(A260,'Data.Lookup - Do Not Print'!$G$3:$I$802,3,FALSE)</f>
        <v>1.6300000000000002E-2</v>
      </c>
      <c r="BC260" s="46">
        <f>VLOOKUP(A260,'Data.Lookup - Do Not Print'!$M$3:$O$802,3,FALSE)</f>
        <v>1.7600000000000001E-2</v>
      </c>
      <c r="BD260" s="46" t="str">
        <f t="shared" si="38"/>
        <v>N</v>
      </c>
      <c r="BE260" s="126">
        <f t="shared" si="39"/>
        <v>51430</v>
      </c>
      <c r="BF260" s="126">
        <f t="shared" si="40"/>
        <v>0</v>
      </c>
      <c r="BG260" s="126">
        <f t="shared" si="41"/>
        <v>25907</v>
      </c>
      <c r="BH260" s="126">
        <f t="shared" si="42"/>
        <v>0</v>
      </c>
      <c r="BI260" s="126">
        <f t="shared" si="43"/>
        <v>0</v>
      </c>
      <c r="BJ260" s="131">
        <f t="shared" si="37"/>
        <v>0</v>
      </c>
    </row>
    <row r="261" spans="1:62" ht="13.5" thickBot="1">
      <c r="A261" s="9" t="s">
        <v>275</v>
      </c>
      <c r="B261" s="11">
        <v>7942062.5700000003</v>
      </c>
      <c r="C261" s="11">
        <v>8125659.8300000001</v>
      </c>
      <c r="D261" s="11">
        <v>8129927.8700000001</v>
      </c>
      <c r="E261" s="11">
        <v>8135705.6399999997</v>
      </c>
      <c r="F261" s="11">
        <v>8137974.6600000001</v>
      </c>
      <c r="G261" s="11">
        <v>8153127.4500000002</v>
      </c>
      <c r="H261" s="11">
        <v>8161161.2699999996</v>
      </c>
      <c r="I261" s="11">
        <v>8162466.9299999997</v>
      </c>
      <c r="J261" s="11">
        <v>8168743.6399999997</v>
      </c>
      <c r="K261" s="11">
        <v>8178585.21</v>
      </c>
      <c r="L261" s="11">
        <v>8190351.9299999997</v>
      </c>
      <c r="M261" s="11">
        <v>8194447.5599999996</v>
      </c>
      <c r="N261" s="11">
        <v>8201852.4400000004</v>
      </c>
      <c r="O261" s="11">
        <v>-4698234.21</v>
      </c>
      <c r="P261" s="11">
        <v>-4714368.88</v>
      </c>
      <c r="Q261" s="11">
        <v>-4730692.2</v>
      </c>
      <c r="R261" s="11">
        <v>-4747025.6100000003</v>
      </c>
      <c r="S261" s="11">
        <v>-4763367.0999999996</v>
      </c>
      <c r="T261" s="11">
        <v>-4779726.08</v>
      </c>
      <c r="U261" s="11">
        <v>-4796108.34</v>
      </c>
      <c r="V261" s="11">
        <v>-4812499.9800000004</v>
      </c>
      <c r="W261" s="11">
        <v>-4828899.24</v>
      </c>
      <c r="X261" s="11">
        <v>-4845314.68</v>
      </c>
      <c r="Y261" s="11">
        <v>-4861751.8099999996</v>
      </c>
      <c r="Z261" s="11">
        <v>-4878204.8899999997</v>
      </c>
      <c r="AA261" s="11">
        <v>-4894669.51</v>
      </c>
      <c r="AB261" s="11">
        <v>-15959.99</v>
      </c>
      <c r="AC261" s="11">
        <v>-16134.67</v>
      </c>
      <c r="AD261" s="11">
        <v>-16323.32</v>
      </c>
      <c r="AE261" s="11">
        <v>-16333.41</v>
      </c>
      <c r="AF261" s="11">
        <v>-16341.49</v>
      </c>
      <c r="AG261" s="11">
        <v>-16358.98</v>
      </c>
      <c r="AH261" s="11">
        <v>-16382.26</v>
      </c>
      <c r="AI261" s="11">
        <v>-16391.64</v>
      </c>
      <c r="AJ261" s="11">
        <v>-16399.259999999998</v>
      </c>
      <c r="AK261" s="11">
        <v>-16415.439999999999</v>
      </c>
      <c r="AL261" s="11">
        <v>-16437.13</v>
      </c>
      <c r="AM261" s="11">
        <v>-16453.080000000002</v>
      </c>
      <c r="AN261" s="11">
        <v>-16464.62</v>
      </c>
      <c r="AO261" t="str">
        <f t="shared" si="34"/>
        <v>ED</v>
      </c>
      <c r="AP261" t="str">
        <f>IFERROR(IF(VLOOKUP(MID(A261,4,2),'Data.Lookup - Do Not Print'!$S$3:$T$7,2,FALSE)=1,MID(A261,4,2),0),"AN")</f>
        <v>AN</v>
      </c>
      <c r="AQ261" t="s">
        <v>987</v>
      </c>
      <c r="AR261" t="str">
        <f t="shared" si="35"/>
        <v>353000</v>
      </c>
      <c r="AS261" t="str">
        <f>IF(AO261="GD",VLOOKUP(_xlfn.NUMBERVALUE(AR261),'Data.Lookup - Do Not Print'!$D$3:$E$12,2,TRUE),VLOOKUP(_xlfn.NUMBERVALUE(AR261),'Data.Lookup - Do Not Print'!$A$3:$B$16,2,TRUE))</f>
        <v>Transmission</v>
      </c>
      <c r="AT261">
        <v>4</v>
      </c>
      <c r="AU261" t="str">
        <f t="shared" si="36"/>
        <v>ED.AN4</v>
      </c>
      <c r="AV261" s="46">
        <f>VLOOKUP($AU261,'2022-Allocations'!$I$6:$T$24,AV$8,FALSE)</f>
        <v>0.66500999999999999</v>
      </c>
      <c r="AW261" s="46">
        <f>VLOOKUP($AU261,'2022-Allocations'!$I$6:$T$24,AW$8,FALSE)</f>
        <v>0</v>
      </c>
      <c r="AX261" s="46">
        <f>VLOOKUP($AU261,'2022-Allocations'!$I$6:$T$24,AX$8,FALSE)</f>
        <v>0.33499000000000001</v>
      </c>
      <c r="AY261" s="46">
        <f>VLOOKUP($AU261,'2022-Allocations'!$I$6:$T$24,AY$8,FALSE)</f>
        <v>0</v>
      </c>
      <c r="AZ261" s="46">
        <f>VLOOKUP($AU261,'2022-Allocations'!$I$6:$T$24,AZ$8,FALSE)</f>
        <v>0</v>
      </c>
      <c r="BA261" s="121">
        <f t="shared" si="44"/>
        <v>0</v>
      </c>
      <c r="BB261" s="46">
        <f>VLOOKUP(A261,'Data.Lookup - Do Not Print'!$G$3:$I$802,3,FALSE)</f>
        <v>2.41E-2</v>
      </c>
      <c r="BC261" s="46">
        <f>VLOOKUP(A261,'Data.Lookup - Do Not Print'!$M$3:$O$802,3,FALSE)</f>
        <v>2.3399999999999997E-2</v>
      </c>
      <c r="BD261" s="46" t="str">
        <f t="shared" si="38"/>
        <v>N</v>
      </c>
      <c r="BE261" s="126">
        <f t="shared" si="39"/>
        <v>5454314</v>
      </c>
      <c r="BF261" s="126">
        <f t="shared" si="40"/>
        <v>0</v>
      </c>
      <c r="BG261" s="126">
        <f t="shared" si="41"/>
        <v>2747539</v>
      </c>
      <c r="BH261" s="126">
        <f t="shared" si="42"/>
        <v>0</v>
      </c>
      <c r="BI261" s="126">
        <f t="shared" si="43"/>
        <v>0</v>
      </c>
      <c r="BJ261" s="131">
        <f t="shared" si="37"/>
        <v>0</v>
      </c>
    </row>
    <row r="262" spans="1:62" ht="13.5" thickBot="1">
      <c r="A262" s="9" t="s">
        <v>276</v>
      </c>
      <c r="B262" s="11">
        <v>10512569.189999999</v>
      </c>
      <c r="C262" s="11">
        <v>10452569.619999999</v>
      </c>
      <c r="D262" s="11">
        <v>10456837.65</v>
      </c>
      <c r="E262" s="11">
        <v>10462615.4</v>
      </c>
      <c r="F262" s="11">
        <v>10464884.41</v>
      </c>
      <c r="G262" s="11">
        <v>10480037.140000001</v>
      </c>
      <c r="H262" s="11">
        <v>10488070.93</v>
      </c>
      <c r="I262" s="11">
        <v>10489376.57</v>
      </c>
      <c r="J262" s="11">
        <v>10495653.25</v>
      </c>
      <c r="K262" s="11">
        <v>10505494.779999999</v>
      </c>
      <c r="L262" s="11">
        <v>10517261.449999999</v>
      </c>
      <c r="M262" s="11">
        <v>10521357.050000001</v>
      </c>
      <c r="N262" s="11">
        <v>10528761.890000001</v>
      </c>
      <c r="O262" s="11">
        <v>-6029313.6699999999</v>
      </c>
      <c r="P262" s="11">
        <v>-6042504.2300000004</v>
      </c>
      <c r="Q262" s="11">
        <v>-6055659.7400000002</v>
      </c>
      <c r="R262" s="11">
        <v>-6068821.5599999996</v>
      </c>
      <c r="S262" s="11">
        <v>-6081988.4400000004</v>
      </c>
      <c r="T262" s="11">
        <v>-6095166.29</v>
      </c>
      <c r="U262" s="11">
        <v>-6108358.7300000004</v>
      </c>
      <c r="V262" s="11">
        <v>-6121557.04</v>
      </c>
      <c r="W262" s="11">
        <v>-6134760.1200000001</v>
      </c>
      <c r="X262" s="11">
        <v>-6147973.3399999999</v>
      </c>
      <c r="Y262" s="11">
        <v>-6161200.1500000004</v>
      </c>
      <c r="Z262" s="11">
        <v>-6174436.9500000002</v>
      </c>
      <c r="AA262" s="11">
        <v>-6187680.9800000004</v>
      </c>
      <c r="AB262" s="11">
        <v>-13225.87</v>
      </c>
      <c r="AC262" s="11">
        <v>-13190.56</v>
      </c>
      <c r="AD262" s="11">
        <v>-13155.51</v>
      </c>
      <c r="AE262" s="11">
        <v>-13161.82</v>
      </c>
      <c r="AF262" s="11">
        <v>-13166.88</v>
      </c>
      <c r="AG262" s="11">
        <v>-13177.85</v>
      </c>
      <c r="AH262" s="11">
        <v>-13192.44</v>
      </c>
      <c r="AI262" s="11">
        <v>-13198.31</v>
      </c>
      <c r="AJ262" s="11">
        <v>-13203.08</v>
      </c>
      <c r="AK262" s="11">
        <v>-13213.22</v>
      </c>
      <c r="AL262" s="11">
        <v>-13226.81</v>
      </c>
      <c r="AM262" s="11">
        <v>-13236.8</v>
      </c>
      <c r="AN262" s="11">
        <v>-13244.03</v>
      </c>
      <c r="AO262" t="str">
        <f t="shared" si="34"/>
        <v>ED</v>
      </c>
      <c r="AP262" t="str">
        <f>IFERROR(IF(VLOOKUP(MID(A262,4,2),'Data.Lookup - Do Not Print'!$S$3:$T$7,2,FALSE)=1,MID(A262,4,2),0),"AN")</f>
        <v>AN</v>
      </c>
      <c r="AQ262" t="s">
        <v>987</v>
      </c>
      <c r="AR262" t="str">
        <f t="shared" si="35"/>
        <v>354000</v>
      </c>
      <c r="AS262" t="str">
        <f>IF(AO262="GD",VLOOKUP(_xlfn.NUMBERVALUE(AR262),'Data.Lookup - Do Not Print'!$D$3:$E$12,2,TRUE),VLOOKUP(_xlfn.NUMBERVALUE(AR262),'Data.Lookup - Do Not Print'!$A$3:$B$16,2,TRUE))</f>
        <v>Transmission</v>
      </c>
      <c r="AT262">
        <v>4</v>
      </c>
      <c r="AU262" t="str">
        <f t="shared" si="36"/>
        <v>ED.AN4</v>
      </c>
      <c r="AV262" s="46">
        <f>VLOOKUP($AU262,'2022-Allocations'!$I$6:$T$24,AV$8,FALSE)</f>
        <v>0.66500999999999999</v>
      </c>
      <c r="AW262" s="46">
        <f>VLOOKUP($AU262,'2022-Allocations'!$I$6:$T$24,AW$8,FALSE)</f>
        <v>0</v>
      </c>
      <c r="AX262" s="46">
        <f>VLOOKUP($AU262,'2022-Allocations'!$I$6:$T$24,AX$8,FALSE)</f>
        <v>0.33499000000000001</v>
      </c>
      <c r="AY262" s="46">
        <f>VLOOKUP($AU262,'2022-Allocations'!$I$6:$T$24,AY$8,FALSE)</f>
        <v>0</v>
      </c>
      <c r="AZ262" s="46">
        <f>VLOOKUP($AU262,'2022-Allocations'!$I$6:$T$24,AZ$8,FALSE)</f>
        <v>0</v>
      </c>
      <c r="BA262" s="121">
        <f t="shared" si="44"/>
        <v>0</v>
      </c>
      <c r="BB262" s="46">
        <f>VLOOKUP(A262,'Data.Lookup - Do Not Print'!$G$3:$I$802,3,FALSE)</f>
        <v>1.5099999999999999E-2</v>
      </c>
      <c r="BC262" s="46">
        <f>VLOOKUP(A262,'Data.Lookup - Do Not Print'!$M$3:$O$802,3,FALSE)</f>
        <v>1.09E-2</v>
      </c>
      <c r="BD262" s="46" t="str">
        <f t="shared" si="38"/>
        <v>N</v>
      </c>
      <c r="BE262" s="126">
        <f t="shared" si="39"/>
        <v>7001732</v>
      </c>
      <c r="BF262" s="126">
        <f t="shared" si="40"/>
        <v>0</v>
      </c>
      <c r="BG262" s="126">
        <f t="shared" si="41"/>
        <v>3527030</v>
      </c>
      <c r="BH262" s="126">
        <f t="shared" si="42"/>
        <v>0</v>
      </c>
      <c r="BI262" s="126">
        <f t="shared" si="43"/>
        <v>0</v>
      </c>
      <c r="BJ262" s="131">
        <f t="shared" si="37"/>
        <v>0</v>
      </c>
    </row>
    <row r="263" spans="1:62" ht="13.5" thickBot="1">
      <c r="A263" s="9" t="s">
        <v>277</v>
      </c>
      <c r="B263" s="11">
        <v>3540.51</v>
      </c>
      <c r="C263" s="11">
        <v>3540.51</v>
      </c>
      <c r="D263" s="11">
        <v>3540.51</v>
      </c>
      <c r="E263" s="11">
        <v>3540.51</v>
      </c>
      <c r="F263" s="11">
        <v>3540.51</v>
      </c>
      <c r="G263" s="11">
        <v>3540.51</v>
      </c>
      <c r="H263" s="11">
        <v>3540.51</v>
      </c>
      <c r="I263" s="11">
        <v>3540.51</v>
      </c>
      <c r="J263" s="11">
        <v>3540.51</v>
      </c>
      <c r="K263" s="11">
        <v>3540.51</v>
      </c>
      <c r="L263" s="11">
        <v>3540.51</v>
      </c>
      <c r="M263" s="11">
        <v>3540.51</v>
      </c>
      <c r="N263" s="11">
        <v>3540.51</v>
      </c>
      <c r="O263" s="11">
        <v>-2020.62</v>
      </c>
      <c r="P263" s="11">
        <v>-2026.32</v>
      </c>
      <c r="Q263" s="11">
        <v>-2032.02</v>
      </c>
      <c r="R263" s="11">
        <v>-2037.72</v>
      </c>
      <c r="S263" s="11">
        <v>-2043.42</v>
      </c>
      <c r="T263" s="11">
        <v>-2049.12</v>
      </c>
      <c r="U263" s="11">
        <v>-2054.8200000000002</v>
      </c>
      <c r="V263" s="11">
        <v>-2060.52</v>
      </c>
      <c r="W263" s="11">
        <v>-2066.2199999999998</v>
      </c>
      <c r="X263" s="11">
        <v>-2071.92</v>
      </c>
      <c r="Y263" s="11">
        <v>-2077.62</v>
      </c>
      <c r="Z263" s="11">
        <v>-2083.3200000000002</v>
      </c>
      <c r="AA263" s="11">
        <v>-2089.02</v>
      </c>
      <c r="AB263" s="11">
        <v>-5.7</v>
      </c>
      <c r="AC263" s="11">
        <v>-5.7</v>
      </c>
      <c r="AD263" s="11">
        <v>-5.7</v>
      </c>
      <c r="AE263" s="11">
        <v>-5.7</v>
      </c>
      <c r="AF263" s="11">
        <v>-5.7</v>
      </c>
      <c r="AG263" s="11">
        <v>-5.7</v>
      </c>
      <c r="AH263" s="11">
        <v>-5.7</v>
      </c>
      <c r="AI263" s="11">
        <v>-5.7</v>
      </c>
      <c r="AJ263" s="11">
        <v>-5.7</v>
      </c>
      <c r="AK263" s="11">
        <v>-5.7</v>
      </c>
      <c r="AL263" s="11">
        <v>-5.7</v>
      </c>
      <c r="AM263" s="11">
        <v>-5.7</v>
      </c>
      <c r="AN263" s="11">
        <v>-5.7</v>
      </c>
      <c r="AO263" t="str">
        <f t="shared" si="34"/>
        <v>ED</v>
      </c>
      <c r="AP263" t="str">
        <f>IFERROR(IF(VLOOKUP(MID(A263,4,2),'Data.Lookup - Do Not Print'!$S$3:$T$7,2,FALSE)=1,MID(A263,4,2),0),"AN")</f>
        <v>AN</v>
      </c>
      <c r="AQ263" t="s">
        <v>987</v>
      </c>
      <c r="AR263" t="str">
        <f t="shared" si="35"/>
        <v>355000</v>
      </c>
      <c r="AS263" t="str">
        <f>IF(AO263="GD",VLOOKUP(_xlfn.NUMBERVALUE(AR263),'Data.Lookup - Do Not Print'!$D$3:$E$12,2,TRUE),VLOOKUP(_xlfn.NUMBERVALUE(AR263),'Data.Lookup - Do Not Print'!$A$3:$B$16,2,TRUE))</f>
        <v>Transmission</v>
      </c>
      <c r="AT263">
        <v>4</v>
      </c>
      <c r="AU263" t="str">
        <f t="shared" si="36"/>
        <v>ED.AN4</v>
      </c>
      <c r="AV263" s="46">
        <f>VLOOKUP($AU263,'2022-Allocations'!$I$6:$T$24,AV$8,FALSE)</f>
        <v>0.66500999999999999</v>
      </c>
      <c r="AW263" s="46">
        <f>VLOOKUP($AU263,'2022-Allocations'!$I$6:$T$24,AW$8,FALSE)</f>
        <v>0</v>
      </c>
      <c r="AX263" s="46">
        <f>VLOOKUP($AU263,'2022-Allocations'!$I$6:$T$24,AX$8,FALSE)</f>
        <v>0.33499000000000001</v>
      </c>
      <c r="AY263" s="46">
        <f>VLOOKUP($AU263,'2022-Allocations'!$I$6:$T$24,AY$8,FALSE)</f>
        <v>0</v>
      </c>
      <c r="AZ263" s="46">
        <f>VLOOKUP($AU263,'2022-Allocations'!$I$6:$T$24,AZ$8,FALSE)</f>
        <v>0</v>
      </c>
      <c r="BA263" s="121">
        <f t="shared" si="44"/>
        <v>0</v>
      </c>
      <c r="BB263" s="46">
        <f>VLOOKUP(A263,'Data.Lookup - Do Not Print'!$G$3:$I$802,3,FALSE)</f>
        <v>1.9299999999999998E-2</v>
      </c>
      <c r="BC263" s="46">
        <f>VLOOKUP(A263,'Data.Lookup - Do Not Print'!$M$3:$O$802,3,FALSE)</f>
        <v>2.4E-2</v>
      </c>
      <c r="BD263" s="46" t="str">
        <f t="shared" si="38"/>
        <v>N</v>
      </c>
      <c r="BE263" s="126">
        <f t="shared" si="39"/>
        <v>2354</v>
      </c>
      <c r="BF263" s="126">
        <f t="shared" si="40"/>
        <v>0</v>
      </c>
      <c r="BG263" s="126">
        <f t="shared" si="41"/>
        <v>1186</v>
      </c>
      <c r="BH263" s="126">
        <f t="shared" si="42"/>
        <v>0</v>
      </c>
      <c r="BI263" s="126">
        <f t="shared" si="43"/>
        <v>0</v>
      </c>
      <c r="BJ263" s="131">
        <f t="shared" si="37"/>
        <v>0</v>
      </c>
    </row>
    <row r="264" spans="1:62" ht="13.5" thickBot="1">
      <c r="A264" s="9" t="s">
        <v>278</v>
      </c>
      <c r="B264" s="11">
        <v>8244386.2199999997</v>
      </c>
      <c r="C264" s="11">
        <v>8184888.1299999999</v>
      </c>
      <c r="D264" s="11">
        <v>8189156.25</v>
      </c>
      <c r="E264" s="11">
        <v>8194934.1200000001</v>
      </c>
      <c r="F264" s="11">
        <v>8197203.1799999997</v>
      </c>
      <c r="G264" s="11">
        <v>8212356.2400000002</v>
      </c>
      <c r="H264" s="11">
        <v>8220390.2000000002</v>
      </c>
      <c r="I264" s="11">
        <v>8221695.8799999999</v>
      </c>
      <c r="J264" s="11">
        <v>8227972.7000000002</v>
      </c>
      <c r="K264" s="11">
        <v>8237814.4400000004</v>
      </c>
      <c r="L264" s="11">
        <v>8249581.3600000003</v>
      </c>
      <c r="M264" s="11">
        <v>8253677.0599999996</v>
      </c>
      <c r="N264" s="11">
        <v>8261082.0700000003</v>
      </c>
      <c r="O264" s="11">
        <v>-4777229.26</v>
      </c>
      <c r="P264" s="11">
        <v>-4790235.7699999996</v>
      </c>
      <c r="Q264" s="11">
        <v>-4803198.5599999996</v>
      </c>
      <c r="R264" s="11">
        <v>-4816169.3</v>
      </c>
      <c r="S264" s="11">
        <v>-4829146.41</v>
      </c>
      <c r="T264" s="11">
        <v>-4842137.3099999996</v>
      </c>
      <c r="U264" s="11">
        <v>-4855146.57</v>
      </c>
      <c r="V264" s="11">
        <v>-4868163.22</v>
      </c>
      <c r="W264" s="11">
        <v>-4881185.87</v>
      </c>
      <c r="X264" s="11">
        <v>-4894221.28</v>
      </c>
      <c r="Y264" s="11">
        <v>-4907273.8</v>
      </c>
      <c r="Z264" s="11">
        <v>-4920338.88</v>
      </c>
      <c r="AA264" s="11">
        <v>-4933413.07</v>
      </c>
      <c r="AB264" s="11">
        <v>-13050.53</v>
      </c>
      <c r="AC264" s="11">
        <v>-13006.51</v>
      </c>
      <c r="AD264" s="11">
        <v>-12962.79</v>
      </c>
      <c r="AE264" s="11">
        <v>-12970.74</v>
      </c>
      <c r="AF264" s="11">
        <v>-12977.11</v>
      </c>
      <c r="AG264" s="11">
        <v>-12990.9</v>
      </c>
      <c r="AH264" s="11">
        <v>-13009.26</v>
      </c>
      <c r="AI264" s="11">
        <v>-13016.65</v>
      </c>
      <c r="AJ264" s="11">
        <v>-13022.65</v>
      </c>
      <c r="AK264" s="11">
        <v>-13035.41</v>
      </c>
      <c r="AL264" s="11">
        <v>-13052.52</v>
      </c>
      <c r="AM264" s="11">
        <v>-13065.08</v>
      </c>
      <c r="AN264" s="11">
        <v>-13074.19</v>
      </c>
      <c r="AO264" t="str">
        <f t="shared" si="34"/>
        <v>ED</v>
      </c>
      <c r="AP264" t="str">
        <f>IFERROR(IF(VLOOKUP(MID(A264,4,2),'Data.Lookup - Do Not Print'!$S$3:$T$7,2,FALSE)=1,MID(A264,4,2),0),"AN")</f>
        <v>AN</v>
      </c>
      <c r="AQ264" t="s">
        <v>987</v>
      </c>
      <c r="AR264" t="str">
        <f t="shared" si="35"/>
        <v>356000</v>
      </c>
      <c r="AS264" t="str">
        <f>IF(AO264="GD",VLOOKUP(_xlfn.NUMBERVALUE(AR264),'Data.Lookup - Do Not Print'!$D$3:$E$12,2,TRUE),VLOOKUP(_xlfn.NUMBERVALUE(AR264),'Data.Lookup - Do Not Print'!$A$3:$B$16,2,TRUE))</f>
        <v>Transmission</v>
      </c>
      <c r="AT264">
        <v>4</v>
      </c>
      <c r="AU264" t="str">
        <f t="shared" si="36"/>
        <v>ED.AN4</v>
      </c>
      <c r="AV264" s="46">
        <f>VLOOKUP($AU264,'2022-Allocations'!$I$6:$T$24,AV$8,FALSE)</f>
        <v>0.66500999999999999</v>
      </c>
      <c r="AW264" s="46">
        <f>VLOOKUP($AU264,'2022-Allocations'!$I$6:$T$24,AW$8,FALSE)</f>
        <v>0</v>
      </c>
      <c r="AX264" s="46">
        <f>VLOOKUP($AU264,'2022-Allocations'!$I$6:$T$24,AX$8,FALSE)</f>
        <v>0.33499000000000001</v>
      </c>
      <c r="AY264" s="46">
        <f>VLOOKUP($AU264,'2022-Allocations'!$I$6:$T$24,AY$8,FALSE)</f>
        <v>0</v>
      </c>
      <c r="AZ264" s="46">
        <f>VLOOKUP($AU264,'2022-Allocations'!$I$6:$T$24,AZ$8,FALSE)</f>
        <v>0</v>
      </c>
      <c r="BA264" s="121">
        <f t="shared" si="44"/>
        <v>0</v>
      </c>
      <c r="BB264" s="46">
        <f>VLOOKUP(A264,'Data.Lookup - Do Not Print'!$G$3:$I$802,3,FALSE)</f>
        <v>1.9E-2</v>
      </c>
      <c r="BC264" s="46">
        <f>VLOOKUP(A264,'Data.Lookup - Do Not Print'!$M$3:$O$802,3,FALSE)</f>
        <v>2.53E-2</v>
      </c>
      <c r="BD264" s="46" t="str">
        <f t="shared" si="38"/>
        <v>N</v>
      </c>
      <c r="BE264" s="126">
        <f t="shared" si="39"/>
        <v>5493702</v>
      </c>
      <c r="BF264" s="126">
        <f t="shared" si="40"/>
        <v>0</v>
      </c>
      <c r="BG264" s="126">
        <f t="shared" si="41"/>
        <v>2767380</v>
      </c>
      <c r="BH264" s="126">
        <f t="shared" si="42"/>
        <v>0</v>
      </c>
      <c r="BI264" s="126">
        <f t="shared" si="43"/>
        <v>0</v>
      </c>
      <c r="BJ264" s="131">
        <f t="shared" si="37"/>
        <v>0</v>
      </c>
    </row>
    <row r="265" spans="1:62" ht="13.5" thickBot="1">
      <c r="A265" s="9" t="s">
        <v>279</v>
      </c>
      <c r="B265" s="11">
        <v>51517.61</v>
      </c>
      <c r="C265" s="11">
        <v>51517.61</v>
      </c>
      <c r="D265" s="11">
        <v>51517.61</v>
      </c>
      <c r="E265" s="11">
        <v>51517.61</v>
      </c>
      <c r="F265" s="11">
        <v>51517.61</v>
      </c>
      <c r="G265" s="11">
        <v>51517.61</v>
      </c>
      <c r="H265" s="11">
        <v>51517.61</v>
      </c>
      <c r="I265" s="11">
        <v>51517.61</v>
      </c>
      <c r="J265" s="11">
        <v>51517.61</v>
      </c>
      <c r="K265" s="11">
        <v>51517.61</v>
      </c>
      <c r="L265" s="11">
        <v>51517.61</v>
      </c>
      <c r="M265" s="11">
        <v>51517.61</v>
      </c>
      <c r="N265" s="11">
        <v>51517.61</v>
      </c>
      <c r="O265" s="11">
        <v>-27151.32</v>
      </c>
      <c r="P265" s="11">
        <v>-27211.85</v>
      </c>
      <c r="Q265" s="11">
        <v>-27272.38</v>
      </c>
      <c r="R265" s="11">
        <v>-27332.91</v>
      </c>
      <c r="S265" s="11">
        <v>-27393.439999999999</v>
      </c>
      <c r="T265" s="11">
        <v>-27453.97</v>
      </c>
      <c r="U265" s="11">
        <v>-27514.5</v>
      </c>
      <c r="V265" s="11">
        <v>-27575.03</v>
      </c>
      <c r="W265" s="11">
        <v>-27635.56</v>
      </c>
      <c r="X265" s="11">
        <v>-27696.09</v>
      </c>
      <c r="Y265" s="11">
        <v>-27756.62</v>
      </c>
      <c r="Z265" s="11">
        <v>-27817.15</v>
      </c>
      <c r="AA265" s="11">
        <v>-27877.68</v>
      </c>
      <c r="AB265" s="11">
        <v>-60.53</v>
      </c>
      <c r="AC265" s="11">
        <v>-60.53</v>
      </c>
      <c r="AD265" s="11">
        <v>-60.53</v>
      </c>
      <c r="AE265" s="11">
        <v>-60.53</v>
      </c>
      <c r="AF265" s="11">
        <v>-60.53</v>
      </c>
      <c r="AG265" s="11">
        <v>-60.53</v>
      </c>
      <c r="AH265" s="11">
        <v>-60.53</v>
      </c>
      <c r="AI265" s="11">
        <v>-60.53</v>
      </c>
      <c r="AJ265" s="11">
        <v>-60.53</v>
      </c>
      <c r="AK265" s="11">
        <v>-60.53</v>
      </c>
      <c r="AL265" s="11">
        <v>-60.53</v>
      </c>
      <c r="AM265" s="11">
        <v>-60.53</v>
      </c>
      <c r="AN265" s="11">
        <v>-60.53</v>
      </c>
      <c r="AO265" t="str">
        <f t="shared" si="34"/>
        <v>ED</v>
      </c>
      <c r="AP265" t="str">
        <f>IFERROR(IF(VLOOKUP(MID(A265,4,2),'Data.Lookup - Do Not Print'!$S$3:$T$7,2,FALSE)=1,MID(A265,4,2),0),"AN")</f>
        <v>AN</v>
      </c>
      <c r="AQ265" t="s">
        <v>987</v>
      </c>
      <c r="AR265" t="str">
        <f t="shared" si="35"/>
        <v>359000</v>
      </c>
      <c r="AS265" t="str">
        <f>IF(AO265="GD",VLOOKUP(_xlfn.NUMBERVALUE(AR265),'Data.Lookup - Do Not Print'!$D$3:$E$12,2,TRUE),VLOOKUP(_xlfn.NUMBERVALUE(AR265),'Data.Lookup - Do Not Print'!$A$3:$B$16,2,TRUE))</f>
        <v>Transmission</v>
      </c>
      <c r="AT265">
        <v>4</v>
      </c>
      <c r="AU265" t="str">
        <f t="shared" si="36"/>
        <v>ED.AN4</v>
      </c>
      <c r="AV265" s="46">
        <f>VLOOKUP($AU265,'2022-Allocations'!$I$6:$T$24,AV$8,FALSE)</f>
        <v>0.66500999999999999</v>
      </c>
      <c r="AW265" s="46">
        <f>VLOOKUP($AU265,'2022-Allocations'!$I$6:$T$24,AW$8,FALSE)</f>
        <v>0</v>
      </c>
      <c r="AX265" s="46">
        <f>VLOOKUP($AU265,'2022-Allocations'!$I$6:$T$24,AX$8,FALSE)</f>
        <v>0.33499000000000001</v>
      </c>
      <c r="AY265" s="46">
        <f>VLOOKUP($AU265,'2022-Allocations'!$I$6:$T$24,AY$8,FALSE)</f>
        <v>0</v>
      </c>
      <c r="AZ265" s="46">
        <f>VLOOKUP($AU265,'2022-Allocations'!$I$6:$T$24,AZ$8,FALSE)</f>
        <v>0</v>
      </c>
      <c r="BA265" s="121">
        <f t="shared" si="44"/>
        <v>0</v>
      </c>
      <c r="BB265" s="46">
        <f>VLOOKUP(A265,'Data.Lookup - Do Not Print'!$G$3:$I$802,3,FALSE)</f>
        <v>1.41E-2</v>
      </c>
      <c r="BC265" s="46">
        <f>VLOOKUP(A265,'Data.Lookup - Do Not Print'!$M$3:$O$802,3,FALSE)</f>
        <v>1.23E-2</v>
      </c>
      <c r="BD265" s="46" t="str">
        <f t="shared" si="38"/>
        <v>N</v>
      </c>
      <c r="BE265" s="126">
        <f t="shared" si="39"/>
        <v>34260</v>
      </c>
      <c r="BF265" s="126">
        <f t="shared" si="40"/>
        <v>0</v>
      </c>
      <c r="BG265" s="126">
        <f t="shared" si="41"/>
        <v>17258</v>
      </c>
      <c r="BH265" s="126">
        <f t="shared" si="42"/>
        <v>0</v>
      </c>
      <c r="BI265" s="126">
        <f t="shared" si="43"/>
        <v>0</v>
      </c>
      <c r="BJ265" s="131">
        <f t="shared" si="37"/>
        <v>0</v>
      </c>
    </row>
    <row r="266" spans="1:62" ht="13.5" thickBot="1">
      <c r="A266" s="9" t="s">
        <v>281</v>
      </c>
      <c r="B266" s="11">
        <v>2246083.9700000002</v>
      </c>
      <c r="C266" s="11">
        <v>2246083.9700000002</v>
      </c>
      <c r="D266" s="11">
        <v>2246083.9700000002</v>
      </c>
      <c r="E266" s="11">
        <v>2246083.9700000002</v>
      </c>
      <c r="F266" s="11">
        <v>2246083.9700000002</v>
      </c>
      <c r="G266" s="11">
        <v>1470554.29</v>
      </c>
      <c r="H266" s="11">
        <v>1470554.29</v>
      </c>
      <c r="I266" s="11">
        <v>1470554.29</v>
      </c>
      <c r="J266" s="11">
        <v>1470554.29</v>
      </c>
      <c r="K266" s="11">
        <v>1470554.29</v>
      </c>
      <c r="L266" s="11">
        <v>1470554.29</v>
      </c>
      <c r="M266" s="11">
        <v>1470554.29</v>
      </c>
      <c r="N266" s="11">
        <v>1470554.29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t="str">
        <f t="shared" si="34"/>
        <v>ED</v>
      </c>
      <c r="AP266" t="str">
        <f>IFERROR(IF(VLOOKUP(MID(A266,4,2),'Data.Lookup - Do Not Print'!$S$3:$T$7,2,FALSE)=1,MID(A266,4,2),0),"AN")</f>
        <v>ID</v>
      </c>
      <c r="AQ266" s="153" t="s">
        <v>986</v>
      </c>
      <c r="AR266" t="str">
        <f t="shared" si="35"/>
        <v>360200</v>
      </c>
      <c r="AS266" t="str">
        <f>IF(AO266="GD",VLOOKUP(_xlfn.NUMBERVALUE(AR266),'Data.Lookup - Do Not Print'!$D$3:$E$12,2,TRUE),VLOOKUP(_xlfn.NUMBERVALUE(AR266),'Data.Lookup - Do Not Print'!$A$3:$B$16,2,TRUE))</f>
        <v>E Distribution</v>
      </c>
      <c r="AT266">
        <v>4</v>
      </c>
      <c r="AU266" t="str">
        <f t="shared" si="36"/>
        <v>ED.ID4</v>
      </c>
      <c r="AV266" s="46">
        <f>VLOOKUP($AU266,'2022-Allocations'!$I$6:$T$24,AV$8,FALSE)</f>
        <v>0</v>
      </c>
      <c r="AW266" s="46">
        <f>VLOOKUP($AU266,'2022-Allocations'!$I$6:$T$24,AW$8,FALSE)</f>
        <v>0</v>
      </c>
      <c r="AX266" s="46">
        <f>VLOOKUP($AU266,'2022-Allocations'!$I$6:$T$24,AX$8,FALSE)</f>
        <v>1</v>
      </c>
      <c r="AY266" s="46">
        <f>VLOOKUP($AU266,'2022-Allocations'!$I$6:$T$24,AY$8,FALSE)</f>
        <v>0</v>
      </c>
      <c r="AZ266" s="46">
        <f>VLOOKUP($AU266,'2022-Allocations'!$I$6:$T$24,AZ$8,FALSE)</f>
        <v>0</v>
      </c>
      <c r="BA266" s="121">
        <f t="shared" si="44"/>
        <v>0</v>
      </c>
      <c r="BB266" s="46">
        <f>VLOOKUP(A266,'Data.Lookup - Do Not Print'!$G$3:$I$802,3,FALSE)</f>
        <v>0</v>
      </c>
      <c r="BC266" s="46">
        <f>VLOOKUP(A266,'Data.Lookup - Do Not Print'!$M$3:$O$802,3,FALSE)</f>
        <v>0</v>
      </c>
      <c r="BD266" s="46" t="str">
        <f t="shared" si="38"/>
        <v>Y</v>
      </c>
      <c r="BE266" s="126">
        <f t="shared" si="39"/>
        <v>0</v>
      </c>
      <c r="BF266" s="126">
        <f t="shared" si="40"/>
        <v>0</v>
      </c>
      <c r="BG266" s="126">
        <f t="shared" si="41"/>
        <v>1470554</v>
      </c>
      <c r="BH266" s="126">
        <f t="shared" si="42"/>
        <v>0</v>
      </c>
      <c r="BI266" s="126">
        <f t="shared" si="43"/>
        <v>0</v>
      </c>
      <c r="BJ266" s="131">
        <f t="shared" si="37"/>
        <v>0</v>
      </c>
    </row>
    <row r="267" spans="1:62" ht="13.5" thickBot="1">
      <c r="A267" s="9" t="s">
        <v>282</v>
      </c>
      <c r="B267" s="11">
        <v>2483628.89</v>
      </c>
      <c r="C267" s="11">
        <v>2483628.89</v>
      </c>
      <c r="D267" s="11">
        <v>2483628.89</v>
      </c>
      <c r="E267" s="11">
        <v>2483628.89</v>
      </c>
      <c r="F267" s="11">
        <v>2483628.89</v>
      </c>
      <c r="G267" s="11">
        <v>2483628.89</v>
      </c>
      <c r="H267" s="11">
        <v>2483628.89</v>
      </c>
      <c r="I267" s="11">
        <v>2483628.89</v>
      </c>
      <c r="J267" s="11">
        <v>2483628.89</v>
      </c>
      <c r="K267" s="11">
        <v>2483628.89</v>
      </c>
      <c r="L267" s="11">
        <v>2532190.3199999998</v>
      </c>
      <c r="M267" s="11">
        <v>2581910.84</v>
      </c>
      <c r="N267" s="11">
        <v>2583360.9500000002</v>
      </c>
      <c r="O267" s="11">
        <v>-274102.42</v>
      </c>
      <c r="P267" s="11">
        <v>-276875.81</v>
      </c>
      <c r="Q267" s="11">
        <v>-279649.2</v>
      </c>
      <c r="R267" s="11">
        <v>-282422.59000000003</v>
      </c>
      <c r="S267" s="11">
        <v>-285195.98</v>
      </c>
      <c r="T267" s="11">
        <v>-287969.37</v>
      </c>
      <c r="U267" s="11">
        <v>-290742.76</v>
      </c>
      <c r="V267" s="11">
        <v>-293516.15000000002</v>
      </c>
      <c r="W267" s="11">
        <v>-296289.53999999998</v>
      </c>
      <c r="X267" s="11">
        <v>-299062.93</v>
      </c>
      <c r="Y267" s="11">
        <v>-301863.43</v>
      </c>
      <c r="Z267" s="11">
        <v>-304718.8</v>
      </c>
      <c r="AA267" s="11">
        <v>-307602.74</v>
      </c>
      <c r="AB267" s="11">
        <v>-2773.39</v>
      </c>
      <c r="AC267" s="11">
        <v>-2773.39</v>
      </c>
      <c r="AD267" s="11">
        <v>-2773.39</v>
      </c>
      <c r="AE267" s="11">
        <v>-2773.39</v>
      </c>
      <c r="AF267" s="11">
        <v>-2773.39</v>
      </c>
      <c r="AG267" s="11">
        <v>-2773.39</v>
      </c>
      <c r="AH267" s="11">
        <v>-2773.39</v>
      </c>
      <c r="AI267" s="11">
        <v>-2773.39</v>
      </c>
      <c r="AJ267" s="11">
        <v>-2773.39</v>
      </c>
      <c r="AK267" s="11">
        <v>-2773.39</v>
      </c>
      <c r="AL267" s="11">
        <v>-2800.5</v>
      </c>
      <c r="AM267" s="11">
        <v>-2855.37</v>
      </c>
      <c r="AN267" s="11">
        <v>-2883.94</v>
      </c>
      <c r="AO267" t="str">
        <f t="shared" ref="AO267:AO330" si="45">LEFT(A267,2)</f>
        <v>ED</v>
      </c>
      <c r="AP267" t="str">
        <f>IFERROR(IF(VLOOKUP(MID(A267,4,2),'Data.Lookup - Do Not Print'!$S$3:$T$7,2,FALSE)=1,MID(A267,4,2),0),"AN")</f>
        <v>ID</v>
      </c>
      <c r="AQ267" s="153" t="s">
        <v>986</v>
      </c>
      <c r="AR267" t="str">
        <f t="shared" ref="AR267:AR330" si="46">RIGHT(A267,6)</f>
        <v>360400</v>
      </c>
      <c r="AS267" t="str">
        <f>IF(AO267="GD",VLOOKUP(_xlfn.NUMBERVALUE(AR267),'Data.Lookup - Do Not Print'!$D$3:$E$12,2,TRUE),VLOOKUP(_xlfn.NUMBERVALUE(AR267),'Data.Lookup - Do Not Print'!$A$3:$B$16,2,TRUE))</f>
        <v>E Distribution</v>
      </c>
      <c r="AT267">
        <v>4</v>
      </c>
      <c r="AU267" t="str">
        <f t="shared" ref="AU267:AU330" si="47">_xlfn.CONCAT(AO267,".",AP267,AT267)</f>
        <v>ED.ID4</v>
      </c>
      <c r="AV267" s="46">
        <f>VLOOKUP($AU267,'2022-Allocations'!$I$6:$T$24,AV$8,FALSE)</f>
        <v>0</v>
      </c>
      <c r="AW267" s="46">
        <f>VLOOKUP($AU267,'2022-Allocations'!$I$6:$T$24,AW$8,FALSE)</f>
        <v>0</v>
      </c>
      <c r="AX267" s="46">
        <f>VLOOKUP($AU267,'2022-Allocations'!$I$6:$T$24,AX$8,FALSE)</f>
        <v>1</v>
      </c>
      <c r="AY267" s="46">
        <f>VLOOKUP($AU267,'2022-Allocations'!$I$6:$T$24,AY$8,FALSE)</f>
        <v>0</v>
      </c>
      <c r="AZ267" s="46">
        <f>VLOOKUP($AU267,'2022-Allocations'!$I$6:$T$24,AZ$8,FALSE)</f>
        <v>0</v>
      </c>
      <c r="BA267" s="121">
        <f t="shared" si="44"/>
        <v>0</v>
      </c>
      <c r="BB267" s="46">
        <f>VLOOKUP(A267,'Data.Lookup - Do Not Print'!$G$3:$I$802,3,FALSE)</f>
        <v>1.34E-2</v>
      </c>
      <c r="BC267" s="46">
        <f>VLOOKUP(A267,'Data.Lookup - Do Not Print'!$M$3:$O$802,3,FALSE)</f>
        <v>1.34E-2</v>
      </c>
      <c r="BD267" s="46" t="str">
        <f t="shared" si="38"/>
        <v>N</v>
      </c>
      <c r="BE267" s="126">
        <f t="shared" si="39"/>
        <v>0</v>
      </c>
      <c r="BF267" s="126">
        <f t="shared" si="40"/>
        <v>0</v>
      </c>
      <c r="BG267" s="126">
        <f t="shared" si="41"/>
        <v>2583361</v>
      </c>
      <c r="BH267" s="126">
        <f t="shared" si="42"/>
        <v>0</v>
      </c>
      <c r="BI267" s="126">
        <f t="shared" si="43"/>
        <v>0</v>
      </c>
      <c r="BJ267" s="131">
        <f t="shared" ref="BJ267:BJ330" si="48">IF(ABS(SUM(BE267:BI267)-N267)&gt;1,"Allocate",0)</f>
        <v>0</v>
      </c>
    </row>
    <row r="268" spans="1:62" ht="13.5" thickBot="1">
      <c r="A268" s="9" t="s">
        <v>283</v>
      </c>
      <c r="B268" s="12">
        <v>367850</v>
      </c>
      <c r="C268" s="12">
        <v>367850</v>
      </c>
      <c r="D268" s="12">
        <v>367850</v>
      </c>
      <c r="E268" s="12">
        <v>367850</v>
      </c>
      <c r="F268" s="12">
        <v>367850</v>
      </c>
      <c r="G268" s="12">
        <v>367850</v>
      </c>
      <c r="H268" s="12">
        <v>367850</v>
      </c>
      <c r="I268" s="12">
        <v>367850</v>
      </c>
      <c r="J268" s="12">
        <v>367850</v>
      </c>
      <c r="K268" s="12">
        <v>367850</v>
      </c>
      <c r="L268" s="12">
        <v>367850</v>
      </c>
      <c r="M268" s="12">
        <v>367850</v>
      </c>
      <c r="N268" s="12">
        <v>367850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t="str">
        <f t="shared" si="45"/>
        <v>ED</v>
      </c>
      <c r="AP268" t="str">
        <f>IFERROR(IF(VLOOKUP(MID(A268,4,2),'Data.Lookup - Do Not Print'!$S$3:$T$7,2,FALSE)=1,MID(A268,4,2),0),"AN")</f>
        <v>ID</v>
      </c>
      <c r="AQ268" s="153" t="s">
        <v>986</v>
      </c>
      <c r="AR268" t="str">
        <f t="shared" si="46"/>
        <v>360500</v>
      </c>
      <c r="AS268" t="str">
        <f>IF(AO268="GD",VLOOKUP(_xlfn.NUMBERVALUE(AR268),'Data.Lookup - Do Not Print'!$D$3:$E$12,2,TRUE),VLOOKUP(_xlfn.NUMBERVALUE(AR268),'Data.Lookup - Do Not Print'!$A$3:$B$16,2,TRUE))</f>
        <v>E Distribution</v>
      </c>
      <c r="AT268">
        <v>4</v>
      </c>
      <c r="AU268" t="str">
        <f t="shared" si="47"/>
        <v>ED.ID4</v>
      </c>
      <c r="AV268" s="46">
        <f>VLOOKUP($AU268,'2022-Allocations'!$I$6:$T$24,AV$8,FALSE)</f>
        <v>0</v>
      </c>
      <c r="AW268" s="46">
        <f>VLOOKUP($AU268,'2022-Allocations'!$I$6:$T$24,AW$8,FALSE)</f>
        <v>0</v>
      </c>
      <c r="AX268" s="46">
        <f>VLOOKUP($AU268,'2022-Allocations'!$I$6:$T$24,AX$8,FALSE)</f>
        <v>1</v>
      </c>
      <c r="AY268" s="46">
        <f>VLOOKUP($AU268,'2022-Allocations'!$I$6:$T$24,AY$8,FALSE)</f>
        <v>0</v>
      </c>
      <c r="AZ268" s="46">
        <f>VLOOKUP($AU268,'2022-Allocations'!$I$6:$T$24,AZ$8,FALSE)</f>
        <v>0</v>
      </c>
      <c r="BA268" s="121">
        <f t="shared" si="44"/>
        <v>0</v>
      </c>
      <c r="BB268" s="46">
        <f>VLOOKUP(A268,'Data.Lookup - Do Not Print'!$G$3:$I$802,3,FALSE)</f>
        <v>0</v>
      </c>
      <c r="BC268" s="46">
        <f>VLOOKUP(A268,'Data.Lookup - Do Not Print'!$M$3:$O$802,3,FALSE)</f>
        <v>0</v>
      </c>
      <c r="BD268" s="46" t="str">
        <f t="shared" ref="BD268:BD331" si="49">IF(AND(BB268=0,BC268=0),"Y","N")</f>
        <v>Y</v>
      </c>
      <c r="BE268" s="126">
        <f t="shared" ref="BE268:BE331" si="50">ROUND($N268*AV268,0)</f>
        <v>0</v>
      </c>
      <c r="BF268" s="126">
        <f t="shared" ref="BF268:BF331" si="51">ROUND($N268*AW268,0)</f>
        <v>0</v>
      </c>
      <c r="BG268" s="126">
        <f t="shared" ref="BG268:BG331" si="52">ROUND($N268*AX268,0)</f>
        <v>367850</v>
      </c>
      <c r="BH268" s="126">
        <f t="shared" ref="BH268:BH331" si="53">ROUND($N268*AY268,0)</f>
        <v>0</v>
      </c>
      <c r="BI268" s="126">
        <f t="shared" ref="BI268:BI331" si="54">ROUND($N268*AZ268,0)</f>
        <v>0</v>
      </c>
      <c r="BJ268" s="131">
        <f t="shared" si="48"/>
        <v>0</v>
      </c>
    </row>
    <row r="269" spans="1:62" ht="13.5" thickBot="1">
      <c r="A269" s="9" t="s">
        <v>284</v>
      </c>
      <c r="B269" s="11">
        <v>7068909.6500000004</v>
      </c>
      <c r="C269" s="11">
        <v>7068958.3600000003</v>
      </c>
      <c r="D269" s="11">
        <v>7074051.54</v>
      </c>
      <c r="E269" s="11">
        <v>7074067.6799999997</v>
      </c>
      <c r="F269" s="11">
        <v>7074394.4699999997</v>
      </c>
      <c r="G269" s="11">
        <v>7062998.3700000001</v>
      </c>
      <c r="H269" s="11">
        <v>7063004.21</v>
      </c>
      <c r="I269" s="11">
        <v>7063005.6500000004</v>
      </c>
      <c r="J269" s="11">
        <v>7063005.6500000004</v>
      </c>
      <c r="K269" s="11">
        <v>7063027.25</v>
      </c>
      <c r="L269" s="11">
        <v>7063028.71</v>
      </c>
      <c r="M269" s="11">
        <v>7063031.6200000001</v>
      </c>
      <c r="N269" s="11">
        <v>7582504.1500000004</v>
      </c>
      <c r="O269" s="11">
        <v>-2034949.71</v>
      </c>
      <c r="P269" s="11">
        <v>-2045081.84</v>
      </c>
      <c r="Q269" s="11">
        <v>-2055217.66</v>
      </c>
      <c r="R269" s="11">
        <v>-2065357.14</v>
      </c>
      <c r="S269" s="11">
        <v>-2075496.87</v>
      </c>
      <c r="T269" s="11">
        <v>-2085628.66</v>
      </c>
      <c r="U269" s="11">
        <v>-2095752.31</v>
      </c>
      <c r="V269" s="11">
        <v>-2105875.96</v>
      </c>
      <c r="W269" s="11">
        <v>-2115999.61</v>
      </c>
      <c r="X269" s="11">
        <v>-2126123.27</v>
      </c>
      <c r="Y269" s="11">
        <v>-2136246.9500000002</v>
      </c>
      <c r="Z269" s="11">
        <v>-2146370.63</v>
      </c>
      <c r="AA269" s="11">
        <v>-2156866.6</v>
      </c>
      <c r="AB269" s="11">
        <v>-10131.17</v>
      </c>
      <c r="AC269" s="11">
        <v>-10132.129999999999</v>
      </c>
      <c r="AD269" s="11">
        <v>-10135.82</v>
      </c>
      <c r="AE269" s="11">
        <v>-10139.48</v>
      </c>
      <c r="AF269" s="11">
        <v>-10139.73</v>
      </c>
      <c r="AG269" s="11">
        <v>-10131.790000000001</v>
      </c>
      <c r="AH269" s="11">
        <v>-10123.65</v>
      </c>
      <c r="AI269" s="11">
        <v>-10123.65</v>
      </c>
      <c r="AJ269" s="11">
        <v>-10123.65</v>
      </c>
      <c r="AK269" s="11">
        <v>-10123.66</v>
      </c>
      <c r="AL269" s="11">
        <v>-10123.68</v>
      </c>
      <c r="AM269" s="11">
        <v>-10123.68</v>
      </c>
      <c r="AN269" s="11">
        <v>-10495.97</v>
      </c>
      <c r="AO269" t="str">
        <f t="shared" si="45"/>
        <v>ED</v>
      </c>
      <c r="AP269" t="str">
        <f>IFERROR(IF(VLOOKUP(MID(A269,4,2),'Data.Lookup - Do Not Print'!$S$3:$T$7,2,FALSE)=1,MID(A269,4,2),0),"AN")</f>
        <v>ID</v>
      </c>
      <c r="AQ269" s="153" t="s">
        <v>986</v>
      </c>
      <c r="AR269" t="str">
        <f t="shared" si="46"/>
        <v>361000</v>
      </c>
      <c r="AS269" t="str">
        <f>IF(AO269="GD",VLOOKUP(_xlfn.NUMBERVALUE(AR269),'Data.Lookup - Do Not Print'!$D$3:$E$12,2,TRUE),VLOOKUP(_xlfn.NUMBERVALUE(AR269),'Data.Lookup - Do Not Print'!$A$3:$B$16,2,TRUE))</f>
        <v>E Distribution</v>
      </c>
      <c r="AT269">
        <v>4</v>
      </c>
      <c r="AU269" t="str">
        <f t="shared" si="47"/>
        <v>ED.ID4</v>
      </c>
      <c r="AV269" s="46">
        <f>VLOOKUP($AU269,'2022-Allocations'!$I$6:$T$24,AV$8,FALSE)</f>
        <v>0</v>
      </c>
      <c r="AW269" s="46">
        <f>VLOOKUP($AU269,'2022-Allocations'!$I$6:$T$24,AW$8,FALSE)</f>
        <v>0</v>
      </c>
      <c r="AX269" s="46">
        <f>VLOOKUP($AU269,'2022-Allocations'!$I$6:$T$24,AX$8,FALSE)</f>
        <v>1</v>
      </c>
      <c r="AY269" s="46">
        <f>VLOOKUP($AU269,'2022-Allocations'!$I$6:$T$24,AY$8,FALSE)</f>
        <v>0</v>
      </c>
      <c r="AZ269" s="46">
        <f>VLOOKUP($AU269,'2022-Allocations'!$I$6:$T$24,AZ$8,FALSE)</f>
        <v>0</v>
      </c>
      <c r="BA269" s="121">
        <f t="shared" si="44"/>
        <v>0</v>
      </c>
      <c r="BB269" s="46">
        <f>VLOOKUP(A269,'Data.Lookup - Do Not Print'!$G$3:$I$802,3,FALSE)</f>
        <v>1.72E-2</v>
      </c>
      <c r="BC269" s="46">
        <f>VLOOKUP(A269,'Data.Lookup - Do Not Print'!$M$3:$O$802,3,FALSE)</f>
        <v>1.72E-2</v>
      </c>
      <c r="BD269" s="46" t="str">
        <f t="shared" si="49"/>
        <v>N</v>
      </c>
      <c r="BE269" s="126">
        <f t="shared" si="50"/>
        <v>0</v>
      </c>
      <c r="BF269" s="126">
        <f t="shared" si="51"/>
        <v>0</v>
      </c>
      <c r="BG269" s="126">
        <f t="shared" si="52"/>
        <v>7582504</v>
      </c>
      <c r="BH269" s="126">
        <f t="shared" si="53"/>
        <v>0</v>
      </c>
      <c r="BI269" s="126">
        <f t="shared" si="54"/>
        <v>0</v>
      </c>
      <c r="BJ269" s="131">
        <f t="shared" si="48"/>
        <v>0</v>
      </c>
    </row>
    <row r="270" spans="1:62" ht="13.5" thickBot="1">
      <c r="A270" s="9" t="s">
        <v>285</v>
      </c>
      <c r="B270" s="12">
        <v>51582962</v>
      </c>
      <c r="C270" s="11">
        <v>51628436.780000001</v>
      </c>
      <c r="D270" s="11">
        <v>51978801.950000003</v>
      </c>
      <c r="E270" s="11">
        <v>52024673.009999998</v>
      </c>
      <c r="F270" s="11">
        <v>52040450.140000001</v>
      </c>
      <c r="G270" s="11">
        <v>52039538.060000002</v>
      </c>
      <c r="H270" s="11">
        <v>52161469.280000001</v>
      </c>
      <c r="I270" s="11">
        <v>52174512.759999998</v>
      </c>
      <c r="J270" s="11">
        <v>52276486.420000002</v>
      </c>
      <c r="K270" s="11">
        <v>52363750.310000002</v>
      </c>
      <c r="L270" s="11">
        <v>52363909.649999999</v>
      </c>
      <c r="M270" s="11">
        <v>52347838.5</v>
      </c>
      <c r="N270" s="11">
        <v>52153598.07</v>
      </c>
      <c r="O270" s="11">
        <v>-15358170.130000001</v>
      </c>
      <c r="P270" s="11">
        <v>-15473422.869999999</v>
      </c>
      <c r="Q270" s="11">
        <v>-15589117.630000001</v>
      </c>
      <c r="R270" s="11">
        <v>-15699495.460000001</v>
      </c>
      <c r="S270" s="12">
        <v>-15814115</v>
      </c>
      <c r="T270" s="11">
        <v>-15920153.140000001</v>
      </c>
      <c r="U270" s="11">
        <v>-16036510.92</v>
      </c>
      <c r="V270" s="11">
        <v>-16146648.52</v>
      </c>
      <c r="W270" s="11">
        <v>-16261367.15</v>
      </c>
      <c r="X270" s="11">
        <v>-16377037.92</v>
      </c>
      <c r="Y270" s="11">
        <v>-16502150.91</v>
      </c>
      <c r="Z270" s="11">
        <v>-16602587.789999999</v>
      </c>
      <c r="AA270" s="11">
        <v>-16336954.949999999</v>
      </c>
      <c r="AB270" s="11">
        <v>-115183.65</v>
      </c>
      <c r="AC270" s="11">
        <v>-115252.74</v>
      </c>
      <c r="AD270" s="11">
        <v>-115694.76</v>
      </c>
      <c r="AE270" s="11">
        <v>-116137.21</v>
      </c>
      <c r="AF270" s="11">
        <v>-116206.06</v>
      </c>
      <c r="AG270" s="11">
        <v>-116222.66</v>
      </c>
      <c r="AH270" s="11">
        <v>-116357.78</v>
      </c>
      <c r="AI270" s="11">
        <v>-116508.51</v>
      </c>
      <c r="AJ270" s="11">
        <v>-116636.94</v>
      </c>
      <c r="AK270" s="11">
        <v>-116848.27</v>
      </c>
      <c r="AL270" s="11">
        <v>-116945.89</v>
      </c>
      <c r="AM270" s="11">
        <v>-116928.12</v>
      </c>
      <c r="AN270" s="11">
        <v>-116693.28</v>
      </c>
      <c r="AO270" t="str">
        <f t="shared" si="45"/>
        <v>ED</v>
      </c>
      <c r="AP270" t="str">
        <f>IFERROR(IF(VLOOKUP(MID(A270,4,2),'Data.Lookup - Do Not Print'!$S$3:$T$7,2,FALSE)=1,MID(A270,4,2),0),"AN")</f>
        <v>ID</v>
      </c>
      <c r="AQ270" s="153" t="s">
        <v>986</v>
      </c>
      <c r="AR270" t="str">
        <f t="shared" si="46"/>
        <v>362000</v>
      </c>
      <c r="AS270" t="str">
        <f>IF(AO270="GD",VLOOKUP(_xlfn.NUMBERVALUE(AR270),'Data.Lookup - Do Not Print'!$D$3:$E$12,2,TRUE),VLOOKUP(_xlfn.NUMBERVALUE(AR270),'Data.Lookup - Do Not Print'!$A$3:$B$16,2,TRUE))</f>
        <v>E Distribution</v>
      </c>
      <c r="AT270">
        <v>4</v>
      </c>
      <c r="AU270" t="str">
        <f t="shared" si="47"/>
        <v>ED.ID4</v>
      </c>
      <c r="AV270" s="46">
        <f>VLOOKUP($AU270,'2022-Allocations'!$I$6:$T$24,AV$8,FALSE)</f>
        <v>0</v>
      </c>
      <c r="AW270" s="46">
        <f>VLOOKUP($AU270,'2022-Allocations'!$I$6:$T$24,AW$8,FALSE)</f>
        <v>0</v>
      </c>
      <c r="AX270" s="46">
        <f>VLOOKUP($AU270,'2022-Allocations'!$I$6:$T$24,AX$8,FALSE)</f>
        <v>1</v>
      </c>
      <c r="AY270" s="46">
        <f>VLOOKUP($AU270,'2022-Allocations'!$I$6:$T$24,AY$8,FALSE)</f>
        <v>0</v>
      </c>
      <c r="AZ270" s="46">
        <f>VLOOKUP($AU270,'2022-Allocations'!$I$6:$T$24,AZ$8,FALSE)</f>
        <v>0</v>
      </c>
      <c r="BA270" s="121">
        <f t="shared" si="44"/>
        <v>0</v>
      </c>
      <c r="BB270" s="46">
        <f>VLOOKUP(A270,'Data.Lookup - Do Not Print'!$G$3:$I$802,3,FALSE)</f>
        <v>2.6799999999999997E-2</v>
      </c>
      <c r="BC270" s="46">
        <f>VLOOKUP(A270,'Data.Lookup - Do Not Print'!$M$3:$O$802,3,FALSE)</f>
        <v>2.58E-2</v>
      </c>
      <c r="BD270" s="46" t="str">
        <f t="shared" si="49"/>
        <v>N</v>
      </c>
      <c r="BE270" s="126">
        <f t="shared" si="50"/>
        <v>0</v>
      </c>
      <c r="BF270" s="126">
        <f t="shared" si="51"/>
        <v>0</v>
      </c>
      <c r="BG270" s="126">
        <f t="shared" si="52"/>
        <v>52153598</v>
      </c>
      <c r="BH270" s="126">
        <f t="shared" si="53"/>
        <v>0</v>
      </c>
      <c r="BI270" s="126">
        <f t="shared" si="54"/>
        <v>0</v>
      </c>
      <c r="BJ270" s="131">
        <f t="shared" si="48"/>
        <v>0</v>
      </c>
    </row>
    <row r="271" spans="1:62" ht="13.5" thickBot="1">
      <c r="A271" s="9" t="s">
        <v>286</v>
      </c>
      <c r="B271" s="11">
        <v>159053487.50999999</v>
      </c>
      <c r="C271" s="11">
        <v>160676719.58000001</v>
      </c>
      <c r="D271" s="11">
        <v>162178982.21000001</v>
      </c>
      <c r="E271" s="11">
        <v>163105993.50999999</v>
      </c>
      <c r="F271" s="11">
        <v>164266435.22</v>
      </c>
      <c r="G271" s="11">
        <v>165197732.56999999</v>
      </c>
      <c r="H271" s="12">
        <v>166064112</v>
      </c>
      <c r="I271" s="11">
        <v>166829118.66</v>
      </c>
      <c r="J271" s="11">
        <v>167873733.69</v>
      </c>
      <c r="K271" s="11">
        <v>169195895.36000001</v>
      </c>
      <c r="L271" s="11">
        <v>170258293.06999999</v>
      </c>
      <c r="M271" s="11">
        <v>171693903.46000001</v>
      </c>
      <c r="N271" s="11">
        <v>173528108.37</v>
      </c>
      <c r="O271" s="11">
        <v>-49770420.799999997</v>
      </c>
      <c r="P271" s="11">
        <v>-50091971.289999999</v>
      </c>
      <c r="Q271" s="11">
        <v>-50379765.350000001</v>
      </c>
      <c r="R271" s="11">
        <v>-50612781.729999997</v>
      </c>
      <c r="S271" s="11">
        <v>-50897095.640000001</v>
      </c>
      <c r="T271" s="11">
        <v>-51189285.5</v>
      </c>
      <c r="U271" s="11">
        <v>-51500115.289999999</v>
      </c>
      <c r="V271" s="11">
        <v>-51820625.159999996</v>
      </c>
      <c r="W271" s="11">
        <v>-52084935.579999998</v>
      </c>
      <c r="X271" s="11">
        <v>-52395190.460000001</v>
      </c>
      <c r="Y271" s="11">
        <v>-52734985.640000001</v>
      </c>
      <c r="Z271" s="11">
        <v>-53026249.18</v>
      </c>
      <c r="AA271" s="11">
        <v>-53387897.719999999</v>
      </c>
      <c r="AB271" s="11">
        <v>-339725.89</v>
      </c>
      <c r="AC271" s="11">
        <v>-342377.76</v>
      </c>
      <c r="AD271" s="11">
        <v>-345724.65</v>
      </c>
      <c r="AE271" s="11">
        <v>-348325.99</v>
      </c>
      <c r="AF271" s="11">
        <v>-350561.3</v>
      </c>
      <c r="AG271" s="11">
        <v>-352801.21</v>
      </c>
      <c r="AH271" s="11">
        <v>-354726.22</v>
      </c>
      <c r="AI271" s="11">
        <v>-356473.18</v>
      </c>
      <c r="AJ271" s="11">
        <v>-358410.97</v>
      </c>
      <c r="AK271" s="11">
        <v>-360945.4</v>
      </c>
      <c r="AL271" s="11">
        <v>-363498.87</v>
      </c>
      <c r="AM271" s="11">
        <v>-366173.81</v>
      </c>
      <c r="AN271" s="11">
        <v>-369675.25</v>
      </c>
      <c r="AO271" t="str">
        <f t="shared" si="45"/>
        <v>ED</v>
      </c>
      <c r="AP271" t="str">
        <f>IFERROR(IF(VLOOKUP(MID(A271,4,2),'Data.Lookup - Do Not Print'!$S$3:$T$7,2,FALSE)=1,MID(A271,4,2),0),"AN")</f>
        <v>ID</v>
      </c>
      <c r="AQ271" s="153" t="s">
        <v>986</v>
      </c>
      <c r="AR271" t="str">
        <f t="shared" si="46"/>
        <v>364000</v>
      </c>
      <c r="AS271" t="str">
        <f>IF(AO271="GD",VLOOKUP(_xlfn.NUMBERVALUE(AR271),'Data.Lookup - Do Not Print'!$D$3:$E$12,2,TRUE),VLOOKUP(_xlfn.NUMBERVALUE(AR271),'Data.Lookup - Do Not Print'!$A$3:$B$16,2,TRUE))</f>
        <v>E Distribution</v>
      </c>
      <c r="AT271">
        <v>4</v>
      </c>
      <c r="AU271" t="str">
        <f t="shared" si="47"/>
        <v>ED.ID4</v>
      </c>
      <c r="AV271" s="46">
        <f>VLOOKUP($AU271,'2022-Allocations'!$I$6:$T$24,AV$8,FALSE)</f>
        <v>0</v>
      </c>
      <c r="AW271" s="46">
        <f>VLOOKUP($AU271,'2022-Allocations'!$I$6:$T$24,AW$8,FALSE)</f>
        <v>0</v>
      </c>
      <c r="AX271" s="46">
        <f>VLOOKUP($AU271,'2022-Allocations'!$I$6:$T$24,AX$8,FALSE)</f>
        <v>1</v>
      </c>
      <c r="AY271" s="46">
        <f>VLOOKUP($AU271,'2022-Allocations'!$I$6:$T$24,AY$8,FALSE)</f>
        <v>0</v>
      </c>
      <c r="AZ271" s="46">
        <f>VLOOKUP($AU271,'2022-Allocations'!$I$6:$T$24,AZ$8,FALSE)</f>
        <v>0</v>
      </c>
      <c r="BA271" s="121">
        <f t="shared" si="44"/>
        <v>0</v>
      </c>
      <c r="BB271" s="46">
        <f>VLOOKUP(A271,'Data.Lookup - Do Not Print'!$G$3:$I$802,3,FALSE)</f>
        <v>2.5700000000000001E-2</v>
      </c>
      <c r="BC271" s="46">
        <f>VLOOKUP(A271,'Data.Lookup - Do Not Print'!$M$3:$O$802,3,FALSE)</f>
        <v>2.69E-2</v>
      </c>
      <c r="BD271" s="46" t="str">
        <f t="shared" si="49"/>
        <v>N</v>
      </c>
      <c r="BE271" s="126">
        <f t="shared" si="50"/>
        <v>0</v>
      </c>
      <c r="BF271" s="126">
        <f t="shared" si="51"/>
        <v>0</v>
      </c>
      <c r="BG271" s="126">
        <f t="shared" si="52"/>
        <v>173528108</v>
      </c>
      <c r="BH271" s="126">
        <f t="shared" si="53"/>
        <v>0</v>
      </c>
      <c r="BI271" s="126">
        <f t="shared" si="54"/>
        <v>0</v>
      </c>
      <c r="BJ271" s="131">
        <f t="shared" si="48"/>
        <v>0</v>
      </c>
    </row>
    <row r="272" spans="1:62" ht="13.5" thickBot="1">
      <c r="A272" s="9" t="s">
        <v>287</v>
      </c>
      <c r="B272" s="11">
        <v>108030900.81</v>
      </c>
      <c r="C272" s="11">
        <v>109906074.98999999</v>
      </c>
      <c r="D272" s="11">
        <v>110621308.7</v>
      </c>
      <c r="E272" s="11">
        <v>111300016.5</v>
      </c>
      <c r="F272" s="11">
        <v>112215418.22</v>
      </c>
      <c r="G272" s="11">
        <v>112559642.73</v>
      </c>
      <c r="H272" s="11">
        <v>113084662.25</v>
      </c>
      <c r="I272" s="11">
        <v>113770517.61</v>
      </c>
      <c r="J272" s="11">
        <v>114249231.86</v>
      </c>
      <c r="K272" s="11">
        <v>115383466.40000001</v>
      </c>
      <c r="L272" s="11">
        <v>116314602.04000001</v>
      </c>
      <c r="M272" s="11">
        <v>117553818.94</v>
      </c>
      <c r="N272" s="12">
        <v>118533930</v>
      </c>
      <c r="O272" s="11">
        <v>-36529744.039999999</v>
      </c>
      <c r="P272" s="11">
        <v>-36749284.039999999</v>
      </c>
      <c r="Q272" s="11">
        <v>-36964725.899999999</v>
      </c>
      <c r="R272" s="11">
        <v>-37179334.359999999</v>
      </c>
      <c r="S272" s="11">
        <v>-37396683.420000002</v>
      </c>
      <c r="T272" s="11">
        <v>-37604202.509999998</v>
      </c>
      <c r="U272" s="11">
        <v>-37829127.18</v>
      </c>
      <c r="V272" s="11">
        <v>-38054673.759999998</v>
      </c>
      <c r="W272" s="11">
        <v>-38275622.210000001</v>
      </c>
      <c r="X272" s="11">
        <v>-38504197.670000002</v>
      </c>
      <c r="Y272" s="11">
        <v>-38738821.469999999</v>
      </c>
      <c r="Z272" s="11">
        <v>-38968119.759999998</v>
      </c>
      <c r="AA272" s="11">
        <v>-39208135.18</v>
      </c>
      <c r="AB272" s="11">
        <v>-219522.4</v>
      </c>
      <c r="AC272" s="11">
        <v>-222477.33</v>
      </c>
      <c r="AD272" s="11">
        <v>-225121.69</v>
      </c>
      <c r="AE272" s="11">
        <v>-226544.7</v>
      </c>
      <c r="AF272" s="11">
        <v>-228172.01</v>
      </c>
      <c r="AG272" s="11">
        <v>-229457.87</v>
      </c>
      <c r="AH272" s="11">
        <v>-230345.24</v>
      </c>
      <c r="AI272" s="11">
        <v>-231581.34</v>
      </c>
      <c r="AJ272" s="11">
        <v>-232770.15</v>
      </c>
      <c r="AK272" s="11">
        <v>-234416.7</v>
      </c>
      <c r="AL272" s="11">
        <v>-236525.12</v>
      </c>
      <c r="AM272" s="11">
        <v>-238740.68</v>
      </c>
      <c r="AN272" s="11">
        <v>-241006.24</v>
      </c>
      <c r="AO272" t="str">
        <f t="shared" si="45"/>
        <v>ED</v>
      </c>
      <c r="AP272" t="str">
        <f>IFERROR(IF(VLOOKUP(MID(A272,4,2),'Data.Lookup - Do Not Print'!$S$3:$T$7,2,FALSE)=1,MID(A272,4,2),0),"AN")</f>
        <v>ID</v>
      </c>
      <c r="AQ272" s="153" t="s">
        <v>986</v>
      </c>
      <c r="AR272" t="str">
        <f t="shared" si="46"/>
        <v>365000</v>
      </c>
      <c r="AS272" t="str">
        <f>IF(AO272="GD",VLOOKUP(_xlfn.NUMBERVALUE(AR272),'Data.Lookup - Do Not Print'!$D$3:$E$12,2,TRUE),VLOOKUP(_xlfn.NUMBERVALUE(AR272),'Data.Lookup - Do Not Print'!$A$3:$B$16,2,TRUE))</f>
        <v>E Distribution</v>
      </c>
      <c r="AT272">
        <v>4</v>
      </c>
      <c r="AU272" t="str">
        <f t="shared" si="47"/>
        <v>ED.ID4</v>
      </c>
      <c r="AV272" s="46">
        <f>VLOOKUP($AU272,'2022-Allocations'!$I$6:$T$24,AV$8,FALSE)</f>
        <v>0</v>
      </c>
      <c r="AW272" s="46">
        <f>VLOOKUP($AU272,'2022-Allocations'!$I$6:$T$24,AW$8,FALSE)</f>
        <v>0</v>
      </c>
      <c r="AX272" s="46">
        <f>VLOOKUP($AU272,'2022-Allocations'!$I$6:$T$24,AX$8,FALSE)</f>
        <v>1</v>
      </c>
      <c r="AY272" s="46">
        <f>VLOOKUP($AU272,'2022-Allocations'!$I$6:$T$24,AY$8,FALSE)</f>
        <v>0</v>
      </c>
      <c r="AZ272" s="46">
        <f>VLOOKUP($AU272,'2022-Allocations'!$I$6:$T$24,AZ$8,FALSE)</f>
        <v>0</v>
      </c>
      <c r="BA272" s="121">
        <f t="shared" si="44"/>
        <v>0</v>
      </c>
      <c r="BB272" s="46">
        <f>VLOOKUP(A272,'Data.Lookup - Do Not Print'!$G$3:$I$802,3,FALSE)</f>
        <v>2.4500000000000001E-2</v>
      </c>
      <c r="BC272" s="46">
        <f>VLOOKUP(A272,'Data.Lookup - Do Not Print'!$M$3:$O$802,3,FALSE)</f>
        <v>2.46E-2</v>
      </c>
      <c r="BD272" s="46" t="str">
        <f t="shared" si="49"/>
        <v>N</v>
      </c>
      <c r="BE272" s="126">
        <f t="shared" si="50"/>
        <v>0</v>
      </c>
      <c r="BF272" s="126">
        <f t="shared" si="51"/>
        <v>0</v>
      </c>
      <c r="BG272" s="126">
        <f t="shared" si="52"/>
        <v>118533930</v>
      </c>
      <c r="BH272" s="126">
        <f t="shared" si="53"/>
        <v>0</v>
      </c>
      <c r="BI272" s="126">
        <f t="shared" si="54"/>
        <v>0</v>
      </c>
      <c r="BJ272" s="131">
        <f t="shared" si="48"/>
        <v>0</v>
      </c>
    </row>
    <row r="273" spans="1:62" ht="13.5" thickBot="1">
      <c r="A273" s="9" t="s">
        <v>288</v>
      </c>
      <c r="B273" s="11">
        <v>45790272.43</v>
      </c>
      <c r="C273" s="11">
        <v>45999629.729999997</v>
      </c>
      <c r="D273" s="11">
        <v>45861157.75</v>
      </c>
      <c r="E273" s="11">
        <v>46090508.159999996</v>
      </c>
      <c r="F273" s="11">
        <v>46409408.329999998</v>
      </c>
      <c r="G273" s="11">
        <v>46612454.18</v>
      </c>
      <c r="H273" s="11">
        <v>46897352.329999998</v>
      </c>
      <c r="I273" s="11">
        <v>47117882.780000001</v>
      </c>
      <c r="J273" s="11">
        <v>47325176.210000001</v>
      </c>
      <c r="K273" s="11">
        <v>47706786.020000003</v>
      </c>
      <c r="L273" s="11">
        <v>47996756.18</v>
      </c>
      <c r="M273" s="11">
        <v>48378709.07</v>
      </c>
      <c r="N273" s="11">
        <v>48684188.079999998</v>
      </c>
      <c r="O273" s="11">
        <v>-15992612.039999999</v>
      </c>
      <c r="P273" s="11">
        <v>-16072641.16</v>
      </c>
      <c r="Q273" s="12">
        <v>-16150806</v>
      </c>
      <c r="R273" s="11">
        <v>-16226655.810000001</v>
      </c>
      <c r="S273" s="11">
        <v>-16306410.84</v>
      </c>
      <c r="T273" s="11">
        <v>-16387928.800000001</v>
      </c>
      <c r="U273" s="11">
        <v>-16463889.68</v>
      </c>
      <c r="V273" s="11">
        <v>-16546634.52</v>
      </c>
      <c r="W273" s="11">
        <v>-16627419.550000001</v>
      </c>
      <c r="X273" s="11">
        <v>-16710966.51</v>
      </c>
      <c r="Y273" s="11">
        <v>-16794239.629999999</v>
      </c>
      <c r="Z273" s="11">
        <v>-16876046.059999999</v>
      </c>
      <c r="AA273" s="11">
        <v>-16960944.34</v>
      </c>
      <c r="AB273" s="11">
        <v>-81378.850000000006</v>
      </c>
      <c r="AC273" s="12">
        <v>-81846</v>
      </c>
      <c r="AD273" s="11">
        <v>-81909.2</v>
      </c>
      <c r="AE273" s="11">
        <v>-81990.240000000005</v>
      </c>
      <c r="AF273" s="11">
        <v>-82479.09</v>
      </c>
      <c r="AG273" s="11">
        <v>-82944.5</v>
      </c>
      <c r="AH273" s="11">
        <v>-83379.570000000007</v>
      </c>
      <c r="AI273" s="11">
        <v>-83830.259999999995</v>
      </c>
      <c r="AJ273" s="11">
        <v>-84211.72</v>
      </c>
      <c r="AK273" s="11">
        <v>-84736.84</v>
      </c>
      <c r="AL273" s="11">
        <v>-85335.67</v>
      </c>
      <c r="AM273" s="11">
        <v>-85934.79</v>
      </c>
      <c r="AN273" s="11">
        <v>-86547.75</v>
      </c>
      <c r="AO273" t="str">
        <f t="shared" si="45"/>
        <v>ED</v>
      </c>
      <c r="AP273" t="str">
        <f>IFERROR(IF(VLOOKUP(MID(A273,4,2),'Data.Lookup - Do Not Print'!$S$3:$T$7,2,FALSE)=1,MID(A273,4,2),0),"AN")</f>
        <v>ID</v>
      </c>
      <c r="AQ273" s="153" t="s">
        <v>986</v>
      </c>
      <c r="AR273" t="str">
        <f t="shared" si="46"/>
        <v>366000</v>
      </c>
      <c r="AS273" t="str">
        <f>IF(AO273="GD",VLOOKUP(_xlfn.NUMBERVALUE(AR273),'Data.Lookup - Do Not Print'!$D$3:$E$12,2,TRUE),VLOOKUP(_xlfn.NUMBERVALUE(AR273),'Data.Lookup - Do Not Print'!$A$3:$B$16,2,TRUE))</f>
        <v>E Distribution</v>
      </c>
      <c r="AT273">
        <v>4</v>
      </c>
      <c r="AU273" t="str">
        <f t="shared" si="47"/>
        <v>ED.ID4</v>
      </c>
      <c r="AV273" s="46">
        <f>VLOOKUP($AU273,'2022-Allocations'!$I$6:$T$24,AV$8,FALSE)</f>
        <v>0</v>
      </c>
      <c r="AW273" s="46">
        <f>VLOOKUP($AU273,'2022-Allocations'!$I$6:$T$24,AW$8,FALSE)</f>
        <v>0</v>
      </c>
      <c r="AX273" s="46">
        <f>VLOOKUP($AU273,'2022-Allocations'!$I$6:$T$24,AX$8,FALSE)</f>
        <v>1</v>
      </c>
      <c r="AY273" s="46">
        <f>VLOOKUP($AU273,'2022-Allocations'!$I$6:$T$24,AY$8,FALSE)</f>
        <v>0</v>
      </c>
      <c r="AZ273" s="46">
        <f>VLOOKUP($AU273,'2022-Allocations'!$I$6:$T$24,AZ$8,FALSE)</f>
        <v>0</v>
      </c>
      <c r="BA273" s="121">
        <f t="shared" si="44"/>
        <v>0</v>
      </c>
      <c r="BB273" s="46">
        <f>VLOOKUP(A273,'Data.Lookup - Do Not Print'!$G$3:$I$802,3,FALSE)</f>
        <v>2.1400000000000002E-2</v>
      </c>
      <c r="BC273" s="46">
        <f>VLOOKUP(A273,'Data.Lookup - Do Not Print'!$M$3:$O$802,3,FALSE)</f>
        <v>1.8200000000000001E-2</v>
      </c>
      <c r="BD273" s="46" t="str">
        <f t="shared" si="49"/>
        <v>N</v>
      </c>
      <c r="BE273" s="126">
        <f t="shared" si="50"/>
        <v>0</v>
      </c>
      <c r="BF273" s="126">
        <f t="shared" si="51"/>
        <v>0</v>
      </c>
      <c r="BG273" s="126">
        <f t="shared" si="52"/>
        <v>48684188</v>
      </c>
      <c r="BH273" s="126">
        <f t="shared" si="53"/>
        <v>0</v>
      </c>
      <c r="BI273" s="126">
        <f t="shared" si="54"/>
        <v>0</v>
      </c>
      <c r="BJ273" s="131">
        <f t="shared" si="48"/>
        <v>0</v>
      </c>
    </row>
    <row r="274" spans="1:62" ht="13.5" thickBot="1">
      <c r="A274" s="9" t="s">
        <v>289</v>
      </c>
      <c r="B274" s="11">
        <v>77995777.209999993</v>
      </c>
      <c r="C274" s="11">
        <v>78465885.290000007</v>
      </c>
      <c r="D274" s="11">
        <v>78794433.329999998</v>
      </c>
      <c r="E274" s="11">
        <v>79146563.120000005</v>
      </c>
      <c r="F274" s="11">
        <v>79543167.439999998</v>
      </c>
      <c r="G274" s="11">
        <v>79808112.829999998</v>
      </c>
      <c r="H274" s="11">
        <v>80349691.290000007</v>
      </c>
      <c r="I274" s="11">
        <v>80687989.900000006</v>
      </c>
      <c r="J274" s="11">
        <v>81187653.599999994</v>
      </c>
      <c r="K274" s="11">
        <v>81749564.799999997</v>
      </c>
      <c r="L274" s="11">
        <v>82231778.969999999</v>
      </c>
      <c r="M274" s="11">
        <v>82911062.030000001</v>
      </c>
      <c r="N274" s="11">
        <v>83532310.430000007</v>
      </c>
      <c r="O274" s="11">
        <v>-38578779.840000004</v>
      </c>
      <c r="P274" s="11">
        <v>-38758458.590000004</v>
      </c>
      <c r="Q274" s="11">
        <v>-38943115.659999996</v>
      </c>
      <c r="R274" s="11">
        <v>-39123057.710000001</v>
      </c>
      <c r="S274" s="11">
        <v>-39304283.850000001</v>
      </c>
      <c r="T274" s="11">
        <v>-39492890.270000003</v>
      </c>
      <c r="U274" s="11">
        <v>-39657675.579999998</v>
      </c>
      <c r="V274" s="11">
        <v>-39851787.229999997</v>
      </c>
      <c r="W274" s="11">
        <v>-40022925.700000003</v>
      </c>
      <c r="X274" s="11">
        <v>-40221637.5</v>
      </c>
      <c r="Y274" s="11">
        <v>-40413546.899999999</v>
      </c>
      <c r="Z274" s="11">
        <v>-40608144.840000004</v>
      </c>
      <c r="AA274" s="11">
        <v>-40806706.350000001</v>
      </c>
      <c r="AB274" s="11">
        <v>-193737.11</v>
      </c>
      <c r="AC274" s="11">
        <v>-194925.15</v>
      </c>
      <c r="AD274" s="11">
        <v>-195920.15</v>
      </c>
      <c r="AE274" s="11">
        <v>-196768.15</v>
      </c>
      <c r="AF274" s="11">
        <v>-197700.96</v>
      </c>
      <c r="AG274" s="11">
        <v>-198525.14</v>
      </c>
      <c r="AH274" s="11">
        <v>-199529.93</v>
      </c>
      <c r="AI274" s="11">
        <v>-200626.11</v>
      </c>
      <c r="AJ274" s="11">
        <v>-201670.07</v>
      </c>
      <c r="AK274" s="11">
        <v>-202992.62</v>
      </c>
      <c r="AL274" s="11">
        <v>-204293.43</v>
      </c>
      <c r="AM274" s="11">
        <v>-205740.46</v>
      </c>
      <c r="AN274" s="11">
        <v>-207360.7</v>
      </c>
      <c r="AO274" t="str">
        <f t="shared" si="45"/>
        <v>ED</v>
      </c>
      <c r="AP274" t="str">
        <f>IFERROR(IF(VLOOKUP(MID(A274,4,2),'Data.Lookup - Do Not Print'!$S$3:$T$7,2,FALSE)=1,MID(A274,4,2),0),"AN")</f>
        <v>ID</v>
      </c>
      <c r="AQ274" s="153" t="s">
        <v>986</v>
      </c>
      <c r="AR274" t="str">
        <f t="shared" si="46"/>
        <v>367000</v>
      </c>
      <c r="AS274" t="str">
        <f>IF(AO274="GD",VLOOKUP(_xlfn.NUMBERVALUE(AR274),'Data.Lookup - Do Not Print'!$D$3:$E$12,2,TRUE),VLOOKUP(_xlfn.NUMBERVALUE(AR274),'Data.Lookup - Do Not Print'!$A$3:$B$16,2,TRUE))</f>
        <v>E Distribution</v>
      </c>
      <c r="AT274">
        <v>4</v>
      </c>
      <c r="AU274" t="str">
        <f t="shared" si="47"/>
        <v>ED.ID4</v>
      </c>
      <c r="AV274" s="46">
        <f>VLOOKUP($AU274,'2022-Allocations'!$I$6:$T$24,AV$8,FALSE)</f>
        <v>0</v>
      </c>
      <c r="AW274" s="46">
        <f>VLOOKUP($AU274,'2022-Allocations'!$I$6:$T$24,AW$8,FALSE)</f>
        <v>0</v>
      </c>
      <c r="AX274" s="46">
        <f>VLOOKUP($AU274,'2022-Allocations'!$I$6:$T$24,AX$8,FALSE)</f>
        <v>1</v>
      </c>
      <c r="AY274" s="46">
        <f>VLOOKUP($AU274,'2022-Allocations'!$I$6:$T$24,AY$8,FALSE)</f>
        <v>0</v>
      </c>
      <c r="AZ274" s="46">
        <f>VLOOKUP($AU274,'2022-Allocations'!$I$6:$T$24,AZ$8,FALSE)</f>
        <v>0</v>
      </c>
      <c r="BA274" s="121">
        <f t="shared" si="44"/>
        <v>0</v>
      </c>
      <c r="BB274" s="46">
        <f>VLOOKUP(A274,'Data.Lookup - Do Not Print'!$G$3:$I$802,3,FALSE)</f>
        <v>2.9900000000000003E-2</v>
      </c>
      <c r="BC274" s="46">
        <f>VLOOKUP(A274,'Data.Lookup - Do Not Print'!$M$3:$O$802,3,FALSE)</f>
        <v>2.4300000000000002E-2</v>
      </c>
      <c r="BD274" s="46" t="str">
        <f t="shared" si="49"/>
        <v>N</v>
      </c>
      <c r="BE274" s="126">
        <f t="shared" si="50"/>
        <v>0</v>
      </c>
      <c r="BF274" s="126">
        <f t="shared" si="51"/>
        <v>0</v>
      </c>
      <c r="BG274" s="126">
        <f t="shared" si="52"/>
        <v>83532310</v>
      </c>
      <c r="BH274" s="126">
        <f t="shared" si="53"/>
        <v>0</v>
      </c>
      <c r="BI274" s="126">
        <f t="shared" si="54"/>
        <v>0</v>
      </c>
      <c r="BJ274" s="131">
        <f t="shared" si="48"/>
        <v>0</v>
      </c>
    </row>
    <row r="275" spans="1:62" ht="13.5" thickBot="1">
      <c r="A275" s="9" t="s">
        <v>290</v>
      </c>
      <c r="B275" s="11">
        <v>91096020.739999995</v>
      </c>
      <c r="C275" s="11">
        <v>91439423.329999998</v>
      </c>
      <c r="D275" s="11">
        <v>91847545.219999999</v>
      </c>
      <c r="E275" s="11">
        <v>92092292.790000007</v>
      </c>
      <c r="F275" s="11">
        <v>92325120.319999993</v>
      </c>
      <c r="G275" s="11">
        <v>92519088.319999993</v>
      </c>
      <c r="H275" s="11">
        <v>92904721.560000002</v>
      </c>
      <c r="I275" s="11">
        <v>93196258.650000006</v>
      </c>
      <c r="J275" s="11">
        <v>93663044.510000005</v>
      </c>
      <c r="K275" s="11">
        <v>94113029.290000007</v>
      </c>
      <c r="L275" s="11">
        <v>94265501.870000005</v>
      </c>
      <c r="M275" s="11">
        <v>94562706.939999998</v>
      </c>
      <c r="N275" s="11">
        <v>94877392.849999994</v>
      </c>
      <c r="O275" s="11">
        <v>-42067270.689999998</v>
      </c>
      <c r="P275" s="11">
        <v>-42230142.210000001</v>
      </c>
      <c r="Q275" s="11">
        <v>-42389724.890000001</v>
      </c>
      <c r="R275" s="11">
        <v>-42538807.07</v>
      </c>
      <c r="S275" s="11">
        <v>-42702583.009999998</v>
      </c>
      <c r="T275" s="11">
        <v>-42863787.460000001</v>
      </c>
      <c r="U275" s="11">
        <v>-43025743.170000002</v>
      </c>
      <c r="V275" s="11">
        <v>-43189911.729999997</v>
      </c>
      <c r="W275" s="11">
        <v>-43352861.119999997</v>
      </c>
      <c r="X275" s="11">
        <v>-43515408.329999998</v>
      </c>
      <c r="Y275" s="11">
        <v>-43683147.229999997</v>
      </c>
      <c r="Z275" s="11">
        <v>-43849215.420000002</v>
      </c>
      <c r="AA275" s="11">
        <v>-44018714.469999999</v>
      </c>
      <c r="AB275" s="11">
        <v>-163344.65</v>
      </c>
      <c r="AC275" s="11">
        <v>-164281.9</v>
      </c>
      <c r="AD275" s="11">
        <v>-164958.26999999999</v>
      </c>
      <c r="AE275" s="11">
        <v>-165545.85999999999</v>
      </c>
      <c r="AF275" s="11">
        <v>-165975.67000000001</v>
      </c>
      <c r="AG275" s="11">
        <v>-166359.78</v>
      </c>
      <c r="AH275" s="11">
        <v>-166881.44</v>
      </c>
      <c r="AI275" s="11">
        <v>-167490.88</v>
      </c>
      <c r="AJ275" s="11">
        <v>-168173.37</v>
      </c>
      <c r="AK275" s="11">
        <v>-168998.47</v>
      </c>
      <c r="AL275" s="11">
        <v>-169540.68</v>
      </c>
      <c r="AM275" s="11">
        <v>-169945.39</v>
      </c>
      <c r="AN275" s="11">
        <v>-170496.09</v>
      </c>
      <c r="AO275" t="str">
        <f t="shared" si="45"/>
        <v>ED</v>
      </c>
      <c r="AP275" t="str">
        <f>IFERROR(IF(VLOOKUP(MID(A275,4,2),'Data.Lookup - Do Not Print'!$S$3:$T$7,2,FALSE)=1,MID(A275,4,2),0),"AN")</f>
        <v>ID</v>
      </c>
      <c r="AQ275" s="153" t="s">
        <v>986</v>
      </c>
      <c r="AR275" t="str">
        <f t="shared" si="46"/>
        <v>368000</v>
      </c>
      <c r="AS275" t="str">
        <f>IF(AO275="GD",VLOOKUP(_xlfn.NUMBERVALUE(AR275),'Data.Lookup - Do Not Print'!$D$3:$E$12,2,TRUE),VLOOKUP(_xlfn.NUMBERVALUE(AR275),'Data.Lookup - Do Not Print'!$A$3:$B$16,2,TRUE))</f>
        <v>E Distribution</v>
      </c>
      <c r="AT275">
        <v>4</v>
      </c>
      <c r="AU275" t="str">
        <f t="shared" si="47"/>
        <v>ED.ID4</v>
      </c>
      <c r="AV275" s="46">
        <f>VLOOKUP($AU275,'2022-Allocations'!$I$6:$T$24,AV$8,FALSE)</f>
        <v>0</v>
      </c>
      <c r="AW275" s="46">
        <f>VLOOKUP($AU275,'2022-Allocations'!$I$6:$T$24,AW$8,FALSE)</f>
        <v>0</v>
      </c>
      <c r="AX275" s="46">
        <f>VLOOKUP($AU275,'2022-Allocations'!$I$6:$T$24,AX$8,FALSE)</f>
        <v>1</v>
      </c>
      <c r="AY275" s="46">
        <f>VLOOKUP($AU275,'2022-Allocations'!$I$6:$T$24,AY$8,FALSE)</f>
        <v>0</v>
      </c>
      <c r="AZ275" s="46">
        <f>VLOOKUP($AU275,'2022-Allocations'!$I$6:$T$24,AZ$8,FALSE)</f>
        <v>0</v>
      </c>
      <c r="BA275" s="121">
        <f t="shared" si="44"/>
        <v>0</v>
      </c>
      <c r="BB275" s="46">
        <f>VLOOKUP(A275,'Data.Lookup - Do Not Print'!$G$3:$I$802,3,FALSE)</f>
        <v>2.1599999999999998E-2</v>
      </c>
      <c r="BC275" s="46">
        <f>VLOOKUP(A275,'Data.Lookup - Do Not Print'!$M$3:$O$802,3,FALSE)</f>
        <v>2.0299999999999999E-2</v>
      </c>
      <c r="BD275" s="46" t="str">
        <f t="shared" si="49"/>
        <v>N</v>
      </c>
      <c r="BE275" s="126">
        <f t="shared" si="50"/>
        <v>0</v>
      </c>
      <c r="BF275" s="126">
        <f t="shared" si="51"/>
        <v>0</v>
      </c>
      <c r="BG275" s="126">
        <f t="shared" si="52"/>
        <v>94877393</v>
      </c>
      <c r="BH275" s="126">
        <f t="shared" si="53"/>
        <v>0</v>
      </c>
      <c r="BI275" s="126">
        <f t="shared" si="54"/>
        <v>0</v>
      </c>
      <c r="BJ275" s="131">
        <f t="shared" si="48"/>
        <v>0</v>
      </c>
    </row>
    <row r="276" spans="1:62" ht="13.5" thickBot="1">
      <c r="A276" s="9" t="s">
        <v>291</v>
      </c>
      <c r="B276" s="11">
        <v>21490344.640000001</v>
      </c>
      <c r="C276" s="11">
        <v>21645589.57</v>
      </c>
      <c r="D276" s="11">
        <v>21829429.18</v>
      </c>
      <c r="E276" s="11">
        <v>21941490.82</v>
      </c>
      <c r="F276" s="11">
        <v>22071516.52</v>
      </c>
      <c r="G276" s="11">
        <v>22169099.829999998</v>
      </c>
      <c r="H276" s="11">
        <v>22269879.59</v>
      </c>
      <c r="I276" s="11">
        <v>22354161.489999998</v>
      </c>
      <c r="J276" s="11">
        <v>22462864.629999999</v>
      </c>
      <c r="K276" s="11">
        <v>22606857.079999998</v>
      </c>
      <c r="L276" s="11">
        <v>22729358.210000001</v>
      </c>
      <c r="M276" s="11">
        <v>22861801.510000002</v>
      </c>
      <c r="N276" s="11">
        <v>23035524.109999999</v>
      </c>
      <c r="O276" s="11">
        <v>-11245798.109999999</v>
      </c>
      <c r="P276" s="11">
        <v>-11282684.51</v>
      </c>
      <c r="Q276" s="11">
        <v>-11320041.67</v>
      </c>
      <c r="R276" s="11">
        <v>-11357295.75</v>
      </c>
      <c r="S276" s="11">
        <v>-11395028.32</v>
      </c>
      <c r="T276" s="11">
        <v>-11431737.33</v>
      </c>
      <c r="U276" s="11">
        <v>-11469317.51</v>
      </c>
      <c r="V276" s="11">
        <v>-11507595.449999999</v>
      </c>
      <c r="W276" s="11">
        <v>-11546124.33</v>
      </c>
      <c r="X276" s="11">
        <v>-11584890.060000001</v>
      </c>
      <c r="Y276" s="11">
        <v>-11623989.880000001</v>
      </c>
      <c r="Z276" s="11">
        <v>-11663142.119999999</v>
      </c>
      <c r="AA276" s="11">
        <v>-11702716.470000001</v>
      </c>
      <c r="AB276" s="11">
        <v>-37123.29</v>
      </c>
      <c r="AC276" s="11">
        <v>-37384.480000000003</v>
      </c>
      <c r="AD276" s="11">
        <v>-37678.35</v>
      </c>
      <c r="AE276" s="11">
        <v>-37934.79</v>
      </c>
      <c r="AF276" s="11">
        <v>-38144.61</v>
      </c>
      <c r="AG276" s="11">
        <v>-38341.86</v>
      </c>
      <c r="AH276" s="11">
        <v>-38513.78</v>
      </c>
      <c r="AI276" s="11">
        <v>-38674.18</v>
      </c>
      <c r="AJ276" s="11">
        <v>-38841.43</v>
      </c>
      <c r="AK276" s="11">
        <v>-39060.43</v>
      </c>
      <c r="AL276" s="11">
        <v>-39291.39</v>
      </c>
      <c r="AM276" s="11">
        <v>-39512.339999999997</v>
      </c>
      <c r="AN276" s="11">
        <v>-39777.67</v>
      </c>
      <c r="AO276" t="str">
        <f t="shared" si="45"/>
        <v>ED</v>
      </c>
      <c r="AP276" t="str">
        <f>IFERROR(IF(VLOOKUP(MID(A276,4,2),'Data.Lookup - Do Not Print'!$S$3:$T$7,2,FALSE)=1,MID(A276,4,2),0),"AN")</f>
        <v>ID</v>
      </c>
      <c r="AQ276" s="153" t="s">
        <v>986</v>
      </c>
      <c r="AR276" t="str">
        <f t="shared" si="46"/>
        <v>369100</v>
      </c>
      <c r="AS276" t="str">
        <f>IF(AO276="GD",VLOOKUP(_xlfn.NUMBERVALUE(AR276),'Data.Lookup - Do Not Print'!$D$3:$E$12,2,TRUE),VLOOKUP(_xlfn.NUMBERVALUE(AR276),'Data.Lookup - Do Not Print'!$A$3:$B$16,2,TRUE))</f>
        <v>E Distribution</v>
      </c>
      <c r="AT276">
        <v>4</v>
      </c>
      <c r="AU276" t="str">
        <f t="shared" si="47"/>
        <v>ED.ID4</v>
      </c>
      <c r="AV276" s="46">
        <f>VLOOKUP($AU276,'2022-Allocations'!$I$6:$T$24,AV$8,FALSE)</f>
        <v>0</v>
      </c>
      <c r="AW276" s="46">
        <f>VLOOKUP($AU276,'2022-Allocations'!$I$6:$T$24,AW$8,FALSE)</f>
        <v>0</v>
      </c>
      <c r="AX276" s="46">
        <f>VLOOKUP($AU276,'2022-Allocations'!$I$6:$T$24,AX$8,FALSE)</f>
        <v>1</v>
      </c>
      <c r="AY276" s="46">
        <f>VLOOKUP($AU276,'2022-Allocations'!$I$6:$T$24,AY$8,FALSE)</f>
        <v>0</v>
      </c>
      <c r="AZ276" s="46">
        <f>VLOOKUP($AU276,'2022-Allocations'!$I$6:$T$24,AZ$8,FALSE)</f>
        <v>0</v>
      </c>
      <c r="BA276" s="121">
        <f t="shared" si="44"/>
        <v>0</v>
      </c>
      <c r="BB276" s="46">
        <f>VLOOKUP(A276,'Data.Lookup - Do Not Print'!$G$3:$I$802,3,FALSE)</f>
        <v>2.0799999999999999E-2</v>
      </c>
      <c r="BC276" s="46">
        <f>VLOOKUP(A276,'Data.Lookup - Do Not Print'!$M$3:$O$802,3,FALSE)</f>
        <v>1.66E-2</v>
      </c>
      <c r="BD276" s="46" t="str">
        <f t="shared" si="49"/>
        <v>N</v>
      </c>
      <c r="BE276" s="126">
        <f t="shared" si="50"/>
        <v>0</v>
      </c>
      <c r="BF276" s="126">
        <f t="shared" si="51"/>
        <v>0</v>
      </c>
      <c r="BG276" s="126">
        <f t="shared" si="52"/>
        <v>23035524</v>
      </c>
      <c r="BH276" s="126">
        <f t="shared" si="53"/>
        <v>0</v>
      </c>
      <c r="BI276" s="126">
        <f t="shared" si="54"/>
        <v>0</v>
      </c>
      <c r="BJ276" s="131">
        <f t="shared" si="48"/>
        <v>0</v>
      </c>
    </row>
    <row r="277" spans="1:62" ht="13.5" thickBot="1">
      <c r="A277" s="9" t="s">
        <v>292</v>
      </c>
      <c r="B277" s="11">
        <v>4673.66</v>
      </c>
      <c r="C277" s="11">
        <v>4673.66</v>
      </c>
      <c r="D277" s="11">
        <v>4673.66</v>
      </c>
      <c r="E277" s="11">
        <v>4673.66</v>
      </c>
      <c r="F277" s="11">
        <v>4673.66</v>
      </c>
      <c r="G277" s="11">
        <v>4673.66</v>
      </c>
      <c r="H277" s="11">
        <v>4673.66</v>
      </c>
      <c r="I277" s="11">
        <v>4673.66</v>
      </c>
      <c r="J277" s="11">
        <v>4673.66</v>
      </c>
      <c r="K277" s="11">
        <v>4673.66</v>
      </c>
      <c r="L277" s="11">
        <v>4673.66</v>
      </c>
      <c r="M277" s="11">
        <v>4673.66</v>
      </c>
      <c r="N277" s="11">
        <v>4673.66</v>
      </c>
      <c r="O277" s="11">
        <v>-132.44</v>
      </c>
      <c r="P277" s="11">
        <v>-140.86000000000001</v>
      </c>
      <c r="Q277" s="11">
        <v>-149.28</v>
      </c>
      <c r="R277" s="11">
        <v>-157.69999999999999</v>
      </c>
      <c r="S277" s="11">
        <v>-166.12</v>
      </c>
      <c r="T277" s="11">
        <v>-174.54</v>
      </c>
      <c r="U277" s="11">
        <v>-182.96</v>
      </c>
      <c r="V277" s="11">
        <v>-191.38</v>
      </c>
      <c r="W277" s="11">
        <v>-199.8</v>
      </c>
      <c r="X277" s="11">
        <v>-208.22</v>
      </c>
      <c r="Y277" s="11">
        <v>-216.64</v>
      </c>
      <c r="Z277" s="11">
        <v>-225.06</v>
      </c>
      <c r="AA277" s="11">
        <v>-233.48</v>
      </c>
      <c r="AB277" s="11">
        <v>-8.42</v>
      </c>
      <c r="AC277" s="11">
        <v>-8.42</v>
      </c>
      <c r="AD277" s="11">
        <v>-8.42</v>
      </c>
      <c r="AE277" s="11">
        <v>-8.42</v>
      </c>
      <c r="AF277" s="11">
        <v>-8.42</v>
      </c>
      <c r="AG277" s="11">
        <v>-8.42</v>
      </c>
      <c r="AH277" s="11">
        <v>-8.42</v>
      </c>
      <c r="AI277" s="11">
        <v>-8.42</v>
      </c>
      <c r="AJ277" s="11">
        <v>-8.42</v>
      </c>
      <c r="AK277" s="11">
        <v>-8.42</v>
      </c>
      <c r="AL277" s="11">
        <v>-8.42</v>
      </c>
      <c r="AM277" s="11">
        <v>-8.42</v>
      </c>
      <c r="AN277" s="11">
        <v>-8.42</v>
      </c>
      <c r="AO277" t="str">
        <f t="shared" si="45"/>
        <v>ED</v>
      </c>
      <c r="AP277" t="str">
        <f>IFERROR(IF(VLOOKUP(MID(A277,4,2),'Data.Lookup - Do Not Print'!$S$3:$T$7,2,FALSE)=1,MID(A277,4,2),0),"AN")</f>
        <v>ID</v>
      </c>
      <c r="AQ277" s="153" t="s">
        <v>986</v>
      </c>
      <c r="AR277" t="str">
        <f t="shared" si="46"/>
        <v>369200</v>
      </c>
      <c r="AS277" t="str">
        <f>IF(AO277="GD",VLOOKUP(_xlfn.NUMBERVALUE(AR277),'Data.Lookup - Do Not Print'!$D$3:$E$12,2,TRUE),VLOOKUP(_xlfn.NUMBERVALUE(AR277),'Data.Lookup - Do Not Print'!$A$3:$B$16,2,TRUE))</f>
        <v>E Distribution</v>
      </c>
      <c r="AT277">
        <v>4</v>
      </c>
      <c r="AU277" t="str">
        <f t="shared" si="47"/>
        <v>ED.ID4</v>
      </c>
      <c r="AV277" s="46">
        <f>VLOOKUP($AU277,'2022-Allocations'!$I$6:$T$24,AV$8,FALSE)</f>
        <v>0</v>
      </c>
      <c r="AW277" s="46">
        <f>VLOOKUP($AU277,'2022-Allocations'!$I$6:$T$24,AW$8,FALSE)</f>
        <v>0</v>
      </c>
      <c r="AX277" s="46">
        <f>VLOOKUP($AU277,'2022-Allocations'!$I$6:$T$24,AX$8,FALSE)</f>
        <v>1</v>
      </c>
      <c r="AY277" s="46">
        <f>VLOOKUP($AU277,'2022-Allocations'!$I$6:$T$24,AY$8,FALSE)</f>
        <v>0</v>
      </c>
      <c r="AZ277" s="46">
        <f>VLOOKUP($AU277,'2022-Allocations'!$I$6:$T$24,AZ$8,FALSE)</f>
        <v>0</v>
      </c>
      <c r="BA277" s="121">
        <f t="shared" si="44"/>
        <v>0</v>
      </c>
      <c r="BB277" s="46">
        <f>VLOOKUP(A277,'Data.Lookup - Do Not Print'!$G$3:$I$802,3,FALSE)</f>
        <v>2.1600000000000001E-2</v>
      </c>
      <c r="BC277" s="46">
        <f>VLOOKUP(A277,'Data.Lookup - Do Not Print'!$M$3:$O$802,3,FALSE)</f>
        <v>1.8700000000000001E-2</v>
      </c>
      <c r="BD277" s="46" t="str">
        <f t="shared" si="49"/>
        <v>N</v>
      </c>
      <c r="BE277" s="126">
        <f t="shared" si="50"/>
        <v>0</v>
      </c>
      <c r="BF277" s="126">
        <f t="shared" si="51"/>
        <v>0</v>
      </c>
      <c r="BG277" s="126">
        <f t="shared" si="52"/>
        <v>4674</v>
      </c>
      <c r="BH277" s="126">
        <f t="shared" si="53"/>
        <v>0</v>
      </c>
      <c r="BI277" s="126">
        <f t="shared" si="54"/>
        <v>0</v>
      </c>
      <c r="BJ277" s="131">
        <f t="shared" si="48"/>
        <v>0</v>
      </c>
    </row>
    <row r="278" spans="1:62" ht="13.5" thickBot="1">
      <c r="A278" s="9" t="s">
        <v>293</v>
      </c>
      <c r="B278" s="11">
        <v>43578455.049999997</v>
      </c>
      <c r="C278" s="11">
        <v>43664665.240000002</v>
      </c>
      <c r="D278" s="11">
        <v>43807418.799999997</v>
      </c>
      <c r="E278" s="11">
        <v>44004093.289999999</v>
      </c>
      <c r="F278" s="11">
        <v>44243635.270000003</v>
      </c>
      <c r="G278" s="11">
        <v>44425136.770000003</v>
      </c>
      <c r="H278" s="12">
        <v>44670023</v>
      </c>
      <c r="I278" s="11">
        <v>44861027.93</v>
      </c>
      <c r="J278" s="11">
        <v>45137926.869999997</v>
      </c>
      <c r="K278" s="11">
        <v>45396987.710000001</v>
      </c>
      <c r="L278" s="11">
        <v>45681654.770000003</v>
      </c>
      <c r="M278" s="11">
        <v>45968901.280000001</v>
      </c>
      <c r="N278" s="11">
        <v>46302145.939999998</v>
      </c>
      <c r="O278" s="11">
        <v>-16871377.98</v>
      </c>
      <c r="P278" s="11">
        <v>-16944792.129999999</v>
      </c>
      <c r="Q278" s="11">
        <v>-17016814.219999999</v>
      </c>
      <c r="R278" s="11">
        <v>-17089495.050000001</v>
      </c>
      <c r="S278" s="11">
        <v>-17163791.280000001</v>
      </c>
      <c r="T278" s="11">
        <v>-17237781.25</v>
      </c>
      <c r="U278" s="11">
        <v>-17312552.07</v>
      </c>
      <c r="V278" s="11">
        <v>-17388266.420000002</v>
      </c>
      <c r="W278" s="11">
        <v>-17460922.129999999</v>
      </c>
      <c r="X278" s="11">
        <v>-17536361.710000001</v>
      </c>
      <c r="Y278" s="11">
        <v>-17613201.370000001</v>
      </c>
      <c r="Z278" s="11">
        <v>-17690000.559999999</v>
      </c>
      <c r="AA278" s="11">
        <v>-17768437.850000001</v>
      </c>
      <c r="AB278" s="11">
        <v>-74577.09</v>
      </c>
      <c r="AC278" s="11">
        <v>-74883.679999999993</v>
      </c>
      <c r="AD278" s="11">
        <v>-75080.210000000006</v>
      </c>
      <c r="AE278" s="11">
        <v>-75371.55</v>
      </c>
      <c r="AF278" s="11">
        <v>-75745.97</v>
      </c>
      <c r="AG278" s="11">
        <v>-76107.360000000001</v>
      </c>
      <c r="AH278" s="11">
        <v>-76473.350000000006</v>
      </c>
      <c r="AI278" s="11">
        <v>-76847.48</v>
      </c>
      <c r="AJ278" s="11">
        <v>-77249.100000000006</v>
      </c>
      <c r="AK278" s="11">
        <v>-77709.119999999995</v>
      </c>
      <c r="AL278" s="11">
        <v>-78175.83</v>
      </c>
      <c r="AM278" s="11">
        <v>-78666.720000000001</v>
      </c>
      <c r="AN278" s="11">
        <v>-79199.320000000007</v>
      </c>
      <c r="AO278" t="str">
        <f t="shared" si="45"/>
        <v>ED</v>
      </c>
      <c r="AP278" t="str">
        <f>IFERROR(IF(VLOOKUP(MID(A278,4,2),'Data.Lookup - Do Not Print'!$S$3:$T$7,2,FALSE)=1,MID(A278,4,2),0),"AN")</f>
        <v>ID</v>
      </c>
      <c r="AQ278" s="153" t="s">
        <v>986</v>
      </c>
      <c r="AR278" t="str">
        <f t="shared" si="46"/>
        <v>369300</v>
      </c>
      <c r="AS278" t="str">
        <f>IF(AO278="GD",VLOOKUP(_xlfn.NUMBERVALUE(AR278),'Data.Lookup - Do Not Print'!$D$3:$E$12,2,TRUE),VLOOKUP(_xlfn.NUMBERVALUE(AR278),'Data.Lookup - Do Not Print'!$A$3:$B$16,2,TRUE))</f>
        <v>E Distribution</v>
      </c>
      <c r="AT278">
        <v>4</v>
      </c>
      <c r="AU278" t="str">
        <f t="shared" si="47"/>
        <v>ED.ID4</v>
      </c>
      <c r="AV278" s="46">
        <f>VLOOKUP($AU278,'2022-Allocations'!$I$6:$T$24,AV$8,FALSE)</f>
        <v>0</v>
      </c>
      <c r="AW278" s="46">
        <f>VLOOKUP($AU278,'2022-Allocations'!$I$6:$T$24,AW$8,FALSE)</f>
        <v>0</v>
      </c>
      <c r="AX278" s="46">
        <f>VLOOKUP($AU278,'2022-Allocations'!$I$6:$T$24,AX$8,FALSE)</f>
        <v>1</v>
      </c>
      <c r="AY278" s="46">
        <f>VLOOKUP($AU278,'2022-Allocations'!$I$6:$T$24,AY$8,FALSE)</f>
        <v>0</v>
      </c>
      <c r="AZ278" s="46">
        <f>VLOOKUP($AU278,'2022-Allocations'!$I$6:$T$24,AZ$8,FALSE)</f>
        <v>0</v>
      </c>
      <c r="BA278" s="121">
        <f t="shared" si="44"/>
        <v>0</v>
      </c>
      <c r="BB278" s="46">
        <f>VLOOKUP(A278,'Data.Lookup - Do Not Print'!$G$3:$I$802,3,FALSE)</f>
        <v>2.06E-2</v>
      </c>
      <c r="BC278" s="46">
        <f>VLOOKUP(A278,'Data.Lookup - Do Not Print'!$M$3:$O$802,3,FALSE)</f>
        <v>1.7600000000000001E-2</v>
      </c>
      <c r="BD278" s="46" t="str">
        <f t="shared" si="49"/>
        <v>N</v>
      </c>
      <c r="BE278" s="126">
        <f t="shared" si="50"/>
        <v>0</v>
      </c>
      <c r="BF278" s="126">
        <f t="shared" si="51"/>
        <v>0</v>
      </c>
      <c r="BG278" s="126">
        <f t="shared" si="52"/>
        <v>46302146</v>
      </c>
      <c r="BH278" s="126">
        <f t="shared" si="53"/>
        <v>0</v>
      </c>
      <c r="BI278" s="126">
        <f t="shared" si="54"/>
        <v>0</v>
      </c>
      <c r="BJ278" s="131">
        <f t="shared" si="48"/>
        <v>0</v>
      </c>
    </row>
    <row r="279" spans="1:62" ht="13.5" thickBot="1">
      <c r="A279" s="9" t="s">
        <v>294</v>
      </c>
      <c r="B279" s="11">
        <v>23749910.350000001</v>
      </c>
      <c r="C279" s="12">
        <v>23737115</v>
      </c>
      <c r="D279" s="11">
        <v>23723432.57</v>
      </c>
      <c r="E279" s="11">
        <v>24499072.530000001</v>
      </c>
      <c r="F279" s="11">
        <v>24506089.629999999</v>
      </c>
      <c r="G279" s="11">
        <v>24505390.710000001</v>
      </c>
      <c r="H279" s="11">
        <v>24504630.039999999</v>
      </c>
      <c r="I279" s="11">
        <v>24501708.289999999</v>
      </c>
      <c r="J279" s="11">
        <v>24506128.41</v>
      </c>
      <c r="K279" s="11">
        <v>24495721.780000001</v>
      </c>
      <c r="L279" s="11">
        <v>24502062.52</v>
      </c>
      <c r="M279" s="11">
        <v>24500372.399999999</v>
      </c>
      <c r="N279" s="11">
        <v>24506399.420000002</v>
      </c>
      <c r="O279" s="11">
        <v>-15096840.560000001</v>
      </c>
      <c r="P279" s="11">
        <v>-15255601.300000001</v>
      </c>
      <c r="Q279" s="11">
        <v>-15404560.800000001</v>
      </c>
      <c r="R279" s="11">
        <v>-14666728.84</v>
      </c>
      <c r="S279" s="11">
        <v>-14832536.609999999</v>
      </c>
      <c r="T279" s="11">
        <v>-15002146.310000001</v>
      </c>
      <c r="U279" s="11">
        <v>-15165788.6</v>
      </c>
      <c r="V279" s="11">
        <v>-15332937.619999999</v>
      </c>
      <c r="W279" s="11">
        <v>-15500866.57</v>
      </c>
      <c r="X279" s="11">
        <v>-15663060.58</v>
      </c>
      <c r="Y279" s="11">
        <v>-15828832.390000001</v>
      </c>
      <c r="Z279" s="11">
        <v>-15999060.09</v>
      </c>
      <c r="AA279" s="11">
        <v>-16172372.1</v>
      </c>
      <c r="AB279" s="11">
        <v>-179318.6</v>
      </c>
      <c r="AC279" s="11">
        <v>-179263.52</v>
      </c>
      <c r="AD279" s="11">
        <v>-179163.57</v>
      </c>
      <c r="AE279" s="11">
        <v>-185016.79</v>
      </c>
      <c r="AF279" s="11">
        <v>-184994.49</v>
      </c>
      <c r="AG279" s="11">
        <v>-185018.34</v>
      </c>
      <c r="AH279" s="11">
        <v>-185012.82</v>
      </c>
      <c r="AI279" s="11">
        <v>-184998.93</v>
      </c>
      <c r="AJ279" s="11">
        <v>-185004.6</v>
      </c>
      <c r="AK279" s="11">
        <v>-184981.99</v>
      </c>
      <c r="AL279" s="11">
        <v>-184966.65</v>
      </c>
      <c r="AM279" s="11">
        <v>-184984.2</v>
      </c>
      <c r="AN279" s="11">
        <v>-185000.58</v>
      </c>
      <c r="AO279" t="str">
        <f t="shared" si="45"/>
        <v>ED</v>
      </c>
      <c r="AP279" t="str">
        <f>IFERROR(IF(VLOOKUP(MID(A279,4,2),'Data.Lookup - Do Not Print'!$S$3:$T$7,2,FALSE)=1,MID(A279,4,2),0),"AN")</f>
        <v>ID</v>
      </c>
      <c r="AQ279" s="153" t="s">
        <v>986</v>
      </c>
      <c r="AR279" t="str">
        <f t="shared" si="46"/>
        <v>370000</v>
      </c>
      <c r="AS279" t="str">
        <f>IF(AO279="GD",VLOOKUP(_xlfn.NUMBERVALUE(AR279),'Data.Lookup - Do Not Print'!$D$3:$E$12,2,TRUE),VLOOKUP(_xlfn.NUMBERVALUE(AR279),'Data.Lookup - Do Not Print'!$A$3:$B$16,2,TRUE))</f>
        <v>E Distribution</v>
      </c>
      <c r="AT279">
        <v>4</v>
      </c>
      <c r="AU279" t="str">
        <f t="shared" si="47"/>
        <v>ED.ID4</v>
      </c>
      <c r="AV279" s="46">
        <f>VLOOKUP($AU279,'2022-Allocations'!$I$6:$T$24,AV$8,FALSE)</f>
        <v>0</v>
      </c>
      <c r="AW279" s="46">
        <f>VLOOKUP($AU279,'2022-Allocations'!$I$6:$T$24,AW$8,FALSE)</f>
        <v>0</v>
      </c>
      <c r="AX279" s="46">
        <f>VLOOKUP($AU279,'2022-Allocations'!$I$6:$T$24,AX$8,FALSE)</f>
        <v>1</v>
      </c>
      <c r="AY279" s="46">
        <f>VLOOKUP($AU279,'2022-Allocations'!$I$6:$T$24,AY$8,FALSE)</f>
        <v>0</v>
      </c>
      <c r="AZ279" s="46">
        <f>VLOOKUP($AU279,'2022-Allocations'!$I$6:$T$24,AZ$8,FALSE)</f>
        <v>0</v>
      </c>
      <c r="BA279" s="121">
        <f t="shared" si="44"/>
        <v>0</v>
      </c>
      <c r="BB279" s="46">
        <f>VLOOKUP(A279,'Data.Lookup - Do Not Print'!$G$3:$I$802,3,FALSE)</f>
        <v>9.06E-2</v>
      </c>
      <c r="BC279" s="46">
        <f>VLOOKUP(A279,'Data.Lookup - Do Not Print'!$M$3:$O$802,3,FALSE)</f>
        <v>5.57E-2</v>
      </c>
      <c r="BD279" s="46" t="str">
        <f t="shared" si="49"/>
        <v>N</v>
      </c>
      <c r="BE279" s="126">
        <f t="shared" si="50"/>
        <v>0</v>
      </c>
      <c r="BF279" s="126">
        <f t="shared" si="51"/>
        <v>0</v>
      </c>
      <c r="BG279" s="126">
        <f t="shared" si="52"/>
        <v>24506399</v>
      </c>
      <c r="BH279" s="126">
        <f t="shared" si="53"/>
        <v>0</v>
      </c>
      <c r="BI279" s="126">
        <f t="shared" si="54"/>
        <v>0</v>
      </c>
      <c r="BJ279" s="131">
        <f t="shared" si="48"/>
        <v>0</v>
      </c>
    </row>
    <row r="280" spans="1:62" ht="13.5" thickBot="1">
      <c r="A280" s="9" t="s">
        <v>295</v>
      </c>
      <c r="B280" s="11">
        <v>1646733.84</v>
      </c>
      <c r="C280" s="11">
        <v>1646457.81</v>
      </c>
      <c r="D280" s="11">
        <v>1646057.22</v>
      </c>
      <c r="E280" s="11">
        <v>1645748.62</v>
      </c>
      <c r="F280" s="11">
        <v>1645337.57</v>
      </c>
      <c r="G280" s="11">
        <v>1645207.26</v>
      </c>
      <c r="H280" s="11">
        <v>1645150.8</v>
      </c>
      <c r="I280" s="11">
        <v>1644994.35</v>
      </c>
      <c r="J280" s="11">
        <v>1644878.54</v>
      </c>
      <c r="K280" s="11">
        <v>1644837.22</v>
      </c>
      <c r="L280" s="11">
        <v>1644636.37</v>
      </c>
      <c r="M280" s="11">
        <v>1644104.34</v>
      </c>
      <c r="N280" s="11">
        <v>1643947.93</v>
      </c>
      <c r="O280" s="11">
        <v>-1496296.19</v>
      </c>
      <c r="P280" s="11">
        <v>-1497378.6</v>
      </c>
      <c r="Q280" s="11">
        <v>-1498336.17</v>
      </c>
      <c r="R280" s="11">
        <v>-1499385.45</v>
      </c>
      <c r="S280" s="11">
        <v>-1500331.98</v>
      </c>
      <c r="T280" s="11">
        <v>-1501559.02</v>
      </c>
      <c r="U280" s="11">
        <v>-1502859.84</v>
      </c>
      <c r="V280" s="11">
        <v>-1504060.57</v>
      </c>
      <c r="W280" s="11">
        <v>-1505301.84</v>
      </c>
      <c r="X280" s="11">
        <v>-1506617.53</v>
      </c>
      <c r="Y280" s="11">
        <v>-1507773.59</v>
      </c>
      <c r="Z280" s="11">
        <v>-1508598.17</v>
      </c>
      <c r="AA280" s="11">
        <v>-1509798.09</v>
      </c>
      <c r="AB280" s="11">
        <v>-1358.63</v>
      </c>
      <c r="AC280" s="11">
        <v>-1358.44</v>
      </c>
      <c r="AD280" s="11">
        <v>-1358.16</v>
      </c>
      <c r="AE280" s="11">
        <v>-1357.88</v>
      </c>
      <c r="AF280" s="11">
        <v>-1357.58</v>
      </c>
      <c r="AG280" s="11">
        <v>-1357.35</v>
      </c>
      <c r="AH280" s="11">
        <v>-1357.28</v>
      </c>
      <c r="AI280" s="11">
        <v>-1357.18</v>
      </c>
      <c r="AJ280" s="11">
        <v>-1357.08</v>
      </c>
      <c r="AK280" s="11">
        <v>-1357.01</v>
      </c>
      <c r="AL280" s="11">
        <v>-1356.91</v>
      </c>
      <c r="AM280" s="11">
        <v>-1356.61</v>
      </c>
      <c r="AN280" s="11">
        <v>-1356.33</v>
      </c>
      <c r="AO280" t="str">
        <f t="shared" si="45"/>
        <v>ED</v>
      </c>
      <c r="AP280" t="str">
        <f>IFERROR(IF(VLOOKUP(MID(A280,4,2),'Data.Lookup - Do Not Print'!$S$3:$T$7,2,FALSE)=1,MID(A280,4,2),0),"AN")</f>
        <v>ID</v>
      </c>
      <c r="AQ280" s="153" t="s">
        <v>986</v>
      </c>
      <c r="AR280" t="str">
        <f t="shared" si="46"/>
        <v>373100</v>
      </c>
      <c r="AS280" t="str">
        <f>IF(AO280="GD",VLOOKUP(_xlfn.NUMBERVALUE(AR280),'Data.Lookup - Do Not Print'!$D$3:$E$12,2,TRUE),VLOOKUP(_xlfn.NUMBERVALUE(AR280),'Data.Lookup - Do Not Print'!$A$3:$B$16,2,TRUE))</f>
        <v>E Distribution</v>
      </c>
      <c r="AT280">
        <v>4</v>
      </c>
      <c r="AU280" t="str">
        <f t="shared" si="47"/>
        <v>ED.ID4</v>
      </c>
      <c r="AV280" s="46">
        <f>VLOOKUP($AU280,'2022-Allocations'!$I$6:$T$24,AV$8,FALSE)</f>
        <v>0</v>
      </c>
      <c r="AW280" s="46">
        <f>VLOOKUP($AU280,'2022-Allocations'!$I$6:$T$24,AW$8,FALSE)</f>
        <v>0</v>
      </c>
      <c r="AX280" s="46">
        <f>VLOOKUP($AU280,'2022-Allocations'!$I$6:$T$24,AX$8,FALSE)</f>
        <v>1</v>
      </c>
      <c r="AY280" s="46">
        <f>VLOOKUP($AU280,'2022-Allocations'!$I$6:$T$24,AY$8,FALSE)</f>
        <v>0</v>
      </c>
      <c r="AZ280" s="46">
        <f>VLOOKUP($AU280,'2022-Allocations'!$I$6:$T$24,AZ$8,FALSE)</f>
        <v>0</v>
      </c>
      <c r="BA280" s="121">
        <f t="shared" si="44"/>
        <v>0</v>
      </c>
      <c r="BB280" s="46">
        <f>VLOOKUP(A280,'Data.Lookup - Do Not Print'!$G$3:$I$802,3,FALSE)</f>
        <v>9.8999999999999991E-3</v>
      </c>
      <c r="BC280" s="46">
        <f>VLOOKUP(A280,'Data.Lookup - Do Not Print'!$M$3:$O$802,3,FALSE)</f>
        <v>7.8000000000000005E-3</v>
      </c>
      <c r="BD280" s="46" t="str">
        <f t="shared" si="49"/>
        <v>N</v>
      </c>
      <c r="BE280" s="126">
        <f t="shared" si="50"/>
        <v>0</v>
      </c>
      <c r="BF280" s="126">
        <f t="shared" si="51"/>
        <v>0</v>
      </c>
      <c r="BG280" s="126">
        <f t="shared" si="52"/>
        <v>1643948</v>
      </c>
      <c r="BH280" s="126">
        <f t="shared" si="53"/>
        <v>0</v>
      </c>
      <c r="BI280" s="126">
        <f t="shared" si="54"/>
        <v>0</v>
      </c>
      <c r="BJ280" s="131">
        <f t="shared" si="48"/>
        <v>0</v>
      </c>
    </row>
    <row r="281" spans="1:62" ht="13.5" thickBot="1">
      <c r="A281" s="9" t="s">
        <v>296</v>
      </c>
      <c r="B281" s="11">
        <v>2158452.44</v>
      </c>
      <c r="C281" s="11">
        <v>2162027.8199999998</v>
      </c>
      <c r="D281" s="11">
        <v>2179805.1800000002</v>
      </c>
      <c r="E281" s="11">
        <v>2197872.5699999998</v>
      </c>
      <c r="F281" s="11">
        <v>2202640.48</v>
      </c>
      <c r="G281" s="11">
        <v>2221503.6800000002</v>
      </c>
      <c r="H281" s="11">
        <v>2230193.73</v>
      </c>
      <c r="I281" s="11">
        <v>2234494.0299999998</v>
      </c>
      <c r="J281" s="11">
        <v>2284915.41</v>
      </c>
      <c r="K281" s="11">
        <v>2294481.7599999998</v>
      </c>
      <c r="L281" s="11">
        <v>2299153.86</v>
      </c>
      <c r="M281" s="11">
        <v>2306819.4500000002</v>
      </c>
      <c r="N281" s="11">
        <v>2318593.7400000002</v>
      </c>
      <c r="O281" s="11">
        <v>-1280447.67</v>
      </c>
      <c r="P281" s="11">
        <v>-1284004.9099999999</v>
      </c>
      <c r="Q281" s="11">
        <v>-1287637.17</v>
      </c>
      <c r="R281" s="11">
        <v>-1290994.8400000001</v>
      </c>
      <c r="S281" s="11">
        <v>-1294434.3700000001</v>
      </c>
      <c r="T281" s="11">
        <v>-1298107.3899999999</v>
      </c>
      <c r="U281" s="11">
        <v>-1301787.96</v>
      </c>
      <c r="V281" s="11">
        <v>-1305154.55</v>
      </c>
      <c r="W281" s="11">
        <v>-1308024.04</v>
      </c>
      <c r="X281" s="11">
        <v>-1311561.4099999999</v>
      </c>
      <c r="Y281" s="11">
        <v>-1315259.31</v>
      </c>
      <c r="Z281" s="11">
        <v>-1318885.3500000001</v>
      </c>
      <c r="AA281" s="11">
        <v>-1322759.1299999999</v>
      </c>
      <c r="AB281" s="11">
        <v>-3611.18</v>
      </c>
      <c r="AC281" s="11">
        <v>-3618.4</v>
      </c>
      <c r="AD281" s="11">
        <v>-3636.29</v>
      </c>
      <c r="AE281" s="11">
        <v>-3666.31</v>
      </c>
      <c r="AF281" s="11">
        <v>-3685.44</v>
      </c>
      <c r="AG281" s="11">
        <v>-3705.21</v>
      </c>
      <c r="AH281" s="11">
        <v>-3728.29</v>
      </c>
      <c r="AI281" s="11">
        <v>-3739.18</v>
      </c>
      <c r="AJ281" s="11">
        <v>-3785.01</v>
      </c>
      <c r="AK281" s="11">
        <v>-3835.24</v>
      </c>
      <c r="AL281" s="11">
        <v>-3847.18</v>
      </c>
      <c r="AM281" s="11">
        <v>-3857.5</v>
      </c>
      <c r="AN281" s="11">
        <v>-3873.78</v>
      </c>
      <c r="AO281" t="str">
        <f t="shared" si="45"/>
        <v>ED</v>
      </c>
      <c r="AP281" t="str">
        <f>IFERROR(IF(VLOOKUP(MID(A281,4,2),'Data.Lookup - Do Not Print'!$S$3:$T$7,2,FALSE)=1,MID(A281,4,2),0),"AN")</f>
        <v>ID</v>
      </c>
      <c r="AQ281" s="153" t="s">
        <v>986</v>
      </c>
      <c r="AR281" t="str">
        <f t="shared" si="46"/>
        <v>373200</v>
      </c>
      <c r="AS281" t="str">
        <f>IF(AO281="GD",VLOOKUP(_xlfn.NUMBERVALUE(AR281),'Data.Lookup - Do Not Print'!$D$3:$E$12,2,TRUE),VLOOKUP(_xlfn.NUMBERVALUE(AR281),'Data.Lookup - Do Not Print'!$A$3:$B$16,2,TRUE))</f>
        <v>E Distribution</v>
      </c>
      <c r="AT281">
        <v>4</v>
      </c>
      <c r="AU281" t="str">
        <f t="shared" si="47"/>
        <v>ED.ID4</v>
      </c>
      <c r="AV281" s="46">
        <f>VLOOKUP($AU281,'2022-Allocations'!$I$6:$T$24,AV$8,FALSE)</f>
        <v>0</v>
      </c>
      <c r="AW281" s="46">
        <f>VLOOKUP($AU281,'2022-Allocations'!$I$6:$T$24,AW$8,FALSE)</f>
        <v>0</v>
      </c>
      <c r="AX281" s="46">
        <f>VLOOKUP($AU281,'2022-Allocations'!$I$6:$T$24,AX$8,FALSE)</f>
        <v>1</v>
      </c>
      <c r="AY281" s="46">
        <f>VLOOKUP($AU281,'2022-Allocations'!$I$6:$T$24,AY$8,FALSE)</f>
        <v>0</v>
      </c>
      <c r="AZ281" s="46">
        <f>VLOOKUP($AU281,'2022-Allocations'!$I$6:$T$24,AZ$8,FALSE)</f>
        <v>0</v>
      </c>
      <c r="BA281" s="121">
        <f t="shared" si="44"/>
        <v>0</v>
      </c>
      <c r="BB281" s="46">
        <f>VLOOKUP(A281,'Data.Lookup - Do Not Print'!$G$3:$I$802,3,FALSE)</f>
        <v>2.01E-2</v>
      </c>
      <c r="BC281" s="46">
        <f>VLOOKUP(A281,'Data.Lookup - Do Not Print'!$M$3:$O$802,3,FALSE)</f>
        <v>2.7000000000000003E-2</v>
      </c>
      <c r="BD281" s="46" t="str">
        <f t="shared" si="49"/>
        <v>N</v>
      </c>
      <c r="BE281" s="126">
        <f t="shared" si="50"/>
        <v>0</v>
      </c>
      <c r="BF281" s="126">
        <f t="shared" si="51"/>
        <v>0</v>
      </c>
      <c r="BG281" s="126">
        <f t="shared" si="52"/>
        <v>2318594</v>
      </c>
      <c r="BH281" s="126">
        <f t="shared" si="53"/>
        <v>0</v>
      </c>
      <c r="BI281" s="126">
        <f t="shared" si="54"/>
        <v>0</v>
      </c>
      <c r="BJ281" s="131">
        <f t="shared" si="48"/>
        <v>0</v>
      </c>
    </row>
    <row r="282" spans="1:62" ht="13.5" thickBot="1">
      <c r="A282" s="9" t="s">
        <v>297</v>
      </c>
      <c r="B282" s="11">
        <v>6068966.1799999997</v>
      </c>
      <c r="C282" s="11">
        <v>6103723.6100000003</v>
      </c>
      <c r="D282" s="11">
        <v>6148940.1500000004</v>
      </c>
      <c r="E282" s="11">
        <v>6183183.0599999996</v>
      </c>
      <c r="F282" s="11">
        <v>6217201.0499999998</v>
      </c>
      <c r="G282" s="11">
        <v>6262603.4000000004</v>
      </c>
      <c r="H282" s="11">
        <v>6294209.0599999996</v>
      </c>
      <c r="I282" s="11">
        <v>6306475.6200000001</v>
      </c>
      <c r="J282" s="11">
        <v>6401364.5300000003</v>
      </c>
      <c r="K282" s="11">
        <v>6433892.79</v>
      </c>
      <c r="L282" s="11">
        <v>6469720.4900000002</v>
      </c>
      <c r="M282" s="11">
        <v>6499967.8799999999</v>
      </c>
      <c r="N282" s="11">
        <v>6559970.8499999996</v>
      </c>
      <c r="O282" s="11">
        <v>-2328943.62</v>
      </c>
      <c r="P282" s="11">
        <v>-2341950.4500000002</v>
      </c>
      <c r="Q282" s="11">
        <v>-2354986.38</v>
      </c>
      <c r="R282" s="11">
        <v>-2366515.04</v>
      </c>
      <c r="S282" s="11">
        <v>-2379129.96</v>
      </c>
      <c r="T282" s="11">
        <v>-2391556.65</v>
      </c>
      <c r="U282" s="11">
        <v>-2404737.7599999998</v>
      </c>
      <c r="V282" s="11">
        <v>-2416441.96</v>
      </c>
      <c r="W282" s="11">
        <v>-2429852.11</v>
      </c>
      <c r="X282" s="11">
        <v>-2441679.84</v>
      </c>
      <c r="Y282" s="11">
        <v>-2455220.2000000002</v>
      </c>
      <c r="Z282" s="11">
        <v>-2465733.77</v>
      </c>
      <c r="AA282" s="11">
        <v>-2479936.4500000002</v>
      </c>
      <c r="AB282" s="11">
        <v>-13176.75</v>
      </c>
      <c r="AC282" s="11">
        <v>-13237.79</v>
      </c>
      <c r="AD282" s="11">
        <v>-13324.78</v>
      </c>
      <c r="AE282" s="11">
        <v>-13411.18</v>
      </c>
      <c r="AF282" s="11">
        <v>-13485.42</v>
      </c>
      <c r="AG282" s="11">
        <v>-13571.79</v>
      </c>
      <c r="AH282" s="11">
        <v>-13655.54</v>
      </c>
      <c r="AI282" s="11">
        <v>-13703.25</v>
      </c>
      <c r="AJ282" s="11">
        <v>-13819.78</v>
      </c>
      <c r="AK282" s="11">
        <v>-13958.35</v>
      </c>
      <c r="AL282" s="11">
        <v>-14032.68</v>
      </c>
      <c r="AM282" s="11">
        <v>-14104.54</v>
      </c>
      <c r="AN282" s="11">
        <v>-14202.68</v>
      </c>
      <c r="AO282" t="str">
        <f t="shared" si="45"/>
        <v>ED</v>
      </c>
      <c r="AP282" t="str">
        <f>IFERROR(IF(VLOOKUP(MID(A282,4,2),'Data.Lookup - Do Not Print'!$S$3:$T$7,2,FALSE)=1,MID(A282,4,2),0),"AN")</f>
        <v>ID</v>
      </c>
      <c r="AQ282" s="153" t="s">
        <v>986</v>
      </c>
      <c r="AR282" t="str">
        <f t="shared" si="46"/>
        <v>373300</v>
      </c>
      <c r="AS282" t="str">
        <f>IF(AO282="GD",VLOOKUP(_xlfn.NUMBERVALUE(AR282),'Data.Lookup - Do Not Print'!$D$3:$E$12,2,TRUE),VLOOKUP(_xlfn.NUMBERVALUE(AR282),'Data.Lookup - Do Not Print'!$A$3:$B$16,2,TRUE))</f>
        <v>E Distribution</v>
      </c>
      <c r="AT282">
        <v>4</v>
      </c>
      <c r="AU282" t="str">
        <f t="shared" si="47"/>
        <v>ED.ID4</v>
      </c>
      <c r="AV282" s="46">
        <f>VLOOKUP($AU282,'2022-Allocations'!$I$6:$T$24,AV$8,FALSE)</f>
        <v>0</v>
      </c>
      <c r="AW282" s="46">
        <f>VLOOKUP($AU282,'2022-Allocations'!$I$6:$T$24,AW$8,FALSE)</f>
        <v>0</v>
      </c>
      <c r="AX282" s="46">
        <f>VLOOKUP($AU282,'2022-Allocations'!$I$6:$T$24,AX$8,FALSE)</f>
        <v>1</v>
      </c>
      <c r="AY282" s="46">
        <f>VLOOKUP($AU282,'2022-Allocations'!$I$6:$T$24,AY$8,FALSE)</f>
        <v>0</v>
      </c>
      <c r="AZ282" s="46">
        <f>VLOOKUP($AU282,'2022-Allocations'!$I$6:$T$24,AZ$8,FALSE)</f>
        <v>0</v>
      </c>
      <c r="BA282" s="121">
        <f t="shared" si="44"/>
        <v>0</v>
      </c>
      <c r="BB282" s="46">
        <f>VLOOKUP(A282,'Data.Lookup - Do Not Print'!$G$3:$I$802,3,FALSE)</f>
        <v>2.6099999999999998E-2</v>
      </c>
      <c r="BC282" s="46">
        <f>VLOOKUP(A282,'Data.Lookup - Do Not Print'!$M$3:$O$802,3,FALSE)</f>
        <v>3.1E-2</v>
      </c>
      <c r="BD282" s="46" t="str">
        <f t="shared" si="49"/>
        <v>N</v>
      </c>
      <c r="BE282" s="126">
        <f t="shared" si="50"/>
        <v>0</v>
      </c>
      <c r="BF282" s="126">
        <f t="shared" si="51"/>
        <v>0</v>
      </c>
      <c r="BG282" s="126">
        <f t="shared" si="52"/>
        <v>6559971</v>
      </c>
      <c r="BH282" s="126">
        <f t="shared" si="53"/>
        <v>0</v>
      </c>
      <c r="BI282" s="126">
        <f t="shared" si="54"/>
        <v>0</v>
      </c>
      <c r="BJ282" s="131">
        <f t="shared" si="48"/>
        <v>0</v>
      </c>
    </row>
    <row r="283" spans="1:62" ht="13.5" thickBot="1">
      <c r="A283" s="9" t="s">
        <v>298</v>
      </c>
      <c r="B283" s="11">
        <v>10371828.630000001</v>
      </c>
      <c r="C283" s="11">
        <v>10448608.119999999</v>
      </c>
      <c r="D283" s="11">
        <v>10519075.279999999</v>
      </c>
      <c r="E283" s="11">
        <v>10588697.91</v>
      </c>
      <c r="F283" s="11">
        <v>10651387.52</v>
      </c>
      <c r="G283" s="11">
        <v>10689418.17</v>
      </c>
      <c r="H283" s="11">
        <v>10724143.890000001</v>
      </c>
      <c r="I283" s="11">
        <v>10733316.92</v>
      </c>
      <c r="J283" s="11">
        <v>10795201.99</v>
      </c>
      <c r="K283" s="11">
        <v>10824476.59</v>
      </c>
      <c r="L283" s="11">
        <v>10859906.050000001</v>
      </c>
      <c r="M283" s="11">
        <v>10896704.59</v>
      </c>
      <c r="N283" s="11">
        <v>10975484.939999999</v>
      </c>
      <c r="O283" s="11">
        <v>-3393641.78</v>
      </c>
      <c r="P283" s="11">
        <v>-3412209.82</v>
      </c>
      <c r="Q283" s="11">
        <v>-3418729.21</v>
      </c>
      <c r="R283" s="11">
        <v>-3426669.32</v>
      </c>
      <c r="S283" s="11">
        <v>-3432175.45</v>
      </c>
      <c r="T283" s="11">
        <v>-3448043.87</v>
      </c>
      <c r="U283" s="11">
        <v>-3467007.22</v>
      </c>
      <c r="V283" s="11">
        <v>-3480227.65</v>
      </c>
      <c r="W283" s="11">
        <v>-3498161.18</v>
      </c>
      <c r="X283" s="11">
        <v>-3507978.1</v>
      </c>
      <c r="Y283" s="11">
        <v>-3523580.96</v>
      </c>
      <c r="Z283" s="11">
        <v>-3534220.01</v>
      </c>
      <c r="AA283" s="11">
        <v>-3546293.02</v>
      </c>
      <c r="AB283" s="11">
        <v>-26229.16</v>
      </c>
      <c r="AC283" s="11">
        <v>-26372.55</v>
      </c>
      <c r="AD283" s="11">
        <v>-26559.06</v>
      </c>
      <c r="AE283" s="11">
        <v>-26736.51</v>
      </c>
      <c r="AF283" s="11">
        <v>-26904.12</v>
      </c>
      <c r="AG283" s="11">
        <v>-27031.69</v>
      </c>
      <c r="AH283" s="11">
        <v>-27123.85</v>
      </c>
      <c r="AI283" s="11">
        <v>-27179.45</v>
      </c>
      <c r="AJ283" s="11">
        <v>-27269.46</v>
      </c>
      <c r="AK283" s="11">
        <v>-27384.92</v>
      </c>
      <c r="AL283" s="11">
        <v>-27466.89</v>
      </c>
      <c r="AM283" s="11">
        <v>-27558.38</v>
      </c>
      <c r="AN283" s="11">
        <v>-27704.78</v>
      </c>
      <c r="AO283" t="str">
        <f t="shared" si="45"/>
        <v>ED</v>
      </c>
      <c r="AP283" t="str">
        <f>IFERROR(IF(VLOOKUP(MID(A283,4,2),'Data.Lookup - Do Not Print'!$S$3:$T$7,2,FALSE)=1,MID(A283,4,2),0),"AN")</f>
        <v>ID</v>
      </c>
      <c r="AQ283" s="153" t="s">
        <v>986</v>
      </c>
      <c r="AR283" t="str">
        <f t="shared" si="46"/>
        <v>373400</v>
      </c>
      <c r="AS283" t="str">
        <f>IF(AO283="GD",VLOOKUP(_xlfn.NUMBERVALUE(AR283),'Data.Lookup - Do Not Print'!$D$3:$E$12,2,TRUE),VLOOKUP(_xlfn.NUMBERVALUE(AR283),'Data.Lookup - Do Not Print'!$A$3:$B$16,2,TRUE))</f>
        <v>E Distribution</v>
      </c>
      <c r="AT283">
        <v>4</v>
      </c>
      <c r="AU283" t="str">
        <f t="shared" si="47"/>
        <v>ED.ID4</v>
      </c>
      <c r="AV283" s="46">
        <f>VLOOKUP($AU283,'2022-Allocations'!$I$6:$T$24,AV$8,FALSE)</f>
        <v>0</v>
      </c>
      <c r="AW283" s="46">
        <f>VLOOKUP($AU283,'2022-Allocations'!$I$6:$T$24,AW$8,FALSE)</f>
        <v>0</v>
      </c>
      <c r="AX283" s="46">
        <f>VLOOKUP($AU283,'2022-Allocations'!$I$6:$T$24,AX$8,FALSE)</f>
        <v>1</v>
      </c>
      <c r="AY283" s="46">
        <f>VLOOKUP($AU283,'2022-Allocations'!$I$6:$T$24,AY$8,FALSE)</f>
        <v>0</v>
      </c>
      <c r="AZ283" s="46">
        <f>VLOOKUP($AU283,'2022-Allocations'!$I$6:$T$24,AZ$8,FALSE)</f>
        <v>0</v>
      </c>
      <c r="BA283" s="121">
        <f t="shared" si="44"/>
        <v>0</v>
      </c>
      <c r="BB283" s="46">
        <f>VLOOKUP(A283,'Data.Lookup - Do Not Print'!$G$3:$I$802,3,FALSE)</f>
        <v>3.0400000000000003E-2</v>
      </c>
      <c r="BC283" s="46">
        <f>VLOOKUP(A283,'Data.Lookup - Do Not Print'!$M$3:$O$802,3,FALSE)</f>
        <v>3.7499999999999999E-2</v>
      </c>
      <c r="BD283" s="46" t="str">
        <f t="shared" si="49"/>
        <v>N</v>
      </c>
      <c r="BE283" s="126">
        <f t="shared" si="50"/>
        <v>0</v>
      </c>
      <c r="BF283" s="126">
        <f t="shared" si="51"/>
        <v>0</v>
      </c>
      <c r="BG283" s="126">
        <f t="shared" si="52"/>
        <v>10975485</v>
      </c>
      <c r="BH283" s="126">
        <f t="shared" si="53"/>
        <v>0</v>
      </c>
      <c r="BI283" s="126">
        <f t="shared" si="54"/>
        <v>0</v>
      </c>
      <c r="BJ283" s="131">
        <f t="shared" si="48"/>
        <v>0</v>
      </c>
    </row>
    <row r="284" spans="1:62" ht="13.5" thickBot="1">
      <c r="A284" s="9" t="s">
        <v>299</v>
      </c>
      <c r="B284" s="11">
        <v>4234511.5199999996</v>
      </c>
      <c r="C284" s="11">
        <v>4250985.1500000004</v>
      </c>
      <c r="D284" s="11">
        <v>4230256.92</v>
      </c>
      <c r="E284" s="11">
        <v>4264732.26</v>
      </c>
      <c r="F284" s="11">
        <v>4304479.84</v>
      </c>
      <c r="G284" s="11">
        <v>4330051.3899999997</v>
      </c>
      <c r="H284" s="11">
        <v>4351460.3600000003</v>
      </c>
      <c r="I284" s="11">
        <v>4364966.95</v>
      </c>
      <c r="J284" s="11">
        <v>4404624.91</v>
      </c>
      <c r="K284" s="11">
        <v>4431116.67</v>
      </c>
      <c r="L284" s="11">
        <v>4460445.53</v>
      </c>
      <c r="M284" s="11">
        <v>4493556.96</v>
      </c>
      <c r="N284" s="11">
        <v>4533984.18</v>
      </c>
      <c r="O284" s="11">
        <v>-629414.51</v>
      </c>
      <c r="P284" s="11">
        <v>-640622.44999999995</v>
      </c>
      <c r="Q284" s="11">
        <v>-651824.75</v>
      </c>
      <c r="R284" s="11">
        <v>-663045.22</v>
      </c>
      <c r="S284" s="11">
        <v>-674363.72</v>
      </c>
      <c r="T284" s="11">
        <v>-685768.48</v>
      </c>
      <c r="U284" s="11">
        <v>-697235.3</v>
      </c>
      <c r="V284" s="11">
        <v>-708748.24</v>
      </c>
      <c r="W284" s="11">
        <v>-720331.41</v>
      </c>
      <c r="X284" s="11">
        <v>-732001.94</v>
      </c>
      <c r="Y284" s="11">
        <v>-743746.22</v>
      </c>
      <c r="Z284" s="11">
        <v>-755572.97</v>
      </c>
      <c r="AA284" s="11">
        <v>-767496.84</v>
      </c>
      <c r="AB284" s="11">
        <v>-11124.76</v>
      </c>
      <c r="AC284" s="11">
        <v>-11207.94</v>
      </c>
      <c r="AD284" s="11">
        <v>-11202.3</v>
      </c>
      <c r="AE284" s="11">
        <v>-11220.47</v>
      </c>
      <c r="AF284" s="11">
        <v>-11318.5</v>
      </c>
      <c r="AG284" s="11">
        <v>-11404.76</v>
      </c>
      <c r="AH284" s="11">
        <v>-11466.82</v>
      </c>
      <c r="AI284" s="11">
        <v>-11512.94</v>
      </c>
      <c r="AJ284" s="11">
        <v>-11583.17</v>
      </c>
      <c r="AK284" s="11">
        <v>-11670.53</v>
      </c>
      <c r="AL284" s="11">
        <v>-11744.28</v>
      </c>
      <c r="AM284" s="11">
        <v>-11826.75</v>
      </c>
      <c r="AN284" s="11">
        <v>-11923.87</v>
      </c>
      <c r="AO284" t="str">
        <f t="shared" si="45"/>
        <v>ED</v>
      </c>
      <c r="AP284" t="str">
        <f>IFERROR(IF(VLOOKUP(MID(A284,4,2),'Data.Lookup - Do Not Print'!$S$3:$T$7,2,FALSE)=1,MID(A284,4,2),0),"AN")</f>
        <v>ID</v>
      </c>
      <c r="AQ284" s="153" t="s">
        <v>986</v>
      </c>
      <c r="AR284" t="str">
        <f t="shared" si="46"/>
        <v>373500</v>
      </c>
      <c r="AS284" t="str">
        <f>IF(AO284="GD",VLOOKUP(_xlfn.NUMBERVALUE(AR284),'Data.Lookup - Do Not Print'!$D$3:$E$12,2,TRUE),VLOOKUP(_xlfn.NUMBERVALUE(AR284),'Data.Lookup - Do Not Print'!$A$3:$B$16,2,TRUE))</f>
        <v>E Distribution</v>
      </c>
      <c r="AT284">
        <v>4</v>
      </c>
      <c r="AU284" t="str">
        <f t="shared" si="47"/>
        <v>ED.ID4</v>
      </c>
      <c r="AV284" s="46">
        <f>VLOOKUP($AU284,'2022-Allocations'!$I$6:$T$24,AV$8,FALSE)</f>
        <v>0</v>
      </c>
      <c r="AW284" s="46">
        <f>VLOOKUP($AU284,'2022-Allocations'!$I$6:$T$24,AW$8,FALSE)</f>
        <v>0</v>
      </c>
      <c r="AX284" s="46">
        <f>VLOOKUP($AU284,'2022-Allocations'!$I$6:$T$24,AX$8,FALSE)</f>
        <v>1</v>
      </c>
      <c r="AY284" s="46">
        <f>VLOOKUP($AU284,'2022-Allocations'!$I$6:$T$24,AY$8,FALSE)</f>
        <v>0</v>
      </c>
      <c r="AZ284" s="46">
        <f>VLOOKUP($AU284,'2022-Allocations'!$I$6:$T$24,AZ$8,FALSE)</f>
        <v>0</v>
      </c>
      <c r="BA284" s="121">
        <f t="shared" si="44"/>
        <v>0</v>
      </c>
      <c r="BB284" s="46">
        <f>VLOOKUP(A284,'Data.Lookup - Do Not Print'!$G$3:$I$802,3,FALSE)</f>
        <v>3.1699999999999999E-2</v>
      </c>
      <c r="BC284" s="46">
        <f>VLOOKUP(A284,'Data.Lookup - Do Not Print'!$M$3:$O$802,3,FALSE)</f>
        <v>3.2599999999999997E-2</v>
      </c>
      <c r="BD284" s="46" t="str">
        <f t="shared" si="49"/>
        <v>N</v>
      </c>
      <c r="BE284" s="126">
        <f t="shared" si="50"/>
        <v>0</v>
      </c>
      <c r="BF284" s="126">
        <f t="shared" si="51"/>
        <v>0</v>
      </c>
      <c r="BG284" s="126">
        <f t="shared" si="52"/>
        <v>4533984</v>
      </c>
      <c r="BH284" s="126">
        <f t="shared" si="53"/>
        <v>0</v>
      </c>
      <c r="BI284" s="126">
        <f t="shared" si="54"/>
        <v>0</v>
      </c>
      <c r="BJ284" s="131">
        <f t="shared" si="48"/>
        <v>0</v>
      </c>
    </row>
    <row r="285" spans="1:62" ht="13.5" thickBot="1">
      <c r="A285" s="9" t="s">
        <v>300</v>
      </c>
      <c r="B285" s="11">
        <v>362279.19</v>
      </c>
      <c r="C285" s="11">
        <v>362279.19</v>
      </c>
      <c r="D285" s="11">
        <v>362279.19</v>
      </c>
      <c r="E285" s="11">
        <v>362279.19</v>
      </c>
      <c r="F285" s="11">
        <v>362279.19</v>
      </c>
      <c r="G285" s="11">
        <v>362279.19</v>
      </c>
      <c r="H285" s="11">
        <v>362279.19</v>
      </c>
      <c r="I285" s="11">
        <v>362279.19</v>
      </c>
      <c r="J285" s="11">
        <v>362279.19</v>
      </c>
      <c r="K285" s="11">
        <v>362279.19</v>
      </c>
      <c r="L285" s="11">
        <v>362279.19</v>
      </c>
      <c r="M285" s="11">
        <v>362279.19</v>
      </c>
      <c r="N285" s="11">
        <v>362279.19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t="str">
        <f t="shared" si="45"/>
        <v>ED</v>
      </c>
      <c r="AP285" t="str">
        <f>IFERROR(IF(VLOOKUP(MID(A285,4,2),'Data.Lookup - Do Not Print'!$S$3:$T$7,2,FALSE)=1,MID(A285,4,2),0),"AN")</f>
        <v>ID</v>
      </c>
      <c r="AQ285" s="153" t="s">
        <v>986</v>
      </c>
      <c r="AR285" t="str">
        <f t="shared" si="46"/>
        <v>389200</v>
      </c>
      <c r="AS285" t="str">
        <f>IF(AO285="GD",VLOOKUP(_xlfn.NUMBERVALUE(AR285),'Data.Lookup - Do Not Print'!$D$3:$E$12,2,TRUE),VLOOKUP(_xlfn.NUMBERVALUE(AR285),'Data.Lookup - Do Not Print'!$A$3:$B$16,2,TRUE))</f>
        <v>General</v>
      </c>
      <c r="AT285">
        <v>4</v>
      </c>
      <c r="AU285" t="str">
        <f t="shared" si="47"/>
        <v>ED.ID4</v>
      </c>
      <c r="AV285" s="46">
        <f>VLOOKUP($AU285,'2022-Allocations'!$I$6:$T$24,AV$8,FALSE)</f>
        <v>0</v>
      </c>
      <c r="AW285" s="46">
        <f>VLOOKUP($AU285,'2022-Allocations'!$I$6:$T$24,AW$8,FALSE)</f>
        <v>0</v>
      </c>
      <c r="AX285" s="46">
        <f>VLOOKUP($AU285,'2022-Allocations'!$I$6:$T$24,AX$8,FALSE)</f>
        <v>1</v>
      </c>
      <c r="AY285" s="46">
        <f>VLOOKUP($AU285,'2022-Allocations'!$I$6:$T$24,AY$8,FALSE)</f>
        <v>0</v>
      </c>
      <c r="AZ285" s="46">
        <f>VLOOKUP($AU285,'2022-Allocations'!$I$6:$T$24,AZ$8,FALSE)</f>
        <v>0</v>
      </c>
      <c r="BA285" s="121">
        <f t="shared" si="44"/>
        <v>0</v>
      </c>
      <c r="BB285" s="46">
        <f>VLOOKUP(A285,'Data.Lookup - Do Not Print'!$G$3:$I$802,3,FALSE)</f>
        <v>0</v>
      </c>
      <c r="BC285" s="46">
        <f>VLOOKUP(A285,'Data.Lookup - Do Not Print'!$M$3:$O$802,3,FALSE)</f>
        <v>0</v>
      </c>
      <c r="BD285" s="46" t="str">
        <f t="shared" si="49"/>
        <v>Y</v>
      </c>
      <c r="BE285" s="126">
        <f t="shared" si="50"/>
        <v>0</v>
      </c>
      <c r="BF285" s="126">
        <f t="shared" si="51"/>
        <v>0</v>
      </c>
      <c r="BG285" s="126">
        <f t="shared" si="52"/>
        <v>362279</v>
      </c>
      <c r="BH285" s="126">
        <f t="shared" si="53"/>
        <v>0</v>
      </c>
      <c r="BI285" s="126">
        <f t="shared" si="54"/>
        <v>0</v>
      </c>
      <c r="BJ285" s="131">
        <f t="shared" si="48"/>
        <v>0</v>
      </c>
    </row>
    <row r="286" spans="1:62" ht="13.5" thickBot="1">
      <c r="A286" s="9" t="s">
        <v>301</v>
      </c>
      <c r="B286" s="11">
        <v>2721464.31</v>
      </c>
      <c r="C286" s="11">
        <v>2721464.31</v>
      </c>
      <c r="D286" s="11">
        <v>2721464.31</v>
      </c>
      <c r="E286" s="11">
        <v>2755607.48</v>
      </c>
      <c r="F286" s="11">
        <v>2756018.54</v>
      </c>
      <c r="G286" s="11">
        <v>2756018.54</v>
      </c>
      <c r="H286" s="11">
        <v>2756018.54</v>
      </c>
      <c r="I286" s="11">
        <v>2756018.54</v>
      </c>
      <c r="J286" s="11">
        <v>2756018.54</v>
      </c>
      <c r="K286" s="11">
        <v>2756018.54</v>
      </c>
      <c r="L286" s="11">
        <v>2787053.81</v>
      </c>
      <c r="M286" s="12">
        <v>2809781</v>
      </c>
      <c r="N286" s="12">
        <v>2809781</v>
      </c>
      <c r="O286" s="11">
        <v>-882000.38</v>
      </c>
      <c r="P286" s="11">
        <v>-886309.37</v>
      </c>
      <c r="Q286" s="11">
        <v>-890618.36</v>
      </c>
      <c r="R286" s="11">
        <v>-892171.87</v>
      </c>
      <c r="S286" s="11">
        <v>-896535.25</v>
      </c>
      <c r="T286" s="11">
        <v>-900898.96</v>
      </c>
      <c r="U286" s="11">
        <v>-905262.67</v>
      </c>
      <c r="V286" s="11">
        <v>-909626.38</v>
      </c>
      <c r="W286" s="11">
        <v>-913990.07</v>
      </c>
      <c r="X286" s="11">
        <v>-918353.76</v>
      </c>
      <c r="Y286" s="11">
        <v>-922742.02</v>
      </c>
      <c r="Z286" s="11">
        <v>-907909.15</v>
      </c>
      <c r="AA286" s="11">
        <v>-912357.97</v>
      </c>
      <c r="AB286" s="11">
        <v>-4308.99</v>
      </c>
      <c r="AC286" s="11">
        <v>-4308.99</v>
      </c>
      <c r="AD286" s="11">
        <v>-4308.99</v>
      </c>
      <c r="AE286" s="11">
        <v>-4336.01</v>
      </c>
      <c r="AF286" s="11">
        <v>-4363.38</v>
      </c>
      <c r="AG286" s="11">
        <v>-4363.71</v>
      </c>
      <c r="AH286" s="11">
        <v>-4363.71</v>
      </c>
      <c r="AI286" s="11">
        <v>-4363.71</v>
      </c>
      <c r="AJ286" s="11">
        <v>-4363.6899999999996</v>
      </c>
      <c r="AK286" s="11">
        <v>-4363.6899999999996</v>
      </c>
      <c r="AL286" s="11">
        <v>-4388.26</v>
      </c>
      <c r="AM286" s="11">
        <v>-4430.83</v>
      </c>
      <c r="AN286" s="11">
        <v>-4448.82</v>
      </c>
      <c r="AO286" t="str">
        <f t="shared" si="45"/>
        <v>ED</v>
      </c>
      <c r="AP286" t="str">
        <f>IFERROR(IF(VLOOKUP(MID(A286,4,2),'Data.Lookup - Do Not Print'!$S$3:$T$7,2,FALSE)=1,MID(A286,4,2),0),"AN")</f>
        <v>ID</v>
      </c>
      <c r="AQ286" s="153" t="s">
        <v>986</v>
      </c>
      <c r="AR286" t="str">
        <f t="shared" si="46"/>
        <v>390100</v>
      </c>
      <c r="AS286" t="str">
        <f>IF(AO286="GD",VLOOKUP(_xlfn.NUMBERVALUE(AR286),'Data.Lookup - Do Not Print'!$D$3:$E$12,2,TRUE),VLOOKUP(_xlfn.NUMBERVALUE(AR286),'Data.Lookup - Do Not Print'!$A$3:$B$16,2,TRUE))</f>
        <v>General</v>
      </c>
      <c r="AT286">
        <v>4</v>
      </c>
      <c r="AU286" t="str">
        <f t="shared" si="47"/>
        <v>ED.ID4</v>
      </c>
      <c r="AV286" s="46">
        <f>VLOOKUP($AU286,'2022-Allocations'!$I$6:$T$24,AV$8,FALSE)</f>
        <v>0</v>
      </c>
      <c r="AW286" s="46">
        <f>VLOOKUP($AU286,'2022-Allocations'!$I$6:$T$24,AW$8,FALSE)</f>
        <v>0</v>
      </c>
      <c r="AX286" s="46">
        <f>VLOOKUP($AU286,'2022-Allocations'!$I$6:$T$24,AX$8,FALSE)</f>
        <v>1</v>
      </c>
      <c r="AY286" s="46">
        <f>VLOOKUP($AU286,'2022-Allocations'!$I$6:$T$24,AY$8,FALSE)</f>
        <v>0</v>
      </c>
      <c r="AZ286" s="46">
        <f>VLOOKUP($AU286,'2022-Allocations'!$I$6:$T$24,AZ$8,FALSE)</f>
        <v>0</v>
      </c>
      <c r="BA286" s="121">
        <f t="shared" si="44"/>
        <v>0</v>
      </c>
      <c r="BB286" s="46">
        <f>VLOOKUP(A286,'Data.Lookup - Do Not Print'!$G$3:$I$802,3,FALSE)</f>
        <v>1.9E-2</v>
      </c>
      <c r="BC286" s="46">
        <f>VLOOKUP(A286,'Data.Lookup - Do Not Print'!$M$3:$O$802,3,FALSE)</f>
        <v>2.06E-2</v>
      </c>
      <c r="BD286" s="46" t="str">
        <f t="shared" si="49"/>
        <v>N</v>
      </c>
      <c r="BE286" s="126">
        <f t="shared" si="50"/>
        <v>0</v>
      </c>
      <c r="BF286" s="126">
        <f t="shared" si="51"/>
        <v>0</v>
      </c>
      <c r="BG286" s="126">
        <f t="shared" si="52"/>
        <v>2809781</v>
      </c>
      <c r="BH286" s="126">
        <f t="shared" si="53"/>
        <v>0</v>
      </c>
      <c r="BI286" s="126">
        <f t="shared" si="54"/>
        <v>0</v>
      </c>
      <c r="BJ286" s="131">
        <f t="shared" si="48"/>
        <v>0</v>
      </c>
    </row>
    <row r="287" spans="1:62" ht="13.5" thickBot="1">
      <c r="A287" s="9" t="s">
        <v>302</v>
      </c>
      <c r="B287" s="11">
        <v>7797.58</v>
      </c>
      <c r="C287" s="11">
        <v>7797.58</v>
      </c>
      <c r="D287" s="11">
        <v>7797.58</v>
      </c>
      <c r="E287" s="11">
        <v>7797.58</v>
      </c>
      <c r="F287" s="11">
        <v>7797.58</v>
      </c>
      <c r="G287" s="11">
        <v>7797.58</v>
      </c>
      <c r="H287" s="11">
        <v>7797.58</v>
      </c>
      <c r="I287" s="11">
        <v>7797.58</v>
      </c>
      <c r="J287" s="11">
        <v>7797.58</v>
      </c>
      <c r="K287" s="11">
        <v>7797.58</v>
      </c>
      <c r="L287" s="11">
        <v>7797.58</v>
      </c>
      <c r="M287" s="11">
        <v>7797.58</v>
      </c>
      <c r="N287" s="11">
        <v>7797.58</v>
      </c>
      <c r="O287" s="11">
        <v>-724.47</v>
      </c>
      <c r="P287" s="11">
        <v>-768.27</v>
      </c>
      <c r="Q287" s="11">
        <v>-812.07</v>
      </c>
      <c r="R287" s="11">
        <v>-855.87</v>
      </c>
      <c r="S287" s="11">
        <v>-899.67</v>
      </c>
      <c r="T287" s="11">
        <v>-943.47</v>
      </c>
      <c r="U287" s="11">
        <v>-987.27</v>
      </c>
      <c r="V287" s="11">
        <v>-1031.07</v>
      </c>
      <c r="W287" s="11">
        <v>-1074.8699999999999</v>
      </c>
      <c r="X287" s="11">
        <v>-1118.67</v>
      </c>
      <c r="Y287" s="11">
        <v>-1162.47</v>
      </c>
      <c r="Z287" s="11">
        <v>-1206.27</v>
      </c>
      <c r="AA287" s="11">
        <v>-1250.07</v>
      </c>
      <c r="AB287" s="11">
        <v>-43.8</v>
      </c>
      <c r="AC287" s="11">
        <v>-43.8</v>
      </c>
      <c r="AD287" s="11">
        <v>-43.8</v>
      </c>
      <c r="AE287" s="11">
        <v>-43.8</v>
      </c>
      <c r="AF287" s="11">
        <v>-43.8</v>
      </c>
      <c r="AG287" s="11">
        <v>-43.8</v>
      </c>
      <c r="AH287" s="11">
        <v>-43.8</v>
      </c>
      <c r="AI287" s="11">
        <v>-43.8</v>
      </c>
      <c r="AJ287" s="11">
        <v>-43.8</v>
      </c>
      <c r="AK287" s="11">
        <v>-43.8</v>
      </c>
      <c r="AL287" s="11">
        <v>-43.8</v>
      </c>
      <c r="AM287" s="11">
        <v>-43.8</v>
      </c>
      <c r="AN287" s="11">
        <v>-43.8</v>
      </c>
      <c r="AO287" t="str">
        <f t="shared" si="45"/>
        <v>ED</v>
      </c>
      <c r="AP287" t="str">
        <f>IFERROR(IF(VLOOKUP(MID(A287,4,2),'Data.Lookup - Do Not Print'!$S$3:$T$7,2,FALSE)=1,MID(A287,4,2),0),"AN")</f>
        <v>ID</v>
      </c>
      <c r="AQ287" s="153" t="s">
        <v>986</v>
      </c>
      <c r="AR287" t="str">
        <f t="shared" si="46"/>
        <v>391000</v>
      </c>
      <c r="AS287" t="str">
        <f>IF(AO287="GD",VLOOKUP(_xlfn.NUMBERVALUE(AR287),'Data.Lookup - Do Not Print'!$D$3:$E$12,2,TRUE),VLOOKUP(_xlfn.NUMBERVALUE(AR287),'Data.Lookup - Do Not Print'!$A$3:$B$16,2,TRUE))</f>
        <v>General</v>
      </c>
      <c r="AT287">
        <v>4</v>
      </c>
      <c r="AU287" t="str">
        <f t="shared" si="47"/>
        <v>ED.ID4</v>
      </c>
      <c r="AV287" s="46">
        <f>VLOOKUP($AU287,'2022-Allocations'!$I$6:$T$24,AV$8,FALSE)</f>
        <v>0</v>
      </c>
      <c r="AW287" s="46">
        <f>VLOOKUP($AU287,'2022-Allocations'!$I$6:$T$24,AW$8,FALSE)</f>
        <v>0</v>
      </c>
      <c r="AX287" s="46">
        <f>VLOOKUP($AU287,'2022-Allocations'!$I$6:$T$24,AX$8,FALSE)</f>
        <v>1</v>
      </c>
      <c r="AY287" s="46">
        <f>VLOOKUP($AU287,'2022-Allocations'!$I$6:$T$24,AY$8,FALSE)</f>
        <v>0</v>
      </c>
      <c r="AZ287" s="46">
        <f>VLOOKUP($AU287,'2022-Allocations'!$I$6:$T$24,AZ$8,FALSE)</f>
        <v>0</v>
      </c>
      <c r="BA287" s="121">
        <f t="shared" si="44"/>
        <v>0</v>
      </c>
      <c r="BB287" s="46">
        <f>VLOOKUP(A287,'Data.Lookup - Do Not Print'!$G$3:$I$802,3,FALSE)</f>
        <v>6.6699999999999995E-2</v>
      </c>
      <c r="BC287" s="46">
        <f>VLOOKUP(A287,'Data.Lookup - Do Not Print'!$M$3:$O$802,3,FALSE)</f>
        <v>6.6699999999999995E-2</v>
      </c>
      <c r="BD287" s="46" t="str">
        <f t="shared" si="49"/>
        <v>N</v>
      </c>
      <c r="BE287" s="126">
        <f t="shared" si="50"/>
        <v>0</v>
      </c>
      <c r="BF287" s="126">
        <f t="shared" si="51"/>
        <v>0</v>
      </c>
      <c r="BG287" s="126">
        <f t="shared" si="52"/>
        <v>7798</v>
      </c>
      <c r="BH287" s="126">
        <f t="shared" si="53"/>
        <v>0</v>
      </c>
      <c r="BI287" s="126">
        <f t="shared" si="54"/>
        <v>0</v>
      </c>
      <c r="BJ287" s="131">
        <f t="shared" si="48"/>
        <v>0</v>
      </c>
    </row>
    <row r="288" spans="1:62" ht="13.5" thickBot="1">
      <c r="A288" s="9" t="s">
        <v>303</v>
      </c>
      <c r="B288" s="11">
        <v>2488220.96</v>
      </c>
      <c r="C288" s="11">
        <v>2488220.96</v>
      </c>
      <c r="D288" s="11">
        <v>2488220.96</v>
      </c>
      <c r="E288" s="11">
        <v>2488220.96</v>
      </c>
      <c r="F288" s="11">
        <v>2488863.88</v>
      </c>
      <c r="G288" s="11">
        <v>2496240.2599999998</v>
      </c>
      <c r="H288" s="11">
        <v>2496240.2599999998</v>
      </c>
      <c r="I288" s="11">
        <v>2496240.2599999998</v>
      </c>
      <c r="J288" s="11">
        <v>2496240.2599999998</v>
      </c>
      <c r="K288" s="11">
        <v>2496240.2599999998</v>
      </c>
      <c r="L288" s="11">
        <v>2496240.2599999998</v>
      </c>
      <c r="M288" s="11">
        <v>2496240.2599999998</v>
      </c>
      <c r="N288" s="11">
        <v>2496240.2599999998</v>
      </c>
      <c r="O288" s="11">
        <v>-333506.82</v>
      </c>
      <c r="P288" s="11">
        <v>-346487.03999999998</v>
      </c>
      <c r="Q288" s="11">
        <v>-359467.26</v>
      </c>
      <c r="R288" s="11">
        <v>-372447.48</v>
      </c>
      <c r="S288" s="11">
        <v>-385429.38</v>
      </c>
      <c r="T288" s="11">
        <v>-398432.19</v>
      </c>
      <c r="U288" s="11">
        <v>-411454.24</v>
      </c>
      <c r="V288" s="11">
        <v>-424476.29</v>
      </c>
      <c r="W288" s="11">
        <v>-437498.34</v>
      </c>
      <c r="X288" s="11">
        <v>-450520.39</v>
      </c>
      <c r="Y288" s="11">
        <v>-463542.44</v>
      </c>
      <c r="Z288" s="11">
        <v>-476564.49</v>
      </c>
      <c r="AA288" s="11">
        <v>-489586.54</v>
      </c>
      <c r="AB288" s="11">
        <v>-12980.22</v>
      </c>
      <c r="AC288" s="11">
        <v>-12980.22</v>
      </c>
      <c r="AD288" s="11">
        <v>-12980.22</v>
      </c>
      <c r="AE288" s="11">
        <v>-12980.22</v>
      </c>
      <c r="AF288" s="11">
        <v>-12981.9</v>
      </c>
      <c r="AG288" s="11">
        <v>-13002.81</v>
      </c>
      <c r="AH288" s="11">
        <v>-13022.05</v>
      </c>
      <c r="AI288" s="11">
        <v>-13022.05</v>
      </c>
      <c r="AJ288" s="11">
        <v>-13022.05</v>
      </c>
      <c r="AK288" s="11">
        <v>-13022.05</v>
      </c>
      <c r="AL288" s="11">
        <v>-13022.05</v>
      </c>
      <c r="AM288" s="11">
        <v>-13022.05</v>
      </c>
      <c r="AN288" s="11">
        <v>-13022.05</v>
      </c>
      <c r="AO288" t="str">
        <f t="shared" si="45"/>
        <v>ED</v>
      </c>
      <c r="AP288" t="str">
        <f>IFERROR(IF(VLOOKUP(MID(A288,4,2),'Data.Lookup - Do Not Print'!$S$3:$T$7,2,FALSE)=1,MID(A288,4,2),0),"AN")</f>
        <v>ID</v>
      </c>
      <c r="AQ288" s="153" t="s">
        <v>986</v>
      </c>
      <c r="AR288" t="str">
        <f t="shared" si="46"/>
        <v>392000</v>
      </c>
      <c r="AS288" t="str">
        <f>IF(AO288="GD",VLOOKUP(_xlfn.NUMBERVALUE(AR288),'Data.Lookup - Do Not Print'!$D$3:$E$12,2,TRUE),VLOOKUP(_xlfn.NUMBERVALUE(AR288),'Data.Lookup - Do Not Print'!$A$3:$B$16,2,TRUE))</f>
        <v>Transportation - Tools</v>
      </c>
      <c r="AT288">
        <v>4</v>
      </c>
      <c r="AU288" t="str">
        <f t="shared" si="47"/>
        <v>ED.ID4</v>
      </c>
      <c r="AV288" s="46">
        <f>VLOOKUP($AU288,'2022-Allocations'!$I$6:$T$24,AV$8,FALSE)</f>
        <v>0</v>
      </c>
      <c r="AW288" s="46">
        <f>VLOOKUP($AU288,'2022-Allocations'!$I$6:$T$24,AW$8,FALSE)</f>
        <v>0</v>
      </c>
      <c r="AX288" s="46">
        <f>VLOOKUP($AU288,'2022-Allocations'!$I$6:$T$24,AX$8,FALSE)</f>
        <v>1</v>
      </c>
      <c r="AY288" s="46">
        <f>VLOOKUP($AU288,'2022-Allocations'!$I$6:$T$24,AY$8,FALSE)</f>
        <v>0</v>
      </c>
      <c r="AZ288" s="46">
        <f>VLOOKUP($AU288,'2022-Allocations'!$I$6:$T$24,AZ$8,FALSE)</f>
        <v>0</v>
      </c>
      <c r="BA288" s="121">
        <f t="shared" si="44"/>
        <v>0</v>
      </c>
      <c r="BB288" s="46">
        <f>VLOOKUP(A288,'Data.Lookup - Do Not Print'!$G$3:$I$802,3,FALSE)</f>
        <v>6.2600000000000003E-2</v>
      </c>
      <c r="BC288" s="46">
        <f>VLOOKUP(A288,'Data.Lookup - Do Not Print'!$M$3:$O$802,3,FALSE)</f>
        <v>4.7300000000000002E-2</v>
      </c>
      <c r="BD288" s="46" t="str">
        <f t="shared" si="49"/>
        <v>N</v>
      </c>
      <c r="BE288" s="126">
        <f t="shared" si="50"/>
        <v>0</v>
      </c>
      <c r="BF288" s="126">
        <f t="shared" si="51"/>
        <v>0</v>
      </c>
      <c r="BG288" s="126">
        <f t="shared" si="52"/>
        <v>2496240</v>
      </c>
      <c r="BH288" s="126">
        <f t="shared" si="53"/>
        <v>0</v>
      </c>
      <c r="BI288" s="126">
        <f t="shared" si="54"/>
        <v>0</v>
      </c>
      <c r="BJ288" s="131">
        <f t="shared" si="48"/>
        <v>0</v>
      </c>
    </row>
    <row r="289" spans="1:62" ht="13.5" thickBot="1">
      <c r="A289" s="9" t="s">
        <v>304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t="str">
        <f t="shared" si="45"/>
        <v>ED</v>
      </c>
      <c r="AP289" t="str">
        <f>IFERROR(IF(VLOOKUP(MID(A289,4,2),'Data.Lookup - Do Not Print'!$S$3:$T$7,2,FALSE)=1,MID(A289,4,2),0),"AN")</f>
        <v>ID</v>
      </c>
      <c r="AQ289" s="153" t="s">
        <v>986</v>
      </c>
      <c r="AR289" t="str">
        <f t="shared" si="46"/>
        <v>392045</v>
      </c>
      <c r="AS289" t="str">
        <f>IF(AO289="GD",VLOOKUP(_xlfn.NUMBERVALUE(AR289),'Data.Lookup - Do Not Print'!$D$3:$E$12,2,TRUE),VLOOKUP(_xlfn.NUMBERVALUE(AR289),'Data.Lookup - Do Not Print'!$A$3:$B$16,2,TRUE))</f>
        <v>Transportation - Tools</v>
      </c>
      <c r="AT289">
        <v>4</v>
      </c>
      <c r="AU289" t="str">
        <f t="shared" si="47"/>
        <v>ED.ID4</v>
      </c>
      <c r="AV289" s="46">
        <f>VLOOKUP($AU289,'2022-Allocations'!$I$6:$T$24,AV$8,FALSE)</f>
        <v>0</v>
      </c>
      <c r="AW289" s="46">
        <f>VLOOKUP($AU289,'2022-Allocations'!$I$6:$T$24,AW$8,FALSE)</f>
        <v>0</v>
      </c>
      <c r="AX289" s="46">
        <f>VLOOKUP($AU289,'2022-Allocations'!$I$6:$T$24,AX$8,FALSE)</f>
        <v>1</v>
      </c>
      <c r="AY289" s="46">
        <f>VLOOKUP($AU289,'2022-Allocations'!$I$6:$T$24,AY$8,FALSE)</f>
        <v>0</v>
      </c>
      <c r="AZ289" s="46">
        <f>VLOOKUP($AU289,'2022-Allocations'!$I$6:$T$24,AZ$8,FALSE)</f>
        <v>0</v>
      </c>
      <c r="BA289" s="121">
        <f t="shared" si="44"/>
        <v>0</v>
      </c>
      <c r="BB289" s="46">
        <f>VLOOKUP(A289,'Data.Lookup - Do Not Print'!$G$3:$I$802,3,FALSE)</f>
        <v>7.7700000000000005E-2</v>
      </c>
      <c r="BC289" s="46">
        <f>VLOOKUP(A289,'Data.Lookup - Do Not Print'!$M$3:$O$802,3,FALSE)</f>
        <v>4.1700000000000001E-2</v>
      </c>
      <c r="BD289" s="46" t="str">
        <f t="shared" si="49"/>
        <v>N</v>
      </c>
      <c r="BE289" s="126">
        <f t="shared" si="50"/>
        <v>0</v>
      </c>
      <c r="BF289" s="126">
        <f t="shared" si="51"/>
        <v>0</v>
      </c>
      <c r="BG289" s="126">
        <f t="shared" si="52"/>
        <v>0</v>
      </c>
      <c r="BH289" s="126">
        <f t="shared" si="53"/>
        <v>0</v>
      </c>
      <c r="BI289" s="126">
        <f t="shared" si="54"/>
        <v>0</v>
      </c>
      <c r="BJ289" s="131">
        <f t="shared" si="48"/>
        <v>0</v>
      </c>
    </row>
    <row r="290" spans="1:62" ht="13.5" thickBot="1">
      <c r="A290" s="9" t="s">
        <v>305</v>
      </c>
      <c r="B290" s="11">
        <v>860640.72</v>
      </c>
      <c r="C290" s="11">
        <v>860640.72</v>
      </c>
      <c r="D290" s="11">
        <v>860640.72</v>
      </c>
      <c r="E290" s="11">
        <v>860640.72</v>
      </c>
      <c r="F290" s="11">
        <v>827566.7</v>
      </c>
      <c r="G290" s="11">
        <v>827566.7</v>
      </c>
      <c r="H290" s="11">
        <v>827566.7</v>
      </c>
      <c r="I290" s="11">
        <v>827566.7</v>
      </c>
      <c r="J290" s="11">
        <v>827566.7</v>
      </c>
      <c r="K290" s="11">
        <v>827566.7</v>
      </c>
      <c r="L290" s="11">
        <v>827566.7</v>
      </c>
      <c r="M290" s="11">
        <v>827566.7</v>
      </c>
      <c r="N290" s="11">
        <v>827566.7</v>
      </c>
      <c r="O290" s="11">
        <v>-352358.21</v>
      </c>
      <c r="P290" s="11">
        <v>-357930.86</v>
      </c>
      <c r="Q290" s="11">
        <v>-363503.51</v>
      </c>
      <c r="R290" s="11">
        <v>-369076.16</v>
      </c>
      <c r="S290" s="11">
        <v>-341467.71</v>
      </c>
      <c r="T290" s="11">
        <v>-346826.2</v>
      </c>
      <c r="U290" s="11">
        <v>-352184.69</v>
      </c>
      <c r="V290" s="11">
        <v>-357543.18</v>
      </c>
      <c r="W290" s="11">
        <v>-362901.67</v>
      </c>
      <c r="X290" s="11">
        <v>-368260.16</v>
      </c>
      <c r="Y290" s="11">
        <v>-373618.65</v>
      </c>
      <c r="Z290" s="11">
        <v>-378977.14</v>
      </c>
      <c r="AA290" s="11">
        <v>-384335.63</v>
      </c>
      <c r="AB290" s="11">
        <v>-5572.65</v>
      </c>
      <c r="AC290" s="11">
        <v>-5572.65</v>
      </c>
      <c r="AD290" s="11">
        <v>-5572.65</v>
      </c>
      <c r="AE290" s="11">
        <v>-5572.65</v>
      </c>
      <c r="AF290" s="11">
        <v>-5465.57</v>
      </c>
      <c r="AG290" s="11">
        <v>-5358.49</v>
      </c>
      <c r="AH290" s="11">
        <v>-5358.49</v>
      </c>
      <c r="AI290" s="11">
        <v>-5358.49</v>
      </c>
      <c r="AJ290" s="11">
        <v>-5358.49</v>
      </c>
      <c r="AK290" s="11">
        <v>-5358.49</v>
      </c>
      <c r="AL290" s="11">
        <v>-5358.49</v>
      </c>
      <c r="AM290" s="11">
        <v>-5358.49</v>
      </c>
      <c r="AN290" s="11">
        <v>-5358.49</v>
      </c>
      <c r="AO290" t="str">
        <f t="shared" si="45"/>
        <v>ED</v>
      </c>
      <c r="AP290" t="str">
        <f>IFERROR(IF(VLOOKUP(MID(A290,4,2),'Data.Lookup - Do Not Print'!$S$3:$T$7,2,FALSE)=1,MID(A290,4,2),0),"AN")</f>
        <v>ID</v>
      </c>
      <c r="AQ290" s="153" t="s">
        <v>986</v>
      </c>
      <c r="AR290" t="str">
        <f t="shared" si="46"/>
        <v>392046</v>
      </c>
      <c r="AS290" t="str">
        <f>IF(AO290="GD",VLOOKUP(_xlfn.NUMBERVALUE(AR290),'Data.Lookup - Do Not Print'!$D$3:$E$12,2,TRUE),VLOOKUP(_xlfn.NUMBERVALUE(AR290),'Data.Lookup - Do Not Print'!$A$3:$B$16,2,TRUE))</f>
        <v>Transportation - Tools</v>
      </c>
      <c r="AT290">
        <v>4</v>
      </c>
      <c r="AU290" t="str">
        <f t="shared" si="47"/>
        <v>ED.ID4</v>
      </c>
      <c r="AV290" s="46">
        <f>VLOOKUP($AU290,'2022-Allocations'!$I$6:$T$24,AV$8,FALSE)</f>
        <v>0</v>
      </c>
      <c r="AW290" s="46">
        <f>VLOOKUP($AU290,'2022-Allocations'!$I$6:$T$24,AW$8,FALSE)</f>
        <v>0</v>
      </c>
      <c r="AX290" s="46">
        <f>VLOOKUP($AU290,'2022-Allocations'!$I$6:$T$24,AX$8,FALSE)</f>
        <v>1</v>
      </c>
      <c r="AY290" s="46">
        <f>VLOOKUP($AU290,'2022-Allocations'!$I$6:$T$24,AY$8,FALSE)</f>
        <v>0</v>
      </c>
      <c r="AZ290" s="46">
        <f>VLOOKUP($AU290,'2022-Allocations'!$I$6:$T$24,AZ$8,FALSE)</f>
        <v>0</v>
      </c>
      <c r="BA290" s="121">
        <f t="shared" si="44"/>
        <v>0</v>
      </c>
      <c r="BB290" s="46">
        <f>VLOOKUP(A290,'Data.Lookup - Do Not Print'!$G$3:$I$802,3,FALSE)</f>
        <v>7.7700000000000005E-2</v>
      </c>
      <c r="BC290" s="46">
        <f>VLOOKUP(A290,'Data.Lookup - Do Not Print'!$M$3:$O$802,3,FALSE)</f>
        <v>4.1700000000000001E-2</v>
      </c>
      <c r="BD290" s="46" t="str">
        <f t="shared" si="49"/>
        <v>N</v>
      </c>
      <c r="BE290" s="126">
        <f t="shared" si="50"/>
        <v>0</v>
      </c>
      <c r="BF290" s="126">
        <f t="shared" si="51"/>
        <v>0</v>
      </c>
      <c r="BG290" s="126">
        <f t="shared" si="52"/>
        <v>827567</v>
      </c>
      <c r="BH290" s="126">
        <f t="shared" si="53"/>
        <v>0</v>
      </c>
      <c r="BI290" s="126">
        <f t="shared" si="54"/>
        <v>0</v>
      </c>
      <c r="BJ290" s="131">
        <f t="shared" si="48"/>
        <v>0</v>
      </c>
    </row>
    <row r="291" spans="1:62" ht="13.5" thickBot="1">
      <c r="A291" s="9" t="s">
        <v>306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t="str">
        <f t="shared" si="45"/>
        <v>ED</v>
      </c>
      <c r="AP291" t="str">
        <f>IFERROR(IF(VLOOKUP(MID(A291,4,2),'Data.Lookup - Do Not Print'!$S$3:$T$7,2,FALSE)=1,MID(A291,4,2),0),"AN")</f>
        <v>ID</v>
      </c>
      <c r="AQ291" s="153" t="s">
        <v>986</v>
      </c>
      <c r="AR291" t="str">
        <f t="shared" si="46"/>
        <v>392047</v>
      </c>
      <c r="AS291" t="str">
        <f>IF(AO291="GD",VLOOKUP(_xlfn.NUMBERVALUE(AR291),'Data.Lookup - Do Not Print'!$D$3:$E$12,2,TRUE),VLOOKUP(_xlfn.NUMBERVALUE(AR291),'Data.Lookup - Do Not Print'!$A$3:$B$16,2,TRUE))</f>
        <v>Transportation - Tools</v>
      </c>
      <c r="AT291">
        <v>4</v>
      </c>
      <c r="AU291" t="str">
        <f t="shared" si="47"/>
        <v>ED.ID4</v>
      </c>
      <c r="AV291" s="46">
        <f>VLOOKUP($AU291,'2022-Allocations'!$I$6:$T$24,AV$8,FALSE)</f>
        <v>0</v>
      </c>
      <c r="AW291" s="46">
        <f>VLOOKUP($AU291,'2022-Allocations'!$I$6:$T$24,AW$8,FALSE)</f>
        <v>0</v>
      </c>
      <c r="AX291" s="46">
        <f>VLOOKUP($AU291,'2022-Allocations'!$I$6:$T$24,AX$8,FALSE)</f>
        <v>1</v>
      </c>
      <c r="AY291" s="46">
        <f>VLOOKUP($AU291,'2022-Allocations'!$I$6:$T$24,AY$8,FALSE)</f>
        <v>0</v>
      </c>
      <c r="AZ291" s="46">
        <f>VLOOKUP($AU291,'2022-Allocations'!$I$6:$T$24,AZ$8,FALSE)</f>
        <v>0</v>
      </c>
      <c r="BA291" s="121">
        <f t="shared" si="44"/>
        <v>0</v>
      </c>
      <c r="BB291" s="46">
        <f>VLOOKUP(A291,'Data.Lookup - Do Not Print'!$G$3:$I$802,3,FALSE)</f>
        <v>7.7700000000000005E-2</v>
      </c>
      <c r="BC291" s="46">
        <f>VLOOKUP(A291,'Data.Lookup - Do Not Print'!$M$3:$O$802,3,FALSE)</f>
        <v>4.1700000000000001E-2</v>
      </c>
      <c r="BD291" s="46" t="str">
        <f t="shared" si="49"/>
        <v>N</v>
      </c>
      <c r="BE291" s="126">
        <f t="shared" si="50"/>
        <v>0</v>
      </c>
      <c r="BF291" s="126">
        <f t="shared" si="51"/>
        <v>0</v>
      </c>
      <c r="BG291" s="126">
        <f t="shared" si="52"/>
        <v>0</v>
      </c>
      <c r="BH291" s="126">
        <f t="shared" si="53"/>
        <v>0</v>
      </c>
      <c r="BI291" s="126">
        <f t="shared" si="54"/>
        <v>0</v>
      </c>
      <c r="BJ291" s="131">
        <f t="shared" si="48"/>
        <v>0</v>
      </c>
    </row>
    <row r="292" spans="1:62" ht="13.5" thickBot="1">
      <c r="A292" s="9" t="s">
        <v>307</v>
      </c>
      <c r="B292" s="11">
        <v>166911.1</v>
      </c>
      <c r="C292" s="11">
        <v>166911.1</v>
      </c>
      <c r="D292" s="11">
        <v>166911.1</v>
      </c>
      <c r="E292" s="11">
        <v>166911.1</v>
      </c>
      <c r="F292" s="11">
        <v>166911.1</v>
      </c>
      <c r="G292" s="11">
        <v>166911.1</v>
      </c>
      <c r="H292" s="11">
        <v>166911.1</v>
      </c>
      <c r="I292" s="11">
        <v>166911.1</v>
      </c>
      <c r="J292" s="11">
        <v>166911.1</v>
      </c>
      <c r="K292" s="11">
        <v>166911.1</v>
      </c>
      <c r="L292" s="11">
        <v>166911.1</v>
      </c>
      <c r="M292" s="11">
        <v>166911.1</v>
      </c>
      <c r="N292" s="11">
        <v>166911.1</v>
      </c>
      <c r="O292" s="11">
        <v>-67068.44</v>
      </c>
      <c r="P292" s="11">
        <v>-68149.19</v>
      </c>
      <c r="Q292" s="11">
        <v>-69229.94</v>
      </c>
      <c r="R292" s="11">
        <v>-70310.69</v>
      </c>
      <c r="S292" s="11">
        <v>-71391.44</v>
      </c>
      <c r="T292" s="11">
        <v>-72472.19</v>
      </c>
      <c r="U292" s="11">
        <v>-73552.94</v>
      </c>
      <c r="V292" s="11">
        <v>-74633.69</v>
      </c>
      <c r="W292" s="11">
        <v>-75714.44</v>
      </c>
      <c r="X292" s="11">
        <v>-76795.19</v>
      </c>
      <c r="Y292" s="11">
        <v>-77875.94</v>
      </c>
      <c r="Z292" s="11">
        <v>-78956.69</v>
      </c>
      <c r="AA292" s="11">
        <v>-80037.440000000002</v>
      </c>
      <c r="AB292" s="11">
        <v>-1080.75</v>
      </c>
      <c r="AC292" s="11">
        <v>-1080.75</v>
      </c>
      <c r="AD292" s="11">
        <v>-1080.75</v>
      </c>
      <c r="AE292" s="11">
        <v>-1080.75</v>
      </c>
      <c r="AF292" s="11">
        <v>-1080.75</v>
      </c>
      <c r="AG292" s="11">
        <v>-1080.75</v>
      </c>
      <c r="AH292" s="11">
        <v>-1080.75</v>
      </c>
      <c r="AI292" s="11">
        <v>-1080.75</v>
      </c>
      <c r="AJ292" s="11">
        <v>-1080.75</v>
      </c>
      <c r="AK292" s="11">
        <v>-1080.75</v>
      </c>
      <c r="AL292" s="11">
        <v>-1080.75</v>
      </c>
      <c r="AM292" s="11">
        <v>-1080.75</v>
      </c>
      <c r="AN292" s="11">
        <v>-1080.75</v>
      </c>
      <c r="AO292" t="str">
        <f t="shared" si="45"/>
        <v>ED</v>
      </c>
      <c r="AP292" t="str">
        <f>IFERROR(IF(VLOOKUP(MID(A292,4,2),'Data.Lookup - Do Not Print'!$S$3:$T$7,2,FALSE)=1,MID(A292,4,2),0),"AN")</f>
        <v>ID</v>
      </c>
      <c r="AQ292" s="153" t="s">
        <v>986</v>
      </c>
      <c r="AR292" t="str">
        <f t="shared" si="46"/>
        <v>392048</v>
      </c>
      <c r="AS292" t="str">
        <f>IF(AO292="GD",VLOOKUP(_xlfn.NUMBERVALUE(AR292),'Data.Lookup - Do Not Print'!$D$3:$E$12,2,TRUE),VLOOKUP(_xlfn.NUMBERVALUE(AR292),'Data.Lookup - Do Not Print'!$A$3:$B$16,2,TRUE))</f>
        <v>Transportation - Tools</v>
      </c>
      <c r="AT292">
        <v>4</v>
      </c>
      <c r="AU292" t="str">
        <f t="shared" si="47"/>
        <v>ED.ID4</v>
      </c>
      <c r="AV292" s="46">
        <f>VLOOKUP($AU292,'2022-Allocations'!$I$6:$T$24,AV$8,FALSE)</f>
        <v>0</v>
      </c>
      <c r="AW292" s="46">
        <f>VLOOKUP($AU292,'2022-Allocations'!$I$6:$T$24,AW$8,FALSE)</f>
        <v>0</v>
      </c>
      <c r="AX292" s="46">
        <f>VLOOKUP($AU292,'2022-Allocations'!$I$6:$T$24,AX$8,FALSE)</f>
        <v>1</v>
      </c>
      <c r="AY292" s="46">
        <f>VLOOKUP($AU292,'2022-Allocations'!$I$6:$T$24,AY$8,FALSE)</f>
        <v>0</v>
      </c>
      <c r="AZ292" s="46">
        <f>VLOOKUP($AU292,'2022-Allocations'!$I$6:$T$24,AZ$8,FALSE)</f>
        <v>0</v>
      </c>
      <c r="BA292" s="121">
        <f t="shared" si="44"/>
        <v>0</v>
      </c>
      <c r="BB292" s="46">
        <f>VLOOKUP(A292,'Data.Lookup - Do Not Print'!$G$3:$I$802,3,FALSE)</f>
        <v>7.7700000000000005E-2</v>
      </c>
      <c r="BC292" s="46">
        <f>VLOOKUP(A292,'Data.Lookup - Do Not Print'!$M$3:$O$802,3,FALSE)</f>
        <v>4.1700000000000001E-2</v>
      </c>
      <c r="BD292" s="46" t="str">
        <f t="shared" si="49"/>
        <v>N</v>
      </c>
      <c r="BE292" s="126">
        <f t="shared" si="50"/>
        <v>0</v>
      </c>
      <c r="BF292" s="126">
        <f t="shared" si="51"/>
        <v>0</v>
      </c>
      <c r="BG292" s="126">
        <f t="shared" si="52"/>
        <v>166911</v>
      </c>
      <c r="BH292" s="126">
        <f t="shared" si="53"/>
        <v>0</v>
      </c>
      <c r="BI292" s="126">
        <f t="shared" si="54"/>
        <v>0</v>
      </c>
      <c r="BJ292" s="131">
        <f t="shared" si="48"/>
        <v>0</v>
      </c>
    </row>
    <row r="293" spans="1:62" ht="13.5" thickBot="1">
      <c r="A293" s="9" t="s">
        <v>308</v>
      </c>
      <c r="B293" s="11">
        <v>1645398.22</v>
      </c>
      <c r="C293" s="11">
        <v>1645398.22</v>
      </c>
      <c r="D293" s="11">
        <v>1773493.51</v>
      </c>
      <c r="E293" s="11">
        <v>1935939.82</v>
      </c>
      <c r="F293" s="11">
        <v>1822728.69</v>
      </c>
      <c r="G293" s="11">
        <v>1822816.43</v>
      </c>
      <c r="H293" s="11">
        <v>1658223.23</v>
      </c>
      <c r="I293" s="11">
        <v>1658223.23</v>
      </c>
      <c r="J293" s="11">
        <v>1658223.23</v>
      </c>
      <c r="K293" s="11">
        <v>1663346.17</v>
      </c>
      <c r="L293" s="11">
        <v>1664166.41</v>
      </c>
      <c r="M293" s="11">
        <v>1664167.41</v>
      </c>
      <c r="N293" s="11">
        <v>1603928.55</v>
      </c>
      <c r="O293" s="11">
        <v>-348818.57</v>
      </c>
      <c r="P293" s="11">
        <v>-356332.56</v>
      </c>
      <c r="Q293" s="11">
        <v>-364139.03</v>
      </c>
      <c r="R293" s="11">
        <v>-372608.9</v>
      </c>
      <c r="S293" s="11">
        <v>-267512.51</v>
      </c>
      <c r="T293" s="11">
        <v>-275836.5</v>
      </c>
      <c r="U293" s="11">
        <v>-119191.67</v>
      </c>
      <c r="V293" s="11">
        <v>-126764.22</v>
      </c>
      <c r="W293" s="11">
        <v>-134336.76999999999</v>
      </c>
      <c r="X293" s="11">
        <v>-141921.01999999999</v>
      </c>
      <c r="Y293" s="11">
        <v>-149518.84</v>
      </c>
      <c r="Z293" s="11">
        <v>-157118.54</v>
      </c>
      <c r="AA293" s="11">
        <v>-164580.69</v>
      </c>
      <c r="AB293" s="11">
        <v>-7464.76</v>
      </c>
      <c r="AC293" s="11">
        <v>-7513.99</v>
      </c>
      <c r="AD293" s="11">
        <v>-7806.47</v>
      </c>
      <c r="AE293" s="11">
        <v>-8469.8700000000008</v>
      </c>
      <c r="AF293" s="11">
        <v>-8582.2900000000009</v>
      </c>
      <c r="AG293" s="11">
        <v>-8323.99</v>
      </c>
      <c r="AH293" s="11">
        <v>-7948.37</v>
      </c>
      <c r="AI293" s="11">
        <v>-7572.55</v>
      </c>
      <c r="AJ293" s="11">
        <v>-7572.55</v>
      </c>
      <c r="AK293" s="11">
        <v>-7584.25</v>
      </c>
      <c r="AL293" s="11">
        <v>-7597.82</v>
      </c>
      <c r="AM293" s="11">
        <v>-7599.7</v>
      </c>
      <c r="AN293" s="11">
        <v>-7462.15</v>
      </c>
      <c r="AO293" t="str">
        <f t="shared" si="45"/>
        <v>ED</v>
      </c>
      <c r="AP293" t="str">
        <f>IFERROR(IF(VLOOKUP(MID(A293,4,2),'Data.Lookup - Do Not Print'!$S$3:$T$7,2,FALSE)=1,MID(A293,4,2),0),"AN")</f>
        <v>ID</v>
      </c>
      <c r="AQ293" s="153" t="s">
        <v>986</v>
      </c>
      <c r="AR293" t="str">
        <f t="shared" si="46"/>
        <v>392056</v>
      </c>
      <c r="AS293" t="str">
        <f>IF(AO293="GD",VLOOKUP(_xlfn.NUMBERVALUE(AR293),'Data.Lookup - Do Not Print'!$D$3:$E$12,2,TRUE),VLOOKUP(_xlfn.NUMBERVALUE(AR293),'Data.Lookup - Do Not Print'!$A$3:$B$16,2,TRUE))</f>
        <v>Transportation - Tools</v>
      </c>
      <c r="AT293">
        <v>4</v>
      </c>
      <c r="AU293" t="str">
        <f t="shared" si="47"/>
        <v>ED.ID4</v>
      </c>
      <c r="AV293" s="46">
        <f>VLOOKUP($AU293,'2022-Allocations'!$I$6:$T$24,AV$8,FALSE)</f>
        <v>0</v>
      </c>
      <c r="AW293" s="46">
        <f>VLOOKUP($AU293,'2022-Allocations'!$I$6:$T$24,AW$8,FALSE)</f>
        <v>0</v>
      </c>
      <c r="AX293" s="46">
        <f>VLOOKUP($AU293,'2022-Allocations'!$I$6:$T$24,AX$8,FALSE)</f>
        <v>1</v>
      </c>
      <c r="AY293" s="46">
        <f>VLOOKUP($AU293,'2022-Allocations'!$I$6:$T$24,AY$8,FALSE)</f>
        <v>0</v>
      </c>
      <c r="AZ293" s="46">
        <f>VLOOKUP($AU293,'2022-Allocations'!$I$6:$T$24,AZ$8,FALSE)</f>
        <v>0</v>
      </c>
      <c r="BA293" s="121">
        <f t="shared" si="44"/>
        <v>0</v>
      </c>
      <c r="BB293" s="46">
        <f>VLOOKUP(A293,'Data.Lookup - Do Not Print'!$G$3:$I$802,3,FALSE)</f>
        <v>5.4800000000000001E-2</v>
      </c>
      <c r="BC293" s="46">
        <f>VLOOKUP(A293,'Data.Lookup - Do Not Print'!$M$3:$O$802,3,FALSE)</f>
        <v>3.8100000000000002E-2</v>
      </c>
      <c r="BD293" s="46" t="str">
        <f t="shared" si="49"/>
        <v>N</v>
      </c>
      <c r="BE293" s="126">
        <f t="shared" si="50"/>
        <v>0</v>
      </c>
      <c r="BF293" s="126">
        <f t="shared" si="51"/>
        <v>0</v>
      </c>
      <c r="BG293" s="126">
        <f t="shared" si="52"/>
        <v>1603929</v>
      </c>
      <c r="BH293" s="126">
        <f t="shared" si="53"/>
        <v>0</v>
      </c>
      <c r="BI293" s="126">
        <f t="shared" si="54"/>
        <v>0</v>
      </c>
      <c r="BJ293" s="131">
        <f t="shared" si="48"/>
        <v>0</v>
      </c>
    </row>
    <row r="294" spans="1:62" ht="13.5" thickBot="1">
      <c r="A294" s="9" t="s">
        <v>309</v>
      </c>
      <c r="B294" s="11">
        <v>585652.99</v>
      </c>
      <c r="C294" s="11">
        <v>585652.99</v>
      </c>
      <c r="D294" s="11">
        <v>585652.99</v>
      </c>
      <c r="E294" s="11">
        <v>585652.99</v>
      </c>
      <c r="F294" s="11">
        <v>585652.99</v>
      </c>
      <c r="G294" s="11">
        <v>585652.99</v>
      </c>
      <c r="H294" s="11">
        <v>585652.99</v>
      </c>
      <c r="I294" s="11">
        <v>585652.99</v>
      </c>
      <c r="J294" s="11">
        <v>585652.99</v>
      </c>
      <c r="K294" s="11">
        <v>585652.99</v>
      </c>
      <c r="L294" s="11">
        <v>585652.99</v>
      </c>
      <c r="M294" s="11">
        <v>585652.99</v>
      </c>
      <c r="N294" s="11">
        <v>585652.99</v>
      </c>
      <c r="O294" s="11">
        <v>-365722.7</v>
      </c>
      <c r="P294" s="11">
        <v>-368397.18</v>
      </c>
      <c r="Q294" s="11">
        <v>-371071.66</v>
      </c>
      <c r="R294" s="11">
        <v>-373746.14</v>
      </c>
      <c r="S294" s="11">
        <v>-376420.62</v>
      </c>
      <c r="T294" s="11">
        <v>-379095.1</v>
      </c>
      <c r="U294" s="11">
        <v>-381769.58</v>
      </c>
      <c r="V294" s="11">
        <v>-384444.06</v>
      </c>
      <c r="W294" s="11">
        <v>-387118.54</v>
      </c>
      <c r="X294" s="11">
        <v>-389793.02</v>
      </c>
      <c r="Y294" s="11">
        <v>-392467.5</v>
      </c>
      <c r="Z294" s="11">
        <v>-395141.98</v>
      </c>
      <c r="AA294" s="11">
        <v>-397816.46</v>
      </c>
      <c r="AB294" s="11">
        <v>-2674.48</v>
      </c>
      <c r="AC294" s="11">
        <v>-2674.48</v>
      </c>
      <c r="AD294" s="11">
        <v>-2674.48</v>
      </c>
      <c r="AE294" s="11">
        <v>-2674.48</v>
      </c>
      <c r="AF294" s="11">
        <v>-2674.48</v>
      </c>
      <c r="AG294" s="11">
        <v>-2674.48</v>
      </c>
      <c r="AH294" s="11">
        <v>-2674.48</v>
      </c>
      <c r="AI294" s="11">
        <v>-2674.48</v>
      </c>
      <c r="AJ294" s="11">
        <v>-2674.48</v>
      </c>
      <c r="AK294" s="11">
        <v>-2674.48</v>
      </c>
      <c r="AL294" s="11">
        <v>-2674.48</v>
      </c>
      <c r="AM294" s="11">
        <v>-2674.48</v>
      </c>
      <c r="AN294" s="11">
        <v>-2674.48</v>
      </c>
      <c r="AO294" t="str">
        <f t="shared" si="45"/>
        <v>ED</v>
      </c>
      <c r="AP294" t="str">
        <f>IFERROR(IF(VLOOKUP(MID(A294,4,2),'Data.Lookup - Do Not Print'!$S$3:$T$7,2,FALSE)=1,MID(A294,4,2),0),"AN")</f>
        <v>ID</v>
      </c>
      <c r="AQ294" s="153" t="s">
        <v>986</v>
      </c>
      <c r="AR294" t="str">
        <f t="shared" si="46"/>
        <v>392057</v>
      </c>
      <c r="AS294" t="str">
        <f>IF(AO294="GD",VLOOKUP(_xlfn.NUMBERVALUE(AR294),'Data.Lookup - Do Not Print'!$D$3:$E$12,2,TRUE),VLOOKUP(_xlfn.NUMBERVALUE(AR294),'Data.Lookup - Do Not Print'!$A$3:$B$16,2,TRUE))</f>
        <v>Transportation - Tools</v>
      </c>
      <c r="AT294">
        <v>4</v>
      </c>
      <c r="AU294" t="str">
        <f t="shared" si="47"/>
        <v>ED.ID4</v>
      </c>
      <c r="AV294" s="46">
        <f>VLOOKUP($AU294,'2022-Allocations'!$I$6:$T$24,AV$8,FALSE)</f>
        <v>0</v>
      </c>
      <c r="AW294" s="46">
        <f>VLOOKUP($AU294,'2022-Allocations'!$I$6:$T$24,AW$8,FALSE)</f>
        <v>0</v>
      </c>
      <c r="AX294" s="46">
        <f>VLOOKUP($AU294,'2022-Allocations'!$I$6:$T$24,AX$8,FALSE)</f>
        <v>1</v>
      </c>
      <c r="AY294" s="46">
        <f>VLOOKUP($AU294,'2022-Allocations'!$I$6:$T$24,AY$8,FALSE)</f>
        <v>0</v>
      </c>
      <c r="AZ294" s="46">
        <f>VLOOKUP($AU294,'2022-Allocations'!$I$6:$T$24,AZ$8,FALSE)</f>
        <v>0</v>
      </c>
      <c r="BA294" s="121">
        <f t="shared" si="44"/>
        <v>0</v>
      </c>
      <c r="BB294" s="46">
        <f>VLOOKUP(A294,'Data.Lookup - Do Not Print'!$G$3:$I$802,3,FALSE)</f>
        <v>5.4800000000000001E-2</v>
      </c>
      <c r="BC294" s="46">
        <f>VLOOKUP(A294,'Data.Lookup - Do Not Print'!$M$3:$O$802,3,FALSE)</f>
        <v>3.8100000000000002E-2</v>
      </c>
      <c r="BD294" s="46" t="str">
        <f t="shared" si="49"/>
        <v>N</v>
      </c>
      <c r="BE294" s="126">
        <f t="shared" si="50"/>
        <v>0</v>
      </c>
      <c r="BF294" s="126">
        <f t="shared" si="51"/>
        <v>0</v>
      </c>
      <c r="BG294" s="126">
        <f t="shared" si="52"/>
        <v>585653</v>
      </c>
      <c r="BH294" s="126">
        <f t="shared" si="53"/>
        <v>0</v>
      </c>
      <c r="BI294" s="126">
        <f t="shared" si="54"/>
        <v>0</v>
      </c>
      <c r="BJ294" s="131">
        <f t="shared" si="48"/>
        <v>0</v>
      </c>
    </row>
    <row r="295" spans="1:62" ht="13.5" thickBot="1">
      <c r="A295" s="9" t="s">
        <v>310</v>
      </c>
      <c r="B295" s="11">
        <v>785818.55</v>
      </c>
      <c r="C295" s="11">
        <v>785818.55</v>
      </c>
      <c r="D295" s="11">
        <v>785818.55</v>
      </c>
      <c r="E295" s="11">
        <v>785818.55</v>
      </c>
      <c r="F295" s="11">
        <v>785818.55</v>
      </c>
      <c r="G295" s="11">
        <v>785818.55</v>
      </c>
      <c r="H295" s="11">
        <v>785818.55</v>
      </c>
      <c r="I295" s="11">
        <v>785818.55</v>
      </c>
      <c r="J295" s="11">
        <v>785818.55</v>
      </c>
      <c r="K295" s="11">
        <v>785818.55</v>
      </c>
      <c r="L295" s="11">
        <v>785818.55</v>
      </c>
      <c r="M295" s="11">
        <v>785818.55</v>
      </c>
      <c r="N295" s="11">
        <v>785818.55</v>
      </c>
      <c r="O295" s="11">
        <v>-219091.07</v>
      </c>
      <c r="P295" s="11">
        <v>-222784.42</v>
      </c>
      <c r="Q295" s="11">
        <v>-226477.77</v>
      </c>
      <c r="R295" s="11">
        <v>-230171.12</v>
      </c>
      <c r="S295" s="11">
        <v>-233864.47</v>
      </c>
      <c r="T295" s="11">
        <v>-237557.82</v>
      </c>
      <c r="U295" s="11">
        <v>-241251.17</v>
      </c>
      <c r="V295" s="11">
        <v>-244944.52</v>
      </c>
      <c r="W295" s="11">
        <v>-248637.87</v>
      </c>
      <c r="X295" s="11">
        <v>-252331.22</v>
      </c>
      <c r="Y295" s="11">
        <v>-256024.57</v>
      </c>
      <c r="Z295" s="11">
        <v>-259717.92</v>
      </c>
      <c r="AA295" s="11">
        <v>-263411.27</v>
      </c>
      <c r="AB295" s="11">
        <v>-3693.35</v>
      </c>
      <c r="AC295" s="11">
        <v>-3693.35</v>
      </c>
      <c r="AD295" s="11">
        <v>-3693.35</v>
      </c>
      <c r="AE295" s="11">
        <v>-3693.35</v>
      </c>
      <c r="AF295" s="11">
        <v>-3693.35</v>
      </c>
      <c r="AG295" s="11">
        <v>-3693.35</v>
      </c>
      <c r="AH295" s="11">
        <v>-3693.35</v>
      </c>
      <c r="AI295" s="11">
        <v>-3693.35</v>
      </c>
      <c r="AJ295" s="11">
        <v>-3693.35</v>
      </c>
      <c r="AK295" s="11">
        <v>-3693.35</v>
      </c>
      <c r="AL295" s="11">
        <v>-3693.35</v>
      </c>
      <c r="AM295" s="11">
        <v>-3693.35</v>
      </c>
      <c r="AN295" s="11">
        <v>-3693.35</v>
      </c>
      <c r="AO295" t="str">
        <f t="shared" si="45"/>
        <v>ED</v>
      </c>
      <c r="AP295" t="str">
        <f>IFERROR(IF(VLOOKUP(MID(A295,4,2),'Data.Lookup - Do Not Print'!$S$3:$T$7,2,FALSE)=1,MID(A295,4,2),0),"AN")</f>
        <v>ID</v>
      </c>
      <c r="AQ295" s="153" t="s">
        <v>986</v>
      </c>
      <c r="AR295" t="str">
        <f t="shared" si="46"/>
        <v>392066</v>
      </c>
      <c r="AS295" t="str">
        <f>IF(AO295="GD",VLOOKUP(_xlfn.NUMBERVALUE(AR295),'Data.Lookup - Do Not Print'!$D$3:$E$12,2,TRUE),VLOOKUP(_xlfn.NUMBERVALUE(AR295),'Data.Lookup - Do Not Print'!$A$3:$B$16,2,TRUE))</f>
        <v>Transportation - Tools</v>
      </c>
      <c r="AT295">
        <v>4</v>
      </c>
      <c r="AU295" t="str">
        <f t="shared" si="47"/>
        <v>ED.ID4</v>
      </c>
      <c r="AV295" s="46">
        <f>VLOOKUP($AU295,'2022-Allocations'!$I$6:$T$24,AV$8,FALSE)</f>
        <v>0</v>
      </c>
      <c r="AW295" s="46">
        <f>VLOOKUP($AU295,'2022-Allocations'!$I$6:$T$24,AW$8,FALSE)</f>
        <v>0</v>
      </c>
      <c r="AX295" s="46">
        <f>VLOOKUP($AU295,'2022-Allocations'!$I$6:$T$24,AX$8,FALSE)</f>
        <v>1</v>
      </c>
      <c r="AY295" s="46">
        <f>VLOOKUP($AU295,'2022-Allocations'!$I$6:$T$24,AY$8,FALSE)</f>
        <v>0</v>
      </c>
      <c r="AZ295" s="46">
        <f>VLOOKUP($AU295,'2022-Allocations'!$I$6:$T$24,AZ$8,FALSE)</f>
        <v>0</v>
      </c>
      <c r="BA295" s="121">
        <f t="shared" si="44"/>
        <v>0</v>
      </c>
      <c r="BB295" s="46">
        <f>VLOOKUP(A295,'Data.Lookup - Do Not Print'!$G$3:$I$802,3,FALSE)</f>
        <v>5.6399999999999999E-2</v>
      </c>
      <c r="BC295" s="46">
        <f>VLOOKUP(A295,'Data.Lookup - Do Not Print'!$M$3:$O$802,3,FALSE)</f>
        <v>3.9399999999999998E-2</v>
      </c>
      <c r="BD295" s="46" t="str">
        <f t="shared" si="49"/>
        <v>N</v>
      </c>
      <c r="BE295" s="126">
        <f t="shared" si="50"/>
        <v>0</v>
      </c>
      <c r="BF295" s="126">
        <f t="shared" si="51"/>
        <v>0</v>
      </c>
      <c r="BG295" s="126">
        <f t="shared" si="52"/>
        <v>785819</v>
      </c>
      <c r="BH295" s="126">
        <f t="shared" si="53"/>
        <v>0</v>
      </c>
      <c r="BI295" s="126">
        <f t="shared" si="54"/>
        <v>0</v>
      </c>
      <c r="BJ295" s="131">
        <f t="shared" si="48"/>
        <v>0</v>
      </c>
    </row>
    <row r="296" spans="1:62" ht="13.5" thickBot="1">
      <c r="A296" s="9" t="s">
        <v>311</v>
      </c>
      <c r="B296" s="11">
        <v>2440412.59</v>
      </c>
      <c r="C296" s="11">
        <v>2440412.59</v>
      </c>
      <c r="D296" s="11">
        <v>2440412.59</v>
      </c>
      <c r="E296" s="11">
        <v>2440412.59</v>
      </c>
      <c r="F296" s="11">
        <v>2440412.59</v>
      </c>
      <c r="G296" s="11">
        <v>2440412.59</v>
      </c>
      <c r="H296" s="11">
        <v>2440412.59</v>
      </c>
      <c r="I296" s="11">
        <v>2440412.59</v>
      </c>
      <c r="J296" s="11">
        <v>2440412.59</v>
      </c>
      <c r="K296" s="11">
        <v>2440412.59</v>
      </c>
      <c r="L296" s="11">
        <v>2440412.59</v>
      </c>
      <c r="M296" s="11">
        <v>2440412.59</v>
      </c>
      <c r="N296" s="11">
        <v>2440412.59</v>
      </c>
      <c r="O296" s="11">
        <v>-898893.24</v>
      </c>
      <c r="P296" s="11">
        <v>-910037.79</v>
      </c>
      <c r="Q296" s="11">
        <v>-921182.34</v>
      </c>
      <c r="R296" s="11">
        <v>-932326.89</v>
      </c>
      <c r="S296" s="11">
        <v>-943471.44</v>
      </c>
      <c r="T296" s="11">
        <v>-954615.99</v>
      </c>
      <c r="U296" s="11">
        <v>-965760.54</v>
      </c>
      <c r="V296" s="11">
        <v>-976905.09</v>
      </c>
      <c r="W296" s="11">
        <v>-988049.64</v>
      </c>
      <c r="X296" s="11">
        <v>-999194.19</v>
      </c>
      <c r="Y296" s="11">
        <v>-1010338.74</v>
      </c>
      <c r="Z296" s="11">
        <v>-1021483.29</v>
      </c>
      <c r="AA296" s="11">
        <v>-1032627.84</v>
      </c>
      <c r="AB296" s="11">
        <v>-11144.55</v>
      </c>
      <c r="AC296" s="11">
        <v>-11144.55</v>
      </c>
      <c r="AD296" s="11">
        <v>-11144.55</v>
      </c>
      <c r="AE296" s="11">
        <v>-11144.55</v>
      </c>
      <c r="AF296" s="11">
        <v>-11144.55</v>
      </c>
      <c r="AG296" s="11">
        <v>-11144.55</v>
      </c>
      <c r="AH296" s="11">
        <v>-11144.55</v>
      </c>
      <c r="AI296" s="11">
        <v>-11144.55</v>
      </c>
      <c r="AJ296" s="11">
        <v>-11144.55</v>
      </c>
      <c r="AK296" s="11">
        <v>-11144.55</v>
      </c>
      <c r="AL296" s="11">
        <v>-11144.55</v>
      </c>
      <c r="AM296" s="11">
        <v>-11144.55</v>
      </c>
      <c r="AN296" s="11">
        <v>-11144.55</v>
      </c>
      <c r="AO296" t="str">
        <f t="shared" si="45"/>
        <v>ED</v>
      </c>
      <c r="AP296" t="str">
        <f>IFERROR(IF(VLOOKUP(MID(A296,4,2),'Data.Lookup - Do Not Print'!$S$3:$T$7,2,FALSE)=1,MID(A296,4,2),0),"AN")</f>
        <v>ID</v>
      </c>
      <c r="AQ296" s="153" t="s">
        <v>986</v>
      </c>
      <c r="AR296" t="str">
        <f t="shared" si="46"/>
        <v>392067</v>
      </c>
      <c r="AS296" t="str">
        <f>IF(AO296="GD",VLOOKUP(_xlfn.NUMBERVALUE(AR296),'Data.Lookup - Do Not Print'!$D$3:$E$12,2,TRUE),VLOOKUP(_xlfn.NUMBERVALUE(AR296),'Data.Lookup - Do Not Print'!$A$3:$B$16,2,TRUE))</f>
        <v>Transportation - Tools</v>
      </c>
      <c r="AT296">
        <v>4</v>
      </c>
      <c r="AU296" t="str">
        <f t="shared" si="47"/>
        <v>ED.ID4</v>
      </c>
      <c r="AV296" s="46">
        <f>VLOOKUP($AU296,'2022-Allocations'!$I$6:$T$24,AV$8,FALSE)</f>
        <v>0</v>
      </c>
      <c r="AW296" s="46">
        <f>VLOOKUP($AU296,'2022-Allocations'!$I$6:$T$24,AW$8,FALSE)</f>
        <v>0</v>
      </c>
      <c r="AX296" s="46">
        <f>VLOOKUP($AU296,'2022-Allocations'!$I$6:$T$24,AX$8,FALSE)</f>
        <v>1</v>
      </c>
      <c r="AY296" s="46">
        <f>VLOOKUP($AU296,'2022-Allocations'!$I$6:$T$24,AY$8,FALSE)</f>
        <v>0</v>
      </c>
      <c r="AZ296" s="46">
        <f>VLOOKUP($AU296,'2022-Allocations'!$I$6:$T$24,AZ$8,FALSE)</f>
        <v>0</v>
      </c>
      <c r="BA296" s="121">
        <f t="shared" si="44"/>
        <v>0</v>
      </c>
      <c r="BB296" s="46">
        <f>VLOOKUP(A296,'Data.Lookup - Do Not Print'!$G$3:$I$802,3,FALSE)</f>
        <v>5.4800000000000001E-2</v>
      </c>
      <c r="BC296" s="46">
        <f>VLOOKUP(A296,'Data.Lookup - Do Not Print'!$M$3:$O$802,3,FALSE)</f>
        <v>3.8100000000000002E-2</v>
      </c>
      <c r="BD296" s="46" t="str">
        <f t="shared" si="49"/>
        <v>N</v>
      </c>
      <c r="BE296" s="126">
        <f t="shared" si="50"/>
        <v>0</v>
      </c>
      <c r="BF296" s="126">
        <f t="shared" si="51"/>
        <v>0</v>
      </c>
      <c r="BG296" s="126">
        <f t="shared" si="52"/>
        <v>2440413</v>
      </c>
      <c r="BH296" s="126">
        <f t="shared" si="53"/>
        <v>0</v>
      </c>
      <c r="BI296" s="126">
        <f t="shared" si="54"/>
        <v>0</v>
      </c>
      <c r="BJ296" s="131">
        <f t="shared" si="48"/>
        <v>0</v>
      </c>
    </row>
    <row r="297" spans="1:62" ht="13.5" thickBot="1">
      <c r="A297" s="9" t="s">
        <v>312</v>
      </c>
      <c r="B297" s="11">
        <v>1562075.18</v>
      </c>
      <c r="C297" s="11">
        <v>1562075.18</v>
      </c>
      <c r="D297" s="11">
        <v>1562075.18</v>
      </c>
      <c r="E297" s="11">
        <v>1562075.18</v>
      </c>
      <c r="F297" s="11">
        <v>1562075.18</v>
      </c>
      <c r="G297" s="11">
        <v>1562075.18</v>
      </c>
      <c r="H297" s="11">
        <v>1562075.18</v>
      </c>
      <c r="I297" s="11">
        <v>1562075.18</v>
      </c>
      <c r="J297" s="11">
        <v>1562075.18</v>
      </c>
      <c r="K297" s="11">
        <v>1562075.18</v>
      </c>
      <c r="L297" s="11">
        <v>1562075.18</v>
      </c>
      <c r="M297" s="11">
        <v>1562075.18</v>
      </c>
      <c r="N297" s="11">
        <v>1562075.18</v>
      </c>
      <c r="O297" s="11">
        <v>-382905.03</v>
      </c>
      <c r="P297" s="11">
        <v>-390246.78</v>
      </c>
      <c r="Q297" s="11">
        <v>-397588.53</v>
      </c>
      <c r="R297" s="11">
        <v>-404930.28</v>
      </c>
      <c r="S297" s="11">
        <v>-412272.03</v>
      </c>
      <c r="T297" s="11">
        <v>-419613.78</v>
      </c>
      <c r="U297" s="11">
        <v>-426955.53</v>
      </c>
      <c r="V297" s="11">
        <v>-434297.28</v>
      </c>
      <c r="W297" s="11">
        <v>-441639.03</v>
      </c>
      <c r="X297" s="11">
        <v>-448980.78</v>
      </c>
      <c r="Y297" s="11">
        <v>-456322.53</v>
      </c>
      <c r="Z297" s="11">
        <v>-463664.28</v>
      </c>
      <c r="AA297" s="11">
        <v>-471006.03</v>
      </c>
      <c r="AB297" s="11">
        <v>-7341.75</v>
      </c>
      <c r="AC297" s="11">
        <v>-7341.75</v>
      </c>
      <c r="AD297" s="11">
        <v>-7341.75</v>
      </c>
      <c r="AE297" s="11">
        <v>-7341.75</v>
      </c>
      <c r="AF297" s="11">
        <v>-7341.75</v>
      </c>
      <c r="AG297" s="11">
        <v>-7341.75</v>
      </c>
      <c r="AH297" s="11">
        <v>-7341.75</v>
      </c>
      <c r="AI297" s="11">
        <v>-7341.75</v>
      </c>
      <c r="AJ297" s="11">
        <v>-7341.75</v>
      </c>
      <c r="AK297" s="11">
        <v>-7341.75</v>
      </c>
      <c r="AL297" s="11">
        <v>-7341.75</v>
      </c>
      <c r="AM297" s="11">
        <v>-7341.75</v>
      </c>
      <c r="AN297" s="11">
        <v>-7341.75</v>
      </c>
      <c r="AO297" t="str">
        <f t="shared" si="45"/>
        <v>ED</v>
      </c>
      <c r="AP297" t="str">
        <f>IFERROR(IF(VLOOKUP(MID(A297,4,2),'Data.Lookup - Do Not Print'!$S$3:$T$7,2,FALSE)=1,MID(A297,4,2),0),"AN")</f>
        <v>ID</v>
      </c>
      <c r="AQ297" s="153" t="s">
        <v>986</v>
      </c>
      <c r="AR297" t="str">
        <f t="shared" si="46"/>
        <v>392068</v>
      </c>
      <c r="AS297" t="str">
        <f>IF(AO297="GD",VLOOKUP(_xlfn.NUMBERVALUE(AR297),'Data.Lookup - Do Not Print'!$D$3:$E$12,2,TRUE),VLOOKUP(_xlfn.NUMBERVALUE(AR297),'Data.Lookup - Do Not Print'!$A$3:$B$16,2,TRUE))</f>
        <v>Transportation - Tools</v>
      </c>
      <c r="AT297">
        <v>4</v>
      </c>
      <c r="AU297" t="str">
        <f t="shared" si="47"/>
        <v>ED.ID4</v>
      </c>
      <c r="AV297" s="46">
        <f>VLOOKUP($AU297,'2022-Allocations'!$I$6:$T$24,AV$8,FALSE)</f>
        <v>0</v>
      </c>
      <c r="AW297" s="46">
        <f>VLOOKUP($AU297,'2022-Allocations'!$I$6:$T$24,AW$8,FALSE)</f>
        <v>0</v>
      </c>
      <c r="AX297" s="46">
        <f>VLOOKUP($AU297,'2022-Allocations'!$I$6:$T$24,AX$8,FALSE)</f>
        <v>1</v>
      </c>
      <c r="AY297" s="46">
        <f>VLOOKUP($AU297,'2022-Allocations'!$I$6:$T$24,AY$8,FALSE)</f>
        <v>0</v>
      </c>
      <c r="AZ297" s="46">
        <f>VLOOKUP($AU297,'2022-Allocations'!$I$6:$T$24,AZ$8,FALSE)</f>
        <v>0</v>
      </c>
      <c r="BA297" s="121">
        <f t="shared" si="44"/>
        <v>0</v>
      </c>
      <c r="BB297" s="46">
        <f>VLOOKUP(A297,'Data.Lookup - Do Not Print'!$G$3:$I$802,3,FALSE)</f>
        <v>5.6399999999999999E-2</v>
      </c>
      <c r="BC297" s="46">
        <f>VLOOKUP(A297,'Data.Lookup - Do Not Print'!$M$3:$O$802,3,FALSE)</f>
        <v>3.9399999999999998E-2</v>
      </c>
      <c r="BD297" s="46" t="str">
        <f t="shared" si="49"/>
        <v>N</v>
      </c>
      <c r="BE297" s="126">
        <f t="shared" si="50"/>
        <v>0</v>
      </c>
      <c r="BF297" s="126">
        <f t="shared" si="51"/>
        <v>0</v>
      </c>
      <c r="BG297" s="126">
        <f t="shared" si="52"/>
        <v>1562075</v>
      </c>
      <c r="BH297" s="126">
        <f t="shared" si="53"/>
        <v>0</v>
      </c>
      <c r="BI297" s="126">
        <f t="shared" si="54"/>
        <v>0</v>
      </c>
      <c r="BJ297" s="131">
        <f t="shared" si="48"/>
        <v>0</v>
      </c>
    </row>
    <row r="298" spans="1:62" ht="13.5" thickBot="1">
      <c r="A298" s="9" t="s">
        <v>313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t="str">
        <f t="shared" si="45"/>
        <v>ED</v>
      </c>
      <c r="AP298" t="str">
        <f>IFERROR(IF(VLOOKUP(MID(A298,4,2),'Data.Lookup - Do Not Print'!$S$3:$T$7,2,FALSE)=1,MID(A298,4,2),0),"AN")</f>
        <v>ID</v>
      </c>
      <c r="AQ298" s="153" t="s">
        <v>986</v>
      </c>
      <c r="AR298" t="str">
        <f t="shared" si="46"/>
        <v>392200</v>
      </c>
      <c r="AS298" t="str">
        <f>IF(AO298="GD",VLOOKUP(_xlfn.NUMBERVALUE(AR298),'Data.Lookup - Do Not Print'!$D$3:$E$12,2,TRUE),VLOOKUP(_xlfn.NUMBERVALUE(AR298),'Data.Lookup - Do Not Print'!$A$3:$B$16,2,TRUE))</f>
        <v>Transportation - Tools</v>
      </c>
      <c r="AT298">
        <v>4</v>
      </c>
      <c r="AU298" t="str">
        <f t="shared" si="47"/>
        <v>ED.ID4</v>
      </c>
      <c r="AV298" s="46">
        <f>VLOOKUP($AU298,'2022-Allocations'!$I$6:$T$24,AV$8,FALSE)</f>
        <v>0</v>
      </c>
      <c r="AW298" s="46">
        <f>VLOOKUP($AU298,'2022-Allocations'!$I$6:$T$24,AW$8,FALSE)</f>
        <v>0</v>
      </c>
      <c r="AX298" s="46">
        <f>VLOOKUP($AU298,'2022-Allocations'!$I$6:$T$24,AX$8,FALSE)</f>
        <v>1</v>
      </c>
      <c r="AY298" s="46">
        <f>VLOOKUP($AU298,'2022-Allocations'!$I$6:$T$24,AY$8,FALSE)</f>
        <v>0</v>
      </c>
      <c r="AZ298" s="46">
        <f>VLOOKUP($AU298,'2022-Allocations'!$I$6:$T$24,AZ$8,FALSE)</f>
        <v>0</v>
      </c>
      <c r="BA298" s="121">
        <f t="shared" si="44"/>
        <v>0</v>
      </c>
      <c r="BB298" s="46">
        <f>VLOOKUP(A298,'Data.Lookup - Do Not Print'!$G$3:$I$802,3,FALSE)</f>
        <v>0.2</v>
      </c>
      <c r="BC298" s="46">
        <f>VLOOKUP(A298,'Data.Lookup - Do Not Print'!$M$3:$O$802,3,FALSE)</f>
        <v>4.743E-2</v>
      </c>
      <c r="BD298" s="46" t="str">
        <f t="shared" si="49"/>
        <v>N</v>
      </c>
      <c r="BE298" s="126">
        <f t="shared" si="50"/>
        <v>0</v>
      </c>
      <c r="BF298" s="126">
        <f t="shared" si="51"/>
        <v>0</v>
      </c>
      <c r="BG298" s="126">
        <f t="shared" si="52"/>
        <v>0</v>
      </c>
      <c r="BH298" s="126">
        <f t="shared" si="53"/>
        <v>0</v>
      </c>
      <c r="BI298" s="126">
        <f t="shared" si="54"/>
        <v>0</v>
      </c>
      <c r="BJ298" s="131">
        <f t="shared" si="48"/>
        <v>0</v>
      </c>
    </row>
    <row r="299" spans="1:62" ht="13.5" thickBot="1">
      <c r="A299" s="9" t="s">
        <v>314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1">
        <v>3837.88</v>
      </c>
      <c r="P299" s="11">
        <v>3837.88</v>
      </c>
      <c r="Q299" s="11">
        <v>3837.88</v>
      </c>
      <c r="R299" s="11">
        <v>3837.88</v>
      </c>
      <c r="S299" s="11">
        <v>3837.88</v>
      </c>
      <c r="T299" s="11">
        <v>3837.88</v>
      </c>
      <c r="U299" s="11">
        <v>3837.88</v>
      </c>
      <c r="V299" s="11">
        <v>3837.88</v>
      </c>
      <c r="W299" s="11">
        <v>3837.88</v>
      </c>
      <c r="X299" s="11">
        <v>3837.88</v>
      </c>
      <c r="Y299" s="11">
        <v>3837.88</v>
      </c>
      <c r="Z299" s="11">
        <v>3837.88</v>
      </c>
      <c r="AA299" s="11">
        <v>3837.88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t="str">
        <f t="shared" si="45"/>
        <v>ED</v>
      </c>
      <c r="AP299" t="str">
        <f>IFERROR(IF(VLOOKUP(MID(A299,4,2),'Data.Lookup - Do Not Print'!$S$3:$T$7,2,FALSE)=1,MID(A299,4,2),0),"AN")</f>
        <v>ID</v>
      </c>
      <c r="AQ299" s="153" t="s">
        <v>986</v>
      </c>
      <c r="AR299" t="str">
        <f t="shared" si="46"/>
        <v>393000</v>
      </c>
      <c r="AS299" t="str">
        <f>IF(AO299="GD",VLOOKUP(_xlfn.NUMBERVALUE(AR299),'Data.Lookup - Do Not Print'!$D$3:$E$12,2,TRUE),VLOOKUP(_xlfn.NUMBERVALUE(AR299),'Data.Lookup - Do Not Print'!$A$3:$B$16,2,TRUE))</f>
        <v>General</v>
      </c>
      <c r="AT299">
        <v>4</v>
      </c>
      <c r="AU299" t="str">
        <f t="shared" si="47"/>
        <v>ED.ID4</v>
      </c>
      <c r="AV299" s="46">
        <f>VLOOKUP($AU299,'2022-Allocations'!$I$6:$T$24,AV$8,FALSE)</f>
        <v>0</v>
      </c>
      <c r="AW299" s="46">
        <f>VLOOKUP($AU299,'2022-Allocations'!$I$6:$T$24,AW$8,FALSE)</f>
        <v>0</v>
      </c>
      <c r="AX299" s="46">
        <f>VLOOKUP($AU299,'2022-Allocations'!$I$6:$T$24,AX$8,FALSE)</f>
        <v>1</v>
      </c>
      <c r="AY299" s="46">
        <f>VLOOKUP($AU299,'2022-Allocations'!$I$6:$T$24,AY$8,FALSE)</f>
        <v>0</v>
      </c>
      <c r="AZ299" s="46">
        <f>VLOOKUP($AU299,'2022-Allocations'!$I$6:$T$24,AZ$8,FALSE)</f>
        <v>0</v>
      </c>
      <c r="BA299" s="121">
        <f t="shared" si="44"/>
        <v>0</v>
      </c>
      <c r="BB299" s="46">
        <f>VLOOKUP(A299,'Data.Lookup - Do Not Print'!$G$3:$I$802,3,FALSE)</f>
        <v>0.04</v>
      </c>
      <c r="BC299" s="46">
        <f>VLOOKUP(A299,'Data.Lookup - Do Not Print'!$M$3:$O$802,3,FALSE)</f>
        <v>0.04</v>
      </c>
      <c r="BD299" s="46" t="str">
        <f t="shared" si="49"/>
        <v>N</v>
      </c>
      <c r="BE299" s="126">
        <f t="shared" si="50"/>
        <v>0</v>
      </c>
      <c r="BF299" s="126">
        <f t="shared" si="51"/>
        <v>0</v>
      </c>
      <c r="BG299" s="126">
        <f t="shared" si="52"/>
        <v>0</v>
      </c>
      <c r="BH299" s="126">
        <f t="shared" si="53"/>
        <v>0</v>
      </c>
      <c r="BI299" s="126">
        <f t="shared" si="54"/>
        <v>0</v>
      </c>
      <c r="BJ299" s="131">
        <f t="shared" si="48"/>
        <v>0</v>
      </c>
    </row>
    <row r="300" spans="1:62" ht="13.5" thickBot="1">
      <c r="A300" s="9" t="s">
        <v>315</v>
      </c>
      <c r="B300" s="11">
        <v>227313.94</v>
      </c>
      <c r="C300" s="11">
        <v>212517.18</v>
      </c>
      <c r="D300" s="11">
        <v>216952.38</v>
      </c>
      <c r="E300" s="11">
        <v>238370.21</v>
      </c>
      <c r="F300" s="11">
        <v>246578.14</v>
      </c>
      <c r="G300" s="11">
        <v>280290.88</v>
      </c>
      <c r="H300" s="11">
        <v>284304.5</v>
      </c>
      <c r="I300" s="11">
        <v>288783.53000000003</v>
      </c>
      <c r="J300" s="11">
        <v>295786.33</v>
      </c>
      <c r="K300" s="11">
        <v>299972.13</v>
      </c>
      <c r="L300" s="11">
        <v>300334.84000000003</v>
      </c>
      <c r="M300" s="11">
        <v>310017.81</v>
      </c>
      <c r="N300" s="11">
        <v>310017.81</v>
      </c>
      <c r="O300" s="11">
        <v>-110724.69</v>
      </c>
      <c r="P300" s="11">
        <v>-99055.42</v>
      </c>
      <c r="Q300" s="11">
        <v>-99950.15</v>
      </c>
      <c r="R300" s="11">
        <v>-100898.74</v>
      </c>
      <c r="S300" s="11">
        <v>-101909.05</v>
      </c>
      <c r="T300" s="11">
        <v>-103006.69</v>
      </c>
      <c r="U300" s="11">
        <v>-104182.93</v>
      </c>
      <c r="V300" s="11">
        <v>-105376.86</v>
      </c>
      <c r="W300" s="11">
        <v>-106594.71</v>
      </c>
      <c r="X300" s="11">
        <v>-107835.87</v>
      </c>
      <c r="Y300" s="11">
        <v>-109086.51</v>
      </c>
      <c r="Z300" s="11">
        <v>-110358.07</v>
      </c>
      <c r="AA300" s="11">
        <v>-111649.81</v>
      </c>
      <c r="AB300" s="11">
        <v>-921.22</v>
      </c>
      <c r="AC300" s="11">
        <v>-916.31</v>
      </c>
      <c r="AD300" s="11">
        <v>-894.73</v>
      </c>
      <c r="AE300" s="11">
        <v>-948.59</v>
      </c>
      <c r="AF300" s="11">
        <v>-1010.31</v>
      </c>
      <c r="AG300" s="11">
        <v>-1097.6400000000001</v>
      </c>
      <c r="AH300" s="11">
        <v>-1176.24</v>
      </c>
      <c r="AI300" s="11">
        <v>-1193.93</v>
      </c>
      <c r="AJ300" s="11">
        <v>-1217.8499999999999</v>
      </c>
      <c r="AK300" s="11">
        <v>-1241.1600000000001</v>
      </c>
      <c r="AL300" s="11">
        <v>-1250.6400000000001</v>
      </c>
      <c r="AM300" s="11">
        <v>-1271.56</v>
      </c>
      <c r="AN300" s="11">
        <v>-1291.74</v>
      </c>
      <c r="AO300" t="str">
        <f t="shared" si="45"/>
        <v>ED</v>
      </c>
      <c r="AP300" t="str">
        <f>IFERROR(IF(VLOOKUP(MID(A300,4,2),'Data.Lookup - Do Not Print'!$S$3:$T$7,2,FALSE)=1,MID(A300,4,2),0),"AN")</f>
        <v>ID</v>
      </c>
      <c r="AQ300" s="153" t="s">
        <v>986</v>
      </c>
      <c r="AR300" t="str">
        <f t="shared" si="46"/>
        <v>394000</v>
      </c>
      <c r="AS300" t="str">
        <f>IF(AO300="GD",VLOOKUP(_xlfn.NUMBERVALUE(AR300),'Data.Lookup - Do Not Print'!$D$3:$E$12,2,TRUE),VLOOKUP(_xlfn.NUMBERVALUE(AR300),'Data.Lookup - Do Not Print'!$A$3:$B$16,2,TRUE))</f>
        <v>General</v>
      </c>
      <c r="AT300">
        <v>4</v>
      </c>
      <c r="AU300" t="str">
        <f t="shared" si="47"/>
        <v>ED.ID4</v>
      </c>
      <c r="AV300" s="46">
        <f>VLOOKUP($AU300,'2022-Allocations'!$I$6:$T$24,AV$8,FALSE)</f>
        <v>0</v>
      </c>
      <c r="AW300" s="46">
        <f>VLOOKUP($AU300,'2022-Allocations'!$I$6:$T$24,AW$8,FALSE)</f>
        <v>0</v>
      </c>
      <c r="AX300" s="46">
        <f>VLOOKUP($AU300,'2022-Allocations'!$I$6:$T$24,AX$8,FALSE)</f>
        <v>1</v>
      </c>
      <c r="AY300" s="46">
        <f>VLOOKUP($AU300,'2022-Allocations'!$I$6:$T$24,AY$8,FALSE)</f>
        <v>0</v>
      </c>
      <c r="AZ300" s="46">
        <f>VLOOKUP($AU300,'2022-Allocations'!$I$6:$T$24,AZ$8,FALSE)</f>
        <v>0</v>
      </c>
      <c r="BA300" s="121">
        <f t="shared" si="44"/>
        <v>0</v>
      </c>
      <c r="BB300" s="46">
        <f>VLOOKUP(A300,'Data.Lookup - Do Not Print'!$G$3:$I$802,3,FALSE)</f>
        <v>0.05</v>
      </c>
      <c r="BC300" s="46">
        <f>VLOOKUP(A300,'Data.Lookup - Do Not Print'!$M$3:$O$802,3,FALSE)</f>
        <v>0.05</v>
      </c>
      <c r="BD300" s="46" t="str">
        <f t="shared" si="49"/>
        <v>N</v>
      </c>
      <c r="BE300" s="126">
        <f t="shared" si="50"/>
        <v>0</v>
      </c>
      <c r="BF300" s="126">
        <f t="shared" si="51"/>
        <v>0</v>
      </c>
      <c r="BG300" s="126">
        <f t="shared" si="52"/>
        <v>310018</v>
      </c>
      <c r="BH300" s="126">
        <f t="shared" si="53"/>
        <v>0</v>
      </c>
      <c r="BI300" s="126">
        <f t="shared" si="54"/>
        <v>0</v>
      </c>
      <c r="BJ300" s="131">
        <f t="shared" si="48"/>
        <v>0</v>
      </c>
    </row>
    <row r="301" spans="1:62" ht="13.5" thickBot="1">
      <c r="A301" s="9" t="s">
        <v>316</v>
      </c>
      <c r="B301" s="11">
        <v>13579.66</v>
      </c>
      <c r="C301" s="11">
        <v>15790.84</v>
      </c>
      <c r="D301" s="11">
        <v>15790.84</v>
      </c>
      <c r="E301" s="11">
        <v>15790.84</v>
      </c>
      <c r="F301" s="11">
        <v>15790.84</v>
      </c>
      <c r="G301" s="11">
        <v>15790.84</v>
      </c>
      <c r="H301" s="11">
        <v>15790.84</v>
      </c>
      <c r="I301" s="11">
        <v>15790.84</v>
      </c>
      <c r="J301" s="11">
        <v>15790.84</v>
      </c>
      <c r="K301" s="11">
        <v>15790.84</v>
      </c>
      <c r="L301" s="11">
        <v>15790.84</v>
      </c>
      <c r="M301" s="11">
        <v>15790.84</v>
      </c>
      <c r="N301" s="11">
        <v>15790.84</v>
      </c>
      <c r="O301" s="11">
        <v>-8419.69</v>
      </c>
      <c r="P301" s="11">
        <v>-8501.32</v>
      </c>
      <c r="Q301" s="11">
        <v>-8589.09</v>
      </c>
      <c r="R301" s="11">
        <v>-8676.86</v>
      </c>
      <c r="S301" s="11">
        <v>-8764.6299999999992</v>
      </c>
      <c r="T301" s="11">
        <v>-8852.4</v>
      </c>
      <c r="U301" s="11">
        <v>-8940.17</v>
      </c>
      <c r="V301" s="11">
        <v>-9027.94</v>
      </c>
      <c r="W301" s="11">
        <v>-9115.7099999999991</v>
      </c>
      <c r="X301" s="11">
        <v>-9203.48</v>
      </c>
      <c r="Y301" s="11">
        <v>-9291.25</v>
      </c>
      <c r="Z301" s="11">
        <v>-9379.02</v>
      </c>
      <c r="AA301" s="11">
        <v>-9466.7900000000009</v>
      </c>
      <c r="AB301" s="11">
        <v>-75.48</v>
      </c>
      <c r="AC301" s="11">
        <v>-81.63</v>
      </c>
      <c r="AD301" s="11">
        <v>-87.77</v>
      </c>
      <c r="AE301" s="11">
        <v>-87.77</v>
      </c>
      <c r="AF301" s="11">
        <v>-87.77</v>
      </c>
      <c r="AG301" s="11">
        <v>-87.77</v>
      </c>
      <c r="AH301" s="11">
        <v>-87.77</v>
      </c>
      <c r="AI301" s="11">
        <v>-87.77</v>
      </c>
      <c r="AJ301" s="11">
        <v>-87.77</v>
      </c>
      <c r="AK301" s="11">
        <v>-87.77</v>
      </c>
      <c r="AL301" s="11">
        <v>-87.77</v>
      </c>
      <c r="AM301" s="11">
        <v>-87.77</v>
      </c>
      <c r="AN301" s="11">
        <v>-87.77</v>
      </c>
      <c r="AO301" t="str">
        <f t="shared" si="45"/>
        <v>ED</v>
      </c>
      <c r="AP301" t="str">
        <f>IFERROR(IF(VLOOKUP(MID(A301,4,2),'Data.Lookup - Do Not Print'!$S$3:$T$7,2,FALSE)=1,MID(A301,4,2),0),"AN")</f>
        <v>ID</v>
      </c>
      <c r="AQ301" s="153" t="s">
        <v>986</v>
      </c>
      <c r="AR301" t="str">
        <f t="shared" si="46"/>
        <v>395000</v>
      </c>
      <c r="AS301" t="str">
        <f>IF(AO301="GD",VLOOKUP(_xlfn.NUMBERVALUE(AR301),'Data.Lookup - Do Not Print'!$D$3:$E$12,2,TRUE),VLOOKUP(_xlfn.NUMBERVALUE(AR301),'Data.Lookup - Do Not Print'!$A$3:$B$16,2,TRUE))</f>
        <v>General</v>
      </c>
      <c r="AT301">
        <v>4</v>
      </c>
      <c r="AU301" t="str">
        <f t="shared" si="47"/>
        <v>ED.ID4</v>
      </c>
      <c r="AV301" s="46">
        <f>VLOOKUP($AU301,'2022-Allocations'!$I$6:$T$24,AV$8,FALSE)</f>
        <v>0</v>
      </c>
      <c r="AW301" s="46">
        <f>VLOOKUP($AU301,'2022-Allocations'!$I$6:$T$24,AW$8,FALSE)</f>
        <v>0</v>
      </c>
      <c r="AX301" s="46">
        <f>VLOOKUP($AU301,'2022-Allocations'!$I$6:$T$24,AX$8,FALSE)</f>
        <v>1</v>
      </c>
      <c r="AY301" s="46">
        <f>VLOOKUP($AU301,'2022-Allocations'!$I$6:$T$24,AY$8,FALSE)</f>
        <v>0</v>
      </c>
      <c r="AZ301" s="46">
        <f>VLOOKUP($AU301,'2022-Allocations'!$I$6:$T$24,AZ$8,FALSE)</f>
        <v>0</v>
      </c>
      <c r="BA301" s="121">
        <f t="shared" si="44"/>
        <v>0</v>
      </c>
      <c r="BB301" s="46">
        <f>VLOOKUP(A301,'Data.Lookup - Do Not Print'!$G$3:$I$802,3,FALSE)</f>
        <v>6.6699999999999995E-2</v>
      </c>
      <c r="BC301" s="46">
        <f>VLOOKUP(A301,'Data.Lookup - Do Not Print'!$M$3:$O$802,3,FALSE)</f>
        <v>6.6699999999999995E-2</v>
      </c>
      <c r="BD301" s="46" t="str">
        <f t="shared" si="49"/>
        <v>N</v>
      </c>
      <c r="BE301" s="126">
        <f t="shared" si="50"/>
        <v>0</v>
      </c>
      <c r="BF301" s="126">
        <f t="shared" si="51"/>
        <v>0</v>
      </c>
      <c r="BG301" s="126">
        <f t="shared" si="52"/>
        <v>15791</v>
      </c>
      <c r="BH301" s="126">
        <f t="shared" si="53"/>
        <v>0</v>
      </c>
      <c r="BI301" s="126">
        <f t="shared" si="54"/>
        <v>0</v>
      </c>
      <c r="BJ301" s="131">
        <f t="shared" si="48"/>
        <v>0</v>
      </c>
    </row>
    <row r="302" spans="1:62" ht="13.5" thickBot="1">
      <c r="A302" s="9" t="s">
        <v>317</v>
      </c>
      <c r="B302" s="11">
        <v>872542.9</v>
      </c>
      <c r="C302" s="11">
        <v>872542.9</v>
      </c>
      <c r="D302" s="11">
        <v>872542.9</v>
      </c>
      <c r="E302" s="11">
        <v>934817.44</v>
      </c>
      <c r="F302" s="11">
        <v>934817.44</v>
      </c>
      <c r="G302" s="11">
        <v>934817.44</v>
      </c>
      <c r="H302" s="11">
        <v>934817.44</v>
      </c>
      <c r="I302" s="11">
        <v>934817.44</v>
      </c>
      <c r="J302" s="11">
        <v>934817.44</v>
      </c>
      <c r="K302" s="11">
        <v>934817.44</v>
      </c>
      <c r="L302" s="11">
        <v>934817.44</v>
      </c>
      <c r="M302" s="11">
        <v>934817.44</v>
      </c>
      <c r="N302" s="11">
        <v>934817.44</v>
      </c>
      <c r="O302" s="11">
        <v>-302532.06</v>
      </c>
      <c r="P302" s="11">
        <v>-308479.89</v>
      </c>
      <c r="Q302" s="11">
        <v>-314427.71999999997</v>
      </c>
      <c r="R302" s="11">
        <v>-320587.81</v>
      </c>
      <c r="S302" s="11">
        <v>-326960.15000000002</v>
      </c>
      <c r="T302" s="11">
        <v>-333332.49</v>
      </c>
      <c r="U302" s="11">
        <v>-339704.83</v>
      </c>
      <c r="V302" s="11">
        <v>-346077.17</v>
      </c>
      <c r="W302" s="11">
        <v>-352449.51</v>
      </c>
      <c r="X302" s="11">
        <v>-358821.85</v>
      </c>
      <c r="Y302" s="11">
        <v>-365194.19</v>
      </c>
      <c r="Z302" s="11">
        <v>-371566.53</v>
      </c>
      <c r="AA302" s="11">
        <v>-377938.87</v>
      </c>
      <c r="AB302" s="11">
        <v>-5947.83</v>
      </c>
      <c r="AC302" s="11">
        <v>-5947.83</v>
      </c>
      <c r="AD302" s="11">
        <v>-5947.83</v>
      </c>
      <c r="AE302" s="11">
        <v>-6160.09</v>
      </c>
      <c r="AF302" s="11">
        <v>-6372.34</v>
      </c>
      <c r="AG302" s="11">
        <v>-6372.34</v>
      </c>
      <c r="AH302" s="11">
        <v>-6372.34</v>
      </c>
      <c r="AI302" s="11">
        <v>-6372.34</v>
      </c>
      <c r="AJ302" s="11">
        <v>-6372.34</v>
      </c>
      <c r="AK302" s="11">
        <v>-6372.34</v>
      </c>
      <c r="AL302" s="11">
        <v>-6372.34</v>
      </c>
      <c r="AM302" s="11">
        <v>-6372.34</v>
      </c>
      <c r="AN302" s="11">
        <v>-6372.34</v>
      </c>
      <c r="AO302" t="str">
        <f t="shared" si="45"/>
        <v>ED</v>
      </c>
      <c r="AP302" t="str">
        <f>IFERROR(IF(VLOOKUP(MID(A302,4,2),'Data.Lookup - Do Not Print'!$S$3:$T$7,2,FALSE)=1,MID(A302,4,2),0),"AN")</f>
        <v>ID</v>
      </c>
      <c r="AQ302" s="153" t="s">
        <v>986</v>
      </c>
      <c r="AR302" t="str">
        <f t="shared" si="46"/>
        <v>396000</v>
      </c>
      <c r="AS302" t="str">
        <f>IF(AO302="GD",VLOOKUP(_xlfn.NUMBERVALUE(AR302),'Data.Lookup - Do Not Print'!$D$3:$E$12,2,TRUE),VLOOKUP(_xlfn.NUMBERVALUE(AR302),'Data.Lookup - Do Not Print'!$A$3:$B$16,2,TRUE))</f>
        <v>Transportation - Tools</v>
      </c>
      <c r="AT302">
        <v>4</v>
      </c>
      <c r="AU302" t="str">
        <f t="shared" si="47"/>
        <v>ED.ID4</v>
      </c>
      <c r="AV302" s="46">
        <f>VLOOKUP($AU302,'2022-Allocations'!$I$6:$T$24,AV$8,FALSE)</f>
        <v>0</v>
      </c>
      <c r="AW302" s="46">
        <f>VLOOKUP($AU302,'2022-Allocations'!$I$6:$T$24,AW$8,FALSE)</f>
        <v>0</v>
      </c>
      <c r="AX302" s="46">
        <f>VLOOKUP($AU302,'2022-Allocations'!$I$6:$T$24,AX$8,FALSE)</f>
        <v>1</v>
      </c>
      <c r="AY302" s="46">
        <f>VLOOKUP($AU302,'2022-Allocations'!$I$6:$T$24,AY$8,FALSE)</f>
        <v>0</v>
      </c>
      <c r="AZ302" s="46">
        <f>VLOOKUP($AU302,'2022-Allocations'!$I$6:$T$24,AZ$8,FALSE)</f>
        <v>0</v>
      </c>
      <c r="BA302" s="121">
        <f t="shared" si="44"/>
        <v>0</v>
      </c>
      <c r="BB302" s="46">
        <f>VLOOKUP(A302,'Data.Lookup - Do Not Print'!$G$3:$I$802,3,FALSE)</f>
        <v>8.1799999999999998E-2</v>
      </c>
      <c r="BC302" s="46">
        <f>VLOOKUP(A302,'Data.Lookup - Do Not Print'!$M$3:$O$802,3,FALSE)</f>
        <v>4.8399999999999999E-2</v>
      </c>
      <c r="BD302" s="46" t="str">
        <f t="shared" si="49"/>
        <v>N</v>
      </c>
      <c r="BE302" s="126">
        <f t="shared" si="50"/>
        <v>0</v>
      </c>
      <c r="BF302" s="126">
        <f t="shared" si="51"/>
        <v>0</v>
      </c>
      <c r="BG302" s="126">
        <f t="shared" si="52"/>
        <v>934817</v>
      </c>
      <c r="BH302" s="126">
        <f t="shared" si="53"/>
        <v>0</v>
      </c>
      <c r="BI302" s="126">
        <f t="shared" si="54"/>
        <v>0</v>
      </c>
      <c r="BJ302" s="131">
        <f t="shared" si="48"/>
        <v>0</v>
      </c>
    </row>
    <row r="303" spans="1:62" ht="13.5" thickBot="1">
      <c r="A303" s="9" t="s">
        <v>318</v>
      </c>
      <c r="B303" s="12">
        <v>0</v>
      </c>
      <c r="C303" s="12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t="str">
        <f t="shared" si="45"/>
        <v>ED</v>
      </c>
      <c r="AP303" t="str">
        <f>IFERROR(IF(VLOOKUP(MID(A303,4,2),'Data.Lookup - Do Not Print'!$S$3:$T$7,2,FALSE)=1,MID(A303,4,2),0),"AN")</f>
        <v>ID</v>
      </c>
      <c r="AQ303" s="153" t="s">
        <v>986</v>
      </c>
      <c r="AR303" t="str">
        <f t="shared" si="46"/>
        <v>396055</v>
      </c>
      <c r="AS303" t="str">
        <f>IF(AO303="GD",VLOOKUP(_xlfn.NUMBERVALUE(AR303),'Data.Lookup - Do Not Print'!$D$3:$E$12,2,TRUE),VLOOKUP(_xlfn.NUMBERVALUE(AR303),'Data.Lookup - Do Not Print'!$A$3:$B$16,2,TRUE))</f>
        <v>Transportation - Tools</v>
      </c>
      <c r="AT303">
        <v>4</v>
      </c>
      <c r="AU303" t="str">
        <f t="shared" si="47"/>
        <v>ED.ID4</v>
      </c>
      <c r="AV303" s="46">
        <f>VLOOKUP($AU303,'2022-Allocations'!$I$6:$T$24,AV$8,FALSE)</f>
        <v>0</v>
      </c>
      <c r="AW303" s="46">
        <f>VLOOKUP($AU303,'2022-Allocations'!$I$6:$T$24,AW$8,FALSE)</f>
        <v>0</v>
      </c>
      <c r="AX303" s="46">
        <f>VLOOKUP($AU303,'2022-Allocations'!$I$6:$T$24,AX$8,FALSE)</f>
        <v>1</v>
      </c>
      <c r="AY303" s="46">
        <f>VLOOKUP($AU303,'2022-Allocations'!$I$6:$T$24,AY$8,FALSE)</f>
        <v>0</v>
      </c>
      <c r="AZ303" s="46">
        <f>VLOOKUP($AU303,'2022-Allocations'!$I$6:$T$24,AZ$8,FALSE)</f>
        <v>0</v>
      </c>
      <c r="BA303" s="121">
        <f t="shared" si="44"/>
        <v>0</v>
      </c>
      <c r="BB303" s="46">
        <f>VLOOKUP(A303,'Data.Lookup - Do Not Print'!$G$3:$I$802,3,FALSE)</f>
        <v>7.5800000000000006E-2</v>
      </c>
      <c r="BC303" s="46">
        <f>VLOOKUP(A303,'Data.Lookup - Do Not Print'!$M$3:$O$802,3,FALSE)</f>
        <v>3.6600000000000001E-2</v>
      </c>
      <c r="BD303" s="46" t="str">
        <f t="shared" si="49"/>
        <v>N</v>
      </c>
      <c r="BE303" s="126">
        <f t="shared" si="50"/>
        <v>0</v>
      </c>
      <c r="BF303" s="126">
        <f t="shared" si="51"/>
        <v>0</v>
      </c>
      <c r="BG303" s="126">
        <f t="shared" si="52"/>
        <v>0</v>
      </c>
      <c r="BH303" s="126">
        <f t="shared" si="53"/>
        <v>0</v>
      </c>
      <c r="BI303" s="126">
        <f t="shared" si="54"/>
        <v>0</v>
      </c>
      <c r="BJ303" s="131">
        <f t="shared" si="48"/>
        <v>0</v>
      </c>
    </row>
    <row r="304" spans="1:62" ht="13.5" thickBot="1">
      <c r="A304" s="9" t="s">
        <v>319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t="str">
        <f t="shared" si="45"/>
        <v>ED</v>
      </c>
      <c r="AP304" t="str">
        <f>IFERROR(IF(VLOOKUP(MID(A304,4,2),'Data.Lookup - Do Not Print'!$S$3:$T$7,2,FALSE)=1,MID(A304,4,2),0),"AN")</f>
        <v>ID</v>
      </c>
      <c r="AQ304" s="153" t="s">
        <v>986</v>
      </c>
      <c r="AR304" t="str">
        <f t="shared" si="46"/>
        <v>396056</v>
      </c>
      <c r="AS304" t="str">
        <f>IF(AO304="GD",VLOOKUP(_xlfn.NUMBERVALUE(AR304),'Data.Lookup - Do Not Print'!$D$3:$E$12,2,TRUE),VLOOKUP(_xlfn.NUMBERVALUE(AR304),'Data.Lookup - Do Not Print'!$A$3:$B$16,2,TRUE))</f>
        <v>Transportation - Tools</v>
      </c>
      <c r="AT304">
        <v>4</v>
      </c>
      <c r="AU304" t="str">
        <f t="shared" si="47"/>
        <v>ED.ID4</v>
      </c>
      <c r="AV304" s="46">
        <f>VLOOKUP($AU304,'2022-Allocations'!$I$6:$T$24,AV$8,FALSE)</f>
        <v>0</v>
      </c>
      <c r="AW304" s="46">
        <f>VLOOKUP($AU304,'2022-Allocations'!$I$6:$T$24,AW$8,FALSE)</f>
        <v>0</v>
      </c>
      <c r="AX304" s="46">
        <f>VLOOKUP($AU304,'2022-Allocations'!$I$6:$T$24,AX$8,FALSE)</f>
        <v>1</v>
      </c>
      <c r="AY304" s="46">
        <f>VLOOKUP($AU304,'2022-Allocations'!$I$6:$T$24,AY$8,FALSE)</f>
        <v>0</v>
      </c>
      <c r="AZ304" s="46">
        <f>VLOOKUP($AU304,'2022-Allocations'!$I$6:$T$24,AZ$8,FALSE)</f>
        <v>0</v>
      </c>
      <c r="BA304" s="121">
        <f t="shared" si="44"/>
        <v>0</v>
      </c>
      <c r="BB304" s="46">
        <f>VLOOKUP(A304,'Data.Lookup - Do Not Print'!$G$3:$I$802,3,FALSE)</f>
        <v>7.5800000000000006E-2</v>
      </c>
      <c r="BC304" s="46">
        <f>VLOOKUP(A304,'Data.Lookup - Do Not Print'!$M$3:$O$802,3,FALSE)</f>
        <v>3.6600000000000001E-2</v>
      </c>
      <c r="BD304" s="46" t="str">
        <f t="shared" si="49"/>
        <v>N</v>
      </c>
      <c r="BE304" s="126">
        <f t="shared" si="50"/>
        <v>0</v>
      </c>
      <c r="BF304" s="126">
        <f t="shared" si="51"/>
        <v>0</v>
      </c>
      <c r="BG304" s="126">
        <f t="shared" si="52"/>
        <v>0</v>
      </c>
      <c r="BH304" s="126">
        <f t="shared" si="53"/>
        <v>0</v>
      </c>
      <c r="BI304" s="126">
        <f t="shared" si="54"/>
        <v>0</v>
      </c>
      <c r="BJ304" s="131">
        <f t="shared" si="48"/>
        <v>0</v>
      </c>
    </row>
    <row r="305" spans="1:62" ht="13.5" thickBot="1">
      <c r="A305" s="9" t="s">
        <v>320</v>
      </c>
      <c r="B305" s="11">
        <v>52274.33</v>
      </c>
      <c r="C305" s="11">
        <v>52274.33</v>
      </c>
      <c r="D305" s="11">
        <v>52274.33</v>
      </c>
      <c r="E305" s="11">
        <v>52274.33</v>
      </c>
      <c r="F305" s="11">
        <v>52274.33</v>
      </c>
      <c r="G305" s="11">
        <v>52274.33</v>
      </c>
      <c r="H305" s="11">
        <v>52274.33</v>
      </c>
      <c r="I305" s="11">
        <v>52274.33</v>
      </c>
      <c r="J305" s="11">
        <v>52274.33</v>
      </c>
      <c r="K305" s="11">
        <v>52274.33</v>
      </c>
      <c r="L305" s="11">
        <v>52274.33</v>
      </c>
      <c r="M305" s="11">
        <v>52274.33</v>
      </c>
      <c r="N305" s="11">
        <v>52274.33</v>
      </c>
      <c r="O305" s="11">
        <v>-52274.33</v>
      </c>
      <c r="P305" s="11">
        <v>-52274.33</v>
      </c>
      <c r="Q305" s="11">
        <v>-52274.33</v>
      </c>
      <c r="R305" s="11">
        <v>-52274.33</v>
      </c>
      <c r="S305" s="11">
        <v>-52274.33</v>
      </c>
      <c r="T305" s="11">
        <v>-52274.33</v>
      </c>
      <c r="U305" s="11">
        <v>-52274.33</v>
      </c>
      <c r="V305" s="11">
        <v>-52274.33</v>
      </c>
      <c r="W305" s="11">
        <v>-52274.33</v>
      </c>
      <c r="X305" s="11">
        <v>-52274.33</v>
      </c>
      <c r="Y305" s="11">
        <v>-52274.33</v>
      </c>
      <c r="Z305" s="11">
        <v>-52274.33</v>
      </c>
      <c r="AA305" s="11">
        <v>-52274.33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t="str">
        <f t="shared" si="45"/>
        <v>ED</v>
      </c>
      <c r="AP305" t="str">
        <f>IFERROR(IF(VLOOKUP(MID(A305,4,2),'Data.Lookup - Do Not Print'!$S$3:$T$7,2,FALSE)=1,MID(A305,4,2),0),"AN")</f>
        <v>ID</v>
      </c>
      <c r="AQ305" s="153" t="s">
        <v>986</v>
      </c>
      <c r="AR305" t="str">
        <f t="shared" si="46"/>
        <v>396057</v>
      </c>
      <c r="AS305" t="str">
        <f>IF(AO305="GD",VLOOKUP(_xlfn.NUMBERVALUE(AR305),'Data.Lookup - Do Not Print'!$D$3:$E$12,2,TRUE),VLOOKUP(_xlfn.NUMBERVALUE(AR305),'Data.Lookup - Do Not Print'!$A$3:$B$16,2,TRUE))</f>
        <v>Transportation - Tools</v>
      </c>
      <c r="AT305">
        <v>4</v>
      </c>
      <c r="AU305" t="str">
        <f t="shared" si="47"/>
        <v>ED.ID4</v>
      </c>
      <c r="AV305" s="46">
        <f>VLOOKUP($AU305,'2022-Allocations'!$I$6:$T$24,AV$8,FALSE)</f>
        <v>0</v>
      </c>
      <c r="AW305" s="46">
        <f>VLOOKUP($AU305,'2022-Allocations'!$I$6:$T$24,AW$8,FALSE)</f>
        <v>0</v>
      </c>
      <c r="AX305" s="46">
        <f>VLOOKUP($AU305,'2022-Allocations'!$I$6:$T$24,AX$8,FALSE)</f>
        <v>1</v>
      </c>
      <c r="AY305" s="46">
        <f>VLOOKUP($AU305,'2022-Allocations'!$I$6:$T$24,AY$8,FALSE)</f>
        <v>0</v>
      </c>
      <c r="AZ305" s="46">
        <f>VLOOKUP($AU305,'2022-Allocations'!$I$6:$T$24,AZ$8,FALSE)</f>
        <v>0</v>
      </c>
      <c r="BA305" s="121">
        <f t="shared" si="44"/>
        <v>0</v>
      </c>
      <c r="BB305" s="46">
        <f>VLOOKUP(A305,'Data.Lookup - Do Not Print'!$G$3:$I$802,3,FALSE)</f>
        <v>7.5800000000000006E-2</v>
      </c>
      <c r="BC305" s="46">
        <f>VLOOKUP(A305,'Data.Lookup - Do Not Print'!$M$3:$O$802,3,FALSE)</f>
        <v>3.6600000000000001E-2</v>
      </c>
      <c r="BD305" s="46" t="str">
        <f t="shared" si="49"/>
        <v>N</v>
      </c>
      <c r="BE305" s="126">
        <f t="shared" si="50"/>
        <v>0</v>
      </c>
      <c r="BF305" s="126">
        <f t="shared" si="51"/>
        <v>0</v>
      </c>
      <c r="BG305" s="126">
        <f t="shared" si="52"/>
        <v>52274</v>
      </c>
      <c r="BH305" s="126">
        <f t="shared" si="53"/>
        <v>0</v>
      </c>
      <c r="BI305" s="126">
        <f t="shared" si="54"/>
        <v>0</v>
      </c>
      <c r="BJ305" s="131">
        <f t="shared" si="48"/>
        <v>0</v>
      </c>
    </row>
    <row r="306" spans="1:62" ht="13.5" thickBot="1">
      <c r="A306" s="9" t="s">
        <v>321</v>
      </c>
      <c r="B306" s="12">
        <v>0</v>
      </c>
      <c r="C306" s="12">
        <v>0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1">
        <v>71702.63</v>
      </c>
      <c r="P306" s="11">
        <v>71702.63</v>
      </c>
      <c r="Q306" s="11">
        <v>71702.63</v>
      </c>
      <c r="R306" s="11">
        <v>71702.63</v>
      </c>
      <c r="S306" s="11">
        <v>71702.63</v>
      </c>
      <c r="T306" s="11">
        <v>71702.63</v>
      </c>
      <c r="U306" s="11">
        <v>71702.63</v>
      </c>
      <c r="V306" s="11">
        <v>71702.63</v>
      </c>
      <c r="W306" s="11">
        <v>71702.63</v>
      </c>
      <c r="X306" s="11">
        <v>71702.63</v>
      </c>
      <c r="Y306" s="11">
        <v>71702.63</v>
      </c>
      <c r="Z306" s="11">
        <v>71702.63</v>
      </c>
      <c r="AA306" s="11">
        <v>71702.63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t="str">
        <f t="shared" si="45"/>
        <v>ED</v>
      </c>
      <c r="AP306" t="str">
        <f>IFERROR(IF(VLOOKUP(MID(A306,4,2),'Data.Lookup - Do Not Print'!$S$3:$T$7,2,FALSE)=1,MID(A306,4,2),0),"AN")</f>
        <v>ID</v>
      </c>
      <c r="AQ306" s="153" t="s">
        <v>986</v>
      </c>
      <c r="AR306" t="str">
        <f t="shared" si="46"/>
        <v>396058</v>
      </c>
      <c r="AS306" t="str">
        <f>IF(AO306="GD",VLOOKUP(_xlfn.NUMBERVALUE(AR306),'Data.Lookup - Do Not Print'!$D$3:$E$12,2,TRUE),VLOOKUP(_xlfn.NUMBERVALUE(AR306),'Data.Lookup - Do Not Print'!$A$3:$B$16,2,TRUE))</f>
        <v>Transportation - Tools</v>
      </c>
      <c r="AT306">
        <v>4</v>
      </c>
      <c r="AU306" t="str">
        <f t="shared" si="47"/>
        <v>ED.ID4</v>
      </c>
      <c r="AV306" s="46">
        <f>VLOOKUP($AU306,'2022-Allocations'!$I$6:$T$24,AV$8,FALSE)</f>
        <v>0</v>
      </c>
      <c r="AW306" s="46">
        <f>VLOOKUP($AU306,'2022-Allocations'!$I$6:$T$24,AW$8,FALSE)</f>
        <v>0</v>
      </c>
      <c r="AX306" s="46">
        <f>VLOOKUP($AU306,'2022-Allocations'!$I$6:$T$24,AX$8,FALSE)</f>
        <v>1</v>
      </c>
      <c r="AY306" s="46">
        <f>VLOOKUP($AU306,'2022-Allocations'!$I$6:$T$24,AY$8,FALSE)</f>
        <v>0</v>
      </c>
      <c r="AZ306" s="46">
        <f>VLOOKUP($AU306,'2022-Allocations'!$I$6:$T$24,AZ$8,FALSE)</f>
        <v>0</v>
      </c>
      <c r="BA306" s="121">
        <f t="shared" si="44"/>
        <v>0</v>
      </c>
      <c r="BB306" s="46">
        <f>VLOOKUP(A306,'Data.Lookup - Do Not Print'!$G$3:$I$802,3,FALSE)</f>
        <v>3.7499999999999999E-2</v>
      </c>
      <c r="BC306" s="46">
        <f>VLOOKUP(A306,'Data.Lookup - Do Not Print'!$M$3:$O$802,3,FALSE)</f>
        <v>1.8800000000000001E-2</v>
      </c>
      <c r="BD306" s="46" t="str">
        <f t="shared" si="49"/>
        <v>N</v>
      </c>
      <c r="BE306" s="126">
        <f t="shared" si="50"/>
        <v>0</v>
      </c>
      <c r="BF306" s="126">
        <f t="shared" si="51"/>
        <v>0</v>
      </c>
      <c r="BG306" s="126">
        <f t="shared" si="52"/>
        <v>0</v>
      </c>
      <c r="BH306" s="126">
        <f t="shared" si="53"/>
        <v>0</v>
      </c>
      <c r="BI306" s="126">
        <f t="shared" si="54"/>
        <v>0</v>
      </c>
      <c r="BJ306" s="131">
        <f t="shared" si="48"/>
        <v>0</v>
      </c>
    </row>
    <row r="307" spans="1:62" ht="13.5" thickBot="1">
      <c r="A307" s="9" t="s">
        <v>322</v>
      </c>
      <c r="B307" s="11">
        <v>4491294.17</v>
      </c>
      <c r="C307" s="11">
        <v>4491294.17</v>
      </c>
      <c r="D307" s="11">
        <v>4491294.17</v>
      </c>
      <c r="E307" s="11">
        <v>4491294.17</v>
      </c>
      <c r="F307" s="11">
        <v>4491294.17</v>
      </c>
      <c r="G307" s="11">
        <v>4491294.17</v>
      </c>
      <c r="H307" s="11">
        <v>4491294.17</v>
      </c>
      <c r="I307" s="11">
        <v>4491294.17</v>
      </c>
      <c r="J307" s="11">
        <v>4491294.17</v>
      </c>
      <c r="K307" s="11">
        <v>4491294.17</v>
      </c>
      <c r="L307" s="11">
        <v>4491294.17</v>
      </c>
      <c r="M307" s="11">
        <v>4491294.17</v>
      </c>
      <c r="N307" s="11">
        <v>4491294.17</v>
      </c>
      <c r="O307" s="11">
        <v>-3443423.68</v>
      </c>
      <c r="P307" s="11">
        <v>-3457458.97</v>
      </c>
      <c r="Q307" s="11">
        <v>-3471494.26</v>
      </c>
      <c r="R307" s="11">
        <v>-3485529.55</v>
      </c>
      <c r="S307" s="11">
        <v>-3499564.84</v>
      </c>
      <c r="T307" s="11">
        <v>-3513600.13</v>
      </c>
      <c r="U307" s="11">
        <v>-3527635.42</v>
      </c>
      <c r="V307" s="11">
        <v>-3541670.71</v>
      </c>
      <c r="W307" s="12">
        <v>-3555706</v>
      </c>
      <c r="X307" s="11">
        <v>-3569741.29</v>
      </c>
      <c r="Y307" s="11">
        <v>-3583776.58</v>
      </c>
      <c r="Z307" s="11">
        <v>-3597811.87</v>
      </c>
      <c r="AA307" s="11">
        <v>-3611847.16</v>
      </c>
      <c r="AB307" s="11">
        <v>-14035.29</v>
      </c>
      <c r="AC307" s="11">
        <v>-14035.29</v>
      </c>
      <c r="AD307" s="11">
        <v>-14035.29</v>
      </c>
      <c r="AE307" s="11">
        <v>-14035.29</v>
      </c>
      <c r="AF307" s="11">
        <v>-14035.29</v>
      </c>
      <c r="AG307" s="11">
        <v>-14035.29</v>
      </c>
      <c r="AH307" s="11">
        <v>-14035.29</v>
      </c>
      <c r="AI307" s="11">
        <v>-14035.29</v>
      </c>
      <c r="AJ307" s="11">
        <v>-14035.29</v>
      </c>
      <c r="AK307" s="11">
        <v>-14035.29</v>
      </c>
      <c r="AL307" s="11">
        <v>-14035.29</v>
      </c>
      <c r="AM307" s="11">
        <v>-14035.29</v>
      </c>
      <c r="AN307" s="11">
        <v>-14035.29</v>
      </c>
      <c r="AO307" t="str">
        <f t="shared" si="45"/>
        <v>ED</v>
      </c>
      <c r="AP307" t="str">
        <f>IFERROR(IF(VLOOKUP(MID(A307,4,2),'Data.Lookup - Do Not Print'!$S$3:$T$7,2,FALSE)=1,MID(A307,4,2),0),"AN")</f>
        <v>ID</v>
      </c>
      <c r="AQ307" s="153" t="s">
        <v>986</v>
      </c>
      <c r="AR307" t="str">
        <f t="shared" si="46"/>
        <v>396066</v>
      </c>
      <c r="AS307" t="str">
        <f>IF(AO307="GD",VLOOKUP(_xlfn.NUMBERVALUE(AR307),'Data.Lookup - Do Not Print'!$D$3:$E$12,2,TRUE),VLOOKUP(_xlfn.NUMBERVALUE(AR307),'Data.Lookup - Do Not Print'!$A$3:$B$16,2,TRUE))</f>
        <v>Transportation - Tools</v>
      </c>
      <c r="AT307">
        <v>4</v>
      </c>
      <c r="AU307" t="str">
        <f t="shared" si="47"/>
        <v>ED.ID4</v>
      </c>
      <c r="AV307" s="46">
        <f>VLOOKUP($AU307,'2022-Allocations'!$I$6:$T$24,AV$8,FALSE)</f>
        <v>0</v>
      </c>
      <c r="AW307" s="46">
        <f>VLOOKUP($AU307,'2022-Allocations'!$I$6:$T$24,AW$8,FALSE)</f>
        <v>0</v>
      </c>
      <c r="AX307" s="46">
        <f>VLOOKUP($AU307,'2022-Allocations'!$I$6:$T$24,AX$8,FALSE)</f>
        <v>1</v>
      </c>
      <c r="AY307" s="46">
        <f>VLOOKUP($AU307,'2022-Allocations'!$I$6:$T$24,AY$8,FALSE)</f>
        <v>0</v>
      </c>
      <c r="AZ307" s="46">
        <f>VLOOKUP($AU307,'2022-Allocations'!$I$6:$T$24,AZ$8,FALSE)</f>
        <v>0</v>
      </c>
      <c r="BA307" s="121">
        <f t="shared" si="44"/>
        <v>0</v>
      </c>
      <c r="BB307" s="46">
        <f>VLOOKUP(A307,'Data.Lookup - Do Not Print'!$G$3:$I$802,3,FALSE)</f>
        <v>3.7499999999999999E-2</v>
      </c>
      <c r="BC307" s="46">
        <f>VLOOKUP(A307,'Data.Lookup - Do Not Print'!$M$3:$O$802,3,FALSE)</f>
        <v>1.8800000000000001E-2</v>
      </c>
      <c r="BD307" s="46" t="str">
        <f t="shared" si="49"/>
        <v>N</v>
      </c>
      <c r="BE307" s="126">
        <f t="shared" si="50"/>
        <v>0</v>
      </c>
      <c r="BF307" s="126">
        <f t="shared" si="51"/>
        <v>0</v>
      </c>
      <c r="BG307" s="126">
        <f t="shared" si="52"/>
        <v>4491294</v>
      </c>
      <c r="BH307" s="126">
        <f t="shared" si="53"/>
        <v>0</v>
      </c>
      <c r="BI307" s="126">
        <f t="shared" si="54"/>
        <v>0</v>
      </c>
      <c r="BJ307" s="131">
        <f t="shared" si="48"/>
        <v>0</v>
      </c>
    </row>
    <row r="308" spans="1:62" ht="13.5" thickBot="1">
      <c r="A308" s="9" t="s">
        <v>323</v>
      </c>
      <c r="B308" s="11">
        <v>1454603.94</v>
      </c>
      <c r="C308" s="11">
        <v>1454603.94</v>
      </c>
      <c r="D308" s="11">
        <v>1454603.94</v>
      </c>
      <c r="E308" s="11">
        <v>1454603.94</v>
      </c>
      <c r="F308" s="11">
        <v>1454603.94</v>
      </c>
      <c r="G308" s="11">
        <v>1454603.94</v>
      </c>
      <c r="H308" s="11">
        <v>1454603.94</v>
      </c>
      <c r="I308" s="11">
        <v>1454603.94</v>
      </c>
      <c r="J308" s="11">
        <v>1454603.94</v>
      </c>
      <c r="K308" s="11">
        <v>1454603.94</v>
      </c>
      <c r="L308" s="11">
        <v>1454603.94</v>
      </c>
      <c r="M308" s="11">
        <v>1310772.57</v>
      </c>
      <c r="N308" s="11">
        <v>1310772.57</v>
      </c>
      <c r="O308" s="11">
        <v>-1094205.08</v>
      </c>
      <c r="P308" s="11">
        <v>-1103393.33</v>
      </c>
      <c r="Q308" s="11">
        <v>-1112581.58</v>
      </c>
      <c r="R308" s="11">
        <v>-1121769.83</v>
      </c>
      <c r="S308" s="11">
        <v>-1130958.08</v>
      </c>
      <c r="T308" s="11">
        <v>-1140146.33</v>
      </c>
      <c r="U308" s="11">
        <v>-1149334.58</v>
      </c>
      <c r="V308" s="11">
        <v>-1158522.83</v>
      </c>
      <c r="W308" s="11">
        <v>-1167711.08</v>
      </c>
      <c r="X308" s="11">
        <v>-1176899.33</v>
      </c>
      <c r="Y308" s="11">
        <v>-1186087.58</v>
      </c>
      <c r="Z308" s="11">
        <v>-1050990.19</v>
      </c>
      <c r="AA308" s="11">
        <v>-1059269.8999999999</v>
      </c>
      <c r="AB308" s="11">
        <v>-9188.25</v>
      </c>
      <c r="AC308" s="11">
        <v>-9188.25</v>
      </c>
      <c r="AD308" s="11">
        <v>-9188.25</v>
      </c>
      <c r="AE308" s="11">
        <v>-9188.25</v>
      </c>
      <c r="AF308" s="11">
        <v>-9188.25</v>
      </c>
      <c r="AG308" s="11">
        <v>-9188.25</v>
      </c>
      <c r="AH308" s="11">
        <v>-9188.25</v>
      </c>
      <c r="AI308" s="11">
        <v>-9188.25</v>
      </c>
      <c r="AJ308" s="11">
        <v>-9188.25</v>
      </c>
      <c r="AK308" s="11">
        <v>-9188.25</v>
      </c>
      <c r="AL308" s="11">
        <v>-9188.25</v>
      </c>
      <c r="AM308" s="11">
        <v>-8733.98</v>
      </c>
      <c r="AN308" s="11">
        <v>-8279.7099999999991</v>
      </c>
      <c r="AO308" t="str">
        <f t="shared" si="45"/>
        <v>ED</v>
      </c>
      <c r="AP308" t="str">
        <f>IFERROR(IF(VLOOKUP(MID(A308,4,2),'Data.Lookup - Do Not Print'!$S$3:$T$7,2,FALSE)=1,MID(A308,4,2),0),"AN")</f>
        <v>ID</v>
      </c>
      <c r="AQ308" s="153" t="s">
        <v>986</v>
      </c>
      <c r="AR308" t="str">
        <f t="shared" si="46"/>
        <v>396067</v>
      </c>
      <c r="AS308" t="str">
        <f>IF(AO308="GD",VLOOKUP(_xlfn.NUMBERVALUE(AR308),'Data.Lookup - Do Not Print'!$D$3:$E$12,2,TRUE),VLOOKUP(_xlfn.NUMBERVALUE(AR308),'Data.Lookup - Do Not Print'!$A$3:$B$16,2,TRUE))</f>
        <v>Transportation - Tools</v>
      </c>
      <c r="AT308">
        <v>4</v>
      </c>
      <c r="AU308" t="str">
        <f t="shared" si="47"/>
        <v>ED.ID4</v>
      </c>
      <c r="AV308" s="46">
        <f>VLOOKUP($AU308,'2022-Allocations'!$I$6:$T$24,AV$8,FALSE)</f>
        <v>0</v>
      </c>
      <c r="AW308" s="46">
        <f>VLOOKUP($AU308,'2022-Allocations'!$I$6:$T$24,AW$8,FALSE)</f>
        <v>0</v>
      </c>
      <c r="AX308" s="46">
        <f>VLOOKUP($AU308,'2022-Allocations'!$I$6:$T$24,AX$8,FALSE)</f>
        <v>1</v>
      </c>
      <c r="AY308" s="46">
        <f>VLOOKUP($AU308,'2022-Allocations'!$I$6:$T$24,AY$8,FALSE)</f>
        <v>0</v>
      </c>
      <c r="AZ308" s="46">
        <f>VLOOKUP($AU308,'2022-Allocations'!$I$6:$T$24,AZ$8,FALSE)</f>
        <v>0</v>
      </c>
      <c r="BA308" s="121">
        <f t="shared" si="44"/>
        <v>0</v>
      </c>
      <c r="BB308" s="46">
        <f>VLOOKUP(A308,'Data.Lookup - Do Not Print'!$G$3:$I$802,3,FALSE)</f>
        <v>7.5800000000000006E-2</v>
      </c>
      <c r="BC308" s="46">
        <f>VLOOKUP(A308,'Data.Lookup - Do Not Print'!$M$3:$O$802,3,FALSE)</f>
        <v>3.6600000000000001E-2</v>
      </c>
      <c r="BD308" s="46" t="str">
        <f t="shared" si="49"/>
        <v>N</v>
      </c>
      <c r="BE308" s="126">
        <f t="shared" si="50"/>
        <v>0</v>
      </c>
      <c r="BF308" s="126">
        <f t="shared" si="51"/>
        <v>0</v>
      </c>
      <c r="BG308" s="126">
        <f t="shared" si="52"/>
        <v>1310773</v>
      </c>
      <c r="BH308" s="126">
        <f t="shared" si="53"/>
        <v>0</v>
      </c>
      <c r="BI308" s="126">
        <f t="shared" si="54"/>
        <v>0</v>
      </c>
      <c r="BJ308" s="131">
        <f t="shared" si="48"/>
        <v>0</v>
      </c>
    </row>
    <row r="309" spans="1:62" ht="13.5" thickBot="1">
      <c r="A309" s="9" t="s">
        <v>324</v>
      </c>
      <c r="B309" s="11">
        <v>2020419.76</v>
      </c>
      <c r="C309" s="11">
        <v>2020419.76</v>
      </c>
      <c r="D309" s="11">
        <v>2020419.76</v>
      </c>
      <c r="E309" s="11">
        <v>2020419.76</v>
      </c>
      <c r="F309" s="11">
        <v>2020419.76</v>
      </c>
      <c r="G309" s="11">
        <v>2020419.76</v>
      </c>
      <c r="H309" s="11">
        <v>2020419.76</v>
      </c>
      <c r="I309" s="11">
        <v>2020419.76</v>
      </c>
      <c r="J309" s="11">
        <v>2020419.76</v>
      </c>
      <c r="K309" s="11">
        <v>2020419.76</v>
      </c>
      <c r="L309" s="11">
        <v>2020419.76</v>
      </c>
      <c r="M309" s="11">
        <v>2020419.76</v>
      </c>
      <c r="N309" s="11">
        <v>2020419.76</v>
      </c>
      <c r="O309" s="11">
        <v>-1075125.8999999999</v>
      </c>
      <c r="P309" s="11">
        <v>-1081439.71</v>
      </c>
      <c r="Q309" s="11">
        <v>-1087753.52</v>
      </c>
      <c r="R309" s="11">
        <v>-1094067.33</v>
      </c>
      <c r="S309" s="11">
        <v>-1100381.1399999999</v>
      </c>
      <c r="T309" s="11">
        <v>-1106694.95</v>
      </c>
      <c r="U309" s="11">
        <v>-1113008.76</v>
      </c>
      <c r="V309" s="11">
        <v>-1119322.57</v>
      </c>
      <c r="W309" s="11">
        <v>-1125636.3799999999</v>
      </c>
      <c r="X309" s="11">
        <v>-1131950.19</v>
      </c>
      <c r="Y309" s="12">
        <v>-1138264</v>
      </c>
      <c r="Z309" s="11">
        <v>-1144577.81</v>
      </c>
      <c r="AA309" s="11">
        <v>-1150891.6200000001</v>
      </c>
      <c r="AB309" s="11">
        <v>-6313.81</v>
      </c>
      <c r="AC309" s="11">
        <v>-6313.81</v>
      </c>
      <c r="AD309" s="11">
        <v>-6313.81</v>
      </c>
      <c r="AE309" s="11">
        <v>-6313.81</v>
      </c>
      <c r="AF309" s="11">
        <v>-6313.81</v>
      </c>
      <c r="AG309" s="11">
        <v>-6313.81</v>
      </c>
      <c r="AH309" s="11">
        <v>-6313.81</v>
      </c>
      <c r="AI309" s="11">
        <v>-6313.81</v>
      </c>
      <c r="AJ309" s="11">
        <v>-6313.81</v>
      </c>
      <c r="AK309" s="11">
        <v>-6313.81</v>
      </c>
      <c r="AL309" s="11">
        <v>-6313.81</v>
      </c>
      <c r="AM309" s="11">
        <v>-6313.81</v>
      </c>
      <c r="AN309" s="11">
        <v>-6313.81</v>
      </c>
      <c r="AO309" t="str">
        <f t="shared" si="45"/>
        <v>ED</v>
      </c>
      <c r="AP309" t="str">
        <f>IFERROR(IF(VLOOKUP(MID(A309,4,2),'Data.Lookup - Do Not Print'!$S$3:$T$7,2,FALSE)=1,MID(A309,4,2),0),"AN")</f>
        <v>ID</v>
      </c>
      <c r="AQ309" s="153" t="s">
        <v>986</v>
      </c>
      <c r="AR309" t="str">
        <f t="shared" si="46"/>
        <v>396068</v>
      </c>
      <c r="AS309" t="str">
        <f>IF(AO309="GD",VLOOKUP(_xlfn.NUMBERVALUE(AR309),'Data.Lookup - Do Not Print'!$D$3:$E$12,2,TRUE),VLOOKUP(_xlfn.NUMBERVALUE(AR309),'Data.Lookup - Do Not Print'!$A$3:$B$16,2,TRUE))</f>
        <v>Transportation - Tools</v>
      </c>
      <c r="AT309">
        <v>4</v>
      </c>
      <c r="AU309" t="str">
        <f t="shared" si="47"/>
        <v>ED.ID4</v>
      </c>
      <c r="AV309" s="46">
        <f>VLOOKUP($AU309,'2022-Allocations'!$I$6:$T$24,AV$8,FALSE)</f>
        <v>0</v>
      </c>
      <c r="AW309" s="46">
        <f>VLOOKUP($AU309,'2022-Allocations'!$I$6:$T$24,AW$8,FALSE)</f>
        <v>0</v>
      </c>
      <c r="AX309" s="46">
        <f>VLOOKUP($AU309,'2022-Allocations'!$I$6:$T$24,AX$8,FALSE)</f>
        <v>1</v>
      </c>
      <c r="AY309" s="46">
        <f>VLOOKUP($AU309,'2022-Allocations'!$I$6:$T$24,AY$8,FALSE)</f>
        <v>0</v>
      </c>
      <c r="AZ309" s="46">
        <f>VLOOKUP($AU309,'2022-Allocations'!$I$6:$T$24,AZ$8,FALSE)</f>
        <v>0</v>
      </c>
      <c r="BA309" s="121">
        <f t="shared" si="44"/>
        <v>0</v>
      </c>
      <c r="BB309" s="46">
        <f>VLOOKUP(A309,'Data.Lookup - Do Not Print'!$G$3:$I$802,3,FALSE)</f>
        <v>3.7499999999999999E-2</v>
      </c>
      <c r="BC309" s="46">
        <f>VLOOKUP(A309,'Data.Lookup - Do Not Print'!$M$3:$O$802,3,FALSE)</f>
        <v>1.8800000000000001E-2</v>
      </c>
      <c r="BD309" s="46" t="str">
        <f t="shared" si="49"/>
        <v>N</v>
      </c>
      <c r="BE309" s="126">
        <f t="shared" si="50"/>
        <v>0</v>
      </c>
      <c r="BF309" s="126">
        <f t="shared" si="51"/>
        <v>0</v>
      </c>
      <c r="BG309" s="126">
        <f t="shared" si="52"/>
        <v>2020420</v>
      </c>
      <c r="BH309" s="126">
        <f t="shared" si="53"/>
        <v>0</v>
      </c>
      <c r="BI309" s="126">
        <f t="shared" si="54"/>
        <v>0</v>
      </c>
      <c r="BJ309" s="131">
        <f t="shared" si="48"/>
        <v>0</v>
      </c>
    </row>
    <row r="310" spans="1:62" ht="13.5" thickBot="1">
      <c r="A310" s="9" t="s">
        <v>325</v>
      </c>
      <c r="B310" s="11">
        <v>5422245.4100000001</v>
      </c>
      <c r="C310" s="11">
        <v>5422594.4500000002</v>
      </c>
      <c r="D310" s="11">
        <v>5422674.4500000002</v>
      </c>
      <c r="E310" s="11">
        <v>5388992.3399999999</v>
      </c>
      <c r="F310" s="11">
        <v>5388992.3399999999</v>
      </c>
      <c r="G310" s="11">
        <v>5415880.9299999997</v>
      </c>
      <c r="H310" s="11">
        <v>5415880.9299999997</v>
      </c>
      <c r="I310" s="11">
        <v>5415880.9299999997</v>
      </c>
      <c r="J310" s="11">
        <v>5415880.9299999997</v>
      </c>
      <c r="K310" s="11">
        <v>5415880.9299999997</v>
      </c>
      <c r="L310" s="11">
        <v>5415880.9299999997</v>
      </c>
      <c r="M310" s="11">
        <v>5415880.9299999997</v>
      </c>
      <c r="N310" s="11">
        <v>5416736.7400000002</v>
      </c>
      <c r="O310" s="11">
        <v>-1812241.29</v>
      </c>
      <c r="P310" s="11">
        <v>-1842380.91</v>
      </c>
      <c r="Q310" s="11">
        <v>-1872521.72</v>
      </c>
      <c r="R310" s="11">
        <v>-1868887.03</v>
      </c>
      <c r="S310" s="11">
        <v>-1898840.84</v>
      </c>
      <c r="T310" s="11">
        <v>-1928869.38</v>
      </c>
      <c r="U310" s="11">
        <v>-1958972.65</v>
      </c>
      <c r="V310" s="11">
        <v>-1989075.92</v>
      </c>
      <c r="W310" s="11">
        <v>-2021813.81</v>
      </c>
      <c r="X310" s="11">
        <v>-2051917.09</v>
      </c>
      <c r="Y310" s="11">
        <v>-2082020.37</v>
      </c>
      <c r="Z310" s="11">
        <v>-2109489.04</v>
      </c>
      <c r="AA310" s="11">
        <v>-2139594.69</v>
      </c>
      <c r="AB310" s="11">
        <v>-30138.36</v>
      </c>
      <c r="AC310" s="11">
        <v>-30139.62</v>
      </c>
      <c r="AD310" s="11">
        <v>-30140.81</v>
      </c>
      <c r="AE310" s="11">
        <v>-30047.42</v>
      </c>
      <c r="AF310" s="11">
        <v>-29953.81</v>
      </c>
      <c r="AG310" s="11">
        <v>-30028.54</v>
      </c>
      <c r="AH310" s="11">
        <v>-30103.27</v>
      </c>
      <c r="AI310" s="11">
        <v>-30103.27</v>
      </c>
      <c r="AJ310" s="11">
        <v>-30103.279999999999</v>
      </c>
      <c r="AK310" s="11">
        <v>-30103.279999999999</v>
      </c>
      <c r="AL310" s="11">
        <v>-30103.279999999999</v>
      </c>
      <c r="AM310" s="11">
        <v>-30103.279999999999</v>
      </c>
      <c r="AN310" s="11">
        <v>-30105.65</v>
      </c>
      <c r="AO310" t="str">
        <f t="shared" si="45"/>
        <v>ED</v>
      </c>
      <c r="AP310" t="str">
        <f>IFERROR(IF(VLOOKUP(MID(A310,4,2),'Data.Lookup - Do Not Print'!$S$3:$T$7,2,FALSE)=1,MID(A310,4,2),0),"AN")</f>
        <v>ID</v>
      </c>
      <c r="AQ310" s="153" t="s">
        <v>986</v>
      </c>
      <c r="AR310" t="str">
        <f t="shared" si="46"/>
        <v>397000</v>
      </c>
      <c r="AS310" t="str">
        <f>IF(AO310="GD",VLOOKUP(_xlfn.NUMBERVALUE(AR310),'Data.Lookup - Do Not Print'!$D$3:$E$12,2,TRUE),VLOOKUP(_xlfn.NUMBERVALUE(AR310),'Data.Lookup - Do Not Print'!$A$3:$B$16,2,TRUE))</f>
        <v>General</v>
      </c>
      <c r="AT310">
        <v>4</v>
      </c>
      <c r="AU310" t="str">
        <f t="shared" si="47"/>
        <v>ED.ID4</v>
      </c>
      <c r="AV310" s="46">
        <f>VLOOKUP($AU310,'2022-Allocations'!$I$6:$T$24,AV$8,FALSE)</f>
        <v>0</v>
      </c>
      <c r="AW310" s="46">
        <f>VLOOKUP($AU310,'2022-Allocations'!$I$6:$T$24,AW$8,FALSE)</f>
        <v>0</v>
      </c>
      <c r="AX310" s="46">
        <f>VLOOKUP($AU310,'2022-Allocations'!$I$6:$T$24,AX$8,FALSE)</f>
        <v>1</v>
      </c>
      <c r="AY310" s="46">
        <f>VLOOKUP($AU310,'2022-Allocations'!$I$6:$T$24,AY$8,FALSE)</f>
        <v>0</v>
      </c>
      <c r="AZ310" s="46">
        <f>VLOOKUP($AU310,'2022-Allocations'!$I$6:$T$24,AZ$8,FALSE)</f>
        <v>0</v>
      </c>
      <c r="BA310" s="121">
        <f t="shared" si="44"/>
        <v>0</v>
      </c>
      <c r="BB310" s="46">
        <f>VLOOKUP(A310,'Data.Lookup - Do Not Print'!$G$3:$I$802,3,FALSE)</f>
        <v>6.6699999999999995E-2</v>
      </c>
      <c r="BC310" s="46">
        <f>VLOOKUP(A310,'Data.Lookup - Do Not Print'!$M$3:$O$802,3,FALSE)</f>
        <v>6.6699999999999995E-2</v>
      </c>
      <c r="BD310" s="46" t="str">
        <f t="shared" si="49"/>
        <v>N</v>
      </c>
      <c r="BE310" s="126">
        <f t="shared" si="50"/>
        <v>0</v>
      </c>
      <c r="BF310" s="126">
        <f t="shared" si="51"/>
        <v>0</v>
      </c>
      <c r="BG310" s="126">
        <f t="shared" si="52"/>
        <v>5416737</v>
      </c>
      <c r="BH310" s="126">
        <f t="shared" si="53"/>
        <v>0</v>
      </c>
      <c r="BI310" s="126">
        <f t="shared" si="54"/>
        <v>0</v>
      </c>
      <c r="BJ310" s="131">
        <f t="shared" si="48"/>
        <v>0</v>
      </c>
    </row>
    <row r="311" spans="1:62" ht="13.5" thickBot="1">
      <c r="A311" s="9" t="s">
        <v>326</v>
      </c>
      <c r="B311" s="11">
        <v>220093.13</v>
      </c>
      <c r="C311" s="11">
        <v>220093.13</v>
      </c>
      <c r="D311" s="11">
        <v>220093.13</v>
      </c>
      <c r="E311" s="11">
        <v>220093.13</v>
      </c>
      <c r="F311" s="11">
        <v>220093.13</v>
      </c>
      <c r="G311" s="11">
        <v>220093.13</v>
      </c>
      <c r="H311" s="11">
        <v>336088.3</v>
      </c>
      <c r="I311" s="11">
        <v>336861.51</v>
      </c>
      <c r="J311" s="11">
        <v>337418.52</v>
      </c>
      <c r="K311" s="11">
        <v>337903.91</v>
      </c>
      <c r="L311" s="11">
        <v>338131.9</v>
      </c>
      <c r="M311" s="11">
        <v>338131.9</v>
      </c>
      <c r="N311" s="11">
        <v>338131.9</v>
      </c>
      <c r="O311" s="11">
        <v>-16369.43</v>
      </c>
      <c r="P311" s="11">
        <v>-17592.78</v>
      </c>
      <c r="Q311" s="11">
        <v>-18816.13</v>
      </c>
      <c r="R311" s="11">
        <v>-20039.48</v>
      </c>
      <c r="S311" s="11">
        <v>-21262.83</v>
      </c>
      <c r="T311" s="11">
        <v>-22486.18</v>
      </c>
      <c r="U311" s="11">
        <v>-24031.9</v>
      </c>
      <c r="V311" s="11">
        <v>-25902.14</v>
      </c>
      <c r="W311" s="11">
        <v>-27776.080000000002</v>
      </c>
      <c r="X311" s="11">
        <v>-29652.91</v>
      </c>
      <c r="Y311" s="11">
        <v>-31531.73</v>
      </c>
      <c r="Z311" s="11">
        <v>-33411.18</v>
      </c>
      <c r="AA311" s="11">
        <v>-35290.629999999997</v>
      </c>
      <c r="AB311" s="11">
        <v>-1223.3499999999999</v>
      </c>
      <c r="AC311" s="11">
        <v>-1223.3499999999999</v>
      </c>
      <c r="AD311" s="11">
        <v>-1223.3499999999999</v>
      </c>
      <c r="AE311" s="11">
        <v>-1223.3499999999999</v>
      </c>
      <c r="AF311" s="11">
        <v>-1223.3499999999999</v>
      </c>
      <c r="AG311" s="11">
        <v>-1223.3499999999999</v>
      </c>
      <c r="AH311" s="11">
        <v>-1545.72</v>
      </c>
      <c r="AI311" s="11">
        <v>-1870.24</v>
      </c>
      <c r="AJ311" s="11">
        <v>-1873.94</v>
      </c>
      <c r="AK311" s="11">
        <v>-1876.83</v>
      </c>
      <c r="AL311" s="11">
        <v>-1878.82</v>
      </c>
      <c r="AM311" s="11">
        <v>-1879.45</v>
      </c>
      <c r="AN311" s="11">
        <v>-1879.45</v>
      </c>
      <c r="AO311" t="str">
        <f t="shared" si="45"/>
        <v>ED</v>
      </c>
      <c r="AP311" t="str">
        <f>IFERROR(IF(VLOOKUP(MID(A311,4,2),'Data.Lookup - Do Not Print'!$S$3:$T$7,2,FALSE)=1,MID(A311,4,2),0),"AN")</f>
        <v>ID</v>
      </c>
      <c r="AQ311" s="153" t="s">
        <v>986</v>
      </c>
      <c r="AR311" t="str">
        <f t="shared" si="46"/>
        <v>397500</v>
      </c>
      <c r="AS311" t="str">
        <f>IF(AO311="GD",VLOOKUP(_xlfn.NUMBERVALUE(AR311),'Data.Lookup - Do Not Print'!$D$3:$E$12,2,TRUE),VLOOKUP(_xlfn.NUMBERVALUE(AR311),'Data.Lookup - Do Not Print'!$A$3:$B$16,2,TRUE))</f>
        <v>General</v>
      </c>
      <c r="AT311">
        <v>4</v>
      </c>
      <c r="AU311" t="str">
        <f t="shared" si="47"/>
        <v>ED.ID4</v>
      </c>
      <c r="AV311" s="46">
        <f>VLOOKUP($AU311,'2022-Allocations'!$I$6:$T$24,AV$8,FALSE)</f>
        <v>0</v>
      </c>
      <c r="AW311" s="46">
        <f>VLOOKUP($AU311,'2022-Allocations'!$I$6:$T$24,AW$8,FALSE)</f>
        <v>0</v>
      </c>
      <c r="AX311" s="46">
        <f>VLOOKUP($AU311,'2022-Allocations'!$I$6:$T$24,AX$8,FALSE)</f>
        <v>1</v>
      </c>
      <c r="AY311" s="46">
        <f>VLOOKUP($AU311,'2022-Allocations'!$I$6:$T$24,AY$8,FALSE)</f>
        <v>0</v>
      </c>
      <c r="AZ311" s="46">
        <f>VLOOKUP($AU311,'2022-Allocations'!$I$6:$T$24,AZ$8,FALSE)</f>
        <v>0</v>
      </c>
      <c r="BA311" s="121">
        <f t="shared" si="44"/>
        <v>0</v>
      </c>
      <c r="BB311" s="46">
        <f>VLOOKUP(A311,'Data.Lookup - Do Not Print'!$G$3:$I$802,3,FALSE)</f>
        <v>6.6699999999999995E-2</v>
      </c>
      <c r="BC311" s="46">
        <f>VLOOKUP(A311,'Data.Lookup - Do Not Print'!$M$3:$O$802,3,FALSE)</f>
        <v>6.6699999999999995E-2</v>
      </c>
      <c r="BD311" s="46" t="str">
        <f t="shared" si="49"/>
        <v>N</v>
      </c>
      <c r="BE311" s="126">
        <f t="shared" si="50"/>
        <v>0</v>
      </c>
      <c r="BF311" s="126">
        <f t="shared" si="51"/>
        <v>0</v>
      </c>
      <c r="BG311" s="126">
        <f t="shared" si="52"/>
        <v>338132</v>
      </c>
      <c r="BH311" s="126">
        <f t="shared" si="53"/>
        <v>0</v>
      </c>
      <c r="BI311" s="126">
        <f t="shared" si="54"/>
        <v>0</v>
      </c>
      <c r="BJ311" s="131">
        <f t="shared" si="48"/>
        <v>0</v>
      </c>
    </row>
    <row r="312" spans="1:62" ht="13.5" thickBot="1">
      <c r="A312" s="9" t="s">
        <v>327</v>
      </c>
      <c r="B312" s="11">
        <v>226904.71</v>
      </c>
      <c r="C312" s="11">
        <v>235435.14</v>
      </c>
      <c r="D312" s="11">
        <v>240526.64</v>
      </c>
      <c r="E312" s="11">
        <v>244350.01</v>
      </c>
      <c r="F312" s="11">
        <v>248136.87</v>
      </c>
      <c r="G312" s="11">
        <v>254045.53</v>
      </c>
      <c r="H312" s="11">
        <v>257341.56</v>
      </c>
      <c r="I312" s="11">
        <v>267636.78000000003</v>
      </c>
      <c r="J312" s="11">
        <v>281487.03999999998</v>
      </c>
      <c r="K312" s="11">
        <v>297625.81</v>
      </c>
      <c r="L312" s="11">
        <v>302522.42</v>
      </c>
      <c r="M312" s="11">
        <v>308713.82</v>
      </c>
      <c r="N312" s="11">
        <v>320994.09999999998</v>
      </c>
      <c r="O312" s="11">
        <v>-639.88</v>
      </c>
      <c r="P312" s="11">
        <v>-1924.8</v>
      </c>
      <c r="Q312" s="11">
        <v>-3247.58</v>
      </c>
      <c r="R312" s="11">
        <v>-4595.13</v>
      </c>
      <c r="S312" s="11">
        <v>-5963.83</v>
      </c>
      <c r="T312" s="11">
        <v>-7359.48</v>
      </c>
      <c r="U312" s="11">
        <v>-8780.7099999999991</v>
      </c>
      <c r="V312" s="11">
        <v>-10239.709999999999</v>
      </c>
      <c r="W312" s="11">
        <v>-12403.11</v>
      </c>
      <c r="X312" s="11">
        <v>-14012.56</v>
      </c>
      <c r="Y312" s="11">
        <v>-15680.47</v>
      </c>
      <c r="Z312" s="11">
        <v>-17379.2</v>
      </c>
      <c r="AA312" s="11">
        <v>-19129.259999999998</v>
      </c>
      <c r="AB312" s="11">
        <v>-633.64</v>
      </c>
      <c r="AC312" s="11">
        <v>-1284.92</v>
      </c>
      <c r="AD312" s="11">
        <v>-1322.78</v>
      </c>
      <c r="AE312" s="11">
        <v>-1347.55</v>
      </c>
      <c r="AF312" s="11">
        <v>-1368.7</v>
      </c>
      <c r="AG312" s="11">
        <v>-1395.65</v>
      </c>
      <c r="AH312" s="11">
        <v>-1421.23</v>
      </c>
      <c r="AI312" s="12">
        <v>-1459</v>
      </c>
      <c r="AJ312" s="11">
        <v>-1526.11</v>
      </c>
      <c r="AK312" s="11">
        <v>-1609.45</v>
      </c>
      <c r="AL312" s="11">
        <v>-1667.91</v>
      </c>
      <c r="AM312" s="11">
        <v>-1698.73</v>
      </c>
      <c r="AN312" s="11">
        <v>-1750.06</v>
      </c>
      <c r="AO312" t="str">
        <f t="shared" si="45"/>
        <v>ED</v>
      </c>
      <c r="AP312" t="str">
        <f>IFERROR(IF(VLOOKUP(MID(A312,4,2),'Data.Lookup - Do Not Print'!$S$3:$T$7,2,FALSE)=1,MID(A312,4,2),0),"AN")</f>
        <v>ID</v>
      </c>
      <c r="AQ312" s="153" t="s">
        <v>986</v>
      </c>
      <c r="AR312" t="str">
        <f t="shared" si="46"/>
        <v>397600</v>
      </c>
      <c r="AS312" t="str">
        <f>IF(AO312="GD",VLOOKUP(_xlfn.NUMBERVALUE(AR312),'Data.Lookup - Do Not Print'!$D$3:$E$12,2,TRUE),VLOOKUP(_xlfn.NUMBERVALUE(AR312),'Data.Lookup - Do Not Print'!$A$3:$B$16,2,TRUE))</f>
        <v>General</v>
      </c>
      <c r="AT312">
        <v>4</v>
      </c>
      <c r="AU312" t="str">
        <f t="shared" si="47"/>
        <v>ED.ID4</v>
      </c>
      <c r="AV312" s="46">
        <f>VLOOKUP($AU312,'2022-Allocations'!$I$6:$T$24,AV$8,FALSE)</f>
        <v>0</v>
      </c>
      <c r="AW312" s="46">
        <f>VLOOKUP($AU312,'2022-Allocations'!$I$6:$T$24,AW$8,FALSE)</f>
        <v>0</v>
      </c>
      <c r="AX312" s="46">
        <f>VLOOKUP($AU312,'2022-Allocations'!$I$6:$T$24,AX$8,FALSE)</f>
        <v>1</v>
      </c>
      <c r="AY312" s="46">
        <f>VLOOKUP($AU312,'2022-Allocations'!$I$6:$T$24,AY$8,FALSE)</f>
        <v>0</v>
      </c>
      <c r="AZ312" s="46">
        <f>VLOOKUP($AU312,'2022-Allocations'!$I$6:$T$24,AZ$8,FALSE)</f>
        <v>0</v>
      </c>
      <c r="BA312" s="121">
        <f t="shared" si="44"/>
        <v>0</v>
      </c>
      <c r="BB312" s="46">
        <f>VLOOKUP(A312,'Data.Lookup - Do Not Print'!$G$3:$I$802,3,FALSE)</f>
        <v>6.6699999999999995E-2</v>
      </c>
      <c r="BC312" s="46">
        <f>VLOOKUP(A312,'Data.Lookup - Do Not Print'!$M$3:$O$802,3,FALSE)</f>
        <v>6.6699999999999995E-2</v>
      </c>
      <c r="BD312" s="46" t="str">
        <f t="shared" si="49"/>
        <v>N</v>
      </c>
      <c r="BE312" s="126">
        <f t="shared" si="50"/>
        <v>0</v>
      </c>
      <c r="BF312" s="126">
        <f t="shared" si="51"/>
        <v>0</v>
      </c>
      <c r="BG312" s="126">
        <f t="shared" si="52"/>
        <v>320994</v>
      </c>
      <c r="BH312" s="126">
        <f t="shared" si="53"/>
        <v>0</v>
      </c>
      <c r="BI312" s="126">
        <f t="shared" si="54"/>
        <v>0</v>
      </c>
      <c r="BJ312" s="131">
        <f t="shared" si="48"/>
        <v>0</v>
      </c>
    </row>
    <row r="313" spans="1:62" ht="13.5" thickBot="1">
      <c r="A313" s="9" t="s">
        <v>328</v>
      </c>
      <c r="B313" s="11">
        <v>6845.63</v>
      </c>
      <c r="C313" s="11">
        <v>6845.63</v>
      </c>
      <c r="D313" s="11">
        <v>6845.63</v>
      </c>
      <c r="E313" s="11">
        <v>6845.63</v>
      </c>
      <c r="F313" s="11">
        <v>6845.63</v>
      </c>
      <c r="G313" s="11">
        <v>6845.63</v>
      </c>
      <c r="H313" s="11">
        <v>6845.63</v>
      </c>
      <c r="I313" s="11">
        <v>6845.63</v>
      </c>
      <c r="J313" s="11">
        <v>6845.63</v>
      </c>
      <c r="K313" s="11">
        <v>6845.63</v>
      </c>
      <c r="L313" s="11">
        <v>6845.63</v>
      </c>
      <c r="M313" s="11">
        <v>6845.63</v>
      </c>
      <c r="N313" s="11">
        <v>6845.63</v>
      </c>
      <c r="O313" s="11">
        <v>-3134.26</v>
      </c>
      <c r="P313" s="11">
        <v>-3191.31</v>
      </c>
      <c r="Q313" s="11">
        <v>-3248.36</v>
      </c>
      <c r="R313" s="11">
        <v>-3305.41</v>
      </c>
      <c r="S313" s="11">
        <v>-3362.46</v>
      </c>
      <c r="T313" s="11">
        <v>-3419.51</v>
      </c>
      <c r="U313" s="11">
        <v>-3476.56</v>
      </c>
      <c r="V313" s="11">
        <v>-3533.61</v>
      </c>
      <c r="W313" s="11">
        <v>-3590.66</v>
      </c>
      <c r="X313" s="11">
        <v>-3647.71</v>
      </c>
      <c r="Y313" s="11">
        <v>-3704.76</v>
      </c>
      <c r="Z313" s="11">
        <v>-3761.81</v>
      </c>
      <c r="AA313" s="11">
        <v>-3818.86</v>
      </c>
      <c r="AB313" s="11">
        <v>-57.05</v>
      </c>
      <c r="AC313" s="11">
        <v>-57.05</v>
      </c>
      <c r="AD313" s="11">
        <v>-57.05</v>
      </c>
      <c r="AE313" s="11">
        <v>-57.05</v>
      </c>
      <c r="AF313" s="11">
        <v>-57.05</v>
      </c>
      <c r="AG313" s="11">
        <v>-57.05</v>
      </c>
      <c r="AH313" s="11">
        <v>-57.05</v>
      </c>
      <c r="AI313" s="11">
        <v>-57.05</v>
      </c>
      <c r="AJ313" s="11">
        <v>-57.05</v>
      </c>
      <c r="AK313" s="11">
        <v>-57.05</v>
      </c>
      <c r="AL313" s="11">
        <v>-57.05</v>
      </c>
      <c r="AM313" s="11">
        <v>-57.05</v>
      </c>
      <c r="AN313" s="11">
        <v>-57.05</v>
      </c>
      <c r="AO313" t="str">
        <f t="shared" si="45"/>
        <v>ED</v>
      </c>
      <c r="AP313" t="str">
        <f>IFERROR(IF(VLOOKUP(MID(A313,4,2),'Data.Lookup - Do Not Print'!$S$3:$T$7,2,FALSE)=1,MID(A313,4,2),0),"AN")</f>
        <v>ID</v>
      </c>
      <c r="AQ313" s="153" t="s">
        <v>986</v>
      </c>
      <c r="AR313" t="str">
        <f t="shared" si="46"/>
        <v>398000</v>
      </c>
      <c r="AS313" t="str">
        <f>IF(AO313="GD",VLOOKUP(_xlfn.NUMBERVALUE(AR313),'Data.Lookup - Do Not Print'!$D$3:$E$12,2,TRUE),VLOOKUP(_xlfn.NUMBERVALUE(AR313),'Data.Lookup - Do Not Print'!$A$3:$B$16,2,TRUE))</f>
        <v>General</v>
      </c>
      <c r="AT313">
        <v>4</v>
      </c>
      <c r="AU313" t="str">
        <f t="shared" si="47"/>
        <v>ED.ID4</v>
      </c>
      <c r="AV313" s="46">
        <f>VLOOKUP($AU313,'2022-Allocations'!$I$6:$T$24,AV$8,FALSE)</f>
        <v>0</v>
      </c>
      <c r="AW313" s="46">
        <f>VLOOKUP($AU313,'2022-Allocations'!$I$6:$T$24,AW$8,FALSE)</f>
        <v>0</v>
      </c>
      <c r="AX313" s="46">
        <f>VLOOKUP($AU313,'2022-Allocations'!$I$6:$T$24,AX$8,FALSE)</f>
        <v>1</v>
      </c>
      <c r="AY313" s="46">
        <f>VLOOKUP($AU313,'2022-Allocations'!$I$6:$T$24,AY$8,FALSE)</f>
        <v>0</v>
      </c>
      <c r="AZ313" s="46">
        <f>VLOOKUP($AU313,'2022-Allocations'!$I$6:$T$24,AZ$8,FALSE)</f>
        <v>0</v>
      </c>
      <c r="BA313" s="121">
        <f t="shared" si="44"/>
        <v>0</v>
      </c>
      <c r="BB313" s="46">
        <f>VLOOKUP(A313,'Data.Lookup - Do Not Print'!$G$3:$I$802,3,FALSE)</f>
        <v>0.1</v>
      </c>
      <c r="BC313" s="46">
        <f>VLOOKUP(A313,'Data.Lookup - Do Not Print'!$M$3:$O$802,3,FALSE)</f>
        <v>0.1</v>
      </c>
      <c r="BD313" s="46" t="str">
        <f t="shared" si="49"/>
        <v>N</v>
      </c>
      <c r="BE313" s="126">
        <f t="shared" si="50"/>
        <v>0</v>
      </c>
      <c r="BF313" s="126">
        <f t="shared" si="51"/>
        <v>0</v>
      </c>
      <c r="BG313" s="126">
        <f t="shared" si="52"/>
        <v>6846</v>
      </c>
      <c r="BH313" s="126">
        <f t="shared" si="53"/>
        <v>0</v>
      </c>
      <c r="BI313" s="126">
        <f t="shared" si="54"/>
        <v>0</v>
      </c>
      <c r="BJ313" s="131">
        <f t="shared" si="48"/>
        <v>0</v>
      </c>
    </row>
    <row r="314" spans="1:62" ht="13.5" thickBot="1">
      <c r="A314" s="9" t="s">
        <v>329</v>
      </c>
      <c r="B314" s="11">
        <v>2140902.58</v>
      </c>
      <c r="C314" s="11">
        <v>2140902.58</v>
      </c>
      <c r="D314" s="11">
        <v>2140902.58</v>
      </c>
      <c r="E314" s="11">
        <v>2140902.58</v>
      </c>
      <c r="F314" s="11">
        <v>2140902.58</v>
      </c>
      <c r="G314" s="11">
        <v>2140902.58</v>
      </c>
      <c r="H314" s="11">
        <v>2140902.58</v>
      </c>
      <c r="I314" s="11">
        <v>2140902.58</v>
      </c>
      <c r="J314" s="11">
        <v>2140902.58</v>
      </c>
      <c r="K314" s="11">
        <v>2140902.58</v>
      </c>
      <c r="L314" s="11">
        <v>2140902.58</v>
      </c>
      <c r="M314" s="11">
        <v>2140902.58</v>
      </c>
      <c r="N314" s="11">
        <v>2140902.58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t="str">
        <f t="shared" si="45"/>
        <v>ED</v>
      </c>
      <c r="AP314" t="str">
        <f>IFERROR(IF(VLOOKUP(MID(A314,4,2),'Data.Lookup - Do Not Print'!$S$3:$T$7,2,FALSE)=1,MID(A314,4,2),0),"AN")</f>
        <v>AN</v>
      </c>
      <c r="AQ314" t="s">
        <v>987</v>
      </c>
      <c r="AR314" t="str">
        <f t="shared" si="46"/>
        <v>310200</v>
      </c>
      <c r="AS314" t="str">
        <f>IF(AO314="GD",VLOOKUP(_xlfn.NUMBERVALUE(AR314),'Data.Lookup - Do Not Print'!$D$3:$E$12,2,TRUE),VLOOKUP(_xlfn.NUMBERVALUE(AR314),'Data.Lookup - Do Not Print'!$A$3:$B$16,2,TRUE))</f>
        <v>Production - Thermal</v>
      </c>
      <c r="AT314">
        <v>1</v>
      </c>
      <c r="AU314" t="str">
        <f t="shared" si="47"/>
        <v>ED.AN1</v>
      </c>
      <c r="AV314" s="46">
        <f>VLOOKUP($AU314,'2022-Allocations'!$I$6:$T$24,AV$8,FALSE)</f>
        <v>0.65529999999999999</v>
      </c>
      <c r="AW314" s="46">
        <f>VLOOKUP($AU314,'2022-Allocations'!$I$6:$T$24,AW$8,FALSE)</f>
        <v>0</v>
      </c>
      <c r="AX314" s="46">
        <f>VLOOKUP($AU314,'2022-Allocations'!$I$6:$T$24,AX$8,FALSE)</f>
        <v>0.34470000000000001</v>
      </c>
      <c r="AY314" s="46">
        <f>VLOOKUP($AU314,'2022-Allocations'!$I$6:$T$24,AY$8,FALSE)</f>
        <v>0</v>
      </c>
      <c r="AZ314" s="46">
        <f>VLOOKUP($AU314,'2022-Allocations'!$I$6:$T$24,AZ$8,FALSE)</f>
        <v>0</v>
      </c>
      <c r="BA314" s="121">
        <f t="shared" si="44"/>
        <v>0</v>
      </c>
      <c r="BB314" s="46">
        <f>VLOOKUP(A314,'Data.Lookup - Do Not Print'!$G$3:$I$802,3,FALSE)</f>
        <v>0</v>
      </c>
      <c r="BC314" s="46">
        <f>VLOOKUP(A314,'Data.Lookup - Do Not Print'!$M$3:$O$802,3,FALSE)</f>
        <v>0</v>
      </c>
      <c r="BD314" s="46" t="str">
        <f t="shared" si="49"/>
        <v>Y</v>
      </c>
      <c r="BE314" s="126">
        <f t="shared" si="50"/>
        <v>1402933</v>
      </c>
      <c r="BF314" s="126">
        <f t="shared" si="51"/>
        <v>0</v>
      </c>
      <c r="BG314" s="126">
        <f t="shared" si="52"/>
        <v>737969</v>
      </c>
      <c r="BH314" s="126">
        <f t="shared" si="53"/>
        <v>0</v>
      </c>
      <c r="BI314" s="126">
        <f t="shared" si="54"/>
        <v>0</v>
      </c>
      <c r="BJ314" s="131">
        <f t="shared" si="48"/>
        <v>0</v>
      </c>
    </row>
    <row r="315" spans="1:62" ht="13.5" thickBot="1">
      <c r="A315" s="9" t="s">
        <v>330</v>
      </c>
      <c r="B315" s="11">
        <v>138174.5</v>
      </c>
      <c r="C315" s="11">
        <v>138174.5</v>
      </c>
      <c r="D315" s="11">
        <v>138174.5</v>
      </c>
      <c r="E315" s="11">
        <v>138174.5</v>
      </c>
      <c r="F315" s="11">
        <v>138174.5</v>
      </c>
      <c r="G315" s="11">
        <v>138174.5</v>
      </c>
      <c r="H315" s="11">
        <v>138174.5</v>
      </c>
      <c r="I315" s="11">
        <v>138174.5</v>
      </c>
      <c r="J315" s="11">
        <v>138174.5</v>
      </c>
      <c r="K315" s="11">
        <v>138174.5</v>
      </c>
      <c r="L315" s="11">
        <v>138174.5</v>
      </c>
      <c r="M315" s="11">
        <v>138174.5</v>
      </c>
      <c r="N315" s="11">
        <v>138174.5</v>
      </c>
      <c r="O315" s="11">
        <v>-123926.57</v>
      </c>
      <c r="P315" s="11">
        <v>-124078.56</v>
      </c>
      <c r="Q315" s="11">
        <v>-124230.55</v>
      </c>
      <c r="R315" s="11">
        <v>-124382.54</v>
      </c>
      <c r="S315" s="11">
        <v>-124534.53</v>
      </c>
      <c r="T315" s="11">
        <v>-124686.52</v>
      </c>
      <c r="U315" s="11">
        <v>-124838.51</v>
      </c>
      <c r="V315" s="11">
        <v>-124990.5</v>
      </c>
      <c r="W315" s="11">
        <v>-125142.49</v>
      </c>
      <c r="X315" s="11">
        <v>-125294.48</v>
      </c>
      <c r="Y315" s="11">
        <v>-125446.47</v>
      </c>
      <c r="Z315" s="11">
        <v>-125598.46</v>
      </c>
      <c r="AA315" s="11">
        <v>-125750.45</v>
      </c>
      <c r="AB315" s="11">
        <v>-151.99</v>
      </c>
      <c r="AC315" s="11">
        <v>-151.99</v>
      </c>
      <c r="AD315" s="11">
        <v>-151.99</v>
      </c>
      <c r="AE315" s="11">
        <v>-151.99</v>
      </c>
      <c r="AF315" s="11">
        <v>-151.99</v>
      </c>
      <c r="AG315" s="11">
        <v>-151.99</v>
      </c>
      <c r="AH315" s="11">
        <v>-151.99</v>
      </c>
      <c r="AI315" s="11">
        <v>-151.99</v>
      </c>
      <c r="AJ315" s="11">
        <v>-151.99</v>
      </c>
      <c r="AK315" s="11">
        <v>-151.99</v>
      </c>
      <c r="AL315" s="11">
        <v>-151.99</v>
      </c>
      <c r="AM315" s="11">
        <v>-151.99</v>
      </c>
      <c r="AN315" s="11">
        <v>-151.99</v>
      </c>
      <c r="AO315" t="str">
        <f t="shared" si="45"/>
        <v>ED</v>
      </c>
      <c r="AP315" t="str">
        <f>IFERROR(IF(VLOOKUP(MID(A315,4,2),'Data.Lookup - Do Not Print'!$S$3:$T$7,2,FALSE)=1,MID(A315,4,2),0),"AN")</f>
        <v>AN</v>
      </c>
      <c r="AQ315" t="s">
        <v>987</v>
      </c>
      <c r="AR315" t="str">
        <f t="shared" si="46"/>
        <v>310300</v>
      </c>
      <c r="AS315" t="str">
        <f>IF(AO315="GD",VLOOKUP(_xlfn.NUMBERVALUE(AR315),'Data.Lookup - Do Not Print'!$D$3:$E$12,2,TRUE),VLOOKUP(_xlfn.NUMBERVALUE(AR315),'Data.Lookup - Do Not Print'!$A$3:$B$16,2,TRUE))</f>
        <v>Production - Thermal</v>
      </c>
      <c r="AT315">
        <v>1</v>
      </c>
      <c r="AU315" t="str">
        <f t="shared" si="47"/>
        <v>ED.AN1</v>
      </c>
      <c r="AV315" s="46">
        <f>VLOOKUP($AU315,'2022-Allocations'!$I$6:$T$24,AV$8,FALSE)</f>
        <v>0.65529999999999999</v>
      </c>
      <c r="AW315" s="46">
        <f>VLOOKUP($AU315,'2022-Allocations'!$I$6:$T$24,AW$8,FALSE)</f>
        <v>0</v>
      </c>
      <c r="AX315" s="46">
        <f>VLOOKUP($AU315,'2022-Allocations'!$I$6:$T$24,AX$8,FALSE)</f>
        <v>0.34470000000000001</v>
      </c>
      <c r="AY315" s="46">
        <f>VLOOKUP($AU315,'2022-Allocations'!$I$6:$T$24,AY$8,FALSE)</f>
        <v>0</v>
      </c>
      <c r="AZ315" s="46">
        <f>VLOOKUP($AU315,'2022-Allocations'!$I$6:$T$24,AZ$8,FALSE)</f>
        <v>0</v>
      </c>
      <c r="BA315" s="121">
        <f t="shared" si="44"/>
        <v>0</v>
      </c>
      <c r="BB315" s="46">
        <f>VLOOKUP(A315,'Data.Lookup - Do Not Print'!$G$3:$I$802,3,FALSE)</f>
        <v>1.32E-2</v>
      </c>
      <c r="BC315" s="46">
        <f>VLOOKUP(A315,'Data.Lookup - Do Not Print'!$M$3:$O$802,3,FALSE)</f>
        <v>5.3E-3</v>
      </c>
      <c r="BD315" s="46" t="str">
        <f t="shared" si="49"/>
        <v>N</v>
      </c>
      <c r="BE315" s="126">
        <f t="shared" si="50"/>
        <v>90546</v>
      </c>
      <c r="BF315" s="126">
        <f t="shared" si="51"/>
        <v>0</v>
      </c>
      <c r="BG315" s="126">
        <f t="shared" si="52"/>
        <v>47629</v>
      </c>
      <c r="BH315" s="126">
        <f t="shared" si="53"/>
        <v>0</v>
      </c>
      <c r="BI315" s="126">
        <f t="shared" si="54"/>
        <v>0</v>
      </c>
      <c r="BJ315" s="131">
        <f t="shared" si="48"/>
        <v>0</v>
      </c>
    </row>
    <row r="316" spans="1:62" ht="13.5" thickBot="1">
      <c r="A316" s="9" t="s">
        <v>331</v>
      </c>
      <c r="B316" s="11">
        <v>294863.65000000002</v>
      </c>
      <c r="C316" s="11">
        <v>294863.65000000002</v>
      </c>
      <c r="D316" s="11">
        <v>289111.15000000002</v>
      </c>
      <c r="E316" s="11">
        <v>289111.15000000002</v>
      </c>
      <c r="F316" s="11">
        <v>289111.15000000002</v>
      </c>
      <c r="G316" s="11">
        <v>289111.15000000002</v>
      </c>
      <c r="H316" s="11">
        <v>289111.15000000002</v>
      </c>
      <c r="I316" s="11">
        <v>289111.15000000002</v>
      </c>
      <c r="J316" s="11">
        <v>289111.15000000002</v>
      </c>
      <c r="K316" s="11">
        <v>289111.15000000002</v>
      </c>
      <c r="L316" s="11">
        <v>289111.15000000002</v>
      </c>
      <c r="M316" s="11">
        <v>289111.15000000002</v>
      </c>
      <c r="N316" s="11">
        <v>289111.15000000002</v>
      </c>
      <c r="O316" s="11">
        <v>-10065.200000000001</v>
      </c>
      <c r="P316" s="11">
        <v>-10389.549999999999</v>
      </c>
      <c r="Q316" s="11">
        <v>-10710.74</v>
      </c>
      <c r="R316" s="11">
        <v>-11028.76</v>
      </c>
      <c r="S316" s="11">
        <v>-11346.78</v>
      </c>
      <c r="T316" s="11">
        <v>-11664.8</v>
      </c>
      <c r="U316" s="11">
        <v>-11982.82</v>
      </c>
      <c r="V316" s="11">
        <v>-12300.84</v>
      </c>
      <c r="W316" s="11">
        <v>-12618.86</v>
      </c>
      <c r="X316" s="11">
        <v>-12936.88</v>
      </c>
      <c r="Y316" s="11">
        <v>-13254.9</v>
      </c>
      <c r="Z316" s="11">
        <v>-13572.92</v>
      </c>
      <c r="AA316" s="11">
        <v>-13890.94</v>
      </c>
      <c r="AB316" s="11">
        <v>-324.35000000000002</v>
      </c>
      <c r="AC316" s="11">
        <v>-324.35000000000002</v>
      </c>
      <c r="AD316" s="11">
        <v>-321.19</v>
      </c>
      <c r="AE316" s="11">
        <v>-318.02</v>
      </c>
      <c r="AF316" s="11">
        <v>-318.02</v>
      </c>
      <c r="AG316" s="11">
        <v>-318.02</v>
      </c>
      <c r="AH316" s="11">
        <v>-318.02</v>
      </c>
      <c r="AI316" s="11">
        <v>-318.02</v>
      </c>
      <c r="AJ316" s="11">
        <v>-318.02</v>
      </c>
      <c r="AK316" s="11">
        <v>-318.02</v>
      </c>
      <c r="AL316" s="11">
        <v>-318.02</v>
      </c>
      <c r="AM316" s="11">
        <v>-318.02</v>
      </c>
      <c r="AN316" s="11">
        <v>-318.02</v>
      </c>
      <c r="AO316" t="str">
        <f t="shared" si="45"/>
        <v>ED</v>
      </c>
      <c r="AP316" t="str">
        <f>IFERROR(IF(VLOOKUP(MID(A316,4,2),'Data.Lookup - Do Not Print'!$S$3:$T$7,2,FALSE)=1,MID(A316,4,2),0),"AN")</f>
        <v>AN</v>
      </c>
      <c r="AQ316" t="s">
        <v>987</v>
      </c>
      <c r="AR316" t="str">
        <f t="shared" si="46"/>
        <v>310400</v>
      </c>
      <c r="AS316" t="str">
        <f>IF(AO316="GD",VLOOKUP(_xlfn.NUMBERVALUE(AR316),'Data.Lookup - Do Not Print'!$D$3:$E$12,2,TRUE),VLOOKUP(_xlfn.NUMBERVALUE(AR316),'Data.Lookup - Do Not Print'!$A$3:$B$16,2,TRUE))</f>
        <v>Production - Thermal</v>
      </c>
      <c r="AT316">
        <v>1</v>
      </c>
      <c r="AU316" t="str">
        <f t="shared" si="47"/>
        <v>ED.AN1</v>
      </c>
      <c r="AV316" s="46">
        <f>VLOOKUP($AU316,'2022-Allocations'!$I$6:$T$24,AV$8,FALSE)</f>
        <v>0.65529999999999999</v>
      </c>
      <c r="AW316" s="46">
        <f>VLOOKUP($AU316,'2022-Allocations'!$I$6:$T$24,AW$8,FALSE)</f>
        <v>0</v>
      </c>
      <c r="AX316" s="46">
        <f>VLOOKUP($AU316,'2022-Allocations'!$I$6:$T$24,AX$8,FALSE)</f>
        <v>0.34470000000000001</v>
      </c>
      <c r="AY316" s="46">
        <f>VLOOKUP($AU316,'2022-Allocations'!$I$6:$T$24,AY$8,FALSE)</f>
        <v>0</v>
      </c>
      <c r="AZ316" s="46">
        <f>VLOOKUP($AU316,'2022-Allocations'!$I$6:$T$24,AZ$8,FALSE)</f>
        <v>0</v>
      </c>
      <c r="BA316" s="121">
        <f t="shared" si="44"/>
        <v>0</v>
      </c>
      <c r="BB316" s="46">
        <f>VLOOKUP(A316,'Data.Lookup - Do Not Print'!$G$3:$I$802,3,FALSE)</f>
        <v>1.32E-2</v>
      </c>
      <c r="BC316" s="46">
        <f>VLOOKUP(A316,'Data.Lookup - Do Not Print'!$M$3:$O$802,3,FALSE)</f>
        <v>5.5999999999999994E-2</v>
      </c>
      <c r="BD316" s="46" t="str">
        <f t="shared" si="49"/>
        <v>N</v>
      </c>
      <c r="BE316" s="126">
        <f t="shared" si="50"/>
        <v>189455</v>
      </c>
      <c r="BF316" s="126">
        <f t="shared" si="51"/>
        <v>0</v>
      </c>
      <c r="BG316" s="126">
        <f t="shared" si="52"/>
        <v>99657</v>
      </c>
      <c r="BH316" s="126">
        <f t="shared" si="53"/>
        <v>0</v>
      </c>
      <c r="BI316" s="126">
        <f t="shared" si="54"/>
        <v>0</v>
      </c>
      <c r="BJ316" s="131">
        <f t="shared" si="48"/>
        <v>0</v>
      </c>
    </row>
    <row r="317" spans="1:62" ht="13.5" thickBot="1">
      <c r="A317" s="9" t="s">
        <v>332</v>
      </c>
      <c r="B317" s="11">
        <v>25142635.120000001</v>
      </c>
      <c r="C317" s="11">
        <v>25142635.120000001</v>
      </c>
      <c r="D317" s="11">
        <v>25153493.140000001</v>
      </c>
      <c r="E317" s="11">
        <v>25155939.039999999</v>
      </c>
      <c r="F317" s="11">
        <v>25142122.140000001</v>
      </c>
      <c r="G317" s="11">
        <v>25142808.260000002</v>
      </c>
      <c r="H317" s="11">
        <v>25236959.550000001</v>
      </c>
      <c r="I317" s="11">
        <v>25318403.66</v>
      </c>
      <c r="J317" s="11">
        <v>25343569.190000001</v>
      </c>
      <c r="K317" s="11">
        <v>25343569.190000001</v>
      </c>
      <c r="L317" s="11">
        <v>25288272.190000001</v>
      </c>
      <c r="M317" s="11">
        <v>25288272.190000001</v>
      </c>
      <c r="N317" s="11">
        <v>25288272.190000001</v>
      </c>
      <c r="O317" s="11">
        <v>-20292214.219999999</v>
      </c>
      <c r="P317" s="11">
        <v>-20344385.190000001</v>
      </c>
      <c r="Q317" s="11">
        <v>-20392421.41</v>
      </c>
      <c r="R317" s="11">
        <v>-20444617.440000001</v>
      </c>
      <c r="S317" s="11">
        <v>-20485331.629999999</v>
      </c>
      <c r="T317" s="11">
        <v>-20537502.239999998</v>
      </c>
      <c r="U317" s="11">
        <v>-20589570.760000002</v>
      </c>
      <c r="V317" s="11">
        <v>-20642021.949999999</v>
      </c>
      <c r="W317" s="11">
        <v>-20694098.25</v>
      </c>
      <c r="X317" s="11">
        <v>-20746686.16</v>
      </c>
      <c r="Y317" s="11">
        <v>-20743919.690000001</v>
      </c>
      <c r="Z317" s="11">
        <v>-20796392.850000001</v>
      </c>
      <c r="AA317" s="11">
        <v>-20848866.010000002</v>
      </c>
      <c r="AB317" s="11">
        <v>-52168.800000000003</v>
      </c>
      <c r="AC317" s="11">
        <v>-52170.97</v>
      </c>
      <c r="AD317" s="11">
        <v>-52182.22</v>
      </c>
      <c r="AE317" s="11">
        <v>-52196.03</v>
      </c>
      <c r="AF317" s="11">
        <v>-52184.23</v>
      </c>
      <c r="AG317" s="11">
        <v>-52170.61</v>
      </c>
      <c r="AH317" s="11">
        <v>-52269.01</v>
      </c>
      <c r="AI317" s="11">
        <v>-52451.19</v>
      </c>
      <c r="AJ317" s="11">
        <v>-52561.79</v>
      </c>
      <c r="AK317" s="11">
        <v>-52587.91</v>
      </c>
      <c r="AL317" s="11">
        <v>-52530.53</v>
      </c>
      <c r="AM317" s="11">
        <v>-52473.16</v>
      </c>
      <c r="AN317" s="11">
        <v>-52473.16</v>
      </c>
      <c r="AO317" t="str">
        <f t="shared" si="45"/>
        <v>ED</v>
      </c>
      <c r="AP317" t="str">
        <f>IFERROR(IF(VLOOKUP(MID(A317,4,2),'Data.Lookup - Do Not Print'!$S$3:$T$7,2,FALSE)=1,MID(A317,4,2),0),"AN")</f>
        <v>AN</v>
      </c>
      <c r="AQ317" t="s">
        <v>987</v>
      </c>
      <c r="AR317" t="str">
        <f t="shared" si="46"/>
        <v>311000</v>
      </c>
      <c r="AS317" t="str">
        <f>IF(AO317="GD",VLOOKUP(_xlfn.NUMBERVALUE(AR317),'Data.Lookup - Do Not Print'!$D$3:$E$12,2,TRUE),VLOOKUP(_xlfn.NUMBERVALUE(AR317),'Data.Lookup - Do Not Print'!$A$3:$B$16,2,TRUE))</f>
        <v>Production - Thermal</v>
      </c>
      <c r="AT317">
        <v>1</v>
      </c>
      <c r="AU317" t="str">
        <f t="shared" si="47"/>
        <v>ED.AN1</v>
      </c>
      <c r="AV317" s="46">
        <f>VLOOKUP($AU317,'2022-Allocations'!$I$6:$T$24,AV$8,FALSE)</f>
        <v>0.65529999999999999</v>
      </c>
      <c r="AW317" s="46">
        <f>VLOOKUP($AU317,'2022-Allocations'!$I$6:$T$24,AW$8,FALSE)</f>
        <v>0</v>
      </c>
      <c r="AX317" s="46">
        <f>VLOOKUP($AU317,'2022-Allocations'!$I$6:$T$24,AX$8,FALSE)</f>
        <v>0.34470000000000001</v>
      </c>
      <c r="AY317" s="46">
        <f>VLOOKUP($AU317,'2022-Allocations'!$I$6:$T$24,AY$8,FALSE)</f>
        <v>0</v>
      </c>
      <c r="AZ317" s="46">
        <f>VLOOKUP($AU317,'2022-Allocations'!$I$6:$T$24,AZ$8,FALSE)</f>
        <v>0</v>
      </c>
      <c r="BA317" s="121">
        <f t="shared" si="44"/>
        <v>0</v>
      </c>
      <c r="BB317" s="46">
        <f>VLOOKUP(A317,'Data.Lookup - Do Not Print'!$G$3:$I$802,3,FALSE)</f>
        <v>2.4900000000000002E-2</v>
      </c>
      <c r="BC317" s="46">
        <f>VLOOKUP(A317,'Data.Lookup - Do Not Print'!$M$3:$O$802,3,FALSE)</f>
        <v>1.38E-2</v>
      </c>
      <c r="BD317" s="46" t="str">
        <f t="shared" si="49"/>
        <v>N</v>
      </c>
      <c r="BE317" s="126">
        <f t="shared" si="50"/>
        <v>16571405</v>
      </c>
      <c r="BF317" s="126">
        <f t="shared" si="51"/>
        <v>0</v>
      </c>
      <c r="BG317" s="126">
        <f t="shared" si="52"/>
        <v>8716867</v>
      </c>
      <c r="BH317" s="126">
        <f t="shared" si="53"/>
        <v>0</v>
      </c>
      <c r="BI317" s="126">
        <f t="shared" si="54"/>
        <v>0</v>
      </c>
      <c r="BJ317" s="131">
        <f t="shared" si="48"/>
        <v>0</v>
      </c>
    </row>
    <row r="318" spans="1:62" ht="13.5" thickBot="1">
      <c r="A318" s="9" t="s">
        <v>333</v>
      </c>
      <c r="B318" s="11">
        <v>3633082.02</v>
      </c>
      <c r="C318" s="11">
        <v>3633082.02</v>
      </c>
      <c r="D318" s="11">
        <v>3633082.02</v>
      </c>
      <c r="E318" s="11">
        <v>3633082.02</v>
      </c>
      <c r="F318" s="11">
        <v>3633082.02</v>
      </c>
      <c r="G318" s="11">
        <v>3633082.02</v>
      </c>
      <c r="H318" s="11">
        <v>3633082.02</v>
      </c>
      <c r="I318" s="11">
        <v>3633082.02</v>
      </c>
      <c r="J318" s="11">
        <v>3633082.02</v>
      </c>
      <c r="K318" s="11">
        <v>3633082.02</v>
      </c>
      <c r="L318" s="11">
        <v>3645903.64</v>
      </c>
      <c r="M318" s="11">
        <v>3648851.16</v>
      </c>
      <c r="N318" s="11">
        <v>3648851.16</v>
      </c>
      <c r="O318" s="11">
        <v>-2937619.98</v>
      </c>
      <c r="P318" s="11">
        <v>-2946036.62</v>
      </c>
      <c r="Q318" s="11">
        <v>-2954453.26</v>
      </c>
      <c r="R318" s="11">
        <v>-2962869.9</v>
      </c>
      <c r="S318" s="11">
        <v>-2971286.54</v>
      </c>
      <c r="T318" s="11">
        <v>-2979703.18</v>
      </c>
      <c r="U318" s="11">
        <v>-2988119.82</v>
      </c>
      <c r="V318" s="11">
        <v>-2996536.46</v>
      </c>
      <c r="W318" s="11">
        <v>-3004953.1</v>
      </c>
      <c r="X318" s="11">
        <v>-3013369.74</v>
      </c>
      <c r="Y318" s="11">
        <v>-3021801.23</v>
      </c>
      <c r="Z318" s="11">
        <v>-3030250.99</v>
      </c>
      <c r="AA318" s="11">
        <v>-3038704.16</v>
      </c>
      <c r="AB318" s="11">
        <v>-8416.64</v>
      </c>
      <c r="AC318" s="11">
        <v>-8416.64</v>
      </c>
      <c r="AD318" s="11">
        <v>-8416.64</v>
      </c>
      <c r="AE318" s="11">
        <v>-8416.64</v>
      </c>
      <c r="AF318" s="11">
        <v>-8416.64</v>
      </c>
      <c r="AG318" s="11">
        <v>-8416.64</v>
      </c>
      <c r="AH318" s="11">
        <v>-8416.64</v>
      </c>
      <c r="AI318" s="11">
        <v>-8416.64</v>
      </c>
      <c r="AJ318" s="11">
        <v>-8416.64</v>
      </c>
      <c r="AK318" s="11">
        <v>-8416.64</v>
      </c>
      <c r="AL318" s="11">
        <v>-8431.49</v>
      </c>
      <c r="AM318" s="11">
        <v>-8449.76</v>
      </c>
      <c r="AN318" s="11">
        <v>-8453.17</v>
      </c>
      <c r="AO318" t="str">
        <f t="shared" si="45"/>
        <v>ED</v>
      </c>
      <c r="AP318" t="str">
        <f>IFERROR(IF(VLOOKUP(MID(A318,4,2),'Data.Lookup - Do Not Print'!$S$3:$T$7,2,FALSE)=1,MID(A318,4,2),0),"AN")</f>
        <v>AN</v>
      </c>
      <c r="AQ318" t="s">
        <v>987</v>
      </c>
      <c r="AR318" t="str">
        <f t="shared" si="46"/>
        <v>311100</v>
      </c>
      <c r="AS318" t="str">
        <f>IF(AO318="GD",VLOOKUP(_xlfn.NUMBERVALUE(AR318),'Data.Lookup - Do Not Print'!$D$3:$E$12,2,TRUE),VLOOKUP(_xlfn.NUMBERVALUE(AR318),'Data.Lookup - Do Not Print'!$A$3:$B$16,2,TRUE))</f>
        <v>Production - Thermal</v>
      </c>
      <c r="AT318">
        <v>1</v>
      </c>
      <c r="AU318" t="str">
        <f t="shared" si="47"/>
        <v>ED.AN1</v>
      </c>
      <c r="AV318" s="46">
        <f>VLOOKUP($AU318,'2022-Allocations'!$I$6:$T$24,AV$8,FALSE)</f>
        <v>0.65529999999999999</v>
      </c>
      <c r="AW318" s="46">
        <f>VLOOKUP($AU318,'2022-Allocations'!$I$6:$T$24,AW$8,FALSE)</f>
        <v>0</v>
      </c>
      <c r="AX318" s="46">
        <f>VLOOKUP($AU318,'2022-Allocations'!$I$6:$T$24,AX$8,FALSE)</f>
        <v>0.34470000000000001</v>
      </c>
      <c r="AY318" s="46">
        <f>VLOOKUP($AU318,'2022-Allocations'!$I$6:$T$24,AY$8,FALSE)</f>
        <v>0</v>
      </c>
      <c r="AZ318" s="46">
        <f>VLOOKUP($AU318,'2022-Allocations'!$I$6:$T$24,AZ$8,FALSE)</f>
        <v>0</v>
      </c>
      <c r="BA318" s="121">
        <f t="shared" si="44"/>
        <v>0</v>
      </c>
      <c r="BB318" s="46">
        <f>VLOOKUP(A318,'Data.Lookup - Do Not Print'!$G$3:$I$802,3,FALSE)</f>
        <v>2.7799999999999998E-2</v>
      </c>
      <c r="BC318" s="46">
        <f>VLOOKUP(A318,'Data.Lookup - Do Not Print'!$M$3:$O$802,3,FALSE)</f>
        <v>1.0500000000000001E-2</v>
      </c>
      <c r="BD318" s="46" t="str">
        <f t="shared" si="49"/>
        <v>N</v>
      </c>
      <c r="BE318" s="126">
        <f t="shared" si="50"/>
        <v>2391092</v>
      </c>
      <c r="BF318" s="126">
        <f t="shared" si="51"/>
        <v>0</v>
      </c>
      <c r="BG318" s="126">
        <f t="shared" si="52"/>
        <v>1257759</v>
      </c>
      <c r="BH318" s="126">
        <f t="shared" si="53"/>
        <v>0</v>
      </c>
      <c r="BI318" s="126">
        <f t="shared" si="54"/>
        <v>0</v>
      </c>
      <c r="BJ318" s="131">
        <f t="shared" si="48"/>
        <v>0</v>
      </c>
    </row>
    <row r="319" spans="1:62" ht="13.5" thickBot="1">
      <c r="A319" s="9" t="s">
        <v>334</v>
      </c>
      <c r="B319" s="11">
        <v>46844826.670000002</v>
      </c>
      <c r="C319" s="11">
        <v>46846948.299999997</v>
      </c>
      <c r="D319" s="11">
        <v>46686370.43</v>
      </c>
      <c r="E319" s="11">
        <v>46686370.43</v>
      </c>
      <c r="F319" s="11">
        <v>46686370.43</v>
      </c>
      <c r="G319" s="11">
        <v>46665273.969999999</v>
      </c>
      <c r="H319" s="11">
        <v>46772922.57</v>
      </c>
      <c r="I319" s="11">
        <v>46775076.119999997</v>
      </c>
      <c r="J319" s="11">
        <v>46684663.039999999</v>
      </c>
      <c r="K319" s="11">
        <v>46684663.039999999</v>
      </c>
      <c r="L319" s="11">
        <v>46684663.039999999</v>
      </c>
      <c r="M319" s="11">
        <v>46684663.039999999</v>
      </c>
      <c r="N319" s="11">
        <v>46801685.600000001</v>
      </c>
      <c r="O319" s="11">
        <v>-29491386.960000001</v>
      </c>
      <c r="P319" s="11">
        <v>-29606762.800000001</v>
      </c>
      <c r="Q319" s="11">
        <v>-29569148.949999999</v>
      </c>
      <c r="R319" s="11">
        <v>-29692867.84</v>
      </c>
      <c r="S319" s="11">
        <v>-29816586.73</v>
      </c>
      <c r="T319" s="11">
        <v>-29901576.050000001</v>
      </c>
      <c r="U319" s="11">
        <v>-29828824.789999999</v>
      </c>
      <c r="V319" s="11">
        <v>-29517351.370000001</v>
      </c>
      <c r="W319" s="11">
        <v>-29548787.550000001</v>
      </c>
      <c r="X319" s="11">
        <v>-29672501.899999999</v>
      </c>
      <c r="Y319" s="11">
        <v>-29796216.25</v>
      </c>
      <c r="Z319" s="11">
        <v>-29919930.600000001</v>
      </c>
      <c r="AA319" s="11">
        <v>-30014113.989999998</v>
      </c>
      <c r="AB319" s="11">
        <v>-123916.76</v>
      </c>
      <c r="AC319" s="11">
        <v>-124141.61</v>
      </c>
      <c r="AD319" s="11">
        <v>-123931.65</v>
      </c>
      <c r="AE319" s="11">
        <v>-123718.89</v>
      </c>
      <c r="AF319" s="11">
        <v>-123718.89</v>
      </c>
      <c r="AG319" s="11">
        <v>-123690.93</v>
      </c>
      <c r="AH319" s="11">
        <v>-123805.6</v>
      </c>
      <c r="AI319" s="11">
        <v>-123951.11</v>
      </c>
      <c r="AJ319" s="11">
        <v>-123834.15</v>
      </c>
      <c r="AK319" s="11">
        <v>-123714.35</v>
      </c>
      <c r="AL319" s="11">
        <v>-123714.35</v>
      </c>
      <c r="AM319" s="11">
        <v>-123714.35</v>
      </c>
      <c r="AN319" s="11">
        <v>-123869.4</v>
      </c>
      <c r="AO319" t="str">
        <f t="shared" si="45"/>
        <v>ED</v>
      </c>
      <c r="AP319" t="str">
        <f>IFERROR(IF(VLOOKUP(MID(A319,4,2),'Data.Lookup - Do Not Print'!$S$3:$T$7,2,FALSE)=1,MID(A319,4,2),0),"AN")</f>
        <v>AN</v>
      </c>
      <c r="AQ319" t="s">
        <v>987</v>
      </c>
      <c r="AR319" t="str">
        <f t="shared" si="46"/>
        <v>312000</v>
      </c>
      <c r="AS319" t="str">
        <f>IF(AO319="GD",VLOOKUP(_xlfn.NUMBERVALUE(AR319),'Data.Lookup - Do Not Print'!$D$3:$E$12,2,TRUE),VLOOKUP(_xlfn.NUMBERVALUE(AR319),'Data.Lookup - Do Not Print'!$A$3:$B$16,2,TRUE))</f>
        <v>Production - Thermal</v>
      </c>
      <c r="AT319">
        <v>1</v>
      </c>
      <c r="AU319" t="str">
        <f t="shared" si="47"/>
        <v>ED.AN1</v>
      </c>
      <c r="AV319" s="46">
        <f>VLOOKUP($AU319,'2022-Allocations'!$I$6:$T$24,AV$8,FALSE)</f>
        <v>0.65529999999999999</v>
      </c>
      <c r="AW319" s="46">
        <f>VLOOKUP($AU319,'2022-Allocations'!$I$6:$T$24,AW$8,FALSE)</f>
        <v>0</v>
      </c>
      <c r="AX319" s="46">
        <f>VLOOKUP($AU319,'2022-Allocations'!$I$6:$T$24,AX$8,FALSE)</f>
        <v>0.34470000000000001</v>
      </c>
      <c r="AY319" s="46">
        <f>VLOOKUP($AU319,'2022-Allocations'!$I$6:$T$24,AY$8,FALSE)</f>
        <v>0</v>
      </c>
      <c r="AZ319" s="46">
        <f>VLOOKUP($AU319,'2022-Allocations'!$I$6:$T$24,AZ$8,FALSE)</f>
        <v>0</v>
      </c>
      <c r="BA319" s="121">
        <f t="shared" si="44"/>
        <v>0</v>
      </c>
      <c r="BB319" s="46">
        <f>VLOOKUP(A319,'Data.Lookup - Do Not Print'!$G$3:$I$802,3,FALSE)</f>
        <v>3.1800000000000002E-2</v>
      </c>
      <c r="BC319" s="46">
        <f>VLOOKUP(A319,'Data.Lookup - Do Not Print'!$M$3:$O$802,3,FALSE)</f>
        <v>2.6200000000000001E-2</v>
      </c>
      <c r="BD319" s="46" t="str">
        <f t="shared" si="49"/>
        <v>N</v>
      </c>
      <c r="BE319" s="126">
        <f t="shared" si="50"/>
        <v>30669145</v>
      </c>
      <c r="BF319" s="126">
        <f t="shared" si="51"/>
        <v>0</v>
      </c>
      <c r="BG319" s="126">
        <f t="shared" si="52"/>
        <v>16132541</v>
      </c>
      <c r="BH319" s="126">
        <f t="shared" si="53"/>
        <v>0</v>
      </c>
      <c r="BI319" s="126">
        <f t="shared" si="54"/>
        <v>0</v>
      </c>
      <c r="BJ319" s="131">
        <f t="shared" si="48"/>
        <v>0</v>
      </c>
    </row>
    <row r="320" spans="1:62" ht="13.5" thickBot="1">
      <c r="A320" s="9" t="s">
        <v>335</v>
      </c>
      <c r="B320" s="11">
        <v>18632088.899999999</v>
      </c>
      <c r="C320" s="11">
        <v>18632088.899999999</v>
      </c>
      <c r="D320" s="11">
        <v>18632088.899999999</v>
      </c>
      <c r="E320" s="11">
        <v>18632088.899999999</v>
      </c>
      <c r="F320" s="11">
        <v>18632088.899999999</v>
      </c>
      <c r="G320" s="11">
        <v>18632088.899999999</v>
      </c>
      <c r="H320" s="11">
        <v>18632088.899999999</v>
      </c>
      <c r="I320" s="11">
        <v>18632088.899999999</v>
      </c>
      <c r="J320" s="11">
        <v>18632088.899999999</v>
      </c>
      <c r="K320" s="11">
        <v>18632088.899999999</v>
      </c>
      <c r="L320" s="11">
        <v>18632088.899999999</v>
      </c>
      <c r="M320" s="11">
        <v>18632088.899999999</v>
      </c>
      <c r="N320" s="11">
        <v>18632088.899999999</v>
      </c>
      <c r="O320" s="11">
        <v>-11777879.720000001</v>
      </c>
      <c r="P320" s="11">
        <v>-11800010.98</v>
      </c>
      <c r="Q320" s="11">
        <v>-11834946.140000001</v>
      </c>
      <c r="R320" s="11">
        <v>-11869881.300000001</v>
      </c>
      <c r="S320" s="11">
        <v>-11904816.460000001</v>
      </c>
      <c r="T320" s="11">
        <v>-11939751.619999999</v>
      </c>
      <c r="U320" s="11">
        <v>-11974686.779999999</v>
      </c>
      <c r="V320" s="11">
        <v>-12009621.939999999</v>
      </c>
      <c r="W320" s="11">
        <v>-12044557.109999999</v>
      </c>
      <c r="X320" s="11">
        <v>-12079492.279999999</v>
      </c>
      <c r="Y320" s="11">
        <v>-12114427.449999999</v>
      </c>
      <c r="Z320" s="11">
        <v>-12149362.619999999</v>
      </c>
      <c r="AA320" s="11">
        <v>-12184297.789999999</v>
      </c>
      <c r="AB320" s="11">
        <v>-34935.17</v>
      </c>
      <c r="AC320" s="11">
        <v>-34935.160000000003</v>
      </c>
      <c r="AD320" s="11">
        <v>-34935.160000000003</v>
      </c>
      <c r="AE320" s="11">
        <v>-34935.160000000003</v>
      </c>
      <c r="AF320" s="11">
        <v>-34935.160000000003</v>
      </c>
      <c r="AG320" s="11">
        <v>-34935.160000000003</v>
      </c>
      <c r="AH320" s="11">
        <v>-34935.160000000003</v>
      </c>
      <c r="AI320" s="11">
        <v>-34935.160000000003</v>
      </c>
      <c r="AJ320" s="11">
        <v>-34935.17</v>
      </c>
      <c r="AK320" s="11">
        <v>-34935.17</v>
      </c>
      <c r="AL320" s="11">
        <v>-34935.17</v>
      </c>
      <c r="AM320" s="11">
        <v>-34935.17</v>
      </c>
      <c r="AN320" s="11">
        <v>-34935.17</v>
      </c>
      <c r="AO320" t="str">
        <f t="shared" si="45"/>
        <v>ED</v>
      </c>
      <c r="AP320" t="str">
        <f>IFERROR(IF(VLOOKUP(MID(A320,4,2),'Data.Lookup - Do Not Print'!$S$3:$T$7,2,FALSE)=1,MID(A320,4,2),0),"AN")</f>
        <v>AN</v>
      </c>
      <c r="AQ320" t="s">
        <v>987</v>
      </c>
      <c r="AR320" t="str">
        <f t="shared" si="46"/>
        <v>314000</v>
      </c>
      <c r="AS320" t="str">
        <f>IF(AO320="GD",VLOOKUP(_xlfn.NUMBERVALUE(AR320),'Data.Lookup - Do Not Print'!$D$3:$E$12,2,TRUE),VLOOKUP(_xlfn.NUMBERVALUE(AR320),'Data.Lookup - Do Not Print'!$A$3:$B$16,2,TRUE))</f>
        <v>Production - Thermal</v>
      </c>
      <c r="AT320">
        <v>1</v>
      </c>
      <c r="AU320" t="str">
        <f t="shared" si="47"/>
        <v>ED.AN1</v>
      </c>
      <c r="AV320" s="46">
        <f>VLOOKUP($AU320,'2022-Allocations'!$I$6:$T$24,AV$8,FALSE)</f>
        <v>0.65529999999999999</v>
      </c>
      <c r="AW320" s="46">
        <f>VLOOKUP($AU320,'2022-Allocations'!$I$6:$T$24,AW$8,FALSE)</f>
        <v>0</v>
      </c>
      <c r="AX320" s="46">
        <f>VLOOKUP($AU320,'2022-Allocations'!$I$6:$T$24,AX$8,FALSE)</f>
        <v>0.34470000000000001</v>
      </c>
      <c r="AY320" s="46">
        <f>VLOOKUP($AU320,'2022-Allocations'!$I$6:$T$24,AY$8,FALSE)</f>
        <v>0</v>
      </c>
      <c r="AZ320" s="46">
        <f>VLOOKUP($AU320,'2022-Allocations'!$I$6:$T$24,AZ$8,FALSE)</f>
        <v>0</v>
      </c>
      <c r="BA320" s="121">
        <f t="shared" si="44"/>
        <v>0</v>
      </c>
      <c r="BB320" s="46">
        <f>VLOOKUP(A320,'Data.Lookup - Do Not Print'!$G$3:$I$802,3,FALSE)</f>
        <v>2.2500000000000003E-2</v>
      </c>
      <c r="BC320" s="46">
        <f>VLOOKUP(A320,'Data.Lookup - Do Not Print'!$M$3:$O$802,3,FALSE)</f>
        <v>2.7900000000000001E-2</v>
      </c>
      <c r="BD320" s="46" t="str">
        <f t="shared" si="49"/>
        <v>N</v>
      </c>
      <c r="BE320" s="126">
        <f t="shared" si="50"/>
        <v>12209608</v>
      </c>
      <c r="BF320" s="126">
        <f t="shared" si="51"/>
        <v>0</v>
      </c>
      <c r="BG320" s="126">
        <f t="shared" si="52"/>
        <v>6422481</v>
      </c>
      <c r="BH320" s="126">
        <f t="shared" si="53"/>
        <v>0</v>
      </c>
      <c r="BI320" s="126">
        <f t="shared" si="54"/>
        <v>0</v>
      </c>
      <c r="BJ320" s="131">
        <f t="shared" si="48"/>
        <v>0</v>
      </c>
    </row>
    <row r="321" spans="1:62" ht="13.5" thickBot="1">
      <c r="A321" s="9" t="s">
        <v>336</v>
      </c>
      <c r="B321" s="11">
        <v>12389060.619999999</v>
      </c>
      <c r="C321" s="11">
        <v>12389060.619999999</v>
      </c>
      <c r="D321" s="11">
        <v>12390527.390000001</v>
      </c>
      <c r="E321" s="11">
        <v>12392555.960000001</v>
      </c>
      <c r="F321" s="11">
        <v>12395418.17</v>
      </c>
      <c r="G321" s="11">
        <v>12416579.119999999</v>
      </c>
      <c r="H321" s="11">
        <v>12584548.109999999</v>
      </c>
      <c r="I321" s="11">
        <v>12592982.41</v>
      </c>
      <c r="J321" s="11">
        <v>12594440.5</v>
      </c>
      <c r="K321" s="11">
        <v>12594440.5</v>
      </c>
      <c r="L321" s="11">
        <v>12596049.01</v>
      </c>
      <c r="M321" s="11">
        <v>12596049.01</v>
      </c>
      <c r="N321" s="11">
        <v>12596049.01</v>
      </c>
      <c r="O321" s="11">
        <v>-6755725.3499999996</v>
      </c>
      <c r="P321" s="11">
        <v>-6736915.7699999996</v>
      </c>
      <c r="Q321" s="11">
        <v>-6778683.0800000001</v>
      </c>
      <c r="R321" s="11">
        <v>-6819489.9500000002</v>
      </c>
      <c r="S321" s="11">
        <v>-6861422.9400000004</v>
      </c>
      <c r="T321" s="11">
        <v>-6903017.7699999996</v>
      </c>
      <c r="U321" s="11">
        <v>-6935840.4500000002</v>
      </c>
      <c r="V321" s="11">
        <v>-6978432.4400000004</v>
      </c>
      <c r="W321" s="11">
        <v>-7021041.1699999999</v>
      </c>
      <c r="X321" s="11">
        <v>-7063652.3700000001</v>
      </c>
      <c r="Y321" s="11">
        <v>-7106266.29</v>
      </c>
      <c r="Z321" s="11">
        <v>-7148882.9299999997</v>
      </c>
      <c r="AA321" s="11">
        <v>-7191499.5700000003</v>
      </c>
      <c r="AB321" s="11">
        <v>-41903.11</v>
      </c>
      <c r="AC321" s="11">
        <v>-41916.32</v>
      </c>
      <c r="AD321" s="11">
        <v>-41918.81</v>
      </c>
      <c r="AE321" s="11">
        <v>-41924.720000000001</v>
      </c>
      <c r="AF321" s="11">
        <v>-41932.99</v>
      </c>
      <c r="AG321" s="11">
        <v>-41973.64</v>
      </c>
      <c r="AH321" s="11">
        <v>-42293.57</v>
      </c>
      <c r="AI321" s="11">
        <v>-42591.99</v>
      </c>
      <c r="AJ321" s="11">
        <v>-42608.73</v>
      </c>
      <c r="AK321" s="11">
        <v>-42611.199999999997</v>
      </c>
      <c r="AL321" s="11">
        <v>-42613.919999999998</v>
      </c>
      <c r="AM321" s="11">
        <v>-42616.639999999999</v>
      </c>
      <c r="AN321" s="11">
        <v>-42616.639999999999</v>
      </c>
      <c r="AO321" t="str">
        <f t="shared" si="45"/>
        <v>ED</v>
      </c>
      <c r="AP321" t="str">
        <f>IFERROR(IF(VLOOKUP(MID(A321,4,2),'Data.Lookup - Do Not Print'!$S$3:$T$7,2,FALSE)=1,MID(A321,4,2),0),"AN")</f>
        <v>AN</v>
      </c>
      <c r="AQ321" t="s">
        <v>987</v>
      </c>
      <c r="AR321" t="str">
        <f t="shared" si="46"/>
        <v>315000</v>
      </c>
      <c r="AS321" t="str">
        <f>IF(AO321="GD",VLOOKUP(_xlfn.NUMBERVALUE(AR321),'Data.Lookup - Do Not Print'!$D$3:$E$12,2,TRUE),VLOOKUP(_xlfn.NUMBERVALUE(AR321),'Data.Lookup - Do Not Print'!$A$3:$B$16,2,TRUE))</f>
        <v>Production - Thermal</v>
      </c>
      <c r="AT321">
        <v>1</v>
      </c>
      <c r="AU321" t="str">
        <f t="shared" si="47"/>
        <v>ED.AN1</v>
      </c>
      <c r="AV321" s="46">
        <f>VLOOKUP($AU321,'2022-Allocations'!$I$6:$T$24,AV$8,FALSE)</f>
        <v>0.65529999999999999</v>
      </c>
      <c r="AW321" s="46">
        <f>VLOOKUP($AU321,'2022-Allocations'!$I$6:$T$24,AW$8,FALSE)</f>
        <v>0</v>
      </c>
      <c r="AX321" s="46">
        <f>VLOOKUP($AU321,'2022-Allocations'!$I$6:$T$24,AX$8,FALSE)</f>
        <v>0.34470000000000001</v>
      </c>
      <c r="AY321" s="46">
        <f>VLOOKUP($AU321,'2022-Allocations'!$I$6:$T$24,AY$8,FALSE)</f>
        <v>0</v>
      </c>
      <c r="AZ321" s="46">
        <f>VLOOKUP($AU321,'2022-Allocations'!$I$6:$T$24,AZ$8,FALSE)</f>
        <v>0</v>
      </c>
      <c r="BA321" s="121">
        <f t="shared" si="44"/>
        <v>0</v>
      </c>
      <c r="BB321" s="46">
        <f>VLOOKUP(A321,'Data.Lookup - Do Not Print'!$G$3:$I$802,3,FALSE)</f>
        <v>4.0599999999999997E-2</v>
      </c>
      <c r="BC321" s="46">
        <f>VLOOKUP(A321,'Data.Lookup - Do Not Print'!$M$3:$O$802,3,FALSE)</f>
        <v>3.1300000000000001E-2</v>
      </c>
      <c r="BD321" s="46" t="str">
        <f t="shared" si="49"/>
        <v>N</v>
      </c>
      <c r="BE321" s="126">
        <f t="shared" si="50"/>
        <v>8254191</v>
      </c>
      <c r="BF321" s="126">
        <f t="shared" si="51"/>
        <v>0</v>
      </c>
      <c r="BG321" s="126">
        <f t="shared" si="52"/>
        <v>4341858</v>
      </c>
      <c r="BH321" s="126">
        <f t="shared" si="53"/>
        <v>0</v>
      </c>
      <c r="BI321" s="126">
        <f t="shared" si="54"/>
        <v>0</v>
      </c>
      <c r="BJ321" s="131">
        <f t="shared" si="48"/>
        <v>0</v>
      </c>
    </row>
    <row r="322" spans="1:62" ht="13.5" thickBot="1">
      <c r="A322" s="9" t="s">
        <v>337</v>
      </c>
      <c r="B322" s="11">
        <v>2476959.19</v>
      </c>
      <c r="C322" s="11">
        <v>2476959.19</v>
      </c>
      <c r="D322" s="11">
        <v>2476959.19</v>
      </c>
      <c r="E322" s="11">
        <v>2476959.19</v>
      </c>
      <c r="F322" s="11">
        <v>2476959.19</v>
      </c>
      <c r="G322" s="11">
        <v>2476959.19</v>
      </c>
      <c r="H322" s="11">
        <v>2476959.19</v>
      </c>
      <c r="I322" s="11">
        <v>2476959.19</v>
      </c>
      <c r="J322" s="11">
        <v>2476959.19</v>
      </c>
      <c r="K322" s="11">
        <v>2476959.19</v>
      </c>
      <c r="L322" s="11">
        <v>2476959.19</v>
      </c>
      <c r="M322" s="11">
        <v>2476959.19</v>
      </c>
      <c r="N322" s="11">
        <v>2476959.19</v>
      </c>
      <c r="O322" s="11">
        <v>-1943411.4</v>
      </c>
      <c r="P322" s="11">
        <v>-1949541.88</v>
      </c>
      <c r="Q322" s="11">
        <v>-1955672.36</v>
      </c>
      <c r="R322" s="11">
        <v>-1961802.84</v>
      </c>
      <c r="S322" s="11">
        <v>-1967933.32</v>
      </c>
      <c r="T322" s="11">
        <v>-1974063.8</v>
      </c>
      <c r="U322" s="11">
        <v>-1980194.28</v>
      </c>
      <c r="V322" s="11">
        <v>-1986324.76</v>
      </c>
      <c r="W322" s="11">
        <v>-1992455.24</v>
      </c>
      <c r="X322" s="11">
        <v>-1998585.72</v>
      </c>
      <c r="Y322" s="11">
        <v>-2004716.2</v>
      </c>
      <c r="Z322" s="11">
        <v>-2010846.68</v>
      </c>
      <c r="AA322" s="11">
        <v>-2016977.16</v>
      </c>
      <c r="AB322" s="11">
        <v>-6130.48</v>
      </c>
      <c r="AC322" s="11">
        <v>-6130.48</v>
      </c>
      <c r="AD322" s="11">
        <v>-6130.48</v>
      </c>
      <c r="AE322" s="11">
        <v>-6130.48</v>
      </c>
      <c r="AF322" s="11">
        <v>-6130.48</v>
      </c>
      <c r="AG322" s="11">
        <v>-6130.48</v>
      </c>
      <c r="AH322" s="11">
        <v>-6130.48</v>
      </c>
      <c r="AI322" s="11">
        <v>-6130.48</v>
      </c>
      <c r="AJ322" s="11">
        <v>-6130.48</v>
      </c>
      <c r="AK322" s="11">
        <v>-6130.48</v>
      </c>
      <c r="AL322" s="11">
        <v>-6130.48</v>
      </c>
      <c r="AM322" s="11">
        <v>-6130.48</v>
      </c>
      <c r="AN322" s="11">
        <v>-6130.48</v>
      </c>
      <c r="AO322" t="str">
        <f t="shared" si="45"/>
        <v>ED</v>
      </c>
      <c r="AP322" t="str">
        <f>IFERROR(IF(VLOOKUP(MID(A322,4,2),'Data.Lookup - Do Not Print'!$S$3:$T$7,2,FALSE)=1,MID(A322,4,2),0),"AN")</f>
        <v>AN</v>
      </c>
      <c r="AQ322" t="s">
        <v>987</v>
      </c>
      <c r="AR322" t="str">
        <f t="shared" si="46"/>
        <v>316000</v>
      </c>
      <c r="AS322" t="str">
        <f>IF(AO322="GD",VLOOKUP(_xlfn.NUMBERVALUE(AR322),'Data.Lookup - Do Not Print'!$D$3:$E$12,2,TRUE),VLOOKUP(_xlfn.NUMBERVALUE(AR322),'Data.Lookup - Do Not Print'!$A$3:$B$16,2,TRUE))</f>
        <v>Production - Thermal</v>
      </c>
      <c r="AT322">
        <v>1</v>
      </c>
      <c r="AU322" t="str">
        <f t="shared" si="47"/>
        <v>ED.AN1</v>
      </c>
      <c r="AV322" s="46">
        <f>VLOOKUP($AU322,'2022-Allocations'!$I$6:$T$24,AV$8,FALSE)</f>
        <v>0.65529999999999999</v>
      </c>
      <c r="AW322" s="46">
        <f>VLOOKUP($AU322,'2022-Allocations'!$I$6:$T$24,AW$8,FALSE)</f>
        <v>0</v>
      </c>
      <c r="AX322" s="46">
        <f>VLOOKUP($AU322,'2022-Allocations'!$I$6:$T$24,AX$8,FALSE)</f>
        <v>0.34470000000000001</v>
      </c>
      <c r="AY322" s="46">
        <f>VLOOKUP($AU322,'2022-Allocations'!$I$6:$T$24,AY$8,FALSE)</f>
        <v>0</v>
      </c>
      <c r="AZ322" s="46">
        <f>VLOOKUP($AU322,'2022-Allocations'!$I$6:$T$24,AZ$8,FALSE)</f>
        <v>0</v>
      </c>
      <c r="BA322" s="121">
        <f t="shared" ref="BA322:BA385" si="55">SUM(AV322:AZ322)-1</f>
        <v>0</v>
      </c>
      <c r="BB322" s="46">
        <f>VLOOKUP(A322,'Data.Lookup - Do Not Print'!$G$3:$I$802,3,FALSE)</f>
        <v>2.9700000000000001E-2</v>
      </c>
      <c r="BC322" s="46">
        <f>VLOOKUP(A322,'Data.Lookup - Do Not Print'!$M$3:$O$802,3,FALSE)</f>
        <v>1.52E-2</v>
      </c>
      <c r="BD322" s="46" t="str">
        <f t="shared" si="49"/>
        <v>N</v>
      </c>
      <c r="BE322" s="126">
        <f t="shared" si="50"/>
        <v>1623151</v>
      </c>
      <c r="BF322" s="126">
        <f t="shared" si="51"/>
        <v>0</v>
      </c>
      <c r="BG322" s="126">
        <f t="shared" si="52"/>
        <v>853808</v>
      </c>
      <c r="BH322" s="126">
        <f t="shared" si="53"/>
        <v>0</v>
      </c>
      <c r="BI322" s="126">
        <f t="shared" si="54"/>
        <v>0</v>
      </c>
      <c r="BJ322" s="131">
        <f t="shared" si="48"/>
        <v>0</v>
      </c>
    </row>
    <row r="323" spans="1:62" ht="13.5" thickBot="1">
      <c r="A323" s="9" t="s">
        <v>338</v>
      </c>
      <c r="B323" s="11">
        <v>323787.48</v>
      </c>
      <c r="C323" s="11">
        <v>323787.48</v>
      </c>
      <c r="D323" s="11">
        <v>323787.48</v>
      </c>
      <c r="E323" s="11">
        <v>323787.48</v>
      </c>
      <c r="F323" s="11">
        <v>323787.48</v>
      </c>
      <c r="G323" s="11">
        <v>323787.48</v>
      </c>
      <c r="H323" s="11">
        <v>323787.48</v>
      </c>
      <c r="I323" s="11">
        <v>323787.48</v>
      </c>
      <c r="J323" s="11">
        <v>323787.48</v>
      </c>
      <c r="K323" s="11">
        <v>323787.48</v>
      </c>
      <c r="L323" s="11">
        <v>323787.48</v>
      </c>
      <c r="M323" s="11">
        <v>323787.48</v>
      </c>
      <c r="N323" s="11">
        <v>323787.48</v>
      </c>
      <c r="O323" s="11">
        <v>-121933.51</v>
      </c>
      <c r="P323" s="11">
        <v>-122324.7</v>
      </c>
      <c r="Q323" s="11">
        <v>-122715.89</v>
      </c>
      <c r="R323" s="11">
        <v>-123107.08</v>
      </c>
      <c r="S323" s="11">
        <v>-123498.27</v>
      </c>
      <c r="T323" s="11">
        <v>-123889.46</v>
      </c>
      <c r="U323" s="11">
        <v>-124280.65</v>
      </c>
      <c r="V323" s="11">
        <v>-124671.84</v>
      </c>
      <c r="W323" s="11">
        <v>-125063.03</v>
      </c>
      <c r="X323" s="11">
        <v>-125454.22</v>
      </c>
      <c r="Y323" s="11">
        <v>-125845.41</v>
      </c>
      <c r="Z323" s="11">
        <v>-126236.6</v>
      </c>
      <c r="AA323" s="11">
        <v>-126627.79</v>
      </c>
      <c r="AB323" s="11">
        <v>-391.19</v>
      </c>
      <c r="AC323" s="11">
        <v>-391.19</v>
      </c>
      <c r="AD323" s="11">
        <v>-391.19</v>
      </c>
      <c r="AE323" s="11">
        <v>-391.19</v>
      </c>
      <c r="AF323" s="11">
        <v>-391.19</v>
      </c>
      <c r="AG323" s="11">
        <v>-391.19</v>
      </c>
      <c r="AH323" s="11">
        <v>-391.19</v>
      </c>
      <c r="AI323" s="11">
        <v>-391.19</v>
      </c>
      <c r="AJ323" s="11">
        <v>-391.19</v>
      </c>
      <c r="AK323" s="11">
        <v>-391.19</v>
      </c>
      <c r="AL323" s="11">
        <v>-391.19</v>
      </c>
      <c r="AM323" s="11">
        <v>-391.19</v>
      </c>
      <c r="AN323" s="11">
        <v>-391.19</v>
      </c>
      <c r="AO323" t="str">
        <f t="shared" si="45"/>
        <v>ED</v>
      </c>
      <c r="AP323" t="str">
        <f>IFERROR(IF(VLOOKUP(MID(A323,4,2),'Data.Lookup - Do Not Print'!$S$3:$T$7,2,FALSE)=1,MID(A323,4,2),0),"AN")</f>
        <v>AN</v>
      </c>
      <c r="AQ323" t="s">
        <v>987</v>
      </c>
      <c r="AR323" t="str">
        <f t="shared" si="46"/>
        <v>317000</v>
      </c>
      <c r="AS323" t="str">
        <f>IF(AO323="GD",VLOOKUP(_xlfn.NUMBERVALUE(AR323),'Data.Lookup - Do Not Print'!$D$3:$E$12,2,TRUE),VLOOKUP(_xlfn.NUMBERVALUE(AR323),'Data.Lookup - Do Not Print'!$A$3:$B$16,2,TRUE))</f>
        <v>Production - Thermal</v>
      </c>
      <c r="AT323">
        <v>1</v>
      </c>
      <c r="AU323" t="str">
        <f t="shared" si="47"/>
        <v>ED.AN1</v>
      </c>
      <c r="AV323" s="46">
        <f>VLOOKUP($AU323,'2022-Allocations'!$I$6:$T$24,AV$8,FALSE)</f>
        <v>0.65529999999999999</v>
      </c>
      <c r="AW323" s="46">
        <f>VLOOKUP($AU323,'2022-Allocations'!$I$6:$T$24,AW$8,FALSE)</f>
        <v>0</v>
      </c>
      <c r="AX323" s="46">
        <f>VLOOKUP($AU323,'2022-Allocations'!$I$6:$T$24,AX$8,FALSE)</f>
        <v>0.34470000000000001</v>
      </c>
      <c r="AY323" s="46">
        <f>VLOOKUP($AU323,'2022-Allocations'!$I$6:$T$24,AY$8,FALSE)</f>
        <v>0</v>
      </c>
      <c r="AZ323" s="46">
        <f>VLOOKUP($AU323,'2022-Allocations'!$I$6:$T$24,AZ$8,FALSE)</f>
        <v>0</v>
      </c>
      <c r="BA323" s="121">
        <f t="shared" si="55"/>
        <v>0</v>
      </c>
      <c r="BB323" s="46">
        <f>VLOOKUP(A323,'Data.Lookup - Do Not Print'!$G$3:$I$802,3,FALSE)</f>
        <v>0</v>
      </c>
      <c r="BC323" s="46">
        <f>VLOOKUP(A323,'Data.Lookup - Do Not Print'!$M$3:$O$802,3,FALSE)</f>
        <v>0</v>
      </c>
      <c r="BD323" s="46" t="str">
        <f t="shared" si="49"/>
        <v>Y</v>
      </c>
      <c r="BE323" s="126">
        <f t="shared" si="50"/>
        <v>212178</v>
      </c>
      <c r="BF323" s="126">
        <f t="shared" si="51"/>
        <v>0</v>
      </c>
      <c r="BG323" s="126">
        <f t="shared" si="52"/>
        <v>111610</v>
      </c>
      <c r="BH323" s="126">
        <f t="shared" si="53"/>
        <v>0</v>
      </c>
      <c r="BI323" s="126">
        <f t="shared" si="54"/>
        <v>0</v>
      </c>
      <c r="BJ323" s="131">
        <f t="shared" si="48"/>
        <v>0</v>
      </c>
    </row>
    <row r="324" spans="1:62" ht="13.5" thickBot="1">
      <c r="A324" s="9" t="s">
        <v>339</v>
      </c>
      <c r="B324" s="11">
        <v>9028.7999999999993</v>
      </c>
      <c r="C324" s="11">
        <v>9028.7999999999993</v>
      </c>
      <c r="D324" s="11">
        <v>9028.7999999999993</v>
      </c>
      <c r="E324" s="11">
        <v>9028.7999999999993</v>
      </c>
      <c r="F324" s="11">
        <v>9028.7999999999993</v>
      </c>
      <c r="G324" s="11">
        <v>9028.7999999999993</v>
      </c>
      <c r="H324" s="11">
        <v>9028.7999999999993</v>
      </c>
      <c r="I324" s="11">
        <v>9028.7999999999993</v>
      </c>
      <c r="J324" s="11">
        <v>9028.7999999999993</v>
      </c>
      <c r="K324" s="11">
        <v>9028.7999999999993</v>
      </c>
      <c r="L324" s="11">
        <v>9028.7999999999993</v>
      </c>
      <c r="M324" s="11">
        <v>9028.7999999999993</v>
      </c>
      <c r="N324" s="11">
        <v>9028.7999999999993</v>
      </c>
      <c r="O324" s="11">
        <v>-2263.1799999999998</v>
      </c>
      <c r="P324" s="11">
        <v>-2348.65</v>
      </c>
      <c r="Q324" s="11">
        <v>-2434.12</v>
      </c>
      <c r="R324" s="11">
        <v>-2519.59</v>
      </c>
      <c r="S324" s="11">
        <v>-2605.06</v>
      </c>
      <c r="T324" s="11">
        <v>-2690.53</v>
      </c>
      <c r="U324" s="12">
        <v>-2776</v>
      </c>
      <c r="V324" s="11">
        <v>-2861.47</v>
      </c>
      <c r="W324" s="11">
        <v>-2946.94</v>
      </c>
      <c r="X324" s="11">
        <v>-3032.41</v>
      </c>
      <c r="Y324" s="11">
        <v>-3117.88</v>
      </c>
      <c r="Z324" s="11">
        <v>-3203.35</v>
      </c>
      <c r="AA324" s="11">
        <v>-3288.82</v>
      </c>
      <c r="AB324" s="11">
        <v>-85.47</v>
      </c>
      <c r="AC324" s="11">
        <v>-85.47</v>
      </c>
      <c r="AD324" s="11">
        <v>-85.47</v>
      </c>
      <c r="AE324" s="11">
        <v>-85.47</v>
      </c>
      <c r="AF324" s="11">
        <v>-85.47</v>
      </c>
      <c r="AG324" s="11">
        <v>-85.47</v>
      </c>
      <c r="AH324" s="11">
        <v>-85.47</v>
      </c>
      <c r="AI324" s="11">
        <v>-85.47</v>
      </c>
      <c r="AJ324" s="11">
        <v>-85.47</v>
      </c>
      <c r="AK324" s="11">
        <v>-85.47</v>
      </c>
      <c r="AL324" s="11">
        <v>-85.47</v>
      </c>
      <c r="AM324" s="11">
        <v>-85.47</v>
      </c>
      <c r="AN324" s="11">
        <v>-85.47</v>
      </c>
      <c r="AO324" t="str">
        <f t="shared" si="45"/>
        <v>ED</v>
      </c>
      <c r="AP324" t="str">
        <f>IFERROR(IF(VLOOKUP(MID(A324,4,2),'Data.Lookup - Do Not Print'!$S$3:$T$7,2,FALSE)=1,MID(A324,4,2),0),"AN")</f>
        <v>AN</v>
      </c>
      <c r="AQ324" t="s">
        <v>987</v>
      </c>
      <c r="AR324" t="str">
        <f t="shared" si="46"/>
        <v>341000</v>
      </c>
      <c r="AS324" t="str">
        <f>IF(AO324="GD",VLOOKUP(_xlfn.NUMBERVALUE(AR324),'Data.Lookup - Do Not Print'!$D$3:$E$12,2,TRUE),VLOOKUP(_xlfn.NUMBERVALUE(AR324),'Data.Lookup - Do Not Print'!$A$3:$B$16,2,TRUE))</f>
        <v>Production - Other</v>
      </c>
      <c r="AT324">
        <v>1</v>
      </c>
      <c r="AU324" t="str">
        <f t="shared" si="47"/>
        <v>ED.AN1</v>
      </c>
      <c r="AV324" s="46">
        <f>VLOOKUP($AU324,'2022-Allocations'!$I$6:$T$24,AV$8,FALSE)</f>
        <v>0.65529999999999999</v>
      </c>
      <c r="AW324" s="46">
        <f>VLOOKUP($AU324,'2022-Allocations'!$I$6:$T$24,AW$8,FALSE)</f>
        <v>0</v>
      </c>
      <c r="AX324" s="46">
        <f>VLOOKUP($AU324,'2022-Allocations'!$I$6:$T$24,AX$8,FALSE)</f>
        <v>0.34470000000000001</v>
      </c>
      <c r="AY324" s="46">
        <f>VLOOKUP($AU324,'2022-Allocations'!$I$6:$T$24,AY$8,FALSE)</f>
        <v>0</v>
      </c>
      <c r="AZ324" s="46">
        <f>VLOOKUP($AU324,'2022-Allocations'!$I$6:$T$24,AZ$8,FALSE)</f>
        <v>0</v>
      </c>
      <c r="BA324" s="121">
        <f t="shared" si="55"/>
        <v>0</v>
      </c>
      <c r="BB324" s="46">
        <f>VLOOKUP(A324,'Data.Lookup - Do Not Print'!$G$3:$I$802,3,FALSE)</f>
        <v>0.11359000000000001</v>
      </c>
      <c r="BC324" s="46">
        <f>VLOOKUP(A324,'Data.Lookup - Do Not Print'!$M$3:$O$802,3,FALSE)</f>
        <v>3.8100000000000002E-2</v>
      </c>
      <c r="BD324" s="46" t="str">
        <f t="shared" si="49"/>
        <v>N</v>
      </c>
      <c r="BE324" s="126">
        <f t="shared" si="50"/>
        <v>5917</v>
      </c>
      <c r="BF324" s="126">
        <f t="shared" si="51"/>
        <v>0</v>
      </c>
      <c r="BG324" s="126">
        <f t="shared" si="52"/>
        <v>3112</v>
      </c>
      <c r="BH324" s="126">
        <f t="shared" si="53"/>
        <v>0</v>
      </c>
      <c r="BI324" s="126">
        <f t="shared" si="54"/>
        <v>0</v>
      </c>
      <c r="BJ324" s="131">
        <f t="shared" si="48"/>
        <v>0</v>
      </c>
    </row>
    <row r="325" spans="1:62" ht="13.5" thickBot="1">
      <c r="A325" s="9" t="s">
        <v>340</v>
      </c>
      <c r="B325" s="11">
        <v>89232.19</v>
      </c>
      <c r="C325" s="11">
        <v>89232.19</v>
      </c>
      <c r="D325" s="11">
        <v>89232.19</v>
      </c>
      <c r="E325" s="11">
        <v>89232.19</v>
      </c>
      <c r="F325" s="11">
        <v>89232.19</v>
      </c>
      <c r="G325" s="11">
        <v>89232.19</v>
      </c>
      <c r="H325" s="11">
        <v>89232.19</v>
      </c>
      <c r="I325" s="11">
        <v>89232.19</v>
      </c>
      <c r="J325" s="11">
        <v>89232.19</v>
      </c>
      <c r="K325" s="11">
        <v>89232.19</v>
      </c>
      <c r="L325" s="11">
        <v>89232.19</v>
      </c>
      <c r="M325" s="11">
        <v>89232.19</v>
      </c>
      <c r="N325" s="11">
        <v>89232.19</v>
      </c>
      <c r="O325" s="11">
        <v>-67536.06</v>
      </c>
      <c r="P325" s="11">
        <v>-67783.679999999993</v>
      </c>
      <c r="Q325" s="11">
        <v>-68031.3</v>
      </c>
      <c r="R325" s="11">
        <v>-68278.92</v>
      </c>
      <c r="S325" s="11">
        <v>-68526.539999999994</v>
      </c>
      <c r="T325" s="11">
        <v>-68774.16</v>
      </c>
      <c r="U325" s="11">
        <v>-69021.78</v>
      </c>
      <c r="V325" s="11">
        <v>-69269.399999999994</v>
      </c>
      <c r="W325" s="11">
        <v>-69517.02</v>
      </c>
      <c r="X325" s="11">
        <v>-69764.639999999999</v>
      </c>
      <c r="Y325" s="11">
        <v>-70012.259999999995</v>
      </c>
      <c r="Z325" s="11">
        <v>-70259.88</v>
      </c>
      <c r="AA325" s="11">
        <v>-70507.5</v>
      </c>
      <c r="AB325" s="11">
        <v>-247.62</v>
      </c>
      <c r="AC325" s="11">
        <v>-247.62</v>
      </c>
      <c r="AD325" s="11">
        <v>-247.62</v>
      </c>
      <c r="AE325" s="11">
        <v>-247.62</v>
      </c>
      <c r="AF325" s="11">
        <v>-247.62</v>
      </c>
      <c r="AG325" s="11">
        <v>-247.62</v>
      </c>
      <c r="AH325" s="11">
        <v>-247.62</v>
      </c>
      <c r="AI325" s="11">
        <v>-247.62</v>
      </c>
      <c r="AJ325" s="11">
        <v>-247.62</v>
      </c>
      <c r="AK325" s="11">
        <v>-247.62</v>
      </c>
      <c r="AL325" s="11">
        <v>-247.62</v>
      </c>
      <c r="AM325" s="11">
        <v>-247.62</v>
      </c>
      <c r="AN325" s="11">
        <v>-247.62</v>
      </c>
      <c r="AO325" t="str">
        <f t="shared" si="45"/>
        <v>ED</v>
      </c>
      <c r="AP325" t="str">
        <f>IFERROR(IF(VLOOKUP(MID(A325,4,2),'Data.Lookup - Do Not Print'!$S$3:$T$7,2,FALSE)=1,MID(A325,4,2),0),"AN")</f>
        <v>AN</v>
      </c>
      <c r="AQ325" t="s">
        <v>987</v>
      </c>
      <c r="AR325" t="str">
        <f t="shared" si="46"/>
        <v>342000</v>
      </c>
      <c r="AS325" t="str">
        <f>IF(AO325="GD",VLOOKUP(_xlfn.NUMBERVALUE(AR325),'Data.Lookup - Do Not Print'!$D$3:$E$12,2,TRUE),VLOOKUP(_xlfn.NUMBERVALUE(AR325),'Data.Lookup - Do Not Print'!$A$3:$B$16,2,TRUE))</f>
        <v>Production - Other</v>
      </c>
      <c r="AT325">
        <v>1</v>
      </c>
      <c r="AU325" t="str">
        <f t="shared" si="47"/>
        <v>ED.AN1</v>
      </c>
      <c r="AV325" s="46">
        <f>VLOOKUP($AU325,'2022-Allocations'!$I$6:$T$24,AV$8,FALSE)</f>
        <v>0.65529999999999999</v>
      </c>
      <c r="AW325" s="46">
        <f>VLOOKUP($AU325,'2022-Allocations'!$I$6:$T$24,AW$8,FALSE)</f>
        <v>0</v>
      </c>
      <c r="AX325" s="46">
        <f>VLOOKUP($AU325,'2022-Allocations'!$I$6:$T$24,AX$8,FALSE)</f>
        <v>0.34470000000000001</v>
      </c>
      <c r="AY325" s="46">
        <f>VLOOKUP($AU325,'2022-Allocations'!$I$6:$T$24,AY$8,FALSE)</f>
        <v>0</v>
      </c>
      <c r="AZ325" s="46">
        <f>VLOOKUP($AU325,'2022-Allocations'!$I$6:$T$24,AZ$8,FALSE)</f>
        <v>0</v>
      </c>
      <c r="BA325" s="121">
        <f t="shared" si="55"/>
        <v>0</v>
      </c>
      <c r="BB325" s="46">
        <f>VLOOKUP(A325,'Data.Lookup - Do Not Print'!$G$3:$I$802,3,FALSE)</f>
        <v>3.3300000000000003E-2</v>
      </c>
      <c r="BC325" s="46">
        <f>VLOOKUP(A325,'Data.Lookup - Do Not Print'!$M$3:$O$802,3,FALSE)</f>
        <v>1.3500000000000002E-2</v>
      </c>
      <c r="BD325" s="46" t="str">
        <f t="shared" si="49"/>
        <v>N</v>
      </c>
      <c r="BE325" s="126">
        <f t="shared" si="50"/>
        <v>58474</v>
      </c>
      <c r="BF325" s="126">
        <f t="shared" si="51"/>
        <v>0</v>
      </c>
      <c r="BG325" s="126">
        <f t="shared" si="52"/>
        <v>30758</v>
      </c>
      <c r="BH325" s="126">
        <f t="shared" si="53"/>
        <v>0</v>
      </c>
      <c r="BI325" s="126">
        <f t="shared" si="54"/>
        <v>0</v>
      </c>
      <c r="BJ325" s="131">
        <f t="shared" si="48"/>
        <v>0</v>
      </c>
    </row>
    <row r="326" spans="1:62" ht="13.5" thickBot="1">
      <c r="A326" s="9" t="s">
        <v>341</v>
      </c>
      <c r="B326" s="11">
        <v>8670084.3800000008</v>
      </c>
      <c r="C326" s="11">
        <v>8670084.3800000008</v>
      </c>
      <c r="D326" s="11">
        <v>8670084.3800000008</v>
      </c>
      <c r="E326" s="11">
        <v>8670084.3800000008</v>
      </c>
      <c r="F326" s="11">
        <v>8670084.3800000008</v>
      </c>
      <c r="G326" s="11">
        <v>8670084.3800000008</v>
      </c>
      <c r="H326" s="11">
        <v>8670084.3800000008</v>
      </c>
      <c r="I326" s="11">
        <v>8670084.3800000008</v>
      </c>
      <c r="J326" s="11">
        <v>8670084.3800000008</v>
      </c>
      <c r="K326" s="11">
        <v>8670084.3800000008</v>
      </c>
      <c r="L326" s="11">
        <v>8670084.3800000008</v>
      </c>
      <c r="M326" s="11">
        <v>8670084.3800000008</v>
      </c>
      <c r="N326" s="11">
        <v>8670084.3800000008</v>
      </c>
      <c r="O326" s="11">
        <v>-6206491.7599999998</v>
      </c>
      <c r="P326" s="11">
        <v>-6231418.25</v>
      </c>
      <c r="Q326" s="11">
        <v>-6256344.7400000002</v>
      </c>
      <c r="R326" s="11">
        <v>-6281271.2300000004</v>
      </c>
      <c r="S326" s="11">
        <v>-6306197.7199999997</v>
      </c>
      <c r="T326" s="11">
        <v>-6331124.21</v>
      </c>
      <c r="U326" s="11">
        <v>-6356050.7000000002</v>
      </c>
      <c r="V326" s="11">
        <v>-6380977.1900000004</v>
      </c>
      <c r="W326" s="11">
        <v>-6405903.6799999997</v>
      </c>
      <c r="X326" s="11">
        <v>-6430830.1699999999</v>
      </c>
      <c r="Y326" s="11">
        <v>-6455756.6600000001</v>
      </c>
      <c r="Z326" s="11">
        <v>-6480683.1500000004</v>
      </c>
      <c r="AA326" s="11">
        <v>-6505609.6399999997</v>
      </c>
      <c r="AB326" s="11">
        <v>-24926.49</v>
      </c>
      <c r="AC326" s="11">
        <v>-24926.49</v>
      </c>
      <c r="AD326" s="11">
        <v>-24926.49</v>
      </c>
      <c r="AE326" s="11">
        <v>-24926.49</v>
      </c>
      <c r="AF326" s="11">
        <v>-24926.49</v>
      </c>
      <c r="AG326" s="11">
        <v>-24926.49</v>
      </c>
      <c r="AH326" s="11">
        <v>-24926.49</v>
      </c>
      <c r="AI326" s="11">
        <v>-24926.49</v>
      </c>
      <c r="AJ326" s="11">
        <v>-24926.49</v>
      </c>
      <c r="AK326" s="11">
        <v>-24926.49</v>
      </c>
      <c r="AL326" s="11">
        <v>-24926.49</v>
      </c>
      <c r="AM326" s="11">
        <v>-24926.49</v>
      </c>
      <c r="AN326" s="11">
        <v>-24926.49</v>
      </c>
      <c r="AO326" t="str">
        <f t="shared" si="45"/>
        <v>ED</v>
      </c>
      <c r="AP326" t="str">
        <f>IFERROR(IF(VLOOKUP(MID(A326,4,2),'Data.Lookup - Do Not Print'!$S$3:$T$7,2,FALSE)=1,MID(A326,4,2),0),"AN")</f>
        <v>AN</v>
      </c>
      <c r="AQ326" t="s">
        <v>987</v>
      </c>
      <c r="AR326" t="str">
        <f t="shared" si="46"/>
        <v>343000</v>
      </c>
      <c r="AS326" t="str">
        <f>IF(AO326="GD",VLOOKUP(_xlfn.NUMBERVALUE(AR326),'Data.Lookup - Do Not Print'!$D$3:$E$12,2,TRUE),VLOOKUP(_xlfn.NUMBERVALUE(AR326),'Data.Lookup - Do Not Print'!$A$3:$B$16,2,TRUE))</f>
        <v>Production - Other</v>
      </c>
      <c r="AT326">
        <v>1</v>
      </c>
      <c r="AU326" t="str">
        <f t="shared" si="47"/>
        <v>ED.AN1</v>
      </c>
      <c r="AV326" s="46">
        <f>VLOOKUP($AU326,'2022-Allocations'!$I$6:$T$24,AV$8,FALSE)</f>
        <v>0.65529999999999999</v>
      </c>
      <c r="AW326" s="46">
        <f>VLOOKUP($AU326,'2022-Allocations'!$I$6:$T$24,AW$8,FALSE)</f>
        <v>0</v>
      </c>
      <c r="AX326" s="46">
        <f>VLOOKUP($AU326,'2022-Allocations'!$I$6:$T$24,AX$8,FALSE)</f>
        <v>0.34470000000000001</v>
      </c>
      <c r="AY326" s="46">
        <f>VLOOKUP($AU326,'2022-Allocations'!$I$6:$T$24,AY$8,FALSE)</f>
        <v>0</v>
      </c>
      <c r="AZ326" s="46">
        <f>VLOOKUP($AU326,'2022-Allocations'!$I$6:$T$24,AZ$8,FALSE)</f>
        <v>0</v>
      </c>
      <c r="BA326" s="121">
        <f t="shared" si="55"/>
        <v>0</v>
      </c>
      <c r="BB326" s="46">
        <f>VLOOKUP(A326,'Data.Lookup - Do Not Print'!$G$3:$I$802,3,FALSE)</f>
        <v>3.4499999999999996E-2</v>
      </c>
      <c r="BC326" s="46">
        <f>VLOOKUP(A326,'Data.Lookup - Do Not Print'!$M$3:$O$802,3,FALSE)</f>
        <v>1.6299999999999999E-2</v>
      </c>
      <c r="BD326" s="46" t="str">
        <f t="shared" si="49"/>
        <v>N</v>
      </c>
      <c r="BE326" s="126">
        <f t="shared" si="50"/>
        <v>5681506</v>
      </c>
      <c r="BF326" s="126">
        <f t="shared" si="51"/>
        <v>0</v>
      </c>
      <c r="BG326" s="126">
        <f t="shared" si="52"/>
        <v>2988578</v>
      </c>
      <c r="BH326" s="126">
        <f t="shared" si="53"/>
        <v>0</v>
      </c>
      <c r="BI326" s="126">
        <f t="shared" si="54"/>
        <v>0</v>
      </c>
      <c r="BJ326" s="131">
        <f t="shared" si="48"/>
        <v>0</v>
      </c>
    </row>
    <row r="327" spans="1:62" ht="13.5" thickBot="1">
      <c r="A327" s="9" t="s">
        <v>342</v>
      </c>
      <c r="B327" s="11">
        <v>759401.46</v>
      </c>
      <c r="C327" s="11">
        <v>759401.46</v>
      </c>
      <c r="D327" s="11">
        <v>234260.93</v>
      </c>
      <c r="E327" s="11">
        <v>234260.93</v>
      </c>
      <c r="F327" s="11">
        <v>234260.93</v>
      </c>
      <c r="G327" s="11">
        <v>234260.93</v>
      </c>
      <c r="H327" s="11">
        <v>234260.93</v>
      </c>
      <c r="I327" s="11">
        <v>234260.93</v>
      </c>
      <c r="J327" s="11">
        <v>234260.93</v>
      </c>
      <c r="K327" s="11">
        <v>234260.93</v>
      </c>
      <c r="L327" s="11">
        <v>234260.93</v>
      </c>
      <c r="M327" s="11">
        <v>234260.93</v>
      </c>
      <c r="N327" s="11">
        <v>234260.93</v>
      </c>
      <c r="O327" s="11">
        <v>-47141.26</v>
      </c>
      <c r="P327" s="11">
        <v>-49742.21</v>
      </c>
      <c r="Q327" s="11">
        <v>-51443.85</v>
      </c>
      <c r="R327" s="11">
        <v>-52246.2</v>
      </c>
      <c r="S327" s="11">
        <v>-53048.55</v>
      </c>
      <c r="T327" s="11">
        <v>-53850.9</v>
      </c>
      <c r="U327" s="11">
        <v>-54653.25</v>
      </c>
      <c r="V327" s="11">
        <v>-55455.6</v>
      </c>
      <c r="W327" s="11">
        <v>-56257.93</v>
      </c>
      <c r="X327" s="11">
        <v>-57060.26</v>
      </c>
      <c r="Y327" s="11">
        <v>-57862.59</v>
      </c>
      <c r="Z327" s="11">
        <v>-58664.92</v>
      </c>
      <c r="AA327" s="11">
        <v>-59467.25</v>
      </c>
      <c r="AB327" s="11">
        <v>-2600.9499999999998</v>
      </c>
      <c r="AC327" s="11">
        <v>-2600.9499999999998</v>
      </c>
      <c r="AD327" s="11">
        <v>-1701.64</v>
      </c>
      <c r="AE327" s="11">
        <v>-802.35</v>
      </c>
      <c r="AF327" s="11">
        <v>-802.35</v>
      </c>
      <c r="AG327" s="11">
        <v>-802.35</v>
      </c>
      <c r="AH327" s="11">
        <v>-802.35</v>
      </c>
      <c r="AI327" s="11">
        <v>-802.35</v>
      </c>
      <c r="AJ327" s="11">
        <v>-802.33</v>
      </c>
      <c r="AK327" s="11">
        <v>-802.33</v>
      </c>
      <c r="AL327" s="11">
        <v>-802.33</v>
      </c>
      <c r="AM327" s="11">
        <v>-802.33</v>
      </c>
      <c r="AN327" s="11">
        <v>-802.33</v>
      </c>
      <c r="AO327" t="str">
        <f t="shared" si="45"/>
        <v>ED</v>
      </c>
      <c r="AP327" t="str">
        <f>IFERROR(IF(VLOOKUP(MID(A327,4,2),'Data.Lookup - Do Not Print'!$S$3:$T$7,2,FALSE)=1,MID(A327,4,2),0),"AN")</f>
        <v>AN</v>
      </c>
      <c r="AQ327" t="s">
        <v>987</v>
      </c>
      <c r="AR327" t="str">
        <f t="shared" si="46"/>
        <v>344000</v>
      </c>
      <c r="AS327" t="str">
        <f>IF(AO327="GD",VLOOKUP(_xlfn.NUMBERVALUE(AR327),'Data.Lookup - Do Not Print'!$D$3:$E$12,2,TRUE),VLOOKUP(_xlfn.NUMBERVALUE(AR327),'Data.Lookup - Do Not Print'!$A$3:$B$16,2,TRUE))</f>
        <v>Production - Other</v>
      </c>
      <c r="AT327">
        <v>1</v>
      </c>
      <c r="AU327" t="str">
        <f t="shared" si="47"/>
        <v>ED.AN1</v>
      </c>
      <c r="AV327" s="46">
        <f>VLOOKUP($AU327,'2022-Allocations'!$I$6:$T$24,AV$8,FALSE)</f>
        <v>0.65529999999999999</v>
      </c>
      <c r="AW327" s="46">
        <f>VLOOKUP($AU327,'2022-Allocations'!$I$6:$T$24,AW$8,FALSE)</f>
        <v>0</v>
      </c>
      <c r="AX327" s="46">
        <f>VLOOKUP($AU327,'2022-Allocations'!$I$6:$T$24,AX$8,FALSE)</f>
        <v>0.34470000000000001</v>
      </c>
      <c r="AY327" s="46">
        <f>VLOOKUP($AU327,'2022-Allocations'!$I$6:$T$24,AY$8,FALSE)</f>
        <v>0</v>
      </c>
      <c r="AZ327" s="46">
        <f>VLOOKUP($AU327,'2022-Allocations'!$I$6:$T$24,AZ$8,FALSE)</f>
        <v>0</v>
      </c>
      <c r="BA327" s="121">
        <f t="shared" si="55"/>
        <v>0</v>
      </c>
      <c r="BB327" s="46">
        <f>VLOOKUP(A327,'Data.Lookup - Do Not Print'!$G$3:$I$802,3,FALSE)</f>
        <v>4.1100000000000005E-2</v>
      </c>
      <c r="BC327" s="46">
        <f>VLOOKUP(A327,'Data.Lookup - Do Not Print'!$M$3:$O$802,3,FALSE)</f>
        <v>4.7100000000000003E-2</v>
      </c>
      <c r="BD327" s="46" t="str">
        <f t="shared" si="49"/>
        <v>N</v>
      </c>
      <c r="BE327" s="126">
        <f t="shared" si="50"/>
        <v>153511</v>
      </c>
      <c r="BF327" s="126">
        <f t="shared" si="51"/>
        <v>0</v>
      </c>
      <c r="BG327" s="126">
        <f t="shared" si="52"/>
        <v>80750</v>
      </c>
      <c r="BH327" s="126">
        <f t="shared" si="53"/>
        <v>0</v>
      </c>
      <c r="BI327" s="126">
        <f t="shared" si="54"/>
        <v>0</v>
      </c>
      <c r="BJ327" s="131">
        <f t="shared" si="48"/>
        <v>0</v>
      </c>
    </row>
    <row r="328" spans="1:62" ht="13.5" thickBot="1">
      <c r="A328" s="9" t="s">
        <v>343</v>
      </c>
      <c r="B328" s="11">
        <v>13382.11</v>
      </c>
      <c r="C328" s="11">
        <v>13382.11</v>
      </c>
      <c r="D328" s="11">
        <v>538522.64</v>
      </c>
      <c r="E328" s="11">
        <v>538522.64</v>
      </c>
      <c r="F328" s="11">
        <v>538522.64</v>
      </c>
      <c r="G328" s="11">
        <v>538522.64</v>
      </c>
      <c r="H328" s="11">
        <v>538522.64</v>
      </c>
      <c r="I328" s="11">
        <v>538522.64</v>
      </c>
      <c r="J328" s="11">
        <v>538522.64</v>
      </c>
      <c r="K328" s="11">
        <v>538522.64</v>
      </c>
      <c r="L328" s="11">
        <v>538522.64</v>
      </c>
      <c r="M328" s="11">
        <v>538522.64</v>
      </c>
      <c r="N328" s="11">
        <v>538522.64</v>
      </c>
      <c r="O328" s="11">
        <v>-5678.66</v>
      </c>
      <c r="P328" s="11">
        <v>-5767.87</v>
      </c>
      <c r="Q328" s="11">
        <v>74348.710000000006</v>
      </c>
      <c r="R328" s="11">
        <v>70758.559999999998</v>
      </c>
      <c r="S328" s="11">
        <v>67168.41</v>
      </c>
      <c r="T328" s="11">
        <v>63578.26</v>
      </c>
      <c r="U328" s="11">
        <v>59988.11</v>
      </c>
      <c r="V328" s="11">
        <v>56397.96</v>
      </c>
      <c r="W328" s="11">
        <v>52807.81</v>
      </c>
      <c r="X328" s="11">
        <v>49217.66</v>
      </c>
      <c r="Y328" s="11">
        <v>45627.51</v>
      </c>
      <c r="Z328" s="11">
        <v>42037.36</v>
      </c>
      <c r="AA328" s="11">
        <v>38447.21</v>
      </c>
      <c r="AB328" s="11">
        <v>-89.21</v>
      </c>
      <c r="AC328" s="11">
        <v>-89.21</v>
      </c>
      <c r="AD328" s="11">
        <v>-1839.69</v>
      </c>
      <c r="AE328" s="11">
        <v>-3590.15</v>
      </c>
      <c r="AF328" s="11">
        <v>-3590.15</v>
      </c>
      <c r="AG328" s="11">
        <v>-3590.15</v>
      </c>
      <c r="AH328" s="11">
        <v>-3590.15</v>
      </c>
      <c r="AI328" s="11">
        <v>-3590.15</v>
      </c>
      <c r="AJ328" s="11">
        <v>-3590.15</v>
      </c>
      <c r="AK328" s="11">
        <v>-3590.15</v>
      </c>
      <c r="AL328" s="11">
        <v>-3590.15</v>
      </c>
      <c r="AM328" s="11">
        <v>-3590.15</v>
      </c>
      <c r="AN328" s="11">
        <v>-3590.15</v>
      </c>
      <c r="AO328" t="str">
        <f t="shared" si="45"/>
        <v>ED</v>
      </c>
      <c r="AP328" t="str">
        <f>IFERROR(IF(VLOOKUP(MID(A328,4,2),'Data.Lookup - Do Not Print'!$S$3:$T$7,2,FALSE)=1,MID(A328,4,2),0),"AN")</f>
        <v>AN</v>
      </c>
      <c r="AQ328" t="s">
        <v>987</v>
      </c>
      <c r="AR328" t="str">
        <f t="shared" si="46"/>
        <v>345000</v>
      </c>
      <c r="AS328" t="str">
        <f>IF(AO328="GD",VLOOKUP(_xlfn.NUMBERVALUE(AR328),'Data.Lookup - Do Not Print'!$D$3:$E$12,2,TRUE),VLOOKUP(_xlfn.NUMBERVALUE(AR328),'Data.Lookup - Do Not Print'!$A$3:$B$16,2,TRUE))</f>
        <v>Production - Other</v>
      </c>
      <c r="AT328">
        <v>1</v>
      </c>
      <c r="AU328" t="str">
        <f t="shared" si="47"/>
        <v>ED.AN1</v>
      </c>
      <c r="AV328" s="46">
        <f>VLOOKUP($AU328,'2022-Allocations'!$I$6:$T$24,AV$8,FALSE)</f>
        <v>0.65529999999999999</v>
      </c>
      <c r="AW328" s="46">
        <f>VLOOKUP($AU328,'2022-Allocations'!$I$6:$T$24,AW$8,FALSE)</f>
        <v>0</v>
      </c>
      <c r="AX328" s="46">
        <f>VLOOKUP($AU328,'2022-Allocations'!$I$6:$T$24,AX$8,FALSE)</f>
        <v>0.34470000000000001</v>
      </c>
      <c r="AY328" s="46">
        <f>VLOOKUP($AU328,'2022-Allocations'!$I$6:$T$24,AY$8,FALSE)</f>
        <v>0</v>
      </c>
      <c r="AZ328" s="46">
        <f>VLOOKUP($AU328,'2022-Allocations'!$I$6:$T$24,AZ$8,FALSE)</f>
        <v>0</v>
      </c>
      <c r="BA328" s="121">
        <f t="shared" si="55"/>
        <v>0</v>
      </c>
      <c r="BB328" s="46">
        <f>VLOOKUP(A328,'Data.Lookup - Do Not Print'!$G$3:$I$802,3,FALSE)</f>
        <v>0.08</v>
      </c>
      <c r="BC328" s="46">
        <f>VLOOKUP(A328,'Data.Lookup - Do Not Print'!$M$3:$O$802,3,FALSE)</f>
        <v>6.2300000000000001E-2</v>
      </c>
      <c r="BD328" s="46" t="str">
        <f t="shared" si="49"/>
        <v>N</v>
      </c>
      <c r="BE328" s="126">
        <f t="shared" si="50"/>
        <v>352894</v>
      </c>
      <c r="BF328" s="126">
        <f t="shared" si="51"/>
        <v>0</v>
      </c>
      <c r="BG328" s="126">
        <f t="shared" si="52"/>
        <v>185629</v>
      </c>
      <c r="BH328" s="126">
        <f t="shared" si="53"/>
        <v>0</v>
      </c>
      <c r="BI328" s="126">
        <f t="shared" si="54"/>
        <v>0</v>
      </c>
      <c r="BJ328" s="131">
        <f t="shared" si="48"/>
        <v>0</v>
      </c>
    </row>
    <row r="329" spans="1:62" ht="13.5" thickBot="1">
      <c r="A329" s="9" t="s">
        <v>344</v>
      </c>
      <c r="B329" s="11">
        <v>91977.919999999998</v>
      </c>
      <c r="C329" s="11">
        <v>91977.919999999998</v>
      </c>
      <c r="D329" s="11">
        <v>91977.919999999998</v>
      </c>
      <c r="E329" s="11">
        <v>91977.919999999998</v>
      </c>
      <c r="F329" s="11">
        <v>91977.919999999998</v>
      </c>
      <c r="G329" s="11">
        <v>91977.919999999998</v>
      </c>
      <c r="H329" s="11">
        <v>91977.919999999998</v>
      </c>
      <c r="I329" s="11">
        <v>91977.919999999998</v>
      </c>
      <c r="J329" s="11">
        <v>91977.919999999998</v>
      </c>
      <c r="K329" s="11">
        <v>91977.919999999998</v>
      </c>
      <c r="L329" s="11">
        <v>91977.919999999998</v>
      </c>
      <c r="M329" s="11">
        <v>91977.919999999998</v>
      </c>
      <c r="N329" s="11">
        <v>91977.919999999998</v>
      </c>
      <c r="O329" s="11">
        <v>-42818.27</v>
      </c>
      <c r="P329" s="11">
        <v>-43053.58</v>
      </c>
      <c r="Q329" s="11">
        <v>-43288.89</v>
      </c>
      <c r="R329" s="11">
        <v>-43524.2</v>
      </c>
      <c r="S329" s="11">
        <v>-43759.51</v>
      </c>
      <c r="T329" s="11">
        <v>-43994.82</v>
      </c>
      <c r="U329" s="11">
        <v>-44230.13</v>
      </c>
      <c r="V329" s="11">
        <v>-44465.440000000002</v>
      </c>
      <c r="W329" s="11">
        <v>-44700.75</v>
      </c>
      <c r="X329" s="11">
        <v>-44936.06</v>
      </c>
      <c r="Y329" s="11">
        <v>-45171.37</v>
      </c>
      <c r="Z329" s="11">
        <v>-45406.68</v>
      </c>
      <c r="AA329" s="11">
        <v>-45641.99</v>
      </c>
      <c r="AB329" s="11">
        <v>-235.31</v>
      </c>
      <c r="AC329" s="11">
        <v>-235.31</v>
      </c>
      <c r="AD329" s="11">
        <v>-235.31</v>
      </c>
      <c r="AE329" s="11">
        <v>-235.31</v>
      </c>
      <c r="AF329" s="11">
        <v>-235.31</v>
      </c>
      <c r="AG329" s="11">
        <v>-235.31</v>
      </c>
      <c r="AH329" s="11">
        <v>-235.31</v>
      </c>
      <c r="AI329" s="11">
        <v>-235.31</v>
      </c>
      <c r="AJ329" s="11">
        <v>-235.31</v>
      </c>
      <c r="AK329" s="11">
        <v>-235.31</v>
      </c>
      <c r="AL329" s="11">
        <v>-235.31</v>
      </c>
      <c r="AM329" s="11">
        <v>-235.31</v>
      </c>
      <c r="AN329" s="11">
        <v>-235.31</v>
      </c>
      <c r="AO329" t="str">
        <f t="shared" si="45"/>
        <v>ED</v>
      </c>
      <c r="AP329" t="str">
        <f>IFERROR(IF(VLOOKUP(MID(A329,4,2),'Data.Lookup - Do Not Print'!$S$3:$T$7,2,FALSE)=1,MID(A329,4,2),0),"AN")</f>
        <v>AN</v>
      </c>
      <c r="AQ329" t="s">
        <v>987</v>
      </c>
      <c r="AR329" t="str">
        <f t="shared" si="46"/>
        <v>342000</v>
      </c>
      <c r="AS329" t="str">
        <f>IF(AO329="GD",VLOOKUP(_xlfn.NUMBERVALUE(AR329),'Data.Lookup - Do Not Print'!$D$3:$E$12,2,TRUE),VLOOKUP(_xlfn.NUMBERVALUE(AR329),'Data.Lookup - Do Not Print'!$A$3:$B$16,2,TRUE))</f>
        <v>Production - Other</v>
      </c>
      <c r="AT329">
        <v>1</v>
      </c>
      <c r="AU329" t="str">
        <f t="shared" si="47"/>
        <v>ED.AN1</v>
      </c>
      <c r="AV329" s="46">
        <f>VLOOKUP($AU329,'2022-Allocations'!$I$6:$T$24,AV$8,FALSE)</f>
        <v>0.65529999999999999</v>
      </c>
      <c r="AW329" s="46">
        <f>VLOOKUP($AU329,'2022-Allocations'!$I$6:$T$24,AW$8,FALSE)</f>
        <v>0</v>
      </c>
      <c r="AX329" s="46">
        <f>VLOOKUP($AU329,'2022-Allocations'!$I$6:$T$24,AX$8,FALSE)</f>
        <v>0.34470000000000001</v>
      </c>
      <c r="AY329" s="46">
        <f>VLOOKUP($AU329,'2022-Allocations'!$I$6:$T$24,AY$8,FALSE)</f>
        <v>0</v>
      </c>
      <c r="AZ329" s="46">
        <f>VLOOKUP($AU329,'2022-Allocations'!$I$6:$T$24,AZ$8,FALSE)</f>
        <v>0</v>
      </c>
      <c r="BA329" s="121">
        <f t="shared" si="55"/>
        <v>0</v>
      </c>
      <c r="BB329" s="46">
        <f>VLOOKUP(A329,'Data.Lookup - Do Not Print'!$G$3:$I$802,3,FALSE)</f>
        <v>3.0699999999999998E-2</v>
      </c>
      <c r="BC329" s="46">
        <f>VLOOKUP(A329,'Data.Lookup - Do Not Print'!$M$3:$O$802,3,FALSE)</f>
        <v>2.8799999999999999E-2</v>
      </c>
      <c r="BD329" s="46" t="str">
        <f t="shared" si="49"/>
        <v>N</v>
      </c>
      <c r="BE329" s="126">
        <f t="shared" si="50"/>
        <v>60273</v>
      </c>
      <c r="BF329" s="126">
        <f t="shared" si="51"/>
        <v>0</v>
      </c>
      <c r="BG329" s="126">
        <f t="shared" si="52"/>
        <v>31705</v>
      </c>
      <c r="BH329" s="126">
        <f t="shared" si="53"/>
        <v>0</v>
      </c>
      <c r="BI329" s="126">
        <f t="shared" si="54"/>
        <v>0</v>
      </c>
      <c r="BJ329" s="131">
        <f t="shared" si="48"/>
        <v>0</v>
      </c>
    </row>
    <row r="330" spans="1:62" ht="13.5" thickBot="1">
      <c r="A330" s="9" t="s">
        <v>345</v>
      </c>
      <c r="B330" s="11">
        <v>208505.82</v>
      </c>
      <c r="C330" s="11">
        <v>208505.82</v>
      </c>
      <c r="D330" s="11">
        <v>208505.82</v>
      </c>
      <c r="E330" s="11">
        <v>208505.82</v>
      </c>
      <c r="F330" s="11">
        <v>208505.82</v>
      </c>
      <c r="G330" s="11">
        <v>208505.82</v>
      </c>
      <c r="H330" s="11">
        <v>208505.82</v>
      </c>
      <c r="I330" s="11">
        <v>208505.82</v>
      </c>
      <c r="J330" s="11">
        <v>208505.82</v>
      </c>
      <c r="K330" s="11">
        <v>208505.82</v>
      </c>
      <c r="L330" s="11">
        <v>208505.82</v>
      </c>
      <c r="M330" s="11">
        <v>208505.82</v>
      </c>
      <c r="N330" s="11">
        <v>208505.82</v>
      </c>
      <c r="O330" s="11">
        <v>-91566.16</v>
      </c>
      <c r="P330" s="11">
        <v>-92177.95</v>
      </c>
      <c r="Q330" s="11">
        <v>-92789.74</v>
      </c>
      <c r="R330" s="11">
        <v>-93401.53</v>
      </c>
      <c r="S330" s="11">
        <v>-94013.32</v>
      </c>
      <c r="T330" s="11">
        <v>-94625.11</v>
      </c>
      <c r="U330" s="11">
        <v>-95236.9</v>
      </c>
      <c r="V330" s="11">
        <v>-95848.69</v>
      </c>
      <c r="W330" s="11">
        <v>-96460.479999999996</v>
      </c>
      <c r="X330" s="11">
        <v>-97072.27</v>
      </c>
      <c r="Y330" s="11">
        <v>-97684.06</v>
      </c>
      <c r="Z330" s="11">
        <v>-98295.85</v>
      </c>
      <c r="AA330" s="11">
        <v>-98907.64</v>
      </c>
      <c r="AB330" s="11">
        <v>-611.79</v>
      </c>
      <c r="AC330" s="11">
        <v>-611.79</v>
      </c>
      <c r="AD330" s="11">
        <v>-611.79</v>
      </c>
      <c r="AE330" s="11">
        <v>-611.79</v>
      </c>
      <c r="AF330" s="11">
        <v>-611.79</v>
      </c>
      <c r="AG330" s="11">
        <v>-611.79</v>
      </c>
      <c r="AH330" s="11">
        <v>-611.79</v>
      </c>
      <c r="AI330" s="11">
        <v>-611.79</v>
      </c>
      <c r="AJ330" s="11">
        <v>-611.79</v>
      </c>
      <c r="AK330" s="11">
        <v>-611.79</v>
      </c>
      <c r="AL330" s="11">
        <v>-611.79</v>
      </c>
      <c r="AM330" s="11">
        <v>-611.79</v>
      </c>
      <c r="AN330" s="11">
        <v>-611.79</v>
      </c>
      <c r="AO330" t="str">
        <f t="shared" si="45"/>
        <v>ED</v>
      </c>
      <c r="AP330" t="str">
        <f>IFERROR(IF(VLOOKUP(MID(A330,4,2),'Data.Lookup - Do Not Print'!$S$3:$T$7,2,FALSE)=1,MID(A330,4,2),0),"AN")</f>
        <v>AN</v>
      </c>
      <c r="AQ330" t="s">
        <v>987</v>
      </c>
      <c r="AR330" t="str">
        <f t="shared" si="46"/>
        <v>344000</v>
      </c>
      <c r="AS330" t="str">
        <f>IF(AO330="GD",VLOOKUP(_xlfn.NUMBERVALUE(AR330),'Data.Lookup - Do Not Print'!$D$3:$E$12,2,TRUE),VLOOKUP(_xlfn.NUMBERVALUE(AR330),'Data.Lookup - Do Not Print'!$A$3:$B$16,2,TRUE))</f>
        <v>Production - Other</v>
      </c>
      <c r="AT330">
        <v>1</v>
      </c>
      <c r="AU330" t="str">
        <f t="shared" si="47"/>
        <v>ED.AN1</v>
      </c>
      <c r="AV330" s="46">
        <f>VLOOKUP($AU330,'2022-Allocations'!$I$6:$T$24,AV$8,FALSE)</f>
        <v>0.65529999999999999</v>
      </c>
      <c r="AW330" s="46">
        <f>VLOOKUP($AU330,'2022-Allocations'!$I$6:$T$24,AW$8,FALSE)</f>
        <v>0</v>
      </c>
      <c r="AX330" s="46">
        <f>VLOOKUP($AU330,'2022-Allocations'!$I$6:$T$24,AX$8,FALSE)</f>
        <v>0.34470000000000001</v>
      </c>
      <c r="AY330" s="46">
        <f>VLOOKUP($AU330,'2022-Allocations'!$I$6:$T$24,AY$8,FALSE)</f>
        <v>0</v>
      </c>
      <c r="AZ330" s="46">
        <f>VLOOKUP($AU330,'2022-Allocations'!$I$6:$T$24,AZ$8,FALSE)</f>
        <v>0</v>
      </c>
      <c r="BA330" s="121">
        <f t="shared" si="55"/>
        <v>0</v>
      </c>
      <c r="BB330" s="46">
        <f>VLOOKUP(A330,'Data.Lookup - Do Not Print'!$G$3:$I$802,3,FALSE)</f>
        <v>3.5209999999999998E-2</v>
      </c>
      <c r="BC330" s="46">
        <f>VLOOKUP(A330,'Data.Lookup - Do Not Print'!$M$3:$O$802,3,FALSE)</f>
        <v>3.1699999999999999E-2</v>
      </c>
      <c r="BD330" s="46" t="str">
        <f t="shared" si="49"/>
        <v>N</v>
      </c>
      <c r="BE330" s="126">
        <f t="shared" si="50"/>
        <v>136634</v>
      </c>
      <c r="BF330" s="126">
        <f t="shared" si="51"/>
        <v>0</v>
      </c>
      <c r="BG330" s="126">
        <f t="shared" si="52"/>
        <v>71872</v>
      </c>
      <c r="BH330" s="126">
        <f t="shared" si="53"/>
        <v>0</v>
      </c>
      <c r="BI330" s="126">
        <f t="shared" si="54"/>
        <v>0</v>
      </c>
      <c r="BJ330" s="131">
        <f t="shared" si="48"/>
        <v>0</v>
      </c>
    </row>
    <row r="331" spans="1:62" ht="13.5" thickBot="1">
      <c r="A331" s="9" t="s">
        <v>346</v>
      </c>
      <c r="B331" s="11">
        <v>49439.02</v>
      </c>
      <c r="C331" s="11">
        <v>49439.02</v>
      </c>
      <c r="D331" s="11">
        <v>49439.02</v>
      </c>
      <c r="E331" s="11">
        <v>49439.02</v>
      </c>
      <c r="F331" s="11">
        <v>49439.02</v>
      </c>
      <c r="G331" s="11">
        <v>49439.02</v>
      </c>
      <c r="H331" s="11">
        <v>267144.89</v>
      </c>
      <c r="I331" s="11">
        <v>267743.78999999998</v>
      </c>
      <c r="J331" s="11">
        <v>267743.78999999998</v>
      </c>
      <c r="K331" s="11">
        <v>267743.78999999998</v>
      </c>
      <c r="L331" s="11">
        <v>308080.38</v>
      </c>
      <c r="M331" s="11">
        <v>308080.38</v>
      </c>
      <c r="N331" s="11">
        <v>308080.38</v>
      </c>
      <c r="O331" s="11">
        <v>-11844.42</v>
      </c>
      <c r="P331" s="11">
        <v>-12099.44</v>
      </c>
      <c r="Q331" s="11">
        <v>-12354.46</v>
      </c>
      <c r="R331" s="11">
        <v>-12609.48</v>
      </c>
      <c r="S331" s="11">
        <v>-12864.5</v>
      </c>
      <c r="T331" s="11">
        <v>-13119.52</v>
      </c>
      <c r="U331" s="11">
        <v>-13936.05</v>
      </c>
      <c r="V331" s="11">
        <v>-15315.62</v>
      </c>
      <c r="W331" s="11">
        <v>-16696.740000000002</v>
      </c>
      <c r="X331" s="11">
        <v>-18077.86</v>
      </c>
      <c r="Y331" s="11">
        <v>-19563.009999999998</v>
      </c>
      <c r="Z331" s="11">
        <v>-21152.19</v>
      </c>
      <c r="AA331" s="11">
        <v>-22741.37</v>
      </c>
      <c r="AB331" s="11">
        <v>-255.02</v>
      </c>
      <c r="AC331" s="11">
        <v>-255.02</v>
      </c>
      <c r="AD331" s="11">
        <v>-255.02</v>
      </c>
      <c r="AE331" s="11">
        <v>-255.02</v>
      </c>
      <c r="AF331" s="11">
        <v>-255.02</v>
      </c>
      <c r="AG331" s="11">
        <v>-255.02</v>
      </c>
      <c r="AH331" s="11">
        <v>-816.53</v>
      </c>
      <c r="AI331" s="11">
        <v>-1379.57</v>
      </c>
      <c r="AJ331" s="11">
        <v>-1381.12</v>
      </c>
      <c r="AK331" s="11">
        <v>-1381.12</v>
      </c>
      <c r="AL331" s="11">
        <v>-1485.15</v>
      </c>
      <c r="AM331" s="11">
        <v>-1589.18</v>
      </c>
      <c r="AN331" s="11">
        <v>-1589.18</v>
      </c>
      <c r="AO331" t="str">
        <f t="shared" ref="AO331:AO394" si="56">LEFT(A331,2)</f>
        <v>ED</v>
      </c>
      <c r="AP331" t="str">
        <f>IFERROR(IF(VLOOKUP(MID(A331,4,2),'Data.Lookup - Do Not Print'!$S$3:$T$7,2,FALSE)=1,MID(A331,4,2),0),"AN")</f>
        <v>AN</v>
      </c>
      <c r="AQ331" t="s">
        <v>987</v>
      </c>
      <c r="AR331" t="str">
        <f t="shared" ref="AR331:AR394" si="57">RIGHT(A331,6)</f>
        <v>345000</v>
      </c>
      <c r="AS331" t="str">
        <f>IF(AO331="GD",VLOOKUP(_xlfn.NUMBERVALUE(AR331),'Data.Lookup - Do Not Print'!$D$3:$E$12,2,TRUE),VLOOKUP(_xlfn.NUMBERVALUE(AR331),'Data.Lookup - Do Not Print'!$A$3:$B$16,2,TRUE))</f>
        <v>Production - Other</v>
      </c>
      <c r="AT331">
        <v>1</v>
      </c>
      <c r="AU331" t="str">
        <f t="shared" ref="AU331:AU394" si="58">_xlfn.CONCAT(AO331,".",AP331,AT331)</f>
        <v>ED.AN1</v>
      </c>
      <c r="AV331" s="46">
        <f>VLOOKUP($AU331,'2022-Allocations'!$I$6:$T$24,AV$8,FALSE)</f>
        <v>0.65529999999999999</v>
      </c>
      <c r="AW331" s="46">
        <f>VLOOKUP($AU331,'2022-Allocations'!$I$6:$T$24,AW$8,FALSE)</f>
        <v>0</v>
      </c>
      <c r="AX331" s="46">
        <f>VLOOKUP($AU331,'2022-Allocations'!$I$6:$T$24,AX$8,FALSE)</f>
        <v>0.34470000000000001</v>
      </c>
      <c r="AY331" s="46">
        <f>VLOOKUP($AU331,'2022-Allocations'!$I$6:$T$24,AY$8,FALSE)</f>
        <v>0</v>
      </c>
      <c r="AZ331" s="46">
        <f>VLOOKUP($AU331,'2022-Allocations'!$I$6:$T$24,AZ$8,FALSE)</f>
        <v>0</v>
      </c>
      <c r="BA331" s="121">
        <f t="shared" si="55"/>
        <v>0</v>
      </c>
      <c r="BB331" s="46">
        <f>VLOOKUP(A331,'Data.Lookup - Do Not Print'!$G$3:$I$802,3,FALSE)</f>
        <v>6.1900000000000004E-2</v>
      </c>
      <c r="BC331" s="46">
        <f>VLOOKUP(A331,'Data.Lookup - Do Not Print'!$M$3:$O$802,3,FALSE)</f>
        <v>5.5500000000000001E-2</v>
      </c>
      <c r="BD331" s="46" t="str">
        <f t="shared" si="49"/>
        <v>N</v>
      </c>
      <c r="BE331" s="126">
        <f t="shared" si="50"/>
        <v>201885</v>
      </c>
      <c r="BF331" s="126">
        <f t="shared" si="51"/>
        <v>0</v>
      </c>
      <c r="BG331" s="126">
        <f t="shared" si="52"/>
        <v>106195</v>
      </c>
      <c r="BH331" s="126">
        <f t="shared" si="53"/>
        <v>0</v>
      </c>
      <c r="BI331" s="126">
        <f t="shared" si="54"/>
        <v>0</v>
      </c>
      <c r="BJ331" s="131">
        <f t="shared" ref="BJ331:BJ394" si="59">IF(ABS(SUM(BE331:BI331)-N331)&gt;1,"Allocate",0)</f>
        <v>0</v>
      </c>
    </row>
    <row r="332" spans="1:62" ht="13.5" thickBot="1">
      <c r="A332" s="9" t="s">
        <v>347</v>
      </c>
      <c r="B332" s="12">
        <v>4200000</v>
      </c>
      <c r="C332" s="12">
        <v>4200000</v>
      </c>
      <c r="D332" s="12">
        <v>4200000</v>
      </c>
      <c r="E332" s="12">
        <v>4200000</v>
      </c>
      <c r="F332" s="12">
        <v>4200000</v>
      </c>
      <c r="G332" s="12">
        <v>4200000</v>
      </c>
      <c r="H332" s="12">
        <v>4200000</v>
      </c>
      <c r="I332" s="12">
        <v>4200000</v>
      </c>
      <c r="J332" s="12">
        <v>4200000</v>
      </c>
      <c r="K332" s="12">
        <v>4200000</v>
      </c>
      <c r="L332" s="12">
        <v>4200000</v>
      </c>
      <c r="M332" s="12">
        <v>4200000</v>
      </c>
      <c r="N332" s="12">
        <v>4200000</v>
      </c>
      <c r="O332" s="11">
        <v>-2023519.98</v>
      </c>
      <c r="P332" s="11">
        <v>-2030484.98</v>
      </c>
      <c r="Q332" s="11">
        <v>-2037449.98</v>
      </c>
      <c r="R332" s="11">
        <v>-2044414.98</v>
      </c>
      <c r="S332" s="11">
        <v>-2051379.98</v>
      </c>
      <c r="T332" s="11">
        <v>-2058344.98</v>
      </c>
      <c r="U332" s="11">
        <v>-2065309.98</v>
      </c>
      <c r="V332" s="11">
        <v>-2072274.98</v>
      </c>
      <c r="W332" s="11">
        <v>-2079239.98</v>
      </c>
      <c r="X332" s="11">
        <v>-2086204.98</v>
      </c>
      <c r="Y332" s="11">
        <v>-2093169.98</v>
      </c>
      <c r="Z332" s="11">
        <v>-2100134.98</v>
      </c>
      <c r="AA332" s="11">
        <v>-2107099.98</v>
      </c>
      <c r="AB332" s="12">
        <v>-6965</v>
      </c>
      <c r="AC332" s="12">
        <v>-6965</v>
      </c>
      <c r="AD332" s="12">
        <v>-6965</v>
      </c>
      <c r="AE332" s="12">
        <v>-6965</v>
      </c>
      <c r="AF332" s="12">
        <v>-6965</v>
      </c>
      <c r="AG332" s="12">
        <v>-6965</v>
      </c>
      <c r="AH332" s="12">
        <v>-6965</v>
      </c>
      <c r="AI332" s="12">
        <v>-6965</v>
      </c>
      <c r="AJ332" s="12">
        <v>-6965</v>
      </c>
      <c r="AK332" s="12">
        <v>-6965</v>
      </c>
      <c r="AL332" s="12">
        <v>-6965</v>
      </c>
      <c r="AM332" s="12">
        <v>-6965</v>
      </c>
      <c r="AN332" s="12">
        <v>-6965</v>
      </c>
      <c r="AO332" t="str">
        <f t="shared" si="56"/>
        <v>ED</v>
      </c>
      <c r="AP332" t="str">
        <f>IFERROR(IF(VLOOKUP(MID(A332,4,2),'Data.Lookup - Do Not Print'!$S$3:$T$7,2,FALSE)=1,MID(A332,4,2),0),"AN")</f>
        <v>AN</v>
      </c>
      <c r="AQ332" t="s">
        <v>987</v>
      </c>
      <c r="AR332" t="str">
        <f t="shared" si="57"/>
        <v>330100</v>
      </c>
      <c r="AS332" t="str">
        <f>IF(AO332="GD",VLOOKUP(_xlfn.NUMBERVALUE(AR332),'Data.Lookup - Do Not Print'!$D$3:$E$12,2,TRUE),VLOOKUP(_xlfn.NUMBERVALUE(AR332),'Data.Lookup - Do Not Print'!$A$3:$B$16,2,TRUE))</f>
        <v>Production - Hydro</v>
      </c>
      <c r="AT332">
        <v>1</v>
      </c>
      <c r="AU332" t="str">
        <f t="shared" si="58"/>
        <v>ED.AN1</v>
      </c>
      <c r="AV332" s="46">
        <f>VLOOKUP($AU332,'2022-Allocations'!$I$6:$T$24,AV$8,FALSE)</f>
        <v>0.65529999999999999</v>
      </c>
      <c r="AW332" s="46">
        <f>VLOOKUP($AU332,'2022-Allocations'!$I$6:$T$24,AW$8,FALSE)</f>
        <v>0</v>
      </c>
      <c r="AX332" s="46">
        <f>VLOOKUP($AU332,'2022-Allocations'!$I$6:$T$24,AX$8,FALSE)</f>
        <v>0.34470000000000001</v>
      </c>
      <c r="AY332" s="46">
        <f>VLOOKUP($AU332,'2022-Allocations'!$I$6:$T$24,AY$8,FALSE)</f>
        <v>0</v>
      </c>
      <c r="AZ332" s="46">
        <f>VLOOKUP($AU332,'2022-Allocations'!$I$6:$T$24,AZ$8,FALSE)</f>
        <v>0</v>
      </c>
      <c r="BA332" s="121">
        <f t="shared" si="55"/>
        <v>0</v>
      </c>
      <c r="BB332" s="46">
        <f>VLOOKUP(A332,'Data.Lookup - Do Not Print'!$G$3:$I$802,3,FALSE)</f>
        <v>1.9900000000000001E-2</v>
      </c>
      <c r="BC332" s="46">
        <f>VLOOKUP(A332,'Data.Lookup - Do Not Print'!$M$3:$O$802,3,FALSE)</f>
        <v>1.9900000000000001E-2</v>
      </c>
      <c r="BD332" s="46" t="str">
        <f t="shared" ref="BD332:BD395" si="60">IF(AND(BB332=0,BC332=0),"Y","N")</f>
        <v>N</v>
      </c>
      <c r="BE332" s="126">
        <f t="shared" ref="BE332:BE395" si="61">ROUND($N332*AV332,0)</f>
        <v>2752260</v>
      </c>
      <c r="BF332" s="126">
        <f t="shared" ref="BF332:BF395" si="62">ROUND($N332*AW332,0)</f>
        <v>0</v>
      </c>
      <c r="BG332" s="126">
        <f t="shared" ref="BG332:BG395" si="63">ROUND($N332*AX332,0)</f>
        <v>1447740</v>
      </c>
      <c r="BH332" s="126">
        <f t="shared" ref="BH332:BH395" si="64">ROUND($N332*AY332,0)</f>
        <v>0</v>
      </c>
      <c r="BI332" s="126">
        <f t="shared" ref="BI332:BI395" si="65">ROUND($N332*AZ332,0)</f>
        <v>0</v>
      </c>
      <c r="BJ332" s="131">
        <f t="shared" si="59"/>
        <v>0</v>
      </c>
    </row>
    <row r="333" spans="1:62" ht="13.5" thickBot="1">
      <c r="A333" s="9" t="s">
        <v>348</v>
      </c>
      <c r="B333" s="11">
        <v>108111.21</v>
      </c>
      <c r="C333" s="11">
        <v>108111.21</v>
      </c>
      <c r="D333" s="11">
        <v>108111.21</v>
      </c>
      <c r="E333" s="11">
        <v>108111.21</v>
      </c>
      <c r="F333" s="11">
        <v>108111.21</v>
      </c>
      <c r="G333" s="11">
        <v>108111.21</v>
      </c>
      <c r="H333" s="11">
        <v>108111.21</v>
      </c>
      <c r="I333" s="11">
        <v>108111.21</v>
      </c>
      <c r="J333" s="11">
        <v>108111.21</v>
      </c>
      <c r="K333" s="11">
        <v>108111.21</v>
      </c>
      <c r="L333" s="11">
        <v>108111.21</v>
      </c>
      <c r="M333" s="11">
        <v>108111.21</v>
      </c>
      <c r="N333" s="11">
        <v>108111.21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t="str">
        <f t="shared" si="56"/>
        <v>ED</v>
      </c>
      <c r="AP333" t="str">
        <f>IFERROR(IF(VLOOKUP(MID(A333,4,2),'Data.Lookup - Do Not Print'!$S$3:$T$7,2,FALSE)=1,MID(A333,4,2),0),"AN")</f>
        <v>AN</v>
      </c>
      <c r="AQ333" t="s">
        <v>987</v>
      </c>
      <c r="AR333" t="str">
        <f t="shared" si="57"/>
        <v>330200</v>
      </c>
      <c r="AS333" t="str">
        <f>IF(AO333="GD",VLOOKUP(_xlfn.NUMBERVALUE(AR333),'Data.Lookup - Do Not Print'!$D$3:$E$12,2,TRUE),VLOOKUP(_xlfn.NUMBERVALUE(AR333),'Data.Lookup - Do Not Print'!$A$3:$B$16,2,TRUE))</f>
        <v>Production - Hydro</v>
      </c>
      <c r="AT333">
        <v>1</v>
      </c>
      <c r="AU333" t="str">
        <f t="shared" si="58"/>
        <v>ED.AN1</v>
      </c>
      <c r="AV333" s="46">
        <f>VLOOKUP($AU333,'2022-Allocations'!$I$6:$T$24,AV$8,FALSE)</f>
        <v>0.65529999999999999</v>
      </c>
      <c r="AW333" s="46">
        <f>VLOOKUP($AU333,'2022-Allocations'!$I$6:$T$24,AW$8,FALSE)</f>
        <v>0</v>
      </c>
      <c r="AX333" s="46">
        <f>VLOOKUP($AU333,'2022-Allocations'!$I$6:$T$24,AX$8,FALSE)</f>
        <v>0.34470000000000001</v>
      </c>
      <c r="AY333" s="46">
        <f>VLOOKUP($AU333,'2022-Allocations'!$I$6:$T$24,AY$8,FALSE)</f>
        <v>0</v>
      </c>
      <c r="AZ333" s="46">
        <f>VLOOKUP($AU333,'2022-Allocations'!$I$6:$T$24,AZ$8,FALSE)</f>
        <v>0</v>
      </c>
      <c r="BA333" s="121">
        <f t="shared" si="55"/>
        <v>0</v>
      </c>
      <c r="BB333" s="46">
        <f>VLOOKUP(A333,'Data.Lookup - Do Not Print'!$G$3:$I$802,3,FALSE)</f>
        <v>0</v>
      </c>
      <c r="BC333" s="46">
        <f>VLOOKUP(A333,'Data.Lookup - Do Not Print'!$M$3:$O$802,3,FALSE)</f>
        <v>0</v>
      </c>
      <c r="BD333" s="46" t="str">
        <f t="shared" si="60"/>
        <v>Y</v>
      </c>
      <c r="BE333" s="126">
        <f t="shared" si="61"/>
        <v>70845</v>
      </c>
      <c r="BF333" s="126">
        <f t="shared" si="62"/>
        <v>0</v>
      </c>
      <c r="BG333" s="126">
        <f t="shared" si="63"/>
        <v>37266</v>
      </c>
      <c r="BH333" s="126">
        <f t="shared" si="64"/>
        <v>0</v>
      </c>
      <c r="BI333" s="126">
        <f t="shared" si="65"/>
        <v>0</v>
      </c>
      <c r="BJ333" s="131">
        <f t="shared" si="59"/>
        <v>0</v>
      </c>
    </row>
    <row r="334" spans="1:62" ht="13.5" thickBot="1">
      <c r="A334" s="9" t="s">
        <v>349</v>
      </c>
      <c r="B334" s="11">
        <v>13633.6</v>
      </c>
      <c r="C334" s="11">
        <v>13633.6</v>
      </c>
      <c r="D334" s="11">
        <v>13633.6</v>
      </c>
      <c r="E334" s="11">
        <v>13633.6</v>
      </c>
      <c r="F334" s="11">
        <v>13633.6</v>
      </c>
      <c r="G334" s="11">
        <v>13633.6</v>
      </c>
      <c r="H334" s="11">
        <v>13633.6</v>
      </c>
      <c r="I334" s="11">
        <v>13633.6</v>
      </c>
      <c r="J334" s="11">
        <v>13633.6</v>
      </c>
      <c r="K334" s="11">
        <v>13633.6</v>
      </c>
      <c r="L334" s="11">
        <v>13633.6</v>
      </c>
      <c r="M334" s="11">
        <v>13633.6</v>
      </c>
      <c r="N334" s="11">
        <v>13633.6</v>
      </c>
      <c r="O334" s="11">
        <v>-10449.67</v>
      </c>
      <c r="P334" s="11">
        <v>-10468.530000000001</v>
      </c>
      <c r="Q334" s="11">
        <v>-10487.39</v>
      </c>
      <c r="R334" s="11">
        <v>-10506.25</v>
      </c>
      <c r="S334" s="11">
        <v>-10525.11</v>
      </c>
      <c r="T334" s="11">
        <v>-10543.97</v>
      </c>
      <c r="U334" s="11">
        <v>-10562.83</v>
      </c>
      <c r="V334" s="11">
        <v>-10581.69</v>
      </c>
      <c r="W334" s="11">
        <v>-10600.55</v>
      </c>
      <c r="X334" s="11">
        <v>-10619.41</v>
      </c>
      <c r="Y334" s="11">
        <v>-10638.27</v>
      </c>
      <c r="Z334" s="11">
        <v>-10657.13</v>
      </c>
      <c r="AA334" s="11">
        <v>-10675.99</v>
      </c>
      <c r="AB334" s="11">
        <v>-18.86</v>
      </c>
      <c r="AC334" s="11">
        <v>-18.86</v>
      </c>
      <c r="AD334" s="11">
        <v>-18.86</v>
      </c>
      <c r="AE334" s="11">
        <v>-18.86</v>
      </c>
      <c r="AF334" s="11">
        <v>-18.86</v>
      </c>
      <c r="AG334" s="11">
        <v>-18.86</v>
      </c>
      <c r="AH334" s="11">
        <v>-18.86</v>
      </c>
      <c r="AI334" s="11">
        <v>-18.86</v>
      </c>
      <c r="AJ334" s="11">
        <v>-18.86</v>
      </c>
      <c r="AK334" s="11">
        <v>-18.86</v>
      </c>
      <c r="AL334" s="11">
        <v>-18.86</v>
      </c>
      <c r="AM334" s="11">
        <v>-18.86</v>
      </c>
      <c r="AN334" s="11">
        <v>-18.86</v>
      </c>
      <c r="AO334" t="str">
        <f t="shared" si="56"/>
        <v>ED</v>
      </c>
      <c r="AP334" t="str">
        <f>IFERROR(IF(VLOOKUP(MID(A334,4,2),'Data.Lookup - Do Not Print'!$S$3:$T$7,2,FALSE)=1,MID(A334,4,2),0),"AN")</f>
        <v>AN</v>
      </c>
      <c r="AQ334" t="s">
        <v>987</v>
      </c>
      <c r="AR334" t="str">
        <f t="shared" si="57"/>
        <v>330300</v>
      </c>
      <c r="AS334" t="str">
        <f>IF(AO334="GD",VLOOKUP(_xlfn.NUMBERVALUE(AR334),'Data.Lookup - Do Not Print'!$D$3:$E$12,2,TRUE),VLOOKUP(_xlfn.NUMBERVALUE(AR334),'Data.Lookup - Do Not Print'!$A$3:$B$16,2,TRUE))</f>
        <v>Production - Hydro</v>
      </c>
      <c r="AT334">
        <v>1</v>
      </c>
      <c r="AU334" t="str">
        <f t="shared" si="58"/>
        <v>ED.AN1</v>
      </c>
      <c r="AV334" s="46">
        <f>VLOOKUP($AU334,'2022-Allocations'!$I$6:$T$24,AV$8,FALSE)</f>
        <v>0.65529999999999999</v>
      </c>
      <c r="AW334" s="46">
        <f>VLOOKUP($AU334,'2022-Allocations'!$I$6:$T$24,AW$8,FALSE)</f>
        <v>0</v>
      </c>
      <c r="AX334" s="46">
        <f>VLOOKUP($AU334,'2022-Allocations'!$I$6:$T$24,AX$8,FALSE)</f>
        <v>0.34470000000000001</v>
      </c>
      <c r="AY334" s="46">
        <f>VLOOKUP($AU334,'2022-Allocations'!$I$6:$T$24,AY$8,FALSE)</f>
        <v>0</v>
      </c>
      <c r="AZ334" s="46">
        <f>VLOOKUP($AU334,'2022-Allocations'!$I$6:$T$24,AZ$8,FALSE)</f>
        <v>0</v>
      </c>
      <c r="BA334" s="121">
        <f t="shared" si="55"/>
        <v>0</v>
      </c>
      <c r="BB334" s="46">
        <f>VLOOKUP(A334,'Data.Lookup - Do Not Print'!$G$3:$I$802,3,FALSE)</f>
        <v>1.66E-2</v>
      </c>
      <c r="BC334" s="46">
        <f>VLOOKUP(A334,'Data.Lookup - Do Not Print'!$M$3:$O$802,3,FALSE)</f>
        <v>1.2500000000000001E-2</v>
      </c>
      <c r="BD334" s="46" t="str">
        <f t="shared" si="60"/>
        <v>N</v>
      </c>
      <c r="BE334" s="126">
        <f t="shared" si="61"/>
        <v>8934</v>
      </c>
      <c r="BF334" s="126">
        <f t="shared" si="62"/>
        <v>0</v>
      </c>
      <c r="BG334" s="126">
        <f t="shared" si="63"/>
        <v>4700</v>
      </c>
      <c r="BH334" s="126">
        <f t="shared" si="64"/>
        <v>0</v>
      </c>
      <c r="BI334" s="126">
        <f t="shared" si="65"/>
        <v>0</v>
      </c>
      <c r="BJ334" s="131">
        <f t="shared" si="59"/>
        <v>0</v>
      </c>
    </row>
    <row r="335" spans="1:62" ht="13.5" thickBot="1">
      <c r="A335" s="9" t="s">
        <v>350</v>
      </c>
      <c r="B335" s="11">
        <v>3626.67</v>
      </c>
      <c r="C335" s="11">
        <v>3626.67</v>
      </c>
      <c r="D335" s="11">
        <v>3626.67</v>
      </c>
      <c r="E335" s="11">
        <v>3626.67</v>
      </c>
      <c r="F335" s="11">
        <v>3626.67</v>
      </c>
      <c r="G335" s="11">
        <v>3626.67</v>
      </c>
      <c r="H335" s="11">
        <v>3626.67</v>
      </c>
      <c r="I335" s="11">
        <v>3626.67</v>
      </c>
      <c r="J335" s="11">
        <v>3626.67</v>
      </c>
      <c r="K335" s="11">
        <v>3626.67</v>
      </c>
      <c r="L335" s="11">
        <v>3626.67</v>
      </c>
      <c r="M335" s="11">
        <v>3626.67</v>
      </c>
      <c r="N335" s="11">
        <v>3626.67</v>
      </c>
      <c r="O335" s="11">
        <v>-3626.67</v>
      </c>
      <c r="P335" s="11">
        <v>-3626.67</v>
      </c>
      <c r="Q335" s="11">
        <v>-3626.67</v>
      </c>
      <c r="R335" s="11">
        <v>-3626.67</v>
      </c>
      <c r="S335" s="11">
        <v>-3626.67</v>
      </c>
      <c r="T335" s="11">
        <v>-3626.67</v>
      </c>
      <c r="U335" s="11">
        <v>-3626.67</v>
      </c>
      <c r="V335" s="11">
        <v>-3626.67</v>
      </c>
      <c r="W335" s="11">
        <v>-3626.67</v>
      </c>
      <c r="X335" s="11">
        <v>-3626.67</v>
      </c>
      <c r="Y335" s="11">
        <v>-3626.67</v>
      </c>
      <c r="Z335" s="11">
        <v>-3626.67</v>
      </c>
      <c r="AA335" s="11">
        <v>-3626.67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t="str">
        <f t="shared" si="56"/>
        <v>ED</v>
      </c>
      <c r="AP335" t="str">
        <f>IFERROR(IF(VLOOKUP(MID(A335,4,2),'Data.Lookup - Do Not Print'!$S$3:$T$7,2,FALSE)=1,MID(A335,4,2),0),"AN")</f>
        <v>AN</v>
      </c>
      <c r="AQ335" t="s">
        <v>987</v>
      </c>
      <c r="AR335" t="str">
        <f t="shared" si="57"/>
        <v>330400</v>
      </c>
      <c r="AS335" t="str">
        <f>IF(AO335="GD",VLOOKUP(_xlfn.NUMBERVALUE(AR335),'Data.Lookup - Do Not Print'!$D$3:$E$12,2,TRUE),VLOOKUP(_xlfn.NUMBERVALUE(AR335),'Data.Lookup - Do Not Print'!$A$3:$B$16,2,TRUE))</f>
        <v>Production - Hydro</v>
      </c>
      <c r="AT335">
        <v>1</v>
      </c>
      <c r="AU335" t="str">
        <f t="shared" si="58"/>
        <v>ED.AN1</v>
      </c>
      <c r="AV335" s="46">
        <f>VLOOKUP($AU335,'2022-Allocations'!$I$6:$T$24,AV$8,FALSE)</f>
        <v>0.65529999999999999</v>
      </c>
      <c r="AW335" s="46">
        <f>VLOOKUP($AU335,'2022-Allocations'!$I$6:$T$24,AW$8,FALSE)</f>
        <v>0</v>
      </c>
      <c r="AX335" s="46">
        <f>VLOOKUP($AU335,'2022-Allocations'!$I$6:$T$24,AX$8,FALSE)</f>
        <v>0.34470000000000001</v>
      </c>
      <c r="AY335" s="46">
        <f>VLOOKUP($AU335,'2022-Allocations'!$I$6:$T$24,AY$8,FALSE)</f>
        <v>0</v>
      </c>
      <c r="AZ335" s="46">
        <f>VLOOKUP($AU335,'2022-Allocations'!$I$6:$T$24,AZ$8,FALSE)</f>
        <v>0</v>
      </c>
      <c r="BA335" s="121">
        <f t="shared" si="55"/>
        <v>0</v>
      </c>
      <c r="BB335" s="46">
        <f>VLOOKUP(A335,'Data.Lookup - Do Not Print'!$G$3:$I$802,3,FALSE)</f>
        <v>2.8E-3</v>
      </c>
      <c r="BC335" s="46">
        <f>VLOOKUP(A335,'Data.Lookup - Do Not Print'!$M$3:$O$802,3,FALSE)</f>
        <v>0</v>
      </c>
      <c r="BD335" s="46" t="str">
        <f t="shared" si="60"/>
        <v>N</v>
      </c>
      <c r="BE335" s="126">
        <f t="shared" si="61"/>
        <v>2377</v>
      </c>
      <c r="BF335" s="126">
        <f t="shared" si="62"/>
        <v>0</v>
      </c>
      <c r="BG335" s="126">
        <f t="shared" si="63"/>
        <v>1250</v>
      </c>
      <c r="BH335" s="126">
        <f t="shared" si="64"/>
        <v>0</v>
      </c>
      <c r="BI335" s="126">
        <f t="shared" si="65"/>
        <v>0</v>
      </c>
      <c r="BJ335" s="131">
        <f t="shared" si="59"/>
        <v>0</v>
      </c>
    </row>
    <row r="336" spans="1:62" ht="13.5" thickBot="1">
      <c r="A336" s="9" t="s">
        <v>351</v>
      </c>
      <c r="B336" s="11">
        <v>4242067.3</v>
      </c>
      <c r="C336" s="11">
        <v>4242067.3</v>
      </c>
      <c r="D336" s="11">
        <v>4242067.3</v>
      </c>
      <c r="E336" s="11">
        <v>4242067.3</v>
      </c>
      <c r="F336" s="11">
        <v>4242067.3</v>
      </c>
      <c r="G336" s="11">
        <v>4991114.6500000004</v>
      </c>
      <c r="H336" s="11">
        <v>5445103.4299999997</v>
      </c>
      <c r="I336" s="11">
        <v>5448063.8899999997</v>
      </c>
      <c r="J336" s="11">
        <v>5448814.6399999997</v>
      </c>
      <c r="K336" s="11">
        <v>5452089.5599999996</v>
      </c>
      <c r="L336" s="11">
        <v>5471929.54</v>
      </c>
      <c r="M336" s="11">
        <v>5471929.54</v>
      </c>
      <c r="N336" s="11">
        <v>5471929.54</v>
      </c>
      <c r="O336" s="11">
        <v>-1052927.6299999999</v>
      </c>
      <c r="P336" s="11">
        <v>-1059538.18</v>
      </c>
      <c r="Q336" s="11">
        <v>-1066148.73</v>
      </c>
      <c r="R336" s="11">
        <v>-1072759.28</v>
      </c>
      <c r="S336" s="11">
        <v>-1079369.83</v>
      </c>
      <c r="T336" s="11">
        <v>-1086564.02</v>
      </c>
      <c r="U336" s="11">
        <v>-1094695.57</v>
      </c>
      <c r="V336" s="11">
        <v>-1098951.71</v>
      </c>
      <c r="W336" s="11">
        <v>-1107442.2</v>
      </c>
      <c r="X336" s="11">
        <v>-1115935.83</v>
      </c>
      <c r="Y336" s="11">
        <v>-1123925.47</v>
      </c>
      <c r="Z336" s="11">
        <v>-1132452.56</v>
      </c>
      <c r="AA336" s="11">
        <v>-1140979.6499999999</v>
      </c>
      <c r="AB336" s="11">
        <v>-6610.55</v>
      </c>
      <c r="AC336" s="11">
        <v>-6610.55</v>
      </c>
      <c r="AD336" s="11">
        <v>-6610.55</v>
      </c>
      <c r="AE336" s="11">
        <v>-6610.55</v>
      </c>
      <c r="AF336" s="11">
        <v>-6610.55</v>
      </c>
      <c r="AG336" s="11">
        <v>-7194.19</v>
      </c>
      <c r="AH336" s="11">
        <v>-8131.55</v>
      </c>
      <c r="AI336" s="11">
        <v>-8487.6</v>
      </c>
      <c r="AJ336" s="11">
        <v>-8490.49</v>
      </c>
      <c r="AK336" s="11">
        <v>-8493.6299999999992</v>
      </c>
      <c r="AL336" s="11">
        <v>-8511.64</v>
      </c>
      <c r="AM336" s="11">
        <v>-8527.09</v>
      </c>
      <c r="AN336" s="11">
        <v>-8527.09</v>
      </c>
      <c r="AO336" t="str">
        <f t="shared" si="56"/>
        <v>ED</v>
      </c>
      <c r="AP336" t="str">
        <f>IFERROR(IF(VLOOKUP(MID(A336,4,2),'Data.Lookup - Do Not Print'!$S$3:$T$7,2,FALSE)=1,MID(A336,4,2),0),"AN")</f>
        <v>AN</v>
      </c>
      <c r="AQ336" t="s">
        <v>987</v>
      </c>
      <c r="AR336" t="str">
        <f t="shared" si="57"/>
        <v>331000</v>
      </c>
      <c r="AS336" t="str">
        <f>IF(AO336="GD",VLOOKUP(_xlfn.NUMBERVALUE(AR336),'Data.Lookup - Do Not Print'!$D$3:$E$12,2,TRUE),VLOOKUP(_xlfn.NUMBERVALUE(AR336),'Data.Lookup - Do Not Print'!$A$3:$B$16,2,TRUE))</f>
        <v>Production - Hydro</v>
      </c>
      <c r="AT336">
        <v>1</v>
      </c>
      <c r="AU336" t="str">
        <f t="shared" si="58"/>
        <v>ED.AN1</v>
      </c>
      <c r="AV336" s="46">
        <f>VLOOKUP($AU336,'2022-Allocations'!$I$6:$T$24,AV$8,FALSE)</f>
        <v>0.65529999999999999</v>
      </c>
      <c r="AW336" s="46">
        <f>VLOOKUP($AU336,'2022-Allocations'!$I$6:$T$24,AW$8,FALSE)</f>
        <v>0</v>
      </c>
      <c r="AX336" s="46">
        <f>VLOOKUP($AU336,'2022-Allocations'!$I$6:$T$24,AX$8,FALSE)</f>
        <v>0.34470000000000001</v>
      </c>
      <c r="AY336" s="46">
        <f>VLOOKUP($AU336,'2022-Allocations'!$I$6:$T$24,AY$8,FALSE)</f>
        <v>0</v>
      </c>
      <c r="AZ336" s="46">
        <f>VLOOKUP($AU336,'2022-Allocations'!$I$6:$T$24,AZ$8,FALSE)</f>
        <v>0</v>
      </c>
      <c r="BA336" s="121">
        <f t="shared" si="55"/>
        <v>0</v>
      </c>
      <c r="BB336" s="46">
        <f>VLOOKUP(A336,'Data.Lookup - Do Not Print'!$G$3:$I$802,3,FALSE)</f>
        <v>1.8700000000000001E-2</v>
      </c>
      <c r="BC336" s="46">
        <f>VLOOKUP(A336,'Data.Lookup - Do Not Print'!$M$3:$O$802,3,FALSE)</f>
        <v>2.3199999999999998E-2</v>
      </c>
      <c r="BD336" s="46" t="str">
        <f t="shared" si="60"/>
        <v>N</v>
      </c>
      <c r="BE336" s="126">
        <f t="shared" si="61"/>
        <v>3585755</v>
      </c>
      <c r="BF336" s="126">
        <f t="shared" si="62"/>
        <v>0</v>
      </c>
      <c r="BG336" s="126">
        <f t="shared" si="63"/>
        <v>1886174</v>
      </c>
      <c r="BH336" s="126">
        <f t="shared" si="64"/>
        <v>0</v>
      </c>
      <c r="BI336" s="126">
        <f t="shared" si="65"/>
        <v>0</v>
      </c>
      <c r="BJ336" s="131">
        <f t="shared" si="59"/>
        <v>0</v>
      </c>
    </row>
    <row r="337" spans="1:62" ht="13.5" thickBot="1">
      <c r="A337" s="9" t="s">
        <v>352</v>
      </c>
      <c r="B337" s="11">
        <v>6419694.7199999997</v>
      </c>
      <c r="C337" s="11">
        <v>6419694.7199999997</v>
      </c>
      <c r="D337" s="11">
        <v>6419694.7199999997</v>
      </c>
      <c r="E337" s="11">
        <v>6419694.7199999997</v>
      </c>
      <c r="F337" s="11">
        <v>6419694.7199999997</v>
      </c>
      <c r="G337" s="11">
        <v>6419694.7199999997</v>
      </c>
      <c r="H337" s="11">
        <v>6419694.7199999997</v>
      </c>
      <c r="I337" s="11">
        <v>6379552.46</v>
      </c>
      <c r="J337" s="11">
        <v>6379552.46</v>
      </c>
      <c r="K337" s="11">
        <v>6379552.46</v>
      </c>
      <c r="L337" s="11">
        <v>6379552.46</v>
      </c>
      <c r="M337" s="11">
        <v>6379552.46</v>
      </c>
      <c r="N337" s="11">
        <v>6379552.46</v>
      </c>
      <c r="O337" s="11">
        <v>-3265223.01</v>
      </c>
      <c r="P337" s="11">
        <v>-3271482.21</v>
      </c>
      <c r="Q337" s="11">
        <v>-3277741.41</v>
      </c>
      <c r="R337" s="11">
        <v>-3284000.61</v>
      </c>
      <c r="S337" s="11">
        <v>-3290259.81</v>
      </c>
      <c r="T337" s="11">
        <v>-3296519.01</v>
      </c>
      <c r="U337" s="11">
        <v>-3302778.21</v>
      </c>
      <c r="V337" s="11">
        <v>-3268875.59</v>
      </c>
      <c r="W337" s="11">
        <v>-3275095.66</v>
      </c>
      <c r="X337" s="11">
        <v>-3281315.73</v>
      </c>
      <c r="Y337" s="11">
        <v>-3287535.8</v>
      </c>
      <c r="Z337" s="11">
        <v>-3293755.87</v>
      </c>
      <c r="AA337" s="11">
        <v>-3299975.94</v>
      </c>
      <c r="AB337" s="11">
        <v>-6259.2</v>
      </c>
      <c r="AC337" s="11">
        <v>-6259.2</v>
      </c>
      <c r="AD337" s="11">
        <v>-6259.2</v>
      </c>
      <c r="AE337" s="11">
        <v>-6259.2</v>
      </c>
      <c r="AF337" s="11">
        <v>-6259.2</v>
      </c>
      <c r="AG337" s="11">
        <v>-6259.2</v>
      </c>
      <c r="AH337" s="11">
        <v>-6259.2</v>
      </c>
      <c r="AI337" s="11">
        <v>-6239.64</v>
      </c>
      <c r="AJ337" s="11">
        <v>-6220.07</v>
      </c>
      <c r="AK337" s="11">
        <v>-6220.07</v>
      </c>
      <c r="AL337" s="11">
        <v>-6220.07</v>
      </c>
      <c r="AM337" s="11">
        <v>-6220.07</v>
      </c>
      <c r="AN337" s="11">
        <v>-6220.07</v>
      </c>
      <c r="AO337" t="str">
        <f t="shared" si="56"/>
        <v>ED</v>
      </c>
      <c r="AP337" t="str">
        <f>IFERROR(IF(VLOOKUP(MID(A337,4,2),'Data.Lookup - Do Not Print'!$S$3:$T$7,2,FALSE)=1,MID(A337,4,2),0),"AN")</f>
        <v>AN</v>
      </c>
      <c r="AQ337" t="s">
        <v>987</v>
      </c>
      <c r="AR337" t="str">
        <f t="shared" si="57"/>
        <v>332000</v>
      </c>
      <c r="AS337" t="str">
        <f>IF(AO337="GD",VLOOKUP(_xlfn.NUMBERVALUE(AR337),'Data.Lookup - Do Not Print'!$D$3:$E$12,2,TRUE),VLOOKUP(_xlfn.NUMBERVALUE(AR337),'Data.Lookup - Do Not Print'!$A$3:$B$16,2,TRUE))</f>
        <v>Production - Hydro</v>
      </c>
      <c r="AT337">
        <v>1</v>
      </c>
      <c r="AU337" t="str">
        <f t="shared" si="58"/>
        <v>ED.AN1</v>
      </c>
      <c r="AV337" s="46">
        <f>VLOOKUP($AU337,'2022-Allocations'!$I$6:$T$24,AV$8,FALSE)</f>
        <v>0.65529999999999999</v>
      </c>
      <c r="AW337" s="46">
        <f>VLOOKUP($AU337,'2022-Allocations'!$I$6:$T$24,AW$8,FALSE)</f>
        <v>0</v>
      </c>
      <c r="AX337" s="46">
        <f>VLOOKUP($AU337,'2022-Allocations'!$I$6:$T$24,AX$8,FALSE)</f>
        <v>0.34470000000000001</v>
      </c>
      <c r="AY337" s="46">
        <f>VLOOKUP($AU337,'2022-Allocations'!$I$6:$T$24,AY$8,FALSE)</f>
        <v>0</v>
      </c>
      <c r="AZ337" s="46">
        <f>VLOOKUP($AU337,'2022-Allocations'!$I$6:$T$24,AZ$8,FALSE)</f>
        <v>0</v>
      </c>
      <c r="BA337" s="121">
        <f t="shared" si="55"/>
        <v>0</v>
      </c>
      <c r="BB337" s="46">
        <f>VLOOKUP(A337,'Data.Lookup - Do Not Print'!$G$3:$I$802,3,FALSE)</f>
        <v>1.17E-2</v>
      </c>
      <c r="BC337" s="46">
        <f>VLOOKUP(A337,'Data.Lookup - Do Not Print'!$M$3:$O$802,3,FALSE)</f>
        <v>1.49E-2</v>
      </c>
      <c r="BD337" s="46" t="str">
        <f t="shared" si="60"/>
        <v>N</v>
      </c>
      <c r="BE337" s="126">
        <f t="shared" si="61"/>
        <v>4180521</v>
      </c>
      <c r="BF337" s="126">
        <f t="shared" si="62"/>
        <v>0</v>
      </c>
      <c r="BG337" s="126">
        <f t="shared" si="63"/>
        <v>2199032</v>
      </c>
      <c r="BH337" s="126">
        <f t="shared" si="64"/>
        <v>0</v>
      </c>
      <c r="BI337" s="126">
        <f t="shared" si="65"/>
        <v>0</v>
      </c>
      <c r="BJ337" s="131">
        <f t="shared" si="59"/>
        <v>0</v>
      </c>
    </row>
    <row r="338" spans="1:62" ht="13.5" thickBot="1">
      <c r="A338" s="9" t="s">
        <v>353</v>
      </c>
      <c r="B338" s="11">
        <v>14365.6</v>
      </c>
      <c r="C338" s="11">
        <v>14365.6</v>
      </c>
      <c r="D338" s="11">
        <v>14365.6</v>
      </c>
      <c r="E338" s="11">
        <v>14365.6</v>
      </c>
      <c r="F338" s="11">
        <v>14365.6</v>
      </c>
      <c r="G338" s="11">
        <v>14365.6</v>
      </c>
      <c r="H338" s="11">
        <v>14365.6</v>
      </c>
      <c r="I338" s="11">
        <v>14365.6</v>
      </c>
      <c r="J338" s="11">
        <v>14365.6</v>
      </c>
      <c r="K338" s="11">
        <v>14365.6</v>
      </c>
      <c r="L338" s="11">
        <v>14365.6</v>
      </c>
      <c r="M338" s="11">
        <v>14365.6</v>
      </c>
      <c r="N338" s="11">
        <v>14365.6</v>
      </c>
      <c r="O338" s="11">
        <v>-9996.6299999999992</v>
      </c>
      <c r="P338" s="11">
        <v>-10013.39</v>
      </c>
      <c r="Q338" s="11">
        <v>-10030.15</v>
      </c>
      <c r="R338" s="11">
        <v>-10046.91</v>
      </c>
      <c r="S338" s="11">
        <v>-10063.67</v>
      </c>
      <c r="T338" s="11">
        <v>-10080.43</v>
      </c>
      <c r="U338" s="11">
        <v>-10097.19</v>
      </c>
      <c r="V338" s="11">
        <v>-10113.950000000001</v>
      </c>
      <c r="W338" s="11">
        <v>-10130.709999999999</v>
      </c>
      <c r="X338" s="11">
        <v>-10147.469999999999</v>
      </c>
      <c r="Y338" s="11">
        <v>-10164.23</v>
      </c>
      <c r="Z338" s="11">
        <v>-10180.99</v>
      </c>
      <c r="AA338" s="11">
        <v>-10197.75</v>
      </c>
      <c r="AB338" s="11">
        <v>-16.760000000000002</v>
      </c>
      <c r="AC338" s="11">
        <v>-16.760000000000002</v>
      </c>
      <c r="AD338" s="11">
        <v>-16.760000000000002</v>
      </c>
      <c r="AE338" s="11">
        <v>-16.760000000000002</v>
      </c>
      <c r="AF338" s="11">
        <v>-16.760000000000002</v>
      </c>
      <c r="AG338" s="11">
        <v>-16.760000000000002</v>
      </c>
      <c r="AH338" s="11">
        <v>-16.760000000000002</v>
      </c>
      <c r="AI338" s="11">
        <v>-16.760000000000002</v>
      </c>
      <c r="AJ338" s="11">
        <v>-16.760000000000002</v>
      </c>
      <c r="AK338" s="11">
        <v>-16.760000000000002</v>
      </c>
      <c r="AL338" s="11">
        <v>-16.760000000000002</v>
      </c>
      <c r="AM338" s="11">
        <v>-16.760000000000002</v>
      </c>
      <c r="AN338" s="11">
        <v>-16.760000000000002</v>
      </c>
      <c r="AO338" t="str">
        <f t="shared" si="56"/>
        <v>ED</v>
      </c>
      <c r="AP338" t="str">
        <f>IFERROR(IF(VLOOKUP(MID(A338,4,2),'Data.Lookup - Do Not Print'!$S$3:$T$7,2,FALSE)=1,MID(A338,4,2),0),"AN")</f>
        <v>AN</v>
      </c>
      <c r="AQ338" t="s">
        <v>987</v>
      </c>
      <c r="AR338" t="str">
        <f t="shared" si="57"/>
        <v>332200</v>
      </c>
      <c r="AS338" t="str">
        <f>IF(AO338="GD",VLOOKUP(_xlfn.NUMBERVALUE(AR338),'Data.Lookup - Do Not Print'!$D$3:$E$12,2,TRUE),VLOOKUP(_xlfn.NUMBERVALUE(AR338),'Data.Lookup - Do Not Print'!$A$3:$B$16,2,TRUE))</f>
        <v>Production - Hydro</v>
      </c>
      <c r="AT338">
        <v>1</v>
      </c>
      <c r="AU338" t="str">
        <f t="shared" si="58"/>
        <v>ED.AN1</v>
      </c>
      <c r="AV338" s="46">
        <f>VLOOKUP($AU338,'2022-Allocations'!$I$6:$T$24,AV$8,FALSE)</f>
        <v>0.65529999999999999</v>
      </c>
      <c r="AW338" s="46">
        <f>VLOOKUP($AU338,'2022-Allocations'!$I$6:$T$24,AW$8,FALSE)</f>
        <v>0</v>
      </c>
      <c r="AX338" s="46">
        <f>VLOOKUP($AU338,'2022-Allocations'!$I$6:$T$24,AX$8,FALSE)</f>
        <v>0.34470000000000001</v>
      </c>
      <c r="AY338" s="46">
        <f>VLOOKUP($AU338,'2022-Allocations'!$I$6:$T$24,AY$8,FALSE)</f>
        <v>0</v>
      </c>
      <c r="AZ338" s="46">
        <f>VLOOKUP($AU338,'2022-Allocations'!$I$6:$T$24,AZ$8,FALSE)</f>
        <v>0</v>
      </c>
      <c r="BA338" s="121">
        <f t="shared" si="55"/>
        <v>0</v>
      </c>
      <c r="BB338" s="46">
        <f>VLOOKUP(A338,'Data.Lookup - Do Not Print'!$G$3:$I$802,3,FALSE)</f>
        <v>1.4E-2</v>
      </c>
      <c r="BC338" s="46">
        <f>VLOOKUP(A338,'Data.Lookup - Do Not Print'!$M$3:$O$802,3,FALSE)</f>
        <v>1.1599999999999999E-2</v>
      </c>
      <c r="BD338" s="46" t="str">
        <f t="shared" si="60"/>
        <v>N</v>
      </c>
      <c r="BE338" s="126">
        <f t="shared" si="61"/>
        <v>9414</v>
      </c>
      <c r="BF338" s="126">
        <f t="shared" si="62"/>
        <v>0</v>
      </c>
      <c r="BG338" s="126">
        <f t="shared" si="63"/>
        <v>4952</v>
      </c>
      <c r="BH338" s="126">
        <f t="shared" si="64"/>
        <v>0</v>
      </c>
      <c r="BI338" s="126">
        <f t="shared" si="65"/>
        <v>0</v>
      </c>
      <c r="BJ338" s="131">
        <f t="shared" si="59"/>
        <v>0</v>
      </c>
    </row>
    <row r="339" spans="1:62" ht="13.5" thickBot="1">
      <c r="A339" s="9" t="s">
        <v>354</v>
      </c>
      <c r="B339" s="11">
        <v>39074331.649999999</v>
      </c>
      <c r="C339" s="11">
        <v>39075219.960000001</v>
      </c>
      <c r="D339" s="11">
        <v>39075888.740000002</v>
      </c>
      <c r="E339" s="11">
        <v>39079107.609999999</v>
      </c>
      <c r="F339" s="11">
        <v>39091705.829999998</v>
      </c>
      <c r="G339" s="11">
        <v>39094640.990000002</v>
      </c>
      <c r="H339" s="11">
        <v>39145726.490000002</v>
      </c>
      <c r="I339" s="11">
        <v>39166096.420000002</v>
      </c>
      <c r="J339" s="11">
        <v>39182604.560000002</v>
      </c>
      <c r="K339" s="11">
        <v>39194631.479999997</v>
      </c>
      <c r="L339" s="11">
        <v>39196263.979999997</v>
      </c>
      <c r="M339" s="11">
        <v>39200468.090000004</v>
      </c>
      <c r="N339" s="11">
        <v>39200539.259999998</v>
      </c>
      <c r="O339" s="11">
        <v>-6156069.8099999996</v>
      </c>
      <c r="P339" s="11">
        <v>-6228032.5199999996</v>
      </c>
      <c r="Q339" s="11">
        <v>-6299996.6600000001</v>
      </c>
      <c r="R339" s="11">
        <v>-6371964.3799999999</v>
      </c>
      <c r="S339" s="11">
        <v>-6443946.6699999999</v>
      </c>
      <c r="T339" s="11">
        <v>-6515943.2599999998</v>
      </c>
      <c r="U339" s="11">
        <v>-6587989.5899999999</v>
      </c>
      <c r="V339" s="11">
        <v>-6660101.7199999997</v>
      </c>
      <c r="W339" s="11">
        <v>-6732247.8099999996</v>
      </c>
      <c r="X339" s="11">
        <v>-6804420.1799999997</v>
      </c>
      <c r="Y339" s="11">
        <v>-6876605.1200000001</v>
      </c>
      <c r="Z339" s="11">
        <v>-6948795.4400000004</v>
      </c>
      <c r="AA339" s="11">
        <v>-7020989.7000000002</v>
      </c>
      <c r="AB339" s="11">
        <v>-71954.16</v>
      </c>
      <c r="AC339" s="11">
        <v>-71962.710000000006</v>
      </c>
      <c r="AD339" s="11">
        <v>-71964.14</v>
      </c>
      <c r="AE339" s="11">
        <v>-71967.72</v>
      </c>
      <c r="AF339" s="11">
        <v>-71982.289999999994</v>
      </c>
      <c r="AG339" s="11">
        <v>-71996.59</v>
      </c>
      <c r="AH339" s="11">
        <v>-72046.33</v>
      </c>
      <c r="AI339" s="11">
        <v>-72112.13</v>
      </c>
      <c r="AJ339" s="11">
        <v>-72146.09</v>
      </c>
      <c r="AK339" s="11">
        <v>-72172.37</v>
      </c>
      <c r="AL339" s="11">
        <v>-72184.94</v>
      </c>
      <c r="AM339" s="11">
        <v>-72190.320000000007</v>
      </c>
      <c r="AN339" s="11">
        <v>-72194.259999999995</v>
      </c>
      <c r="AO339" t="str">
        <f t="shared" si="56"/>
        <v>ED</v>
      </c>
      <c r="AP339" t="str">
        <f>IFERROR(IF(VLOOKUP(MID(A339,4,2),'Data.Lookup - Do Not Print'!$S$3:$T$7,2,FALSE)=1,MID(A339,4,2),0),"AN")</f>
        <v>AN</v>
      </c>
      <c r="AQ339" t="s">
        <v>987</v>
      </c>
      <c r="AR339" t="str">
        <f t="shared" si="57"/>
        <v>333000</v>
      </c>
      <c r="AS339" t="str">
        <f>IF(AO339="GD",VLOOKUP(_xlfn.NUMBERVALUE(AR339),'Data.Lookup - Do Not Print'!$D$3:$E$12,2,TRUE),VLOOKUP(_xlfn.NUMBERVALUE(AR339),'Data.Lookup - Do Not Print'!$A$3:$B$16,2,TRUE))</f>
        <v>Production - Hydro</v>
      </c>
      <c r="AT339">
        <v>1</v>
      </c>
      <c r="AU339" t="str">
        <f t="shared" si="58"/>
        <v>ED.AN1</v>
      </c>
      <c r="AV339" s="46">
        <f>VLOOKUP($AU339,'2022-Allocations'!$I$6:$T$24,AV$8,FALSE)</f>
        <v>0.65529999999999999</v>
      </c>
      <c r="AW339" s="46">
        <f>VLOOKUP($AU339,'2022-Allocations'!$I$6:$T$24,AW$8,FALSE)</f>
        <v>0</v>
      </c>
      <c r="AX339" s="46">
        <f>VLOOKUP($AU339,'2022-Allocations'!$I$6:$T$24,AX$8,FALSE)</f>
        <v>0.34470000000000001</v>
      </c>
      <c r="AY339" s="46">
        <f>VLOOKUP($AU339,'2022-Allocations'!$I$6:$T$24,AY$8,FALSE)</f>
        <v>0</v>
      </c>
      <c r="AZ339" s="46">
        <f>VLOOKUP($AU339,'2022-Allocations'!$I$6:$T$24,AZ$8,FALSE)</f>
        <v>0</v>
      </c>
      <c r="BA339" s="121">
        <f t="shared" si="55"/>
        <v>0</v>
      </c>
      <c r="BB339" s="46">
        <f>VLOOKUP(A339,'Data.Lookup - Do Not Print'!$G$3:$I$802,3,FALSE)</f>
        <v>2.2099999999999998E-2</v>
      </c>
      <c r="BC339" s="46">
        <f>VLOOKUP(A339,'Data.Lookup - Do Not Print'!$M$3:$O$802,3,FALSE)</f>
        <v>2.5399999999999999E-2</v>
      </c>
      <c r="BD339" s="46" t="str">
        <f t="shared" si="60"/>
        <v>N</v>
      </c>
      <c r="BE339" s="126">
        <f t="shared" si="61"/>
        <v>25688113</v>
      </c>
      <c r="BF339" s="126">
        <f t="shared" si="62"/>
        <v>0</v>
      </c>
      <c r="BG339" s="126">
        <f t="shared" si="63"/>
        <v>13512426</v>
      </c>
      <c r="BH339" s="126">
        <f t="shared" si="64"/>
        <v>0</v>
      </c>
      <c r="BI339" s="126">
        <f t="shared" si="65"/>
        <v>0</v>
      </c>
      <c r="BJ339" s="131">
        <f t="shared" si="59"/>
        <v>0</v>
      </c>
    </row>
    <row r="340" spans="1:62" ht="13.5" thickBot="1">
      <c r="A340" s="9" t="s">
        <v>355</v>
      </c>
      <c r="B340" s="11">
        <v>13894737.550000001</v>
      </c>
      <c r="C340" s="11">
        <v>13895227.32</v>
      </c>
      <c r="D340" s="11">
        <v>13895596.060000001</v>
      </c>
      <c r="E340" s="11">
        <v>13897370.77</v>
      </c>
      <c r="F340" s="11">
        <v>13904316.77</v>
      </c>
      <c r="G340" s="11">
        <v>13905935.08</v>
      </c>
      <c r="H340" s="11">
        <v>13934100.949999999</v>
      </c>
      <c r="I340" s="11">
        <v>13945331.85</v>
      </c>
      <c r="J340" s="11">
        <v>13954433.57</v>
      </c>
      <c r="K340" s="11">
        <v>13961064.58</v>
      </c>
      <c r="L340" s="11">
        <v>13961511.65</v>
      </c>
      <c r="M340" s="11">
        <v>13963829.58</v>
      </c>
      <c r="N340" s="11">
        <v>13963868.82</v>
      </c>
      <c r="O340" s="11">
        <v>-2354085.23</v>
      </c>
      <c r="P340" s="11">
        <v>-2385580.5299999998</v>
      </c>
      <c r="Q340" s="11">
        <v>-2417076.79</v>
      </c>
      <c r="R340" s="11">
        <v>-2448575.48</v>
      </c>
      <c r="S340" s="11">
        <v>-2480084.0499999998</v>
      </c>
      <c r="T340" s="11">
        <v>-2511602.34</v>
      </c>
      <c r="U340" s="11">
        <v>-2543154.38</v>
      </c>
      <c r="V340" s="11">
        <v>-2574751.0699999998</v>
      </c>
      <c r="W340" s="11">
        <v>-2606370.81</v>
      </c>
      <c r="X340" s="11">
        <v>-2638008.37</v>
      </c>
      <c r="Y340" s="11">
        <v>-2669200.9500000002</v>
      </c>
      <c r="Z340" s="11">
        <v>-2700849.67</v>
      </c>
      <c r="AA340" s="11">
        <v>-2732501.06</v>
      </c>
      <c r="AB340" s="11">
        <v>-31489.48</v>
      </c>
      <c r="AC340" s="11">
        <v>-31495.3</v>
      </c>
      <c r="AD340" s="11">
        <v>-31496.26</v>
      </c>
      <c r="AE340" s="11">
        <v>-31498.69</v>
      </c>
      <c r="AF340" s="11">
        <v>-31508.57</v>
      </c>
      <c r="AG340" s="11">
        <v>-31518.29</v>
      </c>
      <c r="AH340" s="11">
        <v>-31552.04</v>
      </c>
      <c r="AI340" s="11">
        <v>-31596.69</v>
      </c>
      <c r="AJ340" s="11">
        <v>-31619.74</v>
      </c>
      <c r="AK340" s="11">
        <v>-31637.56</v>
      </c>
      <c r="AL340" s="11">
        <v>-31645.58</v>
      </c>
      <c r="AM340" s="11">
        <v>-31648.720000000001</v>
      </c>
      <c r="AN340" s="11">
        <v>-31651.39</v>
      </c>
      <c r="AO340" t="str">
        <f t="shared" si="56"/>
        <v>ED</v>
      </c>
      <c r="AP340" t="str">
        <f>IFERROR(IF(VLOOKUP(MID(A340,4,2),'Data.Lookup - Do Not Print'!$S$3:$T$7,2,FALSE)=1,MID(A340,4,2),0),"AN")</f>
        <v>AN</v>
      </c>
      <c r="AQ340" t="s">
        <v>987</v>
      </c>
      <c r="AR340" t="str">
        <f t="shared" si="57"/>
        <v>334000</v>
      </c>
      <c r="AS340" t="str">
        <f>IF(AO340="GD",VLOOKUP(_xlfn.NUMBERVALUE(AR340),'Data.Lookup - Do Not Print'!$D$3:$E$12,2,TRUE),VLOOKUP(_xlfn.NUMBERVALUE(AR340),'Data.Lookup - Do Not Print'!$A$3:$B$16,2,TRUE))</f>
        <v>Production - Hydro</v>
      </c>
      <c r="AT340">
        <v>1</v>
      </c>
      <c r="AU340" t="str">
        <f t="shared" si="58"/>
        <v>ED.AN1</v>
      </c>
      <c r="AV340" s="46">
        <f>VLOOKUP($AU340,'2022-Allocations'!$I$6:$T$24,AV$8,FALSE)</f>
        <v>0.65529999999999999</v>
      </c>
      <c r="AW340" s="46">
        <f>VLOOKUP($AU340,'2022-Allocations'!$I$6:$T$24,AW$8,FALSE)</f>
        <v>0</v>
      </c>
      <c r="AX340" s="46">
        <f>VLOOKUP($AU340,'2022-Allocations'!$I$6:$T$24,AX$8,FALSE)</f>
        <v>0.34470000000000001</v>
      </c>
      <c r="AY340" s="46">
        <f>VLOOKUP($AU340,'2022-Allocations'!$I$6:$T$24,AY$8,FALSE)</f>
        <v>0</v>
      </c>
      <c r="AZ340" s="46">
        <f>VLOOKUP($AU340,'2022-Allocations'!$I$6:$T$24,AZ$8,FALSE)</f>
        <v>0</v>
      </c>
      <c r="BA340" s="121">
        <f t="shared" si="55"/>
        <v>0</v>
      </c>
      <c r="BB340" s="46">
        <f>VLOOKUP(A340,'Data.Lookup - Do Not Print'!$G$3:$I$802,3,FALSE)</f>
        <v>2.7199999999999998E-2</v>
      </c>
      <c r="BC340" s="46">
        <f>VLOOKUP(A340,'Data.Lookup - Do Not Print'!$M$3:$O$802,3,FALSE)</f>
        <v>2.9900000000000003E-2</v>
      </c>
      <c r="BD340" s="46" t="str">
        <f t="shared" si="60"/>
        <v>N</v>
      </c>
      <c r="BE340" s="126">
        <f t="shared" si="61"/>
        <v>9150523</v>
      </c>
      <c r="BF340" s="126">
        <f t="shared" si="62"/>
        <v>0</v>
      </c>
      <c r="BG340" s="126">
        <f t="shared" si="63"/>
        <v>4813346</v>
      </c>
      <c r="BH340" s="126">
        <f t="shared" si="64"/>
        <v>0</v>
      </c>
      <c r="BI340" s="126">
        <f t="shared" si="65"/>
        <v>0</v>
      </c>
      <c r="BJ340" s="131">
        <f t="shared" si="59"/>
        <v>0</v>
      </c>
    </row>
    <row r="341" spans="1:62" ht="13.5" thickBot="1">
      <c r="A341" s="9" t="s">
        <v>356</v>
      </c>
      <c r="B341" s="11">
        <v>548948.44999999995</v>
      </c>
      <c r="C341" s="11">
        <v>548948.44999999995</v>
      </c>
      <c r="D341" s="11">
        <v>548948.44999999995</v>
      </c>
      <c r="E341" s="11">
        <v>548948.44999999995</v>
      </c>
      <c r="F341" s="11">
        <v>548948.44999999995</v>
      </c>
      <c r="G341" s="11">
        <v>548948.44999999995</v>
      </c>
      <c r="H341" s="11">
        <v>548948.44999999995</v>
      </c>
      <c r="I341" s="11">
        <v>548948.44999999995</v>
      </c>
      <c r="J341" s="11">
        <v>548948.44999999995</v>
      </c>
      <c r="K341" s="11">
        <v>548948.44999999995</v>
      </c>
      <c r="L341" s="11">
        <v>548948.44999999995</v>
      </c>
      <c r="M341" s="11">
        <v>548948.44999999995</v>
      </c>
      <c r="N341" s="11">
        <v>548948.44999999995</v>
      </c>
      <c r="O341" s="11">
        <v>-124101.65</v>
      </c>
      <c r="P341" s="11">
        <v>-124925.07</v>
      </c>
      <c r="Q341" s="11">
        <v>-125748.49</v>
      </c>
      <c r="R341" s="11">
        <v>-126571.91</v>
      </c>
      <c r="S341" s="11">
        <v>-127395.33</v>
      </c>
      <c r="T341" s="11">
        <v>-128218.75</v>
      </c>
      <c r="U341" s="11">
        <v>-129042.17</v>
      </c>
      <c r="V341" s="11">
        <v>-129865.59</v>
      </c>
      <c r="W341" s="11">
        <v>-130689.01</v>
      </c>
      <c r="X341" s="11">
        <v>-131512.43</v>
      </c>
      <c r="Y341" s="11">
        <v>-132335.85</v>
      </c>
      <c r="Z341" s="11">
        <v>-133159.26999999999</v>
      </c>
      <c r="AA341" s="11">
        <v>-133982.69</v>
      </c>
      <c r="AB341" s="11">
        <v>-823.42</v>
      </c>
      <c r="AC341" s="11">
        <v>-823.42</v>
      </c>
      <c r="AD341" s="11">
        <v>-823.42</v>
      </c>
      <c r="AE341" s="11">
        <v>-823.42</v>
      </c>
      <c r="AF341" s="11">
        <v>-823.42</v>
      </c>
      <c r="AG341" s="11">
        <v>-823.42</v>
      </c>
      <c r="AH341" s="11">
        <v>-823.42</v>
      </c>
      <c r="AI341" s="11">
        <v>-823.42</v>
      </c>
      <c r="AJ341" s="11">
        <v>-823.42</v>
      </c>
      <c r="AK341" s="11">
        <v>-823.42</v>
      </c>
      <c r="AL341" s="11">
        <v>-823.42</v>
      </c>
      <c r="AM341" s="11">
        <v>-823.42</v>
      </c>
      <c r="AN341" s="11">
        <v>-823.42</v>
      </c>
      <c r="AO341" t="str">
        <f t="shared" si="56"/>
        <v>ED</v>
      </c>
      <c r="AP341" t="str">
        <f>IFERROR(IF(VLOOKUP(MID(A341,4,2),'Data.Lookup - Do Not Print'!$S$3:$T$7,2,FALSE)=1,MID(A341,4,2),0),"AN")</f>
        <v>AN</v>
      </c>
      <c r="AQ341" t="s">
        <v>987</v>
      </c>
      <c r="AR341" t="str">
        <f t="shared" si="57"/>
        <v>335000</v>
      </c>
      <c r="AS341" t="str">
        <f>IF(AO341="GD",VLOOKUP(_xlfn.NUMBERVALUE(AR341),'Data.Lookup - Do Not Print'!$D$3:$E$12,2,TRUE),VLOOKUP(_xlfn.NUMBERVALUE(AR341),'Data.Lookup - Do Not Print'!$A$3:$B$16,2,TRUE))</f>
        <v>Production - Hydro</v>
      </c>
      <c r="AT341">
        <v>1</v>
      </c>
      <c r="AU341" t="str">
        <f t="shared" si="58"/>
        <v>ED.AN1</v>
      </c>
      <c r="AV341" s="46">
        <f>VLOOKUP($AU341,'2022-Allocations'!$I$6:$T$24,AV$8,FALSE)</f>
        <v>0.65529999999999999</v>
      </c>
      <c r="AW341" s="46">
        <f>VLOOKUP($AU341,'2022-Allocations'!$I$6:$T$24,AW$8,FALSE)</f>
        <v>0</v>
      </c>
      <c r="AX341" s="46">
        <f>VLOOKUP($AU341,'2022-Allocations'!$I$6:$T$24,AX$8,FALSE)</f>
        <v>0.34470000000000001</v>
      </c>
      <c r="AY341" s="46">
        <f>VLOOKUP($AU341,'2022-Allocations'!$I$6:$T$24,AY$8,FALSE)</f>
        <v>0</v>
      </c>
      <c r="AZ341" s="46">
        <f>VLOOKUP($AU341,'2022-Allocations'!$I$6:$T$24,AZ$8,FALSE)</f>
        <v>0</v>
      </c>
      <c r="BA341" s="121">
        <f t="shared" si="55"/>
        <v>0</v>
      </c>
      <c r="BB341" s="46">
        <f>VLOOKUP(A341,'Data.Lookup - Do Not Print'!$G$3:$I$802,3,FALSE)</f>
        <v>1.8000000000000002E-2</v>
      </c>
      <c r="BC341" s="46">
        <f>VLOOKUP(A341,'Data.Lookup - Do Not Print'!$M$3:$O$802,3,FALSE)</f>
        <v>2.4E-2</v>
      </c>
      <c r="BD341" s="46" t="str">
        <f t="shared" si="60"/>
        <v>N</v>
      </c>
      <c r="BE341" s="126">
        <f t="shared" si="61"/>
        <v>359726</v>
      </c>
      <c r="BF341" s="126">
        <f t="shared" si="62"/>
        <v>0</v>
      </c>
      <c r="BG341" s="126">
        <f t="shared" si="63"/>
        <v>189223</v>
      </c>
      <c r="BH341" s="126">
        <f t="shared" si="64"/>
        <v>0</v>
      </c>
      <c r="BI341" s="126">
        <f t="shared" si="65"/>
        <v>0</v>
      </c>
      <c r="BJ341" s="131">
        <f t="shared" si="59"/>
        <v>0</v>
      </c>
    </row>
    <row r="342" spans="1:62" ht="13.5" thickBot="1">
      <c r="A342" s="9" t="s">
        <v>357</v>
      </c>
      <c r="B342" s="11">
        <v>1592295.24</v>
      </c>
      <c r="C342" s="11">
        <v>1592295.24</v>
      </c>
      <c r="D342" s="11">
        <v>1592295.24</v>
      </c>
      <c r="E342" s="11">
        <v>1592295.24</v>
      </c>
      <c r="F342" s="11">
        <v>1592295.24</v>
      </c>
      <c r="G342" s="11">
        <v>1592295.24</v>
      </c>
      <c r="H342" s="11">
        <v>1592295.24</v>
      </c>
      <c r="I342" s="11">
        <v>1592295.24</v>
      </c>
      <c r="J342" s="11">
        <v>1592295.24</v>
      </c>
      <c r="K342" s="11">
        <v>1592295.24</v>
      </c>
      <c r="L342" s="11">
        <v>1592295.24</v>
      </c>
      <c r="M342" s="11">
        <v>1592295.24</v>
      </c>
      <c r="N342" s="11">
        <v>1592295.24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t="str">
        <f t="shared" si="56"/>
        <v>ED</v>
      </c>
      <c r="AP342" t="str">
        <f>IFERROR(IF(VLOOKUP(MID(A342,4,2),'Data.Lookup - Do Not Print'!$S$3:$T$7,2,FALSE)=1,MID(A342,4,2),0),"AN")</f>
        <v>AN</v>
      </c>
      <c r="AQ342" t="s">
        <v>987</v>
      </c>
      <c r="AR342" t="str">
        <f t="shared" si="57"/>
        <v>330200</v>
      </c>
      <c r="AS342" t="str">
        <f>IF(AO342="GD",VLOOKUP(_xlfn.NUMBERVALUE(AR342),'Data.Lookup - Do Not Print'!$D$3:$E$12,2,TRUE),VLOOKUP(_xlfn.NUMBERVALUE(AR342),'Data.Lookup - Do Not Print'!$A$3:$B$16,2,TRUE))</f>
        <v>Production - Hydro</v>
      </c>
      <c r="AT342">
        <v>1</v>
      </c>
      <c r="AU342" t="str">
        <f t="shared" si="58"/>
        <v>ED.AN1</v>
      </c>
      <c r="AV342" s="46">
        <f>VLOOKUP($AU342,'2022-Allocations'!$I$6:$T$24,AV$8,FALSE)</f>
        <v>0.65529999999999999</v>
      </c>
      <c r="AW342" s="46">
        <f>VLOOKUP($AU342,'2022-Allocations'!$I$6:$T$24,AW$8,FALSE)</f>
        <v>0</v>
      </c>
      <c r="AX342" s="46">
        <f>VLOOKUP($AU342,'2022-Allocations'!$I$6:$T$24,AX$8,FALSE)</f>
        <v>0.34470000000000001</v>
      </c>
      <c r="AY342" s="46">
        <f>VLOOKUP($AU342,'2022-Allocations'!$I$6:$T$24,AY$8,FALSE)</f>
        <v>0</v>
      </c>
      <c r="AZ342" s="46">
        <f>VLOOKUP($AU342,'2022-Allocations'!$I$6:$T$24,AZ$8,FALSE)</f>
        <v>0</v>
      </c>
      <c r="BA342" s="121">
        <f t="shared" si="55"/>
        <v>0</v>
      </c>
      <c r="BB342" s="46">
        <f>VLOOKUP(A342,'Data.Lookup - Do Not Print'!$G$3:$I$802,3,FALSE)</f>
        <v>0</v>
      </c>
      <c r="BC342" s="46">
        <f>VLOOKUP(A342,'Data.Lookup - Do Not Print'!$M$3:$O$802,3,FALSE)</f>
        <v>0</v>
      </c>
      <c r="BD342" s="46" t="str">
        <f t="shared" si="60"/>
        <v>Y</v>
      </c>
      <c r="BE342" s="126">
        <f t="shared" si="61"/>
        <v>1043431</v>
      </c>
      <c r="BF342" s="126">
        <f t="shared" si="62"/>
        <v>0</v>
      </c>
      <c r="BG342" s="126">
        <f t="shared" si="63"/>
        <v>548864</v>
      </c>
      <c r="BH342" s="126">
        <f t="shared" si="64"/>
        <v>0</v>
      </c>
      <c r="BI342" s="126">
        <f t="shared" si="65"/>
        <v>0</v>
      </c>
      <c r="BJ342" s="131">
        <f t="shared" si="59"/>
        <v>0</v>
      </c>
    </row>
    <row r="343" spans="1:62" ht="13.5" thickBot="1">
      <c r="A343" s="9" t="s">
        <v>358</v>
      </c>
      <c r="B343" s="11">
        <v>686544.29</v>
      </c>
      <c r="C343" s="11">
        <v>686544.29</v>
      </c>
      <c r="D343" s="11">
        <v>686544.29</v>
      </c>
      <c r="E343" s="11">
        <v>686544.29</v>
      </c>
      <c r="F343" s="11">
        <v>686544.29</v>
      </c>
      <c r="G343" s="11">
        <v>686544.29</v>
      </c>
      <c r="H343" s="11">
        <v>686544.29</v>
      </c>
      <c r="I343" s="11">
        <v>686544.29</v>
      </c>
      <c r="J343" s="11">
        <v>686544.29</v>
      </c>
      <c r="K343" s="11">
        <v>686544.29</v>
      </c>
      <c r="L343" s="11">
        <v>607304.34</v>
      </c>
      <c r="M343" s="11">
        <v>607304.34</v>
      </c>
      <c r="N343" s="11">
        <v>607304.34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1">
        <v>79239.95</v>
      </c>
      <c r="Z343" s="11">
        <v>79239.95</v>
      </c>
      <c r="AA343" s="11">
        <v>79239.95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t="str">
        <f t="shared" si="56"/>
        <v>ED</v>
      </c>
      <c r="AP343" t="str">
        <f>IFERROR(IF(VLOOKUP(MID(A343,4,2),'Data.Lookup - Do Not Print'!$S$3:$T$7,2,FALSE)=1,MID(A343,4,2),0),"AN")</f>
        <v>AN</v>
      </c>
      <c r="AQ343" t="s">
        <v>987</v>
      </c>
      <c r="AR343" t="str">
        <f t="shared" si="57"/>
        <v>330220</v>
      </c>
      <c r="AS343" t="str">
        <f>IF(AO343="GD",VLOOKUP(_xlfn.NUMBERVALUE(AR343),'Data.Lookup - Do Not Print'!$D$3:$E$12,2,TRUE),VLOOKUP(_xlfn.NUMBERVALUE(AR343),'Data.Lookup - Do Not Print'!$A$3:$B$16,2,TRUE))</f>
        <v>Production - Hydro</v>
      </c>
      <c r="AT343">
        <v>1</v>
      </c>
      <c r="AU343" t="str">
        <f t="shared" si="58"/>
        <v>ED.AN1</v>
      </c>
      <c r="AV343" s="46">
        <f>VLOOKUP($AU343,'2022-Allocations'!$I$6:$T$24,AV$8,FALSE)</f>
        <v>0.65529999999999999</v>
      </c>
      <c r="AW343" s="46">
        <f>VLOOKUP($AU343,'2022-Allocations'!$I$6:$T$24,AW$8,FALSE)</f>
        <v>0</v>
      </c>
      <c r="AX343" s="46">
        <f>VLOOKUP($AU343,'2022-Allocations'!$I$6:$T$24,AX$8,FALSE)</f>
        <v>0.34470000000000001</v>
      </c>
      <c r="AY343" s="46">
        <f>VLOOKUP($AU343,'2022-Allocations'!$I$6:$T$24,AY$8,FALSE)</f>
        <v>0</v>
      </c>
      <c r="AZ343" s="46">
        <f>VLOOKUP($AU343,'2022-Allocations'!$I$6:$T$24,AZ$8,FALSE)</f>
        <v>0</v>
      </c>
      <c r="BA343" s="121">
        <f t="shared" si="55"/>
        <v>0</v>
      </c>
      <c r="BB343" s="46">
        <f>VLOOKUP(A343,'Data.Lookup - Do Not Print'!$G$3:$I$802,3,FALSE)</f>
        <v>0</v>
      </c>
      <c r="BC343" s="46">
        <f>VLOOKUP(A343,'Data.Lookup - Do Not Print'!$M$3:$O$802,3,FALSE)</f>
        <v>0</v>
      </c>
      <c r="BD343" s="46" t="str">
        <f t="shared" si="60"/>
        <v>Y</v>
      </c>
      <c r="BE343" s="126">
        <f t="shared" si="61"/>
        <v>397967</v>
      </c>
      <c r="BF343" s="126">
        <f t="shared" si="62"/>
        <v>0</v>
      </c>
      <c r="BG343" s="126">
        <f t="shared" si="63"/>
        <v>209338</v>
      </c>
      <c r="BH343" s="126">
        <f t="shared" si="64"/>
        <v>0</v>
      </c>
      <c r="BI343" s="126">
        <f t="shared" si="65"/>
        <v>0</v>
      </c>
      <c r="BJ343" s="131">
        <f t="shared" si="59"/>
        <v>0</v>
      </c>
    </row>
    <row r="344" spans="1:62" ht="13.5" thickBot="1">
      <c r="A344" s="9" t="s">
        <v>359</v>
      </c>
      <c r="B344" s="11">
        <v>38836.49</v>
      </c>
      <c r="C344" s="11">
        <v>38836.49</v>
      </c>
      <c r="D344" s="11">
        <v>38836.49</v>
      </c>
      <c r="E344" s="11">
        <v>38836.49</v>
      </c>
      <c r="F344" s="11">
        <v>38836.49</v>
      </c>
      <c r="G344" s="11">
        <v>38836.49</v>
      </c>
      <c r="H344" s="11">
        <v>38836.49</v>
      </c>
      <c r="I344" s="11">
        <v>38836.49</v>
      </c>
      <c r="J344" s="11">
        <v>38836.49</v>
      </c>
      <c r="K344" s="11">
        <v>38836.49</v>
      </c>
      <c r="L344" s="11">
        <v>38836.49</v>
      </c>
      <c r="M344" s="11">
        <v>38836.49</v>
      </c>
      <c r="N344" s="11">
        <v>38836.49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t="str">
        <f t="shared" si="56"/>
        <v>ED</v>
      </c>
      <c r="AP344" t="str">
        <f>IFERROR(IF(VLOOKUP(MID(A344,4,2),'Data.Lookup - Do Not Print'!$S$3:$T$7,2,FALSE)=1,MID(A344,4,2),0),"AN")</f>
        <v>AN</v>
      </c>
      <c r="AQ344" t="s">
        <v>987</v>
      </c>
      <c r="AR344" t="str">
        <f t="shared" si="57"/>
        <v>330250</v>
      </c>
      <c r="AS344" t="str">
        <f>IF(AO344="GD",VLOOKUP(_xlfn.NUMBERVALUE(AR344),'Data.Lookup - Do Not Print'!$D$3:$E$12,2,TRUE),VLOOKUP(_xlfn.NUMBERVALUE(AR344),'Data.Lookup - Do Not Print'!$A$3:$B$16,2,TRUE))</f>
        <v>Production - Hydro</v>
      </c>
      <c r="AT344">
        <v>1</v>
      </c>
      <c r="AU344" t="str">
        <f t="shared" si="58"/>
        <v>ED.AN1</v>
      </c>
      <c r="AV344" s="46">
        <f>VLOOKUP($AU344,'2022-Allocations'!$I$6:$T$24,AV$8,FALSE)</f>
        <v>0.65529999999999999</v>
      </c>
      <c r="AW344" s="46">
        <f>VLOOKUP($AU344,'2022-Allocations'!$I$6:$T$24,AW$8,FALSE)</f>
        <v>0</v>
      </c>
      <c r="AX344" s="46">
        <f>VLOOKUP($AU344,'2022-Allocations'!$I$6:$T$24,AX$8,FALSE)</f>
        <v>0.34470000000000001</v>
      </c>
      <c r="AY344" s="46">
        <f>VLOOKUP($AU344,'2022-Allocations'!$I$6:$T$24,AY$8,FALSE)</f>
        <v>0</v>
      </c>
      <c r="AZ344" s="46">
        <f>VLOOKUP($AU344,'2022-Allocations'!$I$6:$T$24,AZ$8,FALSE)</f>
        <v>0</v>
      </c>
      <c r="BA344" s="121">
        <f t="shared" si="55"/>
        <v>0</v>
      </c>
      <c r="BB344" s="46">
        <f>VLOOKUP(A344,'Data.Lookup - Do Not Print'!$G$3:$I$802,3,FALSE)</f>
        <v>0</v>
      </c>
      <c r="BC344" s="46">
        <f>VLOOKUP(A344,'Data.Lookup - Do Not Print'!$M$3:$O$802,3,FALSE)</f>
        <v>0</v>
      </c>
      <c r="BD344" s="46" t="str">
        <f t="shared" si="60"/>
        <v>Y</v>
      </c>
      <c r="BE344" s="126">
        <f t="shared" si="61"/>
        <v>25450</v>
      </c>
      <c r="BF344" s="126">
        <f t="shared" si="62"/>
        <v>0</v>
      </c>
      <c r="BG344" s="126">
        <f t="shared" si="63"/>
        <v>13387</v>
      </c>
      <c r="BH344" s="126">
        <f t="shared" si="64"/>
        <v>0</v>
      </c>
      <c r="BI344" s="126">
        <f t="shared" si="65"/>
        <v>0</v>
      </c>
      <c r="BJ344" s="131">
        <f t="shared" si="59"/>
        <v>0</v>
      </c>
    </row>
    <row r="345" spans="1:62" ht="13.5" thickBot="1">
      <c r="A345" s="9" t="s">
        <v>360</v>
      </c>
      <c r="B345" s="11">
        <v>171079.55</v>
      </c>
      <c r="C345" s="11">
        <v>171079.55</v>
      </c>
      <c r="D345" s="11">
        <v>171079.55</v>
      </c>
      <c r="E345" s="11">
        <v>171079.55</v>
      </c>
      <c r="F345" s="11">
        <v>171079.55</v>
      </c>
      <c r="G345" s="11">
        <v>171079.55</v>
      </c>
      <c r="H345" s="11">
        <v>171079.55</v>
      </c>
      <c r="I345" s="11">
        <v>171079.55</v>
      </c>
      <c r="J345" s="11">
        <v>171079.55</v>
      </c>
      <c r="K345" s="11">
        <v>171079.55</v>
      </c>
      <c r="L345" s="11">
        <v>171079.55</v>
      </c>
      <c r="M345" s="11">
        <v>171079.55</v>
      </c>
      <c r="N345" s="11">
        <v>171079.55</v>
      </c>
      <c r="O345" s="11">
        <v>-106919.44</v>
      </c>
      <c r="P345" s="11">
        <v>-107129.01</v>
      </c>
      <c r="Q345" s="11">
        <v>-107338.58</v>
      </c>
      <c r="R345" s="11">
        <v>-107548.15</v>
      </c>
      <c r="S345" s="11">
        <v>-107757.72</v>
      </c>
      <c r="T345" s="11">
        <v>-107967.29</v>
      </c>
      <c r="U345" s="11">
        <v>-108176.86</v>
      </c>
      <c r="V345" s="11">
        <v>-108386.43</v>
      </c>
      <c r="W345" s="12">
        <v>-108596</v>
      </c>
      <c r="X345" s="11">
        <v>-108805.57</v>
      </c>
      <c r="Y345" s="11">
        <v>-109015.14</v>
      </c>
      <c r="Z345" s="11">
        <v>-109224.71</v>
      </c>
      <c r="AA345" s="11">
        <v>-109434.28</v>
      </c>
      <c r="AB345" s="11">
        <v>-209.57</v>
      </c>
      <c r="AC345" s="11">
        <v>-209.57</v>
      </c>
      <c r="AD345" s="11">
        <v>-209.57</v>
      </c>
      <c r="AE345" s="11">
        <v>-209.57</v>
      </c>
      <c r="AF345" s="11">
        <v>-209.57</v>
      </c>
      <c r="AG345" s="11">
        <v>-209.57</v>
      </c>
      <c r="AH345" s="11">
        <v>-209.57</v>
      </c>
      <c r="AI345" s="11">
        <v>-209.57</v>
      </c>
      <c r="AJ345" s="11">
        <v>-209.57</v>
      </c>
      <c r="AK345" s="11">
        <v>-209.57</v>
      </c>
      <c r="AL345" s="11">
        <v>-209.57</v>
      </c>
      <c r="AM345" s="11">
        <v>-209.57</v>
      </c>
      <c r="AN345" s="11">
        <v>-209.57</v>
      </c>
      <c r="AO345" t="str">
        <f t="shared" si="56"/>
        <v>ED</v>
      </c>
      <c r="AP345" t="str">
        <f>IFERROR(IF(VLOOKUP(MID(A345,4,2),'Data.Lookup - Do Not Print'!$S$3:$T$7,2,FALSE)=1,MID(A345,4,2),0),"AN")</f>
        <v>AN</v>
      </c>
      <c r="AQ345" t="s">
        <v>987</v>
      </c>
      <c r="AR345" t="str">
        <f t="shared" si="57"/>
        <v>330300</v>
      </c>
      <c r="AS345" t="str">
        <f>IF(AO345="GD",VLOOKUP(_xlfn.NUMBERVALUE(AR345),'Data.Lookup - Do Not Print'!$D$3:$E$12,2,TRUE),VLOOKUP(_xlfn.NUMBERVALUE(AR345),'Data.Lookup - Do Not Print'!$A$3:$B$16,2,TRUE))</f>
        <v>Production - Hydro</v>
      </c>
      <c r="AT345">
        <v>1</v>
      </c>
      <c r="AU345" t="str">
        <f t="shared" si="58"/>
        <v>ED.AN1</v>
      </c>
      <c r="AV345" s="46">
        <f>VLOOKUP($AU345,'2022-Allocations'!$I$6:$T$24,AV$8,FALSE)</f>
        <v>0.65529999999999999</v>
      </c>
      <c r="AW345" s="46">
        <f>VLOOKUP($AU345,'2022-Allocations'!$I$6:$T$24,AW$8,FALSE)</f>
        <v>0</v>
      </c>
      <c r="AX345" s="46">
        <f>VLOOKUP($AU345,'2022-Allocations'!$I$6:$T$24,AX$8,FALSE)</f>
        <v>0.34470000000000001</v>
      </c>
      <c r="AY345" s="46">
        <f>VLOOKUP($AU345,'2022-Allocations'!$I$6:$T$24,AY$8,FALSE)</f>
        <v>0</v>
      </c>
      <c r="AZ345" s="46">
        <f>VLOOKUP($AU345,'2022-Allocations'!$I$6:$T$24,AZ$8,FALSE)</f>
        <v>0</v>
      </c>
      <c r="BA345" s="121">
        <f t="shared" si="55"/>
        <v>0</v>
      </c>
      <c r="BB345" s="46">
        <f>VLOOKUP(A345,'Data.Lookup - Do Not Print'!$G$3:$I$802,3,FALSE)</f>
        <v>1.47E-2</v>
      </c>
      <c r="BC345" s="46">
        <f>VLOOKUP(A345,'Data.Lookup - Do Not Print'!$M$3:$O$802,3,FALSE)</f>
        <v>1.34E-2</v>
      </c>
      <c r="BD345" s="46" t="str">
        <f t="shared" si="60"/>
        <v>N</v>
      </c>
      <c r="BE345" s="126">
        <f t="shared" si="61"/>
        <v>112108</v>
      </c>
      <c r="BF345" s="126">
        <f t="shared" si="62"/>
        <v>0</v>
      </c>
      <c r="BG345" s="126">
        <f t="shared" si="63"/>
        <v>58971</v>
      </c>
      <c r="BH345" s="126">
        <f t="shared" si="64"/>
        <v>0</v>
      </c>
      <c r="BI345" s="126">
        <f t="shared" si="65"/>
        <v>0</v>
      </c>
      <c r="BJ345" s="131">
        <f t="shared" si="59"/>
        <v>0</v>
      </c>
    </row>
    <row r="346" spans="1:62" ht="13.5" thickBot="1">
      <c r="A346" s="9" t="s">
        <v>361</v>
      </c>
      <c r="B346" s="11">
        <v>246562.25</v>
      </c>
      <c r="C346" s="11">
        <v>246562.25</v>
      </c>
      <c r="D346" s="11">
        <v>246562.25</v>
      </c>
      <c r="E346" s="11">
        <v>246562.25</v>
      </c>
      <c r="F346" s="11">
        <v>246562.25</v>
      </c>
      <c r="G346" s="11">
        <v>246562.25</v>
      </c>
      <c r="H346" s="11">
        <v>246562.25</v>
      </c>
      <c r="I346" s="11">
        <v>246562.25</v>
      </c>
      <c r="J346" s="11">
        <v>246562.25</v>
      </c>
      <c r="K346" s="11">
        <v>246562.25</v>
      </c>
      <c r="L346" s="11">
        <v>246562.25</v>
      </c>
      <c r="M346" s="11">
        <v>246562.25</v>
      </c>
      <c r="N346" s="11">
        <v>246562.25</v>
      </c>
      <c r="O346" s="11">
        <v>-234250.25</v>
      </c>
      <c r="P346" s="11">
        <v>-234720.77</v>
      </c>
      <c r="Q346" s="11">
        <v>-235191.29</v>
      </c>
      <c r="R346" s="11">
        <v>-235661.81</v>
      </c>
      <c r="S346" s="11">
        <v>-236132.33</v>
      </c>
      <c r="T346" s="11">
        <v>-236602.85</v>
      </c>
      <c r="U346" s="11">
        <v>-237073.37</v>
      </c>
      <c r="V346" s="11">
        <v>-237543.89</v>
      </c>
      <c r="W346" s="11">
        <v>-238014.41</v>
      </c>
      <c r="X346" s="11">
        <v>-238484.93</v>
      </c>
      <c r="Y346" s="11">
        <v>-238955.45</v>
      </c>
      <c r="Z346" s="11">
        <v>-239425.97</v>
      </c>
      <c r="AA346" s="11">
        <v>-239896.49</v>
      </c>
      <c r="AB346" s="11">
        <v>-470.52</v>
      </c>
      <c r="AC346" s="11">
        <v>-470.52</v>
      </c>
      <c r="AD346" s="11">
        <v>-470.52</v>
      </c>
      <c r="AE346" s="11">
        <v>-470.52</v>
      </c>
      <c r="AF346" s="11">
        <v>-470.52</v>
      </c>
      <c r="AG346" s="11">
        <v>-470.52</v>
      </c>
      <c r="AH346" s="11">
        <v>-470.52</v>
      </c>
      <c r="AI346" s="11">
        <v>-470.52</v>
      </c>
      <c r="AJ346" s="11">
        <v>-470.52</v>
      </c>
      <c r="AK346" s="11">
        <v>-470.52</v>
      </c>
      <c r="AL346" s="11">
        <v>-470.52</v>
      </c>
      <c r="AM346" s="11">
        <v>-470.52</v>
      </c>
      <c r="AN346" s="11">
        <v>-470.52</v>
      </c>
      <c r="AO346" t="str">
        <f t="shared" si="56"/>
        <v>ED</v>
      </c>
      <c r="AP346" t="str">
        <f>IFERROR(IF(VLOOKUP(MID(A346,4,2),'Data.Lookup - Do Not Print'!$S$3:$T$7,2,FALSE)=1,MID(A346,4,2),0),"AN")</f>
        <v>AN</v>
      </c>
      <c r="AQ346" t="s">
        <v>987</v>
      </c>
      <c r="AR346" t="str">
        <f t="shared" si="57"/>
        <v>330400</v>
      </c>
      <c r="AS346" t="str">
        <f>IF(AO346="GD",VLOOKUP(_xlfn.NUMBERVALUE(AR346),'Data.Lookup - Do Not Print'!$D$3:$E$12,2,TRUE),VLOOKUP(_xlfn.NUMBERVALUE(AR346),'Data.Lookup - Do Not Print'!$A$3:$B$16,2,TRUE))</f>
        <v>Production - Hydro</v>
      </c>
      <c r="AT346">
        <v>1</v>
      </c>
      <c r="AU346" t="str">
        <f t="shared" si="58"/>
        <v>ED.AN1</v>
      </c>
      <c r="AV346" s="46">
        <f>VLOOKUP($AU346,'2022-Allocations'!$I$6:$T$24,AV$8,FALSE)</f>
        <v>0.65529999999999999</v>
      </c>
      <c r="AW346" s="46">
        <f>VLOOKUP($AU346,'2022-Allocations'!$I$6:$T$24,AW$8,FALSE)</f>
        <v>0</v>
      </c>
      <c r="AX346" s="46">
        <f>VLOOKUP($AU346,'2022-Allocations'!$I$6:$T$24,AX$8,FALSE)</f>
        <v>0.34470000000000001</v>
      </c>
      <c r="AY346" s="46">
        <f>VLOOKUP($AU346,'2022-Allocations'!$I$6:$T$24,AY$8,FALSE)</f>
        <v>0</v>
      </c>
      <c r="AZ346" s="46">
        <f>VLOOKUP($AU346,'2022-Allocations'!$I$6:$T$24,AZ$8,FALSE)</f>
        <v>0</v>
      </c>
      <c r="BA346" s="121">
        <f t="shared" si="55"/>
        <v>0</v>
      </c>
      <c r="BB346" s="46">
        <f>VLOOKUP(A346,'Data.Lookup - Do Not Print'!$G$3:$I$802,3,FALSE)</f>
        <v>2.29E-2</v>
      </c>
      <c r="BC346" s="46">
        <f>VLOOKUP(A346,'Data.Lookup - Do Not Print'!$M$3:$O$802,3,FALSE)</f>
        <v>1.1999999999999999E-3</v>
      </c>
      <c r="BD346" s="46" t="str">
        <f t="shared" si="60"/>
        <v>N</v>
      </c>
      <c r="BE346" s="126">
        <f t="shared" si="61"/>
        <v>161572</v>
      </c>
      <c r="BF346" s="126">
        <f t="shared" si="62"/>
        <v>0</v>
      </c>
      <c r="BG346" s="126">
        <f t="shared" si="63"/>
        <v>84990</v>
      </c>
      <c r="BH346" s="126">
        <f t="shared" si="64"/>
        <v>0</v>
      </c>
      <c r="BI346" s="126">
        <f t="shared" si="65"/>
        <v>0</v>
      </c>
      <c r="BJ346" s="131">
        <f t="shared" si="59"/>
        <v>0</v>
      </c>
    </row>
    <row r="347" spans="1:62" ht="13.5" thickBot="1">
      <c r="A347" s="9" t="s">
        <v>362</v>
      </c>
      <c r="B347" s="11">
        <v>7666738.4699999997</v>
      </c>
      <c r="C347" s="11">
        <v>7666738.4699999997</v>
      </c>
      <c r="D347" s="11">
        <v>7669527.7999999998</v>
      </c>
      <c r="E347" s="11">
        <v>7669527.7999999998</v>
      </c>
      <c r="F347" s="11">
        <v>7686843.2199999997</v>
      </c>
      <c r="G347" s="11">
        <v>7679799.6399999997</v>
      </c>
      <c r="H347" s="11">
        <v>7679799.6399999997</v>
      </c>
      <c r="I347" s="11">
        <v>7679799.6399999997</v>
      </c>
      <c r="J347" s="11">
        <v>7679529.6399999997</v>
      </c>
      <c r="K347" s="11">
        <v>7690169.0099999998</v>
      </c>
      <c r="L347" s="11">
        <v>7686252.0099999998</v>
      </c>
      <c r="M347" s="11">
        <v>7686252.0099999998</v>
      </c>
      <c r="N347" s="11">
        <v>7686252.0099999998</v>
      </c>
      <c r="O347" s="11">
        <v>-1323579.95</v>
      </c>
      <c r="P347" s="11">
        <v>-1336038.4099999999</v>
      </c>
      <c r="Q347" s="11">
        <v>-1348499.14</v>
      </c>
      <c r="R347" s="11">
        <v>-1360962.13</v>
      </c>
      <c r="S347" s="11">
        <v>-1373439.19</v>
      </c>
      <c r="T347" s="11">
        <v>-1385924.58</v>
      </c>
      <c r="U347" s="11">
        <v>-1398404.25</v>
      </c>
      <c r="V347" s="11">
        <v>-1410883.92</v>
      </c>
      <c r="W347" s="11">
        <v>-1423093.37</v>
      </c>
      <c r="X347" s="11">
        <v>-1433031.26</v>
      </c>
      <c r="Y347" s="11">
        <v>-1441607.6</v>
      </c>
      <c r="Z347" s="11">
        <v>-1454097.75</v>
      </c>
      <c r="AA347" s="11">
        <v>-1466587.9</v>
      </c>
      <c r="AB347" s="11">
        <v>-12458.48</v>
      </c>
      <c r="AC347" s="11">
        <v>-12458.46</v>
      </c>
      <c r="AD347" s="11">
        <v>-12460.73</v>
      </c>
      <c r="AE347" s="11">
        <v>-12462.99</v>
      </c>
      <c r="AF347" s="11">
        <v>-12477.06</v>
      </c>
      <c r="AG347" s="11">
        <v>-12485.39</v>
      </c>
      <c r="AH347" s="11">
        <v>-12479.67</v>
      </c>
      <c r="AI347" s="11">
        <v>-12479.67</v>
      </c>
      <c r="AJ347" s="11">
        <v>-12479.45</v>
      </c>
      <c r="AK347" s="11">
        <v>-12487.89</v>
      </c>
      <c r="AL347" s="11">
        <v>-12493.34</v>
      </c>
      <c r="AM347" s="11">
        <v>-12490.15</v>
      </c>
      <c r="AN347" s="11">
        <v>-12490.15</v>
      </c>
      <c r="AO347" t="str">
        <f t="shared" si="56"/>
        <v>ED</v>
      </c>
      <c r="AP347" t="str">
        <f>IFERROR(IF(VLOOKUP(MID(A347,4,2),'Data.Lookup - Do Not Print'!$S$3:$T$7,2,FALSE)=1,MID(A347,4,2),0),"AN")</f>
        <v>AN</v>
      </c>
      <c r="AQ347" t="s">
        <v>987</v>
      </c>
      <c r="AR347" t="str">
        <f t="shared" si="57"/>
        <v>331000</v>
      </c>
      <c r="AS347" t="str">
        <f>IF(AO347="GD",VLOOKUP(_xlfn.NUMBERVALUE(AR347),'Data.Lookup - Do Not Print'!$D$3:$E$12,2,TRUE),VLOOKUP(_xlfn.NUMBERVALUE(AR347),'Data.Lookup - Do Not Print'!$A$3:$B$16,2,TRUE))</f>
        <v>Production - Hydro</v>
      </c>
      <c r="AT347">
        <v>1</v>
      </c>
      <c r="AU347" t="str">
        <f t="shared" si="58"/>
        <v>ED.AN1</v>
      </c>
      <c r="AV347" s="46">
        <f>VLOOKUP($AU347,'2022-Allocations'!$I$6:$T$24,AV$8,FALSE)</f>
        <v>0.65529999999999999</v>
      </c>
      <c r="AW347" s="46">
        <f>VLOOKUP($AU347,'2022-Allocations'!$I$6:$T$24,AW$8,FALSE)</f>
        <v>0</v>
      </c>
      <c r="AX347" s="46">
        <f>VLOOKUP($AU347,'2022-Allocations'!$I$6:$T$24,AX$8,FALSE)</f>
        <v>0.34470000000000001</v>
      </c>
      <c r="AY347" s="46">
        <f>VLOOKUP($AU347,'2022-Allocations'!$I$6:$T$24,AY$8,FALSE)</f>
        <v>0</v>
      </c>
      <c r="AZ347" s="46">
        <f>VLOOKUP($AU347,'2022-Allocations'!$I$6:$T$24,AZ$8,FALSE)</f>
        <v>0</v>
      </c>
      <c r="BA347" s="121">
        <f t="shared" si="55"/>
        <v>0</v>
      </c>
      <c r="BB347" s="46">
        <f>VLOOKUP(A347,'Data.Lookup - Do Not Print'!$G$3:$I$802,3,FALSE)</f>
        <v>1.9499999999999997E-2</v>
      </c>
      <c r="BC347" s="46">
        <f>VLOOKUP(A347,'Data.Lookup - Do Not Print'!$M$3:$O$802,3,FALSE)</f>
        <v>2.69E-2</v>
      </c>
      <c r="BD347" s="46" t="str">
        <f t="shared" si="60"/>
        <v>N</v>
      </c>
      <c r="BE347" s="126">
        <f t="shared" si="61"/>
        <v>5036801</v>
      </c>
      <c r="BF347" s="126">
        <f t="shared" si="62"/>
        <v>0</v>
      </c>
      <c r="BG347" s="126">
        <f t="shared" si="63"/>
        <v>2649451</v>
      </c>
      <c r="BH347" s="126">
        <f t="shared" si="64"/>
        <v>0</v>
      </c>
      <c r="BI347" s="126">
        <f t="shared" si="65"/>
        <v>0</v>
      </c>
      <c r="BJ347" s="131">
        <f t="shared" si="59"/>
        <v>0</v>
      </c>
    </row>
    <row r="348" spans="1:62" ht="13.5" thickBot="1">
      <c r="A348" s="9" t="s">
        <v>363</v>
      </c>
      <c r="B348" s="11">
        <v>64872.23</v>
      </c>
      <c r="C348" s="11">
        <v>64872.23</v>
      </c>
      <c r="D348" s="11">
        <v>64872.23</v>
      </c>
      <c r="E348" s="11">
        <v>64872.23</v>
      </c>
      <c r="F348" s="11">
        <v>64872.23</v>
      </c>
      <c r="G348" s="11">
        <v>64872.23</v>
      </c>
      <c r="H348" s="11">
        <v>64872.23</v>
      </c>
      <c r="I348" s="11">
        <v>64872.23</v>
      </c>
      <c r="J348" s="11">
        <v>64872.23</v>
      </c>
      <c r="K348" s="11">
        <v>64872.23</v>
      </c>
      <c r="L348" s="11">
        <v>66378.33</v>
      </c>
      <c r="M348" s="11">
        <v>66378.33</v>
      </c>
      <c r="N348" s="11">
        <v>66378.33</v>
      </c>
      <c r="O348" s="11">
        <v>-65027.99</v>
      </c>
      <c r="P348" s="11">
        <v>-65027.99</v>
      </c>
      <c r="Q348" s="11">
        <v>-65027.99</v>
      </c>
      <c r="R348" s="11">
        <v>-65027.99</v>
      </c>
      <c r="S348" s="11">
        <v>-65027.99</v>
      </c>
      <c r="T348" s="11">
        <v>-65027.99</v>
      </c>
      <c r="U348" s="11">
        <v>-65027.99</v>
      </c>
      <c r="V348" s="11">
        <v>-65027.99</v>
      </c>
      <c r="W348" s="11">
        <v>-65027.99</v>
      </c>
      <c r="X348" s="11">
        <v>-65027.99</v>
      </c>
      <c r="Y348" s="11">
        <v>-65041.11</v>
      </c>
      <c r="Z348" s="11">
        <v>-65054.38</v>
      </c>
      <c r="AA348" s="11">
        <v>-65067.66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1">
        <v>-13.12</v>
      </c>
      <c r="AM348" s="11">
        <v>-13.27</v>
      </c>
      <c r="AN348" s="11">
        <v>-13.28</v>
      </c>
      <c r="AO348" t="str">
        <f t="shared" si="56"/>
        <v>ED</v>
      </c>
      <c r="AP348" t="str">
        <f>IFERROR(IF(VLOOKUP(MID(A348,4,2),'Data.Lookup - Do Not Print'!$S$3:$T$7,2,FALSE)=1,MID(A348,4,2),0),"AN")</f>
        <v>AN</v>
      </c>
      <c r="AQ348" t="s">
        <v>987</v>
      </c>
      <c r="AR348" t="str">
        <f t="shared" si="57"/>
        <v>331100</v>
      </c>
      <c r="AS348" t="str">
        <f>IF(AO348="GD",VLOOKUP(_xlfn.NUMBERVALUE(AR348),'Data.Lookup - Do Not Print'!$D$3:$E$12,2,TRUE),VLOOKUP(_xlfn.NUMBERVALUE(AR348),'Data.Lookup - Do Not Print'!$A$3:$B$16,2,TRUE))</f>
        <v>Production - Hydro</v>
      </c>
      <c r="AT348">
        <v>1</v>
      </c>
      <c r="AU348" t="str">
        <f t="shared" si="58"/>
        <v>ED.AN1</v>
      </c>
      <c r="AV348" s="46">
        <f>VLOOKUP($AU348,'2022-Allocations'!$I$6:$T$24,AV$8,FALSE)</f>
        <v>0.65529999999999999</v>
      </c>
      <c r="AW348" s="46">
        <f>VLOOKUP($AU348,'2022-Allocations'!$I$6:$T$24,AW$8,FALSE)</f>
        <v>0</v>
      </c>
      <c r="AX348" s="46">
        <f>VLOOKUP($AU348,'2022-Allocations'!$I$6:$T$24,AX$8,FALSE)</f>
        <v>0.34470000000000001</v>
      </c>
      <c r="AY348" s="46">
        <f>VLOOKUP($AU348,'2022-Allocations'!$I$6:$T$24,AY$8,FALSE)</f>
        <v>0</v>
      </c>
      <c r="AZ348" s="46">
        <f>VLOOKUP($AU348,'2022-Allocations'!$I$6:$T$24,AZ$8,FALSE)</f>
        <v>0</v>
      </c>
      <c r="BA348" s="121">
        <f t="shared" si="55"/>
        <v>0</v>
      </c>
      <c r="BB348" s="46">
        <f>VLOOKUP(A348,'Data.Lookup - Do Not Print'!$G$3:$I$802,3,FALSE)</f>
        <v>2.4000000000000002E-3</v>
      </c>
      <c r="BC348" s="46">
        <f>VLOOKUP(A348,'Data.Lookup - Do Not Print'!$M$3:$O$802,3,FALSE)</f>
        <v>3.0999999999999999E-3</v>
      </c>
      <c r="BD348" s="46" t="str">
        <f t="shared" si="60"/>
        <v>N</v>
      </c>
      <c r="BE348" s="126">
        <f t="shared" si="61"/>
        <v>43498</v>
      </c>
      <c r="BF348" s="126">
        <f t="shared" si="62"/>
        <v>0</v>
      </c>
      <c r="BG348" s="126">
        <f t="shared" si="63"/>
        <v>22881</v>
      </c>
      <c r="BH348" s="126">
        <f t="shared" si="64"/>
        <v>0</v>
      </c>
      <c r="BI348" s="126">
        <f t="shared" si="65"/>
        <v>0</v>
      </c>
      <c r="BJ348" s="131">
        <f t="shared" si="59"/>
        <v>0</v>
      </c>
    </row>
    <row r="349" spans="1:62" ht="13.5" thickBot="1">
      <c r="A349" s="9" t="s">
        <v>364</v>
      </c>
      <c r="B349" s="11">
        <v>1727041.81</v>
      </c>
      <c r="C349" s="11">
        <v>1727041.81</v>
      </c>
      <c r="D349" s="11">
        <v>1727041.81</v>
      </c>
      <c r="E349" s="11">
        <v>1727041.81</v>
      </c>
      <c r="F349" s="11">
        <v>1727041.81</v>
      </c>
      <c r="G349" s="11">
        <v>1727041.81</v>
      </c>
      <c r="H349" s="11">
        <v>1727041.81</v>
      </c>
      <c r="I349" s="11">
        <v>1727041.81</v>
      </c>
      <c r="J349" s="11">
        <v>1701344.67</v>
      </c>
      <c r="K349" s="11">
        <v>1701344.67</v>
      </c>
      <c r="L349" s="11">
        <v>1720681.91</v>
      </c>
      <c r="M349" s="11">
        <v>1720681.91</v>
      </c>
      <c r="N349" s="11">
        <v>1720681.91</v>
      </c>
      <c r="O349" s="11">
        <v>-351775.2</v>
      </c>
      <c r="P349" s="11">
        <v>-355689.83</v>
      </c>
      <c r="Q349" s="11">
        <v>-359604.46</v>
      </c>
      <c r="R349" s="11">
        <v>-363519.09</v>
      </c>
      <c r="S349" s="11">
        <v>-367433.72</v>
      </c>
      <c r="T349" s="11">
        <v>-371348.35</v>
      </c>
      <c r="U349" s="11">
        <v>-375262.98</v>
      </c>
      <c r="V349" s="11">
        <v>-379177.61</v>
      </c>
      <c r="W349" s="11">
        <v>-383063.11</v>
      </c>
      <c r="X349" s="11">
        <v>-386919.49</v>
      </c>
      <c r="Y349" s="11">
        <v>-390797.79</v>
      </c>
      <c r="Z349" s="12">
        <v>-394698</v>
      </c>
      <c r="AA349" s="11">
        <v>-398598.21</v>
      </c>
      <c r="AB349" s="11">
        <v>-3901.46</v>
      </c>
      <c r="AC349" s="11">
        <v>-3914.63</v>
      </c>
      <c r="AD349" s="11">
        <v>-3914.63</v>
      </c>
      <c r="AE349" s="11">
        <v>-3914.63</v>
      </c>
      <c r="AF349" s="11">
        <v>-3914.63</v>
      </c>
      <c r="AG349" s="11">
        <v>-3914.63</v>
      </c>
      <c r="AH349" s="11">
        <v>-3914.63</v>
      </c>
      <c r="AI349" s="11">
        <v>-3914.63</v>
      </c>
      <c r="AJ349" s="11">
        <v>-3885.5</v>
      </c>
      <c r="AK349" s="11">
        <v>-3856.38</v>
      </c>
      <c r="AL349" s="11">
        <v>-3878.3</v>
      </c>
      <c r="AM349" s="11">
        <v>-3900.21</v>
      </c>
      <c r="AN349" s="11">
        <v>-3900.21</v>
      </c>
      <c r="AO349" t="str">
        <f t="shared" si="56"/>
        <v>ED</v>
      </c>
      <c r="AP349" t="str">
        <f>IFERROR(IF(VLOOKUP(MID(A349,4,2),'Data.Lookup - Do Not Print'!$S$3:$T$7,2,FALSE)=1,MID(A349,4,2),0),"AN")</f>
        <v>AN</v>
      </c>
      <c r="AQ349" t="s">
        <v>987</v>
      </c>
      <c r="AR349" t="str">
        <f t="shared" si="57"/>
        <v>331200</v>
      </c>
      <c r="AS349" t="str">
        <f>IF(AO349="GD",VLOOKUP(_xlfn.NUMBERVALUE(AR349),'Data.Lookup - Do Not Print'!$D$3:$E$12,2,TRUE),VLOOKUP(_xlfn.NUMBERVALUE(AR349),'Data.Lookup - Do Not Print'!$A$3:$B$16,2,TRUE))</f>
        <v>Production - Hydro</v>
      </c>
      <c r="AT349">
        <v>1</v>
      </c>
      <c r="AU349" t="str">
        <f t="shared" si="58"/>
        <v>ED.AN1</v>
      </c>
      <c r="AV349" s="46">
        <f>VLOOKUP($AU349,'2022-Allocations'!$I$6:$T$24,AV$8,FALSE)</f>
        <v>0.65529999999999999</v>
      </c>
      <c r="AW349" s="46">
        <f>VLOOKUP($AU349,'2022-Allocations'!$I$6:$T$24,AW$8,FALSE)</f>
        <v>0</v>
      </c>
      <c r="AX349" s="46">
        <f>VLOOKUP($AU349,'2022-Allocations'!$I$6:$T$24,AX$8,FALSE)</f>
        <v>0.34470000000000001</v>
      </c>
      <c r="AY349" s="46">
        <f>VLOOKUP($AU349,'2022-Allocations'!$I$6:$T$24,AY$8,FALSE)</f>
        <v>0</v>
      </c>
      <c r="AZ349" s="46">
        <f>VLOOKUP($AU349,'2022-Allocations'!$I$6:$T$24,AZ$8,FALSE)</f>
        <v>0</v>
      </c>
      <c r="BA349" s="121">
        <f t="shared" si="55"/>
        <v>0</v>
      </c>
      <c r="BB349" s="46">
        <f>VLOOKUP(A349,'Data.Lookup - Do Not Print'!$G$3:$I$802,3,FALSE)</f>
        <v>2.7199999999999998E-2</v>
      </c>
      <c r="BC349" s="46">
        <f>VLOOKUP(A349,'Data.Lookup - Do Not Print'!$M$3:$O$802,3,FALSE)</f>
        <v>2.69E-2</v>
      </c>
      <c r="BD349" s="46" t="str">
        <f t="shared" si="60"/>
        <v>N</v>
      </c>
      <c r="BE349" s="126">
        <f t="shared" si="61"/>
        <v>1127563</v>
      </c>
      <c r="BF349" s="126">
        <f t="shared" si="62"/>
        <v>0</v>
      </c>
      <c r="BG349" s="126">
        <f t="shared" si="63"/>
        <v>593119</v>
      </c>
      <c r="BH349" s="126">
        <f t="shared" si="64"/>
        <v>0</v>
      </c>
      <c r="BI349" s="126">
        <f t="shared" si="65"/>
        <v>0</v>
      </c>
      <c r="BJ349" s="131">
        <f t="shared" si="59"/>
        <v>0</v>
      </c>
    </row>
    <row r="350" spans="1:62" ht="13.5" thickBot="1">
      <c r="A350" s="9" t="s">
        <v>365</v>
      </c>
      <c r="B350" s="11">
        <v>36320848.729999997</v>
      </c>
      <c r="C350" s="11">
        <v>36320848.729999997</v>
      </c>
      <c r="D350" s="11">
        <v>36320848.729999997</v>
      </c>
      <c r="E350" s="11">
        <v>36320848.729999997</v>
      </c>
      <c r="F350" s="11">
        <v>36320848.729999997</v>
      </c>
      <c r="G350" s="11">
        <v>36320848.729999997</v>
      </c>
      <c r="H350" s="11">
        <v>36320848.729999997</v>
      </c>
      <c r="I350" s="11">
        <v>36320848.729999997</v>
      </c>
      <c r="J350" s="11">
        <v>36320848.729999997</v>
      </c>
      <c r="K350" s="11">
        <v>37484864.119999997</v>
      </c>
      <c r="L350" s="11">
        <v>37204835.5</v>
      </c>
      <c r="M350" s="11">
        <v>37561506.140000001</v>
      </c>
      <c r="N350" s="11">
        <v>37694874.969999999</v>
      </c>
      <c r="O350" s="11">
        <v>-15519331.869999999</v>
      </c>
      <c r="P350" s="11">
        <v>-15581379.98</v>
      </c>
      <c r="Q350" s="11">
        <v>-15643428.09</v>
      </c>
      <c r="R350" s="11">
        <v>-15705476.199999999</v>
      </c>
      <c r="S350" s="11">
        <v>-15767524.310000001</v>
      </c>
      <c r="T350" s="11">
        <v>-15829572.42</v>
      </c>
      <c r="U350" s="11">
        <v>-15891620.529999999</v>
      </c>
      <c r="V350" s="11">
        <v>-15953668.640000001</v>
      </c>
      <c r="W350" s="11">
        <v>-16015716.74</v>
      </c>
      <c r="X350" s="11">
        <v>-16078759.140000001</v>
      </c>
      <c r="Y350" s="11">
        <v>-16142556.609999999</v>
      </c>
      <c r="Z350" s="11">
        <v>-16206419.539999999</v>
      </c>
      <c r="AA350" s="11">
        <v>-16270701.029999999</v>
      </c>
      <c r="AB350" s="11">
        <v>-62048.11</v>
      </c>
      <c r="AC350" s="11">
        <v>-62048.11</v>
      </c>
      <c r="AD350" s="11">
        <v>-62048.11</v>
      </c>
      <c r="AE350" s="11">
        <v>-62048.11</v>
      </c>
      <c r="AF350" s="11">
        <v>-62048.11</v>
      </c>
      <c r="AG350" s="11">
        <v>-62048.11</v>
      </c>
      <c r="AH350" s="11">
        <v>-62048.11</v>
      </c>
      <c r="AI350" s="11">
        <v>-62048.11</v>
      </c>
      <c r="AJ350" s="11">
        <v>-62048.1</v>
      </c>
      <c r="AK350" s="11">
        <v>-63042.400000000001</v>
      </c>
      <c r="AL350" s="11">
        <v>-63797.47</v>
      </c>
      <c r="AM350" s="11">
        <v>-63862.93</v>
      </c>
      <c r="AN350" s="11">
        <v>-64281.49</v>
      </c>
      <c r="AO350" t="str">
        <f t="shared" si="56"/>
        <v>ED</v>
      </c>
      <c r="AP350" t="str">
        <f>IFERROR(IF(VLOOKUP(MID(A350,4,2),'Data.Lookup - Do Not Print'!$S$3:$T$7,2,FALSE)=1,MID(A350,4,2),0),"AN")</f>
        <v>AN</v>
      </c>
      <c r="AQ350" t="s">
        <v>987</v>
      </c>
      <c r="AR350" t="str">
        <f t="shared" si="57"/>
        <v>332000</v>
      </c>
      <c r="AS350" t="str">
        <f>IF(AO350="GD",VLOOKUP(_xlfn.NUMBERVALUE(AR350),'Data.Lookup - Do Not Print'!$D$3:$E$12,2,TRUE),VLOOKUP(_xlfn.NUMBERVALUE(AR350),'Data.Lookup - Do Not Print'!$A$3:$B$16,2,TRUE))</f>
        <v>Production - Hydro</v>
      </c>
      <c r="AT350">
        <v>1</v>
      </c>
      <c r="AU350" t="str">
        <f t="shared" si="58"/>
        <v>ED.AN1</v>
      </c>
      <c r="AV350" s="46">
        <f>VLOOKUP($AU350,'2022-Allocations'!$I$6:$T$24,AV$8,FALSE)</f>
        <v>0.65529999999999999</v>
      </c>
      <c r="AW350" s="46">
        <f>VLOOKUP($AU350,'2022-Allocations'!$I$6:$T$24,AW$8,FALSE)</f>
        <v>0</v>
      </c>
      <c r="AX350" s="46">
        <f>VLOOKUP($AU350,'2022-Allocations'!$I$6:$T$24,AX$8,FALSE)</f>
        <v>0.34470000000000001</v>
      </c>
      <c r="AY350" s="46">
        <f>VLOOKUP($AU350,'2022-Allocations'!$I$6:$T$24,AY$8,FALSE)</f>
        <v>0</v>
      </c>
      <c r="AZ350" s="46">
        <f>VLOOKUP($AU350,'2022-Allocations'!$I$6:$T$24,AZ$8,FALSE)</f>
        <v>0</v>
      </c>
      <c r="BA350" s="121">
        <f t="shared" si="55"/>
        <v>0</v>
      </c>
      <c r="BB350" s="46">
        <f>VLOOKUP(A350,'Data.Lookup - Do Not Print'!$G$3:$I$802,3,FALSE)</f>
        <v>2.0499999999999997E-2</v>
      </c>
      <c r="BC350" s="46">
        <f>VLOOKUP(A350,'Data.Lookup - Do Not Print'!$M$3:$O$802,3,FALSE)</f>
        <v>1.95E-2</v>
      </c>
      <c r="BD350" s="46" t="str">
        <f t="shared" si="60"/>
        <v>N</v>
      </c>
      <c r="BE350" s="126">
        <f t="shared" si="61"/>
        <v>24701452</v>
      </c>
      <c r="BF350" s="126">
        <f t="shared" si="62"/>
        <v>0</v>
      </c>
      <c r="BG350" s="126">
        <f t="shared" si="63"/>
        <v>12993423</v>
      </c>
      <c r="BH350" s="126">
        <f t="shared" si="64"/>
        <v>0</v>
      </c>
      <c r="BI350" s="126">
        <f t="shared" si="65"/>
        <v>0</v>
      </c>
      <c r="BJ350" s="131">
        <f t="shared" si="59"/>
        <v>0</v>
      </c>
    </row>
    <row r="351" spans="1:62" ht="13.5" thickBot="1">
      <c r="A351" s="9" t="s">
        <v>366</v>
      </c>
      <c r="B351" s="11">
        <v>83780.62</v>
      </c>
      <c r="C351" s="11">
        <v>83780.62</v>
      </c>
      <c r="D351" s="11">
        <v>83780.62</v>
      </c>
      <c r="E351" s="11">
        <v>83780.62</v>
      </c>
      <c r="F351" s="11">
        <v>83780.62</v>
      </c>
      <c r="G351" s="11">
        <v>83780.62</v>
      </c>
      <c r="H351" s="11">
        <v>83780.62</v>
      </c>
      <c r="I351" s="11">
        <v>83780.62</v>
      </c>
      <c r="J351" s="11">
        <v>83780.62</v>
      </c>
      <c r="K351" s="11">
        <v>83780.62</v>
      </c>
      <c r="L351" s="11">
        <v>83780.62</v>
      </c>
      <c r="M351" s="11">
        <v>83780.62</v>
      </c>
      <c r="N351" s="11">
        <v>83780.62</v>
      </c>
      <c r="O351" s="11">
        <v>-7764.78</v>
      </c>
      <c r="P351" s="11">
        <v>-7963.75</v>
      </c>
      <c r="Q351" s="11">
        <v>-8162.72</v>
      </c>
      <c r="R351" s="11">
        <v>-8361.69</v>
      </c>
      <c r="S351" s="11">
        <v>-8560.66</v>
      </c>
      <c r="T351" s="11">
        <v>-8759.6299999999992</v>
      </c>
      <c r="U351" s="11">
        <v>-8958.6</v>
      </c>
      <c r="V351" s="11">
        <v>-9157.57</v>
      </c>
      <c r="W351" s="11">
        <v>-9356.5499999999993</v>
      </c>
      <c r="X351" s="11">
        <v>-9555.5300000000007</v>
      </c>
      <c r="Y351" s="11">
        <v>-9754.51</v>
      </c>
      <c r="Z351" s="11">
        <v>-9953.49</v>
      </c>
      <c r="AA351" s="11">
        <v>-10152.469999999999</v>
      </c>
      <c r="AB351" s="11">
        <v>-198.97</v>
      </c>
      <c r="AC351" s="11">
        <v>-198.97</v>
      </c>
      <c r="AD351" s="11">
        <v>-198.97</v>
      </c>
      <c r="AE351" s="11">
        <v>-198.97</v>
      </c>
      <c r="AF351" s="11">
        <v>-198.97</v>
      </c>
      <c r="AG351" s="11">
        <v>-198.97</v>
      </c>
      <c r="AH351" s="11">
        <v>-198.97</v>
      </c>
      <c r="AI351" s="11">
        <v>-198.97</v>
      </c>
      <c r="AJ351" s="11">
        <v>-198.98</v>
      </c>
      <c r="AK351" s="11">
        <v>-198.98</v>
      </c>
      <c r="AL351" s="11">
        <v>-198.98</v>
      </c>
      <c r="AM351" s="11">
        <v>-198.98</v>
      </c>
      <c r="AN351" s="11">
        <v>-198.98</v>
      </c>
      <c r="AO351" t="str">
        <f t="shared" si="56"/>
        <v>ED</v>
      </c>
      <c r="AP351" t="str">
        <f>IFERROR(IF(VLOOKUP(MID(A351,4,2),'Data.Lookup - Do Not Print'!$S$3:$T$7,2,FALSE)=1,MID(A351,4,2),0),"AN")</f>
        <v>AN</v>
      </c>
      <c r="AQ351" t="s">
        <v>987</v>
      </c>
      <c r="AR351" t="str">
        <f t="shared" si="57"/>
        <v>332100</v>
      </c>
      <c r="AS351" t="str">
        <f>IF(AO351="GD",VLOOKUP(_xlfn.NUMBERVALUE(AR351),'Data.Lookup - Do Not Print'!$D$3:$E$12,2,TRUE),VLOOKUP(_xlfn.NUMBERVALUE(AR351),'Data.Lookup - Do Not Print'!$A$3:$B$16,2,TRUE))</f>
        <v>Production - Hydro</v>
      </c>
      <c r="AT351">
        <v>1</v>
      </c>
      <c r="AU351" t="str">
        <f t="shared" si="58"/>
        <v>ED.AN1</v>
      </c>
      <c r="AV351" s="46">
        <f>VLOOKUP($AU351,'2022-Allocations'!$I$6:$T$24,AV$8,FALSE)</f>
        <v>0.65529999999999999</v>
      </c>
      <c r="AW351" s="46">
        <f>VLOOKUP($AU351,'2022-Allocations'!$I$6:$T$24,AW$8,FALSE)</f>
        <v>0</v>
      </c>
      <c r="AX351" s="46">
        <f>VLOOKUP($AU351,'2022-Allocations'!$I$6:$T$24,AX$8,FALSE)</f>
        <v>0.34470000000000001</v>
      </c>
      <c r="AY351" s="46">
        <f>VLOOKUP($AU351,'2022-Allocations'!$I$6:$T$24,AY$8,FALSE)</f>
        <v>0</v>
      </c>
      <c r="AZ351" s="46">
        <f>VLOOKUP($AU351,'2022-Allocations'!$I$6:$T$24,AZ$8,FALSE)</f>
        <v>0</v>
      </c>
      <c r="BA351" s="121">
        <f t="shared" si="55"/>
        <v>0</v>
      </c>
      <c r="BB351" s="46">
        <f>VLOOKUP(A351,'Data.Lookup - Do Not Print'!$G$3:$I$802,3,FALSE)</f>
        <v>2.8500000000000001E-2</v>
      </c>
      <c r="BC351" s="46">
        <f>VLOOKUP(A351,'Data.Lookup - Do Not Print'!$M$3:$O$802,3,FALSE)</f>
        <v>2.8900000000000002E-2</v>
      </c>
      <c r="BD351" s="46" t="str">
        <f t="shared" si="60"/>
        <v>N</v>
      </c>
      <c r="BE351" s="126">
        <f t="shared" si="61"/>
        <v>54901</v>
      </c>
      <c r="BF351" s="126">
        <f t="shared" si="62"/>
        <v>0</v>
      </c>
      <c r="BG351" s="126">
        <f t="shared" si="63"/>
        <v>28879</v>
      </c>
      <c r="BH351" s="126">
        <f t="shared" si="64"/>
        <v>0</v>
      </c>
      <c r="BI351" s="126">
        <f t="shared" si="65"/>
        <v>0</v>
      </c>
      <c r="BJ351" s="131">
        <f t="shared" si="59"/>
        <v>0</v>
      </c>
    </row>
    <row r="352" spans="1:62" ht="13.5" thickBot="1">
      <c r="A352" s="9" t="s">
        <v>367</v>
      </c>
      <c r="B352" s="11">
        <v>352380.56</v>
      </c>
      <c r="C352" s="11">
        <v>352380.56</v>
      </c>
      <c r="D352" s="11">
        <v>105639.43</v>
      </c>
      <c r="E352" s="11">
        <v>105639.43</v>
      </c>
      <c r="F352" s="11">
        <v>105639.43</v>
      </c>
      <c r="G352" s="11">
        <v>105639.43</v>
      </c>
      <c r="H352" s="11">
        <v>105639.43</v>
      </c>
      <c r="I352" s="11">
        <v>105639.43</v>
      </c>
      <c r="J352" s="11">
        <v>105639.43</v>
      </c>
      <c r="K352" s="11">
        <v>105639.43</v>
      </c>
      <c r="L352" s="11">
        <v>105639.43</v>
      </c>
      <c r="M352" s="11">
        <v>105639.43</v>
      </c>
      <c r="N352" s="11">
        <v>105639.43</v>
      </c>
      <c r="O352" s="11">
        <v>-101483.37</v>
      </c>
      <c r="P352" s="11">
        <v>-101674.24000000001</v>
      </c>
      <c r="Q352" s="11">
        <v>-101797.52</v>
      </c>
      <c r="R352" s="11">
        <v>-101854.75</v>
      </c>
      <c r="S352" s="11">
        <v>-101911.98</v>
      </c>
      <c r="T352" s="11">
        <v>-101969.21</v>
      </c>
      <c r="U352" s="11">
        <v>-102026.44</v>
      </c>
      <c r="V352" s="11">
        <v>-102083.67</v>
      </c>
      <c r="W352" s="11">
        <v>-102140.9</v>
      </c>
      <c r="X352" s="11">
        <v>-102198.13</v>
      </c>
      <c r="Y352" s="11">
        <v>-102255.36</v>
      </c>
      <c r="Z352" s="11">
        <v>-102312.59</v>
      </c>
      <c r="AA352" s="11">
        <v>-102369.82</v>
      </c>
      <c r="AB352" s="11">
        <v>-190.87</v>
      </c>
      <c r="AC352" s="11">
        <v>-190.87</v>
      </c>
      <c r="AD352" s="11">
        <v>-123.28</v>
      </c>
      <c r="AE352" s="11">
        <v>-57.23</v>
      </c>
      <c r="AF352" s="11">
        <v>-57.23</v>
      </c>
      <c r="AG352" s="11">
        <v>-57.23</v>
      </c>
      <c r="AH352" s="11">
        <v>-57.23</v>
      </c>
      <c r="AI352" s="11">
        <v>-57.23</v>
      </c>
      <c r="AJ352" s="11">
        <v>-57.23</v>
      </c>
      <c r="AK352" s="11">
        <v>-57.23</v>
      </c>
      <c r="AL352" s="11">
        <v>-57.23</v>
      </c>
      <c r="AM352" s="11">
        <v>-57.23</v>
      </c>
      <c r="AN352" s="11">
        <v>-57.23</v>
      </c>
      <c r="AO352" t="str">
        <f t="shared" si="56"/>
        <v>ED</v>
      </c>
      <c r="AP352" t="str">
        <f>IFERROR(IF(VLOOKUP(MID(A352,4,2),'Data.Lookup - Do Not Print'!$S$3:$T$7,2,FALSE)=1,MID(A352,4,2),0),"AN")</f>
        <v>AN</v>
      </c>
      <c r="AQ352" t="s">
        <v>987</v>
      </c>
      <c r="AR352" t="str">
        <f t="shared" si="57"/>
        <v>332200</v>
      </c>
      <c r="AS352" t="str">
        <f>IF(AO352="GD",VLOOKUP(_xlfn.NUMBERVALUE(AR352),'Data.Lookup - Do Not Print'!$D$3:$E$12,2,TRUE),VLOOKUP(_xlfn.NUMBERVALUE(AR352),'Data.Lookup - Do Not Print'!$A$3:$B$16,2,TRUE))</f>
        <v>Production - Hydro</v>
      </c>
      <c r="AT352">
        <v>1</v>
      </c>
      <c r="AU352" t="str">
        <f t="shared" si="58"/>
        <v>ED.AN1</v>
      </c>
      <c r="AV352" s="46">
        <f>VLOOKUP($AU352,'2022-Allocations'!$I$6:$T$24,AV$8,FALSE)</f>
        <v>0.65529999999999999</v>
      </c>
      <c r="AW352" s="46">
        <f>VLOOKUP($AU352,'2022-Allocations'!$I$6:$T$24,AW$8,FALSE)</f>
        <v>0</v>
      </c>
      <c r="AX352" s="46">
        <f>VLOOKUP($AU352,'2022-Allocations'!$I$6:$T$24,AX$8,FALSE)</f>
        <v>0.34470000000000001</v>
      </c>
      <c r="AY352" s="46">
        <f>VLOOKUP($AU352,'2022-Allocations'!$I$6:$T$24,AY$8,FALSE)</f>
        <v>0</v>
      </c>
      <c r="AZ352" s="46">
        <f>VLOOKUP($AU352,'2022-Allocations'!$I$6:$T$24,AZ$8,FALSE)</f>
        <v>0</v>
      </c>
      <c r="BA352" s="121">
        <f t="shared" si="55"/>
        <v>0</v>
      </c>
      <c r="BB352" s="46">
        <f>VLOOKUP(A352,'Data.Lookup - Do Not Print'!$G$3:$I$802,3,FALSE)</f>
        <v>6.4999999999999997E-3</v>
      </c>
      <c r="BC352" s="46">
        <f>VLOOKUP(A352,'Data.Lookup - Do Not Print'!$M$3:$O$802,3,FALSE)</f>
        <v>3.3E-3</v>
      </c>
      <c r="BD352" s="46" t="str">
        <f t="shared" si="60"/>
        <v>N</v>
      </c>
      <c r="BE352" s="126">
        <f t="shared" si="61"/>
        <v>69226</v>
      </c>
      <c r="BF352" s="126">
        <f t="shared" si="62"/>
        <v>0</v>
      </c>
      <c r="BG352" s="126">
        <f t="shared" si="63"/>
        <v>36414</v>
      </c>
      <c r="BH352" s="126">
        <f t="shared" si="64"/>
        <v>0</v>
      </c>
      <c r="BI352" s="126">
        <f t="shared" si="65"/>
        <v>0</v>
      </c>
      <c r="BJ352" s="131">
        <f t="shared" si="59"/>
        <v>0</v>
      </c>
    </row>
    <row r="353" spans="1:62" ht="13.5" thickBot="1">
      <c r="A353" s="9" t="s">
        <v>368</v>
      </c>
      <c r="B353" s="11">
        <v>8735798.6099999994</v>
      </c>
      <c r="C353" s="11">
        <v>8735798.6099999994</v>
      </c>
      <c r="D353" s="11">
        <v>8735798.6099999994</v>
      </c>
      <c r="E353" s="11">
        <v>8735798.6099999994</v>
      </c>
      <c r="F353" s="11">
        <v>8735798.6099999994</v>
      </c>
      <c r="G353" s="11">
        <v>8735798.6099999994</v>
      </c>
      <c r="H353" s="11">
        <v>8735798.6099999994</v>
      </c>
      <c r="I353" s="11">
        <v>8735798.6099999994</v>
      </c>
      <c r="J353" s="11">
        <v>8735798.6099999994</v>
      </c>
      <c r="K353" s="11">
        <v>8735798.6099999994</v>
      </c>
      <c r="L353" s="11">
        <v>8735798.6099999994</v>
      </c>
      <c r="M353" s="11">
        <v>8735798.6099999994</v>
      </c>
      <c r="N353" s="11">
        <v>8735798.6099999994</v>
      </c>
      <c r="O353" s="11">
        <v>-8565534.3800000008</v>
      </c>
      <c r="P353" s="11">
        <v>-8568810.3000000007</v>
      </c>
      <c r="Q353" s="11">
        <v>-8572086.2200000007</v>
      </c>
      <c r="R353" s="11">
        <v>-8575362.1400000006</v>
      </c>
      <c r="S353" s="11">
        <v>-8578638.0600000005</v>
      </c>
      <c r="T353" s="11">
        <v>-8581913.9800000004</v>
      </c>
      <c r="U353" s="11">
        <v>-8585189.9000000004</v>
      </c>
      <c r="V353" s="11">
        <v>-8588465.8200000003</v>
      </c>
      <c r="W353" s="11">
        <v>-8591741.7400000002</v>
      </c>
      <c r="X353" s="11">
        <v>-8595017.6600000001</v>
      </c>
      <c r="Y353" s="11">
        <v>-8598293.5800000001</v>
      </c>
      <c r="Z353" s="11">
        <v>-8601569.5</v>
      </c>
      <c r="AA353" s="11">
        <v>-8604845.4199999999</v>
      </c>
      <c r="AB353" s="11">
        <v>-3276.35</v>
      </c>
      <c r="AC353" s="11">
        <v>-3275.92</v>
      </c>
      <c r="AD353" s="11">
        <v>-3275.92</v>
      </c>
      <c r="AE353" s="11">
        <v>-3275.92</v>
      </c>
      <c r="AF353" s="11">
        <v>-3275.92</v>
      </c>
      <c r="AG353" s="11">
        <v>-3275.92</v>
      </c>
      <c r="AH353" s="11">
        <v>-3275.92</v>
      </c>
      <c r="AI353" s="11">
        <v>-3275.92</v>
      </c>
      <c r="AJ353" s="11">
        <v>-3275.92</v>
      </c>
      <c r="AK353" s="11">
        <v>-3275.92</v>
      </c>
      <c r="AL353" s="11">
        <v>-3275.92</v>
      </c>
      <c r="AM353" s="11">
        <v>-3275.92</v>
      </c>
      <c r="AN353" s="11">
        <v>-3275.92</v>
      </c>
      <c r="AO353" t="str">
        <f t="shared" si="56"/>
        <v>ED</v>
      </c>
      <c r="AP353" t="str">
        <f>IFERROR(IF(VLOOKUP(MID(A353,4,2),'Data.Lookup - Do Not Print'!$S$3:$T$7,2,FALSE)=1,MID(A353,4,2),0),"AN")</f>
        <v>AN</v>
      </c>
      <c r="AQ353" t="s">
        <v>987</v>
      </c>
      <c r="AR353" t="str">
        <f t="shared" si="57"/>
        <v>333000</v>
      </c>
      <c r="AS353" t="str">
        <f>IF(AO353="GD",VLOOKUP(_xlfn.NUMBERVALUE(AR353),'Data.Lookup - Do Not Print'!$D$3:$E$12,2,TRUE),VLOOKUP(_xlfn.NUMBERVALUE(AR353),'Data.Lookup - Do Not Print'!$A$3:$B$16,2,TRUE))</f>
        <v>Production - Hydro</v>
      </c>
      <c r="AT353">
        <v>1</v>
      </c>
      <c r="AU353" t="str">
        <f t="shared" si="58"/>
        <v>ED.AN1</v>
      </c>
      <c r="AV353" s="46">
        <f>VLOOKUP($AU353,'2022-Allocations'!$I$6:$T$24,AV$8,FALSE)</f>
        <v>0.65529999999999999</v>
      </c>
      <c r="AW353" s="46">
        <f>VLOOKUP($AU353,'2022-Allocations'!$I$6:$T$24,AW$8,FALSE)</f>
        <v>0</v>
      </c>
      <c r="AX353" s="46">
        <f>VLOOKUP($AU353,'2022-Allocations'!$I$6:$T$24,AX$8,FALSE)</f>
        <v>0.34470000000000001</v>
      </c>
      <c r="AY353" s="46">
        <f>VLOOKUP($AU353,'2022-Allocations'!$I$6:$T$24,AY$8,FALSE)</f>
        <v>0</v>
      </c>
      <c r="AZ353" s="46">
        <f>VLOOKUP($AU353,'2022-Allocations'!$I$6:$T$24,AZ$8,FALSE)</f>
        <v>0</v>
      </c>
      <c r="BA353" s="121">
        <f t="shared" si="55"/>
        <v>0</v>
      </c>
      <c r="BB353" s="46">
        <f>VLOOKUP(A353,'Data.Lookup - Do Not Print'!$G$3:$I$802,3,FALSE)</f>
        <v>4.5000000000000005E-3</v>
      </c>
      <c r="BC353" s="46">
        <f>VLOOKUP(A353,'Data.Lookup - Do Not Print'!$M$3:$O$802,3,FALSE)</f>
        <v>2.5999999999999999E-3</v>
      </c>
      <c r="BD353" s="46" t="str">
        <f t="shared" si="60"/>
        <v>N</v>
      </c>
      <c r="BE353" s="126">
        <f t="shared" si="61"/>
        <v>5724569</v>
      </c>
      <c r="BF353" s="126">
        <f t="shared" si="62"/>
        <v>0</v>
      </c>
      <c r="BG353" s="126">
        <f t="shared" si="63"/>
        <v>3011230</v>
      </c>
      <c r="BH353" s="126">
        <f t="shared" si="64"/>
        <v>0</v>
      </c>
      <c r="BI353" s="126">
        <f t="shared" si="65"/>
        <v>0</v>
      </c>
      <c r="BJ353" s="131">
        <f t="shared" si="59"/>
        <v>0</v>
      </c>
    </row>
    <row r="354" spans="1:62" ht="13.5" thickBot="1">
      <c r="A354" s="9" t="s">
        <v>369</v>
      </c>
      <c r="B354" s="11">
        <v>3925862.33</v>
      </c>
      <c r="C354" s="11">
        <v>4298311.72</v>
      </c>
      <c r="D354" s="11">
        <v>4296114.5999999996</v>
      </c>
      <c r="E354" s="11">
        <v>4239485.1100000003</v>
      </c>
      <c r="F354" s="11">
        <v>4241240.04</v>
      </c>
      <c r="G354" s="11">
        <v>4231551.87</v>
      </c>
      <c r="H354" s="11">
        <v>4231890.4400000004</v>
      </c>
      <c r="I354" s="11">
        <v>4231985.46</v>
      </c>
      <c r="J354" s="11">
        <v>4501659.8600000003</v>
      </c>
      <c r="K354" s="11">
        <v>4501659.8600000003</v>
      </c>
      <c r="L354" s="11">
        <v>4501659.8600000003</v>
      </c>
      <c r="M354" s="11">
        <v>4501659.8600000003</v>
      </c>
      <c r="N354" s="11">
        <v>4504041.49</v>
      </c>
      <c r="O354" s="11">
        <v>-2848486.11</v>
      </c>
      <c r="P354" s="11">
        <v>-2838285.83</v>
      </c>
      <c r="Q354" s="11">
        <v>-2830280.7</v>
      </c>
      <c r="R354" s="11">
        <v>-2791063.72</v>
      </c>
      <c r="S354" s="11">
        <v>-2794067.31</v>
      </c>
      <c r="T354" s="11">
        <v>-2785841.75</v>
      </c>
      <c r="U354" s="11">
        <v>-2788839.23</v>
      </c>
      <c r="V354" s="11">
        <v>-2791836.85</v>
      </c>
      <c r="W354" s="11">
        <v>-2804583.85</v>
      </c>
      <c r="X354" s="11">
        <v>-2807772.52</v>
      </c>
      <c r="Y354" s="11">
        <v>-2810961.19</v>
      </c>
      <c r="Z354" s="11">
        <v>-2814149.86</v>
      </c>
      <c r="AA354" s="11">
        <v>-2817339.39</v>
      </c>
      <c r="AB354" s="11">
        <v>-2760.02</v>
      </c>
      <c r="AC354" s="11">
        <v>-2912.72</v>
      </c>
      <c r="AD354" s="11">
        <v>-3043.87</v>
      </c>
      <c r="AE354" s="11">
        <v>-3023.02</v>
      </c>
      <c r="AF354" s="11">
        <v>-3003.59</v>
      </c>
      <c r="AG354" s="11">
        <v>-3000.78</v>
      </c>
      <c r="AH354" s="11">
        <v>-2997.48</v>
      </c>
      <c r="AI354" s="11">
        <v>-2997.62</v>
      </c>
      <c r="AJ354" s="11">
        <v>-3093.18</v>
      </c>
      <c r="AK354" s="11">
        <v>-3188.67</v>
      </c>
      <c r="AL354" s="11">
        <v>-3188.67</v>
      </c>
      <c r="AM354" s="11">
        <v>-3188.67</v>
      </c>
      <c r="AN354" s="11">
        <v>-3189.53</v>
      </c>
      <c r="AO354" t="str">
        <f t="shared" si="56"/>
        <v>ED</v>
      </c>
      <c r="AP354" t="str">
        <f>IFERROR(IF(VLOOKUP(MID(A354,4,2),'Data.Lookup - Do Not Print'!$S$3:$T$7,2,FALSE)=1,MID(A354,4,2),0),"AN")</f>
        <v>AN</v>
      </c>
      <c r="AQ354" t="s">
        <v>987</v>
      </c>
      <c r="AR354" t="str">
        <f t="shared" si="57"/>
        <v>334000</v>
      </c>
      <c r="AS354" t="str">
        <f>IF(AO354="GD",VLOOKUP(_xlfn.NUMBERVALUE(AR354),'Data.Lookup - Do Not Print'!$D$3:$E$12,2,TRUE),VLOOKUP(_xlfn.NUMBERVALUE(AR354),'Data.Lookup - Do Not Print'!$A$3:$B$16,2,TRUE))</f>
        <v>Production - Hydro</v>
      </c>
      <c r="AT354">
        <v>1</v>
      </c>
      <c r="AU354" t="str">
        <f t="shared" si="58"/>
        <v>ED.AN1</v>
      </c>
      <c r="AV354" s="46">
        <f>VLOOKUP($AU354,'2022-Allocations'!$I$6:$T$24,AV$8,FALSE)</f>
        <v>0.65529999999999999</v>
      </c>
      <c r="AW354" s="46">
        <f>VLOOKUP($AU354,'2022-Allocations'!$I$6:$T$24,AW$8,FALSE)</f>
        <v>0</v>
      </c>
      <c r="AX354" s="46">
        <f>VLOOKUP($AU354,'2022-Allocations'!$I$6:$T$24,AX$8,FALSE)</f>
        <v>0.34470000000000001</v>
      </c>
      <c r="AY354" s="46">
        <f>VLOOKUP($AU354,'2022-Allocations'!$I$6:$T$24,AY$8,FALSE)</f>
        <v>0</v>
      </c>
      <c r="AZ354" s="46">
        <f>VLOOKUP($AU354,'2022-Allocations'!$I$6:$T$24,AZ$8,FALSE)</f>
        <v>0</v>
      </c>
      <c r="BA354" s="121">
        <f t="shared" si="55"/>
        <v>0</v>
      </c>
      <c r="BB354" s="46">
        <f>VLOOKUP(A354,'Data.Lookup - Do Not Print'!$G$3:$I$802,3,FALSE)</f>
        <v>8.5000000000000006E-3</v>
      </c>
      <c r="BC354" s="46">
        <f>VLOOKUP(A354,'Data.Lookup - Do Not Print'!$M$3:$O$802,3,FALSE)</f>
        <v>1.6E-2</v>
      </c>
      <c r="BD354" s="46" t="str">
        <f t="shared" si="60"/>
        <v>N</v>
      </c>
      <c r="BE354" s="126">
        <f t="shared" si="61"/>
        <v>2951498</v>
      </c>
      <c r="BF354" s="126">
        <f t="shared" si="62"/>
        <v>0</v>
      </c>
      <c r="BG354" s="126">
        <f t="shared" si="63"/>
        <v>1552543</v>
      </c>
      <c r="BH354" s="126">
        <f t="shared" si="64"/>
        <v>0</v>
      </c>
      <c r="BI354" s="126">
        <f t="shared" si="65"/>
        <v>0</v>
      </c>
      <c r="BJ354" s="131">
        <f t="shared" si="59"/>
        <v>0</v>
      </c>
    </row>
    <row r="355" spans="1:62" ht="13.5" thickBot="1">
      <c r="A355" s="9" t="s">
        <v>370</v>
      </c>
      <c r="B355" s="11">
        <v>811545.53</v>
      </c>
      <c r="C355" s="11">
        <v>811545.53</v>
      </c>
      <c r="D355" s="11">
        <v>811545.53</v>
      </c>
      <c r="E355" s="11">
        <v>811545.53</v>
      </c>
      <c r="F355" s="11">
        <v>811545.53</v>
      </c>
      <c r="G355" s="11">
        <v>811545.53</v>
      </c>
      <c r="H355" s="11">
        <v>811545.53</v>
      </c>
      <c r="I355" s="11">
        <v>811545.53</v>
      </c>
      <c r="J355" s="11">
        <v>811545.53</v>
      </c>
      <c r="K355" s="11">
        <v>811545.53</v>
      </c>
      <c r="L355" s="11">
        <v>811545.53</v>
      </c>
      <c r="M355" s="11">
        <v>811545.53</v>
      </c>
      <c r="N355" s="11">
        <v>811545.53</v>
      </c>
      <c r="O355" s="11">
        <v>-307727.19</v>
      </c>
      <c r="P355" s="11">
        <v>-308870.11</v>
      </c>
      <c r="Q355" s="11">
        <v>-310013.03000000003</v>
      </c>
      <c r="R355" s="11">
        <v>-311155.95</v>
      </c>
      <c r="S355" s="11">
        <v>-312298.87</v>
      </c>
      <c r="T355" s="11">
        <v>-313441.78999999998</v>
      </c>
      <c r="U355" s="11">
        <v>-314584.71000000002</v>
      </c>
      <c r="V355" s="11">
        <v>-315727.63</v>
      </c>
      <c r="W355" s="11">
        <v>-316870.56</v>
      </c>
      <c r="X355" s="11">
        <v>-318013.49</v>
      </c>
      <c r="Y355" s="11">
        <v>-319156.42</v>
      </c>
      <c r="Z355" s="11">
        <v>-320299.34999999998</v>
      </c>
      <c r="AA355" s="11">
        <v>-321442.28000000003</v>
      </c>
      <c r="AB355" s="11">
        <v>-1142.92</v>
      </c>
      <c r="AC355" s="11">
        <v>-1142.92</v>
      </c>
      <c r="AD355" s="11">
        <v>-1142.92</v>
      </c>
      <c r="AE355" s="11">
        <v>-1142.92</v>
      </c>
      <c r="AF355" s="11">
        <v>-1142.92</v>
      </c>
      <c r="AG355" s="11">
        <v>-1142.92</v>
      </c>
      <c r="AH355" s="11">
        <v>-1142.92</v>
      </c>
      <c r="AI355" s="11">
        <v>-1142.92</v>
      </c>
      <c r="AJ355" s="11">
        <v>-1142.93</v>
      </c>
      <c r="AK355" s="11">
        <v>-1142.93</v>
      </c>
      <c r="AL355" s="11">
        <v>-1142.93</v>
      </c>
      <c r="AM355" s="11">
        <v>-1142.93</v>
      </c>
      <c r="AN355" s="11">
        <v>-1142.93</v>
      </c>
      <c r="AO355" t="str">
        <f t="shared" si="56"/>
        <v>ED</v>
      </c>
      <c r="AP355" t="str">
        <f>IFERROR(IF(VLOOKUP(MID(A355,4,2),'Data.Lookup - Do Not Print'!$S$3:$T$7,2,FALSE)=1,MID(A355,4,2),0),"AN")</f>
        <v>AN</v>
      </c>
      <c r="AQ355" t="s">
        <v>987</v>
      </c>
      <c r="AR355" t="str">
        <f t="shared" si="57"/>
        <v>335000</v>
      </c>
      <c r="AS355" t="str">
        <f>IF(AO355="GD",VLOOKUP(_xlfn.NUMBERVALUE(AR355),'Data.Lookup - Do Not Print'!$D$3:$E$12,2,TRUE),VLOOKUP(_xlfn.NUMBERVALUE(AR355),'Data.Lookup - Do Not Print'!$A$3:$B$16,2,TRUE))</f>
        <v>Production - Hydro</v>
      </c>
      <c r="AT355">
        <v>1</v>
      </c>
      <c r="AU355" t="str">
        <f t="shared" si="58"/>
        <v>ED.AN1</v>
      </c>
      <c r="AV355" s="46">
        <f>VLOOKUP($AU355,'2022-Allocations'!$I$6:$T$24,AV$8,FALSE)</f>
        <v>0.65529999999999999</v>
      </c>
      <c r="AW355" s="46">
        <f>VLOOKUP($AU355,'2022-Allocations'!$I$6:$T$24,AW$8,FALSE)</f>
        <v>0</v>
      </c>
      <c r="AX355" s="46">
        <f>VLOOKUP($AU355,'2022-Allocations'!$I$6:$T$24,AX$8,FALSE)</f>
        <v>0.34470000000000001</v>
      </c>
      <c r="AY355" s="46">
        <f>VLOOKUP($AU355,'2022-Allocations'!$I$6:$T$24,AY$8,FALSE)</f>
        <v>0</v>
      </c>
      <c r="AZ355" s="46">
        <f>VLOOKUP($AU355,'2022-Allocations'!$I$6:$T$24,AZ$8,FALSE)</f>
        <v>0</v>
      </c>
      <c r="BA355" s="121">
        <f t="shared" si="55"/>
        <v>0</v>
      </c>
      <c r="BB355" s="46">
        <f>VLOOKUP(A355,'Data.Lookup - Do Not Print'!$G$3:$I$802,3,FALSE)</f>
        <v>1.6899999999999998E-2</v>
      </c>
      <c r="BC355" s="46">
        <f>VLOOKUP(A355,'Data.Lookup - Do Not Print'!$M$3:$O$802,3,FALSE)</f>
        <v>2.2000000000000002E-2</v>
      </c>
      <c r="BD355" s="46" t="str">
        <f t="shared" si="60"/>
        <v>N</v>
      </c>
      <c r="BE355" s="126">
        <f t="shared" si="61"/>
        <v>531806</v>
      </c>
      <c r="BF355" s="126">
        <f t="shared" si="62"/>
        <v>0</v>
      </c>
      <c r="BG355" s="126">
        <f t="shared" si="63"/>
        <v>279740</v>
      </c>
      <c r="BH355" s="126">
        <f t="shared" si="64"/>
        <v>0</v>
      </c>
      <c r="BI355" s="126">
        <f t="shared" si="65"/>
        <v>0</v>
      </c>
      <c r="BJ355" s="131">
        <f t="shared" si="59"/>
        <v>0</v>
      </c>
    </row>
    <row r="356" spans="1:62" ht="13.5" thickBot="1">
      <c r="A356" s="9" t="s">
        <v>371</v>
      </c>
      <c r="B356" s="11">
        <v>14592.13</v>
      </c>
      <c r="C356" s="11">
        <v>14592.13</v>
      </c>
      <c r="D356" s="11">
        <v>14592.13</v>
      </c>
      <c r="E356" s="11">
        <v>14592.13</v>
      </c>
      <c r="F356" s="11">
        <v>14592.13</v>
      </c>
      <c r="G356" s="11">
        <v>14592.13</v>
      </c>
      <c r="H356" s="11">
        <v>14592.13</v>
      </c>
      <c r="I356" s="11">
        <v>14592.13</v>
      </c>
      <c r="J356" s="11">
        <v>14592.13</v>
      </c>
      <c r="K356" s="11">
        <v>14592.13</v>
      </c>
      <c r="L356" s="11">
        <v>14592.13</v>
      </c>
      <c r="M356" s="11">
        <v>14592.13</v>
      </c>
      <c r="N356" s="11">
        <v>14592.13</v>
      </c>
      <c r="O356" s="11">
        <v>-293.85000000000002</v>
      </c>
      <c r="P356" s="11">
        <v>-308.69</v>
      </c>
      <c r="Q356" s="11">
        <v>-323.52999999999997</v>
      </c>
      <c r="R356" s="11">
        <v>-338.37</v>
      </c>
      <c r="S356" s="11">
        <v>-353.21</v>
      </c>
      <c r="T356" s="11">
        <v>-368.05</v>
      </c>
      <c r="U356" s="11">
        <v>-382.89</v>
      </c>
      <c r="V356" s="11">
        <v>-397.73</v>
      </c>
      <c r="W356" s="11">
        <v>-412.57</v>
      </c>
      <c r="X356" s="11">
        <v>-427.41</v>
      </c>
      <c r="Y356" s="11">
        <v>-442.25</v>
      </c>
      <c r="Z356" s="11">
        <v>-457.09</v>
      </c>
      <c r="AA356" s="11">
        <v>-471.93</v>
      </c>
      <c r="AB356" s="11">
        <v>-14.84</v>
      </c>
      <c r="AC356" s="11">
        <v>-14.84</v>
      </c>
      <c r="AD356" s="11">
        <v>-14.84</v>
      </c>
      <c r="AE356" s="11">
        <v>-14.84</v>
      </c>
      <c r="AF356" s="11">
        <v>-14.84</v>
      </c>
      <c r="AG356" s="11">
        <v>-14.84</v>
      </c>
      <c r="AH356" s="11">
        <v>-14.84</v>
      </c>
      <c r="AI356" s="11">
        <v>-14.84</v>
      </c>
      <c r="AJ356" s="11">
        <v>-14.84</v>
      </c>
      <c r="AK356" s="11">
        <v>-14.84</v>
      </c>
      <c r="AL356" s="11">
        <v>-14.84</v>
      </c>
      <c r="AM356" s="11">
        <v>-14.84</v>
      </c>
      <c r="AN356" s="11">
        <v>-14.84</v>
      </c>
      <c r="AO356" t="str">
        <f t="shared" si="56"/>
        <v>ED</v>
      </c>
      <c r="AP356" t="str">
        <f>IFERROR(IF(VLOOKUP(MID(A356,4,2),'Data.Lookup - Do Not Print'!$S$3:$T$7,2,FALSE)=1,MID(A356,4,2),0),"AN")</f>
        <v>AN</v>
      </c>
      <c r="AQ356" t="s">
        <v>987</v>
      </c>
      <c r="AR356" t="str">
        <f t="shared" si="57"/>
        <v>335150</v>
      </c>
      <c r="AS356" t="str">
        <f>IF(AO356="GD",VLOOKUP(_xlfn.NUMBERVALUE(AR356),'Data.Lookup - Do Not Print'!$D$3:$E$12,2,TRUE),VLOOKUP(_xlfn.NUMBERVALUE(AR356),'Data.Lookup - Do Not Print'!$A$3:$B$16,2,TRUE))</f>
        <v>Production - Hydro</v>
      </c>
      <c r="AT356">
        <v>1</v>
      </c>
      <c r="AU356" t="str">
        <f t="shared" si="58"/>
        <v>ED.AN1</v>
      </c>
      <c r="AV356" s="46">
        <f>VLOOKUP($AU356,'2022-Allocations'!$I$6:$T$24,AV$8,FALSE)</f>
        <v>0.65529999999999999</v>
      </c>
      <c r="AW356" s="46">
        <f>VLOOKUP($AU356,'2022-Allocations'!$I$6:$T$24,AW$8,FALSE)</f>
        <v>0</v>
      </c>
      <c r="AX356" s="46">
        <f>VLOOKUP($AU356,'2022-Allocations'!$I$6:$T$24,AX$8,FALSE)</f>
        <v>0.34470000000000001</v>
      </c>
      <c r="AY356" s="46">
        <f>VLOOKUP($AU356,'2022-Allocations'!$I$6:$T$24,AY$8,FALSE)</f>
        <v>0</v>
      </c>
      <c r="AZ356" s="46">
        <f>VLOOKUP($AU356,'2022-Allocations'!$I$6:$T$24,AZ$8,FALSE)</f>
        <v>0</v>
      </c>
      <c r="BA356" s="121">
        <f t="shared" si="55"/>
        <v>0</v>
      </c>
      <c r="BB356" s="46">
        <f>VLOOKUP(A356,'Data.Lookup - Do Not Print'!$G$3:$I$802,3,FALSE)</f>
        <v>1.2200000000000001E-2</v>
      </c>
      <c r="BC356" s="46">
        <f>VLOOKUP(A356,'Data.Lookup - Do Not Print'!$M$3:$O$802,3,FALSE)</f>
        <v>3.1200000000000002E-2</v>
      </c>
      <c r="BD356" s="46" t="str">
        <f t="shared" si="60"/>
        <v>N</v>
      </c>
      <c r="BE356" s="126">
        <f t="shared" si="61"/>
        <v>9562</v>
      </c>
      <c r="BF356" s="126">
        <f t="shared" si="62"/>
        <v>0</v>
      </c>
      <c r="BG356" s="126">
        <f t="shared" si="63"/>
        <v>5030</v>
      </c>
      <c r="BH356" s="126">
        <f t="shared" si="64"/>
        <v>0</v>
      </c>
      <c r="BI356" s="126">
        <f t="shared" si="65"/>
        <v>0</v>
      </c>
      <c r="BJ356" s="131">
        <f t="shared" si="59"/>
        <v>0</v>
      </c>
    </row>
    <row r="357" spans="1:62" ht="13.5" thickBot="1">
      <c r="A357" s="9" t="s">
        <v>372</v>
      </c>
      <c r="B357" s="10"/>
      <c r="C357" s="10"/>
      <c r="D357" s="10"/>
      <c r="E357" s="10"/>
      <c r="F357" s="10"/>
      <c r="G357" s="10"/>
      <c r="H357" s="10"/>
      <c r="I357" s="10"/>
      <c r="J357" s="11">
        <v>25697.14</v>
      </c>
      <c r="K357" s="11">
        <v>25697.14</v>
      </c>
      <c r="L357" s="11">
        <v>25697.14</v>
      </c>
      <c r="M357" s="11">
        <v>25697.14</v>
      </c>
      <c r="N357" s="11">
        <v>25697.14</v>
      </c>
      <c r="O357" s="10"/>
      <c r="P357" s="10"/>
      <c r="Q357" s="10"/>
      <c r="R357" s="10"/>
      <c r="S357" s="10"/>
      <c r="T357" s="10"/>
      <c r="U357" s="10"/>
      <c r="V357" s="10"/>
      <c r="W357" s="11">
        <v>-24.74</v>
      </c>
      <c r="X357" s="11">
        <v>-74.2</v>
      </c>
      <c r="Y357" s="11">
        <v>-123.66</v>
      </c>
      <c r="Z357" s="11">
        <v>-173.12</v>
      </c>
      <c r="AA357" s="11">
        <v>-222.58</v>
      </c>
      <c r="AB357" s="10"/>
      <c r="AC357" s="10"/>
      <c r="AD357" s="10"/>
      <c r="AE357" s="10"/>
      <c r="AF357" s="10"/>
      <c r="AG357" s="10"/>
      <c r="AH357" s="10"/>
      <c r="AI357" s="10"/>
      <c r="AJ357" s="11">
        <v>-24.74</v>
      </c>
      <c r="AK357" s="11">
        <v>-49.46</v>
      </c>
      <c r="AL357" s="11">
        <v>-49.46</v>
      </c>
      <c r="AM357" s="11">
        <v>-49.46</v>
      </c>
      <c r="AN357" s="11">
        <v>-49.46</v>
      </c>
      <c r="AO357" t="str">
        <f t="shared" si="56"/>
        <v>ED</v>
      </c>
      <c r="AP357" t="str">
        <f>IFERROR(IF(VLOOKUP(MID(A357,4,2),'Data.Lookup - Do Not Print'!$S$3:$T$7,2,FALSE)=1,MID(A357,4,2),0),"AN")</f>
        <v>AN</v>
      </c>
      <c r="AQ357" t="s">
        <v>987</v>
      </c>
      <c r="AR357" t="str">
        <f t="shared" si="57"/>
        <v>335200</v>
      </c>
      <c r="AS357" t="str">
        <f>IF(AO357="GD",VLOOKUP(_xlfn.NUMBERVALUE(AR357),'Data.Lookup - Do Not Print'!$D$3:$E$12,2,TRUE),VLOOKUP(_xlfn.NUMBERVALUE(AR357),'Data.Lookup - Do Not Print'!$A$3:$B$16,2,TRUE))</f>
        <v>Production - Hydro</v>
      </c>
      <c r="AT357">
        <v>1</v>
      </c>
      <c r="AU357" t="str">
        <f t="shared" si="58"/>
        <v>ED.AN1</v>
      </c>
      <c r="AV357" s="46">
        <f>VLOOKUP($AU357,'2022-Allocations'!$I$6:$T$24,AV$8,FALSE)</f>
        <v>0.65529999999999999</v>
      </c>
      <c r="AW357" s="46">
        <f>VLOOKUP($AU357,'2022-Allocations'!$I$6:$T$24,AW$8,FALSE)</f>
        <v>0</v>
      </c>
      <c r="AX357" s="46">
        <f>VLOOKUP($AU357,'2022-Allocations'!$I$6:$T$24,AX$8,FALSE)</f>
        <v>0.34470000000000001</v>
      </c>
      <c r="AY357" s="46">
        <f>VLOOKUP($AU357,'2022-Allocations'!$I$6:$T$24,AY$8,FALSE)</f>
        <v>0</v>
      </c>
      <c r="AZ357" s="46">
        <f>VLOOKUP($AU357,'2022-Allocations'!$I$6:$T$24,AZ$8,FALSE)</f>
        <v>0</v>
      </c>
      <c r="BA357" s="121">
        <f t="shared" si="55"/>
        <v>0</v>
      </c>
      <c r="BB357" s="46">
        <f>VLOOKUP(A357,'Data.Lookup - Do Not Print'!$G$3:$I$802,3,FALSE)</f>
        <v>2.3100000000000002E-2</v>
      </c>
      <c r="BC357" s="46">
        <f>VLOOKUP(A357,'Data.Lookup - Do Not Print'!$M$3:$O$802,3,FALSE)</f>
        <v>3.1800000000000002E-2</v>
      </c>
      <c r="BD357" s="46" t="str">
        <f t="shared" si="60"/>
        <v>N</v>
      </c>
      <c r="BE357" s="126">
        <f t="shared" si="61"/>
        <v>16839</v>
      </c>
      <c r="BF357" s="126">
        <f t="shared" si="62"/>
        <v>0</v>
      </c>
      <c r="BG357" s="126">
        <f t="shared" si="63"/>
        <v>8858</v>
      </c>
      <c r="BH357" s="126">
        <f t="shared" si="64"/>
        <v>0</v>
      </c>
      <c r="BI357" s="126">
        <f t="shared" si="65"/>
        <v>0</v>
      </c>
      <c r="BJ357" s="131">
        <f t="shared" si="59"/>
        <v>0</v>
      </c>
    </row>
    <row r="358" spans="1:62" ht="13.5" thickBot="1">
      <c r="A358" s="9" t="s">
        <v>373</v>
      </c>
      <c r="B358" s="12">
        <v>0</v>
      </c>
      <c r="C358" s="12">
        <v>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1">
        <v>-17489.900000000001</v>
      </c>
      <c r="P358" s="11">
        <v>-17489.900000000001</v>
      </c>
      <c r="Q358" s="11">
        <v>-17489.900000000001</v>
      </c>
      <c r="R358" s="11">
        <v>-17489.900000000001</v>
      </c>
      <c r="S358" s="11">
        <v>-17489.900000000001</v>
      </c>
      <c r="T358" s="11">
        <v>-17489.900000000001</v>
      </c>
      <c r="U358" s="11">
        <v>-17489.900000000001</v>
      </c>
      <c r="V358" s="11">
        <v>-17489.900000000001</v>
      </c>
      <c r="W358" s="11">
        <v>-17489.900000000001</v>
      </c>
      <c r="X358" s="11">
        <v>-17489.900000000001</v>
      </c>
      <c r="Y358" s="11">
        <v>-17489.900000000001</v>
      </c>
      <c r="Z358" s="11">
        <v>-17489.900000000001</v>
      </c>
      <c r="AA358" s="11">
        <v>-17489.900000000001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t="str">
        <f t="shared" si="56"/>
        <v>ED</v>
      </c>
      <c r="AP358" t="str">
        <f>IFERROR(IF(VLOOKUP(MID(A358,4,2),'Data.Lookup - Do Not Print'!$S$3:$T$7,2,FALSE)=1,MID(A358,4,2),0),"AN")</f>
        <v>AN</v>
      </c>
      <c r="AQ358" t="s">
        <v>987</v>
      </c>
      <c r="AR358" t="str">
        <f t="shared" si="57"/>
        <v>336000</v>
      </c>
      <c r="AS358" t="str">
        <f>IF(AO358="GD",VLOOKUP(_xlfn.NUMBERVALUE(AR358),'Data.Lookup - Do Not Print'!$D$3:$E$12,2,TRUE),VLOOKUP(_xlfn.NUMBERVALUE(AR358),'Data.Lookup - Do Not Print'!$A$3:$B$16,2,TRUE))</f>
        <v>Production - Hydro</v>
      </c>
      <c r="AT358">
        <v>1</v>
      </c>
      <c r="AU358" t="str">
        <f t="shared" si="58"/>
        <v>ED.AN1</v>
      </c>
      <c r="AV358" s="46">
        <f>VLOOKUP($AU358,'2022-Allocations'!$I$6:$T$24,AV$8,FALSE)</f>
        <v>0.65529999999999999</v>
      </c>
      <c r="AW358" s="46">
        <f>VLOOKUP($AU358,'2022-Allocations'!$I$6:$T$24,AW$8,FALSE)</f>
        <v>0</v>
      </c>
      <c r="AX358" s="46">
        <f>VLOOKUP($AU358,'2022-Allocations'!$I$6:$T$24,AX$8,FALSE)</f>
        <v>0.34470000000000001</v>
      </c>
      <c r="AY358" s="46">
        <f>VLOOKUP($AU358,'2022-Allocations'!$I$6:$T$24,AY$8,FALSE)</f>
        <v>0</v>
      </c>
      <c r="AZ358" s="46">
        <f>VLOOKUP($AU358,'2022-Allocations'!$I$6:$T$24,AZ$8,FALSE)</f>
        <v>0</v>
      </c>
      <c r="BA358" s="121">
        <f t="shared" si="55"/>
        <v>0</v>
      </c>
      <c r="BB358" s="46">
        <f>VLOOKUP(A358,'Data.Lookup - Do Not Print'!$G$3:$I$802,3,FALSE)</f>
        <v>2.6199999999999998E-2</v>
      </c>
      <c r="BC358" s="46">
        <f>VLOOKUP(A358,'Data.Lookup - Do Not Print'!$M$3:$O$802,3,FALSE)</f>
        <v>2.6199999999999998E-2</v>
      </c>
      <c r="BD358" s="46" t="str">
        <f t="shared" si="60"/>
        <v>N</v>
      </c>
      <c r="BE358" s="126">
        <f t="shared" si="61"/>
        <v>0</v>
      </c>
      <c r="BF358" s="126">
        <f t="shared" si="62"/>
        <v>0</v>
      </c>
      <c r="BG358" s="126">
        <f t="shared" si="63"/>
        <v>0</v>
      </c>
      <c r="BH358" s="126">
        <f t="shared" si="64"/>
        <v>0</v>
      </c>
      <c r="BI358" s="126">
        <f t="shared" si="65"/>
        <v>0</v>
      </c>
      <c r="BJ358" s="131">
        <f t="shared" si="59"/>
        <v>0</v>
      </c>
    </row>
    <row r="359" spans="1:62" ht="13.5" thickBot="1">
      <c r="A359" s="9" t="s">
        <v>374</v>
      </c>
      <c r="B359" s="11">
        <v>51600.01</v>
      </c>
      <c r="C359" s="11">
        <v>51600.01</v>
      </c>
      <c r="D359" s="11">
        <v>51600.01</v>
      </c>
      <c r="E359" s="11">
        <v>51600.01</v>
      </c>
      <c r="F359" s="11">
        <v>51600.01</v>
      </c>
      <c r="G359" s="11">
        <v>51600.01</v>
      </c>
      <c r="H359" s="11">
        <v>51600.01</v>
      </c>
      <c r="I359" s="11">
        <v>51600.01</v>
      </c>
      <c r="J359" s="11">
        <v>51600.01</v>
      </c>
      <c r="K359" s="11">
        <v>51600.01</v>
      </c>
      <c r="L359" s="11">
        <v>51600.01</v>
      </c>
      <c r="M359" s="11">
        <v>51600.01</v>
      </c>
      <c r="N359" s="11">
        <v>51600.01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t="str">
        <f t="shared" si="56"/>
        <v>ED</v>
      </c>
      <c r="AP359" t="str">
        <f>IFERROR(IF(VLOOKUP(MID(A359,4,2),'Data.Lookup - Do Not Print'!$S$3:$T$7,2,FALSE)=1,MID(A359,4,2),0),"AN")</f>
        <v>AN</v>
      </c>
      <c r="AQ359" t="s">
        <v>987</v>
      </c>
      <c r="AR359" t="str">
        <f t="shared" si="57"/>
        <v>330200</v>
      </c>
      <c r="AS359" t="str">
        <f>IF(AO359="GD",VLOOKUP(_xlfn.NUMBERVALUE(AR359),'Data.Lookup - Do Not Print'!$D$3:$E$12,2,TRUE),VLOOKUP(_xlfn.NUMBERVALUE(AR359),'Data.Lookup - Do Not Print'!$A$3:$B$16,2,TRUE))</f>
        <v>Production - Hydro</v>
      </c>
      <c r="AT359">
        <v>1</v>
      </c>
      <c r="AU359" t="str">
        <f t="shared" si="58"/>
        <v>ED.AN1</v>
      </c>
      <c r="AV359" s="46">
        <f>VLOOKUP($AU359,'2022-Allocations'!$I$6:$T$24,AV$8,FALSE)</f>
        <v>0.65529999999999999</v>
      </c>
      <c r="AW359" s="46">
        <f>VLOOKUP($AU359,'2022-Allocations'!$I$6:$T$24,AW$8,FALSE)</f>
        <v>0</v>
      </c>
      <c r="AX359" s="46">
        <f>VLOOKUP($AU359,'2022-Allocations'!$I$6:$T$24,AX$8,FALSE)</f>
        <v>0.34470000000000001</v>
      </c>
      <c r="AY359" s="46">
        <f>VLOOKUP($AU359,'2022-Allocations'!$I$6:$T$24,AY$8,FALSE)</f>
        <v>0</v>
      </c>
      <c r="AZ359" s="46">
        <f>VLOOKUP($AU359,'2022-Allocations'!$I$6:$T$24,AZ$8,FALSE)</f>
        <v>0</v>
      </c>
      <c r="BA359" s="121">
        <f t="shared" si="55"/>
        <v>0</v>
      </c>
      <c r="BB359" s="46">
        <f>VLOOKUP(A359,'Data.Lookup - Do Not Print'!$G$3:$I$802,3,FALSE)</f>
        <v>0</v>
      </c>
      <c r="BC359" s="46">
        <f>VLOOKUP(A359,'Data.Lookup - Do Not Print'!$M$3:$O$802,3,FALSE)</f>
        <v>0</v>
      </c>
      <c r="BD359" s="46" t="str">
        <f t="shared" si="60"/>
        <v>Y</v>
      </c>
      <c r="BE359" s="126">
        <f t="shared" si="61"/>
        <v>33813</v>
      </c>
      <c r="BF359" s="126">
        <f t="shared" si="62"/>
        <v>0</v>
      </c>
      <c r="BG359" s="126">
        <f t="shared" si="63"/>
        <v>17787</v>
      </c>
      <c r="BH359" s="126">
        <f t="shared" si="64"/>
        <v>0</v>
      </c>
      <c r="BI359" s="126">
        <f t="shared" si="65"/>
        <v>0</v>
      </c>
      <c r="BJ359" s="131">
        <f t="shared" si="59"/>
        <v>0</v>
      </c>
    </row>
    <row r="360" spans="1:62" ht="13.5" thickBot="1">
      <c r="A360" s="9" t="s">
        <v>375</v>
      </c>
      <c r="B360" s="11">
        <v>8077688.4000000004</v>
      </c>
      <c r="C360" s="11">
        <v>8077688.4000000004</v>
      </c>
      <c r="D360" s="11">
        <v>8077688.4000000004</v>
      </c>
      <c r="E360" s="11">
        <v>8077688.4000000004</v>
      </c>
      <c r="F360" s="11">
        <v>8077688.4000000004</v>
      </c>
      <c r="G360" s="11">
        <v>8077688.4000000004</v>
      </c>
      <c r="H360" s="11">
        <v>8077688.4000000004</v>
      </c>
      <c r="I360" s="11">
        <v>8077688.4000000004</v>
      </c>
      <c r="J360" s="11">
        <v>8077688.4000000004</v>
      </c>
      <c r="K360" s="11">
        <v>8077688.4000000004</v>
      </c>
      <c r="L360" s="11">
        <v>8050545.79</v>
      </c>
      <c r="M360" s="11">
        <v>8050545.79</v>
      </c>
      <c r="N360" s="11">
        <v>8190686.8300000001</v>
      </c>
      <c r="O360" s="11">
        <v>-1714296.12</v>
      </c>
      <c r="P360" s="11">
        <v>-1726345.34</v>
      </c>
      <c r="Q360" s="11">
        <v>-1738394.56</v>
      </c>
      <c r="R360" s="11">
        <v>-1750443.78</v>
      </c>
      <c r="S360" s="12">
        <v>-1762493</v>
      </c>
      <c r="T360" s="11">
        <v>-1774542.22</v>
      </c>
      <c r="U360" s="11">
        <v>-1786591.44</v>
      </c>
      <c r="V360" s="11">
        <v>-1798640.66</v>
      </c>
      <c r="W360" s="11">
        <v>-1810689.88</v>
      </c>
      <c r="X360" s="11">
        <v>-1822739.1</v>
      </c>
      <c r="Y360" s="11">
        <v>-1807625.47</v>
      </c>
      <c r="Z360" s="11">
        <v>-1819634.2</v>
      </c>
      <c r="AA360" s="11">
        <v>-1831747.45</v>
      </c>
      <c r="AB360" s="11">
        <v>-12049.22</v>
      </c>
      <c r="AC360" s="11">
        <v>-12049.22</v>
      </c>
      <c r="AD360" s="11">
        <v>-12049.22</v>
      </c>
      <c r="AE360" s="11">
        <v>-12049.22</v>
      </c>
      <c r="AF360" s="11">
        <v>-12049.22</v>
      </c>
      <c r="AG360" s="11">
        <v>-12049.22</v>
      </c>
      <c r="AH360" s="11">
        <v>-12049.22</v>
      </c>
      <c r="AI360" s="11">
        <v>-12049.22</v>
      </c>
      <c r="AJ360" s="11">
        <v>-12049.22</v>
      </c>
      <c r="AK360" s="11">
        <v>-12049.22</v>
      </c>
      <c r="AL360" s="11">
        <v>-12028.98</v>
      </c>
      <c r="AM360" s="11">
        <v>-12008.73</v>
      </c>
      <c r="AN360" s="11">
        <v>-12113.25</v>
      </c>
      <c r="AO360" t="str">
        <f t="shared" si="56"/>
        <v>ED</v>
      </c>
      <c r="AP360" t="str">
        <f>IFERROR(IF(VLOOKUP(MID(A360,4,2),'Data.Lookup - Do Not Print'!$S$3:$T$7,2,FALSE)=1,MID(A360,4,2),0),"AN")</f>
        <v>AN</v>
      </c>
      <c r="AQ360" t="s">
        <v>987</v>
      </c>
      <c r="AR360" t="str">
        <f t="shared" si="57"/>
        <v>331000</v>
      </c>
      <c r="AS360" t="str">
        <f>IF(AO360="GD",VLOOKUP(_xlfn.NUMBERVALUE(AR360),'Data.Lookup - Do Not Print'!$D$3:$E$12,2,TRUE),VLOOKUP(_xlfn.NUMBERVALUE(AR360),'Data.Lookup - Do Not Print'!$A$3:$B$16,2,TRUE))</f>
        <v>Production - Hydro</v>
      </c>
      <c r="AT360">
        <v>1</v>
      </c>
      <c r="AU360" t="str">
        <f t="shared" si="58"/>
        <v>ED.AN1</v>
      </c>
      <c r="AV360" s="46">
        <f>VLOOKUP($AU360,'2022-Allocations'!$I$6:$T$24,AV$8,FALSE)</f>
        <v>0.65529999999999999</v>
      </c>
      <c r="AW360" s="46">
        <f>VLOOKUP($AU360,'2022-Allocations'!$I$6:$T$24,AW$8,FALSE)</f>
        <v>0</v>
      </c>
      <c r="AX360" s="46">
        <f>VLOOKUP($AU360,'2022-Allocations'!$I$6:$T$24,AX$8,FALSE)</f>
        <v>0.34470000000000001</v>
      </c>
      <c r="AY360" s="46">
        <f>VLOOKUP($AU360,'2022-Allocations'!$I$6:$T$24,AY$8,FALSE)</f>
        <v>0</v>
      </c>
      <c r="AZ360" s="46">
        <f>VLOOKUP($AU360,'2022-Allocations'!$I$6:$T$24,AZ$8,FALSE)</f>
        <v>0</v>
      </c>
      <c r="BA360" s="121">
        <f t="shared" si="55"/>
        <v>0</v>
      </c>
      <c r="BB360" s="46">
        <f>VLOOKUP(A360,'Data.Lookup - Do Not Print'!$G$3:$I$802,3,FALSE)</f>
        <v>1.7899999999999999E-2</v>
      </c>
      <c r="BC360" s="46">
        <f>VLOOKUP(A360,'Data.Lookup - Do Not Print'!$M$3:$O$802,3,FALSE)</f>
        <v>1.83E-2</v>
      </c>
      <c r="BD360" s="46" t="str">
        <f t="shared" si="60"/>
        <v>N</v>
      </c>
      <c r="BE360" s="126">
        <f t="shared" si="61"/>
        <v>5367357</v>
      </c>
      <c r="BF360" s="126">
        <f t="shared" si="62"/>
        <v>0</v>
      </c>
      <c r="BG360" s="126">
        <f t="shared" si="63"/>
        <v>2823330</v>
      </c>
      <c r="BH360" s="126">
        <f t="shared" si="64"/>
        <v>0</v>
      </c>
      <c r="BI360" s="126">
        <f t="shared" si="65"/>
        <v>0</v>
      </c>
      <c r="BJ360" s="131">
        <f t="shared" si="59"/>
        <v>0</v>
      </c>
    </row>
    <row r="361" spans="1:62" ht="13.5" thickBot="1">
      <c r="A361" s="9" t="s">
        <v>376</v>
      </c>
      <c r="B361" s="11">
        <v>205.59</v>
      </c>
      <c r="C361" s="11">
        <v>205.59</v>
      </c>
      <c r="D361" s="11">
        <v>205.59</v>
      </c>
      <c r="E361" s="11">
        <v>205.59</v>
      </c>
      <c r="F361" s="11">
        <v>205.59</v>
      </c>
      <c r="G361" s="11">
        <v>205.59</v>
      </c>
      <c r="H361" s="11">
        <v>205.59</v>
      </c>
      <c r="I361" s="11">
        <v>205.59</v>
      </c>
      <c r="J361" s="11">
        <v>205.59</v>
      </c>
      <c r="K361" s="11">
        <v>205.59</v>
      </c>
      <c r="L361" s="11">
        <v>205.59</v>
      </c>
      <c r="M361" s="11">
        <v>205.59</v>
      </c>
      <c r="N361" s="12">
        <v>0</v>
      </c>
      <c r="O361" s="11">
        <v>-46.54</v>
      </c>
      <c r="P361" s="11">
        <v>-47.05</v>
      </c>
      <c r="Q361" s="11">
        <v>-47.56</v>
      </c>
      <c r="R361" s="11">
        <v>-48.07</v>
      </c>
      <c r="S361" s="11">
        <v>-48.58</v>
      </c>
      <c r="T361" s="11">
        <v>-49.09</v>
      </c>
      <c r="U361" s="11">
        <v>-49.6</v>
      </c>
      <c r="V361" s="11">
        <v>-50.11</v>
      </c>
      <c r="W361" s="11">
        <v>-50.62</v>
      </c>
      <c r="X361" s="11">
        <v>-51.13</v>
      </c>
      <c r="Y361" s="11">
        <v>-51.64</v>
      </c>
      <c r="Z361" s="11">
        <v>-52.15</v>
      </c>
      <c r="AA361" s="11">
        <v>153.19</v>
      </c>
      <c r="AB361" s="11">
        <v>-0.51</v>
      </c>
      <c r="AC361" s="11">
        <v>-0.51</v>
      </c>
      <c r="AD361" s="11">
        <v>-0.51</v>
      </c>
      <c r="AE361" s="11">
        <v>-0.51</v>
      </c>
      <c r="AF361" s="11">
        <v>-0.51</v>
      </c>
      <c r="AG361" s="11">
        <v>-0.51</v>
      </c>
      <c r="AH361" s="11">
        <v>-0.51</v>
      </c>
      <c r="AI361" s="11">
        <v>-0.51</v>
      </c>
      <c r="AJ361" s="11">
        <v>-0.51</v>
      </c>
      <c r="AK361" s="11">
        <v>-0.51</v>
      </c>
      <c r="AL361" s="11">
        <v>-0.51</v>
      </c>
      <c r="AM361" s="11">
        <v>-0.51</v>
      </c>
      <c r="AN361" s="11">
        <v>-0.25</v>
      </c>
      <c r="AO361" t="str">
        <f t="shared" si="56"/>
        <v>ED</v>
      </c>
      <c r="AP361" t="str">
        <f>IFERROR(IF(VLOOKUP(MID(A361,4,2),'Data.Lookup - Do Not Print'!$S$3:$T$7,2,FALSE)=1,MID(A361,4,2),0),"AN")</f>
        <v>AN</v>
      </c>
      <c r="AQ361" t="s">
        <v>987</v>
      </c>
      <c r="AR361" t="str">
        <f t="shared" si="57"/>
        <v>331100</v>
      </c>
      <c r="AS361" t="str">
        <f>IF(AO361="GD",VLOOKUP(_xlfn.NUMBERVALUE(AR361),'Data.Lookup - Do Not Print'!$D$3:$E$12,2,TRUE),VLOOKUP(_xlfn.NUMBERVALUE(AR361),'Data.Lookup - Do Not Print'!$A$3:$B$16,2,TRUE))</f>
        <v>Production - Hydro</v>
      </c>
      <c r="AT361">
        <v>1</v>
      </c>
      <c r="AU361" t="str">
        <f t="shared" si="58"/>
        <v>ED.AN1</v>
      </c>
      <c r="AV361" s="46">
        <f>VLOOKUP($AU361,'2022-Allocations'!$I$6:$T$24,AV$8,FALSE)</f>
        <v>0.65529999999999999</v>
      </c>
      <c r="AW361" s="46">
        <f>VLOOKUP($AU361,'2022-Allocations'!$I$6:$T$24,AW$8,FALSE)</f>
        <v>0</v>
      </c>
      <c r="AX361" s="46">
        <f>VLOOKUP($AU361,'2022-Allocations'!$I$6:$T$24,AX$8,FALSE)</f>
        <v>0.34470000000000001</v>
      </c>
      <c r="AY361" s="46">
        <f>VLOOKUP($AU361,'2022-Allocations'!$I$6:$T$24,AY$8,FALSE)</f>
        <v>0</v>
      </c>
      <c r="AZ361" s="46">
        <f>VLOOKUP($AU361,'2022-Allocations'!$I$6:$T$24,AZ$8,FALSE)</f>
        <v>0</v>
      </c>
      <c r="BA361" s="121">
        <f t="shared" si="55"/>
        <v>0</v>
      </c>
      <c r="BB361" s="46">
        <f>VLOOKUP(A361,'Data.Lookup - Do Not Print'!$G$3:$I$802,3,FALSE)</f>
        <v>2.92E-2</v>
      </c>
      <c r="BC361" s="46">
        <f>VLOOKUP(A361,'Data.Lookup - Do Not Print'!$M$3:$O$802,3,FALSE)</f>
        <v>2.92E-2</v>
      </c>
      <c r="BD361" s="46" t="str">
        <f t="shared" si="60"/>
        <v>N</v>
      </c>
      <c r="BE361" s="126">
        <f t="shared" si="61"/>
        <v>0</v>
      </c>
      <c r="BF361" s="126">
        <f t="shared" si="62"/>
        <v>0</v>
      </c>
      <c r="BG361" s="126">
        <f t="shared" si="63"/>
        <v>0</v>
      </c>
      <c r="BH361" s="126">
        <f t="shared" si="64"/>
        <v>0</v>
      </c>
      <c r="BI361" s="126">
        <f t="shared" si="65"/>
        <v>0</v>
      </c>
      <c r="BJ361" s="131">
        <f t="shared" si="59"/>
        <v>0</v>
      </c>
    </row>
    <row r="362" spans="1:62" ht="13.5" thickBot="1">
      <c r="A362" s="9" t="s">
        <v>377</v>
      </c>
      <c r="B362" s="11">
        <v>4037024.94</v>
      </c>
      <c r="C362" s="11">
        <v>4037024.94</v>
      </c>
      <c r="D362" s="11">
        <v>4037024.94</v>
      </c>
      <c r="E362" s="11">
        <v>4037024.94</v>
      </c>
      <c r="F362" s="11">
        <v>4037024.94</v>
      </c>
      <c r="G362" s="11">
        <v>4037024.94</v>
      </c>
      <c r="H362" s="11">
        <v>4037024.94</v>
      </c>
      <c r="I362" s="11">
        <v>4037024.94</v>
      </c>
      <c r="J362" s="11">
        <v>4037024.94</v>
      </c>
      <c r="K362" s="11">
        <v>4037024.94</v>
      </c>
      <c r="L362" s="11">
        <v>4037024.94</v>
      </c>
      <c r="M362" s="11">
        <v>4037024.94</v>
      </c>
      <c r="N362" s="11">
        <v>4037024.94</v>
      </c>
      <c r="O362" s="11">
        <v>-560680.67000000004</v>
      </c>
      <c r="P362" s="11">
        <v>-568990.21</v>
      </c>
      <c r="Q362" s="11">
        <v>-577299.75</v>
      </c>
      <c r="R362" s="11">
        <v>-585609.29</v>
      </c>
      <c r="S362" s="11">
        <v>-593918.82999999996</v>
      </c>
      <c r="T362" s="11">
        <v>-602228.37</v>
      </c>
      <c r="U362" s="11">
        <v>-610537.91</v>
      </c>
      <c r="V362" s="11">
        <v>-618847.44999999995</v>
      </c>
      <c r="W362" s="11">
        <v>-627156.99</v>
      </c>
      <c r="X362" s="11">
        <v>-635466.53</v>
      </c>
      <c r="Y362" s="11">
        <v>-643776.06999999995</v>
      </c>
      <c r="Z362" s="11">
        <v>-652085.61</v>
      </c>
      <c r="AA362" s="11">
        <v>-660395.15</v>
      </c>
      <c r="AB362" s="11">
        <v>-8309.5400000000009</v>
      </c>
      <c r="AC362" s="11">
        <v>-8309.5400000000009</v>
      </c>
      <c r="AD362" s="11">
        <v>-8309.5400000000009</v>
      </c>
      <c r="AE362" s="11">
        <v>-8309.5400000000009</v>
      </c>
      <c r="AF362" s="11">
        <v>-8309.5400000000009</v>
      </c>
      <c r="AG362" s="11">
        <v>-8309.5400000000009</v>
      </c>
      <c r="AH362" s="11">
        <v>-8309.5400000000009</v>
      </c>
      <c r="AI362" s="11">
        <v>-8309.5400000000009</v>
      </c>
      <c r="AJ362" s="11">
        <v>-8309.5400000000009</v>
      </c>
      <c r="AK362" s="11">
        <v>-8309.5400000000009</v>
      </c>
      <c r="AL362" s="11">
        <v>-8309.5400000000009</v>
      </c>
      <c r="AM362" s="11">
        <v>-8309.5400000000009</v>
      </c>
      <c r="AN362" s="11">
        <v>-8309.5400000000009</v>
      </c>
      <c r="AO362" t="str">
        <f t="shared" si="56"/>
        <v>ED</v>
      </c>
      <c r="AP362" t="str">
        <f>IFERROR(IF(VLOOKUP(MID(A362,4,2),'Data.Lookup - Do Not Print'!$S$3:$T$7,2,FALSE)=1,MID(A362,4,2),0),"AN")</f>
        <v>AN</v>
      </c>
      <c r="AQ362" t="s">
        <v>987</v>
      </c>
      <c r="AR362" t="str">
        <f t="shared" si="57"/>
        <v>331200</v>
      </c>
      <c r="AS362" t="str">
        <f>IF(AO362="GD",VLOOKUP(_xlfn.NUMBERVALUE(AR362),'Data.Lookup - Do Not Print'!$D$3:$E$12,2,TRUE),VLOOKUP(_xlfn.NUMBERVALUE(AR362),'Data.Lookup - Do Not Print'!$A$3:$B$16,2,TRUE))</f>
        <v>Production - Hydro</v>
      </c>
      <c r="AT362">
        <v>1</v>
      </c>
      <c r="AU362" t="str">
        <f t="shared" si="58"/>
        <v>ED.AN1</v>
      </c>
      <c r="AV362" s="46">
        <f>VLOOKUP($AU362,'2022-Allocations'!$I$6:$T$24,AV$8,FALSE)</f>
        <v>0.65529999999999999</v>
      </c>
      <c r="AW362" s="46">
        <f>VLOOKUP($AU362,'2022-Allocations'!$I$6:$T$24,AW$8,FALSE)</f>
        <v>0</v>
      </c>
      <c r="AX362" s="46">
        <f>VLOOKUP($AU362,'2022-Allocations'!$I$6:$T$24,AX$8,FALSE)</f>
        <v>0.34470000000000001</v>
      </c>
      <c r="AY362" s="46">
        <f>VLOOKUP($AU362,'2022-Allocations'!$I$6:$T$24,AY$8,FALSE)</f>
        <v>0</v>
      </c>
      <c r="AZ362" s="46">
        <f>VLOOKUP($AU362,'2022-Allocations'!$I$6:$T$24,AZ$8,FALSE)</f>
        <v>0</v>
      </c>
      <c r="BA362" s="121">
        <f t="shared" si="55"/>
        <v>0</v>
      </c>
      <c r="BB362" s="46">
        <f>VLOOKUP(A362,'Data.Lookup - Do Not Print'!$G$3:$I$802,3,FALSE)</f>
        <v>2.47E-2</v>
      </c>
      <c r="BC362" s="46">
        <f>VLOOKUP(A362,'Data.Lookup - Do Not Print'!$M$3:$O$802,3,FALSE)</f>
        <v>2.3799999999999998E-2</v>
      </c>
      <c r="BD362" s="46" t="str">
        <f t="shared" si="60"/>
        <v>N</v>
      </c>
      <c r="BE362" s="126">
        <f t="shared" si="61"/>
        <v>2645462</v>
      </c>
      <c r="BF362" s="126">
        <f t="shared" si="62"/>
        <v>0</v>
      </c>
      <c r="BG362" s="126">
        <f t="shared" si="63"/>
        <v>1391562</v>
      </c>
      <c r="BH362" s="126">
        <f t="shared" si="64"/>
        <v>0</v>
      </c>
      <c r="BI362" s="126">
        <f t="shared" si="65"/>
        <v>0</v>
      </c>
      <c r="BJ362" s="131">
        <f t="shared" si="59"/>
        <v>0</v>
      </c>
    </row>
    <row r="363" spans="1:62" ht="13.5" thickBot="1">
      <c r="A363" s="9" t="s">
        <v>378</v>
      </c>
      <c r="B363" s="11">
        <v>9972019.5299999993</v>
      </c>
      <c r="C363" s="11">
        <v>9972019.5299999993</v>
      </c>
      <c r="D363" s="11">
        <v>9972019.5299999993</v>
      </c>
      <c r="E363" s="11">
        <v>9972019.5299999993</v>
      </c>
      <c r="F363" s="11">
        <v>9972019.5299999993</v>
      </c>
      <c r="G363" s="11">
        <v>9972019.5299999993</v>
      </c>
      <c r="H363" s="11">
        <v>9972019.5299999993</v>
      </c>
      <c r="I363" s="11">
        <v>9972019.5299999993</v>
      </c>
      <c r="J363" s="11">
        <v>9972019.5299999993</v>
      </c>
      <c r="K363" s="11">
        <v>9972019.5299999993</v>
      </c>
      <c r="L363" s="11">
        <v>9972019.5299999993</v>
      </c>
      <c r="M363" s="11">
        <v>9972019.5299999993</v>
      </c>
      <c r="N363" s="11">
        <v>9972019.5299999993</v>
      </c>
      <c r="O363" s="11">
        <v>-1838861.35</v>
      </c>
      <c r="P363" s="11">
        <v>-1854733.48</v>
      </c>
      <c r="Q363" s="11">
        <v>-1870605.61</v>
      </c>
      <c r="R363" s="11">
        <v>-1886477.74</v>
      </c>
      <c r="S363" s="11">
        <v>-1902349.87</v>
      </c>
      <c r="T363" s="12">
        <v>-1918222</v>
      </c>
      <c r="U363" s="11">
        <v>-1934094.13</v>
      </c>
      <c r="V363" s="11">
        <v>-1949966.26</v>
      </c>
      <c r="W363" s="11">
        <v>-1965838.39</v>
      </c>
      <c r="X363" s="11">
        <v>-1981710.52</v>
      </c>
      <c r="Y363" s="11">
        <v>-1997582.65</v>
      </c>
      <c r="Z363" s="11">
        <v>-2013454.78</v>
      </c>
      <c r="AA363" s="11">
        <v>-2029326.91</v>
      </c>
      <c r="AB363" s="11">
        <v>-15872.13</v>
      </c>
      <c r="AC363" s="11">
        <v>-15872.13</v>
      </c>
      <c r="AD363" s="11">
        <v>-15872.13</v>
      </c>
      <c r="AE363" s="11">
        <v>-15872.13</v>
      </c>
      <c r="AF363" s="11">
        <v>-15872.13</v>
      </c>
      <c r="AG363" s="11">
        <v>-15872.13</v>
      </c>
      <c r="AH363" s="11">
        <v>-15872.13</v>
      </c>
      <c r="AI363" s="11">
        <v>-15872.13</v>
      </c>
      <c r="AJ363" s="11">
        <v>-15872.13</v>
      </c>
      <c r="AK363" s="11">
        <v>-15872.13</v>
      </c>
      <c r="AL363" s="11">
        <v>-15872.13</v>
      </c>
      <c r="AM363" s="11">
        <v>-15872.13</v>
      </c>
      <c r="AN363" s="11">
        <v>-15872.13</v>
      </c>
      <c r="AO363" t="str">
        <f t="shared" si="56"/>
        <v>ED</v>
      </c>
      <c r="AP363" t="str">
        <f>IFERROR(IF(VLOOKUP(MID(A363,4,2),'Data.Lookup - Do Not Print'!$S$3:$T$7,2,FALSE)=1,MID(A363,4,2),0),"AN")</f>
        <v>AN</v>
      </c>
      <c r="AQ363" t="s">
        <v>987</v>
      </c>
      <c r="AR363" t="str">
        <f t="shared" si="57"/>
        <v>332000</v>
      </c>
      <c r="AS363" t="str">
        <f>IF(AO363="GD",VLOOKUP(_xlfn.NUMBERVALUE(AR363),'Data.Lookup - Do Not Print'!$D$3:$E$12,2,TRUE),VLOOKUP(_xlfn.NUMBERVALUE(AR363),'Data.Lookup - Do Not Print'!$A$3:$B$16,2,TRUE))</f>
        <v>Production - Hydro</v>
      </c>
      <c r="AT363">
        <v>1</v>
      </c>
      <c r="AU363" t="str">
        <f t="shared" si="58"/>
        <v>ED.AN1</v>
      </c>
      <c r="AV363" s="46">
        <f>VLOOKUP($AU363,'2022-Allocations'!$I$6:$T$24,AV$8,FALSE)</f>
        <v>0.65529999999999999</v>
      </c>
      <c r="AW363" s="46">
        <f>VLOOKUP($AU363,'2022-Allocations'!$I$6:$T$24,AW$8,FALSE)</f>
        <v>0</v>
      </c>
      <c r="AX363" s="46">
        <f>VLOOKUP($AU363,'2022-Allocations'!$I$6:$T$24,AX$8,FALSE)</f>
        <v>0.34470000000000001</v>
      </c>
      <c r="AY363" s="46">
        <f>VLOOKUP($AU363,'2022-Allocations'!$I$6:$T$24,AY$8,FALSE)</f>
        <v>0</v>
      </c>
      <c r="AZ363" s="46">
        <f>VLOOKUP($AU363,'2022-Allocations'!$I$6:$T$24,AZ$8,FALSE)</f>
        <v>0</v>
      </c>
      <c r="BA363" s="121">
        <f t="shared" si="55"/>
        <v>0</v>
      </c>
      <c r="BB363" s="46">
        <f>VLOOKUP(A363,'Data.Lookup - Do Not Print'!$G$3:$I$802,3,FALSE)</f>
        <v>1.9100000000000002E-2</v>
      </c>
      <c r="BC363" s="46">
        <f>VLOOKUP(A363,'Data.Lookup - Do Not Print'!$M$3:$O$802,3,FALSE)</f>
        <v>1.9E-2</v>
      </c>
      <c r="BD363" s="46" t="str">
        <f t="shared" si="60"/>
        <v>N</v>
      </c>
      <c r="BE363" s="126">
        <f t="shared" si="61"/>
        <v>6534664</v>
      </c>
      <c r="BF363" s="126">
        <f t="shared" si="62"/>
        <v>0</v>
      </c>
      <c r="BG363" s="126">
        <f t="shared" si="63"/>
        <v>3437355</v>
      </c>
      <c r="BH363" s="126">
        <f t="shared" si="64"/>
        <v>0</v>
      </c>
      <c r="BI363" s="126">
        <f t="shared" si="65"/>
        <v>0</v>
      </c>
      <c r="BJ363" s="131">
        <f t="shared" si="59"/>
        <v>0</v>
      </c>
    </row>
    <row r="364" spans="1:62" ht="13.5" thickBot="1">
      <c r="A364" s="9" t="s">
        <v>379</v>
      </c>
      <c r="B364" s="11">
        <v>11574970.98</v>
      </c>
      <c r="C364" s="11">
        <v>11574970.98</v>
      </c>
      <c r="D364" s="11">
        <v>11574970.98</v>
      </c>
      <c r="E364" s="11">
        <v>11574970.98</v>
      </c>
      <c r="F364" s="11">
        <v>11574970.98</v>
      </c>
      <c r="G364" s="11">
        <v>11574970.98</v>
      </c>
      <c r="H364" s="11">
        <v>11574970.98</v>
      </c>
      <c r="I364" s="11">
        <v>11574970.98</v>
      </c>
      <c r="J364" s="11">
        <v>11574970.98</v>
      </c>
      <c r="K364" s="11">
        <v>11574970.98</v>
      </c>
      <c r="L364" s="11">
        <v>11574970.98</v>
      </c>
      <c r="M364" s="11">
        <v>11574970.98</v>
      </c>
      <c r="N364" s="11">
        <v>11574970.98</v>
      </c>
      <c r="O364" s="11">
        <v>-2715540.85</v>
      </c>
      <c r="P364" s="11">
        <v>-2736954.55</v>
      </c>
      <c r="Q364" s="11">
        <v>-2758368.25</v>
      </c>
      <c r="R364" s="11">
        <v>-2779781.95</v>
      </c>
      <c r="S364" s="11">
        <v>-2801195.65</v>
      </c>
      <c r="T364" s="11">
        <v>-2822609.35</v>
      </c>
      <c r="U364" s="11">
        <v>-2844023.05</v>
      </c>
      <c r="V364" s="11">
        <v>-2865436.75</v>
      </c>
      <c r="W364" s="11">
        <v>-2886850.45</v>
      </c>
      <c r="X364" s="11">
        <v>-2908264.15</v>
      </c>
      <c r="Y364" s="11">
        <v>-2929677.85</v>
      </c>
      <c r="Z364" s="11">
        <v>-2951091.55</v>
      </c>
      <c r="AA364" s="11">
        <v>-2972505.25</v>
      </c>
      <c r="AB364" s="11">
        <v>-21413.7</v>
      </c>
      <c r="AC364" s="11">
        <v>-21413.7</v>
      </c>
      <c r="AD364" s="11">
        <v>-21413.7</v>
      </c>
      <c r="AE364" s="11">
        <v>-21413.7</v>
      </c>
      <c r="AF364" s="11">
        <v>-21413.7</v>
      </c>
      <c r="AG364" s="11">
        <v>-21413.7</v>
      </c>
      <c r="AH364" s="11">
        <v>-21413.7</v>
      </c>
      <c r="AI364" s="11">
        <v>-21413.7</v>
      </c>
      <c r="AJ364" s="11">
        <v>-21413.7</v>
      </c>
      <c r="AK364" s="11">
        <v>-21413.7</v>
      </c>
      <c r="AL364" s="11">
        <v>-21413.7</v>
      </c>
      <c r="AM364" s="11">
        <v>-21413.7</v>
      </c>
      <c r="AN364" s="11">
        <v>-21413.7</v>
      </c>
      <c r="AO364" t="str">
        <f t="shared" si="56"/>
        <v>ED</v>
      </c>
      <c r="AP364" t="str">
        <f>IFERROR(IF(VLOOKUP(MID(A364,4,2),'Data.Lookup - Do Not Print'!$S$3:$T$7,2,FALSE)=1,MID(A364,4,2),0),"AN")</f>
        <v>AN</v>
      </c>
      <c r="AQ364" t="s">
        <v>987</v>
      </c>
      <c r="AR364" t="str">
        <f t="shared" si="57"/>
        <v>333000</v>
      </c>
      <c r="AS364" t="str">
        <f>IF(AO364="GD",VLOOKUP(_xlfn.NUMBERVALUE(AR364),'Data.Lookup - Do Not Print'!$D$3:$E$12,2,TRUE),VLOOKUP(_xlfn.NUMBERVALUE(AR364),'Data.Lookup - Do Not Print'!$A$3:$B$16,2,TRUE))</f>
        <v>Production - Hydro</v>
      </c>
      <c r="AT364">
        <v>1</v>
      </c>
      <c r="AU364" t="str">
        <f t="shared" si="58"/>
        <v>ED.AN1</v>
      </c>
      <c r="AV364" s="46">
        <f>VLOOKUP($AU364,'2022-Allocations'!$I$6:$T$24,AV$8,FALSE)</f>
        <v>0.65529999999999999</v>
      </c>
      <c r="AW364" s="46">
        <f>VLOOKUP($AU364,'2022-Allocations'!$I$6:$T$24,AW$8,FALSE)</f>
        <v>0</v>
      </c>
      <c r="AX364" s="46">
        <f>VLOOKUP($AU364,'2022-Allocations'!$I$6:$T$24,AX$8,FALSE)</f>
        <v>0.34470000000000001</v>
      </c>
      <c r="AY364" s="46">
        <f>VLOOKUP($AU364,'2022-Allocations'!$I$6:$T$24,AY$8,FALSE)</f>
        <v>0</v>
      </c>
      <c r="AZ364" s="46">
        <f>VLOOKUP($AU364,'2022-Allocations'!$I$6:$T$24,AZ$8,FALSE)</f>
        <v>0</v>
      </c>
      <c r="BA364" s="121">
        <f t="shared" si="55"/>
        <v>0</v>
      </c>
      <c r="BB364" s="46">
        <f>VLOOKUP(A364,'Data.Lookup - Do Not Print'!$G$3:$I$802,3,FALSE)</f>
        <v>2.2200000000000001E-2</v>
      </c>
      <c r="BC364" s="46">
        <f>VLOOKUP(A364,'Data.Lookup - Do Not Print'!$M$3:$O$802,3,FALSE)</f>
        <v>2.1299999999999999E-2</v>
      </c>
      <c r="BD364" s="46" t="str">
        <f t="shared" si="60"/>
        <v>N</v>
      </c>
      <c r="BE364" s="126">
        <f t="shared" si="61"/>
        <v>7585078</v>
      </c>
      <c r="BF364" s="126">
        <f t="shared" si="62"/>
        <v>0</v>
      </c>
      <c r="BG364" s="126">
        <f t="shared" si="63"/>
        <v>3989892</v>
      </c>
      <c r="BH364" s="126">
        <f t="shared" si="64"/>
        <v>0</v>
      </c>
      <c r="BI364" s="126">
        <f t="shared" si="65"/>
        <v>0</v>
      </c>
      <c r="BJ364" s="131">
        <f t="shared" si="59"/>
        <v>0</v>
      </c>
    </row>
    <row r="365" spans="1:62" ht="13.5" thickBot="1">
      <c r="A365" s="9" t="s">
        <v>380</v>
      </c>
      <c r="B365" s="11">
        <v>2897662.41</v>
      </c>
      <c r="C365" s="11">
        <v>2897662.41</v>
      </c>
      <c r="D365" s="11">
        <v>2897662.41</v>
      </c>
      <c r="E365" s="11">
        <v>2897662.41</v>
      </c>
      <c r="F365" s="11">
        <v>2897662.41</v>
      </c>
      <c r="G365" s="11">
        <v>2897662.41</v>
      </c>
      <c r="H365" s="11">
        <v>2897662.41</v>
      </c>
      <c r="I365" s="11">
        <v>2897662.41</v>
      </c>
      <c r="J365" s="11">
        <v>2897662.41</v>
      </c>
      <c r="K365" s="11">
        <v>2897662.41</v>
      </c>
      <c r="L365" s="11">
        <v>2897662.41</v>
      </c>
      <c r="M365" s="11">
        <v>2897662.41</v>
      </c>
      <c r="N365" s="11">
        <v>2897662.41</v>
      </c>
      <c r="O365" s="11">
        <v>-120218.23</v>
      </c>
      <c r="P365" s="11">
        <v>-129056.1</v>
      </c>
      <c r="Q365" s="11">
        <v>-137893.97</v>
      </c>
      <c r="R365" s="11">
        <v>-146731.84</v>
      </c>
      <c r="S365" s="11">
        <v>-155569.71</v>
      </c>
      <c r="T365" s="11">
        <v>-164407.57999999999</v>
      </c>
      <c r="U365" s="11">
        <v>-173245.45</v>
      </c>
      <c r="V365" s="11">
        <v>-182083.32</v>
      </c>
      <c r="W365" s="11">
        <v>-190921.19</v>
      </c>
      <c r="X365" s="11">
        <v>-199759.06</v>
      </c>
      <c r="Y365" s="11">
        <v>-208596.93</v>
      </c>
      <c r="Z365" s="11">
        <v>-217434.8</v>
      </c>
      <c r="AA365" s="11">
        <v>-226272.67</v>
      </c>
      <c r="AB365" s="11">
        <v>-8837.8700000000008</v>
      </c>
      <c r="AC365" s="11">
        <v>-8837.8700000000008</v>
      </c>
      <c r="AD365" s="11">
        <v>-8837.8700000000008</v>
      </c>
      <c r="AE365" s="11">
        <v>-8837.8700000000008</v>
      </c>
      <c r="AF365" s="11">
        <v>-8837.8700000000008</v>
      </c>
      <c r="AG365" s="11">
        <v>-8837.8700000000008</v>
      </c>
      <c r="AH365" s="11">
        <v>-8837.8700000000008</v>
      </c>
      <c r="AI365" s="11">
        <v>-8837.8700000000008</v>
      </c>
      <c r="AJ365" s="11">
        <v>-8837.8700000000008</v>
      </c>
      <c r="AK365" s="11">
        <v>-8837.8700000000008</v>
      </c>
      <c r="AL365" s="11">
        <v>-8837.8700000000008</v>
      </c>
      <c r="AM365" s="11">
        <v>-8837.8700000000008</v>
      </c>
      <c r="AN365" s="11">
        <v>-8837.8700000000008</v>
      </c>
      <c r="AO365" t="str">
        <f t="shared" si="56"/>
        <v>ED</v>
      </c>
      <c r="AP365" t="str">
        <f>IFERROR(IF(VLOOKUP(MID(A365,4,2),'Data.Lookup - Do Not Print'!$S$3:$T$7,2,FALSE)=1,MID(A365,4,2),0),"AN")</f>
        <v>AN</v>
      </c>
      <c r="AQ365" t="s">
        <v>987</v>
      </c>
      <c r="AR365" t="str">
        <f t="shared" si="57"/>
        <v>334000</v>
      </c>
      <c r="AS365" t="str">
        <f>IF(AO365="GD",VLOOKUP(_xlfn.NUMBERVALUE(AR365),'Data.Lookup - Do Not Print'!$D$3:$E$12,2,TRUE),VLOOKUP(_xlfn.NUMBERVALUE(AR365),'Data.Lookup - Do Not Print'!$A$3:$B$16,2,TRUE))</f>
        <v>Production - Hydro</v>
      </c>
      <c r="AT365">
        <v>1</v>
      </c>
      <c r="AU365" t="str">
        <f t="shared" si="58"/>
        <v>ED.AN1</v>
      </c>
      <c r="AV365" s="46">
        <f>VLOOKUP($AU365,'2022-Allocations'!$I$6:$T$24,AV$8,FALSE)</f>
        <v>0.65529999999999999</v>
      </c>
      <c r="AW365" s="46">
        <f>VLOOKUP($AU365,'2022-Allocations'!$I$6:$T$24,AW$8,FALSE)</f>
        <v>0</v>
      </c>
      <c r="AX365" s="46">
        <f>VLOOKUP($AU365,'2022-Allocations'!$I$6:$T$24,AX$8,FALSE)</f>
        <v>0.34470000000000001</v>
      </c>
      <c r="AY365" s="46">
        <f>VLOOKUP($AU365,'2022-Allocations'!$I$6:$T$24,AY$8,FALSE)</f>
        <v>0</v>
      </c>
      <c r="AZ365" s="46">
        <f>VLOOKUP($AU365,'2022-Allocations'!$I$6:$T$24,AZ$8,FALSE)</f>
        <v>0</v>
      </c>
      <c r="BA365" s="121">
        <f t="shared" si="55"/>
        <v>0</v>
      </c>
      <c r="BB365" s="46">
        <f>VLOOKUP(A365,'Data.Lookup - Do Not Print'!$G$3:$I$802,3,FALSE)</f>
        <v>3.6600000000000001E-2</v>
      </c>
      <c r="BC365" s="46">
        <f>VLOOKUP(A365,'Data.Lookup - Do Not Print'!$M$3:$O$802,3,FALSE)</f>
        <v>3.7400000000000003E-2</v>
      </c>
      <c r="BD365" s="46" t="str">
        <f t="shared" si="60"/>
        <v>N</v>
      </c>
      <c r="BE365" s="126">
        <f t="shared" si="61"/>
        <v>1898838</v>
      </c>
      <c r="BF365" s="126">
        <f t="shared" si="62"/>
        <v>0</v>
      </c>
      <c r="BG365" s="126">
        <f t="shared" si="63"/>
        <v>998824</v>
      </c>
      <c r="BH365" s="126">
        <f t="shared" si="64"/>
        <v>0</v>
      </c>
      <c r="BI365" s="126">
        <f t="shared" si="65"/>
        <v>0</v>
      </c>
      <c r="BJ365" s="131">
        <f t="shared" si="59"/>
        <v>0</v>
      </c>
    </row>
    <row r="366" spans="1:62" ht="13.5" thickBot="1">
      <c r="A366" s="9" t="s">
        <v>381</v>
      </c>
      <c r="B366" s="11">
        <v>33563.699999999997</v>
      </c>
      <c r="C366" s="11">
        <v>33563.699999999997</v>
      </c>
      <c r="D366" s="11">
        <v>33563.699999999997</v>
      </c>
      <c r="E366" s="11">
        <v>33563.699999999997</v>
      </c>
      <c r="F366" s="11">
        <v>33563.699999999997</v>
      </c>
      <c r="G366" s="11">
        <v>33563.699999999997</v>
      </c>
      <c r="H366" s="11">
        <v>33563.699999999997</v>
      </c>
      <c r="I366" s="11">
        <v>33563.699999999997</v>
      </c>
      <c r="J366" s="11">
        <v>33563.699999999997</v>
      </c>
      <c r="K366" s="11">
        <v>33563.699999999997</v>
      </c>
      <c r="L366" s="11">
        <v>33563.699999999997</v>
      </c>
      <c r="M366" s="11">
        <v>33563.699999999997</v>
      </c>
      <c r="N366" s="11">
        <v>33563.699999999997</v>
      </c>
      <c r="O366" s="11">
        <v>-6913.22</v>
      </c>
      <c r="P366" s="11">
        <v>-6977.55</v>
      </c>
      <c r="Q366" s="11">
        <v>-7041.88</v>
      </c>
      <c r="R366" s="11">
        <v>-7106.21</v>
      </c>
      <c r="S366" s="11">
        <v>-7170.54</v>
      </c>
      <c r="T366" s="11">
        <v>-7234.87</v>
      </c>
      <c r="U366" s="11">
        <v>-7299.2</v>
      </c>
      <c r="V366" s="11">
        <v>-7363.53</v>
      </c>
      <c r="W366" s="11">
        <v>-7427.86</v>
      </c>
      <c r="X366" s="11">
        <v>-7492.19</v>
      </c>
      <c r="Y366" s="11">
        <v>-7556.52</v>
      </c>
      <c r="Z366" s="11">
        <v>-7620.85</v>
      </c>
      <c r="AA366" s="11">
        <v>-7685.18</v>
      </c>
      <c r="AB366" s="11">
        <v>-64.33</v>
      </c>
      <c r="AC366" s="11">
        <v>-64.33</v>
      </c>
      <c r="AD366" s="11">
        <v>-64.33</v>
      </c>
      <c r="AE366" s="11">
        <v>-64.33</v>
      </c>
      <c r="AF366" s="11">
        <v>-64.33</v>
      </c>
      <c r="AG366" s="11">
        <v>-64.33</v>
      </c>
      <c r="AH366" s="11">
        <v>-64.33</v>
      </c>
      <c r="AI366" s="11">
        <v>-64.33</v>
      </c>
      <c r="AJ366" s="11">
        <v>-64.33</v>
      </c>
      <c r="AK366" s="11">
        <v>-64.33</v>
      </c>
      <c r="AL366" s="11">
        <v>-64.33</v>
      </c>
      <c r="AM366" s="11">
        <v>-64.33</v>
      </c>
      <c r="AN366" s="11">
        <v>-64.33</v>
      </c>
      <c r="AO366" t="str">
        <f t="shared" si="56"/>
        <v>ED</v>
      </c>
      <c r="AP366" t="str">
        <f>IFERROR(IF(VLOOKUP(MID(A366,4,2),'Data.Lookup - Do Not Print'!$S$3:$T$7,2,FALSE)=1,MID(A366,4,2),0),"AN")</f>
        <v>AN</v>
      </c>
      <c r="AQ366" t="s">
        <v>987</v>
      </c>
      <c r="AR366" t="str">
        <f t="shared" si="57"/>
        <v>335000</v>
      </c>
      <c r="AS366" t="str">
        <f>IF(AO366="GD",VLOOKUP(_xlfn.NUMBERVALUE(AR366),'Data.Lookup - Do Not Print'!$D$3:$E$12,2,TRUE),VLOOKUP(_xlfn.NUMBERVALUE(AR366),'Data.Lookup - Do Not Print'!$A$3:$B$16,2,TRUE))</f>
        <v>Production - Hydro</v>
      </c>
      <c r="AT366">
        <v>1</v>
      </c>
      <c r="AU366" t="str">
        <f t="shared" si="58"/>
        <v>ED.AN1</v>
      </c>
      <c r="AV366" s="46">
        <f>VLOOKUP($AU366,'2022-Allocations'!$I$6:$T$24,AV$8,FALSE)</f>
        <v>0.65529999999999999</v>
      </c>
      <c r="AW366" s="46">
        <f>VLOOKUP($AU366,'2022-Allocations'!$I$6:$T$24,AW$8,FALSE)</f>
        <v>0</v>
      </c>
      <c r="AX366" s="46">
        <f>VLOOKUP($AU366,'2022-Allocations'!$I$6:$T$24,AX$8,FALSE)</f>
        <v>0.34470000000000001</v>
      </c>
      <c r="AY366" s="46">
        <f>VLOOKUP($AU366,'2022-Allocations'!$I$6:$T$24,AY$8,FALSE)</f>
        <v>0</v>
      </c>
      <c r="AZ366" s="46">
        <f>VLOOKUP($AU366,'2022-Allocations'!$I$6:$T$24,AZ$8,FALSE)</f>
        <v>0</v>
      </c>
      <c r="BA366" s="121">
        <f t="shared" si="55"/>
        <v>0</v>
      </c>
      <c r="BB366" s="46">
        <f>VLOOKUP(A366,'Data.Lookup - Do Not Print'!$G$3:$I$802,3,FALSE)</f>
        <v>2.3E-2</v>
      </c>
      <c r="BC366" s="46">
        <f>VLOOKUP(A366,'Data.Lookup - Do Not Print'!$M$3:$O$802,3,FALSE)</f>
        <v>2.1600000000000001E-2</v>
      </c>
      <c r="BD366" s="46" t="str">
        <f t="shared" si="60"/>
        <v>N</v>
      </c>
      <c r="BE366" s="126">
        <f t="shared" si="61"/>
        <v>21994</v>
      </c>
      <c r="BF366" s="126">
        <f t="shared" si="62"/>
        <v>0</v>
      </c>
      <c r="BG366" s="126">
        <f t="shared" si="63"/>
        <v>11569</v>
      </c>
      <c r="BH366" s="126">
        <f t="shared" si="64"/>
        <v>0</v>
      </c>
      <c r="BI366" s="126">
        <f t="shared" si="65"/>
        <v>0</v>
      </c>
      <c r="BJ366" s="131">
        <f t="shared" si="59"/>
        <v>0</v>
      </c>
    </row>
    <row r="367" spans="1:62" ht="13.5" thickBot="1">
      <c r="A367" s="9" t="s">
        <v>382</v>
      </c>
      <c r="B367" s="11">
        <v>50448.44</v>
      </c>
      <c r="C367" s="11">
        <v>50448.44</v>
      </c>
      <c r="D367" s="11">
        <v>50448.44</v>
      </c>
      <c r="E367" s="11">
        <v>50448.44</v>
      </c>
      <c r="F367" s="11">
        <v>50448.44</v>
      </c>
      <c r="G367" s="11">
        <v>50448.44</v>
      </c>
      <c r="H367" s="11">
        <v>50448.44</v>
      </c>
      <c r="I367" s="11">
        <v>50448.44</v>
      </c>
      <c r="J367" s="11">
        <v>50448.44</v>
      </c>
      <c r="K367" s="11">
        <v>50448.44</v>
      </c>
      <c r="L367" s="11">
        <v>50448.44</v>
      </c>
      <c r="M367" s="11">
        <v>50448.44</v>
      </c>
      <c r="N367" s="11">
        <v>50448.44</v>
      </c>
      <c r="O367" s="11">
        <v>-13286.99</v>
      </c>
      <c r="P367" s="11">
        <v>-13408.48</v>
      </c>
      <c r="Q367" s="11">
        <v>-13529.97</v>
      </c>
      <c r="R367" s="11">
        <v>-13651.46</v>
      </c>
      <c r="S367" s="11">
        <v>-13772.95</v>
      </c>
      <c r="T367" s="11">
        <v>-13894.44</v>
      </c>
      <c r="U367" s="11">
        <v>-14015.93</v>
      </c>
      <c r="V367" s="11">
        <v>-14137.42</v>
      </c>
      <c r="W367" s="11">
        <v>-14258.91</v>
      </c>
      <c r="X367" s="11">
        <v>-14380.4</v>
      </c>
      <c r="Y367" s="11">
        <v>-14501.89</v>
      </c>
      <c r="Z367" s="11">
        <v>-14623.38</v>
      </c>
      <c r="AA367" s="11">
        <v>-14744.87</v>
      </c>
      <c r="AB367" s="11">
        <v>-121.49</v>
      </c>
      <c r="AC367" s="11">
        <v>-121.49</v>
      </c>
      <c r="AD367" s="11">
        <v>-121.49</v>
      </c>
      <c r="AE367" s="11">
        <v>-121.49</v>
      </c>
      <c r="AF367" s="11">
        <v>-121.49</v>
      </c>
      <c r="AG367" s="11">
        <v>-121.49</v>
      </c>
      <c r="AH367" s="11">
        <v>-121.49</v>
      </c>
      <c r="AI367" s="11">
        <v>-121.49</v>
      </c>
      <c r="AJ367" s="11">
        <v>-121.49</v>
      </c>
      <c r="AK367" s="11">
        <v>-121.49</v>
      </c>
      <c r="AL367" s="11">
        <v>-121.49</v>
      </c>
      <c r="AM367" s="11">
        <v>-121.49</v>
      </c>
      <c r="AN367" s="11">
        <v>-121.49</v>
      </c>
      <c r="AO367" t="str">
        <f t="shared" si="56"/>
        <v>ED</v>
      </c>
      <c r="AP367" t="str">
        <f>IFERROR(IF(VLOOKUP(MID(A367,4,2),'Data.Lookup - Do Not Print'!$S$3:$T$7,2,FALSE)=1,MID(A367,4,2),0),"AN")</f>
        <v>AN</v>
      </c>
      <c r="AQ367" t="s">
        <v>987</v>
      </c>
      <c r="AR367" t="str">
        <f t="shared" si="57"/>
        <v>336000</v>
      </c>
      <c r="AS367" t="str">
        <f>IF(AO367="GD",VLOOKUP(_xlfn.NUMBERVALUE(AR367),'Data.Lookup - Do Not Print'!$D$3:$E$12,2,TRUE),VLOOKUP(_xlfn.NUMBERVALUE(AR367),'Data.Lookup - Do Not Print'!$A$3:$B$16,2,TRUE))</f>
        <v>Production - Hydro</v>
      </c>
      <c r="AT367">
        <v>1</v>
      </c>
      <c r="AU367" t="str">
        <f t="shared" si="58"/>
        <v>ED.AN1</v>
      </c>
      <c r="AV367" s="46">
        <f>VLOOKUP($AU367,'2022-Allocations'!$I$6:$T$24,AV$8,FALSE)</f>
        <v>0.65529999999999999</v>
      </c>
      <c r="AW367" s="46">
        <f>VLOOKUP($AU367,'2022-Allocations'!$I$6:$T$24,AW$8,FALSE)</f>
        <v>0</v>
      </c>
      <c r="AX367" s="46">
        <f>VLOOKUP($AU367,'2022-Allocations'!$I$6:$T$24,AX$8,FALSE)</f>
        <v>0.34470000000000001</v>
      </c>
      <c r="AY367" s="46">
        <f>VLOOKUP($AU367,'2022-Allocations'!$I$6:$T$24,AY$8,FALSE)</f>
        <v>0</v>
      </c>
      <c r="AZ367" s="46">
        <f>VLOOKUP($AU367,'2022-Allocations'!$I$6:$T$24,AZ$8,FALSE)</f>
        <v>0</v>
      </c>
      <c r="BA367" s="121">
        <f t="shared" si="55"/>
        <v>0</v>
      </c>
      <c r="BB367" s="46">
        <f>VLOOKUP(A367,'Data.Lookup - Do Not Print'!$G$3:$I$802,3,FALSE)</f>
        <v>2.8900000000000002E-2</v>
      </c>
      <c r="BC367" s="46">
        <f>VLOOKUP(A367,'Data.Lookup - Do Not Print'!$M$3:$O$802,3,FALSE)</f>
        <v>2.5099999999999997E-2</v>
      </c>
      <c r="BD367" s="46" t="str">
        <f t="shared" si="60"/>
        <v>N</v>
      </c>
      <c r="BE367" s="126">
        <f t="shared" si="61"/>
        <v>33059</v>
      </c>
      <c r="BF367" s="126">
        <f t="shared" si="62"/>
        <v>0</v>
      </c>
      <c r="BG367" s="126">
        <f t="shared" si="63"/>
        <v>17390</v>
      </c>
      <c r="BH367" s="126">
        <f t="shared" si="64"/>
        <v>0</v>
      </c>
      <c r="BI367" s="126">
        <f t="shared" si="65"/>
        <v>0</v>
      </c>
      <c r="BJ367" s="131">
        <f t="shared" si="59"/>
        <v>0</v>
      </c>
    </row>
    <row r="368" spans="1:62" ht="13.5" thickBot="1">
      <c r="A368" s="9" t="s">
        <v>383</v>
      </c>
      <c r="B368" s="11">
        <v>186407.98</v>
      </c>
      <c r="C368" s="11">
        <v>186407.98</v>
      </c>
      <c r="D368" s="11">
        <v>186407.98</v>
      </c>
      <c r="E368" s="11">
        <v>186407.98</v>
      </c>
      <c r="F368" s="11">
        <v>186407.98</v>
      </c>
      <c r="G368" s="11">
        <v>186407.98</v>
      </c>
      <c r="H368" s="11">
        <v>186407.98</v>
      </c>
      <c r="I368" s="11">
        <v>186407.98</v>
      </c>
      <c r="J368" s="11">
        <v>186407.98</v>
      </c>
      <c r="K368" s="11">
        <v>186407.98</v>
      </c>
      <c r="L368" s="11">
        <v>186407.98</v>
      </c>
      <c r="M368" s="11">
        <v>186407.98</v>
      </c>
      <c r="N368" s="11">
        <v>186407.98</v>
      </c>
      <c r="O368" s="11">
        <v>-17860.97</v>
      </c>
      <c r="P368" s="11">
        <v>-18128.16</v>
      </c>
      <c r="Q368" s="11">
        <v>-18395.349999999999</v>
      </c>
      <c r="R368" s="11">
        <v>-18662.54</v>
      </c>
      <c r="S368" s="11">
        <v>-18929.73</v>
      </c>
      <c r="T368" s="11">
        <v>-19196.919999999998</v>
      </c>
      <c r="U368" s="11">
        <v>-19464.11</v>
      </c>
      <c r="V368" s="11">
        <v>-19731.3</v>
      </c>
      <c r="W368" s="11">
        <v>-19998.490000000002</v>
      </c>
      <c r="X368" s="11">
        <v>-20265.68</v>
      </c>
      <c r="Y368" s="11">
        <v>-20532.87</v>
      </c>
      <c r="Z368" s="11">
        <v>-20800.060000000001</v>
      </c>
      <c r="AA368" s="11">
        <v>-21067.25</v>
      </c>
      <c r="AB368" s="11">
        <v>-267.19</v>
      </c>
      <c r="AC368" s="11">
        <v>-267.19</v>
      </c>
      <c r="AD368" s="11">
        <v>-267.19</v>
      </c>
      <c r="AE368" s="11">
        <v>-267.19</v>
      </c>
      <c r="AF368" s="11">
        <v>-267.19</v>
      </c>
      <c r="AG368" s="11">
        <v>-267.19</v>
      </c>
      <c r="AH368" s="11">
        <v>-267.19</v>
      </c>
      <c r="AI368" s="11">
        <v>-267.19</v>
      </c>
      <c r="AJ368" s="11">
        <v>-267.19</v>
      </c>
      <c r="AK368" s="11">
        <v>-267.19</v>
      </c>
      <c r="AL368" s="11">
        <v>-267.19</v>
      </c>
      <c r="AM368" s="11">
        <v>-267.19</v>
      </c>
      <c r="AN368" s="11">
        <v>-267.19</v>
      </c>
      <c r="AO368" t="str">
        <f t="shared" si="56"/>
        <v>ED</v>
      </c>
      <c r="AP368" s="125" t="s">
        <v>708</v>
      </c>
      <c r="AQ368" s="153" t="s">
        <v>986</v>
      </c>
      <c r="AR368" t="str">
        <f t="shared" si="57"/>
        <v>361000</v>
      </c>
      <c r="AS368" t="str">
        <f>IF(AO368="GD",VLOOKUP(_xlfn.NUMBERVALUE(AR368),'Data.Lookup - Do Not Print'!$D$3:$E$12,2,TRUE),VLOOKUP(_xlfn.NUMBERVALUE(AR368),'Data.Lookup - Do Not Print'!$A$3:$B$16,2,TRUE))</f>
        <v>E Distribution</v>
      </c>
      <c r="AT368">
        <v>4</v>
      </c>
      <c r="AU368" t="str">
        <f t="shared" si="58"/>
        <v>ED.ID4</v>
      </c>
      <c r="AV368" s="46">
        <f>VLOOKUP($AU368,'2022-Allocations'!$I$6:$T$24,AV$8,FALSE)</f>
        <v>0</v>
      </c>
      <c r="AW368" s="46">
        <f>VLOOKUP($AU368,'2022-Allocations'!$I$6:$T$24,AW$8,FALSE)</f>
        <v>0</v>
      </c>
      <c r="AX368" s="46">
        <f>VLOOKUP($AU368,'2022-Allocations'!$I$6:$T$24,AX$8,FALSE)</f>
        <v>1</v>
      </c>
      <c r="AY368" s="46">
        <f>VLOOKUP($AU368,'2022-Allocations'!$I$6:$T$24,AY$8,FALSE)</f>
        <v>0</v>
      </c>
      <c r="AZ368" s="46">
        <f>VLOOKUP($AU368,'2022-Allocations'!$I$6:$T$24,AZ$8,FALSE)</f>
        <v>0</v>
      </c>
      <c r="BA368" s="121">
        <f t="shared" si="55"/>
        <v>0</v>
      </c>
      <c r="BB368" s="46">
        <f>VLOOKUP(A368,'Data.Lookup - Do Not Print'!$G$3:$I$802,3,FALSE)</f>
        <v>1.72E-2</v>
      </c>
      <c r="BC368" s="46">
        <f>VLOOKUP(A368,'Data.Lookup - Do Not Print'!$M$3:$O$802,3,FALSE)</f>
        <v>1.72E-2</v>
      </c>
      <c r="BD368" s="46" t="str">
        <f t="shared" si="60"/>
        <v>N</v>
      </c>
      <c r="BE368" s="126">
        <f t="shared" si="61"/>
        <v>0</v>
      </c>
      <c r="BF368" s="126">
        <f t="shared" si="62"/>
        <v>0</v>
      </c>
      <c r="BG368" s="126">
        <f t="shared" si="63"/>
        <v>186408</v>
      </c>
      <c r="BH368" s="126">
        <f t="shared" si="64"/>
        <v>0</v>
      </c>
      <c r="BI368" s="126">
        <f t="shared" si="65"/>
        <v>0</v>
      </c>
      <c r="BJ368" s="131">
        <f t="shared" si="59"/>
        <v>0</v>
      </c>
    </row>
    <row r="369" spans="1:62" ht="13.5" thickBot="1">
      <c r="A369" s="9" t="s">
        <v>384</v>
      </c>
      <c r="B369" s="11">
        <v>511087.3</v>
      </c>
      <c r="C369" s="11">
        <v>511087.3</v>
      </c>
      <c r="D369" s="11">
        <v>511087.3</v>
      </c>
      <c r="E369" s="11">
        <v>511087.3</v>
      </c>
      <c r="F369" s="11">
        <v>559367.18000000005</v>
      </c>
      <c r="G369" s="11">
        <v>560350.19999999995</v>
      </c>
      <c r="H369" s="11">
        <v>560653.12</v>
      </c>
      <c r="I369" s="11">
        <v>560622.73</v>
      </c>
      <c r="J369" s="11">
        <v>542162.19999999995</v>
      </c>
      <c r="K369" s="11">
        <v>542162.19999999995</v>
      </c>
      <c r="L369" s="11">
        <v>542609.35</v>
      </c>
      <c r="M369" s="11">
        <v>542609.35</v>
      </c>
      <c r="N369" s="11">
        <v>542609.35</v>
      </c>
      <c r="O369" s="11">
        <v>-61214.81</v>
      </c>
      <c r="P369" s="11">
        <v>-62356.24</v>
      </c>
      <c r="Q369" s="11">
        <v>-63497.67</v>
      </c>
      <c r="R369" s="11">
        <v>-64639.1</v>
      </c>
      <c r="S369" s="11">
        <v>-65834.45</v>
      </c>
      <c r="T369" s="11">
        <v>-67084.789999999994</v>
      </c>
      <c r="U369" s="11">
        <v>-68336.58</v>
      </c>
      <c r="V369" s="11">
        <v>-69588.66</v>
      </c>
      <c r="W369" s="11">
        <v>-52359.57</v>
      </c>
      <c r="X369" s="11">
        <v>-53570.400000000001</v>
      </c>
      <c r="Y369" s="11">
        <v>-54781.73</v>
      </c>
      <c r="Z369" s="11">
        <v>-55993.56</v>
      </c>
      <c r="AA369" s="11">
        <v>-57205.39</v>
      </c>
      <c r="AB369" s="11">
        <v>-1141.43</v>
      </c>
      <c r="AC369" s="11">
        <v>-1141.43</v>
      </c>
      <c r="AD369" s="11">
        <v>-1141.43</v>
      </c>
      <c r="AE369" s="11">
        <v>-1141.43</v>
      </c>
      <c r="AF369" s="11">
        <v>-1195.3499999999999</v>
      </c>
      <c r="AG369" s="11">
        <v>-1250.3399999999999</v>
      </c>
      <c r="AH369" s="11">
        <v>-1251.79</v>
      </c>
      <c r="AI369" s="11">
        <v>-1252.08</v>
      </c>
      <c r="AJ369" s="11">
        <v>-1231.44</v>
      </c>
      <c r="AK369" s="11">
        <v>-1210.83</v>
      </c>
      <c r="AL369" s="11">
        <v>-1211.33</v>
      </c>
      <c r="AM369" s="11">
        <v>-1211.83</v>
      </c>
      <c r="AN369" s="11">
        <v>-1211.83</v>
      </c>
      <c r="AO369" t="str">
        <f t="shared" si="56"/>
        <v>ED</v>
      </c>
      <c r="AP369" s="125" t="s">
        <v>708</v>
      </c>
      <c r="AQ369" s="153" t="s">
        <v>986</v>
      </c>
      <c r="AR369" t="str">
        <f t="shared" si="57"/>
        <v>362000</v>
      </c>
      <c r="AS369" t="str">
        <f>IF(AO369="GD",VLOOKUP(_xlfn.NUMBERVALUE(AR369),'Data.Lookup - Do Not Print'!$D$3:$E$12,2,TRUE),VLOOKUP(_xlfn.NUMBERVALUE(AR369),'Data.Lookup - Do Not Print'!$A$3:$B$16,2,TRUE))</f>
        <v>E Distribution</v>
      </c>
      <c r="AT369">
        <v>4</v>
      </c>
      <c r="AU369" t="str">
        <f t="shared" si="58"/>
        <v>ED.ID4</v>
      </c>
      <c r="AV369" s="46">
        <f>VLOOKUP($AU369,'2022-Allocations'!$I$6:$T$24,AV$8,FALSE)</f>
        <v>0</v>
      </c>
      <c r="AW369" s="46">
        <f>VLOOKUP($AU369,'2022-Allocations'!$I$6:$T$24,AW$8,FALSE)</f>
        <v>0</v>
      </c>
      <c r="AX369" s="46">
        <f>VLOOKUP($AU369,'2022-Allocations'!$I$6:$T$24,AX$8,FALSE)</f>
        <v>1</v>
      </c>
      <c r="AY369" s="46">
        <f>VLOOKUP($AU369,'2022-Allocations'!$I$6:$T$24,AY$8,FALSE)</f>
        <v>0</v>
      </c>
      <c r="AZ369" s="46">
        <f>VLOOKUP($AU369,'2022-Allocations'!$I$6:$T$24,AZ$8,FALSE)</f>
        <v>0</v>
      </c>
      <c r="BA369" s="121">
        <f t="shared" si="55"/>
        <v>0</v>
      </c>
      <c r="BB369" s="46">
        <f>VLOOKUP(A369,'Data.Lookup - Do Not Print'!$G$3:$I$802,3,FALSE)</f>
        <v>2.6799999999999997E-2</v>
      </c>
      <c r="BC369" s="46">
        <f>VLOOKUP(A369,'Data.Lookup - Do Not Print'!$M$3:$O$802,3,FALSE)</f>
        <v>2.58E-2</v>
      </c>
      <c r="BD369" s="46" t="str">
        <f t="shared" si="60"/>
        <v>N</v>
      </c>
      <c r="BE369" s="126">
        <f t="shared" si="61"/>
        <v>0</v>
      </c>
      <c r="BF369" s="126">
        <f t="shared" si="62"/>
        <v>0</v>
      </c>
      <c r="BG369" s="126">
        <f t="shared" si="63"/>
        <v>542609</v>
      </c>
      <c r="BH369" s="126">
        <f t="shared" si="64"/>
        <v>0</v>
      </c>
      <c r="BI369" s="126">
        <f t="shared" si="65"/>
        <v>0</v>
      </c>
      <c r="BJ369" s="131">
        <f t="shared" si="59"/>
        <v>0</v>
      </c>
    </row>
    <row r="370" spans="1:62" ht="13.5" thickBot="1">
      <c r="A370" s="9" t="s">
        <v>385</v>
      </c>
      <c r="B370" s="11">
        <v>68792.929999999993</v>
      </c>
      <c r="C370" s="11">
        <v>68792.929999999993</v>
      </c>
      <c r="D370" s="11">
        <v>68792.929999999993</v>
      </c>
      <c r="E370" s="11">
        <v>68792.929999999993</v>
      </c>
      <c r="F370" s="11">
        <v>68792.929999999993</v>
      </c>
      <c r="G370" s="11">
        <v>68792.929999999993</v>
      </c>
      <c r="H370" s="11">
        <v>68792.929999999993</v>
      </c>
      <c r="I370" s="11">
        <v>68792.929999999993</v>
      </c>
      <c r="J370" s="11">
        <v>68792.929999999993</v>
      </c>
      <c r="K370" s="11">
        <v>68792.929999999993</v>
      </c>
      <c r="L370" s="11">
        <v>68792.929999999993</v>
      </c>
      <c r="M370" s="11">
        <v>68792.929999999993</v>
      </c>
      <c r="N370" s="11">
        <v>68792.929999999993</v>
      </c>
      <c r="O370" s="11">
        <v>-13877.07</v>
      </c>
      <c r="P370" s="11">
        <v>-14024.4</v>
      </c>
      <c r="Q370" s="11">
        <v>-14171.73</v>
      </c>
      <c r="R370" s="11">
        <v>-14319.06</v>
      </c>
      <c r="S370" s="11">
        <v>-14466.39</v>
      </c>
      <c r="T370" s="11">
        <v>-14613.72</v>
      </c>
      <c r="U370" s="11">
        <v>-14761.05</v>
      </c>
      <c r="V370" s="11">
        <v>-14908.38</v>
      </c>
      <c r="W370" s="11">
        <v>-15055.71</v>
      </c>
      <c r="X370" s="11">
        <v>-15203.04</v>
      </c>
      <c r="Y370" s="11">
        <v>-15350.37</v>
      </c>
      <c r="Z370" s="11">
        <v>-15497.7</v>
      </c>
      <c r="AA370" s="11">
        <v>-15645.03</v>
      </c>
      <c r="AB370" s="11">
        <v>-147.33000000000001</v>
      </c>
      <c r="AC370" s="11">
        <v>-147.33000000000001</v>
      </c>
      <c r="AD370" s="11">
        <v>-147.33000000000001</v>
      </c>
      <c r="AE370" s="11">
        <v>-147.33000000000001</v>
      </c>
      <c r="AF370" s="11">
        <v>-147.33000000000001</v>
      </c>
      <c r="AG370" s="11">
        <v>-147.33000000000001</v>
      </c>
      <c r="AH370" s="11">
        <v>-147.33000000000001</v>
      </c>
      <c r="AI370" s="11">
        <v>-147.33000000000001</v>
      </c>
      <c r="AJ370" s="11">
        <v>-147.33000000000001</v>
      </c>
      <c r="AK370" s="11">
        <v>-147.33000000000001</v>
      </c>
      <c r="AL370" s="11">
        <v>-147.33000000000001</v>
      </c>
      <c r="AM370" s="11">
        <v>-147.33000000000001</v>
      </c>
      <c r="AN370" s="11">
        <v>-147.33000000000001</v>
      </c>
      <c r="AO370" t="str">
        <f t="shared" si="56"/>
        <v>ED</v>
      </c>
      <c r="AP370" s="125" t="s">
        <v>708</v>
      </c>
      <c r="AQ370" s="153" t="s">
        <v>986</v>
      </c>
      <c r="AR370" t="str">
        <f t="shared" si="57"/>
        <v>364000</v>
      </c>
      <c r="AS370" t="str">
        <f>IF(AO370="GD",VLOOKUP(_xlfn.NUMBERVALUE(AR370),'Data.Lookup - Do Not Print'!$D$3:$E$12,2,TRUE),VLOOKUP(_xlfn.NUMBERVALUE(AR370),'Data.Lookup - Do Not Print'!$A$3:$B$16,2,TRUE))</f>
        <v>E Distribution</v>
      </c>
      <c r="AT370">
        <v>4</v>
      </c>
      <c r="AU370" t="str">
        <f t="shared" si="58"/>
        <v>ED.ID4</v>
      </c>
      <c r="AV370" s="46">
        <f>VLOOKUP($AU370,'2022-Allocations'!$I$6:$T$24,AV$8,FALSE)</f>
        <v>0</v>
      </c>
      <c r="AW370" s="46">
        <f>VLOOKUP($AU370,'2022-Allocations'!$I$6:$T$24,AW$8,FALSE)</f>
        <v>0</v>
      </c>
      <c r="AX370" s="46">
        <f>VLOOKUP($AU370,'2022-Allocations'!$I$6:$T$24,AX$8,FALSE)</f>
        <v>1</v>
      </c>
      <c r="AY370" s="46">
        <f>VLOOKUP($AU370,'2022-Allocations'!$I$6:$T$24,AY$8,FALSE)</f>
        <v>0</v>
      </c>
      <c r="AZ370" s="46">
        <f>VLOOKUP($AU370,'2022-Allocations'!$I$6:$T$24,AZ$8,FALSE)</f>
        <v>0</v>
      </c>
      <c r="BA370" s="121">
        <f t="shared" si="55"/>
        <v>0</v>
      </c>
      <c r="BB370" s="46">
        <f>VLOOKUP(A370,'Data.Lookup - Do Not Print'!$G$3:$I$802,3,FALSE)</f>
        <v>2.5700000000000001E-2</v>
      </c>
      <c r="BC370" s="46">
        <f>VLOOKUP(A370,'Data.Lookup - Do Not Print'!$M$3:$O$802,3,FALSE)</f>
        <v>2.69E-2</v>
      </c>
      <c r="BD370" s="46" t="str">
        <f t="shared" si="60"/>
        <v>N</v>
      </c>
      <c r="BE370" s="126">
        <f t="shared" si="61"/>
        <v>0</v>
      </c>
      <c r="BF370" s="126">
        <f t="shared" si="62"/>
        <v>0</v>
      </c>
      <c r="BG370" s="126">
        <f t="shared" si="63"/>
        <v>68793</v>
      </c>
      <c r="BH370" s="126">
        <f t="shared" si="64"/>
        <v>0</v>
      </c>
      <c r="BI370" s="126">
        <f t="shared" si="65"/>
        <v>0</v>
      </c>
      <c r="BJ370" s="131">
        <f t="shared" si="59"/>
        <v>0</v>
      </c>
    </row>
    <row r="371" spans="1:62" ht="13.5" thickBot="1">
      <c r="A371" s="9" t="s">
        <v>386</v>
      </c>
      <c r="B371" s="11">
        <v>72258.240000000005</v>
      </c>
      <c r="C371" s="11">
        <v>72258.240000000005</v>
      </c>
      <c r="D371" s="11">
        <v>72258.240000000005</v>
      </c>
      <c r="E371" s="11">
        <v>72258.240000000005</v>
      </c>
      <c r="F371" s="11">
        <v>72258.240000000005</v>
      </c>
      <c r="G371" s="11">
        <v>72258.240000000005</v>
      </c>
      <c r="H371" s="11">
        <v>72258.240000000005</v>
      </c>
      <c r="I371" s="11">
        <v>72258.240000000005</v>
      </c>
      <c r="J371" s="11">
        <v>72258.240000000005</v>
      </c>
      <c r="K371" s="11">
        <v>72258.240000000005</v>
      </c>
      <c r="L371" s="11">
        <v>72258.240000000005</v>
      </c>
      <c r="M371" s="11">
        <v>72258.240000000005</v>
      </c>
      <c r="N371" s="11">
        <v>72258.240000000005</v>
      </c>
      <c r="O371" s="11">
        <v>-12772.9</v>
      </c>
      <c r="P371" s="11">
        <v>-12920.43</v>
      </c>
      <c r="Q371" s="11">
        <v>-13067.96</v>
      </c>
      <c r="R371" s="11">
        <v>-13215.49</v>
      </c>
      <c r="S371" s="11">
        <v>-13363.02</v>
      </c>
      <c r="T371" s="11">
        <v>-13510.55</v>
      </c>
      <c r="U371" s="11">
        <v>-13658.08</v>
      </c>
      <c r="V371" s="11">
        <v>-13805.61</v>
      </c>
      <c r="W371" s="11">
        <v>-13953.14</v>
      </c>
      <c r="X371" s="11">
        <v>-14100.67</v>
      </c>
      <c r="Y371" s="11">
        <v>-14248.2</v>
      </c>
      <c r="Z371" s="11">
        <v>-14395.73</v>
      </c>
      <c r="AA371" s="11">
        <v>-14543.26</v>
      </c>
      <c r="AB371" s="11">
        <v>-147.53</v>
      </c>
      <c r="AC371" s="11">
        <v>-147.53</v>
      </c>
      <c r="AD371" s="11">
        <v>-147.53</v>
      </c>
      <c r="AE371" s="11">
        <v>-147.53</v>
      </c>
      <c r="AF371" s="11">
        <v>-147.53</v>
      </c>
      <c r="AG371" s="11">
        <v>-147.53</v>
      </c>
      <c r="AH371" s="11">
        <v>-147.53</v>
      </c>
      <c r="AI371" s="11">
        <v>-147.53</v>
      </c>
      <c r="AJ371" s="11">
        <v>-147.53</v>
      </c>
      <c r="AK371" s="11">
        <v>-147.53</v>
      </c>
      <c r="AL371" s="11">
        <v>-147.53</v>
      </c>
      <c r="AM371" s="11">
        <v>-147.53</v>
      </c>
      <c r="AN371" s="11">
        <v>-147.53</v>
      </c>
      <c r="AO371" t="str">
        <f t="shared" si="56"/>
        <v>ED</v>
      </c>
      <c r="AP371" s="125" t="s">
        <v>708</v>
      </c>
      <c r="AQ371" s="153" t="s">
        <v>986</v>
      </c>
      <c r="AR371" t="str">
        <f t="shared" si="57"/>
        <v>365000</v>
      </c>
      <c r="AS371" t="str">
        <f>IF(AO371="GD",VLOOKUP(_xlfn.NUMBERVALUE(AR371),'Data.Lookup - Do Not Print'!$D$3:$E$12,2,TRUE),VLOOKUP(_xlfn.NUMBERVALUE(AR371),'Data.Lookup - Do Not Print'!$A$3:$B$16,2,TRUE))</f>
        <v>E Distribution</v>
      </c>
      <c r="AT371">
        <v>4</v>
      </c>
      <c r="AU371" t="str">
        <f t="shared" si="58"/>
        <v>ED.ID4</v>
      </c>
      <c r="AV371" s="46">
        <f>VLOOKUP($AU371,'2022-Allocations'!$I$6:$T$24,AV$8,FALSE)</f>
        <v>0</v>
      </c>
      <c r="AW371" s="46">
        <f>VLOOKUP($AU371,'2022-Allocations'!$I$6:$T$24,AW$8,FALSE)</f>
        <v>0</v>
      </c>
      <c r="AX371" s="46">
        <f>VLOOKUP($AU371,'2022-Allocations'!$I$6:$T$24,AX$8,FALSE)</f>
        <v>1</v>
      </c>
      <c r="AY371" s="46">
        <f>VLOOKUP($AU371,'2022-Allocations'!$I$6:$T$24,AY$8,FALSE)</f>
        <v>0</v>
      </c>
      <c r="AZ371" s="46">
        <f>VLOOKUP($AU371,'2022-Allocations'!$I$6:$T$24,AZ$8,FALSE)</f>
        <v>0</v>
      </c>
      <c r="BA371" s="121">
        <f t="shared" si="55"/>
        <v>0</v>
      </c>
      <c r="BB371" s="46">
        <f>VLOOKUP(A371,'Data.Lookup - Do Not Print'!$G$3:$I$802,3,FALSE)</f>
        <v>2.4500000000000001E-2</v>
      </c>
      <c r="BC371" s="46">
        <f>VLOOKUP(A371,'Data.Lookup - Do Not Print'!$M$3:$O$802,3,FALSE)</f>
        <v>2.46E-2</v>
      </c>
      <c r="BD371" s="46" t="str">
        <f t="shared" si="60"/>
        <v>N</v>
      </c>
      <c r="BE371" s="126">
        <f t="shared" si="61"/>
        <v>0</v>
      </c>
      <c r="BF371" s="126">
        <f t="shared" si="62"/>
        <v>0</v>
      </c>
      <c r="BG371" s="126">
        <f t="shared" si="63"/>
        <v>72258</v>
      </c>
      <c r="BH371" s="126">
        <f t="shared" si="64"/>
        <v>0</v>
      </c>
      <c r="BI371" s="126">
        <f t="shared" si="65"/>
        <v>0</v>
      </c>
      <c r="BJ371" s="131">
        <f t="shared" si="59"/>
        <v>0</v>
      </c>
    </row>
    <row r="372" spans="1:62" ht="13.5" thickBot="1">
      <c r="A372" s="9" t="s">
        <v>387</v>
      </c>
      <c r="B372" s="11">
        <v>34399.19</v>
      </c>
      <c r="C372" s="11">
        <v>34399.19</v>
      </c>
      <c r="D372" s="11">
        <v>34399.19</v>
      </c>
      <c r="E372" s="11">
        <v>34399.19</v>
      </c>
      <c r="F372" s="11">
        <v>34399.19</v>
      </c>
      <c r="G372" s="11">
        <v>34399.19</v>
      </c>
      <c r="H372" s="11">
        <v>34399.19</v>
      </c>
      <c r="I372" s="11">
        <v>34399.19</v>
      </c>
      <c r="J372" s="11">
        <v>34399.19</v>
      </c>
      <c r="K372" s="11">
        <v>34399.19</v>
      </c>
      <c r="L372" s="11">
        <v>34399.19</v>
      </c>
      <c r="M372" s="11">
        <v>34399.19</v>
      </c>
      <c r="N372" s="11">
        <v>34399.19</v>
      </c>
      <c r="O372" s="11">
        <v>-4678.17</v>
      </c>
      <c r="P372" s="11">
        <v>-4739.5200000000004</v>
      </c>
      <c r="Q372" s="11">
        <v>-4800.87</v>
      </c>
      <c r="R372" s="11">
        <v>-4862.22</v>
      </c>
      <c r="S372" s="11">
        <v>-4923.57</v>
      </c>
      <c r="T372" s="11">
        <v>-4984.92</v>
      </c>
      <c r="U372" s="11">
        <v>-5046.2700000000004</v>
      </c>
      <c r="V372" s="11">
        <v>-5107.62</v>
      </c>
      <c r="W372" s="11">
        <v>-5168.95</v>
      </c>
      <c r="X372" s="11">
        <v>-5230.28</v>
      </c>
      <c r="Y372" s="11">
        <v>-5291.61</v>
      </c>
      <c r="Z372" s="11">
        <v>-5352.94</v>
      </c>
      <c r="AA372" s="11">
        <v>-5414.27</v>
      </c>
      <c r="AB372" s="11">
        <v>-61.35</v>
      </c>
      <c r="AC372" s="11">
        <v>-61.35</v>
      </c>
      <c r="AD372" s="11">
        <v>-61.35</v>
      </c>
      <c r="AE372" s="11">
        <v>-61.35</v>
      </c>
      <c r="AF372" s="11">
        <v>-61.35</v>
      </c>
      <c r="AG372" s="11">
        <v>-61.35</v>
      </c>
      <c r="AH372" s="11">
        <v>-61.35</v>
      </c>
      <c r="AI372" s="11">
        <v>-61.35</v>
      </c>
      <c r="AJ372" s="11">
        <v>-61.33</v>
      </c>
      <c r="AK372" s="11">
        <v>-61.33</v>
      </c>
      <c r="AL372" s="11">
        <v>-61.33</v>
      </c>
      <c r="AM372" s="11">
        <v>-61.33</v>
      </c>
      <c r="AN372" s="11">
        <v>-61.33</v>
      </c>
      <c r="AO372" t="str">
        <f t="shared" si="56"/>
        <v>ED</v>
      </c>
      <c r="AP372" s="125" t="s">
        <v>708</v>
      </c>
      <c r="AQ372" s="153" t="s">
        <v>986</v>
      </c>
      <c r="AR372" t="str">
        <f t="shared" si="57"/>
        <v>366000</v>
      </c>
      <c r="AS372" t="str">
        <f>IF(AO372="GD",VLOOKUP(_xlfn.NUMBERVALUE(AR372),'Data.Lookup - Do Not Print'!$D$3:$E$12,2,TRUE),VLOOKUP(_xlfn.NUMBERVALUE(AR372),'Data.Lookup - Do Not Print'!$A$3:$B$16,2,TRUE))</f>
        <v>E Distribution</v>
      </c>
      <c r="AT372">
        <v>4</v>
      </c>
      <c r="AU372" t="str">
        <f t="shared" si="58"/>
        <v>ED.ID4</v>
      </c>
      <c r="AV372" s="46">
        <f>VLOOKUP($AU372,'2022-Allocations'!$I$6:$T$24,AV$8,FALSE)</f>
        <v>0</v>
      </c>
      <c r="AW372" s="46">
        <f>VLOOKUP($AU372,'2022-Allocations'!$I$6:$T$24,AW$8,FALSE)</f>
        <v>0</v>
      </c>
      <c r="AX372" s="46">
        <f>VLOOKUP($AU372,'2022-Allocations'!$I$6:$T$24,AX$8,FALSE)</f>
        <v>1</v>
      </c>
      <c r="AY372" s="46">
        <f>VLOOKUP($AU372,'2022-Allocations'!$I$6:$T$24,AY$8,FALSE)</f>
        <v>0</v>
      </c>
      <c r="AZ372" s="46">
        <f>VLOOKUP($AU372,'2022-Allocations'!$I$6:$T$24,AZ$8,FALSE)</f>
        <v>0</v>
      </c>
      <c r="BA372" s="121">
        <f t="shared" si="55"/>
        <v>0</v>
      </c>
      <c r="BB372" s="46">
        <f>VLOOKUP(A372,'Data.Lookup - Do Not Print'!$G$3:$I$802,3,FALSE)</f>
        <v>2.1400000000000002E-2</v>
      </c>
      <c r="BC372" s="46">
        <f>VLOOKUP(A372,'Data.Lookup - Do Not Print'!$M$3:$O$802,3,FALSE)</f>
        <v>1.8200000000000001E-2</v>
      </c>
      <c r="BD372" s="46" t="str">
        <f t="shared" si="60"/>
        <v>N</v>
      </c>
      <c r="BE372" s="126">
        <f t="shared" si="61"/>
        <v>0</v>
      </c>
      <c r="BF372" s="126">
        <f t="shared" si="62"/>
        <v>0</v>
      </c>
      <c r="BG372" s="126">
        <f t="shared" si="63"/>
        <v>34399</v>
      </c>
      <c r="BH372" s="126">
        <f t="shared" si="64"/>
        <v>0</v>
      </c>
      <c r="BI372" s="126">
        <f t="shared" si="65"/>
        <v>0</v>
      </c>
      <c r="BJ372" s="131">
        <f t="shared" si="59"/>
        <v>0</v>
      </c>
    </row>
    <row r="373" spans="1:62" ht="13.5" thickBot="1">
      <c r="A373" s="9" t="s">
        <v>388</v>
      </c>
      <c r="B373" s="11">
        <v>39722.35</v>
      </c>
      <c r="C373" s="11">
        <v>39722.35</v>
      </c>
      <c r="D373" s="11">
        <v>39722.35</v>
      </c>
      <c r="E373" s="11">
        <v>39722.35</v>
      </c>
      <c r="F373" s="11">
        <v>39722.35</v>
      </c>
      <c r="G373" s="11">
        <v>39722.35</v>
      </c>
      <c r="H373" s="11">
        <v>39722.35</v>
      </c>
      <c r="I373" s="11">
        <v>39722.35</v>
      </c>
      <c r="J373" s="11">
        <v>39722.35</v>
      </c>
      <c r="K373" s="11">
        <v>39722.35</v>
      </c>
      <c r="L373" s="11">
        <v>39722.35</v>
      </c>
      <c r="M373" s="11">
        <v>39722.35</v>
      </c>
      <c r="N373" s="11">
        <v>39722.35</v>
      </c>
      <c r="O373" s="11">
        <v>-10922.11</v>
      </c>
      <c r="P373" s="11">
        <v>-11021.08</v>
      </c>
      <c r="Q373" s="11">
        <v>-11120.05</v>
      </c>
      <c r="R373" s="11">
        <v>-11219.02</v>
      </c>
      <c r="S373" s="11">
        <v>-11317.99</v>
      </c>
      <c r="T373" s="11">
        <v>-11416.96</v>
      </c>
      <c r="U373" s="11">
        <v>-11515.93</v>
      </c>
      <c r="V373" s="11">
        <v>-11614.9</v>
      </c>
      <c r="W373" s="11">
        <v>-11713.88</v>
      </c>
      <c r="X373" s="11">
        <v>-11812.86</v>
      </c>
      <c r="Y373" s="11">
        <v>-11911.84</v>
      </c>
      <c r="Z373" s="11">
        <v>-12010.82</v>
      </c>
      <c r="AA373" s="11">
        <v>-12109.8</v>
      </c>
      <c r="AB373" s="11">
        <v>-98.97</v>
      </c>
      <c r="AC373" s="11">
        <v>-98.97</v>
      </c>
      <c r="AD373" s="11">
        <v>-98.97</v>
      </c>
      <c r="AE373" s="11">
        <v>-98.97</v>
      </c>
      <c r="AF373" s="11">
        <v>-98.97</v>
      </c>
      <c r="AG373" s="11">
        <v>-98.97</v>
      </c>
      <c r="AH373" s="11">
        <v>-98.97</v>
      </c>
      <c r="AI373" s="11">
        <v>-98.97</v>
      </c>
      <c r="AJ373" s="11">
        <v>-98.98</v>
      </c>
      <c r="AK373" s="11">
        <v>-98.98</v>
      </c>
      <c r="AL373" s="11">
        <v>-98.98</v>
      </c>
      <c r="AM373" s="11">
        <v>-98.98</v>
      </c>
      <c r="AN373" s="11">
        <v>-98.98</v>
      </c>
      <c r="AO373" t="str">
        <f t="shared" si="56"/>
        <v>ED</v>
      </c>
      <c r="AP373" s="125" t="s">
        <v>708</v>
      </c>
      <c r="AQ373" s="153" t="s">
        <v>986</v>
      </c>
      <c r="AR373" t="str">
        <f t="shared" si="57"/>
        <v>367000</v>
      </c>
      <c r="AS373" t="str">
        <f>IF(AO373="GD",VLOOKUP(_xlfn.NUMBERVALUE(AR373),'Data.Lookup - Do Not Print'!$D$3:$E$12,2,TRUE),VLOOKUP(_xlfn.NUMBERVALUE(AR373),'Data.Lookup - Do Not Print'!$A$3:$B$16,2,TRUE))</f>
        <v>E Distribution</v>
      </c>
      <c r="AT373">
        <v>4</v>
      </c>
      <c r="AU373" t="str">
        <f t="shared" si="58"/>
        <v>ED.ID4</v>
      </c>
      <c r="AV373" s="46">
        <f>VLOOKUP($AU373,'2022-Allocations'!$I$6:$T$24,AV$8,FALSE)</f>
        <v>0</v>
      </c>
      <c r="AW373" s="46">
        <f>VLOOKUP($AU373,'2022-Allocations'!$I$6:$T$24,AW$8,FALSE)</f>
        <v>0</v>
      </c>
      <c r="AX373" s="46">
        <f>VLOOKUP($AU373,'2022-Allocations'!$I$6:$T$24,AX$8,FALSE)</f>
        <v>1</v>
      </c>
      <c r="AY373" s="46">
        <f>VLOOKUP($AU373,'2022-Allocations'!$I$6:$T$24,AY$8,FALSE)</f>
        <v>0</v>
      </c>
      <c r="AZ373" s="46">
        <f>VLOOKUP($AU373,'2022-Allocations'!$I$6:$T$24,AZ$8,FALSE)</f>
        <v>0</v>
      </c>
      <c r="BA373" s="121">
        <f t="shared" si="55"/>
        <v>0</v>
      </c>
      <c r="BB373" s="46">
        <f>VLOOKUP(A373,'Data.Lookup - Do Not Print'!$G$3:$I$802,3,FALSE)</f>
        <v>2.9900000000000003E-2</v>
      </c>
      <c r="BC373" s="46">
        <f>VLOOKUP(A373,'Data.Lookup - Do Not Print'!$M$3:$O$802,3,FALSE)</f>
        <v>2.4299999999999999E-2</v>
      </c>
      <c r="BD373" s="46" t="str">
        <f t="shared" si="60"/>
        <v>N</v>
      </c>
      <c r="BE373" s="126">
        <f t="shared" si="61"/>
        <v>0</v>
      </c>
      <c r="BF373" s="126">
        <f t="shared" si="62"/>
        <v>0</v>
      </c>
      <c r="BG373" s="126">
        <f t="shared" si="63"/>
        <v>39722</v>
      </c>
      <c r="BH373" s="126">
        <f t="shared" si="64"/>
        <v>0</v>
      </c>
      <c r="BI373" s="126">
        <f t="shared" si="65"/>
        <v>0</v>
      </c>
      <c r="BJ373" s="131">
        <f t="shared" si="59"/>
        <v>0</v>
      </c>
    </row>
    <row r="374" spans="1:62" ht="13.5" thickBot="1">
      <c r="A374" s="9" t="s">
        <v>389</v>
      </c>
      <c r="B374" s="11">
        <v>2841.84</v>
      </c>
      <c r="C374" s="11">
        <v>2841.84</v>
      </c>
      <c r="D374" s="11">
        <v>2841.84</v>
      </c>
      <c r="E374" s="11">
        <v>2841.84</v>
      </c>
      <c r="F374" s="11">
        <v>2841.84</v>
      </c>
      <c r="G374" s="11">
        <v>2841.84</v>
      </c>
      <c r="H374" s="11">
        <v>2841.84</v>
      </c>
      <c r="I374" s="11">
        <v>2841.84</v>
      </c>
      <c r="J374" s="11">
        <v>2841.84</v>
      </c>
      <c r="K374" s="11">
        <v>2841.84</v>
      </c>
      <c r="L374" s="11">
        <v>2841.84</v>
      </c>
      <c r="M374" s="11">
        <v>2841.84</v>
      </c>
      <c r="N374" s="11">
        <v>2841.84</v>
      </c>
      <c r="O374" s="11">
        <v>-665.68</v>
      </c>
      <c r="P374" s="11">
        <v>-670.79</v>
      </c>
      <c r="Q374" s="11">
        <v>-675.9</v>
      </c>
      <c r="R374" s="11">
        <v>-681.01</v>
      </c>
      <c r="S374" s="11">
        <v>-686.12</v>
      </c>
      <c r="T374" s="11">
        <v>-691.23</v>
      </c>
      <c r="U374" s="11">
        <v>-696.34</v>
      </c>
      <c r="V374" s="11">
        <v>-701.45</v>
      </c>
      <c r="W374" s="11">
        <v>-706.57</v>
      </c>
      <c r="X374" s="11">
        <v>-711.69</v>
      </c>
      <c r="Y374" s="11">
        <v>-716.81</v>
      </c>
      <c r="Z374" s="11">
        <v>-721.93</v>
      </c>
      <c r="AA374" s="11">
        <v>-727.05</v>
      </c>
      <c r="AB374" s="11">
        <v>-5.1100000000000003</v>
      </c>
      <c r="AC374" s="11">
        <v>-5.1100000000000003</v>
      </c>
      <c r="AD374" s="11">
        <v>-5.1100000000000003</v>
      </c>
      <c r="AE374" s="11">
        <v>-5.1100000000000003</v>
      </c>
      <c r="AF374" s="11">
        <v>-5.1100000000000003</v>
      </c>
      <c r="AG374" s="11">
        <v>-5.1100000000000003</v>
      </c>
      <c r="AH374" s="11">
        <v>-5.1100000000000003</v>
      </c>
      <c r="AI374" s="11">
        <v>-5.1100000000000003</v>
      </c>
      <c r="AJ374" s="11">
        <v>-5.12</v>
      </c>
      <c r="AK374" s="11">
        <v>-5.12</v>
      </c>
      <c r="AL374" s="11">
        <v>-5.12</v>
      </c>
      <c r="AM374" s="11">
        <v>-5.12</v>
      </c>
      <c r="AN374" s="11">
        <v>-5.12</v>
      </c>
      <c r="AO374" t="str">
        <f t="shared" si="56"/>
        <v>ED</v>
      </c>
      <c r="AP374" s="125" t="s">
        <v>708</v>
      </c>
      <c r="AQ374" s="153" t="s">
        <v>986</v>
      </c>
      <c r="AR374" t="str">
        <f t="shared" si="57"/>
        <v>368000</v>
      </c>
      <c r="AS374" t="str">
        <f>IF(AO374="GD",VLOOKUP(_xlfn.NUMBERVALUE(AR374),'Data.Lookup - Do Not Print'!$D$3:$E$12,2,TRUE),VLOOKUP(_xlfn.NUMBERVALUE(AR374),'Data.Lookup - Do Not Print'!$A$3:$B$16,2,TRUE))</f>
        <v>E Distribution</v>
      </c>
      <c r="AT374">
        <v>4</v>
      </c>
      <c r="AU374" t="str">
        <f t="shared" si="58"/>
        <v>ED.ID4</v>
      </c>
      <c r="AV374" s="46">
        <f>VLOOKUP($AU374,'2022-Allocations'!$I$6:$T$24,AV$8,FALSE)</f>
        <v>0</v>
      </c>
      <c r="AW374" s="46">
        <f>VLOOKUP($AU374,'2022-Allocations'!$I$6:$T$24,AW$8,FALSE)</f>
        <v>0</v>
      </c>
      <c r="AX374" s="46">
        <f>VLOOKUP($AU374,'2022-Allocations'!$I$6:$T$24,AX$8,FALSE)</f>
        <v>1</v>
      </c>
      <c r="AY374" s="46">
        <f>VLOOKUP($AU374,'2022-Allocations'!$I$6:$T$24,AY$8,FALSE)</f>
        <v>0</v>
      </c>
      <c r="AZ374" s="46">
        <f>VLOOKUP($AU374,'2022-Allocations'!$I$6:$T$24,AZ$8,FALSE)</f>
        <v>0</v>
      </c>
      <c r="BA374" s="121">
        <f t="shared" si="55"/>
        <v>0</v>
      </c>
      <c r="BB374" s="46">
        <f>VLOOKUP(A374,'Data.Lookup - Do Not Print'!$G$3:$I$802,3,FALSE)</f>
        <v>2.1599999999999998E-2</v>
      </c>
      <c r="BC374" s="46">
        <f>VLOOKUP(A374,'Data.Lookup - Do Not Print'!$M$3:$O$802,3,FALSE)</f>
        <v>2.0299999999999999E-2</v>
      </c>
      <c r="BD374" s="46" t="str">
        <f t="shared" si="60"/>
        <v>N</v>
      </c>
      <c r="BE374" s="126">
        <f t="shared" si="61"/>
        <v>0</v>
      </c>
      <c r="BF374" s="126">
        <f t="shared" si="62"/>
        <v>0</v>
      </c>
      <c r="BG374" s="126">
        <f t="shared" si="63"/>
        <v>2842</v>
      </c>
      <c r="BH374" s="126">
        <f t="shared" si="64"/>
        <v>0</v>
      </c>
      <c r="BI374" s="126">
        <f t="shared" si="65"/>
        <v>0</v>
      </c>
      <c r="BJ374" s="131">
        <f t="shared" si="59"/>
        <v>0</v>
      </c>
    </row>
    <row r="375" spans="1:62" ht="13.5" thickBot="1">
      <c r="A375" s="9" t="s">
        <v>390</v>
      </c>
      <c r="B375" s="11">
        <v>2273.38</v>
      </c>
      <c r="C375" s="11">
        <v>2273.38</v>
      </c>
      <c r="D375" s="11">
        <v>2273.38</v>
      </c>
      <c r="E375" s="11">
        <v>2273.38</v>
      </c>
      <c r="F375" s="11">
        <v>2273.38</v>
      </c>
      <c r="G375" s="11">
        <v>2273.38</v>
      </c>
      <c r="H375" s="11">
        <v>2273.38</v>
      </c>
      <c r="I375" s="11">
        <v>2273.38</v>
      </c>
      <c r="J375" s="11">
        <v>2273.38</v>
      </c>
      <c r="K375" s="11">
        <v>2273.38</v>
      </c>
      <c r="L375" s="11">
        <v>2273.38</v>
      </c>
      <c r="M375" s="11">
        <v>2273.38</v>
      </c>
      <c r="N375" s="11">
        <v>2273.38</v>
      </c>
      <c r="O375" s="11">
        <v>54.29</v>
      </c>
      <c r="P375" s="11">
        <v>50.36</v>
      </c>
      <c r="Q375" s="11">
        <v>46.43</v>
      </c>
      <c r="R375" s="11">
        <v>42.5</v>
      </c>
      <c r="S375" s="11">
        <v>38.57</v>
      </c>
      <c r="T375" s="11">
        <v>34.64</v>
      </c>
      <c r="U375" s="11">
        <v>30.71</v>
      </c>
      <c r="V375" s="11">
        <v>26.78</v>
      </c>
      <c r="W375" s="11">
        <v>22.85</v>
      </c>
      <c r="X375" s="11">
        <v>18.920000000000002</v>
      </c>
      <c r="Y375" s="11">
        <v>14.99</v>
      </c>
      <c r="Z375" s="11">
        <v>11.06</v>
      </c>
      <c r="AA375" s="11">
        <v>7.13</v>
      </c>
      <c r="AB375" s="11">
        <v>-3.93</v>
      </c>
      <c r="AC375" s="11">
        <v>-3.93</v>
      </c>
      <c r="AD375" s="11">
        <v>-3.93</v>
      </c>
      <c r="AE375" s="11">
        <v>-3.93</v>
      </c>
      <c r="AF375" s="11">
        <v>-3.93</v>
      </c>
      <c r="AG375" s="11">
        <v>-3.93</v>
      </c>
      <c r="AH375" s="11">
        <v>-3.93</v>
      </c>
      <c r="AI375" s="11">
        <v>-3.93</v>
      </c>
      <c r="AJ375" s="11">
        <v>-3.93</v>
      </c>
      <c r="AK375" s="11">
        <v>-3.93</v>
      </c>
      <c r="AL375" s="11">
        <v>-3.93</v>
      </c>
      <c r="AM375" s="11">
        <v>-3.93</v>
      </c>
      <c r="AN375" s="11">
        <v>-3.93</v>
      </c>
      <c r="AO375" t="str">
        <f t="shared" si="56"/>
        <v>ED</v>
      </c>
      <c r="AP375" s="125" t="s">
        <v>708</v>
      </c>
      <c r="AQ375" s="153" t="s">
        <v>986</v>
      </c>
      <c r="AR375" t="str">
        <f t="shared" si="57"/>
        <v>369100</v>
      </c>
      <c r="AS375" t="str">
        <f>IF(AO375="GD",VLOOKUP(_xlfn.NUMBERVALUE(AR375),'Data.Lookup - Do Not Print'!$D$3:$E$12,2,TRUE),VLOOKUP(_xlfn.NUMBERVALUE(AR375),'Data.Lookup - Do Not Print'!$A$3:$B$16,2,TRUE))</f>
        <v>E Distribution</v>
      </c>
      <c r="AT375">
        <v>4</v>
      </c>
      <c r="AU375" t="str">
        <f t="shared" si="58"/>
        <v>ED.ID4</v>
      </c>
      <c r="AV375" s="46">
        <f>VLOOKUP($AU375,'2022-Allocations'!$I$6:$T$24,AV$8,FALSE)</f>
        <v>0</v>
      </c>
      <c r="AW375" s="46">
        <f>VLOOKUP($AU375,'2022-Allocations'!$I$6:$T$24,AW$8,FALSE)</f>
        <v>0</v>
      </c>
      <c r="AX375" s="46">
        <f>VLOOKUP($AU375,'2022-Allocations'!$I$6:$T$24,AX$8,FALSE)</f>
        <v>1</v>
      </c>
      <c r="AY375" s="46">
        <f>VLOOKUP($AU375,'2022-Allocations'!$I$6:$T$24,AY$8,FALSE)</f>
        <v>0</v>
      </c>
      <c r="AZ375" s="46">
        <f>VLOOKUP($AU375,'2022-Allocations'!$I$6:$T$24,AZ$8,FALSE)</f>
        <v>0</v>
      </c>
      <c r="BA375" s="121">
        <f t="shared" si="55"/>
        <v>0</v>
      </c>
      <c r="BB375" s="46">
        <f>VLOOKUP(A375,'Data.Lookup - Do Not Print'!$G$3:$I$802,3,FALSE)</f>
        <v>2.0799999999999999E-2</v>
      </c>
      <c r="BC375" s="46">
        <f>VLOOKUP(A375,'Data.Lookup - Do Not Print'!$M$3:$O$802,3,FALSE)</f>
        <v>1.66E-2</v>
      </c>
      <c r="BD375" s="46" t="str">
        <f t="shared" si="60"/>
        <v>N</v>
      </c>
      <c r="BE375" s="126">
        <f t="shared" si="61"/>
        <v>0</v>
      </c>
      <c r="BF375" s="126">
        <f t="shared" si="62"/>
        <v>0</v>
      </c>
      <c r="BG375" s="126">
        <f t="shared" si="63"/>
        <v>2273</v>
      </c>
      <c r="BH375" s="126">
        <f t="shared" si="64"/>
        <v>0</v>
      </c>
      <c r="BI375" s="126">
        <f t="shared" si="65"/>
        <v>0</v>
      </c>
      <c r="BJ375" s="131">
        <f t="shared" si="59"/>
        <v>0</v>
      </c>
    </row>
    <row r="376" spans="1:62" ht="13.5" thickBot="1">
      <c r="A376" s="9" t="s">
        <v>391</v>
      </c>
      <c r="B376" s="11">
        <v>2326.04</v>
      </c>
      <c r="C376" s="11">
        <v>2326.04</v>
      </c>
      <c r="D376" s="11">
        <v>2326.04</v>
      </c>
      <c r="E376" s="11">
        <v>2326.04</v>
      </c>
      <c r="F376" s="11">
        <v>2326.04</v>
      </c>
      <c r="G376" s="11">
        <v>2326.04</v>
      </c>
      <c r="H376" s="11">
        <v>2326.04</v>
      </c>
      <c r="I376" s="11">
        <v>2326.04</v>
      </c>
      <c r="J376" s="11">
        <v>2326.04</v>
      </c>
      <c r="K376" s="11">
        <v>2326.04</v>
      </c>
      <c r="L376" s="11">
        <v>2326.04</v>
      </c>
      <c r="M376" s="11">
        <v>2326.04</v>
      </c>
      <c r="N376" s="11">
        <v>2326.04</v>
      </c>
      <c r="O376" s="11">
        <v>-283.92</v>
      </c>
      <c r="P376" s="11">
        <v>-287.92</v>
      </c>
      <c r="Q376" s="11">
        <v>-291.92</v>
      </c>
      <c r="R376" s="11">
        <v>-295.92</v>
      </c>
      <c r="S376" s="11">
        <v>-299.92</v>
      </c>
      <c r="T376" s="11">
        <v>-303.92</v>
      </c>
      <c r="U376" s="11">
        <v>-307.92</v>
      </c>
      <c r="V376" s="11">
        <v>-311.92</v>
      </c>
      <c r="W376" s="11">
        <v>-315.91000000000003</v>
      </c>
      <c r="X376" s="11">
        <v>-319.89999999999998</v>
      </c>
      <c r="Y376" s="11">
        <v>-323.89</v>
      </c>
      <c r="Z376" s="11">
        <v>-327.88</v>
      </c>
      <c r="AA376" s="11">
        <v>-331.87</v>
      </c>
      <c r="AB376" s="12">
        <v>-4</v>
      </c>
      <c r="AC376" s="12">
        <v>-4</v>
      </c>
      <c r="AD376" s="12">
        <v>-4</v>
      </c>
      <c r="AE376" s="12">
        <v>-4</v>
      </c>
      <c r="AF376" s="12">
        <v>-4</v>
      </c>
      <c r="AG376" s="12">
        <v>-4</v>
      </c>
      <c r="AH376" s="12">
        <v>-4</v>
      </c>
      <c r="AI376" s="12">
        <v>-4</v>
      </c>
      <c r="AJ376" s="11">
        <v>-3.99</v>
      </c>
      <c r="AK376" s="11">
        <v>-3.99</v>
      </c>
      <c r="AL376" s="11">
        <v>-3.99</v>
      </c>
      <c r="AM376" s="11">
        <v>-3.99</v>
      </c>
      <c r="AN376" s="11">
        <v>-3.99</v>
      </c>
      <c r="AO376" t="str">
        <f t="shared" si="56"/>
        <v>ED</v>
      </c>
      <c r="AP376" s="125" t="s">
        <v>708</v>
      </c>
      <c r="AQ376" s="153" t="s">
        <v>986</v>
      </c>
      <c r="AR376" t="str">
        <f t="shared" si="57"/>
        <v>369300</v>
      </c>
      <c r="AS376" t="str">
        <f>IF(AO376="GD",VLOOKUP(_xlfn.NUMBERVALUE(AR376),'Data.Lookup - Do Not Print'!$D$3:$E$12,2,TRUE),VLOOKUP(_xlfn.NUMBERVALUE(AR376),'Data.Lookup - Do Not Print'!$A$3:$B$16,2,TRUE))</f>
        <v>E Distribution</v>
      </c>
      <c r="AT376">
        <v>4</v>
      </c>
      <c r="AU376" t="str">
        <f t="shared" si="58"/>
        <v>ED.ID4</v>
      </c>
      <c r="AV376" s="46">
        <f>VLOOKUP($AU376,'2022-Allocations'!$I$6:$T$24,AV$8,FALSE)</f>
        <v>0</v>
      </c>
      <c r="AW376" s="46">
        <f>VLOOKUP($AU376,'2022-Allocations'!$I$6:$T$24,AW$8,FALSE)</f>
        <v>0</v>
      </c>
      <c r="AX376" s="46">
        <f>VLOOKUP($AU376,'2022-Allocations'!$I$6:$T$24,AX$8,FALSE)</f>
        <v>1</v>
      </c>
      <c r="AY376" s="46">
        <f>VLOOKUP($AU376,'2022-Allocations'!$I$6:$T$24,AY$8,FALSE)</f>
        <v>0</v>
      </c>
      <c r="AZ376" s="46">
        <f>VLOOKUP($AU376,'2022-Allocations'!$I$6:$T$24,AZ$8,FALSE)</f>
        <v>0</v>
      </c>
      <c r="BA376" s="121">
        <f t="shared" si="55"/>
        <v>0</v>
      </c>
      <c r="BB376" s="46">
        <f>VLOOKUP(A376,'Data.Lookup - Do Not Print'!$G$3:$I$802,3,FALSE)</f>
        <v>2.06E-2</v>
      </c>
      <c r="BC376" s="46">
        <f>VLOOKUP(A376,'Data.Lookup - Do Not Print'!$M$3:$O$802,3,FALSE)</f>
        <v>1.7600000000000001E-2</v>
      </c>
      <c r="BD376" s="46" t="str">
        <f t="shared" si="60"/>
        <v>N</v>
      </c>
      <c r="BE376" s="126">
        <f t="shared" si="61"/>
        <v>0</v>
      </c>
      <c r="BF376" s="126">
        <f t="shared" si="62"/>
        <v>0</v>
      </c>
      <c r="BG376" s="126">
        <f t="shared" si="63"/>
        <v>2326</v>
      </c>
      <c r="BH376" s="126">
        <f t="shared" si="64"/>
        <v>0</v>
      </c>
      <c r="BI376" s="126">
        <f t="shared" si="65"/>
        <v>0</v>
      </c>
      <c r="BJ376" s="131">
        <f t="shared" si="59"/>
        <v>0</v>
      </c>
    </row>
    <row r="377" spans="1:62" ht="13.5" thickBot="1">
      <c r="A377" s="9" t="s">
        <v>392</v>
      </c>
      <c r="B377" s="11">
        <v>252.19</v>
      </c>
      <c r="C377" s="11">
        <v>252.19</v>
      </c>
      <c r="D377" s="11">
        <v>252.19</v>
      </c>
      <c r="E377" s="11">
        <v>252.19</v>
      </c>
      <c r="F377" s="11">
        <v>252.19</v>
      </c>
      <c r="G377" s="11">
        <v>252.19</v>
      </c>
      <c r="H377" s="11">
        <v>252.19</v>
      </c>
      <c r="I377" s="11">
        <v>252.19</v>
      </c>
      <c r="J377" s="11">
        <v>252.19</v>
      </c>
      <c r="K377" s="11">
        <v>252.19</v>
      </c>
      <c r="L377" s="11">
        <v>252.19</v>
      </c>
      <c r="M377" s="11">
        <v>252.19</v>
      </c>
      <c r="N377" s="11">
        <v>252.19</v>
      </c>
      <c r="O377" s="11">
        <v>-169.61</v>
      </c>
      <c r="P377" s="11">
        <v>-171.52</v>
      </c>
      <c r="Q377" s="11">
        <v>-173.43</v>
      </c>
      <c r="R377" s="11">
        <v>-175.34</v>
      </c>
      <c r="S377" s="11">
        <v>-177.25</v>
      </c>
      <c r="T377" s="11">
        <v>-179.16</v>
      </c>
      <c r="U377" s="11">
        <v>-181.07</v>
      </c>
      <c r="V377" s="11">
        <v>-182.98</v>
      </c>
      <c r="W377" s="11">
        <v>-184.89</v>
      </c>
      <c r="X377" s="11">
        <v>-186.8</v>
      </c>
      <c r="Y377" s="11">
        <v>-188.71</v>
      </c>
      <c r="Z377" s="11">
        <v>-190.62</v>
      </c>
      <c r="AA377" s="11">
        <v>-192.53</v>
      </c>
      <c r="AB377" s="11">
        <v>-1.91</v>
      </c>
      <c r="AC377" s="11">
        <v>-1.91</v>
      </c>
      <c r="AD377" s="11">
        <v>-1.91</v>
      </c>
      <c r="AE377" s="11">
        <v>-1.91</v>
      </c>
      <c r="AF377" s="11">
        <v>-1.91</v>
      </c>
      <c r="AG377" s="11">
        <v>-1.91</v>
      </c>
      <c r="AH377" s="11">
        <v>-1.91</v>
      </c>
      <c r="AI377" s="11">
        <v>-1.91</v>
      </c>
      <c r="AJ377" s="11">
        <v>-1.91</v>
      </c>
      <c r="AK377" s="11">
        <v>-1.91</v>
      </c>
      <c r="AL377" s="11">
        <v>-1.91</v>
      </c>
      <c r="AM377" s="11">
        <v>-1.91</v>
      </c>
      <c r="AN377" s="11">
        <v>-1.91</v>
      </c>
      <c r="AO377" t="str">
        <f t="shared" si="56"/>
        <v>ED</v>
      </c>
      <c r="AP377" s="125" t="s">
        <v>708</v>
      </c>
      <c r="AQ377" s="153" t="s">
        <v>986</v>
      </c>
      <c r="AR377" t="str">
        <f t="shared" si="57"/>
        <v>370000</v>
      </c>
      <c r="AS377" t="str">
        <f>IF(AO377="GD",VLOOKUP(_xlfn.NUMBERVALUE(AR377),'Data.Lookup - Do Not Print'!$D$3:$E$12,2,TRUE),VLOOKUP(_xlfn.NUMBERVALUE(AR377),'Data.Lookup - Do Not Print'!$A$3:$B$16,2,TRUE))</f>
        <v>E Distribution</v>
      </c>
      <c r="AT377">
        <v>4</v>
      </c>
      <c r="AU377" t="str">
        <f t="shared" si="58"/>
        <v>ED.ID4</v>
      </c>
      <c r="AV377" s="46">
        <f>VLOOKUP($AU377,'2022-Allocations'!$I$6:$T$24,AV$8,FALSE)</f>
        <v>0</v>
      </c>
      <c r="AW377" s="46">
        <f>VLOOKUP($AU377,'2022-Allocations'!$I$6:$T$24,AW$8,FALSE)</f>
        <v>0</v>
      </c>
      <c r="AX377" s="46">
        <f>VLOOKUP($AU377,'2022-Allocations'!$I$6:$T$24,AX$8,FALSE)</f>
        <v>1</v>
      </c>
      <c r="AY377" s="46">
        <f>VLOOKUP($AU377,'2022-Allocations'!$I$6:$T$24,AY$8,FALSE)</f>
        <v>0</v>
      </c>
      <c r="AZ377" s="46">
        <f>VLOOKUP($AU377,'2022-Allocations'!$I$6:$T$24,AZ$8,FALSE)</f>
        <v>0</v>
      </c>
      <c r="BA377" s="121">
        <f t="shared" si="55"/>
        <v>0</v>
      </c>
      <c r="BB377" s="46">
        <f>VLOOKUP(A377,'Data.Lookup - Do Not Print'!$G$3:$I$802,3,FALSE)</f>
        <v>9.06E-2</v>
      </c>
      <c r="BC377" s="46">
        <f>VLOOKUP(A377,'Data.Lookup - Do Not Print'!$M$3:$O$802,3,FALSE)</f>
        <v>5.57E-2</v>
      </c>
      <c r="BD377" s="46" t="str">
        <f t="shared" si="60"/>
        <v>N</v>
      </c>
      <c r="BE377" s="126">
        <f t="shared" si="61"/>
        <v>0</v>
      </c>
      <c r="BF377" s="126">
        <f t="shared" si="62"/>
        <v>0</v>
      </c>
      <c r="BG377" s="126">
        <f t="shared" si="63"/>
        <v>252</v>
      </c>
      <c r="BH377" s="126">
        <f t="shared" si="64"/>
        <v>0</v>
      </c>
      <c r="BI377" s="126">
        <f t="shared" si="65"/>
        <v>0</v>
      </c>
      <c r="BJ377" s="131">
        <f t="shared" si="59"/>
        <v>0</v>
      </c>
    </row>
    <row r="378" spans="1:62" ht="13.5" thickBot="1">
      <c r="A378" s="9" t="s">
        <v>393</v>
      </c>
      <c r="B378" s="11">
        <v>1369.47</v>
      </c>
      <c r="C378" s="11">
        <v>1369.47</v>
      </c>
      <c r="D378" s="11">
        <v>1369.47</v>
      </c>
      <c r="E378" s="11">
        <v>1369.47</v>
      </c>
      <c r="F378" s="11">
        <v>1369.47</v>
      </c>
      <c r="G378" s="11">
        <v>1369.47</v>
      </c>
      <c r="H378" s="11">
        <v>1369.47</v>
      </c>
      <c r="I378" s="11">
        <v>1369.47</v>
      </c>
      <c r="J378" s="11">
        <v>1369.47</v>
      </c>
      <c r="K378" s="11">
        <v>1369.47</v>
      </c>
      <c r="L378" s="11">
        <v>1369.47</v>
      </c>
      <c r="M378" s="11">
        <v>1369.47</v>
      </c>
      <c r="N378" s="11">
        <v>1369.47</v>
      </c>
      <c r="O378" s="11">
        <v>-131.72</v>
      </c>
      <c r="P378" s="11">
        <v>-134.02000000000001</v>
      </c>
      <c r="Q378" s="11">
        <v>-136.32</v>
      </c>
      <c r="R378" s="11">
        <v>-138.62</v>
      </c>
      <c r="S378" s="11">
        <v>-140.91999999999999</v>
      </c>
      <c r="T378" s="11">
        <v>-143.22</v>
      </c>
      <c r="U378" s="11">
        <v>-145.52000000000001</v>
      </c>
      <c r="V378" s="11">
        <v>-147.82</v>
      </c>
      <c r="W378" s="11">
        <v>-150.12</v>
      </c>
      <c r="X378" s="11">
        <v>-152.41999999999999</v>
      </c>
      <c r="Y378" s="11">
        <v>-154.72</v>
      </c>
      <c r="Z378" s="11">
        <v>-157.02000000000001</v>
      </c>
      <c r="AA378" s="11">
        <v>-159.32</v>
      </c>
      <c r="AB378" s="11">
        <v>-2.2999999999999998</v>
      </c>
      <c r="AC378" s="11">
        <v>-2.2999999999999998</v>
      </c>
      <c r="AD378" s="11">
        <v>-2.2999999999999998</v>
      </c>
      <c r="AE378" s="11">
        <v>-2.2999999999999998</v>
      </c>
      <c r="AF378" s="11">
        <v>-2.2999999999999998</v>
      </c>
      <c r="AG378" s="11">
        <v>-2.2999999999999998</v>
      </c>
      <c r="AH378" s="11">
        <v>-2.2999999999999998</v>
      </c>
      <c r="AI378" s="11">
        <v>-2.2999999999999998</v>
      </c>
      <c r="AJ378" s="11">
        <v>-2.2999999999999998</v>
      </c>
      <c r="AK378" s="11">
        <v>-2.2999999999999998</v>
      </c>
      <c r="AL378" s="11">
        <v>-2.2999999999999998</v>
      </c>
      <c r="AM378" s="11">
        <v>-2.2999999999999998</v>
      </c>
      <c r="AN378" s="11">
        <v>-2.2999999999999998</v>
      </c>
      <c r="AO378" t="str">
        <f t="shared" si="56"/>
        <v>ED</v>
      </c>
      <c r="AP378" s="125" t="s">
        <v>708</v>
      </c>
      <c r="AQ378" s="153" t="s">
        <v>986</v>
      </c>
      <c r="AR378" t="str">
        <f t="shared" si="57"/>
        <v>373200</v>
      </c>
      <c r="AS378" t="str">
        <f>IF(AO378="GD",VLOOKUP(_xlfn.NUMBERVALUE(AR378),'Data.Lookup - Do Not Print'!$D$3:$E$12,2,TRUE),VLOOKUP(_xlfn.NUMBERVALUE(AR378),'Data.Lookup - Do Not Print'!$A$3:$B$16,2,TRUE))</f>
        <v>E Distribution</v>
      </c>
      <c r="AT378">
        <v>4</v>
      </c>
      <c r="AU378" t="str">
        <f t="shared" si="58"/>
        <v>ED.ID4</v>
      </c>
      <c r="AV378" s="46">
        <f>VLOOKUP($AU378,'2022-Allocations'!$I$6:$T$24,AV$8,FALSE)</f>
        <v>0</v>
      </c>
      <c r="AW378" s="46">
        <f>VLOOKUP($AU378,'2022-Allocations'!$I$6:$T$24,AW$8,FALSE)</f>
        <v>0</v>
      </c>
      <c r="AX378" s="46">
        <f>VLOOKUP($AU378,'2022-Allocations'!$I$6:$T$24,AX$8,FALSE)</f>
        <v>1</v>
      </c>
      <c r="AY378" s="46">
        <f>VLOOKUP($AU378,'2022-Allocations'!$I$6:$T$24,AY$8,FALSE)</f>
        <v>0</v>
      </c>
      <c r="AZ378" s="46">
        <f>VLOOKUP($AU378,'2022-Allocations'!$I$6:$T$24,AZ$8,FALSE)</f>
        <v>0</v>
      </c>
      <c r="BA378" s="121">
        <f t="shared" si="55"/>
        <v>0</v>
      </c>
      <c r="BB378" s="46">
        <f>VLOOKUP(A378,'Data.Lookup - Do Not Print'!$G$3:$I$802,3,FALSE)</f>
        <v>2.01E-2</v>
      </c>
      <c r="BC378" s="46">
        <f>VLOOKUP(A378,'Data.Lookup - Do Not Print'!$M$3:$O$802,3,FALSE)</f>
        <v>2.7E-2</v>
      </c>
      <c r="BD378" s="46" t="str">
        <f t="shared" si="60"/>
        <v>N</v>
      </c>
      <c r="BE378" s="126">
        <f t="shared" si="61"/>
        <v>0</v>
      </c>
      <c r="BF378" s="126">
        <f t="shared" si="62"/>
        <v>0</v>
      </c>
      <c r="BG378" s="126">
        <f t="shared" si="63"/>
        <v>1369</v>
      </c>
      <c r="BH378" s="126">
        <f t="shared" si="64"/>
        <v>0</v>
      </c>
      <c r="BI378" s="126">
        <f t="shared" si="65"/>
        <v>0</v>
      </c>
      <c r="BJ378" s="131">
        <f t="shared" si="59"/>
        <v>0</v>
      </c>
    </row>
    <row r="379" spans="1:62" ht="13.5" thickBot="1">
      <c r="A379" s="9" t="s">
        <v>394</v>
      </c>
      <c r="B379" s="11">
        <v>466.53</v>
      </c>
      <c r="C379" s="11">
        <v>466.53</v>
      </c>
      <c r="D379" s="11">
        <v>466.53</v>
      </c>
      <c r="E379" s="11">
        <v>466.53</v>
      </c>
      <c r="F379" s="11">
        <v>466.53</v>
      </c>
      <c r="G379" s="11">
        <v>466.53</v>
      </c>
      <c r="H379" s="11">
        <v>466.53</v>
      </c>
      <c r="I379" s="11">
        <v>466.53</v>
      </c>
      <c r="J379" s="11">
        <v>466.53</v>
      </c>
      <c r="K379" s="11">
        <v>466.53</v>
      </c>
      <c r="L379" s="11">
        <v>466.53</v>
      </c>
      <c r="M379" s="11">
        <v>466.53</v>
      </c>
      <c r="N379" s="11">
        <v>466.53</v>
      </c>
      <c r="O379" s="11">
        <v>-136.94</v>
      </c>
      <c r="P379" s="11">
        <v>-138.12</v>
      </c>
      <c r="Q379" s="11">
        <v>-139.30000000000001</v>
      </c>
      <c r="R379" s="11">
        <v>-140.47999999999999</v>
      </c>
      <c r="S379" s="11">
        <v>-141.66</v>
      </c>
      <c r="T379" s="11">
        <v>-142.84</v>
      </c>
      <c r="U379" s="11">
        <v>-144.02000000000001</v>
      </c>
      <c r="V379" s="11">
        <v>-145.19999999999999</v>
      </c>
      <c r="W379" s="11">
        <v>-146.38</v>
      </c>
      <c r="X379" s="11">
        <v>-147.56</v>
      </c>
      <c r="Y379" s="11">
        <v>-148.74</v>
      </c>
      <c r="Z379" s="11">
        <v>-149.91999999999999</v>
      </c>
      <c r="AA379" s="11">
        <v>-151.1</v>
      </c>
      <c r="AB379" s="11">
        <v>-1.18</v>
      </c>
      <c r="AC379" s="11">
        <v>-1.18</v>
      </c>
      <c r="AD379" s="11">
        <v>-1.18</v>
      </c>
      <c r="AE379" s="11">
        <v>-1.18</v>
      </c>
      <c r="AF379" s="11">
        <v>-1.18</v>
      </c>
      <c r="AG379" s="11">
        <v>-1.18</v>
      </c>
      <c r="AH379" s="11">
        <v>-1.18</v>
      </c>
      <c r="AI379" s="11">
        <v>-1.18</v>
      </c>
      <c r="AJ379" s="11">
        <v>-1.18</v>
      </c>
      <c r="AK379" s="11">
        <v>-1.18</v>
      </c>
      <c r="AL379" s="11">
        <v>-1.18</v>
      </c>
      <c r="AM379" s="11">
        <v>-1.18</v>
      </c>
      <c r="AN379" s="11">
        <v>-1.18</v>
      </c>
      <c r="AO379" t="str">
        <f t="shared" si="56"/>
        <v>ED</v>
      </c>
      <c r="AP379" s="125" t="s">
        <v>708</v>
      </c>
      <c r="AQ379" s="153" t="s">
        <v>986</v>
      </c>
      <c r="AR379" t="str">
        <f t="shared" si="57"/>
        <v>373400</v>
      </c>
      <c r="AS379" t="str">
        <f>IF(AO379="GD",VLOOKUP(_xlfn.NUMBERVALUE(AR379),'Data.Lookup - Do Not Print'!$D$3:$E$12,2,TRUE),VLOOKUP(_xlfn.NUMBERVALUE(AR379),'Data.Lookup - Do Not Print'!$A$3:$B$16,2,TRUE))</f>
        <v>E Distribution</v>
      </c>
      <c r="AT379">
        <v>4</v>
      </c>
      <c r="AU379" t="str">
        <f t="shared" si="58"/>
        <v>ED.ID4</v>
      </c>
      <c r="AV379" s="46">
        <f>VLOOKUP($AU379,'2022-Allocations'!$I$6:$T$24,AV$8,FALSE)</f>
        <v>0</v>
      </c>
      <c r="AW379" s="46">
        <f>VLOOKUP($AU379,'2022-Allocations'!$I$6:$T$24,AW$8,FALSE)</f>
        <v>0</v>
      </c>
      <c r="AX379" s="46">
        <f>VLOOKUP($AU379,'2022-Allocations'!$I$6:$T$24,AX$8,FALSE)</f>
        <v>1</v>
      </c>
      <c r="AY379" s="46">
        <f>VLOOKUP($AU379,'2022-Allocations'!$I$6:$T$24,AY$8,FALSE)</f>
        <v>0</v>
      </c>
      <c r="AZ379" s="46">
        <f>VLOOKUP($AU379,'2022-Allocations'!$I$6:$T$24,AZ$8,FALSE)</f>
        <v>0</v>
      </c>
      <c r="BA379" s="121">
        <f t="shared" si="55"/>
        <v>0</v>
      </c>
      <c r="BB379" s="46">
        <f>VLOOKUP(A379,'Data.Lookup - Do Not Print'!$G$3:$I$802,3,FALSE)</f>
        <v>3.0400000000000003E-2</v>
      </c>
      <c r="BC379" s="46">
        <f>VLOOKUP(A379,'Data.Lookup - Do Not Print'!$M$3:$O$802,3,FALSE)</f>
        <v>3.7499999999999999E-2</v>
      </c>
      <c r="BD379" s="46" t="str">
        <f t="shared" si="60"/>
        <v>N</v>
      </c>
      <c r="BE379" s="126">
        <f t="shared" si="61"/>
        <v>0</v>
      </c>
      <c r="BF379" s="126">
        <f t="shared" si="62"/>
        <v>0</v>
      </c>
      <c r="BG379" s="126">
        <f t="shared" si="63"/>
        <v>467</v>
      </c>
      <c r="BH379" s="126">
        <f t="shared" si="64"/>
        <v>0</v>
      </c>
      <c r="BI379" s="126">
        <f t="shared" si="65"/>
        <v>0</v>
      </c>
      <c r="BJ379" s="131">
        <f t="shared" si="59"/>
        <v>0</v>
      </c>
    </row>
    <row r="380" spans="1:62" ht="13.5" thickBot="1">
      <c r="A380" s="9" t="s">
        <v>395</v>
      </c>
      <c r="B380" s="11">
        <v>395118.65</v>
      </c>
      <c r="C380" s="11">
        <v>395118.65</v>
      </c>
      <c r="D380" s="11">
        <v>395118.65</v>
      </c>
      <c r="E380" s="11">
        <v>395118.65</v>
      </c>
      <c r="F380" s="11">
        <v>395118.65</v>
      </c>
      <c r="G380" s="11">
        <v>395118.65</v>
      </c>
      <c r="H380" s="11">
        <v>395118.65</v>
      </c>
      <c r="I380" s="11">
        <v>395118.65</v>
      </c>
      <c r="J380" s="11">
        <v>395118.65</v>
      </c>
      <c r="K380" s="11">
        <v>395118.65</v>
      </c>
      <c r="L380" s="11">
        <v>395118.65</v>
      </c>
      <c r="M380" s="11">
        <v>395118.65</v>
      </c>
      <c r="N380" s="11">
        <v>395118.65</v>
      </c>
      <c r="O380" s="11">
        <v>-121710.39</v>
      </c>
      <c r="P380" s="11">
        <v>-123906.59</v>
      </c>
      <c r="Q380" s="11">
        <v>-126102.79</v>
      </c>
      <c r="R380" s="11">
        <v>-128298.99</v>
      </c>
      <c r="S380" s="11">
        <v>-130495.19</v>
      </c>
      <c r="T380" s="11">
        <v>-132691.39000000001</v>
      </c>
      <c r="U380" s="11">
        <v>-134887.59</v>
      </c>
      <c r="V380" s="11">
        <v>-137083.79</v>
      </c>
      <c r="W380" s="11">
        <v>-139279.99</v>
      </c>
      <c r="X380" s="11">
        <v>-141476.19</v>
      </c>
      <c r="Y380" s="11">
        <v>-143672.39000000001</v>
      </c>
      <c r="Z380" s="11">
        <v>-145868.59</v>
      </c>
      <c r="AA380" s="11">
        <v>-148064.79</v>
      </c>
      <c r="AB380" s="11">
        <v>-2196.1999999999998</v>
      </c>
      <c r="AC380" s="11">
        <v>-2196.1999999999998</v>
      </c>
      <c r="AD380" s="11">
        <v>-2196.1999999999998</v>
      </c>
      <c r="AE380" s="11">
        <v>-2196.1999999999998</v>
      </c>
      <c r="AF380" s="11">
        <v>-2196.1999999999998</v>
      </c>
      <c r="AG380" s="11">
        <v>-2196.1999999999998</v>
      </c>
      <c r="AH380" s="11">
        <v>-2196.1999999999998</v>
      </c>
      <c r="AI380" s="11">
        <v>-2196.1999999999998</v>
      </c>
      <c r="AJ380" s="11">
        <v>-2196.1999999999998</v>
      </c>
      <c r="AK380" s="11">
        <v>-2196.1999999999998</v>
      </c>
      <c r="AL380" s="11">
        <v>-2196.1999999999998</v>
      </c>
      <c r="AM380" s="11">
        <v>-2196.1999999999998</v>
      </c>
      <c r="AN380" s="11">
        <v>-2196.1999999999998</v>
      </c>
      <c r="AO380" t="str">
        <f t="shared" si="56"/>
        <v>ED</v>
      </c>
      <c r="AP380" s="125" t="s">
        <v>708</v>
      </c>
      <c r="AQ380" s="153" t="s">
        <v>986</v>
      </c>
      <c r="AR380" t="str">
        <f t="shared" si="57"/>
        <v>397000</v>
      </c>
      <c r="AS380" t="str">
        <f>IF(AO380="GD",VLOOKUP(_xlfn.NUMBERVALUE(AR380),'Data.Lookup - Do Not Print'!$D$3:$E$12,2,TRUE),VLOOKUP(_xlfn.NUMBERVALUE(AR380),'Data.Lookup - Do Not Print'!$A$3:$B$16,2,TRUE))</f>
        <v>General</v>
      </c>
      <c r="AT380">
        <v>4</v>
      </c>
      <c r="AU380" t="str">
        <f t="shared" si="58"/>
        <v>ED.ID4</v>
      </c>
      <c r="AV380" s="46">
        <f>VLOOKUP($AU380,'2022-Allocations'!$I$6:$T$24,AV$8,FALSE)</f>
        <v>0</v>
      </c>
      <c r="AW380" s="46">
        <f>VLOOKUP($AU380,'2022-Allocations'!$I$6:$T$24,AW$8,FALSE)</f>
        <v>0</v>
      </c>
      <c r="AX380" s="46">
        <f>VLOOKUP($AU380,'2022-Allocations'!$I$6:$T$24,AX$8,FALSE)</f>
        <v>1</v>
      </c>
      <c r="AY380" s="46">
        <f>VLOOKUP($AU380,'2022-Allocations'!$I$6:$T$24,AY$8,FALSE)</f>
        <v>0</v>
      </c>
      <c r="AZ380" s="46">
        <f>VLOOKUP($AU380,'2022-Allocations'!$I$6:$T$24,AZ$8,FALSE)</f>
        <v>0</v>
      </c>
      <c r="BA380" s="121">
        <f t="shared" si="55"/>
        <v>0</v>
      </c>
      <c r="BB380" s="46">
        <f>VLOOKUP(A380,'Data.Lookup - Do Not Print'!$G$3:$I$802,3,FALSE)</f>
        <v>6.6699999999999995E-2</v>
      </c>
      <c r="BC380" s="46">
        <f>VLOOKUP(A380,'Data.Lookup - Do Not Print'!$M$3:$O$802,3,FALSE)</f>
        <v>6.6699999999999995E-2</v>
      </c>
      <c r="BD380" s="46" t="str">
        <f t="shared" si="60"/>
        <v>N</v>
      </c>
      <c r="BE380" s="126">
        <f t="shared" si="61"/>
        <v>0</v>
      </c>
      <c r="BF380" s="126">
        <f t="shared" si="62"/>
        <v>0</v>
      </c>
      <c r="BG380" s="126">
        <f t="shared" si="63"/>
        <v>395119</v>
      </c>
      <c r="BH380" s="126">
        <f t="shared" si="64"/>
        <v>0</v>
      </c>
      <c r="BI380" s="126">
        <f t="shared" si="65"/>
        <v>0</v>
      </c>
      <c r="BJ380" s="131">
        <f t="shared" si="59"/>
        <v>0</v>
      </c>
    </row>
    <row r="381" spans="1:62" ht="13.5" thickBot="1">
      <c r="A381" s="9" t="s">
        <v>396</v>
      </c>
      <c r="B381" s="11">
        <v>254763.01</v>
      </c>
      <c r="C381" s="11">
        <v>254763.01</v>
      </c>
      <c r="D381" s="11">
        <v>254763.01</v>
      </c>
      <c r="E381" s="11">
        <v>254763.01</v>
      </c>
      <c r="F381" s="11">
        <v>257685.99</v>
      </c>
      <c r="G381" s="11">
        <v>257745.51</v>
      </c>
      <c r="H381" s="11">
        <v>257763.85</v>
      </c>
      <c r="I381" s="11">
        <v>257762.01</v>
      </c>
      <c r="J381" s="11">
        <v>257762.01</v>
      </c>
      <c r="K381" s="11">
        <v>257762.01</v>
      </c>
      <c r="L381" s="11">
        <v>257789.08</v>
      </c>
      <c r="M381" s="11">
        <v>257789.08</v>
      </c>
      <c r="N381" s="11">
        <v>257789.08</v>
      </c>
      <c r="O381" s="11">
        <v>-17700.75</v>
      </c>
      <c r="P381" s="11">
        <v>-19116.810000000001</v>
      </c>
      <c r="Q381" s="11">
        <v>-20532.87</v>
      </c>
      <c r="R381" s="11">
        <v>-21948.93</v>
      </c>
      <c r="S381" s="11">
        <v>-23373.11</v>
      </c>
      <c r="T381" s="11">
        <v>-24805.58</v>
      </c>
      <c r="U381" s="11">
        <v>-26238.27</v>
      </c>
      <c r="V381" s="12">
        <v>-27671</v>
      </c>
      <c r="W381" s="11">
        <v>-29103.73</v>
      </c>
      <c r="X381" s="11">
        <v>-30536.46</v>
      </c>
      <c r="Y381" s="11">
        <v>-31969.26</v>
      </c>
      <c r="Z381" s="11">
        <v>-33402.14</v>
      </c>
      <c r="AA381" s="11">
        <v>-34835.019999999997</v>
      </c>
      <c r="AB381" s="11">
        <v>-1416.06</v>
      </c>
      <c r="AC381" s="11">
        <v>-1416.06</v>
      </c>
      <c r="AD381" s="11">
        <v>-1416.06</v>
      </c>
      <c r="AE381" s="11">
        <v>-1416.06</v>
      </c>
      <c r="AF381" s="11">
        <v>-1424.18</v>
      </c>
      <c r="AG381" s="11">
        <v>-1432.47</v>
      </c>
      <c r="AH381" s="11">
        <v>-1432.69</v>
      </c>
      <c r="AI381" s="11">
        <v>-1432.73</v>
      </c>
      <c r="AJ381" s="11">
        <v>-1432.73</v>
      </c>
      <c r="AK381" s="11">
        <v>-1432.73</v>
      </c>
      <c r="AL381" s="11">
        <v>-1432.8</v>
      </c>
      <c r="AM381" s="11">
        <v>-1432.88</v>
      </c>
      <c r="AN381" s="11">
        <v>-1432.88</v>
      </c>
      <c r="AO381" t="str">
        <f t="shared" si="56"/>
        <v>ED</v>
      </c>
      <c r="AP381" s="125" t="s">
        <v>708</v>
      </c>
      <c r="AQ381" s="153" t="s">
        <v>986</v>
      </c>
      <c r="AR381" t="str">
        <f t="shared" si="57"/>
        <v>397500</v>
      </c>
      <c r="AS381" t="str">
        <f>IF(AO381="GD",VLOOKUP(_xlfn.NUMBERVALUE(AR381),'Data.Lookup - Do Not Print'!$D$3:$E$12,2,TRUE),VLOOKUP(_xlfn.NUMBERVALUE(AR381),'Data.Lookup - Do Not Print'!$A$3:$B$16,2,TRUE))</f>
        <v>General</v>
      </c>
      <c r="AT381">
        <v>4</v>
      </c>
      <c r="AU381" t="str">
        <f t="shared" si="58"/>
        <v>ED.ID4</v>
      </c>
      <c r="AV381" s="46">
        <f>VLOOKUP($AU381,'2022-Allocations'!$I$6:$T$24,AV$8,FALSE)</f>
        <v>0</v>
      </c>
      <c r="AW381" s="46">
        <f>VLOOKUP($AU381,'2022-Allocations'!$I$6:$T$24,AW$8,FALSE)</f>
        <v>0</v>
      </c>
      <c r="AX381" s="46">
        <f>VLOOKUP($AU381,'2022-Allocations'!$I$6:$T$24,AX$8,FALSE)</f>
        <v>1</v>
      </c>
      <c r="AY381" s="46">
        <f>VLOOKUP($AU381,'2022-Allocations'!$I$6:$T$24,AY$8,FALSE)</f>
        <v>0</v>
      </c>
      <c r="AZ381" s="46">
        <f>VLOOKUP($AU381,'2022-Allocations'!$I$6:$T$24,AZ$8,FALSE)</f>
        <v>0</v>
      </c>
      <c r="BA381" s="121">
        <f t="shared" si="55"/>
        <v>0</v>
      </c>
      <c r="BB381" s="46">
        <f>VLOOKUP(A381,'Data.Lookup - Do Not Print'!$G$3:$I$802,3,FALSE)</f>
        <v>6.6699999999999995E-2</v>
      </c>
      <c r="BC381" s="46">
        <f>VLOOKUP(A381,'Data.Lookup - Do Not Print'!$M$3:$O$802,3,FALSE)</f>
        <v>6.6699999999999995E-2</v>
      </c>
      <c r="BD381" s="46" t="str">
        <f t="shared" si="60"/>
        <v>N</v>
      </c>
      <c r="BE381" s="126">
        <f t="shared" si="61"/>
        <v>0</v>
      </c>
      <c r="BF381" s="126">
        <f t="shared" si="62"/>
        <v>0</v>
      </c>
      <c r="BG381" s="126">
        <f t="shared" si="63"/>
        <v>257789</v>
      </c>
      <c r="BH381" s="126">
        <f t="shared" si="64"/>
        <v>0</v>
      </c>
      <c r="BI381" s="126">
        <f t="shared" si="65"/>
        <v>0</v>
      </c>
      <c r="BJ381" s="131">
        <f t="shared" si="59"/>
        <v>0</v>
      </c>
    </row>
    <row r="382" spans="1:62" ht="13.5" thickBot="1">
      <c r="A382" s="9" t="s">
        <v>397</v>
      </c>
      <c r="B382" s="11">
        <v>138753.39000000001</v>
      </c>
      <c r="C382" s="11">
        <v>138753.39000000001</v>
      </c>
      <c r="D382" s="11">
        <v>138753.39000000001</v>
      </c>
      <c r="E382" s="11">
        <v>138753.39000000001</v>
      </c>
      <c r="F382" s="11">
        <v>138753.39000000001</v>
      </c>
      <c r="G382" s="11">
        <v>138753.39000000001</v>
      </c>
      <c r="H382" s="11">
        <v>138753.39000000001</v>
      </c>
      <c r="I382" s="11">
        <v>138753.39000000001</v>
      </c>
      <c r="J382" s="11">
        <v>138753.39000000001</v>
      </c>
      <c r="K382" s="11">
        <v>138753.39000000001</v>
      </c>
      <c r="L382" s="11">
        <v>138753.39000000001</v>
      </c>
      <c r="M382" s="11">
        <v>138753.39000000001</v>
      </c>
      <c r="N382" s="11">
        <v>138753.39000000001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t="str">
        <f t="shared" si="56"/>
        <v>ED</v>
      </c>
      <c r="AP382" t="str">
        <f>IFERROR(IF(VLOOKUP(MID(A382,4,2),'Data.Lookup - Do Not Print'!$S$3:$T$7,2,FALSE)=1,MID(A382,4,2),0),"AN")</f>
        <v>AN</v>
      </c>
      <c r="AQ382" t="s">
        <v>987</v>
      </c>
      <c r="AR382" t="str">
        <f t="shared" si="57"/>
        <v>340200</v>
      </c>
      <c r="AS382" t="str">
        <f>IF(AO382="GD",VLOOKUP(_xlfn.NUMBERVALUE(AR382),'Data.Lookup - Do Not Print'!$D$3:$E$12,2,TRUE),VLOOKUP(_xlfn.NUMBERVALUE(AR382),'Data.Lookup - Do Not Print'!$A$3:$B$16,2,TRUE))</f>
        <v>Production - Other</v>
      </c>
      <c r="AT382">
        <v>1</v>
      </c>
      <c r="AU382" t="str">
        <f t="shared" si="58"/>
        <v>ED.AN1</v>
      </c>
      <c r="AV382" s="46">
        <f>VLOOKUP($AU382,'2022-Allocations'!$I$6:$T$24,AV$8,FALSE)</f>
        <v>0.65529999999999999</v>
      </c>
      <c r="AW382" s="46">
        <f>VLOOKUP($AU382,'2022-Allocations'!$I$6:$T$24,AW$8,FALSE)</f>
        <v>0</v>
      </c>
      <c r="AX382" s="46">
        <f>VLOOKUP($AU382,'2022-Allocations'!$I$6:$T$24,AX$8,FALSE)</f>
        <v>0.34470000000000001</v>
      </c>
      <c r="AY382" s="46">
        <f>VLOOKUP($AU382,'2022-Allocations'!$I$6:$T$24,AY$8,FALSE)</f>
        <v>0</v>
      </c>
      <c r="AZ382" s="46">
        <f>VLOOKUP($AU382,'2022-Allocations'!$I$6:$T$24,AZ$8,FALSE)</f>
        <v>0</v>
      </c>
      <c r="BA382" s="121">
        <f t="shared" si="55"/>
        <v>0</v>
      </c>
      <c r="BB382" s="46">
        <f>VLOOKUP(A382,'Data.Lookup - Do Not Print'!$G$3:$I$802,3,FALSE)</f>
        <v>0</v>
      </c>
      <c r="BC382" s="46">
        <f>VLOOKUP(A382,'Data.Lookup - Do Not Print'!$M$3:$O$802,3,FALSE)</f>
        <v>0</v>
      </c>
      <c r="BD382" s="46" t="str">
        <f t="shared" si="60"/>
        <v>Y</v>
      </c>
      <c r="BE382" s="126">
        <f t="shared" si="61"/>
        <v>90925</v>
      </c>
      <c r="BF382" s="126">
        <f t="shared" si="62"/>
        <v>0</v>
      </c>
      <c r="BG382" s="126">
        <f t="shared" si="63"/>
        <v>47828</v>
      </c>
      <c r="BH382" s="126">
        <f t="shared" si="64"/>
        <v>0</v>
      </c>
      <c r="BI382" s="126">
        <f t="shared" si="65"/>
        <v>0</v>
      </c>
      <c r="BJ382" s="131">
        <f t="shared" si="59"/>
        <v>0</v>
      </c>
    </row>
    <row r="383" spans="1:62" ht="13.5" thickBot="1">
      <c r="A383" s="9" t="s">
        <v>398</v>
      </c>
      <c r="B383" s="11">
        <v>751025.35</v>
      </c>
      <c r="C383" s="11">
        <v>751025.35</v>
      </c>
      <c r="D383" s="11">
        <v>751025.35</v>
      </c>
      <c r="E383" s="11">
        <v>751025.35</v>
      </c>
      <c r="F383" s="11">
        <v>751025.35</v>
      </c>
      <c r="G383" s="11">
        <v>751025.35</v>
      </c>
      <c r="H383" s="11">
        <v>751025.35</v>
      </c>
      <c r="I383" s="11">
        <v>751025.35</v>
      </c>
      <c r="J383" s="11">
        <v>751025.35</v>
      </c>
      <c r="K383" s="11">
        <v>751025.35</v>
      </c>
      <c r="L383" s="11">
        <v>751025.35</v>
      </c>
      <c r="M383" s="11">
        <v>751025.35</v>
      </c>
      <c r="N383" s="11">
        <v>751025.35</v>
      </c>
      <c r="O383" s="11">
        <v>-759832.08</v>
      </c>
      <c r="P383" s="11">
        <v>-779095.88</v>
      </c>
      <c r="Q383" s="11">
        <v>-779095.88</v>
      </c>
      <c r="R383" s="11">
        <v>-779095.88</v>
      </c>
      <c r="S383" s="11">
        <v>-779095.88</v>
      </c>
      <c r="T383" s="11">
        <v>-779095.88</v>
      </c>
      <c r="U383" s="11">
        <v>-779095.88</v>
      </c>
      <c r="V383" s="11">
        <v>-779095.88</v>
      </c>
      <c r="W383" s="11">
        <v>-779111.77</v>
      </c>
      <c r="X383" s="11">
        <v>-779111.77</v>
      </c>
      <c r="Y383" s="11">
        <v>-779111.77</v>
      </c>
      <c r="Z383" s="11">
        <v>-779111.77</v>
      </c>
      <c r="AA383" s="11">
        <v>-779111.77</v>
      </c>
      <c r="AB383" s="11">
        <v>-19263.8</v>
      </c>
      <c r="AC383" s="11">
        <v>-19263.8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1">
        <v>-15.89</v>
      </c>
      <c r="AK383" s="12">
        <v>0</v>
      </c>
      <c r="AL383" s="12">
        <v>0</v>
      </c>
      <c r="AM383" s="12">
        <v>0</v>
      </c>
      <c r="AN383" s="12">
        <v>0</v>
      </c>
      <c r="AO383" t="str">
        <f t="shared" si="56"/>
        <v>ED</v>
      </c>
      <c r="AP383" t="str">
        <f>IFERROR(IF(VLOOKUP(MID(A383,4,2),'Data.Lookup - Do Not Print'!$S$3:$T$7,2,FALSE)=1,MID(A383,4,2),0),"AN")</f>
        <v>AN</v>
      </c>
      <c r="AQ383" t="s">
        <v>987</v>
      </c>
      <c r="AR383" t="str">
        <f t="shared" si="57"/>
        <v>341000</v>
      </c>
      <c r="AS383" t="str">
        <f>IF(AO383="GD",VLOOKUP(_xlfn.NUMBERVALUE(AR383),'Data.Lookup - Do Not Print'!$D$3:$E$12,2,TRUE),VLOOKUP(_xlfn.NUMBERVALUE(AR383),'Data.Lookup - Do Not Print'!$A$3:$B$16,2,TRUE))</f>
        <v>Production - Other</v>
      </c>
      <c r="AT383">
        <v>1</v>
      </c>
      <c r="AU383" t="str">
        <f t="shared" si="58"/>
        <v>ED.AN1</v>
      </c>
      <c r="AV383" s="46">
        <f>VLOOKUP($AU383,'2022-Allocations'!$I$6:$T$24,AV$8,FALSE)</f>
        <v>0.65529999999999999</v>
      </c>
      <c r="AW383" s="46">
        <f>VLOOKUP($AU383,'2022-Allocations'!$I$6:$T$24,AW$8,FALSE)</f>
        <v>0</v>
      </c>
      <c r="AX383" s="46">
        <f>VLOOKUP($AU383,'2022-Allocations'!$I$6:$T$24,AX$8,FALSE)</f>
        <v>0.34470000000000001</v>
      </c>
      <c r="AY383" s="46">
        <f>VLOOKUP($AU383,'2022-Allocations'!$I$6:$T$24,AY$8,FALSE)</f>
        <v>0</v>
      </c>
      <c r="AZ383" s="46">
        <f>VLOOKUP($AU383,'2022-Allocations'!$I$6:$T$24,AZ$8,FALSE)</f>
        <v>0</v>
      </c>
      <c r="BA383" s="121">
        <f t="shared" si="55"/>
        <v>0</v>
      </c>
      <c r="BB383" s="46">
        <f>VLOOKUP(A383,'Data.Lookup - Do Not Print'!$G$3:$I$802,3,FALSE)</f>
        <v>0.30780000000000002</v>
      </c>
      <c r="BC383" s="46">
        <f>VLOOKUP(A383,'Data.Lookup - Do Not Print'!$M$3:$O$802,3,FALSE)</f>
        <v>2.3E-3</v>
      </c>
      <c r="BD383" s="46" t="str">
        <f t="shared" si="60"/>
        <v>N</v>
      </c>
      <c r="BE383" s="126">
        <f t="shared" si="61"/>
        <v>492147</v>
      </c>
      <c r="BF383" s="126">
        <f t="shared" si="62"/>
        <v>0</v>
      </c>
      <c r="BG383" s="126">
        <f t="shared" si="63"/>
        <v>258878</v>
      </c>
      <c r="BH383" s="126">
        <f t="shared" si="64"/>
        <v>0</v>
      </c>
      <c r="BI383" s="126">
        <f t="shared" si="65"/>
        <v>0</v>
      </c>
      <c r="BJ383" s="131">
        <f t="shared" si="59"/>
        <v>0</v>
      </c>
    </row>
    <row r="384" spans="1:62" ht="13.5" thickBot="1">
      <c r="A384" s="9" t="s">
        <v>399</v>
      </c>
      <c r="B384" s="11">
        <v>36959.279999999999</v>
      </c>
      <c r="C384" s="11">
        <v>36959.279999999999</v>
      </c>
      <c r="D384" s="11">
        <v>36959.279999999999</v>
      </c>
      <c r="E384" s="11">
        <v>36959.279999999999</v>
      </c>
      <c r="F384" s="11">
        <v>36959.279999999999</v>
      </c>
      <c r="G384" s="11">
        <v>36959.279999999999</v>
      </c>
      <c r="H384" s="11">
        <v>36959.279999999999</v>
      </c>
      <c r="I384" s="11">
        <v>36959.279999999999</v>
      </c>
      <c r="J384" s="11">
        <v>36959.279999999999</v>
      </c>
      <c r="K384" s="11">
        <v>36959.279999999999</v>
      </c>
      <c r="L384" s="11">
        <v>36959.279999999999</v>
      </c>
      <c r="M384" s="11">
        <v>36959.279999999999</v>
      </c>
      <c r="N384" s="11">
        <v>36959.279999999999</v>
      </c>
      <c r="O384" s="12">
        <v>-32090</v>
      </c>
      <c r="P384" s="12">
        <v>-32090</v>
      </c>
      <c r="Q384" s="12">
        <v>-32090</v>
      </c>
      <c r="R384" s="12">
        <v>-32090</v>
      </c>
      <c r="S384" s="12">
        <v>-32090</v>
      </c>
      <c r="T384" s="12">
        <v>-32090</v>
      </c>
      <c r="U384" s="12">
        <v>-32090</v>
      </c>
      <c r="V384" s="12">
        <v>-32090</v>
      </c>
      <c r="W384" s="11">
        <v>-65832.28</v>
      </c>
      <c r="X384" s="11">
        <v>-65832.28</v>
      </c>
      <c r="Y384" s="11">
        <v>-65832.28</v>
      </c>
      <c r="Z384" s="11">
        <v>-65832.28</v>
      </c>
      <c r="AA384" s="11">
        <v>-65832.28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t="str">
        <f t="shared" si="56"/>
        <v>ED</v>
      </c>
      <c r="AP384" t="str">
        <f>IFERROR(IF(VLOOKUP(MID(A384,4,2),'Data.Lookup - Do Not Print'!$S$3:$T$7,2,FALSE)=1,MID(A384,4,2),0),"AN")</f>
        <v>AN</v>
      </c>
      <c r="AQ384" t="s">
        <v>987</v>
      </c>
      <c r="AR384" t="str">
        <f t="shared" si="57"/>
        <v>342000</v>
      </c>
      <c r="AS384" t="str">
        <f>IF(AO384="GD",VLOOKUP(_xlfn.NUMBERVALUE(AR384),'Data.Lookup - Do Not Print'!$D$3:$E$12,2,TRUE),VLOOKUP(_xlfn.NUMBERVALUE(AR384),'Data.Lookup - Do Not Print'!$A$3:$B$16,2,TRUE))</f>
        <v>Production - Other</v>
      </c>
      <c r="AT384">
        <v>1</v>
      </c>
      <c r="AU384" t="str">
        <f t="shared" si="58"/>
        <v>ED.AN1</v>
      </c>
      <c r="AV384" s="46">
        <f>VLOOKUP($AU384,'2022-Allocations'!$I$6:$T$24,AV$8,FALSE)</f>
        <v>0.65529999999999999</v>
      </c>
      <c r="AW384" s="46">
        <f>VLOOKUP($AU384,'2022-Allocations'!$I$6:$T$24,AW$8,FALSE)</f>
        <v>0</v>
      </c>
      <c r="AX384" s="46">
        <f>VLOOKUP($AU384,'2022-Allocations'!$I$6:$T$24,AX$8,FALSE)</f>
        <v>0.34470000000000001</v>
      </c>
      <c r="AY384" s="46">
        <f>VLOOKUP($AU384,'2022-Allocations'!$I$6:$T$24,AY$8,FALSE)</f>
        <v>0</v>
      </c>
      <c r="AZ384" s="46">
        <f>VLOOKUP($AU384,'2022-Allocations'!$I$6:$T$24,AZ$8,FALSE)</f>
        <v>0</v>
      </c>
      <c r="BA384" s="121">
        <f t="shared" si="55"/>
        <v>0</v>
      </c>
      <c r="BB384" s="46">
        <f>VLOOKUP(A384,'Data.Lookup - Do Not Print'!$G$3:$I$802,3,FALSE)</f>
        <v>0</v>
      </c>
      <c r="BC384" s="46">
        <f>VLOOKUP(A384,'Data.Lookup - Do Not Print'!$M$3:$O$802,3,FALSE)</f>
        <v>5.7999999999999996E-3</v>
      </c>
      <c r="BD384" s="46" t="str">
        <f t="shared" si="60"/>
        <v>N</v>
      </c>
      <c r="BE384" s="126">
        <f t="shared" si="61"/>
        <v>24219</v>
      </c>
      <c r="BF384" s="126">
        <f t="shared" si="62"/>
        <v>0</v>
      </c>
      <c r="BG384" s="126">
        <f t="shared" si="63"/>
        <v>12740</v>
      </c>
      <c r="BH384" s="126">
        <f t="shared" si="64"/>
        <v>0</v>
      </c>
      <c r="BI384" s="126">
        <f t="shared" si="65"/>
        <v>0</v>
      </c>
      <c r="BJ384" s="131">
        <f t="shared" si="59"/>
        <v>0</v>
      </c>
    </row>
    <row r="385" spans="1:62" ht="13.5" thickBot="1">
      <c r="A385" s="9" t="s">
        <v>400</v>
      </c>
      <c r="B385" s="11">
        <v>9058274.2200000007</v>
      </c>
      <c r="C385" s="11">
        <v>9058274.2200000007</v>
      </c>
      <c r="D385" s="11">
        <v>9058274.2200000007</v>
      </c>
      <c r="E385" s="11">
        <v>9058274.2200000007</v>
      </c>
      <c r="F385" s="11">
        <v>9058274.2200000007</v>
      </c>
      <c r="G385" s="11">
        <v>9058274.2200000007</v>
      </c>
      <c r="H385" s="11">
        <v>9058274.2200000007</v>
      </c>
      <c r="I385" s="11">
        <v>9058274.2200000007</v>
      </c>
      <c r="J385" s="11">
        <v>9058274.2200000007</v>
      </c>
      <c r="K385" s="11">
        <v>9058274.2200000007</v>
      </c>
      <c r="L385" s="11">
        <v>9058274.2200000007</v>
      </c>
      <c r="M385" s="11">
        <v>9058274.2200000007</v>
      </c>
      <c r="N385" s="11">
        <v>9058274.2200000007</v>
      </c>
      <c r="O385" s="11">
        <v>-9285636.9000000004</v>
      </c>
      <c r="P385" s="11">
        <v>-9285636.9000000004</v>
      </c>
      <c r="Q385" s="11">
        <v>-9285636.9000000004</v>
      </c>
      <c r="R385" s="11">
        <v>-9285636.9000000004</v>
      </c>
      <c r="S385" s="11">
        <v>-9285636.9000000004</v>
      </c>
      <c r="T385" s="11">
        <v>-9285636.9000000004</v>
      </c>
      <c r="U385" s="11">
        <v>-9285636.9000000004</v>
      </c>
      <c r="V385" s="11">
        <v>-9285636.9000000004</v>
      </c>
      <c r="W385" s="11">
        <v>-9285636.9000000004</v>
      </c>
      <c r="X385" s="11">
        <v>-9285636.9000000004</v>
      </c>
      <c r="Y385" s="11">
        <v>-9285636.9000000004</v>
      </c>
      <c r="Z385" s="11">
        <v>-9285636.9000000004</v>
      </c>
      <c r="AA385" s="11">
        <v>-9285636.9000000004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t="str">
        <f t="shared" si="56"/>
        <v>ED</v>
      </c>
      <c r="AP385" t="str">
        <f>IFERROR(IF(VLOOKUP(MID(A385,4,2),'Data.Lookup - Do Not Print'!$S$3:$T$7,2,FALSE)=1,MID(A385,4,2),0),"AN")</f>
        <v>AN</v>
      </c>
      <c r="AQ385" t="s">
        <v>987</v>
      </c>
      <c r="AR385" t="str">
        <f t="shared" si="57"/>
        <v>343000</v>
      </c>
      <c r="AS385" t="str">
        <f>IF(AO385="GD",VLOOKUP(_xlfn.NUMBERVALUE(AR385),'Data.Lookup - Do Not Print'!$D$3:$E$12,2,TRUE),VLOOKUP(_xlfn.NUMBERVALUE(AR385),'Data.Lookup - Do Not Print'!$A$3:$B$16,2,TRUE))</f>
        <v>Production - Other</v>
      </c>
      <c r="AT385">
        <v>1</v>
      </c>
      <c r="AU385" t="str">
        <f t="shared" si="58"/>
        <v>ED.AN1</v>
      </c>
      <c r="AV385" s="46">
        <f>VLOOKUP($AU385,'2022-Allocations'!$I$6:$T$24,AV$8,FALSE)</f>
        <v>0.65529999999999999</v>
      </c>
      <c r="AW385" s="46">
        <f>VLOOKUP($AU385,'2022-Allocations'!$I$6:$T$24,AW$8,FALSE)</f>
        <v>0</v>
      </c>
      <c r="AX385" s="46">
        <f>VLOOKUP($AU385,'2022-Allocations'!$I$6:$T$24,AX$8,FALSE)</f>
        <v>0.34470000000000001</v>
      </c>
      <c r="AY385" s="46">
        <f>VLOOKUP($AU385,'2022-Allocations'!$I$6:$T$24,AY$8,FALSE)</f>
        <v>0</v>
      </c>
      <c r="AZ385" s="46">
        <f>VLOOKUP($AU385,'2022-Allocations'!$I$6:$T$24,AZ$8,FALSE)</f>
        <v>0</v>
      </c>
      <c r="BA385" s="121">
        <f t="shared" si="55"/>
        <v>0</v>
      </c>
      <c r="BB385" s="46">
        <f>VLOOKUP(A385,'Data.Lookup - Do Not Print'!$G$3:$I$802,3,FALSE)</f>
        <v>2.5100000000000001E-2</v>
      </c>
      <c r="BC385" s="46">
        <f>VLOOKUP(A385,'Data.Lookup - Do Not Print'!$M$3:$O$802,3,FALSE)</f>
        <v>3.0999999999999999E-3</v>
      </c>
      <c r="BD385" s="46" t="str">
        <f t="shared" si="60"/>
        <v>N</v>
      </c>
      <c r="BE385" s="126">
        <f t="shared" si="61"/>
        <v>5935887</v>
      </c>
      <c r="BF385" s="126">
        <f t="shared" si="62"/>
        <v>0</v>
      </c>
      <c r="BG385" s="126">
        <f t="shared" si="63"/>
        <v>3122387</v>
      </c>
      <c r="BH385" s="126">
        <f t="shared" si="64"/>
        <v>0</v>
      </c>
      <c r="BI385" s="126">
        <f t="shared" si="65"/>
        <v>0</v>
      </c>
      <c r="BJ385" s="131">
        <f t="shared" si="59"/>
        <v>0</v>
      </c>
    </row>
    <row r="386" spans="1:62" ht="13.5" thickBot="1">
      <c r="A386" s="9" t="s">
        <v>401</v>
      </c>
      <c r="B386" s="11">
        <v>2609301.58</v>
      </c>
      <c r="C386" s="11">
        <v>2609301.58</v>
      </c>
      <c r="D386" s="11">
        <v>2609301.58</v>
      </c>
      <c r="E386" s="11">
        <v>2609301.58</v>
      </c>
      <c r="F386" s="11">
        <v>2609301.58</v>
      </c>
      <c r="G386" s="11">
        <v>2609301.58</v>
      </c>
      <c r="H386" s="11">
        <v>2641728.69</v>
      </c>
      <c r="I386" s="11">
        <v>2920739.92</v>
      </c>
      <c r="J386" s="11">
        <v>2920739.92</v>
      </c>
      <c r="K386" s="11">
        <v>2920739.92</v>
      </c>
      <c r="L386" s="11">
        <v>2920739.92</v>
      </c>
      <c r="M386" s="11">
        <v>2920739.92</v>
      </c>
      <c r="N386" s="11">
        <v>2856667.42</v>
      </c>
      <c r="O386" s="11">
        <v>-2667897.9900000002</v>
      </c>
      <c r="P386" s="11">
        <v>-2667898.2200000002</v>
      </c>
      <c r="Q386" s="11">
        <v>-2667898.4500000002</v>
      </c>
      <c r="R386" s="11">
        <v>-2667898.6800000002</v>
      </c>
      <c r="S386" s="11">
        <v>-2667898.91</v>
      </c>
      <c r="T386" s="11">
        <v>-2667899.14</v>
      </c>
      <c r="U386" s="11">
        <v>-2667964.59</v>
      </c>
      <c r="V386" s="11">
        <v>-2673897.89</v>
      </c>
      <c r="W386" s="11">
        <v>-2680128.79</v>
      </c>
      <c r="X386" s="11">
        <v>-2686359.69</v>
      </c>
      <c r="Y386" s="11">
        <v>-2692590.59</v>
      </c>
      <c r="Z386" s="11">
        <v>-2698821.49</v>
      </c>
      <c r="AA386" s="11">
        <v>-2640911.56</v>
      </c>
      <c r="AB386" s="11">
        <v>-0.23</v>
      </c>
      <c r="AC386" s="11">
        <v>-0.23</v>
      </c>
      <c r="AD386" s="11">
        <v>-0.23</v>
      </c>
      <c r="AE386" s="11">
        <v>-0.23</v>
      </c>
      <c r="AF386" s="11">
        <v>-0.23</v>
      </c>
      <c r="AG386" s="11">
        <v>-0.23</v>
      </c>
      <c r="AH386" s="11">
        <v>-65.45</v>
      </c>
      <c r="AI386" s="11">
        <v>-5933.3</v>
      </c>
      <c r="AJ386" s="11">
        <v>-6230.9</v>
      </c>
      <c r="AK386" s="11">
        <v>-6230.9</v>
      </c>
      <c r="AL386" s="11">
        <v>-6230.9</v>
      </c>
      <c r="AM386" s="11">
        <v>-6230.9</v>
      </c>
      <c r="AN386" s="11">
        <v>-6162.57</v>
      </c>
      <c r="AO386" t="str">
        <f t="shared" si="56"/>
        <v>ED</v>
      </c>
      <c r="AP386" t="str">
        <f>IFERROR(IF(VLOOKUP(MID(A386,4,2),'Data.Lookup - Do Not Print'!$S$3:$T$7,2,FALSE)=1,MID(A386,4,2),0),"AN")</f>
        <v>AN</v>
      </c>
      <c r="AQ386" t="s">
        <v>987</v>
      </c>
      <c r="AR386" t="str">
        <f t="shared" si="57"/>
        <v>344000</v>
      </c>
      <c r="AS386" t="str">
        <f>IF(AO386="GD",VLOOKUP(_xlfn.NUMBERVALUE(AR386),'Data.Lookup - Do Not Print'!$D$3:$E$12,2,TRUE),VLOOKUP(_xlfn.NUMBERVALUE(AR386),'Data.Lookup - Do Not Print'!$A$3:$B$16,2,TRUE))</f>
        <v>Production - Other</v>
      </c>
      <c r="AT386">
        <v>1</v>
      </c>
      <c r="AU386" t="str">
        <f t="shared" si="58"/>
        <v>ED.AN1</v>
      </c>
      <c r="AV386" s="46">
        <f>VLOOKUP($AU386,'2022-Allocations'!$I$6:$T$24,AV$8,FALSE)</f>
        <v>0.65529999999999999</v>
      </c>
      <c r="AW386" s="46">
        <f>VLOOKUP($AU386,'2022-Allocations'!$I$6:$T$24,AW$8,FALSE)</f>
        <v>0</v>
      </c>
      <c r="AX386" s="46">
        <f>VLOOKUP($AU386,'2022-Allocations'!$I$6:$T$24,AX$8,FALSE)</f>
        <v>0.34470000000000001</v>
      </c>
      <c r="AY386" s="46">
        <f>VLOOKUP($AU386,'2022-Allocations'!$I$6:$T$24,AY$8,FALSE)</f>
        <v>0</v>
      </c>
      <c r="AZ386" s="46">
        <f>VLOOKUP($AU386,'2022-Allocations'!$I$6:$T$24,AZ$8,FALSE)</f>
        <v>0</v>
      </c>
      <c r="BA386" s="121">
        <f t="shared" ref="BA386:BA449" si="66">SUM(AV386:AZ386)-1</f>
        <v>0</v>
      </c>
      <c r="BB386" s="46">
        <f>VLOOKUP(A386,'Data.Lookup - Do Not Print'!$G$3:$I$802,3,FALSE)</f>
        <v>2.5600000000000001E-2</v>
      </c>
      <c r="BC386" s="46">
        <f>VLOOKUP(A386,'Data.Lookup - Do Not Print'!$M$3:$O$802,3,FALSE)</f>
        <v>9.5999999999999992E-3</v>
      </c>
      <c r="BD386" s="46" t="str">
        <f t="shared" si="60"/>
        <v>N</v>
      </c>
      <c r="BE386" s="126">
        <f t="shared" si="61"/>
        <v>1871974</v>
      </c>
      <c r="BF386" s="126">
        <f t="shared" si="62"/>
        <v>0</v>
      </c>
      <c r="BG386" s="126">
        <f t="shared" si="63"/>
        <v>984693</v>
      </c>
      <c r="BH386" s="126">
        <f t="shared" si="64"/>
        <v>0</v>
      </c>
      <c r="BI386" s="126">
        <f t="shared" si="65"/>
        <v>0</v>
      </c>
      <c r="BJ386" s="131">
        <f t="shared" si="59"/>
        <v>0</v>
      </c>
    </row>
    <row r="387" spans="1:62" ht="13.5" thickBot="1">
      <c r="A387" s="9" t="s">
        <v>402</v>
      </c>
      <c r="B387" s="11">
        <v>1243060.53</v>
      </c>
      <c r="C387" s="11">
        <v>1243060.53</v>
      </c>
      <c r="D387" s="11">
        <v>1243060.53</v>
      </c>
      <c r="E387" s="11">
        <v>1243060.53</v>
      </c>
      <c r="F387" s="11">
        <v>1243060.53</v>
      </c>
      <c r="G387" s="11">
        <v>1243060.53</v>
      </c>
      <c r="H387" s="11">
        <v>1243060.53</v>
      </c>
      <c r="I387" s="11">
        <v>1243060.53</v>
      </c>
      <c r="J387" s="11">
        <v>1243060.53</v>
      </c>
      <c r="K387" s="11">
        <v>1243060.53</v>
      </c>
      <c r="L387" s="11">
        <v>1243060.53</v>
      </c>
      <c r="M387" s="11">
        <v>1243060.53</v>
      </c>
      <c r="N387" s="11">
        <v>1243060.53</v>
      </c>
      <c r="O387" s="11">
        <v>-1367366.58</v>
      </c>
      <c r="P387" s="11">
        <v>-1367366.58</v>
      </c>
      <c r="Q387" s="11">
        <v>-1367366.58</v>
      </c>
      <c r="R387" s="11">
        <v>-1367366.58</v>
      </c>
      <c r="S387" s="11">
        <v>-1367366.58</v>
      </c>
      <c r="T387" s="11">
        <v>-1367366.58</v>
      </c>
      <c r="U387" s="11">
        <v>-1367366.58</v>
      </c>
      <c r="V387" s="11">
        <v>-1367366.58</v>
      </c>
      <c r="W387" s="11">
        <v>-1367366.58</v>
      </c>
      <c r="X387" s="11">
        <v>-1367366.58</v>
      </c>
      <c r="Y387" s="11">
        <v>-1367366.58</v>
      </c>
      <c r="Z387" s="11">
        <v>-1367366.58</v>
      </c>
      <c r="AA387" s="11">
        <v>-1367366.58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t="str">
        <f t="shared" si="56"/>
        <v>ED</v>
      </c>
      <c r="AP387" t="str">
        <f>IFERROR(IF(VLOOKUP(MID(A387,4,2),'Data.Lookup - Do Not Print'!$S$3:$T$7,2,FALSE)=1,MID(A387,4,2),0),"AN")</f>
        <v>AN</v>
      </c>
      <c r="AQ387" t="s">
        <v>987</v>
      </c>
      <c r="AR387" t="str">
        <f t="shared" si="57"/>
        <v>345000</v>
      </c>
      <c r="AS387" t="str">
        <f>IF(AO387="GD",VLOOKUP(_xlfn.NUMBERVALUE(AR387),'Data.Lookup - Do Not Print'!$D$3:$E$12,2,TRUE),VLOOKUP(_xlfn.NUMBERVALUE(AR387),'Data.Lookup - Do Not Print'!$A$3:$B$16,2,TRUE))</f>
        <v>Production - Other</v>
      </c>
      <c r="AT387">
        <v>1</v>
      </c>
      <c r="AU387" t="str">
        <f t="shared" si="58"/>
        <v>ED.AN1</v>
      </c>
      <c r="AV387" s="46">
        <f>VLOOKUP($AU387,'2022-Allocations'!$I$6:$T$24,AV$8,FALSE)</f>
        <v>0.65529999999999999</v>
      </c>
      <c r="AW387" s="46">
        <f>VLOOKUP($AU387,'2022-Allocations'!$I$6:$T$24,AW$8,FALSE)</f>
        <v>0</v>
      </c>
      <c r="AX387" s="46">
        <f>VLOOKUP($AU387,'2022-Allocations'!$I$6:$T$24,AX$8,FALSE)</f>
        <v>0.34470000000000001</v>
      </c>
      <c r="AY387" s="46">
        <f>VLOOKUP($AU387,'2022-Allocations'!$I$6:$T$24,AY$8,FALSE)</f>
        <v>0</v>
      </c>
      <c r="AZ387" s="46">
        <f>VLOOKUP($AU387,'2022-Allocations'!$I$6:$T$24,AZ$8,FALSE)</f>
        <v>0</v>
      </c>
      <c r="BA387" s="121">
        <f t="shared" si="66"/>
        <v>0</v>
      </c>
      <c r="BB387" s="46">
        <f>VLOOKUP(A387,'Data.Lookup - Do Not Print'!$G$3:$I$802,3,FALSE)</f>
        <v>0.1694</v>
      </c>
      <c r="BC387" s="46">
        <f>VLOOKUP(A387,'Data.Lookup - Do Not Print'!$M$3:$O$802,3,FALSE)</f>
        <v>8.9999999999999998E-4</v>
      </c>
      <c r="BD387" s="46" t="str">
        <f t="shared" si="60"/>
        <v>N</v>
      </c>
      <c r="BE387" s="126">
        <f t="shared" si="61"/>
        <v>814578</v>
      </c>
      <c r="BF387" s="126">
        <f t="shared" si="62"/>
        <v>0</v>
      </c>
      <c r="BG387" s="126">
        <f t="shared" si="63"/>
        <v>428483</v>
      </c>
      <c r="BH387" s="126">
        <f t="shared" si="64"/>
        <v>0</v>
      </c>
      <c r="BI387" s="126">
        <f t="shared" si="65"/>
        <v>0</v>
      </c>
      <c r="BJ387" s="131">
        <f t="shared" si="59"/>
        <v>0</v>
      </c>
    </row>
    <row r="388" spans="1:62" ht="13.5" thickBot="1">
      <c r="A388" s="9" t="s">
        <v>403</v>
      </c>
      <c r="B388" s="11">
        <v>398997.44</v>
      </c>
      <c r="C388" s="11">
        <v>398997.44</v>
      </c>
      <c r="D388" s="11">
        <v>398997.44</v>
      </c>
      <c r="E388" s="11">
        <v>398997.44</v>
      </c>
      <c r="F388" s="11">
        <v>398997.44</v>
      </c>
      <c r="G388" s="11">
        <v>398997.44</v>
      </c>
      <c r="H388" s="11">
        <v>398997.44</v>
      </c>
      <c r="I388" s="11">
        <v>398997.44</v>
      </c>
      <c r="J388" s="11">
        <v>398997.44</v>
      </c>
      <c r="K388" s="11">
        <v>398997.44</v>
      </c>
      <c r="L388" s="11">
        <v>398997.44</v>
      </c>
      <c r="M388" s="11">
        <v>398997.44</v>
      </c>
      <c r="N388" s="11">
        <v>398997.44</v>
      </c>
      <c r="O388" s="11">
        <v>-416493.46</v>
      </c>
      <c r="P388" s="11">
        <v>-416493.46</v>
      </c>
      <c r="Q388" s="11">
        <v>-416493.46</v>
      </c>
      <c r="R388" s="11">
        <v>-416493.46</v>
      </c>
      <c r="S388" s="11">
        <v>-416493.46</v>
      </c>
      <c r="T388" s="11">
        <v>-416493.46</v>
      </c>
      <c r="U388" s="11">
        <v>-416493.46</v>
      </c>
      <c r="V388" s="11">
        <v>-416493.46</v>
      </c>
      <c r="W388" s="11">
        <v>-416493.46</v>
      </c>
      <c r="X388" s="11">
        <v>-416493.46</v>
      </c>
      <c r="Y388" s="11">
        <v>-416493.46</v>
      </c>
      <c r="Z388" s="11">
        <v>-416493.46</v>
      </c>
      <c r="AA388" s="11">
        <v>-416493.46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t="str">
        <f t="shared" si="56"/>
        <v>ED</v>
      </c>
      <c r="AP388" t="str">
        <f>IFERROR(IF(VLOOKUP(MID(A388,4,2),'Data.Lookup - Do Not Print'!$S$3:$T$7,2,FALSE)=1,MID(A388,4,2),0),"AN")</f>
        <v>AN</v>
      </c>
      <c r="AQ388" t="s">
        <v>987</v>
      </c>
      <c r="AR388" t="str">
        <f t="shared" si="57"/>
        <v>346000</v>
      </c>
      <c r="AS388" t="str">
        <f>IF(AO388="GD",VLOOKUP(_xlfn.NUMBERVALUE(AR388),'Data.Lookup - Do Not Print'!$D$3:$E$12,2,TRUE),VLOOKUP(_xlfn.NUMBERVALUE(AR388),'Data.Lookup - Do Not Print'!$A$3:$B$16,2,TRUE))</f>
        <v>Production - Other</v>
      </c>
      <c r="AT388">
        <v>1</v>
      </c>
      <c r="AU388" t="str">
        <f t="shared" si="58"/>
        <v>ED.AN1</v>
      </c>
      <c r="AV388" s="46">
        <f>VLOOKUP($AU388,'2022-Allocations'!$I$6:$T$24,AV$8,FALSE)</f>
        <v>0.65529999999999999</v>
      </c>
      <c r="AW388" s="46">
        <f>VLOOKUP($AU388,'2022-Allocations'!$I$6:$T$24,AW$8,FALSE)</f>
        <v>0</v>
      </c>
      <c r="AX388" s="46">
        <f>VLOOKUP($AU388,'2022-Allocations'!$I$6:$T$24,AX$8,FALSE)</f>
        <v>0.34470000000000001</v>
      </c>
      <c r="AY388" s="46">
        <f>VLOOKUP($AU388,'2022-Allocations'!$I$6:$T$24,AY$8,FALSE)</f>
        <v>0</v>
      </c>
      <c r="AZ388" s="46">
        <f>VLOOKUP($AU388,'2022-Allocations'!$I$6:$T$24,AZ$8,FALSE)</f>
        <v>0</v>
      </c>
      <c r="BA388" s="121">
        <f t="shared" si="66"/>
        <v>0</v>
      </c>
      <c r="BB388" s="46">
        <f>VLOOKUP(A388,'Data.Lookup - Do Not Print'!$G$3:$I$802,3,FALSE)</f>
        <v>0.23280000000000001</v>
      </c>
      <c r="BC388" s="46">
        <f>VLOOKUP(A388,'Data.Lookup - Do Not Print'!$M$3:$O$802,3,FALSE)</f>
        <v>2E-3</v>
      </c>
      <c r="BD388" s="46" t="str">
        <f t="shared" si="60"/>
        <v>N</v>
      </c>
      <c r="BE388" s="126">
        <f t="shared" si="61"/>
        <v>261463</v>
      </c>
      <c r="BF388" s="126">
        <f t="shared" si="62"/>
        <v>0</v>
      </c>
      <c r="BG388" s="126">
        <f t="shared" si="63"/>
        <v>137534</v>
      </c>
      <c r="BH388" s="126">
        <f t="shared" si="64"/>
        <v>0</v>
      </c>
      <c r="BI388" s="126">
        <f t="shared" si="65"/>
        <v>0</v>
      </c>
      <c r="BJ388" s="131">
        <f t="shared" si="59"/>
        <v>0</v>
      </c>
    </row>
    <row r="389" spans="1:62" ht="13.5" thickBot="1">
      <c r="A389" s="9" t="s">
        <v>404</v>
      </c>
      <c r="B389" s="11">
        <v>22513.17</v>
      </c>
      <c r="C389" s="11">
        <v>22513.17</v>
      </c>
      <c r="D389" s="11">
        <v>22513.17</v>
      </c>
      <c r="E389" s="11">
        <v>22513.17</v>
      </c>
      <c r="F389" s="11">
        <v>22513.17</v>
      </c>
      <c r="G389" s="11">
        <v>22513.17</v>
      </c>
      <c r="H389" s="11">
        <v>22513.17</v>
      </c>
      <c r="I389" s="11">
        <v>22513.17</v>
      </c>
      <c r="J389" s="11">
        <v>22513.17</v>
      </c>
      <c r="K389" s="11">
        <v>22513.17</v>
      </c>
      <c r="L389" s="11">
        <v>22513.17</v>
      </c>
      <c r="M389" s="11">
        <v>22513.17</v>
      </c>
      <c r="N389" s="11">
        <v>22513.17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t="str">
        <f t="shared" si="56"/>
        <v>ED</v>
      </c>
      <c r="AP389" t="str">
        <f>IFERROR(IF(VLOOKUP(MID(A389,4,2),'Data.Lookup - Do Not Print'!$S$3:$T$7,2,FALSE)=1,MID(A389,4,2),0),"AN")</f>
        <v>AN</v>
      </c>
      <c r="AQ389" t="s">
        <v>987</v>
      </c>
      <c r="AR389" t="str">
        <f t="shared" si="57"/>
        <v>330200</v>
      </c>
      <c r="AS389" t="str">
        <f>IF(AO389="GD",VLOOKUP(_xlfn.NUMBERVALUE(AR389),'Data.Lookup - Do Not Print'!$D$3:$E$12,2,TRUE),VLOOKUP(_xlfn.NUMBERVALUE(AR389),'Data.Lookup - Do Not Print'!$A$3:$B$16,2,TRUE))</f>
        <v>Production - Hydro</v>
      </c>
      <c r="AT389">
        <v>1</v>
      </c>
      <c r="AU389" t="str">
        <f t="shared" si="58"/>
        <v>ED.AN1</v>
      </c>
      <c r="AV389" s="46">
        <f>VLOOKUP($AU389,'2022-Allocations'!$I$6:$T$24,AV$8,FALSE)</f>
        <v>0.65529999999999999</v>
      </c>
      <c r="AW389" s="46">
        <f>VLOOKUP($AU389,'2022-Allocations'!$I$6:$T$24,AW$8,FALSE)</f>
        <v>0</v>
      </c>
      <c r="AX389" s="46">
        <f>VLOOKUP($AU389,'2022-Allocations'!$I$6:$T$24,AX$8,FALSE)</f>
        <v>0.34470000000000001</v>
      </c>
      <c r="AY389" s="46">
        <f>VLOOKUP($AU389,'2022-Allocations'!$I$6:$T$24,AY$8,FALSE)</f>
        <v>0</v>
      </c>
      <c r="AZ389" s="46">
        <f>VLOOKUP($AU389,'2022-Allocations'!$I$6:$T$24,AZ$8,FALSE)</f>
        <v>0</v>
      </c>
      <c r="BA389" s="121">
        <f t="shared" si="66"/>
        <v>0</v>
      </c>
      <c r="BB389" s="46">
        <f>VLOOKUP(A389,'Data.Lookup - Do Not Print'!$G$3:$I$802,3,FALSE)</f>
        <v>0</v>
      </c>
      <c r="BC389" s="46">
        <f>VLOOKUP(A389,'Data.Lookup - Do Not Print'!$M$3:$O$802,3,FALSE)</f>
        <v>0</v>
      </c>
      <c r="BD389" s="46" t="str">
        <f t="shared" si="60"/>
        <v>Y</v>
      </c>
      <c r="BE389" s="126">
        <f t="shared" si="61"/>
        <v>14753</v>
      </c>
      <c r="BF389" s="126">
        <f t="shared" si="62"/>
        <v>0</v>
      </c>
      <c r="BG389" s="126">
        <f t="shared" si="63"/>
        <v>7760</v>
      </c>
      <c r="BH389" s="126">
        <f t="shared" si="64"/>
        <v>0</v>
      </c>
      <c r="BI389" s="126">
        <f t="shared" si="65"/>
        <v>0</v>
      </c>
      <c r="BJ389" s="131">
        <f t="shared" si="59"/>
        <v>0</v>
      </c>
    </row>
    <row r="390" spans="1:62" ht="13.5" thickBot="1">
      <c r="A390" s="9" t="s">
        <v>405</v>
      </c>
      <c r="B390" s="11">
        <v>9936.75</v>
      </c>
      <c r="C390" s="11">
        <v>9936.75</v>
      </c>
      <c r="D390" s="11">
        <v>9936.75</v>
      </c>
      <c r="E390" s="11">
        <v>9936.75</v>
      </c>
      <c r="F390" s="11">
        <v>9936.75</v>
      </c>
      <c r="G390" s="11">
        <v>9936.75</v>
      </c>
      <c r="H390" s="11">
        <v>9936.75</v>
      </c>
      <c r="I390" s="11">
        <v>9936.75</v>
      </c>
      <c r="J390" s="11">
        <v>9936.75</v>
      </c>
      <c r="K390" s="11">
        <v>9936.75</v>
      </c>
      <c r="L390" s="11">
        <v>9936.75</v>
      </c>
      <c r="M390" s="11">
        <v>9936.75</v>
      </c>
      <c r="N390" s="11">
        <v>9936.75</v>
      </c>
      <c r="O390" s="11">
        <v>-7678.97</v>
      </c>
      <c r="P390" s="11">
        <v>-7684.6</v>
      </c>
      <c r="Q390" s="11">
        <v>-7690.23</v>
      </c>
      <c r="R390" s="11">
        <v>-7695.86</v>
      </c>
      <c r="S390" s="11">
        <v>-7701.49</v>
      </c>
      <c r="T390" s="11">
        <v>-7707.12</v>
      </c>
      <c r="U390" s="11">
        <v>-7712.75</v>
      </c>
      <c r="V390" s="11">
        <v>-7718.38</v>
      </c>
      <c r="W390" s="11">
        <v>-7724.01</v>
      </c>
      <c r="X390" s="11">
        <v>-7729.64</v>
      </c>
      <c r="Y390" s="11">
        <v>-7735.27</v>
      </c>
      <c r="Z390" s="11">
        <v>-7740.9</v>
      </c>
      <c r="AA390" s="11">
        <v>-7746.53</v>
      </c>
      <c r="AB390" s="11">
        <v>-5.63</v>
      </c>
      <c r="AC390" s="11">
        <v>-5.63</v>
      </c>
      <c r="AD390" s="11">
        <v>-5.63</v>
      </c>
      <c r="AE390" s="11">
        <v>-5.63</v>
      </c>
      <c r="AF390" s="11">
        <v>-5.63</v>
      </c>
      <c r="AG390" s="11">
        <v>-5.63</v>
      </c>
      <c r="AH390" s="11">
        <v>-5.63</v>
      </c>
      <c r="AI390" s="11">
        <v>-5.63</v>
      </c>
      <c r="AJ390" s="11">
        <v>-5.63</v>
      </c>
      <c r="AK390" s="11">
        <v>-5.63</v>
      </c>
      <c r="AL390" s="11">
        <v>-5.63</v>
      </c>
      <c r="AM390" s="11">
        <v>-5.63</v>
      </c>
      <c r="AN390" s="11">
        <v>-5.63</v>
      </c>
      <c r="AO390" t="str">
        <f t="shared" si="56"/>
        <v>ED</v>
      </c>
      <c r="AP390" t="str">
        <f>IFERROR(IF(VLOOKUP(MID(A390,4,2),'Data.Lookup - Do Not Print'!$S$3:$T$7,2,FALSE)=1,MID(A390,4,2),0),"AN")</f>
        <v>AN</v>
      </c>
      <c r="AQ390" t="s">
        <v>987</v>
      </c>
      <c r="AR390" t="str">
        <f t="shared" si="57"/>
        <v>330300</v>
      </c>
      <c r="AS390" t="str">
        <f>IF(AO390="GD",VLOOKUP(_xlfn.NUMBERVALUE(AR390),'Data.Lookup - Do Not Print'!$D$3:$E$12,2,TRUE),VLOOKUP(_xlfn.NUMBERVALUE(AR390),'Data.Lookup - Do Not Print'!$A$3:$B$16,2,TRUE))</f>
        <v>Production - Hydro</v>
      </c>
      <c r="AT390">
        <v>1</v>
      </c>
      <c r="AU390" t="str">
        <f t="shared" si="58"/>
        <v>ED.AN1</v>
      </c>
      <c r="AV390" s="46">
        <f>VLOOKUP($AU390,'2022-Allocations'!$I$6:$T$24,AV$8,FALSE)</f>
        <v>0.65529999999999999</v>
      </c>
      <c r="AW390" s="46">
        <f>VLOOKUP($AU390,'2022-Allocations'!$I$6:$T$24,AW$8,FALSE)</f>
        <v>0</v>
      </c>
      <c r="AX390" s="46">
        <f>VLOOKUP($AU390,'2022-Allocations'!$I$6:$T$24,AX$8,FALSE)</f>
        <v>0.34470000000000001</v>
      </c>
      <c r="AY390" s="46">
        <f>VLOOKUP($AU390,'2022-Allocations'!$I$6:$T$24,AY$8,FALSE)</f>
        <v>0</v>
      </c>
      <c r="AZ390" s="46">
        <f>VLOOKUP($AU390,'2022-Allocations'!$I$6:$T$24,AZ$8,FALSE)</f>
        <v>0</v>
      </c>
      <c r="BA390" s="121">
        <f t="shared" si="66"/>
        <v>0</v>
      </c>
      <c r="BB390" s="46">
        <f>VLOOKUP(A390,'Data.Lookup - Do Not Print'!$G$3:$I$802,3,FALSE)</f>
        <v>6.7999999999999996E-3</v>
      </c>
      <c r="BC390" s="46">
        <f>VLOOKUP(A390,'Data.Lookup - Do Not Print'!$M$3:$O$802,3,FALSE)</f>
        <v>5.7999999999999996E-3</v>
      </c>
      <c r="BD390" s="46" t="str">
        <f t="shared" si="60"/>
        <v>N</v>
      </c>
      <c r="BE390" s="126">
        <f t="shared" si="61"/>
        <v>6512</v>
      </c>
      <c r="BF390" s="126">
        <f t="shared" si="62"/>
        <v>0</v>
      </c>
      <c r="BG390" s="126">
        <f t="shared" si="63"/>
        <v>3425</v>
      </c>
      <c r="BH390" s="126">
        <f t="shared" si="64"/>
        <v>0</v>
      </c>
      <c r="BI390" s="126">
        <f t="shared" si="65"/>
        <v>0</v>
      </c>
      <c r="BJ390" s="131">
        <f t="shared" si="59"/>
        <v>0</v>
      </c>
    </row>
    <row r="391" spans="1:62" ht="13.5" thickBot="1">
      <c r="A391" s="9" t="s">
        <v>406</v>
      </c>
      <c r="B391" s="11">
        <v>979.5</v>
      </c>
      <c r="C391" s="11">
        <v>979.5</v>
      </c>
      <c r="D391" s="11">
        <v>979.5</v>
      </c>
      <c r="E391" s="11">
        <v>979.5</v>
      </c>
      <c r="F391" s="11">
        <v>979.5</v>
      </c>
      <c r="G391" s="11">
        <v>979.5</v>
      </c>
      <c r="H391" s="11">
        <v>979.5</v>
      </c>
      <c r="I391" s="11">
        <v>979.5</v>
      </c>
      <c r="J391" s="11">
        <v>979.5</v>
      </c>
      <c r="K391" s="11">
        <v>979.5</v>
      </c>
      <c r="L391" s="11">
        <v>979.5</v>
      </c>
      <c r="M391" s="11">
        <v>979.5</v>
      </c>
      <c r="N391" s="11">
        <v>979.5</v>
      </c>
      <c r="O391" s="11">
        <v>-979.5</v>
      </c>
      <c r="P391" s="11">
        <v>-979.5</v>
      </c>
      <c r="Q391" s="11">
        <v>-979.5</v>
      </c>
      <c r="R391" s="11">
        <v>-979.5</v>
      </c>
      <c r="S391" s="11">
        <v>-979.5</v>
      </c>
      <c r="T391" s="11">
        <v>-979.5</v>
      </c>
      <c r="U391" s="11">
        <v>-979.5</v>
      </c>
      <c r="V391" s="11">
        <v>-979.5</v>
      </c>
      <c r="W391" s="11">
        <v>-979.5</v>
      </c>
      <c r="X391" s="11">
        <v>-979.5</v>
      </c>
      <c r="Y391" s="11">
        <v>-979.5</v>
      </c>
      <c r="Z391" s="11">
        <v>-979.5</v>
      </c>
      <c r="AA391" s="11">
        <v>-979.5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t="str">
        <f t="shared" si="56"/>
        <v>ED</v>
      </c>
      <c r="AP391" t="str">
        <f>IFERROR(IF(VLOOKUP(MID(A391,4,2),'Data.Lookup - Do Not Print'!$S$3:$T$7,2,FALSE)=1,MID(A391,4,2),0),"AN")</f>
        <v>AN</v>
      </c>
      <c r="AQ391" t="s">
        <v>987</v>
      </c>
      <c r="AR391" t="str">
        <f t="shared" si="57"/>
        <v>330400</v>
      </c>
      <c r="AS391" t="str">
        <f>IF(AO391="GD",VLOOKUP(_xlfn.NUMBERVALUE(AR391),'Data.Lookup - Do Not Print'!$D$3:$E$12,2,TRUE),VLOOKUP(_xlfn.NUMBERVALUE(AR391),'Data.Lookup - Do Not Print'!$A$3:$B$16,2,TRUE))</f>
        <v>Production - Hydro</v>
      </c>
      <c r="AT391">
        <v>1</v>
      </c>
      <c r="AU391" t="str">
        <f t="shared" si="58"/>
        <v>ED.AN1</v>
      </c>
      <c r="AV391" s="46">
        <f>VLOOKUP($AU391,'2022-Allocations'!$I$6:$T$24,AV$8,FALSE)</f>
        <v>0.65529999999999999</v>
      </c>
      <c r="AW391" s="46">
        <f>VLOOKUP($AU391,'2022-Allocations'!$I$6:$T$24,AW$8,FALSE)</f>
        <v>0</v>
      </c>
      <c r="AX391" s="46">
        <f>VLOOKUP($AU391,'2022-Allocations'!$I$6:$T$24,AX$8,FALSE)</f>
        <v>0.34470000000000001</v>
      </c>
      <c r="AY391" s="46">
        <f>VLOOKUP($AU391,'2022-Allocations'!$I$6:$T$24,AY$8,FALSE)</f>
        <v>0</v>
      </c>
      <c r="AZ391" s="46">
        <f>VLOOKUP($AU391,'2022-Allocations'!$I$6:$T$24,AZ$8,FALSE)</f>
        <v>0</v>
      </c>
      <c r="BA391" s="121">
        <f t="shared" si="66"/>
        <v>0</v>
      </c>
      <c r="BB391" s="46">
        <f>VLOOKUP(A391,'Data.Lookup - Do Not Print'!$G$3:$I$802,3,FALSE)</f>
        <v>1.0200000000000001E-2</v>
      </c>
      <c r="BC391" s="46">
        <f>VLOOKUP(A391,'Data.Lookup - Do Not Print'!$M$3:$O$802,3,FALSE)</f>
        <v>0</v>
      </c>
      <c r="BD391" s="46" t="str">
        <f t="shared" si="60"/>
        <v>N</v>
      </c>
      <c r="BE391" s="126">
        <f t="shared" si="61"/>
        <v>642</v>
      </c>
      <c r="BF391" s="126">
        <f t="shared" si="62"/>
        <v>0</v>
      </c>
      <c r="BG391" s="126">
        <f t="shared" si="63"/>
        <v>338</v>
      </c>
      <c r="BH391" s="126">
        <f t="shared" si="64"/>
        <v>0</v>
      </c>
      <c r="BI391" s="126">
        <f t="shared" si="65"/>
        <v>0</v>
      </c>
      <c r="BJ391" s="131">
        <f t="shared" si="59"/>
        <v>0</v>
      </c>
    </row>
    <row r="392" spans="1:62" ht="13.5" thickBot="1">
      <c r="A392" s="9" t="s">
        <v>407</v>
      </c>
      <c r="B392" s="11">
        <v>20048147.010000002</v>
      </c>
      <c r="C392" s="11">
        <v>20049059.52</v>
      </c>
      <c r="D392" s="11">
        <v>20049059.52</v>
      </c>
      <c r="E392" s="11">
        <v>20049059.52</v>
      </c>
      <c r="F392" s="11">
        <v>20049059.52</v>
      </c>
      <c r="G392" s="11">
        <v>20049059.52</v>
      </c>
      <c r="H392" s="11">
        <v>20049059.52</v>
      </c>
      <c r="I392" s="11">
        <v>20049059.52</v>
      </c>
      <c r="J392" s="11">
        <v>20049059.52</v>
      </c>
      <c r="K392" s="11">
        <v>20049059.52</v>
      </c>
      <c r="L392" s="11">
        <v>20049059.52</v>
      </c>
      <c r="M392" s="11">
        <v>20049059.52</v>
      </c>
      <c r="N392" s="11">
        <v>20049059.52</v>
      </c>
      <c r="O392" s="11">
        <v>-1730976.68</v>
      </c>
      <c r="P392" s="11">
        <v>-1769570.24</v>
      </c>
      <c r="Q392" s="11">
        <v>-1808077.04</v>
      </c>
      <c r="R392" s="11">
        <v>-1846671.48</v>
      </c>
      <c r="S392" s="11">
        <v>-1885265.9199999999</v>
      </c>
      <c r="T392" s="11">
        <v>-1923860.36</v>
      </c>
      <c r="U392" s="11">
        <v>-1962454.8</v>
      </c>
      <c r="V392" s="11">
        <v>-2001049.24</v>
      </c>
      <c r="W392" s="11">
        <v>-2039643.68</v>
      </c>
      <c r="X392" s="11">
        <v>-2078238.12</v>
      </c>
      <c r="Y392" s="11">
        <v>-2116832.56</v>
      </c>
      <c r="Z392" s="12">
        <v>-2155427</v>
      </c>
      <c r="AA392" s="11">
        <v>-2194021.44</v>
      </c>
      <c r="AB392" s="11">
        <v>-38592.68</v>
      </c>
      <c r="AC392" s="11">
        <v>-38593.56</v>
      </c>
      <c r="AD392" s="11">
        <v>-38594.44</v>
      </c>
      <c r="AE392" s="11">
        <v>-38594.44</v>
      </c>
      <c r="AF392" s="11">
        <v>-38594.44</v>
      </c>
      <c r="AG392" s="11">
        <v>-38594.44</v>
      </c>
      <c r="AH392" s="11">
        <v>-38594.44</v>
      </c>
      <c r="AI392" s="11">
        <v>-38594.44</v>
      </c>
      <c r="AJ392" s="11">
        <v>-38594.44</v>
      </c>
      <c r="AK392" s="11">
        <v>-38594.44</v>
      </c>
      <c r="AL392" s="11">
        <v>-38594.44</v>
      </c>
      <c r="AM392" s="11">
        <v>-38594.44</v>
      </c>
      <c r="AN392" s="11">
        <v>-38594.44</v>
      </c>
      <c r="AO392" t="str">
        <f t="shared" si="56"/>
        <v>ED</v>
      </c>
      <c r="AP392" t="str">
        <f>IFERROR(IF(VLOOKUP(MID(A392,4,2),'Data.Lookup - Do Not Print'!$S$3:$T$7,2,FALSE)=1,MID(A392,4,2),0),"AN")</f>
        <v>AN</v>
      </c>
      <c r="AQ392" t="s">
        <v>987</v>
      </c>
      <c r="AR392" t="str">
        <f t="shared" si="57"/>
        <v>331000</v>
      </c>
      <c r="AS392" t="str">
        <f>IF(AO392="GD",VLOOKUP(_xlfn.NUMBERVALUE(AR392),'Data.Lookup - Do Not Print'!$D$3:$E$12,2,TRUE),VLOOKUP(_xlfn.NUMBERVALUE(AR392),'Data.Lookup - Do Not Print'!$A$3:$B$16,2,TRUE))</f>
        <v>Production - Hydro</v>
      </c>
      <c r="AT392">
        <v>1</v>
      </c>
      <c r="AU392" t="str">
        <f t="shared" si="58"/>
        <v>ED.AN1</v>
      </c>
      <c r="AV392" s="46">
        <f>VLOOKUP($AU392,'2022-Allocations'!$I$6:$T$24,AV$8,FALSE)</f>
        <v>0.65529999999999999</v>
      </c>
      <c r="AW392" s="46">
        <f>VLOOKUP($AU392,'2022-Allocations'!$I$6:$T$24,AW$8,FALSE)</f>
        <v>0</v>
      </c>
      <c r="AX392" s="46">
        <f>VLOOKUP($AU392,'2022-Allocations'!$I$6:$T$24,AX$8,FALSE)</f>
        <v>0.34470000000000001</v>
      </c>
      <c r="AY392" s="46">
        <f>VLOOKUP($AU392,'2022-Allocations'!$I$6:$T$24,AY$8,FALSE)</f>
        <v>0</v>
      </c>
      <c r="AZ392" s="46">
        <f>VLOOKUP($AU392,'2022-Allocations'!$I$6:$T$24,AZ$8,FALSE)</f>
        <v>0</v>
      </c>
      <c r="BA392" s="121">
        <f t="shared" si="66"/>
        <v>0</v>
      </c>
      <c r="BB392" s="46">
        <f>VLOOKUP(A392,'Data.Lookup - Do Not Print'!$G$3:$I$802,3,FALSE)</f>
        <v>2.3100000000000002E-2</v>
      </c>
      <c r="BC392" s="46">
        <f>VLOOKUP(A392,'Data.Lookup - Do Not Print'!$M$3:$O$802,3,FALSE)</f>
        <v>2.5099999999999997E-2</v>
      </c>
      <c r="BD392" s="46" t="str">
        <f t="shared" si="60"/>
        <v>N</v>
      </c>
      <c r="BE392" s="126">
        <f t="shared" si="61"/>
        <v>13138149</v>
      </c>
      <c r="BF392" s="126">
        <f t="shared" si="62"/>
        <v>0</v>
      </c>
      <c r="BG392" s="126">
        <f t="shared" si="63"/>
        <v>6910911</v>
      </c>
      <c r="BH392" s="126">
        <f t="shared" si="64"/>
        <v>0</v>
      </c>
      <c r="BI392" s="126">
        <f t="shared" si="65"/>
        <v>0</v>
      </c>
      <c r="BJ392" s="131">
        <f t="shared" si="59"/>
        <v>0</v>
      </c>
    </row>
    <row r="393" spans="1:62" ht="13.5" thickBot="1">
      <c r="A393" s="9" t="s">
        <v>408</v>
      </c>
      <c r="B393" s="11">
        <v>370751.66</v>
      </c>
      <c r="C393" s="11">
        <v>370751.66</v>
      </c>
      <c r="D393" s="11">
        <v>370751.66</v>
      </c>
      <c r="E393" s="11">
        <v>370751.66</v>
      </c>
      <c r="F393" s="11">
        <v>370751.66</v>
      </c>
      <c r="G393" s="11">
        <v>370751.66</v>
      </c>
      <c r="H393" s="11">
        <v>370751.66</v>
      </c>
      <c r="I393" s="11">
        <v>370751.66</v>
      </c>
      <c r="J393" s="11">
        <v>370751.66</v>
      </c>
      <c r="K393" s="11">
        <v>370751.66</v>
      </c>
      <c r="L393" s="11">
        <v>370751.66</v>
      </c>
      <c r="M393" s="11">
        <v>370751.66</v>
      </c>
      <c r="N393" s="11">
        <v>370751.66</v>
      </c>
      <c r="O393" s="11">
        <v>-74809.78</v>
      </c>
      <c r="P393" s="11">
        <v>-75585.27</v>
      </c>
      <c r="Q393" s="11">
        <v>-76360.759999999995</v>
      </c>
      <c r="R393" s="11">
        <v>-77136.25</v>
      </c>
      <c r="S393" s="11">
        <v>-77911.740000000005</v>
      </c>
      <c r="T393" s="11">
        <v>-78687.23</v>
      </c>
      <c r="U393" s="11">
        <v>-79462.720000000001</v>
      </c>
      <c r="V393" s="11">
        <v>-80238.210000000006</v>
      </c>
      <c r="W393" s="11">
        <v>-81013.7</v>
      </c>
      <c r="X393" s="11">
        <v>-81789.19</v>
      </c>
      <c r="Y393" s="11">
        <v>-82564.679999999993</v>
      </c>
      <c r="Z393" s="11">
        <v>-83340.17</v>
      </c>
      <c r="AA393" s="11">
        <v>-84115.66</v>
      </c>
      <c r="AB393" s="11">
        <v>-775.49</v>
      </c>
      <c r="AC393" s="11">
        <v>-775.49</v>
      </c>
      <c r="AD393" s="11">
        <v>-775.49</v>
      </c>
      <c r="AE393" s="11">
        <v>-775.49</v>
      </c>
      <c r="AF393" s="11">
        <v>-775.49</v>
      </c>
      <c r="AG393" s="11">
        <v>-775.49</v>
      </c>
      <c r="AH393" s="11">
        <v>-775.49</v>
      </c>
      <c r="AI393" s="11">
        <v>-775.49</v>
      </c>
      <c r="AJ393" s="11">
        <v>-775.49</v>
      </c>
      <c r="AK393" s="11">
        <v>-775.49</v>
      </c>
      <c r="AL393" s="11">
        <v>-775.49</v>
      </c>
      <c r="AM393" s="11">
        <v>-775.49</v>
      </c>
      <c r="AN393" s="11">
        <v>-775.49</v>
      </c>
      <c r="AO393" t="str">
        <f t="shared" si="56"/>
        <v>ED</v>
      </c>
      <c r="AP393" t="str">
        <f>IFERROR(IF(VLOOKUP(MID(A393,4,2),'Data.Lookup - Do Not Print'!$S$3:$T$7,2,FALSE)=1,MID(A393,4,2),0),"AN")</f>
        <v>AN</v>
      </c>
      <c r="AQ393" t="s">
        <v>987</v>
      </c>
      <c r="AR393" t="str">
        <f t="shared" si="57"/>
        <v>331200</v>
      </c>
      <c r="AS393" t="str">
        <f>IF(AO393="GD",VLOOKUP(_xlfn.NUMBERVALUE(AR393),'Data.Lookup - Do Not Print'!$D$3:$E$12,2,TRUE),VLOOKUP(_xlfn.NUMBERVALUE(AR393),'Data.Lookup - Do Not Print'!$A$3:$B$16,2,TRUE))</f>
        <v>Production - Hydro</v>
      </c>
      <c r="AT393">
        <v>1</v>
      </c>
      <c r="AU393" t="str">
        <f t="shared" si="58"/>
        <v>ED.AN1</v>
      </c>
      <c r="AV393" s="46">
        <f>VLOOKUP($AU393,'2022-Allocations'!$I$6:$T$24,AV$8,FALSE)</f>
        <v>0.65529999999999999</v>
      </c>
      <c r="AW393" s="46">
        <f>VLOOKUP($AU393,'2022-Allocations'!$I$6:$T$24,AW$8,FALSE)</f>
        <v>0</v>
      </c>
      <c r="AX393" s="46">
        <f>VLOOKUP($AU393,'2022-Allocations'!$I$6:$T$24,AX$8,FALSE)</f>
        <v>0.34470000000000001</v>
      </c>
      <c r="AY393" s="46">
        <f>VLOOKUP($AU393,'2022-Allocations'!$I$6:$T$24,AY$8,FALSE)</f>
        <v>0</v>
      </c>
      <c r="AZ393" s="46">
        <f>VLOOKUP($AU393,'2022-Allocations'!$I$6:$T$24,AZ$8,FALSE)</f>
        <v>0</v>
      </c>
      <c r="BA393" s="121">
        <f t="shared" si="66"/>
        <v>0</v>
      </c>
      <c r="BB393" s="46">
        <f>VLOOKUP(A393,'Data.Lookup - Do Not Print'!$G$3:$I$802,3,FALSE)</f>
        <v>2.5100000000000001E-2</v>
      </c>
      <c r="BC393" s="46">
        <f>VLOOKUP(A393,'Data.Lookup - Do Not Print'!$M$3:$O$802,3,FALSE)</f>
        <v>2.3399999999999997E-2</v>
      </c>
      <c r="BD393" s="46" t="str">
        <f t="shared" si="60"/>
        <v>N</v>
      </c>
      <c r="BE393" s="126">
        <f t="shared" si="61"/>
        <v>242954</v>
      </c>
      <c r="BF393" s="126">
        <f t="shared" si="62"/>
        <v>0</v>
      </c>
      <c r="BG393" s="126">
        <f t="shared" si="63"/>
        <v>127798</v>
      </c>
      <c r="BH393" s="126">
        <f t="shared" si="64"/>
        <v>0</v>
      </c>
      <c r="BI393" s="126">
        <f t="shared" si="65"/>
        <v>0</v>
      </c>
      <c r="BJ393" s="131">
        <f t="shared" si="59"/>
        <v>0</v>
      </c>
    </row>
    <row r="394" spans="1:62" ht="13.5" thickBot="1">
      <c r="A394" s="9" t="s">
        <v>409</v>
      </c>
      <c r="B394" s="11">
        <v>30762799.07</v>
      </c>
      <c r="C394" s="11">
        <v>30792771.899999999</v>
      </c>
      <c r="D394" s="11">
        <v>30792771.899999999</v>
      </c>
      <c r="E394" s="11">
        <v>30792771.899999999</v>
      </c>
      <c r="F394" s="11">
        <v>30792771.899999999</v>
      </c>
      <c r="G394" s="11">
        <v>30792771.899999999</v>
      </c>
      <c r="H394" s="11">
        <v>30792771.899999999</v>
      </c>
      <c r="I394" s="11">
        <v>30792771.899999999</v>
      </c>
      <c r="J394" s="11">
        <v>30792771.899999999</v>
      </c>
      <c r="K394" s="11">
        <v>30792771.899999999</v>
      </c>
      <c r="L394" s="11">
        <v>30792771.899999999</v>
      </c>
      <c r="M394" s="11">
        <v>30792771.899999999</v>
      </c>
      <c r="N394" s="11">
        <v>30792771.899999999</v>
      </c>
      <c r="O394" s="11">
        <v>1018652.14</v>
      </c>
      <c r="P394" s="11">
        <v>958378.98</v>
      </c>
      <c r="Q394" s="11">
        <v>898076.47</v>
      </c>
      <c r="R394" s="11">
        <v>837773.96</v>
      </c>
      <c r="S394" s="11">
        <v>777471.45</v>
      </c>
      <c r="T394" s="11">
        <v>717168.94</v>
      </c>
      <c r="U394" s="11">
        <v>656866.43000000005</v>
      </c>
      <c r="V394" s="11">
        <v>596563.92000000004</v>
      </c>
      <c r="W394" s="11">
        <v>536261.4</v>
      </c>
      <c r="X394" s="11">
        <v>475958.88</v>
      </c>
      <c r="Y394" s="11">
        <v>415656.36</v>
      </c>
      <c r="Z394" s="11">
        <v>355353.84</v>
      </c>
      <c r="AA394" s="11">
        <v>295051.32</v>
      </c>
      <c r="AB394" s="11">
        <v>-60243.71</v>
      </c>
      <c r="AC394" s="11">
        <v>-60273.16</v>
      </c>
      <c r="AD394" s="11">
        <v>-60302.51</v>
      </c>
      <c r="AE394" s="11">
        <v>-60302.51</v>
      </c>
      <c r="AF394" s="11">
        <v>-60302.51</v>
      </c>
      <c r="AG394" s="11">
        <v>-60302.51</v>
      </c>
      <c r="AH394" s="11">
        <v>-60302.51</v>
      </c>
      <c r="AI394" s="11">
        <v>-60302.51</v>
      </c>
      <c r="AJ394" s="11">
        <v>-60302.52</v>
      </c>
      <c r="AK394" s="11">
        <v>-60302.52</v>
      </c>
      <c r="AL394" s="11">
        <v>-60302.52</v>
      </c>
      <c r="AM394" s="11">
        <v>-60302.52</v>
      </c>
      <c r="AN394" s="11">
        <v>-60302.52</v>
      </c>
      <c r="AO394" t="str">
        <f t="shared" si="56"/>
        <v>ED</v>
      </c>
      <c r="AP394" t="str">
        <f>IFERROR(IF(VLOOKUP(MID(A394,4,2),'Data.Lookup - Do Not Print'!$S$3:$T$7,2,FALSE)=1,MID(A394,4,2),0),"AN")</f>
        <v>AN</v>
      </c>
      <c r="AQ394" t="s">
        <v>987</v>
      </c>
      <c r="AR394" t="str">
        <f t="shared" si="57"/>
        <v>332000</v>
      </c>
      <c r="AS394" t="str">
        <f>IF(AO394="GD",VLOOKUP(_xlfn.NUMBERVALUE(AR394),'Data.Lookup - Do Not Print'!$D$3:$E$12,2,TRUE),VLOOKUP(_xlfn.NUMBERVALUE(AR394),'Data.Lookup - Do Not Print'!$A$3:$B$16,2,TRUE))</f>
        <v>Production - Hydro</v>
      </c>
      <c r="AT394">
        <v>1</v>
      </c>
      <c r="AU394" t="str">
        <f t="shared" si="58"/>
        <v>ED.AN1</v>
      </c>
      <c r="AV394" s="46">
        <f>VLOOKUP($AU394,'2022-Allocations'!$I$6:$T$24,AV$8,FALSE)</f>
        <v>0.65529999999999999</v>
      </c>
      <c r="AW394" s="46">
        <f>VLOOKUP($AU394,'2022-Allocations'!$I$6:$T$24,AW$8,FALSE)</f>
        <v>0</v>
      </c>
      <c r="AX394" s="46">
        <f>VLOOKUP($AU394,'2022-Allocations'!$I$6:$T$24,AX$8,FALSE)</f>
        <v>0.34470000000000001</v>
      </c>
      <c r="AY394" s="46">
        <f>VLOOKUP($AU394,'2022-Allocations'!$I$6:$T$24,AY$8,FALSE)</f>
        <v>0</v>
      </c>
      <c r="AZ394" s="46">
        <f>VLOOKUP($AU394,'2022-Allocations'!$I$6:$T$24,AZ$8,FALSE)</f>
        <v>0</v>
      </c>
      <c r="BA394" s="121">
        <f t="shared" si="66"/>
        <v>0</v>
      </c>
      <c r="BB394" s="46">
        <f>VLOOKUP(A394,'Data.Lookup - Do Not Print'!$G$3:$I$802,3,FALSE)</f>
        <v>2.35E-2</v>
      </c>
      <c r="BC394" s="46">
        <f>VLOOKUP(A394,'Data.Lookup - Do Not Print'!$M$3:$O$802,3,FALSE)</f>
        <v>2.8799999999999999E-2</v>
      </c>
      <c r="BD394" s="46" t="str">
        <f t="shared" si="60"/>
        <v>N</v>
      </c>
      <c r="BE394" s="126">
        <f t="shared" si="61"/>
        <v>20178503</v>
      </c>
      <c r="BF394" s="126">
        <f t="shared" si="62"/>
        <v>0</v>
      </c>
      <c r="BG394" s="126">
        <f t="shared" si="63"/>
        <v>10614268</v>
      </c>
      <c r="BH394" s="126">
        <f t="shared" si="64"/>
        <v>0</v>
      </c>
      <c r="BI394" s="126">
        <f t="shared" si="65"/>
        <v>0</v>
      </c>
      <c r="BJ394" s="131">
        <f t="shared" si="59"/>
        <v>0</v>
      </c>
    </row>
    <row r="395" spans="1:62" ht="13.5" thickBot="1">
      <c r="A395" s="9" t="s">
        <v>410</v>
      </c>
      <c r="B395" s="11">
        <v>82457.929999999993</v>
      </c>
      <c r="C395" s="11">
        <v>82457.929999999993</v>
      </c>
      <c r="D395" s="11">
        <v>82457.929999999993</v>
      </c>
      <c r="E395" s="11">
        <v>82457.929999999993</v>
      </c>
      <c r="F395" s="11">
        <v>82457.929999999993</v>
      </c>
      <c r="G395" s="11">
        <v>82457.929999999993</v>
      </c>
      <c r="H395" s="11">
        <v>82457.929999999993</v>
      </c>
      <c r="I395" s="11">
        <v>82457.929999999993</v>
      </c>
      <c r="J395" s="11">
        <v>82457.929999999993</v>
      </c>
      <c r="K395" s="11">
        <v>82457.929999999993</v>
      </c>
      <c r="L395" s="11">
        <v>82457.929999999993</v>
      </c>
      <c r="M395" s="11">
        <v>82457.929999999993</v>
      </c>
      <c r="N395" s="11">
        <v>82457.929999999993</v>
      </c>
      <c r="O395" s="11">
        <v>-7566.01</v>
      </c>
      <c r="P395" s="11">
        <v>-7680.76</v>
      </c>
      <c r="Q395" s="11">
        <v>-7795.51</v>
      </c>
      <c r="R395" s="11">
        <v>-7910.26</v>
      </c>
      <c r="S395" s="11">
        <v>-8025.01</v>
      </c>
      <c r="T395" s="11">
        <v>-8139.76</v>
      </c>
      <c r="U395" s="11">
        <v>-8254.51</v>
      </c>
      <c r="V395" s="11">
        <v>-8369.26</v>
      </c>
      <c r="W395" s="11">
        <v>-8484.02</v>
      </c>
      <c r="X395" s="11">
        <v>-8598.7800000000007</v>
      </c>
      <c r="Y395" s="11">
        <v>-8713.5400000000009</v>
      </c>
      <c r="Z395" s="11">
        <v>-8828.2999999999993</v>
      </c>
      <c r="AA395" s="11">
        <v>-8943.06</v>
      </c>
      <c r="AB395" s="11">
        <v>-114.75</v>
      </c>
      <c r="AC395" s="11">
        <v>-114.75</v>
      </c>
      <c r="AD395" s="11">
        <v>-114.75</v>
      </c>
      <c r="AE395" s="11">
        <v>-114.75</v>
      </c>
      <c r="AF395" s="11">
        <v>-114.75</v>
      </c>
      <c r="AG395" s="11">
        <v>-114.75</v>
      </c>
      <c r="AH395" s="11">
        <v>-114.75</v>
      </c>
      <c r="AI395" s="11">
        <v>-114.75</v>
      </c>
      <c r="AJ395" s="11">
        <v>-114.76</v>
      </c>
      <c r="AK395" s="11">
        <v>-114.76</v>
      </c>
      <c r="AL395" s="11">
        <v>-114.76</v>
      </c>
      <c r="AM395" s="11">
        <v>-114.76</v>
      </c>
      <c r="AN395" s="11">
        <v>-114.76</v>
      </c>
      <c r="AO395" t="str">
        <f t="shared" ref="AO395:AO458" si="67">LEFT(A395,2)</f>
        <v>ED</v>
      </c>
      <c r="AP395" t="str">
        <f>IFERROR(IF(VLOOKUP(MID(A395,4,2),'Data.Lookup - Do Not Print'!$S$3:$T$7,2,FALSE)=1,MID(A395,4,2),0),"AN")</f>
        <v>AN</v>
      </c>
      <c r="AQ395" t="s">
        <v>987</v>
      </c>
      <c r="AR395" t="str">
        <f t="shared" ref="AR395:AR458" si="68">RIGHT(A395,6)</f>
        <v>332100</v>
      </c>
      <c r="AS395" t="str">
        <f>IF(AO395="GD",VLOOKUP(_xlfn.NUMBERVALUE(AR395),'Data.Lookup - Do Not Print'!$D$3:$E$12,2,TRUE),VLOOKUP(_xlfn.NUMBERVALUE(AR395),'Data.Lookup - Do Not Print'!$A$3:$B$16,2,TRUE))</f>
        <v>Production - Hydro</v>
      </c>
      <c r="AT395">
        <v>1</v>
      </c>
      <c r="AU395" t="str">
        <f t="shared" ref="AU395:AU458" si="69">_xlfn.CONCAT(AO395,".",AP395,AT395)</f>
        <v>ED.AN1</v>
      </c>
      <c r="AV395" s="46">
        <f>VLOOKUP($AU395,'2022-Allocations'!$I$6:$T$24,AV$8,FALSE)</f>
        <v>0.65529999999999999</v>
      </c>
      <c r="AW395" s="46">
        <f>VLOOKUP($AU395,'2022-Allocations'!$I$6:$T$24,AW$8,FALSE)</f>
        <v>0</v>
      </c>
      <c r="AX395" s="46">
        <f>VLOOKUP($AU395,'2022-Allocations'!$I$6:$T$24,AX$8,FALSE)</f>
        <v>0.34470000000000001</v>
      </c>
      <c r="AY395" s="46">
        <f>VLOOKUP($AU395,'2022-Allocations'!$I$6:$T$24,AY$8,FALSE)</f>
        <v>0</v>
      </c>
      <c r="AZ395" s="46">
        <f>VLOOKUP($AU395,'2022-Allocations'!$I$6:$T$24,AZ$8,FALSE)</f>
        <v>0</v>
      </c>
      <c r="BA395" s="121">
        <f t="shared" si="66"/>
        <v>0</v>
      </c>
      <c r="BB395" s="46">
        <f>VLOOKUP(A395,'Data.Lookup - Do Not Print'!$G$3:$I$802,3,FALSE)</f>
        <v>1.67E-2</v>
      </c>
      <c r="BC395" s="46">
        <f>VLOOKUP(A395,'Data.Lookup - Do Not Print'!$M$3:$O$802,3,FALSE)</f>
        <v>2.5399999999999999E-2</v>
      </c>
      <c r="BD395" s="46" t="str">
        <f t="shared" si="60"/>
        <v>N</v>
      </c>
      <c r="BE395" s="126">
        <f t="shared" si="61"/>
        <v>54035</v>
      </c>
      <c r="BF395" s="126">
        <f t="shared" si="62"/>
        <v>0</v>
      </c>
      <c r="BG395" s="126">
        <f t="shared" si="63"/>
        <v>28423</v>
      </c>
      <c r="BH395" s="126">
        <f t="shared" si="64"/>
        <v>0</v>
      </c>
      <c r="BI395" s="126">
        <f t="shared" si="65"/>
        <v>0</v>
      </c>
      <c r="BJ395" s="131">
        <f t="shared" ref="BJ395:BJ458" si="70">IF(ABS(SUM(BE395:BI395)-N395)&gt;1,"Allocate",0)</f>
        <v>0</v>
      </c>
    </row>
    <row r="396" spans="1:62" ht="13.5" thickBot="1">
      <c r="A396" s="9" t="s">
        <v>411</v>
      </c>
      <c r="B396" s="12">
        <v>11034</v>
      </c>
      <c r="C396" s="12">
        <v>11034</v>
      </c>
      <c r="D396" s="12">
        <v>11034</v>
      </c>
      <c r="E396" s="12">
        <v>11034</v>
      </c>
      <c r="F396" s="12">
        <v>11034</v>
      </c>
      <c r="G396" s="12">
        <v>11034</v>
      </c>
      <c r="H396" s="12">
        <v>11034</v>
      </c>
      <c r="I396" s="12">
        <v>11034</v>
      </c>
      <c r="J396" s="12">
        <v>11034</v>
      </c>
      <c r="K396" s="12">
        <v>11034</v>
      </c>
      <c r="L396" s="12">
        <v>11034</v>
      </c>
      <c r="M396" s="12">
        <v>11034</v>
      </c>
      <c r="N396" s="12">
        <v>11034</v>
      </c>
      <c r="O396" s="11">
        <v>-1013.19</v>
      </c>
      <c r="P396" s="11">
        <v>-1036.3599999999999</v>
      </c>
      <c r="Q396" s="11">
        <v>-1059.53</v>
      </c>
      <c r="R396" s="11">
        <v>-1082.7</v>
      </c>
      <c r="S396" s="11">
        <v>-1105.8699999999999</v>
      </c>
      <c r="T396" s="11">
        <v>-1129.04</v>
      </c>
      <c r="U396" s="11">
        <v>-1152.21</v>
      </c>
      <c r="V396" s="11">
        <v>-1175.3800000000001</v>
      </c>
      <c r="W396" s="11">
        <v>-1198.55</v>
      </c>
      <c r="X396" s="11">
        <v>-1221.72</v>
      </c>
      <c r="Y396" s="11">
        <v>-1244.8900000000001</v>
      </c>
      <c r="Z396" s="11">
        <v>-1268.06</v>
      </c>
      <c r="AA396" s="11">
        <v>-1291.23</v>
      </c>
      <c r="AB396" s="11">
        <v>-23.17</v>
      </c>
      <c r="AC396" s="11">
        <v>-23.17</v>
      </c>
      <c r="AD396" s="11">
        <v>-23.17</v>
      </c>
      <c r="AE396" s="11">
        <v>-23.17</v>
      </c>
      <c r="AF396" s="11">
        <v>-23.17</v>
      </c>
      <c r="AG396" s="11">
        <v>-23.17</v>
      </c>
      <c r="AH396" s="11">
        <v>-23.17</v>
      </c>
      <c r="AI396" s="11">
        <v>-23.17</v>
      </c>
      <c r="AJ396" s="11">
        <v>-23.17</v>
      </c>
      <c r="AK396" s="11">
        <v>-23.17</v>
      </c>
      <c r="AL396" s="11">
        <v>-23.17</v>
      </c>
      <c r="AM396" s="11">
        <v>-23.17</v>
      </c>
      <c r="AN396" s="11">
        <v>-23.17</v>
      </c>
      <c r="AO396" t="str">
        <f t="shared" si="67"/>
        <v>ED</v>
      </c>
      <c r="AP396" t="str">
        <f>IFERROR(IF(VLOOKUP(MID(A396,4,2),'Data.Lookup - Do Not Print'!$S$3:$T$7,2,FALSE)=1,MID(A396,4,2),0),"AN")</f>
        <v>AN</v>
      </c>
      <c r="AQ396" t="s">
        <v>987</v>
      </c>
      <c r="AR396" t="str">
        <f t="shared" si="68"/>
        <v>332150</v>
      </c>
      <c r="AS396" t="str">
        <f>IF(AO396="GD",VLOOKUP(_xlfn.NUMBERVALUE(AR396),'Data.Lookup - Do Not Print'!$D$3:$E$12,2,TRUE),VLOOKUP(_xlfn.NUMBERVALUE(AR396),'Data.Lookup - Do Not Print'!$A$3:$B$16,2,TRUE))</f>
        <v>Production - Hydro</v>
      </c>
      <c r="AT396">
        <v>1</v>
      </c>
      <c r="AU396" t="str">
        <f t="shared" si="69"/>
        <v>ED.AN1</v>
      </c>
      <c r="AV396" s="46">
        <f>VLOOKUP($AU396,'2022-Allocations'!$I$6:$T$24,AV$8,FALSE)</f>
        <v>0.65529999999999999</v>
      </c>
      <c r="AW396" s="46">
        <f>VLOOKUP($AU396,'2022-Allocations'!$I$6:$T$24,AW$8,FALSE)</f>
        <v>0</v>
      </c>
      <c r="AX396" s="46">
        <f>VLOOKUP($AU396,'2022-Allocations'!$I$6:$T$24,AX$8,FALSE)</f>
        <v>0.34470000000000001</v>
      </c>
      <c r="AY396" s="46">
        <f>VLOOKUP($AU396,'2022-Allocations'!$I$6:$T$24,AY$8,FALSE)</f>
        <v>0</v>
      </c>
      <c r="AZ396" s="46">
        <f>VLOOKUP($AU396,'2022-Allocations'!$I$6:$T$24,AZ$8,FALSE)</f>
        <v>0</v>
      </c>
      <c r="BA396" s="121">
        <f t="shared" si="66"/>
        <v>0</v>
      </c>
      <c r="BB396" s="46">
        <f>VLOOKUP(A396,'Data.Lookup - Do Not Print'!$G$3:$I$802,3,FALSE)</f>
        <v>2.52E-2</v>
      </c>
      <c r="BC396" s="46">
        <f>VLOOKUP(A396,'Data.Lookup - Do Not Print'!$M$3:$O$802,3,FALSE)</f>
        <v>2.53E-2</v>
      </c>
      <c r="BD396" s="46" t="str">
        <f t="shared" ref="BD396:BD459" si="71">IF(AND(BB396=0,BC396=0),"Y","N")</f>
        <v>N</v>
      </c>
      <c r="BE396" s="126">
        <f t="shared" ref="BE396:BE459" si="72">ROUND($N396*AV396,0)</f>
        <v>7231</v>
      </c>
      <c r="BF396" s="126">
        <f t="shared" ref="BF396:BF459" si="73">ROUND($N396*AW396,0)</f>
        <v>0</v>
      </c>
      <c r="BG396" s="126">
        <f t="shared" ref="BG396:BG459" si="74">ROUND($N396*AX396,0)</f>
        <v>3803</v>
      </c>
      <c r="BH396" s="126">
        <f t="shared" ref="BH396:BH459" si="75">ROUND($N396*AY396,0)</f>
        <v>0</v>
      </c>
      <c r="BI396" s="126">
        <f t="shared" ref="BI396:BI459" si="76">ROUND($N396*AZ396,0)</f>
        <v>0</v>
      </c>
      <c r="BJ396" s="131">
        <f t="shared" si="70"/>
        <v>0</v>
      </c>
    </row>
    <row r="397" spans="1:62" ht="13.5" thickBot="1">
      <c r="A397" s="9" t="s">
        <v>412</v>
      </c>
      <c r="B397" s="11">
        <v>47371.9</v>
      </c>
      <c r="C397" s="11">
        <v>47371.9</v>
      </c>
      <c r="D397" s="11">
        <v>47371.9</v>
      </c>
      <c r="E397" s="11">
        <v>47371.9</v>
      </c>
      <c r="F397" s="11">
        <v>47371.9</v>
      </c>
      <c r="G397" s="11">
        <v>47371.9</v>
      </c>
      <c r="H397" s="11">
        <v>47371.9</v>
      </c>
      <c r="I397" s="11">
        <v>47371.9</v>
      </c>
      <c r="J397" s="11">
        <v>47371.9</v>
      </c>
      <c r="K397" s="11">
        <v>47371.9</v>
      </c>
      <c r="L397" s="11">
        <v>47371.9</v>
      </c>
      <c r="M397" s="11">
        <v>47371.9</v>
      </c>
      <c r="N397" s="11">
        <v>47371.9</v>
      </c>
      <c r="O397" s="11">
        <v>258.23</v>
      </c>
      <c r="P397" s="11">
        <v>185.59</v>
      </c>
      <c r="Q397" s="11">
        <v>112.95</v>
      </c>
      <c r="R397" s="11">
        <v>40.31</v>
      </c>
      <c r="S397" s="11">
        <v>-32.33</v>
      </c>
      <c r="T397" s="11">
        <v>-104.97</v>
      </c>
      <c r="U397" s="11">
        <v>-177.61</v>
      </c>
      <c r="V397" s="11">
        <v>-250.25</v>
      </c>
      <c r="W397" s="11">
        <v>-322.89</v>
      </c>
      <c r="X397" s="11">
        <v>-395.53</v>
      </c>
      <c r="Y397" s="11">
        <v>-468.17</v>
      </c>
      <c r="Z397" s="11">
        <v>-540.80999999999995</v>
      </c>
      <c r="AA397" s="11">
        <v>-613.45000000000005</v>
      </c>
      <c r="AB397" s="11">
        <v>-72.64</v>
      </c>
      <c r="AC397" s="11">
        <v>-72.64</v>
      </c>
      <c r="AD397" s="11">
        <v>-72.64</v>
      </c>
      <c r="AE397" s="11">
        <v>-72.64</v>
      </c>
      <c r="AF397" s="11">
        <v>-72.64</v>
      </c>
      <c r="AG397" s="11">
        <v>-72.64</v>
      </c>
      <c r="AH397" s="11">
        <v>-72.64</v>
      </c>
      <c r="AI397" s="11">
        <v>-72.64</v>
      </c>
      <c r="AJ397" s="11">
        <v>-72.64</v>
      </c>
      <c r="AK397" s="11">
        <v>-72.64</v>
      </c>
      <c r="AL397" s="11">
        <v>-72.64</v>
      </c>
      <c r="AM397" s="11">
        <v>-72.64</v>
      </c>
      <c r="AN397" s="11">
        <v>-72.64</v>
      </c>
      <c r="AO397" t="str">
        <f t="shared" si="67"/>
        <v>ED</v>
      </c>
      <c r="AP397" t="str">
        <f>IFERROR(IF(VLOOKUP(MID(A397,4,2),'Data.Lookup - Do Not Print'!$S$3:$T$7,2,FALSE)=1,MID(A397,4,2),0),"AN")</f>
        <v>AN</v>
      </c>
      <c r="AQ397" t="s">
        <v>987</v>
      </c>
      <c r="AR397" t="str">
        <f t="shared" si="68"/>
        <v>332200</v>
      </c>
      <c r="AS397" t="str">
        <f>IF(AO397="GD",VLOOKUP(_xlfn.NUMBERVALUE(AR397),'Data.Lookup - Do Not Print'!$D$3:$E$12,2,TRUE),VLOOKUP(_xlfn.NUMBERVALUE(AR397),'Data.Lookup - Do Not Print'!$A$3:$B$16,2,TRUE))</f>
        <v>Production - Hydro</v>
      </c>
      <c r="AT397">
        <v>1</v>
      </c>
      <c r="AU397" t="str">
        <f t="shared" si="69"/>
        <v>ED.AN1</v>
      </c>
      <c r="AV397" s="46">
        <f>VLOOKUP($AU397,'2022-Allocations'!$I$6:$T$24,AV$8,FALSE)</f>
        <v>0.65529999999999999</v>
      </c>
      <c r="AW397" s="46">
        <f>VLOOKUP($AU397,'2022-Allocations'!$I$6:$T$24,AW$8,FALSE)</f>
        <v>0</v>
      </c>
      <c r="AX397" s="46">
        <f>VLOOKUP($AU397,'2022-Allocations'!$I$6:$T$24,AX$8,FALSE)</f>
        <v>0.34470000000000001</v>
      </c>
      <c r="AY397" s="46">
        <f>VLOOKUP($AU397,'2022-Allocations'!$I$6:$T$24,AY$8,FALSE)</f>
        <v>0</v>
      </c>
      <c r="AZ397" s="46">
        <f>VLOOKUP($AU397,'2022-Allocations'!$I$6:$T$24,AZ$8,FALSE)</f>
        <v>0</v>
      </c>
      <c r="BA397" s="121">
        <f t="shared" si="66"/>
        <v>0</v>
      </c>
      <c r="BB397" s="46">
        <f>VLOOKUP(A397,'Data.Lookup - Do Not Print'!$G$3:$I$802,3,FALSE)</f>
        <v>1.84E-2</v>
      </c>
      <c r="BC397" s="46">
        <f>VLOOKUP(A397,'Data.Lookup - Do Not Print'!$M$3:$O$802,3,FALSE)</f>
        <v>3.4000000000000002E-2</v>
      </c>
      <c r="BD397" s="46" t="str">
        <f t="shared" si="71"/>
        <v>N</v>
      </c>
      <c r="BE397" s="126">
        <f t="shared" si="72"/>
        <v>31043</v>
      </c>
      <c r="BF397" s="126">
        <f t="shared" si="73"/>
        <v>0</v>
      </c>
      <c r="BG397" s="126">
        <f t="shared" si="74"/>
        <v>16329</v>
      </c>
      <c r="BH397" s="126">
        <f t="shared" si="75"/>
        <v>0</v>
      </c>
      <c r="BI397" s="126">
        <f t="shared" si="76"/>
        <v>0</v>
      </c>
      <c r="BJ397" s="131">
        <f t="shared" si="70"/>
        <v>0</v>
      </c>
    </row>
    <row r="398" spans="1:62" ht="13.5" thickBot="1">
      <c r="A398" s="9" t="s">
        <v>413</v>
      </c>
      <c r="B398" s="11">
        <v>41757097.619999997</v>
      </c>
      <c r="C398" s="11">
        <v>41743141.619999997</v>
      </c>
      <c r="D398" s="11">
        <v>41743141.619999997</v>
      </c>
      <c r="E398" s="11">
        <v>41743141.619999997</v>
      </c>
      <c r="F398" s="11">
        <v>41743141.619999997</v>
      </c>
      <c r="G398" s="11">
        <v>41743141.619999997</v>
      </c>
      <c r="H398" s="11">
        <v>41743141.619999997</v>
      </c>
      <c r="I398" s="11">
        <v>41743141.619999997</v>
      </c>
      <c r="J398" s="11">
        <v>41128409.609999999</v>
      </c>
      <c r="K398" s="11">
        <v>41128409.609999999</v>
      </c>
      <c r="L398" s="11">
        <v>41143068.990000002</v>
      </c>
      <c r="M398" s="11">
        <v>41143068.990000002</v>
      </c>
      <c r="N398" s="11">
        <v>41134467.990000002</v>
      </c>
      <c r="O398" s="11">
        <v>2536008.5299999998</v>
      </c>
      <c r="P398" s="11">
        <v>2460201.77</v>
      </c>
      <c r="Q398" s="11">
        <v>2370454.0299999998</v>
      </c>
      <c r="R398" s="11">
        <v>2280706.29</v>
      </c>
      <c r="S398" s="11">
        <v>2190958.5499999998</v>
      </c>
      <c r="T398" s="11">
        <v>2101210.81</v>
      </c>
      <c r="U398" s="11">
        <v>2011463.07</v>
      </c>
      <c r="V398" s="11">
        <v>1921715.33</v>
      </c>
      <c r="W398" s="11">
        <v>2447360.42</v>
      </c>
      <c r="X398" s="11">
        <v>2358934.34</v>
      </c>
      <c r="Y398" s="11">
        <v>2270492.5099999998</v>
      </c>
      <c r="Z398" s="11">
        <v>2182034.91</v>
      </c>
      <c r="AA398" s="11">
        <v>2102187.56</v>
      </c>
      <c r="AB398" s="11">
        <v>-89777.76</v>
      </c>
      <c r="AC398" s="11">
        <v>-89762.76</v>
      </c>
      <c r="AD398" s="11">
        <v>-89747.74</v>
      </c>
      <c r="AE398" s="11">
        <v>-89747.74</v>
      </c>
      <c r="AF398" s="11">
        <v>-89747.74</v>
      </c>
      <c r="AG398" s="11">
        <v>-89747.74</v>
      </c>
      <c r="AH398" s="11">
        <v>-89747.74</v>
      </c>
      <c r="AI398" s="11">
        <v>-89747.74</v>
      </c>
      <c r="AJ398" s="11">
        <v>-89086.92</v>
      </c>
      <c r="AK398" s="11">
        <v>-88426.08</v>
      </c>
      <c r="AL398" s="11">
        <v>-88441.83</v>
      </c>
      <c r="AM398" s="11">
        <v>-88457.600000000006</v>
      </c>
      <c r="AN398" s="11">
        <v>-88448.35</v>
      </c>
      <c r="AO398" t="str">
        <f t="shared" si="67"/>
        <v>ED</v>
      </c>
      <c r="AP398" t="str">
        <f>IFERROR(IF(VLOOKUP(MID(A398,4,2),'Data.Lookup - Do Not Print'!$S$3:$T$7,2,FALSE)=1,MID(A398,4,2),0),"AN")</f>
        <v>AN</v>
      </c>
      <c r="AQ398" t="s">
        <v>987</v>
      </c>
      <c r="AR398" t="str">
        <f t="shared" si="68"/>
        <v>333000</v>
      </c>
      <c r="AS398" t="str">
        <f>IF(AO398="GD",VLOOKUP(_xlfn.NUMBERVALUE(AR398),'Data.Lookup - Do Not Print'!$D$3:$E$12,2,TRUE),VLOOKUP(_xlfn.NUMBERVALUE(AR398),'Data.Lookup - Do Not Print'!$A$3:$B$16,2,TRUE))</f>
        <v>Production - Hydro</v>
      </c>
      <c r="AT398">
        <v>1</v>
      </c>
      <c r="AU398" t="str">
        <f t="shared" si="69"/>
        <v>ED.AN1</v>
      </c>
      <c r="AV398" s="46">
        <f>VLOOKUP($AU398,'2022-Allocations'!$I$6:$T$24,AV$8,FALSE)</f>
        <v>0.65529999999999999</v>
      </c>
      <c r="AW398" s="46">
        <f>VLOOKUP($AU398,'2022-Allocations'!$I$6:$T$24,AW$8,FALSE)</f>
        <v>0</v>
      </c>
      <c r="AX398" s="46">
        <f>VLOOKUP($AU398,'2022-Allocations'!$I$6:$T$24,AX$8,FALSE)</f>
        <v>0.34470000000000001</v>
      </c>
      <c r="AY398" s="46">
        <f>VLOOKUP($AU398,'2022-Allocations'!$I$6:$T$24,AY$8,FALSE)</f>
        <v>0</v>
      </c>
      <c r="AZ398" s="46">
        <f>VLOOKUP($AU398,'2022-Allocations'!$I$6:$T$24,AZ$8,FALSE)</f>
        <v>0</v>
      </c>
      <c r="BA398" s="121">
        <f t="shared" si="66"/>
        <v>0</v>
      </c>
      <c r="BB398" s="46">
        <f>VLOOKUP(A398,'Data.Lookup - Do Not Print'!$G$3:$I$802,3,FALSE)</f>
        <v>2.5799999999999997E-2</v>
      </c>
      <c r="BC398" s="46">
        <f>VLOOKUP(A398,'Data.Lookup - Do Not Print'!$M$3:$O$802,3,FALSE)</f>
        <v>3.1699999999999999E-2</v>
      </c>
      <c r="BD398" s="46" t="str">
        <f t="shared" si="71"/>
        <v>N</v>
      </c>
      <c r="BE398" s="126">
        <f t="shared" si="72"/>
        <v>26955417</v>
      </c>
      <c r="BF398" s="126">
        <f t="shared" si="73"/>
        <v>0</v>
      </c>
      <c r="BG398" s="126">
        <f t="shared" si="74"/>
        <v>14179051</v>
      </c>
      <c r="BH398" s="126">
        <f t="shared" si="75"/>
        <v>0</v>
      </c>
      <c r="BI398" s="126">
        <f t="shared" si="76"/>
        <v>0</v>
      </c>
      <c r="BJ398" s="131">
        <f t="shared" si="70"/>
        <v>0</v>
      </c>
    </row>
    <row r="399" spans="1:62" ht="13.5" thickBot="1">
      <c r="A399" s="9" t="s">
        <v>414</v>
      </c>
      <c r="B399" s="11">
        <v>17923216.82</v>
      </c>
      <c r="C399" s="11">
        <v>17928976.32</v>
      </c>
      <c r="D399" s="11">
        <v>17930081.289999999</v>
      </c>
      <c r="E399" s="11">
        <v>17930451.640000001</v>
      </c>
      <c r="F399" s="11">
        <v>17930186.48</v>
      </c>
      <c r="G399" s="11">
        <v>17931279.350000001</v>
      </c>
      <c r="H399" s="11">
        <v>17931279.350000001</v>
      </c>
      <c r="I399" s="11">
        <v>17931279.350000001</v>
      </c>
      <c r="J399" s="11">
        <v>17931279.350000001</v>
      </c>
      <c r="K399" s="11">
        <v>18547265.170000002</v>
      </c>
      <c r="L399" s="11">
        <v>18563391.109999999</v>
      </c>
      <c r="M399" s="11">
        <v>18574454.98</v>
      </c>
      <c r="N399" s="11">
        <v>18580449.170000002</v>
      </c>
      <c r="O399" s="11">
        <v>-1282994.25</v>
      </c>
      <c r="P399" s="11">
        <v>-1317552.6100000001</v>
      </c>
      <c r="Q399" s="11">
        <v>-1361181.12</v>
      </c>
      <c r="R399" s="11">
        <v>-1404811.43</v>
      </c>
      <c r="S399" s="11">
        <v>-1447390.86</v>
      </c>
      <c r="T399" s="11">
        <v>-1491022.3</v>
      </c>
      <c r="U399" s="11">
        <v>-1534655.07</v>
      </c>
      <c r="V399" s="11">
        <v>-1578287.84</v>
      </c>
      <c r="W399" s="11">
        <v>-1621920.63</v>
      </c>
      <c r="X399" s="11">
        <v>-1666302.86</v>
      </c>
      <c r="Y399" s="11">
        <v>-1711454.15</v>
      </c>
      <c r="Z399" s="11">
        <v>-1756638.52</v>
      </c>
      <c r="AA399" s="11">
        <v>-1801843.65</v>
      </c>
      <c r="AB399" s="11">
        <v>-43466.36</v>
      </c>
      <c r="AC399" s="11">
        <v>-43620.17</v>
      </c>
      <c r="AD399" s="11">
        <v>-43628.51</v>
      </c>
      <c r="AE399" s="11">
        <v>-43630.31</v>
      </c>
      <c r="AF399" s="11">
        <v>-43630.43</v>
      </c>
      <c r="AG399" s="11">
        <v>-43631.44</v>
      </c>
      <c r="AH399" s="11">
        <v>-43632.77</v>
      </c>
      <c r="AI399" s="11">
        <v>-43632.77</v>
      </c>
      <c r="AJ399" s="11">
        <v>-43632.79</v>
      </c>
      <c r="AK399" s="11">
        <v>-44382.23</v>
      </c>
      <c r="AL399" s="11">
        <v>-45151.29</v>
      </c>
      <c r="AM399" s="11">
        <v>-45184.37</v>
      </c>
      <c r="AN399" s="11">
        <v>-45205.13</v>
      </c>
      <c r="AO399" t="str">
        <f t="shared" si="67"/>
        <v>ED</v>
      </c>
      <c r="AP399" t="str">
        <f>IFERROR(IF(VLOOKUP(MID(A399,4,2),'Data.Lookup - Do Not Print'!$S$3:$T$7,2,FALSE)=1,MID(A399,4,2),0),"AN")</f>
        <v>AN</v>
      </c>
      <c r="AQ399" t="s">
        <v>987</v>
      </c>
      <c r="AR399" t="str">
        <f t="shared" si="68"/>
        <v>334000</v>
      </c>
      <c r="AS399" t="str">
        <f>IF(AO399="GD",VLOOKUP(_xlfn.NUMBERVALUE(AR399),'Data.Lookup - Do Not Print'!$D$3:$E$12,2,TRUE),VLOOKUP(_xlfn.NUMBERVALUE(AR399),'Data.Lookup - Do Not Print'!$A$3:$B$16,2,TRUE))</f>
        <v>Production - Hydro</v>
      </c>
      <c r="AT399">
        <v>1</v>
      </c>
      <c r="AU399" t="str">
        <f t="shared" si="69"/>
        <v>ED.AN1</v>
      </c>
      <c r="AV399" s="46">
        <f>VLOOKUP($AU399,'2022-Allocations'!$I$6:$T$24,AV$8,FALSE)</f>
        <v>0.65529999999999999</v>
      </c>
      <c r="AW399" s="46">
        <f>VLOOKUP($AU399,'2022-Allocations'!$I$6:$T$24,AW$8,FALSE)</f>
        <v>0</v>
      </c>
      <c r="AX399" s="46">
        <f>VLOOKUP($AU399,'2022-Allocations'!$I$6:$T$24,AX$8,FALSE)</f>
        <v>0.34470000000000001</v>
      </c>
      <c r="AY399" s="46">
        <f>VLOOKUP($AU399,'2022-Allocations'!$I$6:$T$24,AY$8,FALSE)</f>
        <v>0</v>
      </c>
      <c r="AZ399" s="46">
        <f>VLOOKUP($AU399,'2022-Allocations'!$I$6:$T$24,AZ$8,FALSE)</f>
        <v>0</v>
      </c>
      <c r="BA399" s="121">
        <f t="shared" si="66"/>
        <v>0</v>
      </c>
      <c r="BB399" s="46">
        <f>VLOOKUP(A399,'Data.Lookup - Do Not Print'!$G$3:$I$802,3,FALSE)</f>
        <v>2.92E-2</v>
      </c>
      <c r="BC399" s="46">
        <f>VLOOKUP(A399,'Data.Lookup - Do Not Print'!$M$3:$O$802,3,FALSE)</f>
        <v>3.3099999999999997E-2</v>
      </c>
      <c r="BD399" s="46" t="str">
        <f t="shared" si="71"/>
        <v>N</v>
      </c>
      <c r="BE399" s="126">
        <f t="shared" si="72"/>
        <v>12175768</v>
      </c>
      <c r="BF399" s="126">
        <f t="shared" si="73"/>
        <v>0</v>
      </c>
      <c r="BG399" s="126">
        <f t="shared" si="74"/>
        <v>6404681</v>
      </c>
      <c r="BH399" s="126">
        <f t="shared" si="75"/>
        <v>0</v>
      </c>
      <c r="BI399" s="126">
        <f t="shared" si="76"/>
        <v>0</v>
      </c>
      <c r="BJ399" s="131">
        <f t="shared" si="70"/>
        <v>0</v>
      </c>
    </row>
    <row r="400" spans="1:62" ht="13.5" thickBot="1">
      <c r="A400" s="9" t="s">
        <v>415</v>
      </c>
      <c r="B400" s="11">
        <v>1052123.3999999999</v>
      </c>
      <c r="C400" s="11">
        <v>1022150.57</v>
      </c>
      <c r="D400" s="11">
        <v>1022150.57</v>
      </c>
      <c r="E400" s="11">
        <v>1022150.57</v>
      </c>
      <c r="F400" s="11">
        <v>1022150.57</v>
      </c>
      <c r="G400" s="11">
        <v>1022150.57</v>
      </c>
      <c r="H400" s="11">
        <v>1022150.57</v>
      </c>
      <c r="I400" s="11">
        <v>1022150.57</v>
      </c>
      <c r="J400" s="11">
        <v>1022150.57</v>
      </c>
      <c r="K400" s="11">
        <v>1022150.57</v>
      </c>
      <c r="L400" s="11">
        <v>1022150.57</v>
      </c>
      <c r="M400" s="11">
        <v>1022150.57</v>
      </c>
      <c r="N400" s="11">
        <v>1022150.57</v>
      </c>
      <c r="O400" s="11">
        <v>-45337.26</v>
      </c>
      <c r="P400" s="11">
        <v>-47653.53</v>
      </c>
      <c r="Q400" s="11">
        <v>-49936.34</v>
      </c>
      <c r="R400" s="11">
        <v>-52219.15</v>
      </c>
      <c r="S400" s="11">
        <v>-54501.96</v>
      </c>
      <c r="T400" s="11">
        <v>-56784.77</v>
      </c>
      <c r="U400" s="11">
        <v>-59067.58</v>
      </c>
      <c r="V400" s="11">
        <v>-61350.39</v>
      </c>
      <c r="W400" s="11">
        <v>-63633.19</v>
      </c>
      <c r="X400" s="11">
        <v>-65915.990000000005</v>
      </c>
      <c r="Y400" s="11">
        <v>-68198.789999999994</v>
      </c>
      <c r="Z400" s="11">
        <v>-70481.59</v>
      </c>
      <c r="AA400" s="11">
        <v>-72764.39</v>
      </c>
      <c r="AB400" s="11">
        <v>-2349.12</v>
      </c>
      <c r="AC400" s="11">
        <v>-2316.27</v>
      </c>
      <c r="AD400" s="11">
        <v>-2282.81</v>
      </c>
      <c r="AE400" s="11">
        <v>-2282.81</v>
      </c>
      <c r="AF400" s="11">
        <v>-2282.81</v>
      </c>
      <c r="AG400" s="11">
        <v>-2282.81</v>
      </c>
      <c r="AH400" s="11">
        <v>-2282.81</v>
      </c>
      <c r="AI400" s="11">
        <v>-2282.81</v>
      </c>
      <c r="AJ400" s="11">
        <v>-2282.8000000000002</v>
      </c>
      <c r="AK400" s="11">
        <v>-2282.8000000000002</v>
      </c>
      <c r="AL400" s="11">
        <v>-2282.8000000000002</v>
      </c>
      <c r="AM400" s="11">
        <v>-2282.8000000000002</v>
      </c>
      <c r="AN400" s="11">
        <v>-2282.8000000000002</v>
      </c>
      <c r="AO400" t="str">
        <f t="shared" si="67"/>
        <v>ED</v>
      </c>
      <c r="AP400" t="str">
        <f>IFERROR(IF(VLOOKUP(MID(A400,4,2),'Data.Lookup - Do Not Print'!$S$3:$T$7,2,FALSE)=1,MID(A400,4,2),0),"AN")</f>
        <v>AN</v>
      </c>
      <c r="AQ400" t="s">
        <v>987</v>
      </c>
      <c r="AR400" t="str">
        <f t="shared" si="68"/>
        <v>335000</v>
      </c>
      <c r="AS400" t="str">
        <f>IF(AO400="GD",VLOOKUP(_xlfn.NUMBERVALUE(AR400),'Data.Lookup - Do Not Print'!$D$3:$E$12,2,TRUE),VLOOKUP(_xlfn.NUMBERVALUE(AR400),'Data.Lookup - Do Not Print'!$A$3:$B$16,2,TRUE))</f>
        <v>Production - Hydro</v>
      </c>
      <c r="AT400">
        <v>1</v>
      </c>
      <c r="AU400" t="str">
        <f t="shared" si="69"/>
        <v>ED.AN1</v>
      </c>
      <c r="AV400" s="46">
        <f>VLOOKUP($AU400,'2022-Allocations'!$I$6:$T$24,AV$8,FALSE)</f>
        <v>0.65529999999999999</v>
      </c>
      <c r="AW400" s="46">
        <f>VLOOKUP($AU400,'2022-Allocations'!$I$6:$T$24,AW$8,FALSE)</f>
        <v>0</v>
      </c>
      <c r="AX400" s="46">
        <f>VLOOKUP($AU400,'2022-Allocations'!$I$6:$T$24,AX$8,FALSE)</f>
        <v>0.34470000000000001</v>
      </c>
      <c r="AY400" s="46">
        <f>VLOOKUP($AU400,'2022-Allocations'!$I$6:$T$24,AY$8,FALSE)</f>
        <v>0</v>
      </c>
      <c r="AZ400" s="46">
        <f>VLOOKUP($AU400,'2022-Allocations'!$I$6:$T$24,AZ$8,FALSE)</f>
        <v>0</v>
      </c>
      <c r="BA400" s="121">
        <f t="shared" si="66"/>
        <v>0</v>
      </c>
      <c r="BB400" s="46">
        <f>VLOOKUP(A400,'Data.Lookup - Do Not Print'!$G$3:$I$802,3,FALSE)</f>
        <v>2.6800000000000001E-2</v>
      </c>
      <c r="BC400" s="46">
        <f>VLOOKUP(A400,'Data.Lookup - Do Not Print'!$M$3:$O$802,3,FALSE)</f>
        <v>2.86E-2</v>
      </c>
      <c r="BD400" s="46" t="str">
        <f t="shared" si="71"/>
        <v>N</v>
      </c>
      <c r="BE400" s="126">
        <f t="shared" si="72"/>
        <v>669815</v>
      </c>
      <c r="BF400" s="126">
        <f t="shared" si="73"/>
        <v>0</v>
      </c>
      <c r="BG400" s="126">
        <f t="shared" si="74"/>
        <v>352335</v>
      </c>
      <c r="BH400" s="126">
        <f t="shared" si="75"/>
        <v>0</v>
      </c>
      <c r="BI400" s="126">
        <f t="shared" si="76"/>
        <v>0</v>
      </c>
      <c r="BJ400" s="131">
        <f t="shared" si="70"/>
        <v>0</v>
      </c>
    </row>
    <row r="401" spans="1:62" ht="13.5" thickBot="1">
      <c r="A401" s="9" t="s">
        <v>416</v>
      </c>
      <c r="B401" s="11">
        <v>18741.21</v>
      </c>
      <c r="C401" s="11">
        <v>18741.21</v>
      </c>
      <c r="D401" s="11">
        <v>18741.21</v>
      </c>
      <c r="E401" s="11">
        <v>18741.21</v>
      </c>
      <c r="F401" s="11">
        <v>18741.21</v>
      </c>
      <c r="G401" s="11">
        <v>18741.21</v>
      </c>
      <c r="H401" s="11">
        <v>18741.21</v>
      </c>
      <c r="I401" s="11">
        <v>18741.21</v>
      </c>
      <c r="J401" s="11">
        <v>18741.21</v>
      </c>
      <c r="K401" s="11">
        <v>18741.21</v>
      </c>
      <c r="L401" s="11">
        <v>18741.21</v>
      </c>
      <c r="M401" s="11">
        <v>18741.21</v>
      </c>
      <c r="N401" s="11">
        <v>18741.21</v>
      </c>
      <c r="O401" s="11">
        <v>-523.02</v>
      </c>
      <c r="P401" s="11">
        <v>-559.09</v>
      </c>
      <c r="Q401" s="11">
        <v>-595.16</v>
      </c>
      <c r="R401" s="11">
        <v>-631.23</v>
      </c>
      <c r="S401" s="11">
        <v>-667.3</v>
      </c>
      <c r="T401" s="11">
        <v>-703.37</v>
      </c>
      <c r="U401" s="11">
        <v>-739.44</v>
      </c>
      <c r="V401" s="11">
        <v>-775.51</v>
      </c>
      <c r="W401" s="11">
        <v>-811.58</v>
      </c>
      <c r="X401" s="11">
        <v>-847.65</v>
      </c>
      <c r="Y401" s="11">
        <v>-883.72</v>
      </c>
      <c r="Z401" s="11">
        <v>-919.79</v>
      </c>
      <c r="AA401" s="11">
        <v>-955.86</v>
      </c>
      <c r="AB401" s="11">
        <v>-36.07</v>
      </c>
      <c r="AC401" s="11">
        <v>-36.07</v>
      </c>
      <c r="AD401" s="11">
        <v>-36.07</v>
      </c>
      <c r="AE401" s="11">
        <v>-36.07</v>
      </c>
      <c r="AF401" s="11">
        <v>-36.07</v>
      </c>
      <c r="AG401" s="11">
        <v>-36.07</v>
      </c>
      <c r="AH401" s="11">
        <v>-36.07</v>
      </c>
      <c r="AI401" s="11">
        <v>-36.07</v>
      </c>
      <c r="AJ401" s="11">
        <v>-36.07</v>
      </c>
      <c r="AK401" s="11">
        <v>-36.07</v>
      </c>
      <c r="AL401" s="11">
        <v>-36.07</v>
      </c>
      <c r="AM401" s="11">
        <v>-36.07</v>
      </c>
      <c r="AN401" s="11">
        <v>-36.07</v>
      </c>
      <c r="AO401" t="str">
        <f t="shared" si="67"/>
        <v>ED</v>
      </c>
      <c r="AP401" t="str">
        <f>IFERROR(IF(VLOOKUP(MID(A401,4,2),'Data.Lookup - Do Not Print'!$S$3:$T$7,2,FALSE)=1,MID(A401,4,2),0),"AN")</f>
        <v>AN</v>
      </c>
      <c r="AQ401" t="s">
        <v>987</v>
      </c>
      <c r="AR401" t="str">
        <f t="shared" si="68"/>
        <v>335200</v>
      </c>
      <c r="AS401" t="str">
        <f>IF(AO401="GD",VLOOKUP(_xlfn.NUMBERVALUE(AR401),'Data.Lookup - Do Not Print'!$D$3:$E$12,2,TRUE),VLOOKUP(_xlfn.NUMBERVALUE(AR401),'Data.Lookup - Do Not Print'!$A$3:$B$16,2,TRUE))</f>
        <v>Production - Hydro</v>
      </c>
      <c r="AT401">
        <v>1</v>
      </c>
      <c r="AU401" t="str">
        <f t="shared" si="69"/>
        <v>ED.AN1</v>
      </c>
      <c r="AV401" s="46">
        <f>VLOOKUP($AU401,'2022-Allocations'!$I$6:$T$24,AV$8,FALSE)</f>
        <v>0.65529999999999999</v>
      </c>
      <c r="AW401" s="46">
        <f>VLOOKUP($AU401,'2022-Allocations'!$I$6:$T$24,AW$8,FALSE)</f>
        <v>0</v>
      </c>
      <c r="AX401" s="46">
        <f>VLOOKUP($AU401,'2022-Allocations'!$I$6:$T$24,AX$8,FALSE)</f>
        <v>0.34470000000000001</v>
      </c>
      <c r="AY401" s="46">
        <f>VLOOKUP($AU401,'2022-Allocations'!$I$6:$T$24,AY$8,FALSE)</f>
        <v>0</v>
      </c>
      <c r="AZ401" s="46">
        <f>VLOOKUP($AU401,'2022-Allocations'!$I$6:$T$24,AZ$8,FALSE)</f>
        <v>0</v>
      </c>
      <c r="BA401" s="121">
        <f t="shared" si="66"/>
        <v>0</v>
      </c>
      <c r="BB401" s="46">
        <f>VLOOKUP(A401,'Data.Lookup - Do Not Print'!$G$3:$I$802,3,FALSE)</f>
        <v>2.3100000000000002E-2</v>
      </c>
      <c r="BC401" s="46">
        <f>VLOOKUP(A401,'Data.Lookup - Do Not Print'!$M$3:$O$802,3,FALSE)</f>
        <v>2.7400000000000001E-2</v>
      </c>
      <c r="BD401" s="46" t="str">
        <f t="shared" si="71"/>
        <v>N</v>
      </c>
      <c r="BE401" s="126">
        <f t="shared" si="72"/>
        <v>12281</v>
      </c>
      <c r="BF401" s="126">
        <f t="shared" si="73"/>
        <v>0</v>
      </c>
      <c r="BG401" s="126">
        <f t="shared" si="74"/>
        <v>6460</v>
      </c>
      <c r="BH401" s="126">
        <f t="shared" si="75"/>
        <v>0</v>
      </c>
      <c r="BI401" s="126">
        <f t="shared" si="76"/>
        <v>0</v>
      </c>
      <c r="BJ401" s="131">
        <f t="shared" si="70"/>
        <v>0</v>
      </c>
    </row>
    <row r="402" spans="1:62" ht="13.5" thickBot="1">
      <c r="A402" s="9" t="s">
        <v>417</v>
      </c>
      <c r="B402" s="11">
        <v>594870.06000000006</v>
      </c>
      <c r="C402" s="11">
        <v>594870.06000000006</v>
      </c>
      <c r="D402" s="11">
        <v>594870.06000000006</v>
      </c>
      <c r="E402" s="11">
        <v>594870.06000000006</v>
      </c>
      <c r="F402" s="11">
        <v>594870.06000000006</v>
      </c>
      <c r="G402" s="11">
        <v>594870.06000000006</v>
      </c>
      <c r="H402" s="11">
        <v>594870.06000000006</v>
      </c>
      <c r="I402" s="11">
        <v>594870.06000000006</v>
      </c>
      <c r="J402" s="11">
        <v>594870.06000000006</v>
      </c>
      <c r="K402" s="11">
        <v>594870.06000000006</v>
      </c>
      <c r="L402" s="11">
        <v>594870.06000000006</v>
      </c>
      <c r="M402" s="11">
        <v>594870.06000000006</v>
      </c>
      <c r="N402" s="11">
        <v>594870.06000000006</v>
      </c>
      <c r="O402" s="11">
        <v>-174396.17</v>
      </c>
      <c r="P402" s="11">
        <v>-175734.63</v>
      </c>
      <c r="Q402" s="11">
        <v>-177073.09</v>
      </c>
      <c r="R402" s="11">
        <v>-178411.55</v>
      </c>
      <c r="S402" s="11">
        <v>-179750.01</v>
      </c>
      <c r="T402" s="11">
        <v>-181088.47</v>
      </c>
      <c r="U402" s="11">
        <v>-182426.93</v>
      </c>
      <c r="V402" s="11">
        <v>-183765.39</v>
      </c>
      <c r="W402" s="11">
        <v>-185103.85</v>
      </c>
      <c r="X402" s="11">
        <v>-186442.31</v>
      </c>
      <c r="Y402" s="11">
        <v>-187780.77</v>
      </c>
      <c r="Z402" s="11">
        <v>-189119.23</v>
      </c>
      <c r="AA402" s="11">
        <v>-190457.69</v>
      </c>
      <c r="AB402" s="11">
        <v>-1338.46</v>
      </c>
      <c r="AC402" s="11">
        <v>-1338.46</v>
      </c>
      <c r="AD402" s="11">
        <v>-1338.46</v>
      </c>
      <c r="AE402" s="11">
        <v>-1338.46</v>
      </c>
      <c r="AF402" s="11">
        <v>-1338.46</v>
      </c>
      <c r="AG402" s="11">
        <v>-1338.46</v>
      </c>
      <c r="AH402" s="11">
        <v>-1338.46</v>
      </c>
      <c r="AI402" s="11">
        <v>-1338.46</v>
      </c>
      <c r="AJ402" s="11">
        <v>-1338.46</v>
      </c>
      <c r="AK402" s="11">
        <v>-1338.46</v>
      </c>
      <c r="AL402" s="11">
        <v>-1338.46</v>
      </c>
      <c r="AM402" s="11">
        <v>-1338.46</v>
      </c>
      <c r="AN402" s="11">
        <v>-1338.46</v>
      </c>
      <c r="AO402" t="str">
        <f t="shared" si="67"/>
        <v>ED</v>
      </c>
      <c r="AP402" t="str">
        <f>IFERROR(IF(VLOOKUP(MID(A402,4,2),'Data.Lookup - Do Not Print'!$S$3:$T$7,2,FALSE)=1,MID(A402,4,2),0),"AN")</f>
        <v>AN</v>
      </c>
      <c r="AQ402" t="s">
        <v>987</v>
      </c>
      <c r="AR402" t="str">
        <f t="shared" si="68"/>
        <v>336000</v>
      </c>
      <c r="AS402" t="str">
        <f>IF(AO402="GD",VLOOKUP(_xlfn.NUMBERVALUE(AR402),'Data.Lookup - Do Not Print'!$D$3:$E$12,2,TRUE),VLOOKUP(_xlfn.NUMBERVALUE(AR402),'Data.Lookup - Do Not Print'!$A$3:$B$16,2,TRUE))</f>
        <v>Production - Hydro</v>
      </c>
      <c r="AT402">
        <v>1</v>
      </c>
      <c r="AU402" t="str">
        <f t="shared" si="69"/>
        <v>ED.AN1</v>
      </c>
      <c r="AV402" s="46">
        <f>VLOOKUP($AU402,'2022-Allocations'!$I$6:$T$24,AV$8,FALSE)</f>
        <v>0.65529999999999999</v>
      </c>
      <c r="AW402" s="46">
        <f>VLOOKUP($AU402,'2022-Allocations'!$I$6:$T$24,AW$8,FALSE)</f>
        <v>0</v>
      </c>
      <c r="AX402" s="46">
        <f>VLOOKUP($AU402,'2022-Allocations'!$I$6:$T$24,AX$8,FALSE)</f>
        <v>0.34470000000000001</v>
      </c>
      <c r="AY402" s="46">
        <f>VLOOKUP($AU402,'2022-Allocations'!$I$6:$T$24,AY$8,FALSE)</f>
        <v>0</v>
      </c>
      <c r="AZ402" s="46">
        <f>VLOOKUP($AU402,'2022-Allocations'!$I$6:$T$24,AZ$8,FALSE)</f>
        <v>0</v>
      </c>
      <c r="BA402" s="121">
        <f t="shared" si="66"/>
        <v>0</v>
      </c>
      <c r="BB402" s="46">
        <f>VLOOKUP(A402,'Data.Lookup - Do Not Print'!$G$3:$I$802,3,FALSE)</f>
        <v>2.7E-2</v>
      </c>
      <c r="BC402" s="46">
        <f>VLOOKUP(A402,'Data.Lookup - Do Not Print'!$M$3:$O$802,3,FALSE)</f>
        <v>2.35E-2</v>
      </c>
      <c r="BD402" s="46" t="str">
        <f t="shared" si="71"/>
        <v>N</v>
      </c>
      <c r="BE402" s="126">
        <f t="shared" si="72"/>
        <v>389818</v>
      </c>
      <c r="BF402" s="126">
        <f t="shared" si="73"/>
        <v>0</v>
      </c>
      <c r="BG402" s="126">
        <f t="shared" si="74"/>
        <v>205052</v>
      </c>
      <c r="BH402" s="126">
        <f t="shared" si="75"/>
        <v>0</v>
      </c>
      <c r="BI402" s="126">
        <f t="shared" si="76"/>
        <v>0</v>
      </c>
      <c r="BJ402" s="131">
        <f t="shared" si="70"/>
        <v>0</v>
      </c>
    </row>
    <row r="403" spans="1:62" ht="13.5" thickBot="1">
      <c r="A403" s="9" t="s">
        <v>418</v>
      </c>
      <c r="B403" s="11">
        <v>2231034.62</v>
      </c>
      <c r="C403" s="11">
        <v>2231034.62</v>
      </c>
      <c r="D403" s="11">
        <v>2231034.62</v>
      </c>
      <c r="E403" s="11">
        <v>2231034.62</v>
      </c>
      <c r="F403" s="11">
        <v>2364768.52</v>
      </c>
      <c r="G403" s="11">
        <v>2364768.52</v>
      </c>
      <c r="H403" s="11">
        <v>2364768.52</v>
      </c>
      <c r="I403" s="11">
        <v>2364768.52</v>
      </c>
      <c r="J403" s="11">
        <v>2364768.52</v>
      </c>
      <c r="K403" s="11">
        <v>2364768.52</v>
      </c>
      <c r="L403" s="11">
        <v>2364768.52</v>
      </c>
      <c r="M403" s="11">
        <v>2414008.52</v>
      </c>
      <c r="N403" s="11">
        <v>2414008.52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t="str">
        <f t="shared" si="67"/>
        <v>ED</v>
      </c>
      <c r="AP403" t="str">
        <f>IFERROR(IF(VLOOKUP(MID(A403,4,2),'Data.Lookup - Do Not Print'!$S$3:$T$7,2,FALSE)=1,MID(A403,4,2),0),"AN")</f>
        <v>AN</v>
      </c>
      <c r="AQ403" t="s">
        <v>987</v>
      </c>
      <c r="AR403" t="str">
        <f t="shared" si="68"/>
        <v>330200</v>
      </c>
      <c r="AS403" t="str">
        <f>IF(AO403="GD",VLOOKUP(_xlfn.NUMBERVALUE(AR403),'Data.Lookup - Do Not Print'!$D$3:$E$12,2,TRUE),VLOOKUP(_xlfn.NUMBERVALUE(AR403),'Data.Lookup - Do Not Print'!$A$3:$B$16,2,TRUE))</f>
        <v>Production - Hydro</v>
      </c>
      <c r="AT403">
        <v>1</v>
      </c>
      <c r="AU403" t="str">
        <f t="shared" si="69"/>
        <v>ED.AN1</v>
      </c>
      <c r="AV403" s="46">
        <f>VLOOKUP($AU403,'2022-Allocations'!$I$6:$T$24,AV$8,FALSE)</f>
        <v>0.65529999999999999</v>
      </c>
      <c r="AW403" s="46">
        <f>VLOOKUP($AU403,'2022-Allocations'!$I$6:$T$24,AW$8,FALSE)</f>
        <v>0</v>
      </c>
      <c r="AX403" s="46">
        <f>VLOOKUP($AU403,'2022-Allocations'!$I$6:$T$24,AX$8,FALSE)</f>
        <v>0.34470000000000001</v>
      </c>
      <c r="AY403" s="46">
        <f>VLOOKUP($AU403,'2022-Allocations'!$I$6:$T$24,AY$8,FALSE)</f>
        <v>0</v>
      </c>
      <c r="AZ403" s="46">
        <f>VLOOKUP($AU403,'2022-Allocations'!$I$6:$T$24,AZ$8,FALSE)</f>
        <v>0</v>
      </c>
      <c r="BA403" s="121">
        <f t="shared" si="66"/>
        <v>0</v>
      </c>
      <c r="BB403" s="46">
        <f>VLOOKUP(A403,'Data.Lookup - Do Not Print'!$G$3:$I$802,3,FALSE)</f>
        <v>0</v>
      </c>
      <c r="BC403" s="46">
        <f>VLOOKUP(A403,'Data.Lookup - Do Not Print'!$M$3:$O$802,3,FALSE)</f>
        <v>0</v>
      </c>
      <c r="BD403" s="46" t="str">
        <f t="shared" si="71"/>
        <v>Y</v>
      </c>
      <c r="BE403" s="126">
        <f t="shared" si="72"/>
        <v>1581900</v>
      </c>
      <c r="BF403" s="126">
        <f t="shared" si="73"/>
        <v>0</v>
      </c>
      <c r="BG403" s="126">
        <f t="shared" si="74"/>
        <v>832109</v>
      </c>
      <c r="BH403" s="126">
        <f t="shared" si="75"/>
        <v>0</v>
      </c>
      <c r="BI403" s="126">
        <f t="shared" si="76"/>
        <v>0</v>
      </c>
      <c r="BJ403" s="131">
        <f t="shared" si="70"/>
        <v>0</v>
      </c>
    </row>
    <row r="404" spans="1:62" ht="13.5" thickBot="1">
      <c r="A404" s="9" t="s">
        <v>419</v>
      </c>
      <c r="B404" s="11">
        <v>2405089.6800000002</v>
      </c>
      <c r="C404" s="11">
        <v>2405089.6800000002</v>
      </c>
      <c r="D404" s="11">
        <v>2405089.6800000002</v>
      </c>
      <c r="E404" s="11">
        <v>2405089.6800000002</v>
      </c>
      <c r="F404" s="11">
        <v>2405089.6800000002</v>
      </c>
      <c r="G404" s="11">
        <v>2405089.6800000002</v>
      </c>
      <c r="H404" s="11">
        <v>2405089.6800000002</v>
      </c>
      <c r="I404" s="11">
        <v>2405089.6800000002</v>
      </c>
      <c r="J404" s="11">
        <v>2405089.6800000002</v>
      </c>
      <c r="K404" s="11">
        <v>2405089.6800000002</v>
      </c>
      <c r="L404" s="11">
        <v>2405089.6800000002</v>
      </c>
      <c r="M404" s="11">
        <v>2405089.6800000002</v>
      </c>
      <c r="N404" s="11">
        <v>2405089.6800000002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t="str">
        <f t="shared" si="67"/>
        <v>ED</v>
      </c>
      <c r="AP404" t="str">
        <f>IFERROR(IF(VLOOKUP(MID(A404,4,2),'Data.Lookup - Do Not Print'!$S$3:$T$7,2,FALSE)=1,MID(A404,4,2),0),"AN")</f>
        <v>AN</v>
      </c>
      <c r="AQ404" t="s">
        <v>987</v>
      </c>
      <c r="AR404" t="str">
        <f t="shared" si="68"/>
        <v>330210</v>
      </c>
      <c r="AS404" t="str">
        <f>IF(AO404="GD",VLOOKUP(_xlfn.NUMBERVALUE(AR404),'Data.Lookup - Do Not Print'!$D$3:$E$12,2,TRUE),VLOOKUP(_xlfn.NUMBERVALUE(AR404),'Data.Lookup - Do Not Print'!$A$3:$B$16,2,TRUE))</f>
        <v>Production - Hydro</v>
      </c>
      <c r="AT404">
        <v>1</v>
      </c>
      <c r="AU404" t="str">
        <f t="shared" si="69"/>
        <v>ED.AN1</v>
      </c>
      <c r="AV404" s="46">
        <f>VLOOKUP($AU404,'2022-Allocations'!$I$6:$T$24,AV$8,FALSE)</f>
        <v>0.65529999999999999</v>
      </c>
      <c r="AW404" s="46">
        <f>VLOOKUP($AU404,'2022-Allocations'!$I$6:$T$24,AW$8,FALSE)</f>
        <v>0</v>
      </c>
      <c r="AX404" s="46">
        <f>VLOOKUP($AU404,'2022-Allocations'!$I$6:$T$24,AX$8,FALSE)</f>
        <v>0.34470000000000001</v>
      </c>
      <c r="AY404" s="46">
        <f>VLOOKUP($AU404,'2022-Allocations'!$I$6:$T$24,AY$8,FALSE)</f>
        <v>0</v>
      </c>
      <c r="AZ404" s="46">
        <f>VLOOKUP($AU404,'2022-Allocations'!$I$6:$T$24,AZ$8,FALSE)</f>
        <v>0</v>
      </c>
      <c r="BA404" s="121">
        <f t="shared" si="66"/>
        <v>0</v>
      </c>
      <c r="BB404" s="46">
        <f>VLOOKUP(A404,'Data.Lookup - Do Not Print'!$G$3:$I$802,3,FALSE)</f>
        <v>0</v>
      </c>
      <c r="BC404" s="46">
        <f>VLOOKUP(A404,'Data.Lookup - Do Not Print'!$M$3:$O$802,3,FALSE)</f>
        <v>0</v>
      </c>
      <c r="BD404" s="46" t="str">
        <f t="shared" si="71"/>
        <v>Y</v>
      </c>
      <c r="BE404" s="126">
        <f t="shared" si="72"/>
        <v>1576055</v>
      </c>
      <c r="BF404" s="126">
        <f t="shared" si="73"/>
        <v>0</v>
      </c>
      <c r="BG404" s="126">
        <f t="shared" si="74"/>
        <v>829034</v>
      </c>
      <c r="BH404" s="126">
        <f t="shared" si="75"/>
        <v>0</v>
      </c>
      <c r="BI404" s="126">
        <f t="shared" si="76"/>
        <v>0</v>
      </c>
      <c r="BJ404" s="131">
        <f t="shared" si="70"/>
        <v>0</v>
      </c>
    </row>
    <row r="405" spans="1:62" ht="13.5" thickBot="1">
      <c r="A405" s="9" t="s">
        <v>420</v>
      </c>
      <c r="B405" s="11">
        <v>161126.14000000001</v>
      </c>
      <c r="C405" s="11">
        <v>161126.14000000001</v>
      </c>
      <c r="D405" s="11">
        <v>161126.14000000001</v>
      </c>
      <c r="E405" s="11">
        <v>161126.14000000001</v>
      </c>
      <c r="F405" s="11">
        <v>161126.14000000001</v>
      </c>
      <c r="G405" s="11">
        <v>161126.14000000001</v>
      </c>
      <c r="H405" s="11">
        <v>161126.14000000001</v>
      </c>
      <c r="I405" s="11">
        <v>161126.14000000001</v>
      </c>
      <c r="J405" s="11">
        <v>161126.14000000001</v>
      </c>
      <c r="K405" s="11">
        <v>161126.14000000001</v>
      </c>
      <c r="L405" s="11">
        <v>161126.14000000001</v>
      </c>
      <c r="M405" s="11">
        <v>161126.14000000001</v>
      </c>
      <c r="N405" s="11">
        <v>161126.14000000001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t="str">
        <f t="shared" si="67"/>
        <v>ED</v>
      </c>
      <c r="AP405" t="str">
        <f>IFERROR(IF(VLOOKUP(MID(A405,4,2),'Data.Lookup - Do Not Print'!$S$3:$T$7,2,FALSE)=1,MID(A405,4,2),0),"AN")</f>
        <v>AN</v>
      </c>
      <c r="AQ405" t="s">
        <v>987</v>
      </c>
      <c r="AR405" t="str">
        <f t="shared" si="68"/>
        <v>330220</v>
      </c>
      <c r="AS405" t="str">
        <f>IF(AO405="GD",VLOOKUP(_xlfn.NUMBERVALUE(AR405),'Data.Lookup - Do Not Print'!$D$3:$E$12,2,TRUE),VLOOKUP(_xlfn.NUMBERVALUE(AR405),'Data.Lookup - Do Not Print'!$A$3:$B$16,2,TRUE))</f>
        <v>Production - Hydro</v>
      </c>
      <c r="AT405">
        <v>1</v>
      </c>
      <c r="AU405" t="str">
        <f t="shared" si="69"/>
        <v>ED.AN1</v>
      </c>
      <c r="AV405" s="46">
        <f>VLOOKUP($AU405,'2022-Allocations'!$I$6:$T$24,AV$8,FALSE)</f>
        <v>0.65529999999999999</v>
      </c>
      <c r="AW405" s="46">
        <f>VLOOKUP($AU405,'2022-Allocations'!$I$6:$T$24,AW$8,FALSE)</f>
        <v>0</v>
      </c>
      <c r="AX405" s="46">
        <f>VLOOKUP($AU405,'2022-Allocations'!$I$6:$T$24,AX$8,FALSE)</f>
        <v>0.34470000000000001</v>
      </c>
      <c r="AY405" s="46">
        <f>VLOOKUP($AU405,'2022-Allocations'!$I$6:$T$24,AY$8,FALSE)</f>
        <v>0</v>
      </c>
      <c r="AZ405" s="46">
        <f>VLOOKUP($AU405,'2022-Allocations'!$I$6:$T$24,AZ$8,FALSE)</f>
        <v>0</v>
      </c>
      <c r="BA405" s="121">
        <f t="shared" si="66"/>
        <v>0</v>
      </c>
      <c r="BB405" s="46">
        <f>VLOOKUP(A405,'Data.Lookup - Do Not Print'!$G$3:$I$802,3,FALSE)</f>
        <v>0</v>
      </c>
      <c r="BC405" s="46">
        <f>VLOOKUP(A405,'Data.Lookup - Do Not Print'!$M$3:$O$802,3,FALSE)</f>
        <v>0</v>
      </c>
      <c r="BD405" s="46" t="str">
        <f t="shared" si="71"/>
        <v>Y</v>
      </c>
      <c r="BE405" s="126">
        <f t="shared" si="72"/>
        <v>105586</v>
      </c>
      <c r="BF405" s="126">
        <f t="shared" si="73"/>
        <v>0</v>
      </c>
      <c r="BG405" s="126">
        <f t="shared" si="74"/>
        <v>55540</v>
      </c>
      <c r="BH405" s="126">
        <f t="shared" si="75"/>
        <v>0</v>
      </c>
      <c r="BI405" s="126">
        <f t="shared" si="76"/>
        <v>0</v>
      </c>
      <c r="BJ405" s="131">
        <f t="shared" si="70"/>
        <v>0</v>
      </c>
    </row>
    <row r="406" spans="1:62" ht="13.5" thickBot="1">
      <c r="A406" s="9" t="s">
        <v>421</v>
      </c>
      <c r="B406" s="11">
        <v>856104.23</v>
      </c>
      <c r="C406" s="11">
        <v>856104.23</v>
      </c>
      <c r="D406" s="11">
        <v>856104.23</v>
      </c>
      <c r="E406" s="11">
        <v>856104.23</v>
      </c>
      <c r="F406" s="11">
        <v>856104.23</v>
      </c>
      <c r="G406" s="11">
        <v>694517.89</v>
      </c>
      <c r="H406" s="11">
        <v>694517.89</v>
      </c>
      <c r="I406" s="11">
        <v>694517.89</v>
      </c>
      <c r="J406" s="11">
        <v>1741997.17</v>
      </c>
      <c r="K406" s="11">
        <v>1741997.17</v>
      </c>
      <c r="L406" s="11">
        <v>1741997.17</v>
      </c>
      <c r="M406" s="11">
        <v>1741997.17</v>
      </c>
      <c r="N406" s="11">
        <v>1741997.17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t="str">
        <f t="shared" si="67"/>
        <v>ED</v>
      </c>
      <c r="AP406" t="str">
        <f>IFERROR(IF(VLOOKUP(MID(A406,4,2),'Data.Lookup - Do Not Print'!$S$3:$T$7,2,FALSE)=1,MID(A406,4,2),0),"AN")</f>
        <v>AN</v>
      </c>
      <c r="AQ406" t="s">
        <v>987</v>
      </c>
      <c r="AR406" t="str">
        <f t="shared" si="68"/>
        <v>330250</v>
      </c>
      <c r="AS406" t="str">
        <f>IF(AO406="GD",VLOOKUP(_xlfn.NUMBERVALUE(AR406),'Data.Lookup - Do Not Print'!$D$3:$E$12,2,TRUE),VLOOKUP(_xlfn.NUMBERVALUE(AR406),'Data.Lookup - Do Not Print'!$A$3:$B$16,2,TRUE))</f>
        <v>Production - Hydro</v>
      </c>
      <c r="AT406">
        <v>1</v>
      </c>
      <c r="AU406" t="str">
        <f t="shared" si="69"/>
        <v>ED.AN1</v>
      </c>
      <c r="AV406" s="46">
        <f>VLOOKUP($AU406,'2022-Allocations'!$I$6:$T$24,AV$8,FALSE)</f>
        <v>0.65529999999999999</v>
      </c>
      <c r="AW406" s="46">
        <f>VLOOKUP($AU406,'2022-Allocations'!$I$6:$T$24,AW$8,FALSE)</f>
        <v>0</v>
      </c>
      <c r="AX406" s="46">
        <f>VLOOKUP($AU406,'2022-Allocations'!$I$6:$T$24,AX$8,FALSE)</f>
        <v>0.34470000000000001</v>
      </c>
      <c r="AY406" s="46">
        <f>VLOOKUP($AU406,'2022-Allocations'!$I$6:$T$24,AY$8,FALSE)</f>
        <v>0</v>
      </c>
      <c r="AZ406" s="46">
        <f>VLOOKUP($AU406,'2022-Allocations'!$I$6:$T$24,AZ$8,FALSE)</f>
        <v>0</v>
      </c>
      <c r="BA406" s="121">
        <f t="shared" si="66"/>
        <v>0</v>
      </c>
      <c r="BB406" s="46">
        <f>VLOOKUP(A406,'Data.Lookup - Do Not Print'!$G$3:$I$802,3,FALSE)</f>
        <v>0</v>
      </c>
      <c r="BC406" s="46">
        <f>VLOOKUP(A406,'Data.Lookup - Do Not Print'!$M$3:$O$802,3,FALSE)</f>
        <v>0</v>
      </c>
      <c r="BD406" s="46" t="str">
        <f t="shared" si="71"/>
        <v>Y</v>
      </c>
      <c r="BE406" s="126">
        <f t="shared" si="72"/>
        <v>1141531</v>
      </c>
      <c r="BF406" s="126">
        <f t="shared" si="73"/>
        <v>0</v>
      </c>
      <c r="BG406" s="126">
        <f t="shared" si="74"/>
        <v>600466</v>
      </c>
      <c r="BH406" s="126">
        <f t="shared" si="75"/>
        <v>0</v>
      </c>
      <c r="BI406" s="126">
        <f t="shared" si="76"/>
        <v>0</v>
      </c>
      <c r="BJ406" s="131">
        <f t="shared" si="70"/>
        <v>0</v>
      </c>
    </row>
    <row r="407" spans="1:62" ht="13.5" thickBot="1">
      <c r="A407" s="9" t="s">
        <v>422</v>
      </c>
      <c r="B407" s="11">
        <v>29413621.640000001</v>
      </c>
      <c r="C407" s="11">
        <v>29413621.640000001</v>
      </c>
      <c r="D407" s="11">
        <v>29413621.640000001</v>
      </c>
      <c r="E407" s="11">
        <v>29413621.640000001</v>
      </c>
      <c r="F407" s="11">
        <v>29413621.640000001</v>
      </c>
      <c r="G407" s="11">
        <v>29413621.640000001</v>
      </c>
      <c r="H407" s="11">
        <v>29413621.640000001</v>
      </c>
      <c r="I407" s="11">
        <v>29413621.640000001</v>
      </c>
      <c r="J407" s="11">
        <v>29413621.640000001</v>
      </c>
      <c r="K407" s="11">
        <v>29413621.640000001</v>
      </c>
      <c r="L407" s="11">
        <v>29413621.640000001</v>
      </c>
      <c r="M407" s="11">
        <v>29413621.640000001</v>
      </c>
      <c r="N407" s="11">
        <v>29413621.640000001</v>
      </c>
      <c r="O407" s="11">
        <v>-8809084.1500000004</v>
      </c>
      <c r="P407" s="11">
        <v>-8852714.3599999994</v>
      </c>
      <c r="Q407" s="11">
        <v>-8896344.5700000003</v>
      </c>
      <c r="R407" s="11">
        <v>-8939974.7799999993</v>
      </c>
      <c r="S407" s="11">
        <v>-8983604.9900000002</v>
      </c>
      <c r="T407" s="11">
        <v>-9027235.1999999993</v>
      </c>
      <c r="U407" s="11">
        <v>-9070865.4100000001</v>
      </c>
      <c r="V407" s="11">
        <v>-9114495.6199999992</v>
      </c>
      <c r="W407" s="11">
        <v>-9158125.8300000001</v>
      </c>
      <c r="X407" s="11">
        <v>-9201756.0399999991</v>
      </c>
      <c r="Y407" s="11">
        <v>-9245386.25</v>
      </c>
      <c r="Z407" s="11">
        <v>-9289016.4600000009</v>
      </c>
      <c r="AA407" s="11">
        <v>-9332646.6699999999</v>
      </c>
      <c r="AB407" s="11">
        <v>-43630.21</v>
      </c>
      <c r="AC407" s="11">
        <v>-43630.21</v>
      </c>
      <c r="AD407" s="11">
        <v>-43630.21</v>
      </c>
      <c r="AE407" s="11">
        <v>-43630.21</v>
      </c>
      <c r="AF407" s="11">
        <v>-43630.21</v>
      </c>
      <c r="AG407" s="11">
        <v>-43630.21</v>
      </c>
      <c r="AH407" s="11">
        <v>-43630.21</v>
      </c>
      <c r="AI407" s="11">
        <v>-43630.21</v>
      </c>
      <c r="AJ407" s="11">
        <v>-43630.21</v>
      </c>
      <c r="AK407" s="11">
        <v>-43630.21</v>
      </c>
      <c r="AL407" s="11">
        <v>-43630.21</v>
      </c>
      <c r="AM407" s="11">
        <v>-43630.21</v>
      </c>
      <c r="AN407" s="11">
        <v>-43630.21</v>
      </c>
      <c r="AO407" t="str">
        <f t="shared" si="67"/>
        <v>ED</v>
      </c>
      <c r="AP407" t="str">
        <f>IFERROR(IF(VLOOKUP(MID(A407,4,2),'Data.Lookup - Do Not Print'!$S$3:$T$7,2,FALSE)=1,MID(A407,4,2),0),"AN")</f>
        <v>AN</v>
      </c>
      <c r="AQ407" t="s">
        <v>987</v>
      </c>
      <c r="AR407" t="str">
        <f t="shared" si="68"/>
        <v>330300</v>
      </c>
      <c r="AS407" t="str">
        <f>IF(AO407="GD",VLOOKUP(_xlfn.NUMBERVALUE(AR407),'Data.Lookup - Do Not Print'!$D$3:$E$12,2,TRUE),VLOOKUP(_xlfn.NUMBERVALUE(AR407),'Data.Lookup - Do Not Print'!$A$3:$B$16,2,TRUE))</f>
        <v>Production - Hydro</v>
      </c>
      <c r="AT407">
        <v>1</v>
      </c>
      <c r="AU407" t="str">
        <f t="shared" si="69"/>
        <v>ED.AN1</v>
      </c>
      <c r="AV407" s="46">
        <f>VLOOKUP($AU407,'2022-Allocations'!$I$6:$T$24,AV$8,FALSE)</f>
        <v>0.65529999999999999</v>
      </c>
      <c r="AW407" s="46">
        <f>VLOOKUP($AU407,'2022-Allocations'!$I$6:$T$24,AW$8,FALSE)</f>
        <v>0</v>
      </c>
      <c r="AX407" s="46">
        <f>VLOOKUP($AU407,'2022-Allocations'!$I$6:$T$24,AX$8,FALSE)</f>
        <v>0.34470000000000001</v>
      </c>
      <c r="AY407" s="46">
        <f>VLOOKUP($AU407,'2022-Allocations'!$I$6:$T$24,AY$8,FALSE)</f>
        <v>0</v>
      </c>
      <c r="AZ407" s="46">
        <f>VLOOKUP($AU407,'2022-Allocations'!$I$6:$T$24,AZ$8,FALSE)</f>
        <v>0</v>
      </c>
      <c r="BA407" s="121">
        <f t="shared" si="66"/>
        <v>0</v>
      </c>
      <c r="BB407" s="46">
        <f>VLOOKUP(A407,'Data.Lookup - Do Not Print'!$G$3:$I$802,3,FALSE)</f>
        <v>1.78E-2</v>
      </c>
      <c r="BC407" s="46">
        <f>VLOOKUP(A407,'Data.Lookup - Do Not Print'!$M$3:$O$802,3,FALSE)</f>
        <v>1.7399999999999999E-2</v>
      </c>
      <c r="BD407" s="46" t="str">
        <f t="shared" si="71"/>
        <v>N</v>
      </c>
      <c r="BE407" s="126">
        <f t="shared" si="72"/>
        <v>19274746</v>
      </c>
      <c r="BF407" s="126">
        <f t="shared" si="73"/>
        <v>0</v>
      </c>
      <c r="BG407" s="126">
        <f t="shared" si="74"/>
        <v>10138875</v>
      </c>
      <c r="BH407" s="126">
        <f t="shared" si="75"/>
        <v>0</v>
      </c>
      <c r="BI407" s="126">
        <f t="shared" si="76"/>
        <v>0</v>
      </c>
      <c r="BJ407" s="131">
        <f t="shared" si="70"/>
        <v>0</v>
      </c>
    </row>
    <row r="408" spans="1:62" ht="13.5" thickBot="1">
      <c r="A408" s="9" t="s">
        <v>423</v>
      </c>
      <c r="B408" s="11">
        <v>80869.91</v>
      </c>
      <c r="C408" s="11">
        <v>80869.91</v>
      </c>
      <c r="D408" s="11">
        <v>80869.91</v>
      </c>
      <c r="E408" s="11">
        <v>80869.91</v>
      </c>
      <c r="F408" s="11">
        <v>80869.91</v>
      </c>
      <c r="G408" s="11">
        <v>80869.91</v>
      </c>
      <c r="H408" s="11">
        <v>80869.91</v>
      </c>
      <c r="I408" s="11">
        <v>80869.91</v>
      </c>
      <c r="J408" s="11">
        <v>80869.91</v>
      </c>
      <c r="K408" s="11">
        <v>80869.91</v>
      </c>
      <c r="L408" s="11">
        <v>80869.91</v>
      </c>
      <c r="M408" s="11">
        <v>80869.91</v>
      </c>
      <c r="N408" s="11">
        <v>80869.91</v>
      </c>
      <c r="O408" s="11">
        <v>-11746.12</v>
      </c>
      <c r="P408" s="11">
        <v>-11859.34</v>
      </c>
      <c r="Q408" s="11">
        <v>-11972.56</v>
      </c>
      <c r="R408" s="11">
        <v>-12085.78</v>
      </c>
      <c r="S408" s="12">
        <v>-12199</v>
      </c>
      <c r="T408" s="11">
        <v>-12312.22</v>
      </c>
      <c r="U408" s="11">
        <v>-12425.44</v>
      </c>
      <c r="V408" s="11">
        <v>-12538.66</v>
      </c>
      <c r="W408" s="11">
        <v>-12651.88</v>
      </c>
      <c r="X408" s="11">
        <v>-12765.1</v>
      </c>
      <c r="Y408" s="11">
        <v>-12878.32</v>
      </c>
      <c r="Z408" s="11">
        <v>-12991.54</v>
      </c>
      <c r="AA408" s="11">
        <v>-13104.76</v>
      </c>
      <c r="AB408" s="11">
        <v>-113.22</v>
      </c>
      <c r="AC408" s="11">
        <v>-113.22</v>
      </c>
      <c r="AD408" s="11">
        <v>-113.22</v>
      </c>
      <c r="AE408" s="11">
        <v>-113.22</v>
      </c>
      <c r="AF408" s="11">
        <v>-113.22</v>
      </c>
      <c r="AG408" s="11">
        <v>-113.22</v>
      </c>
      <c r="AH408" s="11">
        <v>-113.22</v>
      </c>
      <c r="AI408" s="11">
        <v>-113.22</v>
      </c>
      <c r="AJ408" s="11">
        <v>-113.22</v>
      </c>
      <c r="AK408" s="11">
        <v>-113.22</v>
      </c>
      <c r="AL408" s="11">
        <v>-113.22</v>
      </c>
      <c r="AM408" s="11">
        <v>-113.22</v>
      </c>
      <c r="AN408" s="11">
        <v>-113.22</v>
      </c>
      <c r="AO408" t="str">
        <f t="shared" si="67"/>
        <v>ED</v>
      </c>
      <c r="AP408" t="str">
        <f>IFERROR(IF(VLOOKUP(MID(A408,4,2),'Data.Lookup - Do Not Print'!$S$3:$T$7,2,FALSE)=1,MID(A408,4,2),0),"AN")</f>
        <v>AN</v>
      </c>
      <c r="AQ408" t="s">
        <v>987</v>
      </c>
      <c r="AR408" t="str">
        <f t="shared" si="68"/>
        <v>330400</v>
      </c>
      <c r="AS408" t="str">
        <f>IF(AO408="GD",VLOOKUP(_xlfn.NUMBERVALUE(AR408),'Data.Lookup - Do Not Print'!$D$3:$E$12,2,TRUE),VLOOKUP(_xlfn.NUMBERVALUE(AR408),'Data.Lookup - Do Not Print'!$A$3:$B$16,2,TRUE))</f>
        <v>Production - Hydro</v>
      </c>
      <c r="AT408">
        <v>1</v>
      </c>
      <c r="AU408" t="str">
        <f t="shared" si="69"/>
        <v>ED.AN1</v>
      </c>
      <c r="AV408" s="46">
        <f>VLOOKUP($AU408,'2022-Allocations'!$I$6:$T$24,AV$8,FALSE)</f>
        <v>0.65529999999999999</v>
      </c>
      <c r="AW408" s="46">
        <f>VLOOKUP($AU408,'2022-Allocations'!$I$6:$T$24,AW$8,FALSE)</f>
        <v>0</v>
      </c>
      <c r="AX408" s="46">
        <f>VLOOKUP($AU408,'2022-Allocations'!$I$6:$T$24,AX$8,FALSE)</f>
        <v>0.34470000000000001</v>
      </c>
      <c r="AY408" s="46">
        <f>VLOOKUP($AU408,'2022-Allocations'!$I$6:$T$24,AY$8,FALSE)</f>
        <v>0</v>
      </c>
      <c r="AZ408" s="46">
        <f>VLOOKUP($AU408,'2022-Allocations'!$I$6:$T$24,AZ$8,FALSE)</f>
        <v>0</v>
      </c>
      <c r="BA408" s="121">
        <f t="shared" si="66"/>
        <v>0</v>
      </c>
      <c r="BB408" s="46">
        <f>VLOOKUP(A408,'Data.Lookup - Do Not Print'!$G$3:$I$802,3,FALSE)</f>
        <v>1.6799999999999999E-2</v>
      </c>
      <c r="BC408" s="46">
        <f>VLOOKUP(A408,'Data.Lookup - Do Not Print'!$M$3:$O$802,3,FALSE)</f>
        <v>1.55E-2</v>
      </c>
      <c r="BD408" s="46" t="str">
        <f t="shared" si="71"/>
        <v>N</v>
      </c>
      <c r="BE408" s="126">
        <f t="shared" si="72"/>
        <v>52994</v>
      </c>
      <c r="BF408" s="126">
        <f t="shared" si="73"/>
        <v>0</v>
      </c>
      <c r="BG408" s="126">
        <f t="shared" si="74"/>
        <v>27876</v>
      </c>
      <c r="BH408" s="126">
        <f t="shared" si="75"/>
        <v>0</v>
      </c>
      <c r="BI408" s="126">
        <f t="shared" si="76"/>
        <v>0</v>
      </c>
      <c r="BJ408" s="131">
        <f t="shared" si="70"/>
        <v>0</v>
      </c>
    </row>
    <row r="409" spans="1:62" ht="13.5" thickBot="1">
      <c r="A409" s="9" t="s">
        <v>424</v>
      </c>
      <c r="B409" s="11">
        <v>982234.97</v>
      </c>
      <c r="C409" s="11">
        <v>982234.97</v>
      </c>
      <c r="D409" s="11">
        <v>982234.97</v>
      </c>
      <c r="E409" s="11">
        <v>982234.97</v>
      </c>
      <c r="F409" s="11">
        <v>982234.97</v>
      </c>
      <c r="G409" s="11">
        <v>982234.97</v>
      </c>
      <c r="H409" s="11">
        <v>982234.97</v>
      </c>
      <c r="I409" s="11">
        <v>982234.97</v>
      </c>
      <c r="J409" s="11">
        <v>982234.97</v>
      </c>
      <c r="K409" s="11">
        <v>982234.97</v>
      </c>
      <c r="L409" s="11">
        <v>982234.97</v>
      </c>
      <c r="M409" s="11">
        <v>982234.97</v>
      </c>
      <c r="N409" s="11">
        <v>982234.97</v>
      </c>
      <c r="O409" s="11">
        <v>-198251.26</v>
      </c>
      <c r="P409" s="11">
        <v>-199446.31</v>
      </c>
      <c r="Q409" s="11">
        <v>-200641.36</v>
      </c>
      <c r="R409" s="11">
        <v>-201836.41</v>
      </c>
      <c r="S409" s="11">
        <v>-203031.46</v>
      </c>
      <c r="T409" s="11">
        <v>-204226.51</v>
      </c>
      <c r="U409" s="11">
        <v>-205421.56</v>
      </c>
      <c r="V409" s="11">
        <v>-206616.61</v>
      </c>
      <c r="W409" s="11">
        <v>-207811.66</v>
      </c>
      <c r="X409" s="11">
        <v>-209006.71</v>
      </c>
      <c r="Y409" s="11">
        <v>-210201.76</v>
      </c>
      <c r="Z409" s="11">
        <v>-211396.81</v>
      </c>
      <c r="AA409" s="11">
        <v>-212591.86</v>
      </c>
      <c r="AB409" s="11">
        <v>-1195.05</v>
      </c>
      <c r="AC409" s="11">
        <v>-1195.05</v>
      </c>
      <c r="AD409" s="11">
        <v>-1195.05</v>
      </c>
      <c r="AE409" s="11">
        <v>-1195.05</v>
      </c>
      <c r="AF409" s="11">
        <v>-1195.05</v>
      </c>
      <c r="AG409" s="11">
        <v>-1195.05</v>
      </c>
      <c r="AH409" s="11">
        <v>-1195.05</v>
      </c>
      <c r="AI409" s="11">
        <v>-1195.05</v>
      </c>
      <c r="AJ409" s="11">
        <v>-1195.05</v>
      </c>
      <c r="AK409" s="11">
        <v>-1195.05</v>
      </c>
      <c r="AL409" s="11">
        <v>-1195.05</v>
      </c>
      <c r="AM409" s="11">
        <v>-1195.05</v>
      </c>
      <c r="AN409" s="11">
        <v>-1195.05</v>
      </c>
      <c r="AO409" t="str">
        <f t="shared" si="67"/>
        <v>ED</v>
      </c>
      <c r="AP409" t="str">
        <f>IFERROR(IF(VLOOKUP(MID(A409,4,2),'Data.Lookup - Do Not Print'!$S$3:$T$7,2,FALSE)=1,MID(A409,4,2),0),"AN")</f>
        <v>AN</v>
      </c>
      <c r="AQ409" t="s">
        <v>987</v>
      </c>
      <c r="AR409" t="str">
        <f t="shared" si="68"/>
        <v>330410</v>
      </c>
      <c r="AS409" t="str">
        <f>IF(AO409="GD",VLOOKUP(_xlfn.NUMBERVALUE(AR409),'Data.Lookup - Do Not Print'!$D$3:$E$12,2,TRUE),VLOOKUP(_xlfn.NUMBERVALUE(AR409),'Data.Lookup - Do Not Print'!$A$3:$B$16,2,TRUE))</f>
        <v>Production - Hydro</v>
      </c>
      <c r="AT409">
        <v>1</v>
      </c>
      <c r="AU409" t="str">
        <f t="shared" si="69"/>
        <v>ED.AN1</v>
      </c>
      <c r="AV409" s="46">
        <f>VLOOKUP($AU409,'2022-Allocations'!$I$6:$T$24,AV$8,FALSE)</f>
        <v>0.65529999999999999</v>
      </c>
      <c r="AW409" s="46">
        <f>VLOOKUP($AU409,'2022-Allocations'!$I$6:$T$24,AW$8,FALSE)</f>
        <v>0</v>
      </c>
      <c r="AX409" s="46">
        <f>VLOOKUP($AU409,'2022-Allocations'!$I$6:$T$24,AX$8,FALSE)</f>
        <v>0.34470000000000001</v>
      </c>
      <c r="AY409" s="46">
        <f>VLOOKUP($AU409,'2022-Allocations'!$I$6:$T$24,AY$8,FALSE)</f>
        <v>0</v>
      </c>
      <c r="AZ409" s="46">
        <f>VLOOKUP($AU409,'2022-Allocations'!$I$6:$T$24,AZ$8,FALSE)</f>
        <v>0</v>
      </c>
      <c r="BA409" s="121">
        <f t="shared" si="66"/>
        <v>0</v>
      </c>
      <c r="BB409" s="46">
        <f>VLOOKUP(A409,'Data.Lookup - Do Not Print'!$G$3:$I$802,3,FALSE)</f>
        <v>1.46E-2</v>
      </c>
      <c r="BC409" s="46">
        <f>VLOOKUP(A409,'Data.Lookup - Do Not Print'!$M$3:$O$802,3,FALSE)</f>
        <v>1.41E-2</v>
      </c>
      <c r="BD409" s="46" t="str">
        <f t="shared" si="71"/>
        <v>N</v>
      </c>
      <c r="BE409" s="126">
        <f t="shared" si="72"/>
        <v>643659</v>
      </c>
      <c r="BF409" s="126">
        <f t="shared" si="73"/>
        <v>0</v>
      </c>
      <c r="BG409" s="126">
        <f t="shared" si="74"/>
        <v>338576</v>
      </c>
      <c r="BH409" s="126">
        <f t="shared" si="75"/>
        <v>0</v>
      </c>
      <c r="BI409" s="126">
        <f t="shared" si="76"/>
        <v>0</v>
      </c>
      <c r="BJ409" s="131">
        <f t="shared" si="70"/>
        <v>0</v>
      </c>
    </row>
    <row r="410" spans="1:62" ht="13.5" thickBot="1">
      <c r="A410" s="9" t="s">
        <v>425</v>
      </c>
      <c r="B410" s="11">
        <v>21453676.600000001</v>
      </c>
      <c r="C410" s="11">
        <v>21451604.600000001</v>
      </c>
      <c r="D410" s="11">
        <v>21451604.600000001</v>
      </c>
      <c r="E410" s="11">
        <v>21451604.600000001</v>
      </c>
      <c r="F410" s="11">
        <v>21451604.600000001</v>
      </c>
      <c r="G410" s="11">
        <v>21451604.600000001</v>
      </c>
      <c r="H410" s="11">
        <v>21451604.600000001</v>
      </c>
      <c r="I410" s="11">
        <v>21362780.780000001</v>
      </c>
      <c r="J410" s="11">
        <v>21362780.780000001</v>
      </c>
      <c r="K410" s="11">
        <v>21362780.780000001</v>
      </c>
      <c r="L410" s="11">
        <v>21356368.780000001</v>
      </c>
      <c r="M410" s="11">
        <v>21356368.780000001</v>
      </c>
      <c r="N410" s="11">
        <v>21487759.850000001</v>
      </c>
      <c r="O410" s="11">
        <v>-5531312.1699999999</v>
      </c>
      <c r="P410" s="11">
        <v>-5560704.0499999998</v>
      </c>
      <c r="Q410" s="11">
        <v>-5592166.4000000004</v>
      </c>
      <c r="R410" s="11">
        <v>-5623628.75</v>
      </c>
      <c r="S410" s="11">
        <v>-5655091.0999999996</v>
      </c>
      <c r="T410" s="11">
        <v>-5686553.4500000002</v>
      </c>
      <c r="U410" s="11">
        <v>-5718015.7999999998</v>
      </c>
      <c r="V410" s="11">
        <v>-5749413.0099999998</v>
      </c>
      <c r="W410" s="11">
        <v>-5780745.0899999999</v>
      </c>
      <c r="X410" s="11">
        <v>-5812077.1699999999</v>
      </c>
      <c r="Y410" s="11">
        <v>-5836992.5599999996</v>
      </c>
      <c r="Z410" s="11">
        <v>-5868315.2400000002</v>
      </c>
      <c r="AA410" s="11">
        <v>-5899734.2800000003</v>
      </c>
      <c r="AB410" s="11">
        <v>-31036.21</v>
      </c>
      <c r="AC410" s="11">
        <v>-31463.88</v>
      </c>
      <c r="AD410" s="11">
        <v>-31462.35</v>
      </c>
      <c r="AE410" s="11">
        <v>-31462.35</v>
      </c>
      <c r="AF410" s="11">
        <v>-31462.35</v>
      </c>
      <c r="AG410" s="11">
        <v>-31462.35</v>
      </c>
      <c r="AH410" s="11">
        <v>-31462.35</v>
      </c>
      <c r="AI410" s="11">
        <v>-31397.21</v>
      </c>
      <c r="AJ410" s="11">
        <v>-31332.080000000002</v>
      </c>
      <c r="AK410" s="11">
        <v>-31332.080000000002</v>
      </c>
      <c r="AL410" s="11">
        <v>-31327.39</v>
      </c>
      <c r="AM410" s="11">
        <v>-31322.68</v>
      </c>
      <c r="AN410" s="11">
        <v>-31419.040000000001</v>
      </c>
      <c r="AO410" t="str">
        <f t="shared" si="67"/>
        <v>ED</v>
      </c>
      <c r="AP410" t="str">
        <f>IFERROR(IF(VLOOKUP(MID(A410,4,2),'Data.Lookup - Do Not Print'!$S$3:$T$7,2,FALSE)=1,MID(A410,4,2),0),"AN")</f>
        <v>AN</v>
      </c>
      <c r="AQ410" t="s">
        <v>987</v>
      </c>
      <c r="AR410" t="str">
        <f t="shared" si="68"/>
        <v>331000</v>
      </c>
      <c r="AS410" t="str">
        <f>IF(AO410="GD",VLOOKUP(_xlfn.NUMBERVALUE(AR410),'Data.Lookup - Do Not Print'!$D$3:$E$12,2,TRUE),VLOOKUP(_xlfn.NUMBERVALUE(AR410),'Data.Lookup - Do Not Print'!$A$3:$B$16,2,TRUE))</f>
        <v>Production - Hydro</v>
      </c>
      <c r="AT410">
        <v>1</v>
      </c>
      <c r="AU410" t="str">
        <f t="shared" si="69"/>
        <v>ED.AN1</v>
      </c>
      <c r="AV410" s="46">
        <f>VLOOKUP($AU410,'2022-Allocations'!$I$6:$T$24,AV$8,FALSE)</f>
        <v>0.65529999999999999</v>
      </c>
      <c r="AW410" s="46">
        <f>VLOOKUP($AU410,'2022-Allocations'!$I$6:$T$24,AW$8,FALSE)</f>
        <v>0</v>
      </c>
      <c r="AX410" s="46">
        <f>VLOOKUP($AU410,'2022-Allocations'!$I$6:$T$24,AX$8,FALSE)</f>
        <v>0.34470000000000001</v>
      </c>
      <c r="AY410" s="46">
        <f>VLOOKUP($AU410,'2022-Allocations'!$I$6:$T$24,AY$8,FALSE)</f>
        <v>0</v>
      </c>
      <c r="AZ410" s="46">
        <f>VLOOKUP($AU410,'2022-Allocations'!$I$6:$T$24,AZ$8,FALSE)</f>
        <v>0</v>
      </c>
      <c r="BA410" s="121">
        <f t="shared" si="66"/>
        <v>0</v>
      </c>
      <c r="BB410" s="46">
        <f>VLOOKUP(A410,'Data.Lookup - Do Not Print'!$G$3:$I$802,3,FALSE)</f>
        <v>1.7600000000000001E-2</v>
      </c>
      <c r="BC410" s="46">
        <f>VLOOKUP(A410,'Data.Lookup - Do Not Print'!$M$3:$O$802,3,FALSE)</f>
        <v>1.8200000000000001E-2</v>
      </c>
      <c r="BD410" s="46" t="str">
        <f t="shared" si="71"/>
        <v>N</v>
      </c>
      <c r="BE410" s="126">
        <f t="shared" si="72"/>
        <v>14080929</v>
      </c>
      <c r="BF410" s="126">
        <f t="shared" si="73"/>
        <v>0</v>
      </c>
      <c r="BG410" s="126">
        <f t="shared" si="74"/>
        <v>7406831</v>
      </c>
      <c r="BH410" s="126">
        <f t="shared" si="75"/>
        <v>0</v>
      </c>
      <c r="BI410" s="126">
        <f t="shared" si="76"/>
        <v>0</v>
      </c>
      <c r="BJ410" s="131">
        <f t="shared" si="70"/>
        <v>0</v>
      </c>
    </row>
    <row r="411" spans="1:62" ht="13.5" thickBot="1">
      <c r="A411" s="9" t="s">
        <v>426</v>
      </c>
      <c r="B411" s="11">
        <v>134658.49</v>
      </c>
      <c r="C411" s="11">
        <v>134658.49</v>
      </c>
      <c r="D411" s="11">
        <v>134658.49</v>
      </c>
      <c r="E411" s="11">
        <v>134658.49</v>
      </c>
      <c r="F411" s="11">
        <v>134658.49</v>
      </c>
      <c r="G411" s="11">
        <v>134658.49</v>
      </c>
      <c r="H411" s="11">
        <v>134658.49</v>
      </c>
      <c r="I411" s="11">
        <v>134658.49</v>
      </c>
      <c r="J411" s="11">
        <v>134658.49</v>
      </c>
      <c r="K411" s="11">
        <v>134658.49</v>
      </c>
      <c r="L411" s="11">
        <v>134658.49</v>
      </c>
      <c r="M411" s="11">
        <v>134658.49</v>
      </c>
      <c r="N411" s="11">
        <v>134658.49</v>
      </c>
      <c r="O411" s="11">
        <v>-26359.81</v>
      </c>
      <c r="P411" s="11">
        <v>-26633.63</v>
      </c>
      <c r="Q411" s="11">
        <v>-26907.45</v>
      </c>
      <c r="R411" s="11">
        <v>-27181.27</v>
      </c>
      <c r="S411" s="11">
        <v>-27455.09</v>
      </c>
      <c r="T411" s="11">
        <v>-27728.91</v>
      </c>
      <c r="U411" s="11">
        <v>-28002.73</v>
      </c>
      <c r="V411" s="11">
        <v>-28276.55</v>
      </c>
      <c r="W411" s="11">
        <v>-28550.37</v>
      </c>
      <c r="X411" s="11">
        <v>-28824.19</v>
      </c>
      <c r="Y411" s="11">
        <v>-29098.01</v>
      </c>
      <c r="Z411" s="11">
        <v>-29371.83</v>
      </c>
      <c r="AA411" s="11">
        <v>-29645.65</v>
      </c>
      <c r="AB411" s="11">
        <v>-273.8</v>
      </c>
      <c r="AC411" s="11">
        <v>-273.82</v>
      </c>
      <c r="AD411" s="11">
        <v>-273.82</v>
      </c>
      <c r="AE411" s="11">
        <v>-273.82</v>
      </c>
      <c r="AF411" s="11">
        <v>-273.82</v>
      </c>
      <c r="AG411" s="11">
        <v>-273.82</v>
      </c>
      <c r="AH411" s="11">
        <v>-273.82</v>
      </c>
      <c r="AI411" s="11">
        <v>-273.82</v>
      </c>
      <c r="AJ411" s="11">
        <v>-273.82</v>
      </c>
      <c r="AK411" s="11">
        <v>-273.82</v>
      </c>
      <c r="AL411" s="11">
        <v>-273.82</v>
      </c>
      <c r="AM411" s="11">
        <v>-273.82</v>
      </c>
      <c r="AN411" s="11">
        <v>-273.82</v>
      </c>
      <c r="AO411" t="str">
        <f t="shared" si="67"/>
        <v>ED</v>
      </c>
      <c r="AP411" t="str">
        <f>IFERROR(IF(VLOOKUP(MID(A411,4,2),'Data.Lookup - Do Not Print'!$S$3:$T$7,2,FALSE)=1,MID(A411,4,2),0),"AN")</f>
        <v>AN</v>
      </c>
      <c r="AQ411" t="s">
        <v>987</v>
      </c>
      <c r="AR411" t="str">
        <f t="shared" si="68"/>
        <v>331100</v>
      </c>
      <c r="AS411" t="str">
        <f>IF(AO411="GD",VLOOKUP(_xlfn.NUMBERVALUE(AR411),'Data.Lookup - Do Not Print'!$D$3:$E$12,2,TRUE),VLOOKUP(_xlfn.NUMBERVALUE(AR411),'Data.Lookup - Do Not Print'!$A$3:$B$16,2,TRUE))</f>
        <v>Production - Hydro</v>
      </c>
      <c r="AT411">
        <v>1</v>
      </c>
      <c r="AU411" t="str">
        <f t="shared" si="69"/>
        <v>ED.AN1</v>
      </c>
      <c r="AV411" s="46">
        <f>VLOOKUP($AU411,'2022-Allocations'!$I$6:$T$24,AV$8,FALSE)</f>
        <v>0.65529999999999999</v>
      </c>
      <c r="AW411" s="46">
        <f>VLOOKUP($AU411,'2022-Allocations'!$I$6:$T$24,AW$8,FALSE)</f>
        <v>0</v>
      </c>
      <c r="AX411" s="46">
        <f>VLOOKUP($AU411,'2022-Allocations'!$I$6:$T$24,AX$8,FALSE)</f>
        <v>0.34470000000000001</v>
      </c>
      <c r="AY411" s="46">
        <f>VLOOKUP($AU411,'2022-Allocations'!$I$6:$T$24,AY$8,FALSE)</f>
        <v>0</v>
      </c>
      <c r="AZ411" s="46">
        <f>VLOOKUP($AU411,'2022-Allocations'!$I$6:$T$24,AZ$8,FALSE)</f>
        <v>0</v>
      </c>
      <c r="BA411" s="121">
        <f t="shared" si="66"/>
        <v>0</v>
      </c>
      <c r="BB411" s="46">
        <f>VLOOKUP(A411,'Data.Lookup - Do Not Print'!$G$3:$I$802,3,FALSE)</f>
        <v>2.4400000000000002E-2</v>
      </c>
      <c r="BC411" s="46">
        <f>VLOOKUP(A411,'Data.Lookup - Do Not Print'!$M$3:$O$802,3,FALSE)</f>
        <v>2.46E-2</v>
      </c>
      <c r="BD411" s="46" t="str">
        <f t="shared" si="71"/>
        <v>N</v>
      </c>
      <c r="BE411" s="126">
        <f t="shared" si="72"/>
        <v>88242</v>
      </c>
      <c r="BF411" s="126">
        <f t="shared" si="73"/>
        <v>0</v>
      </c>
      <c r="BG411" s="126">
        <f t="shared" si="74"/>
        <v>46417</v>
      </c>
      <c r="BH411" s="126">
        <f t="shared" si="75"/>
        <v>0</v>
      </c>
      <c r="BI411" s="126">
        <f t="shared" si="76"/>
        <v>0</v>
      </c>
      <c r="BJ411" s="131">
        <f t="shared" si="70"/>
        <v>0</v>
      </c>
    </row>
    <row r="412" spans="1:62" ht="13.5" thickBot="1">
      <c r="A412" s="9" t="s">
        <v>427</v>
      </c>
      <c r="B412" s="11">
        <v>828306.57</v>
      </c>
      <c r="C412" s="11">
        <v>828306.57</v>
      </c>
      <c r="D412" s="11">
        <v>828306.57</v>
      </c>
      <c r="E412" s="11">
        <v>828306.57</v>
      </c>
      <c r="F412" s="11">
        <v>828306.57</v>
      </c>
      <c r="G412" s="11">
        <v>828306.57</v>
      </c>
      <c r="H412" s="11">
        <v>932598.96</v>
      </c>
      <c r="I412" s="11">
        <v>954545.74</v>
      </c>
      <c r="J412" s="11">
        <v>955233.37</v>
      </c>
      <c r="K412" s="11">
        <v>955293.33</v>
      </c>
      <c r="L412" s="11">
        <v>955293.33</v>
      </c>
      <c r="M412" s="11">
        <v>955462.58</v>
      </c>
      <c r="N412" s="11">
        <v>955462.58</v>
      </c>
      <c r="O412" s="11">
        <v>-63998.29</v>
      </c>
      <c r="P412" s="11">
        <v>-65682.509999999995</v>
      </c>
      <c r="Q412" s="11">
        <v>-67366.73</v>
      </c>
      <c r="R412" s="11">
        <v>-69050.95</v>
      </c>
      <c r="S412" s="11">
        <v>-70735.17</v>
      </c>
      <c r="T412" s="11">
        <v>-72419.39</v>
      </c>
      <c r="U412" s="11">
        <v>-74209.64</v>
      </c>
      <c r="V412" s="11">
        <v>-76128.23</v>
      </c>
      <c r="W412" s="11">
        <v>-78069.83</v>
      </c>
      <c r="X412" s="11">
        <v>-80012.19</v>
      </c>
      <c r="Y412" s="11">
        <v>-81954.61</v>
      </c>
      <c r="Z412" s="11">
        <v>-83897.2</v>
      </c>
      <c r="AA412" s="11">
        <v>-85839.96</v>
      </c>
      <c r="AB412" s="11">
        <v>-1684.22</v>
      </c>
      <c r="AC412" s="11">
        <v>-1684.22</v>
      </c>
      <c r="AD412" s="11">
        <v>-1684.22</v>
      </c>
      <c r="AE412" s="11">
        <v>-1684.22</v>
      </c>
      <c r="AF412" s="11">
        <v>-1684.22</v>
      </c>
      <c r="AG412" s="11">
        <v>-1684.22</v>
      </c>
      <c r="AH412" s="11">
        <v>-1790.25</v>
      </c>
      <c r="AI412" s="11">
        <v>-1918.59</v>
      </c>
      <c r="AJ412" s="11">
        <v>-1941.6</v>
      </c>
      <c r="AK412" s="11">
        <v>-1942.36</v>
      </c>
      <c r="AL412" s="11">
        <v>-1942.42</v>
      </c>
      <c r="AM412" s="11">
        <v>-1942.59</v>
      </c>
      <c r="AN412" s="11">
        <v>-1942.76</v>
      </c>
      <c r="AO412" t="str">
        <f t="shared" si="67"/>
        <v>ED</v>
      </c>
      <c r="AP412" t="str">
        <f>IFERROR(IF(VLOOKUP(MID(A412,4,2),'Data.Lookup - Do Not Print'!$S$3:$T$7,2,FALSE)=1,MID(A412,4,2),0),"AN")</f>
        <v>AN</v>
      </c>
      <c r="AQ412" t="s">
        <v>987</v>
      </c>
      <c r="AR412" t="str">
        <f t="shared" si="68"/>
        <v>331150</v>
      </c>
      <c r="AS412" t="str">
        <f>IF(AO412="GD",VLOOKUP(_xlfn.NUMBERVALUE(AR412),'Data.Lookup - Do Not Print'!$D$3:$E$12,2,TRUE),VLOOKUP(_xlfn.NUMBERVALUE(AR412),'Data.Lookup - Do Not Print'!$A$3:$B$16,2,TRUE))</f>
        <v>Production - Hydro</v>
      </c>
      <c r="AT412">
        <v>1</v>
      </c>
      <c r="AU412" t="str">
        <f t="shared" si="69"/>
        <v>ED.AN1</v>
      </c>
      <c r="AV412" s="46">
        <f>VLOOKUP($AU412,'2022-Allocations'!$I$6:$T$24,AV$8,FALSE)</f>
        <v>0.65529999999999999</v>
      </c>
      <c r="AW412" s="46">
        <f>VLOOKUP($AU412,'2022-Allocations'!$I$6:$T$24,AW$8,FALSE)</f>
        <v>0</v>
      </c>
      <c r="AX412" s="46">
        <f>VLOOKUP($AU412,'2022-Allocations'!$I$6:$T$24,AX$8,FALSE)</f>
        <v>0.34470000000000001</v>
      </c>
      <c r="AY412" s="46">
        <f>VLOOKUP($AU412,'2022-Allocations'!$I$6:$T$24,AY$8,FALSE)</f>
        <v>0</v>
      </c>
      <c r="AZ412" s="46">
        <f>VLOOKUP($AU412,'2022-Allocations'!$I$6:$T$24,AZ$8,FALSE)</f>
        <v>0</v>
      </c>
      <c r="BA412" s="121">
        <f t="shared" si="66"/>
        <v>0</v>
      </c>
      <c r="BB412" s="46">
        <f>VLOOKUP(A412,'Data.Lookup - Do Not Print'!$G$3:$I$802,3,FALSE)</f>
        <v>2.4400000000000002E-2</v>
      </c>
      <c r="BC412" s="46">
        <f>VLOOKUP(A412,'Data.Lookup - Do Not Print'!$M$3:$O$802,3,FALSE)</f>
        <v>2.46E-2</v>
      </c>
      <c r="BD412" s="46" t="str">
        <f t="shared" si="71"/>
        <v>N</v>
      </c>
      <c r="BE412" s="126">
        <f t="shared" si="72"/>
        <v>626115</v>
      </c>
      <c r="BF412" s="126">
        <f t="shared" si="73"/>
        <v>0</v>
      </c>
      <c r="BG412" s="126">
        <f t="shared" si="74"/>
        <v>329348</v>
      </c>
      <c r="BH412" s="126">
        <f t="shared" si="75"/>
        <v>0</v>
      </c>
      <c r="BI412" s="126">
        <f t="shared" si="76"/>
        <v>0</v>
      </c>
      <c r="BJ412" s="131">
        <f t="shared" si="70"/>
        <v>0</v>
      </c>
    </row>
    <row r="413" spans="1:62" ht="13.5" thickBot="1">
      <c r="A413" s="9" t="s">
        <v>428</v>
      </c>
      <c r="B413" s="11">
        <v>2274991.71</v>
      </c>
      <c r="C413" s="11">
        <v>2274991.71</v>
      </c>
      <c r="D413" s="11">
        <v>2286879.2200000002</v>
      </c>
      <c r="E413" s="11">
        <v>2286879.2200000002</v>
      </c>
      <c r="F413" s="11">
        <v>2271957.0299999998</v>
      </c>
      <c r="G413" s="11">
        <v>2271957.0299999998</v>
      </c>
      <c r="H413" s="11">
        <v>2271957.0299999998</v>
      </c>
      <c r="I413" s="11">
        <v>2271957.0299999998</v>
      </c>
      <c r="J413" s="11">
        <v>2271957.0299999998</v>
      </c>
      <c r="K413" s="11">
        <v>2271957.0299999998</v>
      </c>
      <c r="L413" s="11">
        <v>2332309.5099999998</v>
      </c>
      <c r="M413" s="11">
        <v>2332309.5099999998</v>
      </c>
      <c r="N413" s="11">
        <v>2332309.5099999998</v>
      </c>
      <c r="O413" s="11">
        <v>-458564.03</v>
      </c>
      <c r="P413" s="11">
        <v>-463417.35</v>
      </c>
      <c r="Q413" s="11">
        <v>-468283.35</v>
      </c>
      <c r="R413" s="11">
        <v>-473162.03</v>
      </c>
      <c r="S413" s="11">
        <v>-463102.6</v>
      </c>
      <c r="T413" s="11">
        <v>-467949.44</v>
      </c>
      <c r="U413" s="11">
        <v>-472796.28</v>
      </c>
      <c r="V413" s="11">
        <v>-477643.12</v>
      </c>
      <c r="W413" s="11">
        <v>-482489.96</v>
      </c>
      <c r="X413" s="11">
        <v>-487336.8</v>
      </c>
      <c r="Y413" s="11">
        <v>-492248.02</v>
      </c>
      <c r="Z413" s="11">
        <v>-497223.61</v>
      </c>
      <c r="AA413" s="11">
        <v>-502199.21</v>
      </c>
      <c r="AB413" s="11">
        <v>-4853.3100000000004</v>
      </c>
      <c r="AC413" s="11">
        <v>-4853.32</v>
      </c>
      <c r="AD413" s="12">
        <v>-4866</v>
      </c>
      <c r="AE413" s="11">
        <v>-4878.68</v>
      </c>
      <c r="AF413" s="11">
        <v>-4862.76</v>
      </c>
      <c r="AG413" s="11">
        <v>-4846.84</v>
      </c>
      <c r="AH413" s="11">
        <v>-4846.84</v>
      </c>
      <c r="AI413" s="11">
        <v>-4846.84</v>
      </c>
      <c r="AJ413" s="11">
        <v>-4846.84</v>
      </c>
      <c r="AK413" s="11">
        <v>-4846.84</v>
      </c>
      <c r="AL413" s="11">
        <v>-4911.22</v>
      </c>
      <c r="AM413" s="11">
        <v>-4975.59</v>
      </c>
      <c r="AN413" s="11">
        <v>-4975.6000000000004</v>
      </c>
      <c r="AO413" t="str">
        <f t="shared" si="67"/>
        <v>ED</v>
      </c>
      <c r="AP413" t="str">
        <f>IFERROR(IF(VLOOKUP(MID(A413,4,2),'Data.Lookup - Do Not Print'!$S$3:$T$7,2,FALSE)=1,MID(A413,4,2),0),"AN")</f>
        <v>AN</v>
      </c>
      <c r="AQ413" t="s">
        <v>987</v>
      </c>
      <c r="AR413" t="str">
        <f t="shared" si="68"/>
        <v>331200</v>
      </c>
      <c r="AS413" t="str">
        <f>IF(AO413="GD",VLOOKUP(_xlfn.NUMBERVALUE(AR413),'Data.Lookup - Do Not Print'!$D$3:$E$12,2,TRUE),VLOOKUP(_xlfn.NUMBERVALUE(AR413),'Data.Lookup - Do Not Print'!$A$3:$B$16,2,TRUE))</f>
        <v>Production - Hydro</v>
      </c>
      <c r="AT413">
        <v>1</v>
      </c>
      <c r="AU413" t="str">
        <f t="shared" si="69"/>
        <v>ED.AN1</v>
      </c>
      <c r="AV413" s="46">
        <f>VLOOKUP($AU413,'2022-Allocations'!$I$6:$T$24,AV$8,FALSE)</f>
        <v>0.65529999999999999</v>
      </c>
      <c r="AW413" s="46">
        <f>VLOOKUP($AU413,'2022-Allocations'!$I$6:$T$24,AW$8,FALSE)</f>
        <v>0</v>
      </c>
      <c r="AX413" s="46">
        <f>VLOOKUP($AU413,'2022-Allocations'!$I$6:$T$24,AX$8,FALSE)</f>
        <v>0.34470000000000001</v>
      </c>
      <c r="AY413" s="46">
        <f>VLOOKUP($AU413,'2022-Allocations'!$I$6:$T$24,AY$8,FALSE)</f>
        <v>0</v>
      </c>
      <c r="AZ413" s="46">
        <f>VLOOKUP($AU413,'2022-Allocations'!$I$6:$T$24,AZ$8,FALSE)</f>
        <v>0</v>
      </c>
      <c r="BA413" s="121">
        <f t="shared" si="66"/>
        <v>0</v>
      </c>
      <c r="BB413" s="46">
        <f>VLOOKUP(A413,'Data.Lookup - Do Not Print'!$G$3:$I$802,3,FALSE)</f>
        <v>2.5600000000000001E-2</v>
      </c>
      <c r="BC413" s="46">
        <f>VLOOKUP(A413,'Data.Lookup - Do Not Print'!$M$3:$O$802,3,FALSE)</f>
        <v>2.46E-2</v>
      </c>
      <c r="BD413" s="46" t="str">
        <f t="shared" si="71"/>
        <v>N</v>
      </c>
      <c r="BE413" s="126">
        <f t="shared" si="72"/>
        <v>1528362</v>
      </c>
      <c r="BF413" s="126">
        <f t="shared" si="73"/>
        <v>0</v>
      </c>
      <c r="BG413" s="126">
        <f t="shared" si="74"/>
        <v>803947</v>
      </c>
      <c r="BH413" s="126">
        <f t="shared" si="75"/>
        <v>0</v>
      </c>
      <c r="BI413" s="126">
        <f t="shared" si="76"/>
        <v>0</v>
      </c>
      <c r="BJ413" s="131">
        <f t="shared" si="70"/>
        <v>0</v>
      </c>
    </row>
    <row r="414" spans="1:62" ht="13.5" thickBot="1">
      <c r="A414" s="9" t="s">
        <v>429</v>
      </c>
      <c r="B414" s="11">
        <v>13605.56</v>
      </c>
      <c r="C414" s="11">
        <v>13605.56</v>
      </c>
      <c r="D414" s="11">
        <v>13605.56</v>
      </c>
      <c r="E414" s="11">
        <v>13605.56</v>
      </c>
      <c r="F414" s="11">
        <v>13605.56</v>
      </c>
      <c r="G414" s="11">
        <v>13605.56</v>
      </c>
      <c r="H414" s="11">
        <v>13605.56</v>
      </c>
      <c r="I414" s="11">
        <v>13605.56</v>
      </c>
      <c r="J414" s="11">
        <v>13605.56</v>
      </c>
      <c r="K414" s="11">
        <v>13605.56</v>
      </c>
      <c r="L414" s="11">
        <v>13605.56</v>
      </c>
      <c r="M414" s="11">
        <v>13605.56</v>
      </c>
      <c r="N414" s="11">
        <v>13605.56</v>
      </c>
      <c r="O414" s="11">
        <v>-5803.55</v>
      </c>
      <c r="P414" s="11">
        <v>-5828.15</v>
      </c>
      <c r="Q414" s="11">
        <v>-5852.75</v>
      </c>
      <c r="R414" s="11">
        <v>-5877.35</v>
      </c>
      <c r="S414" s="11">
        <v>-5901.95</v>
      </c>
      <c r="T414" s="11">
        <v>-5926.55</v>
      </c>
      <c r="U414" s="11">
        <v>-5951.15</v>
      </c>
      <c r="V414" s="11">
        <v>-5975.75</v>
      </c>
      <c r="W414" s="11">
        <v>-6000.35</v>
      </c>
      <c r="X414" s="11">
        <v>-6024.95</v>
      </c>
      <c r="Y414" s="11">
        <v>-6049.55</v>
      </c>
      <c r="Z414" s="11">
        <v>-6074.15</v>
      </c>
      <c r="AA414" s="11">
        <v>-6098.75</v>
      </c>
      <c r="AB414" s="11">
        <v>-24.61</v>
      </c>
      <c r="AC414" s="11">
        <v>-24.6</v>
      </c>
      <c r="AD414" s="11">
        <v>-24.6</v>
      </c>
      <c r="AE414" s="11">
        <v>-24.6</v>
      </c>
      <c r="AF414" s="11">
        <v>-24.6</v>
      </c>
      <c r="AG414" s="11">
        <v>-24.6</v>
      </c>
      <c r="AH414" s="11">
        <v>-24.6</v>
      </c>
      <c r="AI414" s="11">
        <v>-24.6</v>
      </c>
      <c r="AJ414" s="11">
        <v>-24.6</v>
      </c>
      <c r="AK414" s="11">
        <v>-24.6</v>
      </c>
      <c r="AL414" s="11">
        <v>-24.6</v>
      </c>
      <c r="AM414" s="11">
        <v>-24.6</v>
      </c>
      <c r="AN414" s="11">
        <v>-24.6</v>
      </c>
      <c r="AO414" t="str">
        <f t="shared" si="67"/>
        <v>ED</v>
      </c>
      <c r="AP414" t="str">
        <f>IFERROR(IF(VLOOKUP(MID(A414,4,2),'Data.Lookup - Do Not Print'!$S$3:$T$7,2,FALSE)=1,MID(A414,4,2),0),"AN")</f>
        <v>AN</v>
      </c>
      <c r="AQ414" t="s">
        <v>987</v>
      </c>
      <c r="AR414" t="str">
        <f t="shared" si="68"/>
        <v>331260</v>
      </c>
      <c r="AS414" t="str">
        <f>IF(AO414="GD",VLOOKUP(_xlfn.NUMBERVALUE(AR414),'Data.Lookup - Do Not Print'!$D$3:$E$12,2,TRUE),VLOOKUP(_xlfn.NUMBERVALUE(AR414),'Data.Lookup - Do Not Print'!$A$3:$B$16,2,TRUE))</f>
        <v>Production - Hydro</v>
      </c>
      <c r="AT414">
        <v>1</v>
      </c>
      <c r="AU414" t="str">
        <f t="shared" si="69"/>
        <v>ED.AN1</v>
      </c>
      <c r="AV414" s="46">
        <f>VLOOKUP($AU414,'2022-Allocations'!$I$6:$T$24,AV$8,FALSE)</f>
        <v>0.65529999999999999</v>
      </c>
      <c r="AW414" s="46">
        <f>VLOOKUP($AU414,'2022-Allocations'!$I$6:$T$24,AW$8,FALSE)</f>
        <v>0</v>
      </c>
      <c r="AX414" s="46">
        <f>VLOOKUP($AU414,'2022-Allocations'!$I$6:$T$24,AX$8,FALSE)</f>
        <v>0.34470000000000001</v>
      </c>
      <c r="AY414" s="46">
        <f>VLOOKUP($AU414,'2022-Allocations'!$I$6:$T$24,AY$8,FALSE)</f>
        <v>0</v>
      </c>
      <c r="AZ414" s="46">
        <f>VLOOKUP($AU414,'2022-Allocations'!$I$6:$T$24,AZ$8,FALSE)</f>
        <v>0</v>
      </c>
      <c r="BA414" s="121">
        <f t="shared" si="66"/>
        <v>0</v>
      </c>
      <c r="BB414" s="46">
        <f>VLOOKUP(A414,'Data.Lookup - Do Not Print'!$G$3:$I$802,3,FALSE)</f>
        <v>2.1700000000000001E-2</v>
      </c>
      <c r="BC414" s="46">
        <f>VLOOKUP(A414,'Data.Lookup - Do Not Print'!$M$3:$O$802,3,FALSE)</f>
        <v>2.12E-2</v>
      </c>
      <c r="BD414" s="46" t="str">
        <f t="shared" si="71"/>
        <v>N</v>
      </c>
      <c r="BE414" s="126">
        <f t="shared" si="72"/>
        <v>8916</v>
      </c>
      <c r="BF414" s="126">
        <f t="shared" si="73"/>
        <v>0</v>
      </c>
      <c r="BG414" s="126">
        <f t="shared" si="74"/>
        <v>4690</v>
      </c>
      <c r="BH414" s="126">
        <f t="shared" si="75"/>
        <v>0</v>
      </c>
      <c r="BI414" s="126">
        <f t="shared" si="76"/>
        <v>0</v>
      </c>
      <c r="BJ414" s="131">
        <f t="shared" si="70"/>
        <v>0</v>
      </c>
    </row>
    <row r="415" spans="1:62" ht="13.5" thickBot="1">
      <c r="A415" s="9" t="s">
        <v>430</v>
      </c>
      <c r="B415" s="11">
        <v>32611700.210000001</v>
      </c>
      <c r="C415" s="11">
        <v>32611700.210000001</v>
      </c>
      <c r="D415" s="11">
        <v>32537232.66</v>
      </c>
      <c r="E415" s="11">
        <v>32510251.32</v>
      </c>
      <c r="F415" s="11">
        <v>32510251.32</v>
      </c>
      <c r="G415" s="11">
        <v>32510251.32</v>
      </c>
      <c r="H415" s="11">
        <v>32510251.32</v>
      </c>
      <c r="I415" s="11">
        <v>32510251.32</v>
      </c>
      <c r="J415" s="11">
        <v>32510251.32</v>
      </c>
      <c r="K415" s="11">
        <v>32510251.32</v>
      </c>
      <c r="L415" s="11">
        <v>32510251.32</v>
      </c>
      <c r="M415" s="11">
        <v>32510251.32</v>
      </c>
      <c r="N415" s="11">
        <v>32600317.91</v>
      </c>
      <c r="O415" s="11">
        <v>-12530435.960000001</v>
      </c>
      <c r="P415" s="11">
        <v>-12577722.93</v>
      </c>
      <c r="Q415" s="11">
        <v>-12624955.9</v>
      </c>
      <c r="R415" s="11">
        <v>-12672115.310000001</v>
      </c>
      <c r="S415" s="11">
        <v>-12719255.17</v>
      </c>
      <c r="T415" s="11">
        <v>-12766395.029999999</v>
      </c>
      <c r="U415" s="11">
        <v>-12813534.890000001</v>
      </c>
      <c r="V415" s="11">
        <v>-12860674.75</v>
      </c>
      <c r="W415" s="11">
        <v>-12907814.630000001</v>
      </c>
      <c r="X415" s="11">
        <v>-12954954.51</v>
      </c>
      <c r="Y415" s="11">
        <v>-13002094.390000001</v>
      </c>
      <c r="Z415" s="11">
        <v>-13049234.27</v>
      </c>
      <c r="AA415" s="11">
        <v>-13096439.439999999</v>
      </c>
      <c r="AB415" s="11">
        <v>-47286.96</v>
      </c>
      <c r="AC415" s="11">
        <v>-47286.97</v>
      </c>
      <c r="AD415" s="11">
        <v>-47232.97</v>
      </c>
      <c r="AE415" s="11">
        <v>-47159.41</v>
      </c>
      <c r="AF415" s="11">
        <v>-47139.86</v>
      </c>
      <c r="AG415" s="11">
        <v>-47139.86</v>
      </c>
      <c r="AH415" s="11">
        <v>-47139.86</v>
      </c>
      <c r="AI415" s="11">
        <v>-47139.86</v>
      </c>
      <c r="AJ415" s="11">
        <v>-47139.88</v>
      </c>
      <c r="AK415" s="11">
        <v>-47139.88</v>
      </c>
      <c r="AL415" s="11">
        <v>-47139.88</v>
      </c>
      <c r="AM415" s="11">
        <v>-47139.88</v>
      </c>
      <c r="AN415" s="11">
        <v>-47205.17</v>
      </c>
      <c r="AO415" t="str">
        <f t="shared" si="67"/>
        <v>ED</v>
      </c>
      <c r="AP415" t="str">
        <f>IFERROR(IF(VLOOKUP(MID(A415,4,2),'Data.Lookup - Do Not Print'!$S$3:$T$7,2,FALSE)=1,MID(A415,4,2),0),"AN")</f>
        <v>AN</v>
      </c>
      <c r="AQ415" t="s">
        <v>987</v>
      </c>
      <c r="AR415" t="str">
        <f t="shared" si="68"/>
        <v>332000</v>
      </c>
      <c r="AS415" t="str">
        <f>IF(AO415="GD",VLOOKUP(_xlfn.NUMBERVALUE(AR415),'Data.Lookup - Do Not Print'!$D$3:$E$12,2,TRUE),VLOOKUP(_xlfn.NUMBERVALUE(AR415),'Data.Lookup - Do Not Print'!$A$3:$B$16,2,TRUE))</f>
        <v>Production - Hydro</v>
      </c>
      <c r="AT415">
        <v>1</v>
      </c>
      <c r="AU415" t="str">
        <f t="shared" si="69"/>
        <v>ED.AN1</v>
      </c>
      <c r="AV415" s="46">
        <f>VLOOKUP($AU415,'2022-Allocations'!$I$6:$T$24,AV$8,FALSE)</f>
        <v>0.65529999999999999</v>
      </c>
      <c r="AW415" s="46">
        <f>VLOOKUP($AU415,'2022-Allocations'!$I$6:$T$24,AW$8,FALSE)</f>
        <v>0</v>
      </c>
      <c r="AX415" s="46">
        <f>VLOOKUP($AU415,'2022-Allocations'!$I$6:$T$24,AX$8,FALSE)</f>
        <v>0.34470000000000001</v>
      </c>
      <c r="AY415" s="46">
        <f>VLOOKUP($AU415,'2022-Allocations'!$I$6:$T$24,AY$8,FALSE)</f>
        <v>0</v>
      </c>
      <c r="AZ415" s="46">
        <f>VLOOKUP($AU415,'2022-Allocations'!$I$6:$T$24,AZ$8,FALSE)</f>
        <v>0</v>
      </c>
      <c r="BA415" s="121">
        <f t="shared" si="66"/>
        <v>0</v>
      </c>
      <c r="BB415" s="46">
        <f>VLOOKUP(A415,'Data.Lookup - Do Not Print'!$G$3:$I$802,3,FALSE)</f>
        <v>1.7399999999999999E-2</v>
      </c>
      <c r="BC415" s="46">
        <f>VLOOKUP(A415,'Data.Lookup - Do Not Print'!$M$3:$O$802,3,FALSE)</f>
        <v>1.7000000000000001E-2</v>
      </c>
      <c r="BD415" s="46" t="str">
        <f t="shared" si="71"/>
        <v>N</v>
      </c>
      <c r="BE415" s="126">
        <f t="shared" si="72"/>
        <v>21362988</v>
      </c>
      <c r="BF415" s="126">
        <f t="shared" si="73"/>
        <v>0</v>
      </c>
      <c r="BG415" s="126">
        <f t="shared" si="74"/>
        <v>11237330</v>
      </c>
      <c r="BH415" s="126">
        <f t="shared" si="75"/>
        <v>0</v>
      </c>
      <c r="BI415" s="126">
        <f t="shared" si="76"/>
        <v>0</v>
      </c>
      <c r="BJ415" s="131">
        <f t="shared" si="70"/>
        <v>0</v>
      </c>
    </row>
    <row r="416" spans="1:62" ht="13.5" thickBot="1">
      <c r="A416" s="9" t="s">
        <v>431</v>
      </c>
      <c r="B416" s="11">
        <v>2333225.37</v>
      </c>
      <c r="C416" s="11">
        <v>2333225.37</v>
      </c>
      <c r="D416" s="11">
        <v>2333225.37</v>
      </c>
      <c r="E416" s="11">
        <v>2333225.37</v>
      </c>
      <c r="F416" s="11">
        <v>2333225.37</v>
      </c>
      <c r="G416" s="11">
        <v>2333225.37</v>
      </c>
      <c r="H416" s="11">
        <v>2333225.37</v>
      </c>
      <c r="I416" s="11">
        <v>2333225.37</v>
      </c>
      <c r="J416" s="11">
        <v>2333225.37</v>
      </c>
      <c r="K416" s="11">
        <v>2333225.37</v>
      </c>
      <c r="L416" s="11">
        <v>2333225.37</v>
      </c>
      <c r="M416" s="11">
        <v>2333225.37</v>
      </c>
      <c r="N416" s="11">
        <v>2333225.37</v>
      </c>
      <c r="O416" s="11">
        <v>-714616.04</v>
      </c>
      <c r="P416" s="11">
        <v>-718854.74</v>
      </c>
      <c r="Q416" s="11">
        <v>-723093.44</v>
      </c>
      <c r="R416" s="11">
        <v>-727332.14</v>
      </c>
      <c r="S416" s="11">
        <v>-731570.84</v>
      </c>
      <c r="T416" s="11">
        <v>-735809.54</v>
      </c>
      <c r="U416" s="11">
        <v>-740048.24</v>
      </c>
      <c r="V416" s="11">
        <v>-744286.94</v>
      </c>
      <c r="W416" s="11">
        <v>-748525.64</v>
      </c>
      <c r="X416" s="11">
        <v>-752764.34</v>
      </c>
      <c r="Y416" s="11">
        <v>-757003.04</v>
      </c>
      <c r="Z416" s="11">
        <v>-761241.74</v>
      </c>
      <c r="AA416" s="11">
        <v>-765480.44</v>
      </c>
      <c r="AB416" s="11">
        <v>-4238.7</v>
      </c>
      <c r="AC416" s="11">
        <v>-4238.7</v>
      </c>
      <c r="AD416" s="11">
        <v>-4238.7</v>
      </c>
      <c r="AE416" s="11">
        <v>-4238.7</v>
      </c>
      <c r="AF416" s="11">
        <v>-4238.7</v>
      </c>
      <c r="AG416" s="11">
        <v>-4238.7</v>
      </c>
      <c r="AH416" s="11">
        <v>-4238.7</v>
      </c>
      <c r="AI416" s="11">
        <v>-4238.7</v>
      </c>
      <c r="AJ416" s="11">
        <v>-4238.7</v>
      </c>
      <c r="AK416" s="11">
        <v>-4238.7</v>
      </c>
      <c r="AL416" s="11">
        <v>-4238.7</v>
      </c>
      <c r="AM416" s="11">
        <v>-4238.7</v>
      </c>
      <c r="AN416" s="11">
        <v>-4238.7</v>
      </c>
      <c r="AO416" t="str">
        <f t="shared" si="67"/>
        <v>ED</v>
      </c>
      <c r="AP416" t="str">
        <f>IFERROR(IF(VLOOKUP(MID(A416,4,2),'Data.Lookup - Do Not Print'!$S$3:$T$7,2,FALSE)=1,MID(A416,4,2),0),"AN")</f>
        <v>AN</v>
      </c>
      <c r="AQ416" t="s">
        <v>987</v>
      </c>
      <c r="AR416" t="str">
        <f t="shared" si="68"/>
        <v>332100</v>
      </c>
      <c r="AS416" t="str">
        <f>IF(AO416="GD",VLOOKUP(_xlfn.NUMBERVALUE(AR416),'Data.Lookup - Do Not Print'!$D$3:$E$12,2,TRUE),VLOOKUP(_xlfn.NUMBERVALUE(AR416),'Data.Lookup - Do Not Print'!$A$3:$B$16,2,TRUE))</f>
        <v>Production - Hydro</v>
      </c>
      <c r="AT416">
        <v>1</v>
      </c>
      <c r="AU416" t="str">
        <f t="shared" si="69"/>
        <v>ED.AN1</v>
      </c>
      <c r="AV416" s="46">
        <f>VLOOKUP($AU416,'2022-Allocations'!$I$6:$T$24,AV$8,FALSE)</f>
        <v>0.65529999999999999</v>
      </c>
      <c r="AW416" s="46">
        <f>VLOOKUP($AU416,'2022-Allocations'!$I$6:$T$24,AW$8,FALSE)</f>
        <v>0</v>
      </c>
      <c r="AX416" s="46">
        <f>VLOOKUP($AU416,'2022-Allocations'!$I$6:$T$24,AX$8,FALSE)</f>
        <v>0.34470000000000001</v>
      </c>
      <c r="AY416" s="46">
        <f>VLOOKUP($AU416,'2022-Allocations'!$I$6:$T$24,AY$8,FALSE)</f>
        <v>0</v>
      </c>
      <c r="AZ416" s="46">
        <f>VLOOKUP($AU416,'2022-Allocations'!$I$6:$T$24,AZ$8,FALSE)</f>
        <v>0</v>
      </c>
      <c r="BA416" s="121">
        <f t="shared" si="66"/>
        <v>0</v>
      </c>
      <c r="BB416" s="46">
        <f>VLOOKUP(A416,'Data.Lookup - Do Not Print'!$G$3:$I$802,3,FALSE)</f>
        <v>2.18E-2</v>
      </c>
      <c r="BC416" s="46">
        <f>VLOOKUP(A416,'Data.Lookup - Do Not Print'!$M$3:$O$802,3,FALSE)</f>
        <v>1.9900000000000001E-2</v>
      </c>
      <c r="BD416" s="46" t="str">
        <f t="shared" si="71"/>
        <v>N</v>
      </c>
      <c r="BE416" s="126">
        <f t="shared" si="72"/>
        <v>1528963</v>
      </c>
      <c r="BF416" s="126">
        <f t="shared" si="73"/>
        <v>0</v>
      </c>
      <c r="BG416" s="126">
        <f t="shared" si="74"/>
        <v>804263</v>
      </c>
      <c r="BH416" s="126">
        <f t="shared" si="75"/>
        <v>0</v>
      </c>
      <c r="BI416" s="126">
        <f t="shared" si="76"/>
        <v>0</v>
      </c>
      <c r="BJ416" s="131">
        <f t="shared" si="70"/>
        <v>0</v>
      </c>
    </row>
    <row r="417" spans="1:62" ht="13.5" thickBot="1">
      <c r="A417" s="9" t="s">
        <v>432</v>
      </c>
      <c r="B417" s="11">
        <v>956178.75</v>
      </c>
      <c r="C417" s="11">
        <v>956178.75</v>
      </c>
      <c r="D417" s="11">
        <v>956178.75</v>
      </c>
      <c r="E417" s="11">
        <v>956178.75</v>
      </c>
      <c r="F417" s="11">
        <v>956178.75</v>
      </c>
      <c r="G417" s="11">
        <v>956178.75</v>
      </c>
      <c r="H417" s="11">
        <v>956178.75</v>
      </c>
      <c r="I417" s="11">
        <v>956178.75</v>
      </c>
      <c r="J417" s="11">
        <v>956178.75</v>
      </c>
      <c r="K417" s="11">
        <v>956178.75</v>
      </c>
      <c r="L417" s="11">
        <v>956178.75</v>
      </c>
      <c r="M417" s="11">
        <v>956178.75</v>
      </c>
      <c r="N417" s="11">
        <v>956178.75</v>
      </c>
      <c r="O417" s="11">
        <v>-305268.63</v>
      </c>
      <c r="P417" s="11">
        <v>-307037.56</v>
      </c>
      <c r="Q417" s="11">
        <v>-308806.49</v>
      </c>
      <c r="R417" s="11">
        <v>-310575.42</v>
      </c>
      <c r="S417" s="11">
        <v>-312344.34999999998</v>
      </c>
      <c r="T417" s="11">
        <v>-314113.28000000003</v>
      </c>
      <c r="U417" s="11">
        <v>-315882.21000000002</v>
      </c>
      <c r="V417" s="11">
        <v>-317651.14</v>
      </c>
      <c r="W417" s="11">
        <v>-319420.07</v>
      </c>
      <c r="X417" s="12">
        <v>-321189</v>
      </c>
      <c r="Y417" s="11">
        <v>-322957.93</v>
      </c>
      <c r="Z417" s="11">
        <v>-324726.86</v>
      </c>
      <c r="AA417" s="11">
        <v>-326495.78999999998</v>
      </c>
      <c r="AB417" s="11">
        <v>-1768.93</v>
      </c>
      <c r="AC417" s="11">
        <v>-1768.93</v>
      </c>
      <c r="AD417" s="11">
        <v>-1768.93</v>
      </c>
      <c r="AE417" s="11">
        <v>-1768.93</v>
      </c>
      <c r="AF417" s="11">
        <v>-1768.93</v>
      </c>
      <c r="AG417" s="11">
        <v>-1768.93</v>
      </c>
      <c r="AH417" s="11">
        <v>-1768.93</v>
      </c>
      <c r="AI417" s="11">
        <v>-1768.93</v>
      </c>
      <c r="AJ417" s="11">
        <v>-1768.93</v>
      </c>
      <c r="AK417" s="11">
        <v>-1768.93</v>
      </c>
      <c r="AL417" s="11">
        <v>-1768.93</v>
      </c>
      <c r="AM417" s="11">
        <v>-1768.93</v>
      </c>
      <c r="AN417" s="11">
        <v>-1768.93</v>
      </c>
      <c r="AO417" t="str">
        <f t="shared" si="67"/>
        <v>ED</v>
      </c>
      <c r="AP417" t="str">
        <f>IFERROR(IF(VLOOKUP(MID(A417,4,2),'Data.Lookup - Do Not Print'!$S$3:$T$7,2,FALSE)=1,MID(A417,4,2),0),"AN")</f>
        <v>AN</v>
      </c>
      <c r="AQ417" t="s">
        <v>987</v>
      </c>
      <c r="AR417" t="str">
        <f t="shared" si="68"/>
        <v>332150</v>
      </c>
      <c r="AS417" t="str">
        <f>IF(AO417="GD",VLOOKUP(_xlfn.NUMBERVALUE(AR417),'Data.Lookup - Do Not Print'!$D$3:$E$12,2,TRUE),VLOOKUP(_xlfn.NUMBERVALUE(AR417),'Data.Lookup - Do Not Print'!$A$3:$B$16,2,TRUE))</f>
        <v>Production - Hydro</v>
      </c>
      <c r="AT417">
        <v>1</v>
      </c>
      <c r="AU417" t="str">
        <f t="shared" si="69"/>
        <v>ED.AN1</v>
      </c>
      <c r="AV417" s="46">
        <f>VLOOKUP($AU417,'2022-Allocations'!$I$6:$T$24,AV$8,FALSE)</f>
        <v>0.65529999999999999</v>
      </c>
      <c r="AW417" s="46">
        <f>VLOOKUP($AU417,'2022-Allocations'!$I$6:$T$24,AW$8,FALSE)</f>
        <v>0</v>
      </c>
      <c r="AX417" s="46">
        <f>VLOOKUP($AU417,'2022-Allocations'!$I$6:$T$24,AX$8,FALSE)</f>
        <v>0.34470000000000001</v>
      </c>
      <c r="AY417" s="46">
        <f>VLOOKUP($AU417,'2022-Allocations'!$I$6:$T$24,AY$8,FALSE)</f>
        <v>0</v>
      </c>
      <c r="AZ417" s="46">
        <f>VLOOKUP($AU417,'2022-Allocations'!$I$6:$T$24,AZ$8,FALSE)</f>
        <v>0</v>
      </c>
      <c r="BA417" s="121">
        <f t="shared" si="66"/>
        <v>0</v>
      </c>
      <c r="BB417" s="46">
        <f>VLOOKUP(A417,'Data.Lookup - Do Not Print'!$G$3:$I$802,3,FALSE)</f>
        <v>2.2200000000000001E-2</v>
      </c>
      <c r="BC417" s="46">
        <f>VLOOKUP(A417,'Data.Lookup - Do Not Print'!$M$3:$O$802,3,FALSE)</f>
        <v>1.8799999999999997E-2</v>
      </c>
      <c r="BD417" s="46" t="str">
        <f t="shared" si="71"/>
        <v>N</v>
      </c>
      <c r="BE417" s="126">
        <f t="shared" si="72"/>
        <v>626584</v>
      </c>
      <c r="BF417" s="126">
        <f t="shared" si="73"/>
        <v>0</v>
      </c>
      <c r="BG417" s="126">
        <f t="shared" si="74"/>
        <v>329595</v>
      </c>
      <c r="BH417" s="126">
        <f t="shared" si="75"/>
        <v>0</v>
      </c>
      <c r="BI417" s="126">
        <f t="shared" si="76"/>
        <v>0</v>
      </c>
      <c r="BJ417" s="131">
        <f t="shared" si="70"/>
        <v>0</v>
      </c>
    </row>
    <row r="418" spans="1:62" ht="13.5" thickBot="1">
      <c r="A418" s="9" t="s">
        <v>433</v>
      </c>
      <c r="B418" s="11">
        <v>132046.47</v>
      </c>
      <c r="C418" s="11">
        <v>132046.47</v>
      </c>
      <c r="D418" s="11">
        <v>67068.92</v>
      </c>
      <c r="E418" s="11">
        <v>67068.92</v>
      </c>
      <c r="F418" s="11">
        <v>67068.92</v>
      </c>
      <c r="G418" s="11">
        <v>67068.92</v>
      </c>
      <c r="H418" s="11">
        <v>67068.92</v>
      </c>
      <c r="I418" s="11">
        <v>67068.92</v>
      </c>
      <c r="J418" s="11">
        <v>67068.92</v>
      </c>
      <c r="K418" s="11">
        <v>67068.92</v>
      </c>
      <c r="L418" s="11">
        <v>67068.92</v>
      </c>
      <c r="M418" s="11">
        <v>67068.92</v>
      </c>
      <c r="N418" s="11">
        <v>67068.92</v>
      </c>
      <c r="O418" s="11">
        <v>-23607.55</v>
      </c>
      <c r="P418" s="11">
        <v>-23910.16</v>
      </c>
      <c r="Q418" s="11">
        <v>-24138.32</v>
      </c>
      <c r="R418" s="11">
        <v>-24292.02</v>
      </c>
      <c r="S418" s="11">
        <v>-24445.72</v>
      </c>
      <c r="T418" s="11">
        <v>-24599.42</v>
      </c>
      <c r="U418" s="11">
        <v>-24753.119999999999</v>
      </c>
      <c r="V418" s="11">
        <v>-24906.82</v>
      </c>
      <c r="W418" s="11">
        <v>-25060.52</v>
      </c>
      <c r="X418" s="11">
        <v>-25214.22</v>
      </c>
      <c r="Y418" s="11">
        <v>-25367.919999999998</v>
      </c>
      <c r="Z418" s="11">
        <v>-25521.62</v>
      </c>
      <c r="AA418" s="11">
        <v>-25675.32</v>
      </c>
      <c r="AB418" s="11">
        <v>-302.61</v>
      </c>
      <c r="AC418" s="11">
        <v>-302.61</v>
      </c>
      <c r="AD418" s="11">
        <v>-228.16</v>
      </c>
      <c r="AE418" s="11">
        <v>-153.69999999999999</v>
      </c>
      <c r="AF418" s="11">
        <v>-153.69999999999999</v>
      </c>
      <c r="AG418" s="11">
        <v>-153.69999999999999</v>
      </c>
      <c r="AH418" s="11">
        <v>-153.69999999999999</v>
      </c>
      <c r="AI418" s="11">
        <v>-153.69999999999999</v>
      </c>
      <c r="AJ418" s="11">
        <v>-153.69999999999999</v>
      </c>
      <c r="AK418" s="11">
        <v>-153.69999999999999</v>
      </c>
      <c r="AL418" s="11">
        <v>-153.69999999999999</v>
      </c>
      <c r="AM418" s="11">
        <v>-153.69999999999999</v>
      </c>
      <c r="AN418" s="11">
        <v>-153.69999999999999</v>
      </c>
      <c r="AO418" t="str">
        <f t="shared" si="67"/>
        <v>ED</v>
      </c>
      <c r="AP418" t="str">
        <f>IFERROR(IF(VLOOKUP(MID(A418,4,2),'Data.Lookup - Do Not Print'!$S$3:$T$7,2,FALSE)=1,MID(A418,4,2),0),"AN")</f>
        <v>AN</v>
      </c>
      <c r="AQ418" t="s">
        <v>987</v>
      </c>
      <c r="AR418" t="str">
        <f t="shared" si="68"/>
        <v>332200</v>
      </c>
      <c r="AS418" t="str">
        <f>IF(AO418="GD",VLOOKUP(_xlfn.NUMBERVALUE(AR418),'Data.Lookup - Do Not Print'!$D$3:$E$12,2,TRUE),VLOOKUP(_xlfn.NUMBERVALUE(AR418),'Data.Lookup - Do Not Print'!$A$3:$B$16,2,TRUE))</f>
        <v>Production - Hydro</v>
      </c>
      <c r="AT418">
        <v>1</v>
      </c>
      <c r="AU418" t="str">
        <f t="shared" si="69"/>
        <v>ED.AN1</v>
      </c>
      <c r="AV418" s="46">
        <f>VLOOKUP($AU418,'2022-Allocations'!$I$6:$T$24,AV$8,FALSE)</f>
        <v>0.65529999999999999</v>
      </c>
      <c r="AW418" s="46">
        <f>VLOOKUP($AU418,'2022-Allocations'!$I$6:$T$24,AW$8,FALSE)</f>
        <v>0</v>
      </c>
      <c r="AX418" s="46">
        <f>VLOOKUP($AU418,'2022-Allocations'!$I$6:$T$24,AX$8,FALSE)</f>
        <v>0.34470000000000001</v>
      </c>
      <c r="AY418" s="46">
        <f>VLOOKUP($AU418,'2022-Allocations'!$I$6:$T$24,AY$8,FALSE)</f>
        <v>0</v>
      </c>
      <c r="AZ418" s="46">
        <f>VLOOKUP($AU418,'2022-Allocations'!$I$6:$T$24,AZ$8,FALSE)</f>
        <v>0</v>
      </c>
      <c r="BA418" s="121">
        <f t="shared" si="66"/>
        <v>0</v>
      </c>
      <c r="BB418" s="46">
        <f>VLOOKUP(A418,'Data.Lookup - Do Not Print'!$G$3:$I$802,3,FALSE)</f>
        <v>2.7499999999999997E-2</v>
      </c>
      <c r="BC418" s="46">
        <f>VLOOKUP(A418,'Data.Lookup - Do Not Print'!$M$3:$O$802,3,FALSE)</f>
        <v>2.29E-2</v>
      </c>
      <c r="BD418" s="46" t="str">
        <f t="shared" si="71"/>
        <v>N</v>
      </c>
      <c r="BE418" s="126">
        <f t="shared" si="72"/>
        <v>43950</v>
      </c>
      <c r="BF418" s="126">
        <f t="shared" si="73"/>
        <v>0</v>
      </c>
      <c r="BG418" s="126">
        <f t="shared" si="74"/>
        <v>23119</v>
      </c>
      <c r="BH418" s="126">
        <f t="shared" si="75"/>
        <v>0</v>
      </c>
      <c r="BI418" s="126">
        <f t="shared" si="76"/>
        <v>0</v>
      </c>
      <c r="BJ418" s="131">
        <f t="shared" si="70"/>
        <v>0</v>
      </c>
    </row>
    <row r="419" spans="1:62" ht="13.5" thickBot="1">
      <c r="A419" s="9" t="s">
        <v>434</v>
      </c>
      <c r="B419" s="11">
        <v>88682689.829999998</v>
      </c>
      <c r="C419" s="11">
        <v>88682689.829999998</v>
      </c>
      <c r="D419" s="11">
        <v>88682689.829999998</v>
      </c>
      <c r="E419" s="11">
        <v>88682689.829999998</v>
      </c>
      <c r="F419" s="11">
        <v>88682689.829999998</v>
      </c>
      <c r="G419" s="11">
        <v>88822330.209999993</v>
      </c>
      <c r="H419" s="11">
        <v>88822330.209999993</v>
      </c>
      <c r="I419" s="11">
        <v>88822330.209999993</v>
      </c>
      <c r="J419" s="11">
        <v>88822330.209999993</v>
      </c>
      <c r="K419" s="11">
        <v>88822330.209999993</v>
      </c>
      <c r="L419" s="11">
        <v>88822330.209999993</v>
      </c>
      <c r="M419" s="11">
        <v>88822330.209999993</v>
      </c>
      <c r="N419" s="11">
        <v>88822330.209999993</v>
      </c>
      <c r="O419" s="11">
        <v>-21600671.780000001</v>
      </c>
      <c r="P419" s="11">
        <v>-21778776.190000001</v>
      </c>
      <c r="Q419" s="11">
        <v>-21956880.600000001</v>
      </c>
      <c r="R419" s="11">
        <v>-22134985.010000002</v>
      </c>
      <c r="S419" s="11">
        <v>-22313089.420000002</v>
      </c>
      <c r="T419" s="11">
        <v>-22491334.039999999</v>
      </c>
      <c r="U419" s="11">
        <v>-22669718.879999999</v>
      </c>
      <c r="V419" s="11">
        <v>-22848103.719999999</v>
      </c>
      <c r="W419" s="11">
        <v>-23026488.57</v>
      </c>
      <c r="X419" s="11">
        <v>-23204873.420000002</v>
      </c>
      <c r="Y419" s="11">
        <v>-23383258.27</v>
      </c>
      <c r="Z419" s="11">
        <v>-23561643.120000001</v>
      </c>
      <c r="AA419" s="11">
        <v>-23740027.969999999</v>
      </c>
      <c r="AB419" s="11">
        <v>-178104.41</v>
      </c>
      <c r="AC419" s="11">
        <v>-178104.41</v>
      </c>
      <c r="AD419" s="11">
        <v>-178104.41</v>
      </c>
      <c r="AE419" s="11">
        <v>-178104.41</v>
      </c>
      <c r="AF419" s="11">
        <v>-178104.41</v>
      </c>
      <c r="AG419" s="11">
        <v>-178244.62</v>
      </c>
      <c r="AH419" s="11">
        <v>-178384.84</v>
      </c>
      <c r="AI419" s="11">
        <v>-178384.84</v>
      </c>
      <c r="AJ419" s="11">
        <v>-178384.85</v>
      </c>
      <c r="AK419" s="11">
        <v>-178384.85</v>
      </c>
      <c r="AL419" s="11">
        <v>-178384.85</v>
      </c>
      <c r="AM419" s="11">
        <v>-178384.85</v>
      </c>
      <c r="AN419" s="11">
        <v>-178384.85</v>
      </c>
      <c r="AO419" t="str">
        <f t="shared" si="67"/>
        <v>ED</v>
      </c>
      <c r="AP419" t="str">
        <f>IFERROR(IF(VLOOKUP(MID(A419,4,2),'Data.Lookup - Do Not Print'!$S$3:$T$7,2,FALSE)=1,MID(A419,4,2),0),"AN")</f>
        <v>AN</v>
      </c>
      <c r="AQ419" t="s">
        <v>987</v>
      </c>
      <c r="AR419" t="str">
        <f t="shared" si="68"/>
        <v>333000</v>
      </c>
      <c r="AS419" t="str">
        <f>IF(AO419="GD",VLOOKUP(_xlfn.NUMBERVALUE(AR419),'Data.Lookup - Do Not Print'!$D$3:$E$12,2,TRUE),VLOOKUP(_xlfn.NUMBERVALUE(AR419),'Data.Lookup - Do Not Print'!$A$3:$B$16,2,TRUE))</f>
        <v>Production - Hydro</v>
      </c>
      <c r="AT419">
        <v>1</v>
      </c>
      <c r="AU419" t="str">
        <f t="shared" si="69"/>
        <v>ED.AN1</v>
      </c>
      <c r="AV419" s="46">
        <f>VLOOKUP($AU419,'2022-Allocations'!$I$6:$T$24,AV$8,FALSE)</f>
        <v>0.65529999999999999</v>
      </c>
      <c r="AW419" s="46">
        <f>VLOOKUP($AU419,'2022-Allocations'!$I$6:$T$24,AW$8,FALSE)</f>
        <v>0</v>
      </c>
      <c r="AX419" s="46">
        <f>VLOOKUP($AU419,'2022-Allocations'!$I$6:$T$24,AX$8,FALSE)</f>
        <v>0.34470000000000001</v>
      </c>
      <c r="AY419" s="46">
        <f>VLOOKUP($AU419,'2022-Allocations'!$I$6:$T$24,AY$8,FALSE)</f>
        <v>0</v>
      </c>
      <c r="AZ419" s="46">
        <f>VLOOKUP($AU419,'2022-Allocations'!$I$6:$T$24,AZ$8,FALSE)</f>
        <v>0</v>
      </c>
      <c r="BA419" s="121">
        <f t="shared" si="66"/>
        <v>0</v>
      </c>
      <c r="BB419" s="46">
        <f>VLOOKUP(A419,'Data.Lookup - Do Not Print'!$G$3:$I$802,3,FALSE)</f>
        <v>2.41E-2</v>
      </c>
      <c r="BC419" s="46">
        <f>VLOOKUP(A419,'Data.Lookup - Do Not Print'!$M$3:$O$802,3,FALSE)</f>
        <v>2.2000000000000002E-2</v>
      </c>
      <c r="BD419" s="46" t="str">
        <f t="shared" si="71"/>
        <v>N</v>
      </c>
      <c r="BE419" s="126">
        <f t="shared" si="72"/>
        <v>58205273</v>
      </c>
      <c r="BF419" s="126">
        <f t="shared" si="73"/>
        <v>0</v>
      </c>
      <c r="BG419" s="126">
        <f t="shared" si="74"/>
        <v>30617057</v>
      </c>
      <c r="BH419" s="126">
        <f t="shared" si="75"/>
        <v>0</v>
      </c>
      <c r="BI419" s="126">
        <f t="shared" si="76"/>
        <v>0</v>
      </c>
      <c r="BJ419" s="131">
        <f t="shared" si="70"/>
        <v>0</v>
      </c>
    </row>
    <row r="420" spans="1:62" ht="13.5" thickBot="1">
      <c r="A420" s="9" t="s">
        <v>435</v>
      </c>
      <c r="B420" s="11">
        <v>18641927.210000001</v>
      </c>
      <c r="C420" s="11">
        <v>18641927.210000001</v>
      </c>
      <c r="D420" s="11">
        <v>18641927.210000001</v>
      </c>
      <c r="E420" s="11">
        <v>18670449.620000001</v>
      </c>
      <c r="F420" s="11">
        <v>18677611.129999999</v>
      </c>
      <c r="G420" s="11">
        <v>19433749.300000001</v>
      </c>
      <c r="H420" s="11">
        <v>19442717.379999999</v>
      </c>
      <c r="I420" s="11">
        <v>19434568.559999999</v>
      </c>
      <c r="J420" s="11">
        <v>19643712.640000001</v>
      </c>
      <c r="K420" s="11">
        <v>19620078.949999999</v>
      </c>
      <c r="L420" s="11">
        <v>19615110.73</v>
      </c>
      <c r="M420" s="11">
        <v>19615642.25</v>
      </c>
      <c r="N420" s="11">
        <v>19615761.09</v>
      </c>
      <c r="O420" s="11">
        <v>-2753015.31</v>
      </c>
      <c r="P420" s="11">
        <v>-2808023.7</v>
      </c>
      <c r="Q420" s="11">
        <v>-2871561.59</v>
      </c>
      <c r="R420" s="11">
        <v>-2935148.1</v>
      </c>
      <c r="S420" s="11">
        <v>-2998795.42</v>
      </c>
      <c r="T420" s="11">
        <v>-3063743.53</v>
      </c>
      <c r="U420" s="11">
        <v>-3129995.5</v>
      </c>
      <c r="V420" s="11">
        <v>-3196248.87</v>
      </c>
      <c r="W420" s="11">
        <v>-3262844.77</v>
      </c>
      <c r="X420" s="11">
        <v>-3296470.32</v>
      </c>
      <c r="Y420" s="11">
        <v>-3363333.62</v>
      </c>
      <c r="Z420" s="11">
        <v>-3430189.36</v>
      </c>
      <c r="AA420" s="11">
        <v>-3497046.21</v>
      </c>
      <c r="AB420" s="11">
        <v>-63537.89</v>
      </c>
      <c r="AC420" s="11">
        <v>-63537.89</v>
      </c>
      <c r="AD420" s="11">
        <v>-63537.89</v>
      </c>
      <c r="AE420" s="11">
        <v>-63586.51</v>
      </c>
      <c r="AF420" s="11">
        <v>-63647.32</v>
      </c>
      <c r="AG420" s="11">
        <v>-64948.11</v>
      </c>
      <c r="AH420" s="11">
        <v>-66251.97</v>
      </c>
      <c r="AI420" s="11">
        <v>-66253.37</v>
      </c>
      <c r="AJ420" s="11">
        <v>-66595.899999999994</v>
      </c>
      <c r="AK420" s="11">
        <v>-66912.05</v>
      </c>
      <c r="AL420" s="11">
        <v>-66863.3</v>
      </c>
      <c r="AM420" s="11">
        <v>-66855.740000000005</v>
      </c>
      <c r="AN420" s="11">
        <v>-66856.850000000006</v>
      </c>
      <c r="AO420" t="str">
        <f t="shared" si="67"/>
        <v>ED</v>
      </c>
      <c r="AP420" t="str">
        <f>IFERROR(IF(VLOOKUP(MID(A420,4,2),'Data.Lookup - Do Not Print'!$S$3:$T$7,2,FALSE)=1,MID(A420,4,2),0),"AN")</f>
        <v>AN</v>
      </c>
      <c r="AQ420" t="s">
        <v>987</v>
      </c>
      <c r="AR420" t="str">
        <f t="shared" si="68"/>
        <v>334000</v>
      </c>
      <c r="AS420" t="str">
        <f>IF(AO420="GD",VLOOKUP(_xlfn.NUMBERVALUE(AR420),'Data.Lookup - Do Not Print'!$D$3:$E$12,2,TRUE),VLOOKUP(_xlfn.NUMBERVALUE(AR420),'Data.Lookup - Do Not Print'!$A$3:$B$16,2,TRUE))</f>
        <v>Production - Hydro</v>
      </c>
      <c r="AT420">
        <v>1</v>
      </c>
      <c r="AU420" t="str">
        <f t="shared" si="69"/>
        <v>ED.AN1</v>
      </c>
      <c r="AV420" s="46">
        <f>VLOOKUP($AU420,'2022-Allocations'!$I$6:$T$24,AV$8,FALSE)</f>
        <v>0.65529999999999999</v>
      </c>
      <c r="AW420" s="46">
        <f>VLOOKUP($AU420,'2022-Allocations'!$I$6:$T$24,AW$8,FALSE)</f>
        <v>0</v>
      </c>
      <c r="AX420" s="46">
        <f>VLOOKUP($AU420,'2022-Allocations'!$I$6:$T$24,AX$8,FALSE)</f>
        <v>0.34470000000000001</v>
      </c>
      <c r="AY420" s="46">
        <f>VLOOKUP($AU420,'2022-Allocations'!$I$6:$T$24,AY$8,FALSE)</f>
        <v>0</v>
      </c>
      <c r="AZ420" s="46">
        <f>VLOOKUP($AU420,'2022-Allocations'!$I$6:$T$24,AZ$8,FALSE)</f>
        <v>0</v>
      </c>
      <c r="BA420" s="121">
        <f t="shared" si="66"/>
        <v>0</v>
      </c>
      <c r="BB420" s="46">
        <f>VLOOKUP(A420,'Data.Lookup - Do Not Print'!$G$3:$I$802,3,FALSE)</f>
        <v>4.0899999999999999E-2</v>
      </c>
      <c r="BC420" s="46">
        <f>VLOOKUP(A420,'Data.Lookup - Do Not Print'!$M$3:$O$802,3,FALSE)</f>
        <v>3.5499999999999997E-2</v>
      </c>
      <c r="BD420" s="46" t="str">
        <f t="shared" si="71"/>
        <v>N</v>
      </c>
      <c r="BE420" s="126">
        <f t="shared" si="72"/>
        <v>12854208</v>
      </c>
      <c r="BF420" s="126">
        <f t="shared" si="73"/>
        <v>0</v>
      </c>
      <c r="BG420" s="126">
        <f t="shared" si="74"/>
        <v>6761553</v>
      </c>
      <c r="BH420" s="126">
        <f t="shared" si="75"/>
        <v>0</v>
      </c>
      <c r="BI420" s="126">
        <f t="shared" si="76"/>
        <v>0</v>
      </c>
      <c r="BJ420" s="131">
        <f t="shared" si="70"/>
        <v>0</v>
      </c>
    </row>
    <row r="421" spans="1:62" ht="13.5" thickBot="1">
      <c r="A421" s="9" t="s">
        <v>436</v>
      </c>
      <c r="B421" s="11">
        <v>3372686.26</v>
      </c>
      <c r="C421" s="11">
        <v>3372686.26</v>
      </c>
      <c r="D421" s="11">
        <v>3372686.26</v>
      </c>
      <c r="E421" s="11">
        <v>3372686.26</v>
      </c>
      <c r="F421" s="11">
        <v>3380448.54</v>
      </c>
      <c r="G421" s="11">
        <v>3353312.33</v>
      </c>
      <c r="H421" s="11">
        <v>3353312.33</v>
      </c>
      <c r="I421" s="11">
        <v>3353312.33</v>
      </c>
      <c r="J421" s="11">
        <v>3353312.33</v>
      </c>
      <c r="K421" s="11">
        <v>3353312.33</v>
      </c>
      <c r="L421" s="11">
        <v>3353312.33</v>
      </c>
      <c r="M421" s="11">
        <v>3353312.33</v>
      </c>
      <c r="N421" s="11">
        <v>3353312.33</v>
      </c>
      <c r="O421" s="11">
        <v>-1506588.05</v>
      </c>
      <c r="P421" s="11">
        <v>-1511253.6</v>
      </c>
      <c r="Q421" s="11">
        <v>-1515919.15</v>
      </c>
      <c r="R421" s="11">
        <v>-1520584.7</v>
      </c>
      <c r="S421" s="11">
        <v>-1525255.62</v>
      </c>
      <c r="T421" s="11">
        <v>-1529913.13</v>
      </c>
      <c r="U421" s="11">
        <v>-1534551.88</v>
      </c>
      <c r="V421" s="11">
        <v>-1539190.63</v>
      </c>
      <c r="W421" s="11">
        <v>-1543829.38</v>
      </c>
      <c r="X421" s="11">
        <v>-1548468.13</v>
      </c>
      <c r="Y421" s="11">
        <v>-1553106.88</v>
      </c>
      <c r="Z421" s="11">
        <v>-1557745.63</v>
      </c>
      <c r="AA421" s="11">
        <v>-1562384.38</v>
      </c>
      <c r="AB421" s="11">
        <v>-4665.55</v>
      </c>
      <c r="AC421" s="11">
        <v>-4665.55</v>
      </c>
      <c r="AD421" s="11">
        <v>-4665.55</v>
      </c>
      <c r="AE421" s="11">
        <v>-4665.55</v>
      </c>
      <c r="AF421" s="11">
        <v>-4670.92</v>
      </c>
      <c r="AG421" s="11">
        <v>-4657.51</v>
      </c>
      <c r="AH421" s="11">
        <v>-4638.75</v>
      </c>
      <c r="AI421" s="11">
        <v>-4638.75</v>
      </c>
      <c r="AJ421" s="11">
        <v>-4638.75</v>
      </c>
      <c r="AK421" s="11">
        <v>-4638.75</v>
      </c>
      <c r="AL421" s="11">
        <v>-4638.75</v>
      </c>
      <c r="AM421" s="11">
        <v>-4638.75</v>
      </c>
      <c r="AN421" s="11">
        <v>-4638.75</v>
      </c>
      <c r="AO421" t="str">
        <f t="shared" si="67"/>
        <v>ED</v>
      </c>
      <c r="AP421" t="str">
        <f>IFERROR(IF(VLOOKUP(MID(A421,4,2),'Data.Lookup - Do Not Print'!$S$3:$T$7,2,FALSE)=1,MID(A421,4,2),0),"AN")</f>
        <v>AN</v>
      </c>
      <c r="AQ421" t="s">
        <v>987</v>
      </c>
      <c r="AR421" t="str">
        <f t="shared" si="68"/>
        <v>335000</v>
      </c>
      <c r="AS421" t="str">
        <f>IF(AO421="GD",VLOOKUP(_xlfn.NUMBERVALUE(AR421),'Data.Lookup - Do Not Print'!$D$3:$E$12,2,TRUE),VLOOKUP(_xlfn.NUMBERVALUE(AR421),'Data.Lookup - Do Not Print'!$A$3:$B$16,2,TRUE))</f>
        <v>Production - Hydro</v>
      </c>
      <c r="AT421">
        <v>1</v>
      </c>
      <c r="AU421" t="str">
        <f t="shared" si="69"/>
        <v>ED.AN1</v>
      </c>
      <c r="AV421" s="46">
        <f>VLOOKUP($AU421,'2022-Allocations'!$I$6:$T$24,AV$8,FALSE)</f>
        <v>0.65529999999999999</v>
      </c>
      <c r="AW421" s="46">
        <f>VLOOKUP($AU421,'2022-Allocations'!$I$6:$T$24,AW$8,FALSE)</f>
        <v>0</v>
      </c>
      <c r="AX421" s="46">
        <f>VLOOKUP($AU421,'2022-Allocations'!$I$6:$T$24,AX$8,FALSE)</f>
        <v>0.34470000000000001</v>
      </c>
      <c r="AY421" s="46">
        <f>VLOOKUP($AU421,'2022-Allocations'!$I$6:$T$24,AY$8,FALSE)</f>
        <v>0</v>
      </c>
      <c r="AZ421" s="46">
        <f>VLOOKUP($AU421,'2022-Allocations'!$I$6:$T$24,AZ$8,FALSE)</f>
        <v>0</v>
      </c>
      <c r="BA421" s="121">
        <f t="shared" si="66"/>
        <v>0</v>
      </c>
      <c r="BB421" s="46">
        <f>VLOOKUP(A421,'Data.Lookup - Do Not Print'!$G$3:$I$802,3,FALSE)</f>
        <v>1.66E-2</v>
      </c>
      <c r="BC421" s="46">
        <f>VLOOKUP(A421,'Data.Lookup - Do Not Print'!$M$3:$O$802,3,FALSE)</f>
        <v>1.7500000000000002E-2</v>
      </c>
      <c r="BD421" s="46" t="str">
        <f t="shared" si="71"/>
        <v>N</v>
      </c>
      <c r="BE421" s="126">
        <f t="shared" si="72"/>
        <v>2197426</v>
      </c>
      <c r="BF421" s="126">
        <f t="shared" si="73"/>
        <v>0</v>
      </c>
      <c r="BG421" s="126">
        <f t="shared" si="74"/>
        <v>1155887</v>
      </c>
      <c r="BH421" s="126">
        <f t="shared" si="75"/>
        <v>0</v>
      </c>
      <c r="BI421" s="126">
        <f t="shared" si="76"/>
        <v>0</v>
      </c>
      <c r="BJ421" s="131">
        <f t="shared" si="70"/>
        <v>0</v>
      </c>
    </row>
    <row r="422" spans="1:62" ht="13.5" thickBot="1">
      <c r="A422" s="9" t="s">
        <v>437</v>
      </c>
      <c r="B422" s="11">
        <v>355980.02</v>
      </c>
      <c r="C422" s="11">
        <v>355980.02</v>
      </c>
      <c r="D422" s="11">
        <v>355980.02</v>
      </c>
      <c r="E422" s="11">
        <v>355980.02</v>
      </c>
      <c r="F422" s="11">
        <v>355980.02</v>
      </c>
      <c r="G422" s="11">
        <v>355980.02</v>
      </c>
      <c r="H422" s="11">
        <v>355980.02</v>
      </c>
      <c r="I422" s="11">
        <v>355980.02</v>
      </c>
      <c r="J422" s="11">
        <v>355980.02</v>
      </c>
      <c r="K422" s="11">
        <v>355980.02</v>
      </c>
      <c r="L422" s="11">
        <v>355980.02</v>
      </c>
      <c r="M422" s="11">
        <v>355980.02</v>
      </c>
      <c r="N422" s="11">
        <v>355980.02</v>
      </c>
      <c r="O422" s="11">
        <v>-309446.09000000003</v>
      </c>
      <c r="P422" s="11">
        <v>-309796.14</v>
      </c>
      <c r="Q422" s="11">
        <v>-310146.19</v>
      </c>
      <c r="R422" s="11">
        <v>-310496.24</v>
      </c>
      <c r="S422" s="11">
        <v>-310846.28999999998</v>
      </c>
      <c r="T422" s="11">
        <v>-311196.34000000003</v>
      </c>
      <c r="U422" s="11">
        <v>-311546.39</v>
      </c>
      <c r="V422" s="11">
        <v>-311896.44</v>
      </c>
      <c r="W422" s="11">
        <v>-312246.49</v>
      </c>
      <c r="X422" s="11">
        <v>-312596.53999999998</v>
      </c>
      <c r="Y422" s="11">
        <v>-312946.59000000003</v>
      </c>
      <c r="Z422" s="11">
        <v>-313296.64000000001</v>
      </c>
      <c r="AA422" s="11">
        <v>-313646.69</v>
      </c>
      <c r="AB422" s="11">
        <v>-350.05</v>
      </c>
      <c r="AC422" s="11">
        <v>-350.05</v>
      </c>
      <c r="AD422" s="11">
        <v>-350.05</v>
      </c>
      <c r="AE422" s="11">
        <v>-350.05</v>
      </c>
      <c r="AF422" s="11">
        <v>-350.05</v>
      </c>
      <c r="AG422" s="11">
        <v>-350.05</v>
      </c>
      <c r="AH422" s="11">
        <v>-350.05</v>
      </c>
      <c r="AI422" s="11">
        <v>-350.05</v>
      </c>
      <c r="AJ422" s="11">
        <v>-350.05</v>
      </c>
      <c r="AK422" s="11">
        <v>-350.05</v>
      </c>
      <c r="AL422" s="11">
        <v>-350.05</v>
      </c>
      <c r="AM422" s="11">
        <v>-350.05</v>
      </c>
      <c r="AN422" s="11">
        <v>-350.05</v>
      </c>
      <c r="AO422" t="str">
        <f t="shared" si="67"/>
        <v>ED</v>
      </c>
      <c r="AP422" t="str">
        <f>IFERROR(IF(VLOOKUP(MID(A422,4,2),'Data.Lookup - Do Not Print'!$S$3:$T$7,2,FALSE)=1,MID(A422,4,2),0),"AN")</f>
        <v>AN</v>
      </c>
      <c r="AQ422" t="s">
        <v>987</v>
      </c>
      <c r="AR422" t="str">
        <f t="shared" si="68"/>
        <v>335100</v>
      </c>
      <c r="AS422" t="str">
        <f>IF(AO422="GD",VLOOKUP(_xlfn.NUMBERVALUE(AR422),'Data.Lookup - Do Not Print'!$D$3:$E$12,2,TRUE),VLOOKUP(_xlfn.NUMBERVALUE(AR422),'Data.Lookup - Do Not Print'!$A$3:$B$16,2,TRUE))</f>
        <v>Production - Hydro</v>
      </c>
      <c r="AT422">
        <v>1</v>
      </c>
      <c r="AU422" t="str">
        <f t="shared" si="69"/>
        <v>ED.AN1</v>
      </c>
      <c r="AV422" s="46">
        <f>VLOOKUP($AU422,'2022-Allocations'!$I$6:$T$24,AV$8,FALSE)</f>
        <v>0.65529999999999999</v>
      </c>
      <c r="AW422" s="46">
        <f>VLOOKUP($AU422,'2022-Allocations'!$I$6:$T$24,AW$8,FALSE)</f>
        <v>0</v>
      </c>
      <c r="AX422" s="46">
        <f>VLOOKUP($AU422,'2022-Allocations'!$I$6:$T$24,AX$8,FALSE)</f>
        <v>0.34470000000000001</v>
      </c>
      <c r="AY422" s="46">
        <f>VLOOKUP($AU422,'2022-Allocations'!$I$6:$T$24,AY$8,FALSE)</f>
        <v>0</v>
      </c>
      <c r="AZ422" s="46">
        <f>VLOOKUP($AU422,'2022-Allocations'!$I$6:$T$24,AZ$8,FALSE)</f>
        <v>0</v>
      </c>
      <c r="BA422" s="121">
        <f t="shared" si="66"/>
        <v>0</v>
      </c>
      <c r="BB422" s="46">
        <f>VLOOKUP(A422,'Data.Lookup - Do Not Print'!$G$3:$I$802,3,FALSE)</f>
        <v>1.18E-2</v>
      </c>
      <c r="BC422" s="46">
        <f>VLOOKUP(A422,'Data.Lookup - Do Not Print'!$M$3:$O$802,3,FALSE)</f>
        <v>1.1599999999999999E-2</v>
      </c>
      <c r="BD422" s="46" t="str">
        <f t="shared" si="71"/>
        <v>N</v>
      </c>
      <c r="BE422" s="126">
        <f t="shared" si="72"/>
        <v>233274</v>
      </c>
      <c r="BF422" s="126">
        <f t="shared" si="73"/>
        <v>0</v>
      </c>
      <c r="BG422" s="126">
        <f t="shared" si="74"/>
        <v>122706</v>
      </c>
      <c r="BH422" s="126">
        <f t="shared" si="75"/>
        <v>0</v>
      </c>
      <c r="BI422" s="126">
        <f t="shared" si="76"/>
        <v>0</v>
      </c>
      <c r="BJ422" s="131">
        <f t="shared" si="70"/>
        <v>0</v>
      </c>
    </row>
    <row r="423" spans="1:62" ht="13.5" thickBot="1">
      <c r="A423" s="9" t="s">
        <v>438</v>
      </c>
      <c r="B423" s="11">
        <v>596883.09</v>
      </c>
      <c r="C423" s="11">
        <v>596883.09</v>
      </c>
      <c r="D423" s="11">
        <v>596883.09</v>
      </c>
      <c r="E423" s="11">
        <v>596883.09</v>
      </c>
      <c r="F423" s="11">
        <v>596883.09</v>
      </c>
      <c r="G423" s="12">
        <v>621648</v>
      </c>
      <c r="H423" s="12">
        <v>621648</v>
      </c>
      <c r="I423" s="12">
        <v>621648</v>
      </c>
      <c r="J423" s="11">
        <v>575830.76</v>
      </c>
      <c r="K423" s="11">
        <v>575830.76</v>
      </c>
      <c r="L423" s="11">
        <v>578629.85</v>
      </c>
      <c r="M423" s="11">
        <v>578629.85</v>
      </c>
      <c r="N423" s="11">
        <v>578629.85</v>
      </c>
      <c r="O423" s="11">
        <v>-29553.22</v>
      </c>
      <c r="P423" s="11">
        <v>-30861.39</v>
      </c>
      <c r="Q423" s="11">
        <v>-32169.56</v>
      </c>
      <c r="R423" s="11">
        <v>-33477.730000000003</v>
      </c>
      <c r="S423" s="11">
        <v>-34785.9</v>
      </c>
      <c r="T423" s="11">
        <v>-36121.199999999997</v>
      </c>
      <c r="U423" s="11">
        <v>-37483.65</v>
      </c>
      <c r="V423" s="11">
        <v>-38846.1</v>
      </c>
      <c r="W423" s="11">
        <v>9386.14</v>
      </c>
      <c r="X423" s="11">
        <v>8124.12</v>
      </c>
      <c r="Y423" s="11">
        <v>6859.02</v>
      </c>
      <c r="Z423" s="11">
        <v>5590.86</v>
      </c>
      <c r="AA423" s="11">
        <v>4322.6899999999996</v>
      </c>
      <c r="AB423" s="11">
        <v>-1308.17</v>
      </c>
      <c r="AC423" s="11">
        <v>-1308.17</v>
      </c>
      <c r="AD423" s="11">
        <v>-1308.17</v>
      </c>
      <c r="AE423" s="11">
        <v>-1308.17</v>
      </c>
      <c r="AF423" s="11">
        <v>-1308.17</v>
      </c>
      <c r="AG423" s="11">
        <v>-1335.3</v>
      </c>
      <c r="AH423" s="11">
        <v>-1362.45</v>
      </c>
      <c r="AI423" s="11">
        <v>-1362.45</v>
      </c>
      <c r="AJ423" s="11">
        <v>-1312.24</v>
      </c>
      <c r="AK423" s="11">
        <v>-1262.02</v>
      </c>
      <c r="AL423" s="11">
        <v>-1265.0999999999999</v>
      </c>
      <c r="AM423" s="11">
        <v>-1268.1600000000001</v>
      </c>
      <c r="AN423" s="11">
        <v>-1268.17</v>
      </c>
      <c r="AO423" t="str">
        <f t="shared" si="67"/>
        <v>ED</v>
      </c>
      <c r="AP423" t="str">
        <f>IFERROR(IF(VLOOKUP(MID(A423,4,2),'Data.Lookup - Do Not Print'!$S$3:$T$7,2,FALSE)=1,MID(A423,4,2),0),"AN")</f>
        <v>AN</v>
      </c>
      <c r="AQ423" t="s">
        <v>987</v>
      </c>
      <c r="AR423" t="str">
        <f t="shared" si="68"/>
        <v>335150</v>
      </c>
      <c r="AS423" t="str">
        <f>IF(AO423="GD",VLOOKUP(_xlfn.NUMBERVALUE(AR423),'Data.Lookup - Do Not Print'!$D$3:$E$12,2,TRUE),VLOOKUP(_xlfn.NUMBERVALUE(AR423),'Data.Lookup - Do Not Print'!$A$3:$B$16,2,TRUE))</f>
        <v>Production - Hydro</v>
      </c>
      <c r="AT423">
        <v>1</v>
      </c>
      <c r="AU423" t="str">
        <f t="shared" si="69"/>
        <v>ED.AN1</v>
      </c>
      <c r="AV423" s="46">
        <f>VLOOKUP($AU423,'2022-Allocations'!$I$6:$T$24,AV$8,FALSE)</f>
        <v>0.65529999999999999</v>
      </c>
      <c r="AW423" s="46">
        <f>VLOOKUP($AU423,'2022-Allocations'!$I$6:$T$24,AW$8,FALSE)</f>
        <v>0</v>
      </c>
      <c r="AX423" s="46">
        <f>VLOOKUP($AU423,'2022-Allocations'!$I$6:$T$24,AX$8,FALSE)</f>
        <v>0.34470000000000001</v>
      </c>
      <c r="AY423" s="46">
        <f>VLOOKUP($AU423,'2022-Allocations'!$I$6:$T$24,AY$8,FALSE)</f>
        <v>0</v>
      </c>
      <c r="AZ423" s="46">
        <f>VLOOKUP($AU423,'2022-Allocations'!$I$6:$T$24,AZ$8,FALSE)</f>
        <v>0</v>
      </c>
      <c r="BA423" s="121">
        <f t="shared" si="66"/>
        <v>0</v>
      </c>
      <c r="BB423" s="46">
        <f>VLOOKUP(A423,'Data.Lookup - Do Not Print'!$G$3:$I$802,3,FALSE)</f>
        <v>2.6299999999999997E-2</v>
      </c>
      <c r="BC423" s="46">
        <f>VLOOKUP(A423,'Data.Lookup - Do Not Print'!$M$3:$O$802,3,FALSE)</f>
        <v>2.46E-2</v>
      </c>
      <c r="BD423" s="46" t="str">
        <f t="shared" si="71"/>
        <v>N</v>
      </c>
      <c r="BE423" s="126">
        <f t="shared" si="72"/>
        <v>379176</v>
      </c>
      <c r="BF423" s="126">
        <f t="shared" si="73"/>
        <v>0</v>
      </c>
      <c r="BG423" s="126">
        <f t="shared" si="74"/>
        <v>199454</v>
      </c>
      <c r="BH423" s="126">
        <f t="shared" si="75"/>
        <v>0</v>
      </c>
      <c r="BI423" s="126">
        <f t="shared" si="76"/>
        <v>0</v>
      </c>
      <c r="BJ423" s="131">
        <f t="shared" si="70"/>
        <v>0</v>
      </c>
    </row>
    <row r="424" spans="1:62" ht="13.5" thickBot="1">
      <c r="A424" s="9" t="s">
        <v>439</v>
      </c>
      <c r="B424" s="11">
        <v>45388.32</v>
      </c>
      <c r="C424" s="11">
        <v>45388.32</v>
      </c>
      <c r="D424" s="11">
        <v>45388.32</v>
      </c>
      <c r="E424" s="11">
        <v>45388.32</v>
      </c>
      <c r="F424" s="11">
        <v>45388.32</v>
      </c>
      <c r="G424" s="11">
        <v>45388.32</v>
      </c>
      <c r="H424" s="11">
        <v>45388.32</v>
      </c>
      <c r="I424" s="11">
        <v>45388.32</v>
      </c>
      <c r="J424" s="11">
        <v>45388.32</v>
      </c>
      <c r="K424" s="11">
        <v>45388.32</v>
      </c>
      <c r="L424" s="11">
        <v>45388.32</v>
      </c>
      <c r="M424" s="11">
        <v>45388.32</v>
      </c>
      <c r="N424" s="11">
        <v>45388.32</v>
      </c>
      <c r="O424" s="11">
        <v>-5874.08</v>
      </c>
      <c r="P424" s="11">
        <v>-5975.45</v>
      </c>
      <c r="Q424" s="11">
        <v>-6076.82</v>
      </c>
      <c r="R424" s="11">
        <v>-6178.19</v>
      </c>
      <c r="S424" s="11">
        <v>-6279.56</v>
      </c>
      <c r="T424" s="11">
        <v>-6380.93</v>
      </c>
      <c r="U424" s="11">
        <v>-6482.3</v>
      </c>
      <c r="V424" s="11">
        <v>-6583.67</v>
      </c>
      <c r="W424" s="11">
        <v>-6685.04</v>
      </c>
      <c r="X424" s="11">
        <v>-6786.41</v>
      </c>
      <c r="Y424" s="11">
        <v>-6887.78</v>
      </c>
      <c r="Z424" s="11">
        <v>-6989.15</v>
      </c>
      <c r="AA424" s="11">
        <v>-7090.52</v>
      </c>
      <c r="AB424" s="11">
        <v>-101.37</v>
      </c>
      <c r="AC424" s="11">
        <v>-101.37</v>
      </c>
      <c r="AD424" s="11">
        <v>-101.37</v>
      </c>
      <c r="AE424" s="11">
        <v>-101.37</v>
      </c>
      <c r="AF424" s="11">
        <v>-101.37</v>
      </c>
      <c r="AG424" s="11">
        <v>-101.37</v>
      </c>
      <c r="AH424" s="11">
        <v>-101.37</v>
      </c>
      <c r="AI424" s="11">
        <v>-101.37</v>
      </c>
      <c r="AJ424" s="11">
        <v>-101.37</v>
      </c>
      <c r="AK424" s="11">
        <v>-101.37</v>
      </c>
      <c r="AL424" s="11">
        <v>-101.37</v>
      </c>
      <c r="AM424" s="11">
        <v>-101.37</v>
      </c>
      <c r="AN424" s="11">
        <v>-101.37</v>
      </c>
      <c r="AO424" t="str">
        <f t="shared" si="67"/>
        <v>ED</v>
      </c>
      <c r="AP424" t="str">
        <f>IFERROR(IF(VLOOKUP(MID(A424,4,2),'Data.Lookup - Do Not Print'!$S$3:$T$7,2,FALSE)=1,MID(A424,4,2),0),"AN")</f>
        <v>AN</v>
      </c>
      <c r="AQ424" t="s">
        <v>987</v>
      </c>
      <c r="AR424" t="str">
        <f t="shared" si="68"/>
        <v>335200</v>
      </c>
      <c r="AS424" t="str">
        <f>IF(AO424="GD",VLOOKUP(_xlfn.NUMBERVALUE(AR424),'Data.Lookup - Do Not Print'!$D$3:$E$12,2,TRUE),VLOOKUP(_xlfn.NUMBERVALUE(AR424),'Data.Lookup - Do Not Print'!$A$3:$B$16,2,TRUE))</f>
        <v>Production - Hydro</v>
      </c>
      <c r="AT424">
        <v>1</v>
      </c>
      <c r="AU424" t="str">
        <f t="shared" si="69"/>
        <v>ED.AN1</v>
      </c>
      <c r="AV424" s="46">
        <f>VLOOKUP($AU424,'2022-Allocations'!$I$6:$T$24,AV$8,FALSE)</f>
        <v>0.65529999999999999</v>
      </c>
      <c r="AW424" s="46">
        <f>VLOOKUP($AU424,'2022-Allocations'!$I$6:$T$24,AW$8,FALSE)</f>
        <v>0</v>
      </c>
      <c r="AX424" s="46">
        <f>VLOOKUP($AU424,'2022-Allocations'!$I$6:$T$24,AX$8,FALSE)</f>
        <v>0.34470000000000001</v>
      </c>
      <c r="AY424" s="46">
        <f>VLOOKUP($AU424,'2022-Allocations'!$I$6:$T$24,AY$8,FALSE)</f>
        <v>0</v>
      </c>
      <c r="AZ424" s="46">
        <f>VLOOKUP($AU424,'2022-Allocations'!$I$6:$T$24,AZ$8,FALSE)</f>
        <v>0</v>
      </c>
      <c r="BA424" s="121">
        <f t="shared" si="66"/>
        <v>0</v>
      </c>
      <c r="BB424" s="46">
        <f>VLOOKUP(A424,'Data.Lookup - Do Not Print'!$G$3:$I$802,3,FALSE)</f>
        <v>2.6800000000000001E-2</v>
      </c>
      <c r="BC424" s="46">
        <f>VLOOKUP(A424,'Data.Lookup - Do Not Print'!$M$3:$O$802,3,FALSE)</f>
        <v>2.3799999999999998E-2</v>
      </c>
      <c r="BD424" s="46" t="str">
        <f t="shared" si="71"/>
        <v>N</v>
      </c>
      <c r="BE424" s="126">
        <f t="shared" si="72"/>
        <v>29743</v>
      </c>
      <c r="BF424" s="126">
        <f t="shared" si="73"/>
        <v>0</v>
      </c>
      <c r="BG424" s="126">
        <f t="shared" si="74"/>
        <v>15645</v>
      </c>
      <c r="BH424" s="126">
        <f t="shared" si="75"/>
        <v>0</v>
      </c>
      <c r="BI424" s="126">
        <f t="shared" si="76"/>
        <v>0</v>
      </c>
      <c r="BJ424" s="131">
        <f t="shared" si="70"/>
        <v>0</v>
      </c>
    </row>
    <row r="425" spans="1:62" ht="13.5" thickBot="1">
      <c r="A425" s="9" t="s">
        <v>440</v>
      </c>
      <c r="B425" s="11">
        <v>259749.63</v>
      </c>
      <c r="C425" s="11">
        <v>259749.63</v>
      </c>
      <c r="D425" s="11">
        <v>259749.63</v>
      </c>
      <c r="E425" s="11">
        <v>259749.63</v>
      </c>
      <c r="F425" s="11">
        <v>259749.63</v>
      </c>
      <c r="G425" s="11">
        <v>259749.63</v>
      </c>
      <c r="H425" s="11">
        <v>259749.63</v>
      </c>
      <c r="I425" s="11">
        <v>259749.63</v>
      </c>
      <c r="J425" s="11">
        <v>259749.63</v>
      </c>
      <c r="K425" s="11">
        <v>259749.63</v>
      </c>
      <c r="L425" s="11">
        <v>259749.63</v>
      </c>
      <c r="M425" s="11">
        <v>259749.63</v>
      </c>
      <c r="N425" s="11">
        <v>259749.63</v>
      </c>
      <c r="O425" s="11">
        <v>-132368.21</v>
      </c>
      <c r="P425" s="11">
        <v>-133008.92000000001</v>
      </c>
      <c r="Q425" s="11">
        <v>-133649.63</v>
      </c>
      <c r="R425" s="11">
        <v>-134290.34</v>
      </c>
      <c r="S425" s="11">
        <v>-134931.04999999999</v>
      </c>
      <c r="T425" s="11">
        <v>-135571.76</v>
      </c>
      <c r="U425" s="11">
        <v>-136212.47</v>
      </c>
      <c r="V425" s="11">
        <v>-136853.18</v>
      </c>
      <c r="W425" s="11">
        <v>-137493.89000000001</v>
      </c>
      <c r="X425" s="11">
        <v>-138134.6</v>
      </c>
      <c r="Y425" s="11">
        <v>-138775.31</v>
      </c>
      <c r="Z425" s="11">
        <v>-139416.01999999999</v>
      </c>
      <c r="AA425" s="11">
        <v>-140056.73000000001</v>
      </c>
      <c r="AB425" s="11">
        <v>-640.71</v>
      </c>
      <c r="AC425" s="11">
        <v>-640.71</v>
      </c>
      <c r="AD425" s="11">
        <v>-640.71</v>
      </c>
      <c r="AE425" s="11">
        <v>-640.71</v>
      </c>
      <c r="AF425" s="11">
        <v>-640.71</v>
      </c>
      <c r="AG425" s="11">
        <v>-640.71</v>
      </c>
      <c r="AH425" s="11">
        <v>-640.71</v>
      </c>
      <c r="AI425" s="11">
        <v>-640.71</v>
      </c>
      <c r="AJ425" s="11">
        <v>-640.71</v>
      </c>
      <c r="AK425" s="11">
        <v>-640.71</v>
      </c>
      <c r="AL425" s="11">
        <v>-640.71</v>
      </c>
      <c r="AM425" s="11">
        <v>-640.71</v>
      </c>
      <c r="AN425" s="11">
        <v>-640.71</v>
      </c>
      <c r="AO425" t="str">
        <f t="shared" si="67"/>
        <v>ED</v>
      </c>
      <c r="AP425" t="str">
        <f>IFERROR(IF(VLOOKUP(MID(A425,4,2),'Data.Lookup - Do Not Print'!$S$3:$T$7,2,FALSE)=1,MID(A425,4,2),0),"AN")</f>
        <v>AN</v>
      </c>
      <c r="AQ425" t="s">
        <v>987</v>
      </c>
      <c r="AR425" t="str">
        <f t="shared" si="68"/>
        <v>336000</v>
      </c>
      <c r="AS425" t="str">
        <f>IF(AO425="GD",VLOOKUP(_xlfn.NUMBERVALUE(AR425),'Data.Lookup - Do Not Print'!$D$3:$E$12,2,TRUE),VLOOKUP(_xlfn.NUMBERVALUE(AR425),'Data.Lookup - Do Not Print'!$A$3:$B$16,2,TRUE))</f>
        <v>Production - Hydro</v>
      </c>
      <c r="AT425">
        <v>1</v>
      </c>
      <c r="AU425" t="str">
        <f t="shared" si="69"/>
        <v>ED.AN1</v>
      </c>
      <c r="AV425" s="46">
        <f>VLOOKUP($AU425,'2022-Allocations'!$I$6:$T$24,AV$8,FALSE)</f>
        <v>0.65529999999999999</v>
      </c>
      <c r="AW425" s="46">
        <f>VLOOKUP($AU425,'2022-Allocations'!$I$6:$T$24,AW$8,FALSE)</f>
        <v>0</v>
      </c>
      <c r="AX425" s="46">
        <f>VLOOKUP($AU425,'2022-Allocations'!$I$6:$T$24,AX$8,FALSE)</f>
        <v>0.34470000000000001</v>
      </c>
      <c r="AY425" s="46">
        <f>VLOOKUP($AU425,'2022-Allocations'!$I$6:$T$24,AY$8,FALSE)</f>
        <v>0</v>
      </c>
      <c r="AZ425" s="46">
        <f>VLOOKUP($AU425,'2022-Allocations'!$I$6:$T$24,AZ$8,FALSE)</f>
        <v>0</v>
      </c>
      <c r="BA425" s="121">
        <f t="shared" si="66"/>
        <v>0</v>
      </c>
      <c r="BB425" s="46">
        <f>VLOOKUP(A425,'Data.Lookup - Do Not Print'!$G$3:$I$802,3,FALSE)</f>
        <v>2.9599999999999998E-2</v>
      </c>
      <c r="BC425" s="46">
        <f>VLOOKUP(A425,'Data.Lookup - Do Not Print'!$M$3:$O$802,3,FALSE)</f>
        <v>2.2499999999999999E-2</v>
      </c>
      <c r="BD425" s="46" t="str">
        <f t="shared" si="71"/>
        <v>N</v>
      </c>
      <c r="BE425" s="126">
        <f t="shared" si="72"/>
        <v>170214</v>
      </c>
      <c r="BF425" s="126">
        <f t="shared" si="73"/>
        <v>0</v>
      </c>
      <c r="BG425" s="126">
        <f t="shared" si="74"/>
        <v>89536</v>
      </c>
      <c r="BH425" s="126">
        <f t="shared" si="75"/>
        <v>0</v>
      </c>
      <c r="BI425" s="126">
        <f t="shared" si="76"/>
        <v>0</v>
      </c>
      <c r="BJ425" s="131">
        <f t="shared" si="70"/>
        <v>0</v>
      </c>
    </row>
    <row r="426" spans="1:62" ht="13.5" thickBot="1">
      <c r="A426" s="9" t="s">
        <v>441</v>
      </c>
      <c r="B426" s="11">
        <v>662529.69999999995</v>
      </c>
      <c r="C426" s="11">
        <v>662529.69999999995</v>
      </c>
      <c r="D426" s="11">
        <v>662529.69999999995</v>
      </c>
      <c r="E426" s="11">
        <v>662529.69999999995</v>
      </c>
      <c r="F426" s="11">
        <v>662529.69999999995</v>
      </c>
      <c r="G426" s="11">
        <v>662529.69999999995</v>
      </c>
      <c r="H426" s="11">
        <v>662529.69999999995</v>
      </c>
      <c r="I426" s="11">
        <v>662529.69999999995</v>
      </c>
      <c r="J426" s="11">
        <v>662529.69999999995</v>
      </c>
      <c r="K426" s="11">
        <v>662529.69999999995</v>
      </c>
      <c r="L426" s="11">
        <v>662529.69999999995</v>
      </c>
      <c r="M426" s="11">
        <v>662529.69999999995</v>
      </c>
      <c r="N426" s="11">
        <v>662529.69999999995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t="str">
        <f t="shared" si="67"/>
        <v>ED</v>
      </c>
      <c r="AP426" t="str">
        <f>IFERROR(IF(VLOOKUP(MID(A426,4,2),'Data.Lookup - Do Not Print'!$S$3:$T$7,2,FALSE)=1,MID(A426,4,2),0),"AN")</f>
        <v>AN</v>
      </c>
      <c r="AQ426" t="s">
        <v>987</v>
      </c>
      <c r="AR426" t="str">
        <f t="shared" si="68"/>
        <v>330200</v>
      </c>
      <c r="AS426" t="str">
        <f>IF(AO426="GD",VLOOKUP(_xlfn.NUMBERVALUE(AR426),'Data.Lookup - Do Not Print'!$D$3:$E$12,2,TRUE),VLOOKUP(_xlfn.NUMBERVALUE(AR426),'Data.Lookup - Do Not Print'!$A$3:$B$16,2,TRUE))</f>
        <v>Production - Hydro</v>
      </c>
      <c r="AT426">
        <v>1</v>
      </c>
      <c r="AU426" t="str">
        <f t="shared" si="69"/>
        <v>ED.AN1</v>
      </c>
      <c r="AV426" s="46">
        <f>VLOOKUP($AU426,'2022-Allocations'!$I$6:$T$24,AV$8,FALSE)</f>
        <v>0.65529999999999999</v>
      </c>
      <c r="AW426" s="46">
        <f>VLOOKUP($AU426,'2022-Allocations'!$I$6:$T$24,AW$8,FALSE)</f>
        <v>0</v>
      </c>
      <c r="AX426" s="46">
        <f>VLOOKUP($AU426,'2022-Allocations'!$I$6:$T$24,AX$8,FALSE)</f>
        <v>0.34470000000000001</v>
      </c>
      <c r="AY426" s="46">
        <f>VLOOKUP($AU426,'2022-Allocations'!$I$6:$T$24,AY$8,FALSE)</f>
        <v>0</v>
      </c>
      <c r="AZ426" s="46">
        <f>VLOOKUP($AU426,'2022-Allocations'!$I$6:$T$24,AZ$8,FALSE)</f>
        <v>0</v>
      </c>
      <c r="BA426" s="121">
        <f t="shared" si="66"/>
        <v>0</v>
      </c>
      <c r="BB426" s="46">
        <f>VLOOKUP(A426,'Data.Lookup - Do Not Print'!$G$3:$I$802,3,FALSE)</f>
        <v>0</v>
      </c>
      <c r="BC426" s="46">
        <f>VLOOKUP(A426,'Data.Lookup - Do Not Print'!$M$3:$O$802,3,FALSE)</f>
        <v>0</v>
      </c>
      <c r="BD426" s="46" t="str">
        <f t="shared" si="71"/>
        <v>Y</v>
      </c>
      <c r="BE426" s="126">
        <f t="shared" si="72"/>
        <v>434156</v>
      </c>
      <c r="BF426" s="126">
        <f t="shared" si="73"/>
        <v>0</v>
      </c>
      <c r="BG426" s="126">
        <f t="shared" si="74"/>
        <v>228374</v>
      </c>
      <c r="BH426" s="126">
        <f t="shared" si="75"/>
        <v>0</v>
      </c>
      <c r="BI426" s="126">
        <f t="shared" si="76"/>
        <v>0</v>
      </c>
      <c r="BJ426" s="131">
        <f t="shared" si="70"/>
        <v>0</v>
      </c>
    </row>
    <row r="427" spans="1:62" ht="13.5" thickBot="1">
      <c r="A427" s="9" t="s">
        <v>442</v>
      </c>
      <c r="B427" s="11">
        <v>591407.03</v>
      </c>
      <c r="C427" s="11">
        <v>591407.03</v>
      </c>
      <c r="D427" s="11">
        <v>591407.03</v>
      </c>
      <c r="E427" s="11">
        <v>591407.03</v>
      </c>
      <c r="F427" s="11">
        <v>591407.03</v>
      </c>
      <c r="G427" s="11">
        <v>591407.03</v>
      </c>
      <c r="H427" s="11">
        <v>591407.03</v>
      </c>
      <c r="I427" s="11">
        <v>591407.03</v>
      </c>
      <c r="J427" s="11">
        <v>591407.03</v>
      </c>
      <c r="K427" s="11">
        <v>591407.03</v>
      </c>
      <c r="L427" s="11">
        <v>591407.03</v>
      </c>
      <c r="M427" s="11">
        <v>591407.03</v>
      </c>
      <c r="N427" s="11">
        <v>591407.03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t="str">
        <f t="shared" si="67"/>
        <v>ED</v>
      </c>
      <c r="AP427" t="str">
        <f>IFERROR(IF(VLOOKUP(MID(A427,4,2),'Data.Lookup - Do Not Print'!$S$3:$T$7,2,FALSE)=1,MID(A427,4,2),0),"AN")</f>
        <v>AN</v>
      </c>
      <c r="AQ427" t="s">
        <v>987</v>
      </c>
      <c r="AR427" t="str">
        <f t="shared" si="68"/>
        <v>330250</v>
      </c>
      <c r="AS427" t="str">
        <f>IF(AO427="GD",VLOOKUP(_xlfn.NUMBERVALUE(AR427),'Data.Lookup - Do Not Print'!$D$3:$E$12,2,TRUE),VLOOKUP(_xlfn.NUMBERVALUE(AR427),'Data.Lookup - Do Not Print'!$A$3:$B$16,2,TRUE))</f>
        <v>Production - Hydro</v>
      </c>
      <c r="AT427">
        <v>1</v>
      </c>
      <c r="AU427" t="str">
        <f t="shared" si="69"/>
        <v>ED.AN1</v>
      </c>
      <c r="AV427" s="46">
        <f>VLOOKUP($AU427,'2022-Allocations'!$I$6:$T$24,AV$8,FALSE)</f>
        <v>0.65529999999999999</v>
      </c>
      <c r="AW427" s="46">
        <f>VLOOKUP($AU427,'2022-Allocations'!$I$6:$T$24,AW$8,FALSE)</f>
        <v>0</v>
      </c>
      <c r="AX427" s="46">
        <f>VLOOKUP($AU427,'2022-Allocations'!$I$6:$T$24,AX$8,FALSE)</f>
        <v>0.34470000000000001</v>
      </c>
      <c r="AY427" s="46">
        <f>VLOOKUP($AU427,'2022-Allocations'!$I$6:$T$24,AY$8,FALSE)</f>
        <v>0</v>
      </c>
      <c r="AZ427" s="46">
        <f>VLOOKUP($AU427,'2022-Allocations'!$I$6:$T$24,AZ$8,FALSE)</f>
        <v>0</v>
      </c>
      <c r="BA427" s="121">
        <f t="shared" si="66"/>
        <v>0</v>
      </c>
      <c r="BB427" s="46">
        <f>VLOOKUP(A427,'Data.Lookup - Do Not Print'!$G$3:$I$802,3,FALSE)</f>
        <v>0</v>
      </c>
      <c r="BC427" s="46">
        <f>VLOOKUP(A427,'Data.Lookup - Do Not Print'!$M$3:$O$802,3,FALSE)</f>
        <v>0</v>
      </c>
      <c r="BD427" s="46" t="str">
        <f t="shared" si="71"/>
        <v>Y</v>
      </c>
      <c r="BE427" s="126">
        <f t="shared" si="72"/>
        <v>387549</v>
      </c>
      <c r="BF427" s="126">
        <f t="shared" si="73"/>
        <v>0</v>
      </c>
      <c r="BG427" s="126">
        <f t="shared" si="74"/>
        <v>203858</v>
      </c>
      <c r="BH427" s="126">
        <f t="shared" si="75"/>
        <v>0</v>
      </c>
      <c r="BI427" s="126">
        <f t="shared" si="76"/>
        <v>0</v>
      </c>
      <c r="BJ427" s="131">
        <f t="shared" si="70"/>
        <v>0</v>
      </c>
    </row>
    <row r="428" spans="1:62" ht="13.5" thickBot="1">
      <c r="A428" s="9" t="s">
        <v>443</v>
      </c>
      <c r="B428" s="11">
        <v>23166.89</v>
      </c>
      <c r="C428" s="11">
        <v>23166.89</v>
      </c>
      <c r="D428" s="11">
        <v>23166.89</v>
      </c>
      <c r="E428" s="11">
        <v>23166.89</v>
      </c>
      <c r="F428" s="11">
        <v>23166.89</v>
      </c>
      <c r="G428" s="11">
        <v>23166.89</v>
      </c>
      <c r="H428" s="11">
        <v>23166.89</v>
      </c>
      <c r="I428" s="11">
        <v>23166.89</v>
      </c>
      <c r="J428" s="11">
        <v>23166.89</v>
      </c>
      <c r="K428" s="11">
        <v>23166.89</v>
      </c>
      <c r="L428" s="11">
        <v>23166.89</v>
      </c>
      <c r="M428" s="11">
        <v>23166.89</v>
      </c>
      <c r="N428" s="11">
        <v>23166.89</v>
      </c>
      <c r="O428" s="11">
        <v>-16369.28</v>
      </c>
      <c r="P428" s="11">
        <v>-16409.439999999999</v>
      </c>
      <c r="Q428" s="11">
        <v>-16449.599999999999</v>
      </c>
      <c r="R428" s="11">
        <v>-16489.759999999998</v>
      </c>
      <c r="S428" s="11">
        <v>-16529.919999999998</v>
      </c>
      <c r="T428" s="11">
        <v>-16570.080000000002</v>
      </c>
      <c r="U428" s="11">
        <v>-16610.240000000002</v>
      </c>
      <c r="V428" s="11">
        <v>-16650.400000000001</v>
      </c>
      <c r="W428" s="11">
        <v>-16690.560000000001</v>
      </c>
      <c r="X428" s="11">
        <v>-16730.72</v>
      </c>
      <c r="Y428" s="11">
        <v>-16770.88</v>
      </c>
      <c r="Z428" s="11">
        <v>-16811.04</v>
      </c>
      <c r="AA428" s="11">
        <v>-16851.2</v>
      </c>
      <c r="AB428" s="11">
        <v>-40.159999999999997</v>
      </c>
      <c r="AC428" s="11">
        <v>-40.159999999999997</v>
      </c>
      <c r="AD428" s="11">
        <v>-40.159999999999997</v>
      </c>
      <c r="AE428" s="11">
        <v>-40.159999999999997</v>
      </c>
      <c r="AF428" s="11">
        <v>-40.159999999999997</v>
      </c>
      <c r="AG428" s="11">
        <v>-40.159999999999997</v>
      </c>
      <c r="AH428" s="11">
        <v>-40.159999999999997</v>
      </c>
      <c r="AI428" s="11">
        <v>-40.159999999999997</v>
      </c>
      <c r="AJ428" s="11">
        <v>-40.159999999999997</v>
      </c>
      <c r="AK428" s="11">
        <v>-40.159999999999997</v>
      </c>
      <c r="AL428" s="11">
        <v>-40.159999999999997</v>
      </c>
      <c r="AM428" s="11">
        <v>-40.159999999999997</v>
      </c>
      <c r="AN428" s="11">
        <v>-40.159999999999997</v>
      </c>
      <c r="AO428" t="str">
        <f t="shared" si="67"/>
        <v>ED</v>
      </c>
      <c r="AP428" t="str">
        <f>IFERROR(IF(VLOOKUP(MID(A428,4,2),'Data.Lookup - Do Not Print'!$S$3:$T$7,2,FALSE)=1,MID(A428,4,2),0),"AN")</f>
        <v>AN</v>
      </c>
      <c r="AQ428" t="s">
        <v>987</v>
      </c>
      <c r="AR428" t="str">
        <f t="shared" si="68"/>
        <v>330300</v>
      </c>
      <c r="AS428" t="str">
        <f>IF(AO428="GD",VLOOKUP(_xlfn.NUMBERVALUE(AR428),'Data.Lookup - Do Not Print'!$D$3:$E$12,2,TRUE),VLOOKUP(_xlfn.NUMBERVALUE(AR428),'Data.Lookup - Do Not Print'!$A$3:$B$16,2,TRUE))</f>
        <v>Production - Hydro</v>
      </c>
      <c r="AT428">
        <v>1</v>
      </c>
      <c r="AU428" t="str">
        <f t="shared" si="69"/>
        <v>ED.AN1</v>
      </c>
      <c r="AV428" s="46">
        <f>VLOOKUP($AU428,'2022-Allocations'!$I$6:$T$24,AV$8,FALSE)</f>
        <v>0.65529999999999999</v>
      </c>
      <c r="AW428" s="46">
        <f>VLOOKUP($AU428,'2022-Allocations'!$I$6:$T$24,AW$8,FALSE)</f>
        <v>0</v>
      </c>
      <c r="AX428" s="46">
        <f>VLOOKUP($AU428,'2022-Allocations'!$I$6:$T$24,AX$8,FALSE)</f>
        <v>0.34470000000000001</v>
      </c>
      <c r="AY428" s="46">
        <f>VLOOKUP($AU428,'2022-Allocations'!$I$6:$T$24,AY$8,FALSE)</f>
        <v>0</v>
      </c>
      <c r="AZ428" s="46">
        <f>VLOOKUP($AU428,'2022-Allocations'!$I$6:$T$24,AZ$8,FALSE)</f>
        <v>0</v>
      </c>
      <c r="BA428" s="121">
        <f t="shared" si="66"/>
        <v>0</v>
      </c>
      <c r="BB428" s="46">
        <f>VLOOKUP(A428,'Data.Lookup - Do Not Print'!$G$3:$I$802,3,FALSE)</f>
        <v>2.0799999999999999E-2</v>
      </c>
      <c r="BC428" s="46">
        <f>VLOOKUP(A428,'Data.Lookup - Do Not Print'!$M$3:$O$802,3,FALSE)</f>
        <v>1.38E-2</v>
      </c>
      <c r="BD428" s="46" t="str">
        <f t="shared" si="71"/>
        <v>N</v>
      </c>
      <c r="BE428" s="126">
        <f t="shared" si="72"/>
        <v>15181</v>
      </c>
      <c r="BF428" s="126">
        <f t="shared" si="73"/>
        <v>0</v>
      </c>
      <c r="BG428" s="126">
        <f t="shared" si="74"/>
        <v>7986</v>
      </c>
      <c r="BH428" s="126">
        <f t="shared" si="75"/>
        <v>0</v>
      </c>
      <c r="BI428" s="126">
        <f t="shared" si="76"/>
        <v>0</v>
      </c>
      <c r="BJ428" s="131">
        <f t="shared" si="70"/>
        <v>0</v>
      </c>
    </row>
    <row r="429" spans="1:62" ht="13.5" thickBot="1">
      <c r="A429" s="9" t="s">
        <v>444</v>
      </c>
      <c r="B429" s="11">
        <v>2708437.11</v>
      </c>
      <c r="C429" s="11">
        <v>2708437.11</v>
      </c>
      <c r="D429" s="11">
        <v>2708437.11</v>
      </c>
      <c r="E429" s="11">
        <v>2708437.11</v>
      </c>
      <c r="F429" s="11">
        <v>2708437.11</v>
      </c>
      <c r="G429" s="11">
        <v>2708437.11</v>
      </c>
      <c r="H429" s="11">
        <v>2708437.11</v>
      </c>
      <c r="I429" s="11">
        <v>2708437.11</v>
      </c>
      <c r="J429" s="11">
        <v>2708437.11</v>
      </c>
      <c r="K429" s="11">
        <v>2708437.11</v>
      </c>
      <c r="L429" s="11">
        <v>2708437.11</v>
      </c>
      <c r="M429" s="11">
        <v>2708437.11</v>
      </c>
      <c r="N429" s="11">
        <v>2708437.11</v>
      </c>
      <c r="O429" s="11">
        <v>-1637790.62</v>
      </c>
      <c r="P429" s="11">
        <v>-1641695.28</v>
      </c>
      <c r="Q429" s="11">
        <v>-1645599.94</v>
      </c>
      <c r="R429" s="11">
        <v>-1649504.6</v>
      </c>
      <c r="S429" s="11">
        <v>-1653409.26</v>
      </c>
      <c r="T429" s="11">
        <v>-1657313.92</v>
      </c>
      <c r="U429" s="11">
        <v>-1661218.58</v>
      </c>
      <c r="V429" s="11">
        <v>-1665123.24</v>
      </c>
      <c r="W429" s="11">
        <v>-1669027.9</v>
      </c>
      <c r="X429" s="11">
        <v>-1672932.56</v>
      </c>
      <c r="Y429" s="11">
        <v>-1676837.22</v>
      </c>
      <c r="Z429" s="11">
        <v>-1680741.88</v>
      </c>
      <c r="AA429" s="11">
        <v>-1684646.54</v>
      </c>
      <c r="AB429" s="11">
        <v>-3904.66</v>
      </c>
      <c r="AC429" s="11">
        <v>-3904.66</v>
      </c>
      <c r="AD429" s="11">
        <v>-3904.66</v>
      </c>
      <c r="AE429" s="11">
        <v>-3904.66</v>
      </c>
      <c r="AF429" s="11">
        <v>-3904.66</v>
      </c>
      <c r="AG429" s="11">
        <v>-3904.66</v>
      </c>
      <c r="AH429" s="11">
        <v>-3904.66</v>
      </c>
      <c r="AI429" s="11">
        <v>-3904.66</v>
      </c>
      <c r="AJ429" s="11">
        <v>-3904.66</v>
      </c>
      <c r="AK429" s="11">
        <v>-3904.66</v>
      </c>
      <c r="AL429" s="11">
        <v>-3904.66</v>
      </c>
      <c r="AM429" s="11">
        <v>-3904.66</v>
      </c>
      <c r="AN429" s="11">
        <v>-3904.66</v>
      </c>
      <c r="AO429" t="str">
        <f t="shared" si="67"/>
        <v>ED</v>
      </c>
      <c r="AP429" t="str">
        <f>IFERROR(IF(VLOOKUP(MID(A429,4,2),'Data.Lookup - Do Not Print'!$S$3:$T$7,2,FALSE)=1,MID(A429,4,2),0),"AN")</f>
        <v>AN</v>
      </c>
      <c r="AQ429" t="s">
        <v>987</v>
      </c>
      <c r="AR429" t="str">
        <f t="shared" si="68"/>
        <v>330400</v>
      </c>
      <c r="AS429" t="str">
        <f>IF(AO429="GD",VLOOKUP(_xlfn.NUMBERVALUE(AR429),'Data.Lookup - Do Not Print'!$D$3:$E$12,2,TRUE),VLOOKUP(_xlfn.NUMBERVALUE(AR429),'Data.Lookup - Do Not Print'!$A$3:$B$16,2,TRUE))</f>
        <v>Production - Hydro</v>
      </c>
      <c r="AT429">
        <v>1</v>
      </c>
      <c r="AU429" t="str">
        <f t="shared" si="69"/>
        <v>ED.AN1</v>
      </c>
      <c r="AV429" s="46">
        <f>VLOOKUP($AU429,'2022-Allocations'!$I$6:$T$24,AV$8,FALSE)</f>
        <v>0.65529999999999999</v>
      </c>
      <c r="AW429" s="46">
        <f>VLOOKUP($AU429,'2022-Allocations'!$I$6:$T$24,AW$8,FALSE)</f>
        <v>0</v>
      </c>
      <c r="AX429" s="46">
        <f>VLOOKUP($AU429,'2022-Allocations'!$I$6:$T$24,AX$8,FALSE)</f>
        <v>0.34470000000000001</v>
      </c>
      <c r="AY429" s="46">
        <f>VLOOKUP($AU429,'2022-Allocations'!$I$6:$T$24,AY$8,FALSE)</f>
        <v>0</v>
      </c>
      <c r="AZ429" s="46">
        <f>VLOOKUP($AU429,'2022-Allocations'!$I$6:$T$24,AZ$8,FALSE)</f>
        <v>0</v>
      </c>
      <c r="BA429" s="121">
        <f t="shared" si="66"/>
        <v>0</v>
      </c>
      <c r="BB429" s="46">
        <f>VLOOKUP(A429,'Data.Lookup - Do Not Print'!$G$3:$I$802,3,FALSE)</f>
        <v>1.7299999999999999E-2</v>
      </c>
      <c r="BC429" s="46">
        <f>VLOOKUP(A429,'Data.Lookup - Do Not Print'!$M$3:$O$802,3,FALSE)</f>
        <v>1.04E-2</v>
      </c>
      <c r="BD429" s="46" t="str">
        <f t="shared" si="71"/>
        <v>N</v>
      </c>
      <c r="BE429" s="126">
        <f t="shared" si="72"/>
        <v>1774839</v>
      </c>
      <c r="BF429" s="126">
        <f t="shared" si="73"/>
        <v>0</v>
      </c>
      <c r="BG429" s="126">
        <f t="shared" si="74"/>
        <v>933598</v>
      </c>
      <c r="BH429" s="126">
        <f t="shared" si="75"/>
        <v>0</v>
      </c>
      <c r="BI429" s="126">
        <f t="shared" si="76"/>
        <v>0</v>
      </c>
      <c r="BJ429" s="131">
        <f t="shared" si="70"/>
        <v>0</v>
      </c>
    </row>
    <row r="430" spans="1:62" ht="13.5" thickBot="1">
      <c r="A430" s="9" t="s">
        <v>445</v>
      </c>
      <c r="B430" s="11">
        <v>175981.22</v>
      </c>
      <c r="C430" s="11">
        <v>175981.22</v>
      </c>
      <c r="D430" s="11">
        <v>175981.22</v>
      </c>
      <c r="E430" s="11">
        <v>175981.22</v>
      </c>
      <c r="F430" s="11">
        <v>175981.22</v>
      </c>
      <c r="G430" s="11">
        <v>175981.22</v>
      </c>
      <c r="H430" s="11">
        <v>175981.22</v>
      </c>
      <c r="I430" s="11">
        <v>175981.22</v>
      </c>
      <c r="J430" s="11">
        <v>175981.22</v>
      </c>
      <c r="K430" s="11">
        <v>175981.22</v>
      </c>
      <c r="L430" s="11">
        <v>175981.22</v>
      </c>
      <c r="M430" s="11">
        <v>175981.22</v>
      </c>
      <c r="N430" s="11">
        <v>175981.22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t="str">
        <f t="shared" si="67"/>
        <v>ED</v>
      </c>
      <c r="AP430" t="str">
        <f>IFERROR(IF(VLOOKUP(MID(A430,4,2),'Data.Lookup - Do Not Print'!$S$3:$T$7,2,FALSE)=1,MID(A430,4,2),0),"AN")</f>
        <v>AN</v>
      </c>
      <c r="AQ430" t="s">
        <v>987</v>
      </c>
      <c r="AR430" t="str">
        <f t="shared" si="68"/>
        <v>330450</v>
      </c>
      <c r="AS430" t="str">
        <f>IF(AO430="GD",VLOOKUP(_xlfn.NUMBERVALUE(AR430),'Data.Lookup - Do Not Print'!$D$3:$E$12,2,TRUE),VLOOKUP(_xlfn.NUMBERVALUE(AR430),'Data.Lookup - Do Not Print'!$A$3:$B$16,2,TRUE))</f>
        <v>Production - Hydro</v>
      </c>
      <c r="AT430">
        <v>1</v>
      </c>
      <c r="AU430" t="str">
        <f t="shared" si="69"/>
        <v>ED.AN1</v>
      </c>
      <c r="AV430" s="46">
        <f>VLOOKUP($AU430,'2022-Allocations'!$I$6:$T$24,AV$8,FALSE)</f>
        <v>0.65529999999999999</v>
      </c>
      <c r="AW430" s="46">
        <f>VLOOKUP($AU430,'2022-Allocations'!$I$6:$T$24,AW$8,FALSE)</f>
        <v>0</v>
      </c>
      <c r="AX430" s="46">
        <f>VLOOKUP($AU430,'2022-Allocations'!$I$6:$T$24,AX$8,FALSE)</f>
        <v>0.34470000000000001</v>
      </c>
      <c r="AY430" s="46">
        <f>VLOOKUP($AU430,'2022-Allocations'!$I$6:$T$24,AY$8,FALSE)</f>
        <v>0</v>
      </c>
      <c r="AZ430" s="46">
        <f>VLOOKUP($AU430,'2022-Allocations'!$I$6:$T$24,AZ$8,FALSE)</f>
        <v>0</v>
      </c>
      <c r="BA430" s="121">
        <f t="shared" si="66"/>
        <v>0</v>
      </c>
      <c r="BB430" s="46">
        <f>VLOOKUP(A430,'Data.Lookup - Do Not Print'!$G$3:$I$802,3,FALSE)</f>
        <v>0</v>
      </c>
      <c r="BC430" s="46">
        <f>VLOOKUP(A430,'Data.Lookup - Do Not Print'!$M$3:$O$802,3,FALSE)</f>
        <v>0</v>
      </c>
      <c r="BD430" s="46" t="str">
        <f t="shared" si="71"/>
        <v>Y</v>
      </c>
      <c r="BE430" s="126">
        <f t="shared" si="72"/>
        <v>115320</v>
      </c>
      <c r="BF430" s="126">
        <f t="shared" si="73"/>
        <v>0</v>
      </c>
      <c r="BG430" s="126">
        <f t="shared" si="74"/>
        <v>60661</v>
      </c>
      <c r="BH430" s="126">
        <f t="shared" si="75"/>
        <v>0</v>
      </c>
      <c r="BI430" s="126">
        <f t="shared" si="76"/>
        <v>0</v>
      </c>
      <c r="BJ430" s="131">
        <f t="shared" si="70"/>
        <v>0</v>
      </c>
    </row>
    <row r="431" spans="1:62" ht="13.5" thickBot="1">
      <c r="A431" s="9" t="s">
        <v>446</v>
      </c>
      <c r="B431" s="11">
        <v>3480019.73</v>
      </c>
      <c r="C431" s="11">
        <v>3440776.23</v>
      </c>
      <c r="D431" s="11">
        <v>3440776.23</v>
      </c>
      <c r="E431" s="11">
        <v>3448361.47</v>
      </c>
      <c r="F431" s="11">
        <v>3444845.16</v>
      </c>
      <c r="G431" s="11">
        <v>3444845.16</v>
      </c>
      <c r="H431" s="11">
        <v>3453704.51</v>
      </c>
      <c r="I431" s="11">
        <v>3453704.51</v>
      </c>
      <c r="J431" s="11">
        <v>3453704.51</v>
      </c>
      <c r="K431" s="11">
        <v>3451903.09</v>
      </c>
      <c r="L431" s="11">
        <v>3451903.09</v>
      </c>
      <c r="M431" s="11">
        <v>6740262.2699999996</v>
      </c>
      <c r="N431" s="11">
        <v>6744170.2599999998</v>
      </c>
      <c r="O431" s="11">
        <v>-831832.46</v>
      </c>
      <c r="P431" s="11">
        <v>-837051.9</v>
      </c>
      <c r="Q431" s="11">
        <v>-842073.75</v>
      </c>
      <c r="R431" s="11">
        <v>-847269.31</v>
      </c>
      <c r="S431" s="11">
        <v>-852467.93</v>
      </c>
      <c r="T431" s="11">
        <v>-857663.9</v>
      </c>
      <c r="U431" s="11">
        <v>-862866.55</v>
      </c>
      <c r="V431" s="11">
        <v>-868075.88</v>
      </c>
      <c r="W431" s="11">
        <v>-873285.21</v>
      </c>
      <c r="X431" s="11">
        <v>-876691.77</v>
      </c>
      <c r="Y431" s="11">
        <v>-881898.39</v>
      </c>
      <c r="Z431" s="11">
        <v>-889584.98</v>
      </c>
      <c r="AA431" s="11">
        <v>-899754.49</v>
      </c>
      <c r="AB431" s="11">
        <v>-5248.87</v>
      </c>
      <c r="AC431" s="11">
        <v>-5219.4399999999996</v>
      </c>
      <c r="AD431" s="11">
        <v>-5189.8500000000004</v>
      </c>
      <c r="AE431" s="11">
        <v>-5195.5600000000004</v>
      </c>
      <c r="AF431" s="11">
        <v>-5198.62</v>
      </c>
      <c r="AG431" s="11">
        <v>-5195.97</v>
      </c>
      <c r="AH431" s="11">
        <v>-5202.6499999999996</v>
      </c>
      <c r="AI431" s="11">
        <v>-5209.33</v>
      </c>
      <c r="AJ431" s="11">
        <v>-5209.33</v>
      </c>
      <c r="AK431" s="11">
        <v>-5207.9799999999996</v>
      </c>
      <c r="AL431" s="11">
        <v>-5206.62</v>
      </c>
      <c r="AM431" s="11">
        <v>-7686.59</v>
      </c>
      <c r="AN431" s="11">
        <v>-10169.51</v>
      </c>
      <c r="AO431" t="str">
        <f t="shared" si="67"/>
        <v>ED</v>
      </c>
      <c r="AP431" t="str">
        <f>IFERROR(IF(VLOOKUP(MID(A431,4,2),'Data.Lookup - Do Not Print'!$S$3:$T$7,2,FALSE)=1,MID(A431,4,2),0),"AN")</f>
        <v>AN</v>
      </c>
      <c r="AQ431" t="s">
        <v>987</v>
      </c>
      <c r="AR431" t="str">
        <f t="shared" si="68"/>
        <v>331000</v>
      </c>
      <c r="AS431" t="str">
        <f>IF(AO431="GD",VLOOKUP(_xlfn.NUMBERVALUE(AR431),'Data.Lookup - Do Not Print'!$D$3:$E$12,2,TRUE),VLOOKUP(_xlfn.NUMBERVALUE(AR431),'Data.Lookup - Do Not Print'!$A$3:$B$16,2,TRUE))</f>
        <v>Production - Hydro</v>
      </c>
      <c r="AT431">
        <v>1</v>
      </c>
      <c r="AU431" t="str">
        <f t="shared" si="69"/>
        <v>ED.AN1</v>
      </c>
      <c r="AV431" s="46">
        <f>VLOOKUP($AU431,'2022-Allocations'!$I$6:$T$24,AV$8,FALSE)</f>
        <v>0.65529999999999999</v>
      </c>
      <c r="AW431" s="46">
        <f>VLOOKUP($AU431,'2022-Allocations'!$I$6:$T$24,AW$8,FALSE)</f>
        <v>0</v>
      </c>
      <c r="AX431" s="46">
        <f>VLOOKUP($AU431,'2022-Allocations'!$I$6:$T$24,AX$8,FALSE)</f>
        <v>0.34470000000000001</v>
      </c>
      <c r="AY431" s="46">
        <f>VLOOKUP($AU431,'2022-Allocations'!$I$6:$T$24,AY$8,FALSE)</f>
        <v>0</v>
      </c>
      <c r="AZ431" s="46">
        <f>VLOOKUP($AU431,'2022-Allocations'!$I$6:$T$24,AZ$8,FALSE)</f>
        <v>0</v>
      </c>
      <c r="BA431" s="121">
        <f t="shared" si="66"/>
        <v>0</v>
      </c>
      <c r="BB431" s="46">
        <f>VLOOKUP(A431,'Data.Lookup - Do Not Print'!$G$3:$I$802,3,FALSE)</f>
        <v>1.8099999999999998E-2</v>
      </c>
      <c r="BC431" s="46">
        <f>VLOOKUP(A431,'Data.Lookup - Do Not Print'!$M$3:$O$802,3,FALSE)</f>
        <v>2.4300000000000002E-2</v>
      </c>
      <c r="BD431" s="46" t="str">
        <f t="shared" si="71"/>
        <v>N</v>
      </c>
      <c r="BE431" s="126">
        <f t="shared" si="72"/>
        <v>4419455</v>
      </c>
      <c r="BF431" s="126">
        <f t="shared" si="73"/>
        <v>0</v>
      </c>
      <c r="BG431" s="126">
        <f t="shared" si="74"/>
        <v>2324715</v>
      </c>
      <c r="BH431" s="126">
        <f t="shared" si="75"/>
        <v>0</v>
      </c>
      <c r="BI431" s="126">
        <f t="shared" si="76"/>
        <v>0</v>
      </c>
      <c r="BJ431" s="131">
        <f t="shared" si="70"/>
        <v>0</v>
      </c>
    </row>
    <row r="432" spans="1:62" ht="13.5" thickBot="1">
      <c r="A432" s="9" t="s">
        <v>447</v>
      </c>
      <c r="B432" s="11">
        <v>2664.78</v>
      </c>
      <c r="C432" s="11">
        <v>2664.78</v>
      </c>
      <c r="D432" s="11">
        <v>2664.78</v>
      </c>
      <c r="E432" s="11">
        <v>2664.78</v>
      </c>
      <c r="F432" s="11">
        <v>6181.09</v>
      </c>
      <c r="G432" s="11">
        <v>6181.09</v>
      </c>
      <c r="H432" s="11">
        <v>6181.09</v>
      </c>
      <c r="I432" s="11">
        <v>6181.09</v>
      </c>
      <c r="J432" s="11">
        <v>6181.09</v>
      </c>
      <c r="K432" s="11">
        <v>6181.09</v>
      </c>
      <c r="L432" s="11">
        <v>6181.09</v>
      </c>
      <c r="M432" s="11">
        <v>6181.09</v>
      </c>
      <c r="N432" s="11">
        <v>6181.09</v>
      </c>
      <c r="O432" s="11">
        <v>-2667.66</v>
      </c>
      <c r="P432" s="11">
        <v>-2667.66</v>
      </c>
      <c r="Q432" s="11">
        <v>-2667.66</v>
      </c>
      <c r="R432" s="11">
        <v>-2667.66</v>
      </c>
      <c r="S432" s="11">
        <v>-2668.07</v>
      </c>
      <c r="T432" s="11">
        <v>-2668.63</v>
      </c>
      <c r="U432" s="11">
        <v>-2669.19</v>
      </c>
      <c r="V432" s="11">
        <v>-2669.75</v>
      </c>
      <c r="W432" s="11">
        <v>-2670.31</v>
      </c>
      <c r="X432" s="11">
        <v>-2670.87</v>
      </c>
      <c r="Y432" s="11">
        <v>-2671.43</v>
      </c>
      <c r="Z432" s="11">
        <v>-2671.99</v>
      </c>
      <c r="AA432" s="11">
        <v>-2672.55</v>
      </c>
      <c r="AB432" s="12">
        <v>0</v>
      </c>
      <c r="AC432" s="12">
        <v>0</v>
      </c>
      <c r="AD432" s="12">
        <v>0</v>
      </c>
      <c r="AE432" s="12">
        <v>0</v>
      </c>
      <c r="AF432" s="11">
        <v>-0.41</v>
      </c>
      <c r="AG432" s="11">
        <v>-0.56000000000000005</v>
      </c>
      <c r="AH432" s="11">
        <v>-0.56000000000000005</v>
      </c>
      <c r="AI432" s="11">
        <v>-0.56000000000000005</v>
      </c>
      <c r="AJ432" s="11">
        <v>-0.56000000000000005</v>
      </c>
      <c r="AK432" s="11">
        <v>-0.56000000000000005</v>
      </c>
      <c r="AL432" s="11">
        <v>-0.56000000000000005</v>
      </c>
      <c r="AM432" s="11">
        <v>-0.56000000000000005</v>
      </c>
      <c r="AN432" s="11">
        <v>-0.56000000000000005</v>
      </c>
      <c r="AO432" t="str">
        <f t="shared" si="67"/>
        <v>ED</v>
      </c>
      <c r="AP432" t="str">
        <f>IFERROR(IF(VLOOKUP(MID(A432,4,2),'Data.Lookup - Do Not Print'!$S$3:$T$7,2,FALSE)=1,MID(A432,4,2),0),"AN")</f>
        <v>AN</v>
      </c>
      <c r="AQ432" t="s">
        <v>987</v>
      </c>
      <c r="AR432" t="str">
        <f t="shared" si="68"/>
        <v>331100</v>
      </c>
      <c r="AS432" t="str">
        <f>IF(AO432="GD",VLOOKUP(_xlfn.NUMBERVALUE(AR432),'Data.Lookup - Do Not Print'!$D$3:$E$12,2,TRUE),VLOOKUP(_xlfn.NUMBERVALUE(AR432),'Data.Lookup - Do Not Print'!$A$3:$B$16,2,TRUE))</f>
        <v>Production - Hydro</v>
      </c>
      <c r="AT432">
        <v>1</v>
      </c>
      <c r="AU432" t="str">
        <f t="shared" si="69"/>
        <v>ED.AN1</v>
      </c>
      <c r="AV432" s="46">
        <f>VLOOKUP($AU432,'2022-Allocations'!$I$6:$T$24,AV$8,FALSE)</f>
        <v>0.65529999999999999</v>
      </c>
      <c r="AW432" s="46">
        <f>VLOOKUP($AU432,'2022-Allocations'!$I$6:$T$24,AW$8,FALSE)</f>
        <v>0</v>
      </c>
      <c r="AX432" s="46">
        <f>VLOOKUP($AU432,'2022-Allocations'!$I$6:$T$24,AX$8,FALSE)</f>
        <v>0.34470000000000001</v>
      </c>
      <c r="AY432" s="46">
        <f>VLOOKUP($AU432,'2022-Allocations'!$I$6:$T$24,AY$8,FALSE)</f>
        <v>0</v>
      </c>
      <c r="AZ432" s="46">
        <f>VLOOKUP($AU432,'2022-Allocations'!$I$6:$T$24,AZ$8,FALSE)</f>
        <v>0</v>
      </c>
      <c r="BA432" s="121">
        <f t="shared" si="66"/>
        <v>0</v>
      </c>
      <c r="BB432" s="46">
        <f>VLOOKUP(A432,'Data.Lookup - Do Not Print'!$G$3:$I$802,3,FALSE)</f>
        <v>1.1000000000000001E-3</v>
      </c>
      <c r="BC432" s="46">
        <f>VLOOKUP(A432,'Data.Lookup - Do Not Print'!$M$3:$O$802,3,FALSE)</f>
        <v>1.6299999999999999E-2</v>
      </c>
      <c r="BD432" s="46" t="str">
        <f t="shared" si="71"/>
        <v>N</v>
      </c>
      <c r="BE432" s="126">
        <f t="shared" si="72"/>
        <v>4050</v>
      </c>
      <c r="BF432" s="126">
        <f t="shared" si="73"/>
        <v>0</v>
      </c>
      <c r="BG432" s="126">
        <f t="shared" si="74"/>
        <v>2131</v>
      </c>
      <c r="BH432" s="126">
        <f t="shared" si="75"/>
        <v>0</v>
      </c>
      <c r="BI432" s="126">
        <f t="shared" si="76"/>
        <v>0</v>
      </c>
      <c r="BJ432" s="131">
        <f t="shared" si="70"/>
        <v>0</v>
      </c>
    </row>
    <row r="433" spans="1:62" ht="13.5" thickBot="1">
      <c r="A433" s="9" t="s">
        <v>448</v>
      </c>
      <c r="B433" s="11">
        <v>920331.28</v>
      </c>
      <c r="C433" s="11">
        <v>920331.28</v>
      </c>
      <c r="D433" s="11">
        <v>717415.24</v>
      </c>
      <c r="E433" s="11">
        <v>717415.24</v>
      </c>
      <c r="F433" s="11">
        <v>783535.61</v>
      </c>
      <c r="G433" s="11">
        <v>783535.61</v>
      </c>
      <c r="H433" s="11">
        <v>783535.61</v>
      </c>
      <c r="I433" s="11">
        <v>783535.61</v>
      </c>
      <c r="J433" s="11">
        <v>783535.61</v>
      </c>
      <c r="K433" s="11">
        <v>783535.61</v>
      </c>
      <c r="L433" s="11">
        <v>783535.61</v>
      </c>
      <c r="M433" s="11">
        <v>845487.44</v>
      </c>
      <c r="N433" s="11">
        <v>901178.74</v>
      </c>
      <c r="O433" s="11">
        <v>-120842.61</v>
      </c>
      <c r="P433" s="11">
        <v>-122890.35</v>
      </c>
      <c r="Q433" s="11">
        <v>-124712.34</v>
      </c>
      <c r="R433" s="11">
        <v>-126308.59</v>
      </c>
      <c r="S433" s="11">
        <v>-127978.4</v>
      </c>
      <c r="T433" s="11">
        <v>-129721.76</v>
      </c>
      <c r="U433" s="11">
        <v>-131465.12</v>
      </c>
      <c r="V433" s="11">
        <v>-133208.48000000001</v>
      </c>
      <c r="W433" s="11">
        <v>-134951.84</v>
      </c>
      <c r="X433" s="11">
        <v>-136695.20000000001</v>
      </c>
      <c r="Y433" s="11">
        <v>-138438.56</v>
      </c>
      <c r="Z433" s="11">
        <v>-140250.85</v>
      </c>
      <c r="AA433" s="11">
        <v>-142194.01999999999</v>
      </c>
      <c r="AB433" s="11">
        <v>-2032.83</v>
      </c>
      <c r="AC433" s="11">
        <v>-2047.74</v>
      </c>
      <c r="AD433" s="11">
        <v>-1821.99</v>
      </c>
      <c r="AE433" s="11">
        <v>-1596.25</v>
      </c>
      <c r="AF433" s="11">
        <v>-1669.81</v>
      </c>
      <c r="AG433" s="11">
        <v>-1743.36</v>
      </c>
      <c r="AH433" s="11">
        <v>-1743.36</v>
      </c>
      <c r="AI433" s="11">
        <v>-1743.36</v>
      </c>
      <c r="AJ433" s="11">
        <v>-1743.36</v>
      </c>
      <c r="AK433" s="11">
        <v>-1743.36</v>
      </c>
      <c r="AL433" s="11">
        <v>-1743.36</v>
      </c>
      <c r="AM433" s="11">
        <v>-1812.29</v>
      </c>
      <c r="AN433" s="11">
        <v>-1943.17</v>
      </c>
      <c r="AO433" t="str">
        <f t="shared" si="67"/>
        <v>ED</v>
      </c>
      <c r="AP433" t="str">
        <f>IFERROR(IF(VLOOKUP(MID(A433,4,2),'Data.Lookup - Do Not Print'!$S$3:$T$7,2,FALSE)=1,MID(A433,4,2),0),"AN")</f>
        <v>AN</v>
      </c>
      <c r="AQ433" t="s">
        <v>987</v>
      </c>
      <c r="AR433" t="str">
        <f t="shared" si="68"/>
        <v>331200</v>
      </c>
      <c r="AS433" t="str">
        <f>IF(AO433="GD",VLOOKUP(_xlfn.NUMBERVALUE(AR433),'Data.Lookup - Do Not Print'!$D$3:$E$12,2,TRUE),VLOOKUP(_xlfn.NUMBERVALUE(AR433),'Data.Lookup - Do Not Print'!$A$3:$B$16,2,TRUE))</f>
        <v>Production - Hydro</v>
      </c>
      <c r="AT433">
        <v>1</v>
      </c>
      <c r="AU433" t="str">
        <f t="shared" si="69"/>
        <v>ED.AN1</v>
      </c>
      <c r="AV433" s="46">
        <f>VLOOKUP($AU433,'2022-Allocations'!$I$6:$T$24,AV$8,FALSE)</f>
        <v>0.65529999999999999</v>
      </c>
      <c r="AW433" s="46">
        <f>VLOOKUP($AU433,'2022-Allocations'!$I$6:$T$24,AW$8,FALSE)</f>
        <v>0</v>
      </c>
      <c r="AX433" s="46">
        <f>VLOOKUP($AU433,'2022-Allocations'!$I$6:$T$24,AX$8,FALSE)</f>
        <v>0.34470000000000001</v>
      </c>
      <c r="AY433" s="46">
        <f>VLOOKUP($AU433,'2022-Allocations'!$I$6:$T$24,AY$8,FALSE)</f>
        <v>0</v>
      </c>
      <c r="AZ433" s="46">
        <f>VLOOKUP($AU433,'2022-Allocations'!$I$6:$T$24,AZ$8,FALSE)</f>
        <v>0</v>
      </c>
      <c r="BA433" s="121">
        <f t="shared" si="66"/>
        <v>0</v>
      </c>
      <c r="BB433" s="46">
        <f>VLOOKUP(A433,'Data.Lookup - Do Not Print'!$G$3:$I$802,3,FALSE)</f>
        <v>2.6699999999999998E-2</v>
      </c>
      <c r="BC433" s="46">
        <f>VLOOKUP(A433,'Data.Lookup - Do Not Print'!$M$3:$O$802,3,FALSE)</f>
        <v>2.5899999999999999E-2</v>
      </c>
      <c r="BD433" s="46" t="str">
        <f t="shared" si="71"/>
        <v>N</v>
      </c>
      <c r="BE433" s="126">
        <f t="shared" si="72"/>
        <v>590542</v>
      </c>
      <c r="BF433" s="126">
        <f t="shared" si="73"/>
        <v>0</v>
      </c>
      <c r="BG433" s="126">
        <f t="shared" si="74"/>
        <v>310636</v>
      </c>
      <c r="BH433" s="126">
        <f t="shared" si="75"/>
        <v>0</v>
      </c>
      <c r="BI433" s="126">
        <f t="shared" si="76"/>
        <v>0</v>
      </c>
      <c r="BJ433" s="131">
        <f t="shared" si="70"/>
        <v>0</v>
      </c>
    </row>
    <row r="434" spans="1:62" ht="13.5" thickBot="1">
      <c r="A434" s="9" t="s">
        <v>449</v>
      </c>
      <c r="B434" s="11">
        <v>24355870.109999999</v>
      </c>
      <c r="C434" s="11">
        <v>24355870.109999999</v>
      </c>
      <c r="D434" s="11">
        <v>24355870.109999999</v>
      </c>
      <c r="E434" s="11">
        <v>24355870.109999999</v>
      </c>
      <c r="F434" s="11">
        <v>24355870.109999999</v>
      </c>
      <c r="G434" s="11">
        <v>24355870.109999999</v>
      </c>
      <c r="H434" s="11">
        <v>24355870.109999999</v>
      </c>
      <c r="I434" s="11">
        <v>24355870.109999999</v>
      </c>
      <c r="J434" s="11">
        <v>24355870.109999999</v>
      </c>
      <c r="K434" s="11">
        <v>24355870.109999999</v>
      </c>
      <c r="L434" s="11">
        <v>24355870.109999999</v>
      </c>
      <c r="M434" s="11">
        <v>24355870.109999999</v>
      </c>
      <c r="N434" s="11">
        <v>24355870.109999999</v>
      </c>
      <c r="O434" s="11">
        <v>-3810276.06</v>
      </c>
      <c r="P434" s="11">
        <v>-3858175.93</v>
      </c>
      <c r="Q434" s="11">
        <v>-3906075.8</v>
      </c>
      <c r="R434" s="11">
        <v>-3953975.67</v>
      </c>
      <c r="S434" s="11">
        <v>-4001875.54</v>
      </c>
      <c r="T434" s="11">
        <v>-4049775.41</v>
      </c>
      <c r="U434" s="11">
        <v>-4097675.28</v>
      </c>
      <c r="V434" s="11">
        <v>-4145575.15</v>
      </c>
      <c r="W434" s="11">
        <v>-4193475.03</v>
      </c>
      <c r="X434" s="11">
        <v>-4241374.91</v>
      </c>
      <c r="Y434" s="11">
        <v>-4289274.79</v>
      </c>
      <c r="Z434" s="11">
        <v>-4337174.67</v>
      </c>
      <c r="AA434" s="11">
        <v>-4385074.55</v>
      </c>
      <c r="AB434" s="11">
        <v>-47899.87</v>
      </c>
      <c r="AC434" s="11">
        <v>-47899.87</v>
      </c>
      <c r="AD434" s="11">
        <v>-47899.87</v>
      </c>
      <c r="AE434" s="11">
        <v>-47899.87</v>
      </c>
      <c r="AF434" s="11">
        <v>-47899.87</v>
      </c>
      <c r="AG434" s="11">
        <v>-47899.87</v>
      </c>
      <c r="AH434" s="11">
        <v>-47899.87</v>
      </c>
      <c r="AI434" s="11">
        <v>-47899.87</v>
      </c>
      <c r="AJ434" s="11">
        <v>-47899.88</v>
      </c>
      <c r="AK434" s="11">
        <v>-47899.88</v>
      </c>
      <c r="AL434" s="11">
        <v>-47899.88</v>
      </c>
      <c r="AM434" s="11">
        <v>-47899.88</v>
      </c>
      <c r="AN434" s="11">
        <v>-47899.88</v>
      </c>
      <c r="AO434" t="str">
        <f t="shared" si="67"/>
        <v>ED</v>
      </c>
      <c r="AP434" t="str">
        <f>IFERROR(IF(VLOOKUP(MID(A434,4,2),'Data.Lookup - Do Not Print'!$S$3:$T$7,2,FALSE)=1,MID(A434,4,2),0),"AN")</f>
        <v>AN</v>
      </c>
      <c r="AQ434" t="s">
        <v>987</v>
      </c>
      <c r="AR434" t="str">
        <f t="shared" si="68"/>
        <v>332000</v>
      </c>
      <c r="AS434" t="str">
        <f>IF(AO434="GD",VLOOKUP(_xlfn.NUMBERVALUE(AR434),'Data.Lookup - Do Not Print'!$D$3:$E$12,2,TRUE),VLOOKUP(_xlfn.NUMBERVALUE(AR434),'Data.Lookup - Do Not Print'!$A$3:$B$16,2,TRUE))</f>
        <v>Production - Hydro</v>
      </c>
      <c r="AT434">
        <v>1</v>
      </c>
      <c r="AU434" t="str">
        <f t="shared" si="69"/>
        <v>ED.AN1</v>
      </c>
      <c r="AV434" s="46">
        <f>VLOOKUP($AU434,'2022-Allocations'!$I$6:$T$24,AV$8,FALSE)</f>
        <v>0.65529999999999999</v>
      </c>
      <c r="AW434" s="46">
        <f>VLOOKUP($AU434,'2022-Allocations'!$I$6:$T$24,AW$8,FALSE)</f>
        <v>0</v>
      </c>
      <c r="AX434" s="46">
        <f>VLOOKUP($AU434,'2022-Allocations'!$I$6:$T$24,AX$8,FALSE)</f>
        <v>0.34470000000000001</v>
      </c>
      <c r="AY434" s="46">
        <f>VLOOKUP($AU434,'2022-Allocations'!$I$6:$T$24,AY$8,FALSE)</f>
        <v>0</v>
      </c>
      <c r="AZ434" s="46">
        <f>VLOOKUP($AU434,'2022-Allocations'!$I$6:$T$24,AZ$8,FALSE)</f>
        <v>0</v>
      </c>
      <c r="BA434" s="121">
        <f t="shared" si="66"/>
        <v>0</v>
      </c>
      <c r="BB434" s="46">
        <f>VLOOKUP(A434,'Data.Lookup - Do Not Print'!$G$3:$I$802,3,FALSE)</f>
        <v>2.3599999999999999E-2</v>
      </c>
      <c r="BC434" s="46">
        <f>VLOOKUP(A434,'Data.Lookup - Do Not Print'!$M$3:$O$802,3,FALSE)</f>
        <v>2.3300000000000001E-2</v>
      </c>
      <c r="BD434" s="46" t="str">
        <f t="shared" si="71"/>
        <v>N</v>
      </c>
      <c r="BE434" s="126">
        <f t="shared" si="72"/>
        <v>15960402</v>
      </c>
      <c r="BF434" s="126">
        <f t="shared" si="73"/>
        <v>0</v>
      </c>
      <c r="BG434" s="126">
        <f t="shared" si="74"/>
        <v>8395468</v>
      </c>
      <c r="BH434" s="126">
        <f t="shared" si="75"/>
        <v>0</v>
      </c>
      <c r="BI434" s="126">
        <f t="shared" si="76"/>
        <v>0</v>
      </c>
      <c r="BJ434" s="131">
        <f t="shared" si="70"/>
        <v>0</v>
      </c>
    </row>
    <row r="435" spans="1:62" ht="13.5" thickBot="1">
      <c r="A435" s="9" t="s">
        <v>450</v>
      </c>
      <c r="B435" s="11">
        <v>1369247.82</v>
      </c>
      <c r="C435" s="11">
        <v>1369247.82</v>
      </c>
      <c r="D435" s="11">
        <v>1369247.82</v>
      </c>
      <c r="E435" s="11">
        <v>1369247.82</v>
      </c>
      <c r="F435" s="11">
        <v>1369247.82</v>
      </c>
      <c r="G435" s="11">
        <v>1369247.82</v>
      </c>
      <c r="H435" s="11">
        <v>1369247.82</v>
      </c>
      <c r="I435" s="11">
        <v>1369247.82</v>
      </c>
      <c r="J435" s="11">
        <v>1369247.82</v>
      </c>
      <c r="K435" s="11">
        <v>1369247.82</v>
      </c>
      <c r="L435" s="11">
        <v>1369247.82</v>
      </c>
      <c r="M435" s="11">
        <v>1369247.82</v>
      </c>
      <c r="N435" s="11">
        <v>1369247.82</v>
      </c>
      <c r="O435" s="11">
        <v>-126455.67999999999</v>
      </c>
      <c r="P435" s="11">
        <v>-129239.82</v>
      </c>
      <c r="Q435" s="11">
        <v>-132023.96</v>
      </c>
      <c r="R435" s="11">
        <v>-134808.1</v>
      </c>
      <c r="S435" s="11">
        <v>-137592.24</v>
      </c>
      <c r="T435" s="11">
        <v>-140376.38</v>
      </c>
      <c r="U435" s="11">
        <v>-143160.51999999999</v>
      </c>
      <c r="V435" s="11">
        <v>-145944.66</v>
      </c>
      <c r="W435" s="11">
        <v>-148728.79999999999</v>
      </c>
      <c r="X435" s="11">
        <v>-151512.94</v>
      </c>
      <c r="Y435" s="11">
        <v>-154297.07999999999</v>
      </c>
      <c r="Z435" s="11">
        <v>-157081.22</v>
      </c>
      <c r="AA435" s="11">
        <v>-159865.35999999999</v>
      </c>
      <c r="AB435" s="11">
        <v>-2784.14</v>
      </c>
      <c r="AC435" s="11">
        <v>-2784.14</v>
      </c>
      <c r="AD435" s="11">
        <v>-2784.14</v>
      </c>
      <c r="AE435" s="11">
        <v>-2784.14</v>
      </c>
      <c r="AF435" s="11">
        <v>-2784.14</v>
      </c>
      <c r="AG435" s="11">
        <v>-2784.14</v>
      </c>
      <c r="AH435" s="11">
        <v>-2784.14</v>
      </c>
      <c r="AI435" s="11">
        <v>-2784.14</v>
      </c>
      <c r="AJ435" s="11">
        <v>-2784.14</v>
      </c>
      <c r="AK435" s="11">
        <v>-2784.14</v>
      </c>
      <c r="AL435" s="11">
        <v>-2784.14</v>
      </c>
      <c r="AM435" s="11">
        <v>-2784.14</v>
      </c>
      <c r="AN435" s="11">
        <v>-2784.14</v>
      </c>
      <c r="AO435" t="str">
        <f t="shared" si="67"/>
        <v>ED</v>
      </c>
      <c r="AP435" t="str">
        <f>IFERROR(IF(VLOOKUP(MID(A435,4,2),'Data.Lookup - Do Not Print'!$S$3:$T$7,2,FALSE)=1,MID(A435,4,2),0),"AN")</f>
        <v>AN</v>
      </c>
      <c r="AQ435" t="s">
        <v>987</v>
      </c>
      <c r="AR435" t="str">
        <f t="shared" si="68"/>
        <v>332100</v>
      </c>
      <c r="AS435" t="str">
        <f>IF(AO435="GD",VLOOKUP(_xlfn.NUMBERVALUE(AR435),'Data.Lookup - Do Not Print'!$D$3:$E$12,2,TRUE),VLOOKUP(_xlfn.NUMBERVALUE(AR435),'Data.Lookup - Do Not Print'!$A$3:$B$16,2,TRUE))</f>
        <v>Production - Hydro</v>
      </c>
      <c r="AT435">
        <v>1</v>
      </c>
      <c r="AU435" t="str">
        <f t="shared" si="69"/>
        <v>ED.AN1</v>
      </c>
      <c r="AV435" s="46">
        <f>VLOOKUP($AU435,'2022-Allocations'!$I$6:$T$24,AV$8,FALSE)</f>
        <v>0.65529999999999999</v>
      </c>
      <c r="AW435" s="46">
        <f>VLOOKUP($AU435,'2022-Allocations'!$I$6:$T$24,AW$8,FALSE)</f>
        <v>0</v>
      </c>
      <c r="AX435" s="46">
        <f>VLOOKUP($AU435,'2022-Allocations'!$I$6:$T$24,AX$8,FALSE)</f>
        <v>0.34470000000000001</v>
      </c>
      <c r="AY435" s="46">
        <f>VLOOKUP($AU435,'2022-Allocations'!$I$6:$T$24,AY$8,FALSE)</f>
        <v>0</v>
      </c>
      <c r="AZ435" s="46">
        <f>VLOOKUP($AU435,'2022-Allocations'!$I$6:$T$24,AZ$8,FALSE)</f>
        <v>0</v>
      </c>
      <c r="BA435" s="121">
        <f t="shared" si="66"/>
        <v>0</v>
      </c>
      <c r="BB435" s="46">
        <f>VLOOKUP(A435,'Data.Lookup - Do Not Print'!$G$3:$I$802,3,FALSE)</f>
        <v>2.4400000000000002E-2</v>
      </c>
      <c r="BC435" s="46">
        <f>VLOOKUP(A435,'Data.Lookup - Do Not Print'!$M$3:$O$802,3,FALSE)</f>
        <v>2.52E-2</v>
      </c>
      <c r="BD435" s="46" t="str">
        <f t="shared" si="71"/>
        <v>N</v>
      </c>
      <c r="BE435" s="126">
        <f t="shared" si="72"/>
        <v>897268</v>
      </c>
      <c r="BF435" s="126">
        <f t="shared" si="73"/>
        <v>0</v>
      </c>
      <c r="BG435" s="126">
        <f t="shared" si="74"/>
        <v>471980</v>
      </c>
      <c r="BH435" s="126">
        <f t="shared" si="75"/>
        <v>0</v>
      </c>
      <c r="BI435" s="126">
        <f t="shared" si="76"/>
        <v>0</v>
      </c>
      <c r="BJ435" s="131">
        <f t="shared" si="70"/>
        <v>0</v>
      </c>
    </row>
    <row r="436" spans="1:62" ht="13.5" thickBot="1">
      <c r="A436" s="9" t="s">
        <v>451</v>
      </c>
      <c r="B436" s="11">
        <v>207277.62</v>
      </c>
      <c r="C436" s="11">
        <v>207277.62</v>
      </c>
      <c r="D436" s="11">
        <v>207277.62</v>
      </c>
      <c r="E436" s="11">
        <v>207277.62</v>
      </c>
      <c r="F436" s="11">
        <v>207277.62</v>
      </c>
      <c r="G436" s="11">
        <v>228043.65</v>
      </c>
      <c r="H436" s="11">
        <v>337202.45</v>
      </c>
      <c r="I436" s="11">
        <v>338702.45</v>
      </c>
      <c r="J436" s="11">
        <v>338870.45</v>
      </c>
      <c r="K436" s="11">
        <v>338870.45</v>
      </c>
      <c r="L436" s="11">
        <v>338870.45</v>
      </c>
      <c r="M436" s="11">
        <v>338870.45</v>
      </c>
      <c r="N436" s="11">
        <v>338870.45</v>
      </c>
      <c r="O436" s="11">
        <v>-31850.959999999999</v>
      </c>
      <c r="P436" s="11">
        <v>-32306.97</v>
      </c>
      <c r="Q436" s="11">
        <v>-32762.98</v>
      </c>
      <c r="R436" s="11">
        <v>-33218.99</v>
      </c>
      <c r="S436" s="12">
        <v>-33675</v>
      </c>
      <c r="T436" s="11">
        <v>-34153.85</v>
      </c>
      <c r="U436" s="11">
        <v>-34775.620000000003</v>
      </c>
      <c r="V436" s="11">
        <v>-35519.120000000003</v>
      </c>
      <c r="W436" s="11">
        <v>-36264.449999999997</v>
      </c>
      <c r="X436" s="11">
        <v>-37009.97</v>
      </c>
      <c r="Y436" s="11">
        <v>-37755.49</v>
      </c>
      <c r="Z436" s="11">
        <v>-38501.01</v>
      </c>
      <c r="AA436" s="11">
        <v>-39246.53</v>
      </c>
      <c r="AB436" s="11">
        <v>-456.01</v>
      </c>
      <c r="AC436" s="11">
        <v>-456.01</v>
      </c>
      <c r="AD436" s="11">
        <v>-456.01</v>
      </c>
      <c r="AE436" s="11">
        <v>-456.01</v>
      </c>
      <c r="AF436" s="11">
        <v>-456.01</v>
      </c>
      <c r="AG436" s="11">
        <v>-478.85</v>
      </c>
      <c r="AH436" s="11">
        <v>-621.77</v>
      </c>
      <c r="AI436" s="11">
        <v>-743.5</v>
      </c>
      <c r="AJ436" s="11">
        <v>-745.33</v>
      </c>
      <c r="AK436" s="11">
        <v>-745.52</v>
      </c>
      <c r="AL436" s="11">
        <v>-745.52</v>
      </c>
      <c r="AM436" s="11">
        <v>-745.52</v>
      </c>
      <c r="AN436" s="11">
        <v>-745.52</v>
      </c>
      <c r="AO436" t="str">
        <f t="shared" si="67"/>
        <v>ED</v>
      </c>
      <c r="AP436" t="str">
        <f>IFERROR(IF(VLOOKUP(MID(A436,4,2),'Data.Lookup - Do Not Print'!$S$3:$T$7,2,FALSE)=1,MID(A436,4,2),0),"AN")</f>
        <v>AN</v>
      </c>
      <c r="AQ436" t="s">
        <v>987</v>
      </c>
      <c r="AR436" t="str">
        <f t="shared" si="68"/>
        <v>332200</v>
      </c>
      <c r="AS436" t="str">
        <f>IF(AO436="GD",VLOOKUP(_xlfn.NUMBERVALUE(AR436),'Data.Lookup - Do Not Print'!$D$3:$E$12,2,TRUE),VLOOKUP(_xlfn.NUMBERVALUE(AR436),'Data.Lookup - Do Not Print'!$A$3:$B$16,2,TRUE))</f>
        <v>Production - Hydro</v>
      </c>
      <c r="AT436">
        <v>1</v>
      </c>
      <c r="AU436" t="str">
        <f t="shared" si="69"/>
        <v>ED.AN1</v>
      </c>
      <c r="AV436" s="46">
        <f>VLOOKUP($AU436,'2022-Allocations'!$I$6:$T$24,AV$8,FALSE)</f>
        <v>0.65529999999999999</v>
      </c>
      <c r="AW436" s="46">
        <f>VLOOKUP($AU436,'2022-Allocations'!$I$6:$T$24,AW$8,FALSE)</f>
        <v>0</v>
      </c>
      <c r="AX436" s="46">
        <f>VLOOKUP($AU436,'2022-Allocations'!$I$6:$T$24,AX$8,FALSE)</f>
        <v>0.34470000000000001</v>
      </c>
      <c r="AY436" s="46">
        <f>VLOOKUP($AU436,'2022-Allocations'!$I$6:$T$24,AY$8,FALSE)</f>
        <v>0</v>
      </c>
      <c r="AZ436" s="46">
        <f>VLOOKUP($AU436,'2022-Allocations'!$I$6:$T$24,AZ$8,FALSE)</f>
        <v>0</v>
      </c>
      <c r="BA436" s="121">
        <f t="shared" si="66"/>
        <v>0</v>
      </c>
      <c r="BB436" s="46">
        <f>VLOOKUP(A436,'Data.Lookup - Do Not Print'!$G$3:$I$802,3,FALSE)</f>
        <v>2.64E-2</v>
      </c>
      <c r="BC436" s="46">
        <f>VLOOKUP(A436,'Data.Lookup - Do Not Print'!$M$3:$O$802,3,FALSE)</f>
        <v>2.9399999999999999E-2</v>
      </c>
      <c r="BD436" s="46" t="str">
        <f t="shared" si="71"/>
        <v>N</v>
      </c>
      <c r="BE436" s="126">
        <f t="shared" si="72"/>
        <v>222062</v>
      </c>
      <c r="BF436" s="126">
        <f t="shared" si="73"/>
        <v>0</v>
      </c>
      <c r="BG436" s="126">
        <f t="shared" si="74"/>
        <v>116809</v>
      </c>
      <c r="BH436" s="126">
        <f t="shared" si="75"/>
        <v>0</v>
      </c>
      <c r="BI436" s="126">
        <f t="shared" si="76"/>
        <v>0</v>
      </c>
      <c r="BJ436" s="131">
        <f t="shared" si="70"/>
        <v>0</v>
      </c>
    </row>
    <row r="437" spans="1:62" ht="13.5" thickBot="1">
      <c r="A437" s="9" t="s">
        <v>452</v>
      </c>
      <c r="B437" s="11">
        <v>2233650.87</v>
      </c>
      <c r="C437" s="11">
        <v>2233650.87</v>
      </c>
      <c r="D437" s="11">
        <v>2233650.87</v>
      </c>
      <c r="E437" s="11">
        <v>2233650.87</v>
      </c>
      <c r="F437" s="11">
        <v>2233650.87</v>
      </c>
      <c r="G437" s="11">
        <v>2233650.87</v>
      </c>
      <c r="H437" s="11">
        <v>2233650.87</v>
      </c>
      <c r="I437" s="11">
        <v>2233650.87</v>
      </c>
      <c r="J437" s="11">
        <v>2233650.87</v>
      </c>
      <c r="K437" s="11">
        <v>2233650.87</v>
      </c>
      <c r="L437" s="11">
        <v>2233650.87</v>
      </c>
      <c r="M437" s="11">
        <v>2233650.87</v>
      </c>
      <c r="N437" s="11">
        <v>2233650.87</v>
      </c>
      <c r="O437" s="11">
        <v>-2457015.96</v>
      </c>
      <c r="P437" s="11">
        <v>-2457015.96</v>
      </c>
      <c r="Q437" s="11">
        <v>-2457015.96</v>
      </c>
      <c r="R437" s="11">
        <v>-2457015.96</v>
      </c>
      <c r="S437" s="11">
        <v>-2457015.96</v>
      </c>
      <c r="T437" s="11">
        <v>-2457015.96</v>
      </c>
      <c r="U437" s="11">
        <v>-2457015.96</v>
      </c>
      <c r="V437" s="11">
        <v>-2457015.96</v>
      </c>
      <c r="W437" s="11">
        <v>-2457015.96</v>
      </c>
      <c r="X437" s="11">
        <v>-2457015.96</v>
      </c>
      <c r="Y437" s="11">
        <v>-2457015.96</v>
      </c>
      <c r="Z437" s="11">
        <v>-2457015.96</v>
      </c>
      <c r="AA437" s="11">
        <v>-2457015.96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t="str">
        <f t="shared" si="67"/>
        <v>ED</v>
      </c>
      <c r="AP437" t="str">
        <f>IFERROR(IF(VLOOKUP(MID(A437,4,2),'Data.Lookup - Do Not Print'!$S$3:$T$7,2,FALSE)=1,MID(A437,4,2),0),"AN")</f>
        <v>AN</v>
      </c>
      <c r="AQ437" t="s">
        <v>987</v>
      </c>
      <c r="AR437" t="str">
        <f t="shared" si="68"/>
        <v>333000</v>
      </c>
      <c r="AS437" t="str">
        <f>IF(AO437="GD",VLOOKUP(_xlfn.NUMBERVALUE(AR437),'Data.Lookup - Do Not Print'!$D$3:$E$12,2,TRUE),VLOOKUP(_xlfn.NUMBERVALUE(AR437),'Data.Lookup - Do Not Print'!$A$3:$B$16,2,TRUE))</f>
        <v>Production - Hydro</v>
      </c>
      <c r="AT437">
        <v>1</v>
      </c>
      <c r="AU437" t="str">
        <f t="shared" si="69"/>
        <v>ED.AN1</v>
      </c>
      <c r="AV437" s="46">
        <f>VLOOKUP($AU437,'2022-Allocations'!$I$6:$T$24,AV$8,FALSE)</f>
        <v>0.65529999999999999</v>
      </c>
      <c r="AW437" s="46">
        <f>VLOOKUP($AU437,'2022-Allocations'!$I$6:$T$24,AW$8,FALSE)</f>
        <v>0</v>
      </c>
      <c r="AX437" s="46">
        <f>VLOOKUP($AU437,'2022-Allocations'!$I$6:$T$24,AX$8,FALSE)</f>
        <v>0.34470000000000001</v>
      </c>
      <c r="AY437" s="46">
        <f>VLOOKUP($AU437,'2022-Allocations'!$I$6:$T$24,AY$8,FALSE)</f>
        <v>0</v>
      </c>
      <c r="AZ437" s="46">
        <f>VLOOKUP($AU437,'2022-Allocations'!$I$6:$T$24,AZ$8,FALSE)</f>
        <v>0</v>
      </c>
      <c r="BA437" s="121">
        <f t="shared" si="66"/>
        <v>0</v>
      </c>
      <c r="BB437" s="46">
        <f>VLOOKUP(A437,'Data.Lookup - Do Not Print'!$G$3:$I$802,3,FALSE)</f>
        <v>7.899999999999999E-3</v>
      </c>
      <c r="BC437" s="46">
        <f>VLOOKUP(A437,'Data.Lookup - Do Not Print'!$M$3:$O$802,3,FALSE)</f>
        <v>1.1000000000000001E-3</v>
      </c>
      <c r="BD437" s="46" t="str">
        <f t="shared" si="71"/>
        <v>N</v>
      </c>
      <c r="BE437" s="126">
        <f t="shared" si="72"/>
        <v>1463711</v>
      </c>
      <c r="BF437" s="126">
        <f t="shared" si="73"/>
        <v>0</v>
      </c>
      <c r="BG437" s="126">
        <f t="shared" si="74"/>
        <v>769939</v>
      </c>
      <c r="BH437" s="126">
        <f t="shared" si="75"/>
        <v>0</v>
      </c>
      <c r="BI437" s="126">
        <f t="shared" si="76"/>
        <v>0</v>
      </c>
      <c r="BJ437" s="131">
        <f t="shared" si="70"/>
        <v>0</v>
      </c>
    </row>
    <row r="438" spans="1:62" ht="13.5" thickBot="1">
      <c r="A438" s="9" t="s">
        <v>453</v>
      </c>
      <c r="B438" s="11">
        <v>1977430.38</v>
      </c>
      <c r="C438" s="11">
        <v>1996978.15</v>
      </c>
      <c r="D438" s="11">
        <v>1998304.76</v>
      </c>
      <c r="E438" s="11">
        <v>1942514.12</v>
      </c>
      <c r="F438" s="11">
        <v>2293384.94</v>
      </c>
      <c r="G438" s="11">
        <v>2303607.87</v>
      </c>
      <c r="H438" s="11">
        <v>2304222.84</v>
      </c>
      <c r="I438" s="11">
        <v>2304140.34</v>
      </c>
      <c r="J438" s="11">
        <v>2304140.34</v>
      </c>
      <c r="K438" s="11">
        <v>2304140.34</v>
      </c>
      <c r="L438" s="11">
        <v>2304140.34</v>
      </c>
      <c r="M438" s="11">
        <v>2304140.34</v>
      </c>
      <c r="N438" s="11">
        <v>2304140.34</v>
      </c>
      <c r="O438" s="11">
        <v>-752877.35</v>
      </c>
      <c r="P438" s="11">
        <v>-754864.56</v>
      </c>
      <c r="Q438" s="11">
        <v>-756862.19</v>
      </c>
      <c r="R438" s="11">
        <v>-758374.29</v>
      </c>
      <c r="S438" s="11">
        <v>-760492.24</v>
      </c>
      <c r="T438" s="11">
        <v>-760430.47</v>
      </c>
      <c r="U438" s="11">
        <v>-762734.38</v>
      </c>
      <c r="V438" s="11">
        <v>-764956.06</v>
      </c>
      <c r="W438" s="11">
        <v>-767260.2</v>
      </c>
      <c r="X438" s="11">
        <v>-769564.34</v>
      </c>
      <c r="Y438" s="11">
        <v>-771868.48</v>
      </c>
      <c r="Z438" s="11">
        <v>-774172.62</v>
      </c>
      <c r="AA438" s="11">
        <v>-776476.76</v>
      </c>
      <c r="AB438" s="11">
        <v>-1977.06</v>
      </c>
      <c r="AC438" s="11">
        <v>-1987.21</v>
      </c>
      <c r="AD438" s="11">
        <v>-1997.63</v>
      </c>
      <c r="AE438" s="11">
        <v>-1970.41</v>
      </c>
      <c r="AF438" s="11">
        <v>-2117.9499999999998</v>
      </c>
      <c r="AG438" s="11">
        <v>-2298.4899999999998</v>
      </c>
      <c r="AH438" s="11">
        <v>-2303.91</v>
      </c>
      <c r="AI438" s="11">
        <v>-2304.1799999999998</v>
      </c>
      <c r="AJ438" s="11">
        <v>-2304.14</v>
      </c>
      <c r="AK438" s="11">
        <v>-2304.14</v>
      </c>
      <c r="AL438" s="11">
        <v>-2304.14</v>
      </c>
      <c r="AM438" s="11">
        <v>-2304.14</v>
      </c>
      <c r="AN438" s="11">
        <v>-2304.14</v>
      </c>
      <c r="AO438" t="str">
        <f t="shared" si="67"/>
        <v>ED</v>
      </c>
      <c r="AP438" t="str">
        <f>IFERROR(IF(VLOOKUP(MID(A438,4,2),'Data.Lookup - Do Not Print'!$S$3:$T$7,2,FALSE)=1,MID(A438,4,2),0),"AN")</f>
        <v>AN</v>
      </c>
      <c r="AQ438" t="s">
        <v>987</v>
      </c>
      <c r="AR438" t="str">
        <f t="shared" si="68"/>
        <v>334000</v>
      </c>
      <c r="AS438" t="str">
        <f>IF(AO438="GD",VLOOKUP(_xlfn.NUMBERVALUE(AR438),'Data.Lookup - Do Not Print'!$D$3:$E$12,2,TRUE),VLOOKUP(_xlfn.NUMBERVALUE(AR438),'Data.Lookup - Do Not Print'!$A$3:$B$16,2,TRUE))</f>
        <v>Production - Hydro</v>
      </c>
      <c r="AT438">
        <v>1</v>
      </c>
      <c r="AU438" t="str">
        <f t="shared" si="69"/>
        <v>ED.AN1</v>
      </c>
      <c r="AV438" s="46">
        <f>VLOOKUP($AU438,'2022-Allocations'!$I$6:$T$24,AV$8,FALSE)</f>
        <v>0.65529999999999999</v>
      </c>
      <c r="AW438" s="46">
        <f>VLOOKUP($AU438,'2022-Allocations'!$I$6:$T$24,AW$8,FALSE)</f>
        <v>0</v>
      </c>
      <c r="AX438" s="46">
        <f>VLOOKUP($AU438,'2022-Allocations'!$I$6:$T$24,AX$8,FALSE)</f>
        <v>0.34470000000000001</v>
      </c>
      <c r="AY438" s="46">
        <f>VLOOKUP($AU438,'2022-Allocations'!$I$6:$T$24,AY$8,FALSE)</f>
        <v>0</v>
      </c>
      <c r="AZ438" s="46">
        <f>VLOOKUP($AU438,'2022-Allocations'!$I$6:$T$24,AZ$8,FALSE)</f>
        <v>0</v>
      </c>
      <c r="BA438" s="121">
        <f t="shared" si="66"/>
        <v>0</v>
      </c>
      <c r="BB438" s="46">
        <f>VLOOKUP(A438,'Data.Lookup - Do Not Print'!$G$3:$I$802,3,FALSE)</f>
        <v>1.2E-2</v>
      </c>
      <c r="BC438" s="46">
        <f>VLOOKUP(A438,'Data.Lookup - Do Not Print'!$M$3:$O$802,3,FALSE)</f>
        <v>2.52E-2</v>
      </c>
      <c r="BD438" s="46" t="str">
        <f t="shared" si="71"/>
        <v>N</v>
      </c>
      <c r="BE438" s="126">
        <f t="shared" si="72"/>
        <v>1509903</v>
      </c>
      <c r="BF438" s="126">
        <f t="shared" si="73"/>
        <v>0</v>
      </c>
      <c r="BG438" s="126">
        <f t="shared" si="74"/>
        <v>794237</v>
      </c>
      <c r="BH438" s="126">
        <f t="shared" si="75"/>
        <v>0</v>
      </c>
      <c r="BI438" s="126">
        <f t="shared" si="76"/>
        <v>0</v>
      </c>
      <c r="BJ438" s="131">
        <f t="shared" si="70"/>
        <v>0</v>
      </c>
    </row>
    <row r="439" spans="1:62" ht="13.5" thickBot="1">
      <c r="A439" s="9" t="s">
        <v>454</v>
      </c>
      <c r="B439" s="11">
        <v>786886.84</v>
      </c>
      <c r="C439" s="11">
        <v>809339.9</v>
      </c>
      <c r="D439" s="11">
        <v>809339.9</v>
      </c>
      <c r="E439" s="11">
        <v>809339.9</v>
      </c>
      <c r="F439" s="11">
        <v>809339.9</v>
      </c>
      <c r="G439" s="11">
        <v>809339.9</v>
      </c>
      <c r="H439" s="11">
        <v>809339.9</v>
      </c>
      <c r="I439" s="11">
        <v>809339.9</v>
      </c>
      <c r="J439" s="11">
        <v>809339.9</v>
      </c>
      <c r="K439" s="11">
        <v>809339.9</v>
      </c>
      <c r="L439" s="11">
        <v>809339.9</v>
      </c>
      <c r="M439" s="11">
        <v>809339.9</v>
      </c>
      <c r="N439" s="11">
        <v>809339.9</v>
      </c>
      <c r="O439" s="11">
        <v>-120438.07</v>
      </c>
      <c r="P439" s="11">
        <v>-122027.64</v>
      </c>
      <c r="Q439" s="11">
        <v>-123639.58</v>
      </c>
      <c r="R439" s="11">
        <v>-125251.52</v>
      </c>
      <c r="S439" s="11">
        <v>-126863.46</v>
      </c>
      <c r="T439" s="11">
        <v>-128475.4</v>
      </c>
      <c r="U439" s="11">
        <v>-130087.34</v>
      </c>
      <c r="V439" s="11">
        <v>-131699.28</v>
      </c>
      <c r="W439" s="11">
        <v>-133311.22</v>
      </c>
      <c r="X439" s="11">
        <v>-134923.16</v>
      </c>
      <c r="Y439" s="11">
        <v>-136535.1</v>
      </c>
      <c r="Z439" s="11">
        <v>-138147.04</v>
      </c>
      <c r="AA439" s="11">
        <v>-139758.98000000001</v>
      </c>
      <c r="AB439" s="11">
        <v>-1567.22</v>
      </c>
      <c r="AC439" s="11">
        <v>-1589.57</v>
      </c>
      <c r="AD439" s="11">
        <v>-1611.94</v>
      </c>
      <c r="AE439" s="11">
        <v>-1611.94</v>
      </c>
      <c r="AF439" s="11">
        <v>-1611.94</v>
      </c>
      <c r="AG439" s="11">
        <v>-1611.94</v>
      </c>
      <c r="AH439" s="11">
        <v>-1611.94</v>
      </c>
      <c r="AI439" s="11">
        <v>-1611.94</v>
      </c>
      <c r="AJ439" s="11">
        <v>-1611.94</v>
      </c>
      <c r="AK439" s="11">
        <v>-1611.94</v>
      </c>
      <c r="AL439" s="11">
        <v>-1611.94</v>
      </c>
      <c r="AM439" s="11">
        <v>-1611.94</v>
      </c>
      <c r="AN439" s="11">
        <v>-1611.94</v>
      </c>
      <c r="AO439" t="str">
        <f t="shared" si="67"/>
        <v>ED</v>
      </c>
      <c r="AP439" t="str">
        <f>IFERROR(IF(VLOOKUP(MID(A439,4,2),'Data.Lookup - Do Not Print'!$S$3:$T$7,2,FALSE)=1,MID(A439,4,2),0),"AN")</f>
        <v>AN</v>
      </c>
      <c r="AQ439" t="s">
        <v>987</v>
      </c>
      <c r="AR439" t="str">
        <f t="shared" si="68"/>
        <v>335000</v>
      </c>
      <c r="AS439" t="str">
        <f>IF(AO439="GD",VLOOKUP(_xlfn.NUMBERVALUE(AR439),'Data.Lookup - Do Not Print'!$D$3:$E$12,2,TRUE),VLOOKUP(_xlfn.NUMBERVALUE(AR439),'Data.Lookup - Do Not Print'!$A$3:$B$16,2,TRUE))</f>
        <v>Production - Hydro</v>
      </c>
      <c r="AT439">
        <v>1</v>
      </c>
      <c r="AU439" t="str">
        <f t="shared" si="69"/>
        <v>ED.AN1</v>
      </c>
      <c r="AV439" s="46">
        <f>VLOOKUP($AU439,'2022-Allocations'!$I$6:$T$24,AV$8,FALSE)</f>
        <v>0.65529999999999999</v>
      </c>
      <c r="AW439" s="46">
        <f>VLOOKUP($AU439,'2022-Allocations'!$I$6:$T$24,AW$8,FALSE)</f>
        <v>0</v>
      </c>
      <c r="AX439" s="46">
        <f>VLOOKUP($AU439,'2022-Allocations'!$I$6:$T$24,AX$8,FALSE)</f>
        <v>0.34470000000000001</v>
      </c>
      <c r="AY439" s="46">
        <f>VLOOKUP($AU439,'2022-Allocations'!$I$6:$T$24,AY$8,FALSE)</f>
        <v>0</v>
      </c>
      <c r="AZ439" s="46">
        <f>VLOOKUP($AU439,'2022-Allocations'!$I$6:$T$24,AZ$8,FALSE)</f>
        <v>0</v>
      </c>
      <c r="BA439" s="121">
        <f t="shared" si="66"/>
        <v>0</v>
      </c>
      <c r="BB439" s="46">
        <f>VLOOKUP(A439,'Data.Lookup - Do Not Print'!$G$3:$I$802,3,FALSE)</f>
        <v>2.3899999999999998E-2</v>
      </c>
      <c r="BC439" s="46">
        <f>VLOOKUP(A439,'Data.Lookup - Do Not Print'!$M$3:$O$802,3,FALSE)</f>
        <v>2.5399999999999999E-2</v>
      </c>
      <c r="BD439" s="46" t="str">
        <f t="shared" si="71"/>
        <v>N</v>
      </c>
      <c r="BE439" s="126">
        <f t="shared" si="72"/>
        <v>530360</v>
      </c>
      <c r="BF439" s="126">
        <f t="shared" si="73"/>
        <v>0</v>
      </c>
      <c r="BG439" s="126">
        <f t="shared" si="74"/>
        <v>278979</v>
      </c>
      <c r="BH439" s="126">
        <f t="shared" si="75"/>
        <v>0</v>
      </c>
      <c r="BI439" s="126">
        <f t="shared" si="76"/>
        <v>0</v>
      </c>
      <c r="BJ439" s="131">
        <f t="shared" si="70"/>
        <v>0</v>
      </c>
    </row>
    <row r="440" spans="1:62" ht="13.5" thickBot="1">
      <c r="A440" s="9" t="s">
        <v>455</v>
      </c>
      <c r="B440" s="11">
        <v>16925.060000000001</v>
      </c>
      <c r="C440" s="11">
        <v>16925.060000000001</v>
      </c>
      <c r="D440" s="11">
        <v>16925.060000000001</v>
      </c>
      <c r="E440" s="11">
        <v>16925.060000000001</v>
      </c>
      <c r="F440" s="11">
        <v>16925.060000000001</v>
      </c>
      <c r="G440" s="11">
        <v>16925.060000000001</v>
      </c>
      <c r="H440" s="11">
        <v>16925.060000000001</v>
      </c>
      <c r="I440" s="11">
        <v>16925.060000000001</v>
      </c>
      <c r="J440" s="11">
        <v>16925.060000000001</v>
      </c>
      <c r="K440" s="11">
        <v>16925.060000000001</v>
      </c>
      <c r="L440" s="11">
        <v>16925.060000000001</v>
      </c>
      <c r="M440" s="11">
        <v>16925.060000000001</v>
      </c>
      <c r="N440" s="11">
        <v>16925.060000000001</v>
      </c>
      <c r="O440" s="11">
        <v>-135.15</v>
      </c>
      <c r="P440" s="11">
        <v>-151.37</v>
      </c>
      <c r="Q440" s="11">
        <v>-167.59</v>
      </c>
      <c r="R440" s="11">
        <v>-183.81</v>
      </c>
      <c r="S440" s="11">
        <v>-200.03</v>
      </c>
      <c r="T440" s="11">
        <v>-216.25</v>
      </c>
      <c r="U440" s="11">
        <v>-232.47</v>
      </c>
      <c r="V440" s="11">
        <v>-248.69</v>
      </c>
      <c r="W440" s="11">
        <v>-264.91000000000003</v>
      </c>
      <c r="X440" s="11">
        <v>-281.13</v>
      </c>
      <c r="Y440" s="11">
        <v>-297.35000000000002</v>
      </c>
      <c r="Z440" s="11">
        <v>-313.57</v>
      </c>
      <c r="AA440" s="11">
        <v>-329.79</v>
      </c>
      <c r="AB440" s="11">
        <v>-16.22</v>
      </c>
      <c r="AC440" s="11">
        <v>-16.22</v>
      </c>
      <c r="AD440" s="11">
        <v>-16.22</v>
      </c>
      <c r="AE440" s="11">
        <v>-16.22</v>
      </c>
      <c r="AF440" s="11">
        <v>-16.22</v>
      </c>
      <c r="AG440" s="11">
        <v>-16.22</v>
      </c>
      <c r="AH440" s="11">
        <v>-16.22</v>
      </c>
      <c r="AI440" s="11">
        <v>-16.22</v>
      </c>
      <c r="AJ440" s="11">
        <v>-16.22</v>
      </c>
      <c r="AK440" s="11">
        <v>-16.22</v>
      </c>
      <c r="AL440" s="11">
        <v>-16.22</v>
      </c>
      <c r="AM440" s="11">
        <v>-16.22</v>
      </c>
      <c r="AN440" s="11">
        <v>-16.22</v>
      </c>
      <c r="AO440" t="str">
        <f t="shared" si="67"/>
        <v>ED</v>
      </c>
      <c r="AP440" t="str">
        <f>IFERROR(IF(VLOOKUP(MID(A440,4,2),'Data.Lookup - Do Not Print'!$S$3:$T$7,2,FALSE)=1,MID(A440,4,2),0),"AN")</f>
        <v>AN</v>
      </c>
      <c r="AQ440" t="s">
        <v>987</v>
      </c>
      <c r="AR440" t="str">
        <f t="shared" si="68"/>
        <v>335150</v>
      </c>
      <c r="AS440" t="str">
        <f>IF(AO440="GD",VLOOKUP(_xlfn.NUMBERVALUE(AR440),'Data.Lookup - Do Not Print'!$D$3:$E$12,2,TRUE),VLOOKUP(_xlfn.NUMBERVALUE(AR440),'Data.Lookup - Do Not Print'!$A$3:$B$16,2,TRUE))</f>
        <v>Production - Hydro</v>
      </c>
      <c r="AT440">
        <v>1</v>
      </c>
      <c r="AU440" t="str">
        <f t="shared" si="69"/>
        <v>ED.AN1</v>
      </c>
      <c r="AV440" s="46">
        <f>VLOOKUP($AU440,'2022-Allocations'!$I$6:$T$24,AV$8,FALSE)</f>
        <v>0.65529999999999999</v>
      </c>
      <c r="AW440" s="46">
        <f>VLOOKUP($AU440,'2022-Allocations'!$I$6:$T$24,AW$8,FALSE)</f>
        <v>0</v>
      </c>
      <c r="AX440" s="46">
        <f>VLOOKUP($AU440,'2022-Allocations'!$I$6:$T$24,AX$8,FALSE)</f>
        <v>0.34470000000000001</v>
      </c>
      <c r="AY440" s="46">
        <f>VLOOKUP($AU440,'2022-Allocations'!$I$6:$T$24,AY$8,FALSE)</f>
        <v>0</v>
      </c>
      <c r="AZ440" s="46">
        <f>VLOOKUP($AU440,'2022-Allocations'!$I$6:$T$24,AZ$8,FALSE)</f>
        <v>0</v>
      </c>
      <c r="BA440" s="121">
        <f t="shared" si="66"/>
        <v>0</v>
      </c>
      <c r="BB440" s="46">
        <f>VLOOKUP(A440,'Data.Lookup - Do Not Print'!$G$3:$I$802,3,FALSE)</f>
        <v>1.15E-2</v>
      </c>
      <c r="BC440" s="46">
        <f>VLOOKUP(A440,'Data.Lookup - Do Not Print'!$M$3:$O$802,3,FALSE)</f>
        <v>2.7400000000000001E-2</v>
      </c>
      <c r="BD440" s="46" t="str">
        <f t="shared" si="71"/>
        <v>N</v>
      </c>
      <c r="BE440" s="126">
        <f t="shared" si="72"/>
        <v>11091</v>
      </c>
      <c r="BF440" s="126">
        <f t="shared" si="73"/>
        <v>0</v>
      </c>
      <c r="BG440" s="126">
        <f t="shared" si="74"/>
        <v>5834</v>
      </c>
      <c r="BH440" s="126">
        <f t="shared" si="75"/>
        <v>0</v>
      </c>
      <c r="BI440" s="126">
        <f t="shared" si="76"/>
        <v>0</v>
      </c>
      <c r="BJ440" s="131">
        <f t="shared" si="70"/>
        <v>0</v>
      </c>
    </row>
    <row r="441" spans="1:62" ht="13.5" thickBot="1">
      <c r="A441" s="9" t="s">
        <v>456</v>
      </c>
      <c r="B441" s="11">
        <v>577943.72</v>
      </c>
      <c r="C441" s="11">
        <v>577943.72</v>
      </c>
      <c r="D441" s="11">
        <v>577943.72</v>
      </c>
      <c r="E441" s="11">
        <v>577943.72</v>
      </c>
      <c r="F441" s="11">
        <v>577943.72</v>
      </c>
      <c r="G441" s="11">
        <v>577943.72</v>
      </c>
      <c r="H441" s="11">
        <v>577943.72</v>
      </c>
      <c r="I441" s="11">
        <v>577943.72</v>
      </c>
      <c r="J441" s="11">
        <v>577943.72</v>
      </c>
      <c r="K441" s="11">
        <v>577943.72</v>
      </c>
      <c r="L441" s="11">
        <v>577943.72</v>
      </c>
      <c r="M441" s="11">
        <v>577943.72</v>
      </c>
      <c r="N441" s="11">
        <v>577943.72</v>
      </c>
      <c r="O441" s="11">
        <v>-38179.96</v>
      </c>
      <c r="P441" s="11">
        <v>-39441.800000000003</v>
      </c>
      <c r="Q441" s="11">
        <v>-40703.64</v>
      </c>
      <c r="R441" s="11">
        <v>-41965.48</v>
      </c>
      <c r="S441" s="11">
        <v>-43227.32</v>
      </c>
      <c r="T441" s="11">
        <v>-44489.16</v>
      </c>
      <c r="U441" s="12">
        <v>-45751</v>
      </c>
      <c r="V441" s="11">
        <v>-47012.84</v>
      </c>
      <c r="W441" s="11">
        <v>-48274.69</v>
      </c>
      <c r="X441" s="11">
        <v>-49536.54</v>
      </c>
      <c r="Y441" s="11">
        <v>-50798.39</v>
      </c>
      <c r="Z441" s="11">
        <v>-52060.24</v>
      </c>
      <c r="AA441" s="11">
        <v>-53322.09</v>
      </c>
      <c r="AB441" s="11">
        <v>-1261.8399999999999</v>
      </c>
      <c r="AC441" s="11">
        <v>-1261.8399999999999</v>
      </c>
      <c r="AD441" s="11">
        <v>-1261.8399999999999</v>
      </c>
      <c r="AE441" s="11">
        <v>-1261.8399999999999</v>
      </c>
      <c r="AF441" s="11">
        <v>-1261.8399999999999</v>
      </c>
      <c r="AG441" s="11">
        <v>-1261.8399999999999</v>
      </c>
      <c r="AH441" s="11">
        <v>-1261.8399999999999</v>
      </c>
      <c r="AI441" s="11">
        <v>-1261.8399999999999</v>
      </c>
      <c r="AJ441" s="11">
        <v>-1261.8499999999999</v>
      </c>
      <c r="AK441" s="11">
        <v>-1261.8499999999999</v>
      </c>
      <c r="AL441" s="11">
        <v>-1261.8499999999999</v>
      </c>
      <c r="AM441" s="11">
        <v>-1261.8499999999999</v>
      </c>
      <c r="AN441" s="11">
        <v>-1261.8499999999999</v>
      </c>
      <c r="AO441" t="str">
        <f t="shared" si="67"/>
        <v>ED</v>
      </c>
      <c r="AP441" t="str">
        <f>IFERROR(IF(VLOOKUP(MID(A441,4,2),'Data.Lookup - Do Not Print'!$S$3:$T$7,2,FALSE)=1,MID(A441,4,2),0),"AN")</f>
        <v>AN</v>
      </c>
      <c r="AQ441" t="s">
        <v>987</v>
      </c>
      <c r="AR441" t="str">
        <f t="shared" si="68"/>
        <v>336000</v>
      </c>
      <c r="AS441" t="str">
        <f>IF(AO441="GD",VLOOKUP(_xlfn.NUMBERVALUE(AR441),'Data.Lookup - Do Not Print'!$D$3:$E$12,2,TRUE),VLOOKUP(_xlfn.NUMBERVALUE(AR441),'Data.Lookup - Do Not Print'!$A$3:$B$16,2,TRUE))</f>
        <v>Production - Hydro</v>
      </c>
      <c r="AT441">
        <v>1</v>
      </c>
      <c r="AU441" t="str">
        <f t="shared" si="69"/>
        <v>ED.AN1</v>
      </c>
      <c r="AV441" s="46">
        <f>VLOOKUP($AU441,'2022-Allocations'!$I$6:$T$24,AV$8,FALSE)</f>
        <v>0.65529999999999999</v>
      </c>
      <c r="AW441" s="46">
        <f>VLOOKUP($AU441,'2022-Allocations'!$I$6:$T$24,AW$8,FALSE)</f>
        <v>0</v>
      </c>
      <c r="AX441" s="46">
        <f>VLOOKUP($AU441,'2022-Allocations'!$I$6:$T$24,AX$8,FALSE)</f>
        <v>0.34470000000000001</v>
      </c>
      <c r="AY441" s="46">
        <f>VLOOKUP($AU441,'2022-Allocations'!$I$6:$T$24,AY$8,FALSE)</f>
        <v>0</v>
      </c>
      <c r="AZ441" s="46">
        <f>VLOOKUP($AU441,'2022-Allocations'!$I$6:$T$24,AZ$8,FALSE)</f>
        <v>0</v>
      </c>
      <c r="BA441" s="121">
        <f t="shared" si="66"/>
        <v>0</v>
      </c>
      <c r="BB441" s="46">
        <f>VLOOKUP(A441,'Data.Lookup - Do Not Print'!$G$3:$I$802,3,FALSE)</f>
        <v>2.6199999999999998E-2</v>
      </c>
      <c r="BC441" s="46">
        <f>VLOOKUP(A441,'Data.Lookup - Do Not Print'!$M$3:$O$802,3,FALSE)</f>
        <v>2.52E-2</v>
      </c>
      <c r="BD441" s="46" t="str">
        <f t="shared" si="71"/>
        <v>N</v>
      </c>
      <c r="BE441" s="126">
        <f t="shared" si="72"/>
        <v>378727</v>
      </c>
      <c r="BF441" s="126">
        <f t="shared" si="73"/>
        <v>0</v>
      </c>
      <c r="BG441" s="126">
        <f t="shared" si="74"/>
        <v>199217</v>
      </c>
      <c r="BH441" s="126">
        <f t="shared" si="75"/>
        <v>0</v>
      </c>
      <c r="BI441" s="126">
        <f t="shared" si="76"/>
        <v>0</v>
      </c>
      <c r="BJ441" s="131">
        <f t="shared" si="70"/>
        <v>0</v>
      </c>
    </row>
    <row r="442" spans="1:62" ht="13.5" thickBot="1">
      <c r="A442" s="9" t="s">
        <v>457</v>
      </c>
      <c r="B442" s="11">
        <v>621681.62</v>
      </c>
      <c r="C442" s="11">
        <v>621681.62</v>
      </c>
      <c r="D442" s="11">
        <v>621681.62</v>
      </c>
      <c r="E442" s="11">
        <v>621681.62</v>
      </c>
      <c r="F442" s="11">
        <v>621681.62</v>
      </c>
      <c r="G442" s="11">
        <v>621681.62</v>
      </c>
      <c r="H442" s="11">
        <v>621681.62</v>
      </c>
      <c r="I442" s="11">
        <v>621681.62</v>
      </c>
      <c r="J442" s="11">
        <v>621681.62</v>
      </c>
      <c r="K442" s="11">
        <v>621681.62</v>
      </c>
      <c r="L442" s="11">
        <v>621681.62</v>
      </c>
      <c r="M442" s="11">
        <v>621681.62</v>
      </c>
      <c r="N442" s="11">
        <v>621681.62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t="str">
        <f t="shared" si="67"/>
        <v>ED</v>
      </c>
      <c r="AP442" t="str">
        <f>IFERROR(IF(VLOOKUP(MID(A442,4,2),'Data.Lookup - Do Not Print'!$S$3:$T$7,2,FALSE)=1,MID(A442,4,2),0),"AN")</f>
        <v>AN</v>
      </c>
      <c r="AQ442" t="s">
        <v>987</v>
      </c>
      <c r="AR442" t="str">
        <f t="shared" si="68"/>
        <v>340200</v>
      </c>
      <c r="AS442" t="str">
        <f>IF(AO442="GD",VLOOKUP(_xlfn.NUMBERVALUE(AR442),'Data.Lookup - Do Not Print'!$D$3:$E$12,2,TRUE),VLOOKUP(_xlfn.NUMBERVALUE(AR442),'Data.Lookup - Do Not Print'!$A$3:$B$16,2,TRUE))</f>
        <v>Production - Other</v>
      </c>
      <c r="AT442">
        <v>1</v>
      </c>
      <c r="AU442" t="str">
        <f t="shared" si="69"/>
        <v>ED.AN1</v>
      </c>
      <c r="AV442" s="46">
        <f>VLOOKUP($AU442,'2022-Allocations'!$I$6:$T$24,AV$8,FALSE)</f>
        <v>0.65529999999999999</v>
      </c>
      <c r="AW442" s="46">
        <f>VLOOKUP($AU442,'2022-Allocations'!$I$6:$T$24,AW$8,FALSE)</f>
        <v>0</v>
      </c>
      <c r="AX442" s="46">
        <f>VLOOKUP($AU442,'2022-Allocations'!$I$6:$T$24,AX$8,FALSE)</f>
        <v>0.34470000000000001</v>
      </c>
      <c r="AY442" s="46">
        <f>VLOOKUP($AU442,'2022-Allocations'!$I$6:$T$24,AY$8,FALSE)</f>
        <v>0</v>
      </c>
      <c r="AZ442" s="46">
        <f>VLOOKUP($AU442,'2022-Allocations'!$I$6:$T$24,AZ$8,FALSE)</f>
        <v>0</v>
      </c>
      <c r="BA442" s="121">
        <f t="shared" si="66"/>
        <v>0</v>
      </c>
      <c r="BB442" s="46">
        <f>VLOOKUP(A442,'Data.Lookup - Do Not Print'!$G$3:$I$802,3,FALSE)</f>
        <v>0</v>
      </c>
      <c r="BC442" s="46">
        <f>VLOOKUP(A442,'Data.Lookup - Do Not Print'!$M$3:$O$802,3,FALSE)</f>
        <v>0</v>
      </c>
      <c r="BD442" s="46" t="str">
        <f t="shared" si="71"/>
        <v>Y</v>
      </c>
      <c r="BE442" s="126">
        <f t="shared" si="72"/>
        <v>407388</v>
      </c>
      <c r="BF442" s="126">
        <f t="shared" si="73"/>
        <v>0</v>
      </c>
      <c r="BG442" s="126">
        <f t="shared" si="74"/>
        <v>214294</v>
      </c>
      <c r="BH442" s="126">
        <f t="shared" si="75"/>
        <v>0</v>
      </c>
      <c r="BI442" s="126">
        <f t="shared" si="76"/>
        <v>0</v>
      </c>
      <c r="BJ442" s="131">
        <f t="shared" si="70"/>
        <v>0</v>
      </c>
    </row>
    <row r="443" spans="1:62" ht="13.5" thickBot="1">
      <c r="A443" s="9" t="s">
        <v>458</v>
      </c>
      <c r="B443" s="11">
        <v>3565117.87</v>
      </c>
      <c r="C443" s="11">
        <v>3565117.87</v>
      </c>
      <c r="D443" s="11">
        <v>3565117.87</v>
      </c>
      <c r="E443" s="11">
        <v>3582540.99</v>
      </c>
      <c r="F443" s="11">
        <v>3582540.99</v>
      </c>
      <c r="G443" s="11">
        <v>3582540.99</v>
      </c>
      <c r="H443" s="11">
        <v>3582540.99</v>
      </c>
      <c r="I443" s="11">
        <v>3582540.99</v>
      </c>
      <c r="J443" s="11">
        <v>3582540.99</v>
      </c>
      <c r="K443" s="11">
        <v>3582540.99</v>
      </c>
      <c r="L443" s="11">
        <v>3582540.99</v>
      </c>
      <c r="M443" s="11">
        <v>3582540.99</v>
      </c>
      <c r="N443" s="11">
        <v>3584501.93</v>
      </c>
      <c r="O443" s="11">
        <v>-1785597.85</v>
      </c>
      <c r="P443" s="11">
        <v>-1796590.3</v>
      </c>
      <c r="Q443" s="11">
        <v>-1807582.75</v>
      </c>
      <c r="R443" s="11">
        <v>-1818602.06</v>
      </c>
      <c r="S443" s="11">
        <v>-1829648.23</v>
      </c>
      <c r="T443" s="11">
        <v>-1840694.4</v>
      </c>
      <c r="U443" s="11">
        <v>-1851740.57</v>
      </c>
      <c r="V443" s="11">
        <v>-1862786.74</v>
      </c>
      <c r="W443" s="11">
        <v>-1873832.91</v>
      </c>
      <c r="X443" s="11">
        <v>-1884879.08</v>
      </c>
      <c r="Y443" s="11">
        <v>-1895925.25</v>
      </c>
      <c r="Z443" s="11">
        <v>-1906971.42</v>
      </c>
      <c r="AA443" s="11">
        <v>-1913631.61</v>
      </c>
      <c r="AB443" s="11">
        <v>-10992.45</v>
      </c>
      <c r="AC443" s="11">
        <v>-10992.45</v>
      </c>
      <c r="AD443" s="11">
        <v>-10992.45</v>
      </c>
      <c r="AE443" s="11">
        <v>-11019.31</v>
      </c>
      <c r="AF443" s="11">
        <v>-11046.17</v>
      </c>
      <c r="AG443" s="11">
        <v>-11046.17</v>
      </c>
      <c r="AH443" s="11">
        <v>-11046.17</v>
      </c>
      <c r="AI443" s="11">
        <v>-11046.17</v>
      </c>
      <c r="AJ443" s="11">
        <v>-11046.17</v>
      </c>
      <c r="AK443" s="11">
        <v>-11046.17</v>
      </c>
      <c r="AL443" s="11">
        <v>-11046.17</v>
      </c>
      <c r="AM443" s="11">
        <v>-11046.17</v>
      </c>
      <c r="AN443" s="11">
        <v>-11049.19</v>
      </c>
      <c r="AO443" t="str">
        <f t="shared" si="67"/>
        <v>ED</v>
      </c>
      <c r="AP443" t="str">
        <f>IFERROR(IF(VLOOKUP(MID(A443,4,2),'Data.Lookup - Do Not Print'!$S$3:$T$7,2,FALSE)=1,MID(A443,4,2),0),"AN")</f>
        <v>AN</v>
      </c>
      <c r="AQ443" t="s">
        <v>987</v>
      </c>
      <c r="AR443" t="str">
        <f t="shared" si="68"/>
        <v>341000</v>
      </c>
      <c r="AS443" t="str">
        <f>IF(AO443="GD",VLOOKUP(_xlfn.NUMBERVALUE(AR443),'Data.Lookup - Do Not Print'!$D$3:$E$12,2,TRUE),VLOOKUP(_xlfn.NUMBERVALUE(AR443),'Data.Lookup - Do Not Print'!$A$3:$B$16,2,TRUE))</f>
        <v>Production - Other</v>
      </c>
      <c r="AT443">
        <v>1</v>
      </c>
      <c r="AU443" t="str">
        <f t="shared" si="69"/>
        <v>ED.AN1</v>
      </c>
      <c r="AV443" s="46">
        <f>VLOOKUP($AU443,'2022-Allocations'!$I$6:$T$24,AV$8,FALSE)</f>
        <v>0.65529999999999999</v>
      </c>
      <c r="AW443" s="46">
        <f>VLOOKUP($AU443,'2022-Allocations'!$I$6:$T$24,AW$8,FALSE)</f>
        <v>0</v>
      </c>
      <c r="AX443" s="46">
        <f>VLOOKUP($AU443,'2022-Allocations'!$I$6:$T$24,AX$8,FALSE)</f>
        <v>0.34470000000000001</v>
      </c>
      <c r="AY443" s="46">
        <f>VLOOKUP($AU443,'2022-Allocations'!$I$6:$T$24,AY$8,FALSE)</f>
        <v>0</v>
      </c>
      <c r="AZ443" s="46">
        <f>VLOOKUP($AU443,'2022-Allocations'!$I$6:$T$24,AZ$8,FALSE)</f>
        <v>0</v>
      </c>
      <c r="BA443" s="121">
        <f t="shared" si="66"/>
        <v>0</v>
      </c>
      <c r="BB443" s="46">
        <f>VLOOKUP(A443,'Data.Lookup - Do Not Print'!$G$3:$I$802,3,FALSE)</f>
        <v>3.7000000000000005E-2</v>
      </c>
      <c r="BC443" s="46">
        <f>VLOOKUP(A443,'Data.Lookup - Do Not Print'!$M$3:$O$802,3,FALSE)</f>
        <v>3.9199999999999999E-2</v>
      </c>
      <c r="BD443" s="46" t="str">
        <f t="shared" si="71"/>
        <v>N</v>
      </c>
      <c r="BE443" s="126">
        <f t="shared" si="72"/>
        <v>2348924</v>
      </c>
      <c r="BF443" s="126">
        <f t="shared" si="73"/>
        <v>0</v>
      </c>
      <c r="BG443" s="126">
        <f t="shared" si="74"/>
        <v>1235578</v>
      </c>
      <c r="BH443" s="126">
        <f t="shared" si="75"/>
        <v>0</v>
      </c>
      <c r="BI443" s="126">
        <f t="shared" si="76"/>
        <v>0</v>
      </c>
      <c r="BJ443" s="131">
        <f t="shared" si="70"/>
        <v>0</v>
      </c>
    </row>
    <row r="444" spans="1:62" ht="13.5" thickBot="1">
      <c r="A444" s="9" t="s">
        <v>459</v>
      </c>
      <c r="B444" s="11">
        <v>1695808.4</v>
      </c>
      <c r="C444" s="11">
        <v>1695808.4</v>
      </c>
      <c r="D444" s="11">
        <v>1695808.4</v>
      </c>
      <c r="E444" s="11">
        <v>1695808.4</v>
      </c>
      <c r="F444" s="11">
        <v>1695808.4</v>
      </c>
      <c r="G444" s="11">
        <v>1695808.4</v>
      </c>
      <c r="H444" s="11">
        <v>1695808.4</v>
      </c>
      <c r="I444" s="11">
        <v>1695808.4</v>
      </c>
      <c r="J444" s="11">
        <v>1695808.4</v>
      </c>
      <c r="K444" s="11">
        <v>1695808.4</v>
      </c>
      <c r="L444" s="11">
        <v>1695808.4</v>
      </c>
      <c r="M444" s="11">
        <v>1695808.4</v>
      </c>
      <c r="N444" s="11">
        <v>1695808.4</v>
      </c>
      <c r="O444" s="11">
        <v>-943248.98</v>
      </c>
      <c r="P444" s="11">
        <v>-948279.88</v>
      </c>
      <c r="Q444" s="11">
        <v>-953310.78</v>
      </c>
      <c r="R444" s="11">
        <v>-958341.68</v>
      </c>
      <c r="S444" s="11">
        <v>-963372.58</v>
      </c>
      <c r="T444" s="11">
        <v>-968403.48</v>
      </c>
      <c r="U444" s="11">
        <v>-973434.38</v>
      </c>
      <c r="V444" s="11">
        <v>-978465.28000000003</v>
      </c>
      <c r="W444" s="11">
        <v>-983496.18</v>
      </c>
      <c r="X444" s="11">
        <v>-988527.08</v>
      </c>
      <c r="Y444" s="11">
        <v>-993557.98</v>
      </c>
      <c r="Z444" s="11">
        <v>-998588.88</v>
      </c>
      <c r="AA444" s="11">
        <v>-1003619.78</v>
      </c>
      <c r="AB444" s="11">
        <v>-5030.8999999999996</v>
      </c>
      <c r="AC444" s="11">
        <v>-5030.8999999999996</v>
      </c>
      <c r="AD444" s="11">
        <v>-5030.8999999999996</v>
      </c>
      <c r="AE444" s="11">
        <v>-5030.8999999999996</v>
      </c>
      <c r="AF444" s="11">
        <v>-5030.8999999999996</v>
      </c>
      <c r="AG444" s="11">
        <v>-5030.8999999999996</v>
      </c>
      <c r="AH444" s="11">
        <v>-5030.8999999999996</v>
      </c>
      <c r="AI444" s="11">
        <v>-5030.8999999999996</v>
      </c>
      <c r="AJ444" s="11">
        <v>-5030.8999999999996</v>
      </c>
      <c r="AK444" s="11">
        <v>-5030.8999999999996</v>
      </c>
      <c r="AL444" s="11">
        <v>-5030.8999999999996</v>
      </c>
      <c r="AM444" s="11">
        <v>-5030.8999999999996</v>
      </c>
      <c r="AN444" s="11">
        <v>-5030.8999999999996</v>
      </c>
      <c r="AO444" t="str">
        <f t="shared" si="67"/>
        <v>ED</v>
      </c>
      <c r="AP444" t="str">
        <f>IFERROR(IF(VLOOKUP(MID(A444,4,2),'Data.Lookup - Do Not Print'!$S$3:$T$7,2,FALSE)=1,MID(A444,4,2),0),"AN")</f>
        <v>AN</v>
      </c>
      <c r="AQ444" t="s">
        <v>987</v>
      </c>
      <c r="AR444" t="str">
        <f t="shared" si="68"/>
        <v>342000</v>
      </c>
      <c r="AS444" t="str">
        <f>IF(AO444="GD",VLOOKUP(_xlfn.NUMBERVALUE(AR444),'Data.Lookup - Do Not Print'!$D$3:$E$12,2,TRUE),VLOOKUP(_xlfn.NUMBERVALUE(AR444),'Data.Lookup - Do Not Print'!$A$3:$B$16,2,TRUE))</f>
        <v>Production - Other</v>
      </c>
      <c r="AT444">
        <v>1</v>
      </c>
      <c r="AU444" t="str">
        <f t="shared" si="69"/>
        <v>ED.AN1</v>
      </c>
      <c r="AV444" s="46">
        <f>VLOOKUP($AU444,'2022-Allocations'!$I$6:$T$24,AV$8,FALSE)</f>
        <v>0.65529999999999999</v>
      </c>
      <c r="AW444" s="46">
        <f>VLOOKUP($AU444,'2022-Allocations'!$I$6:$T$24,AW$8,FALSE)</f>
        <v>0</v>
      </c>
      <c r="AX444" s="46">
        <f>VLOOKUP($AU444,'2022-Allocations'!$I$6:$T$24,AX$8,FALSE)</f>
        <v>0.34470000000000001</v>
      </c>
      <c r="AY444" s="46">
        <f>VLOOKUP($AU444,'2022-Allocations'!$I$6:$T$24,AY$8,FALSE)</f>
        <v>0</v>
      </c>
      <c r="AZ444" s="46">
        <f>VLOOKUP($AU444,'2022-Allocations'!$I$6:$T$24,AZ$8,FALSE)</f>
        <v>0</v>
      </c>
      <c r="BA444" s="121">
        <f t="shared" si="66"/>
        <v>0</v>
      </c>
      <c r="BB444" s="46">
        <f>VLOOKUP(A444,'Data.Lookup - Do Not Print'!$G$3:$I$802,3,FALSE)</f>
        <v>3.56E-2</v>
      </c>
      <c r="BC444" s="46">
        <f>VLOOKUP(A444,'Data.Lookup - Do Not Print'!$M$3:$O$802,3,FALSE)</f>
        <v>3.5200000000000002E-2</v>
      </c>
      <c r="BD444" s="46" t="str">
        <f t="shared" si="71"/>
        <v>N</v>
      </c>
      <c r="BE444" s="126">
        <f t="shared" si="72"/>
        <v>1111263</v>
      </c>
      <c r="BF444" s="126">
        <f t="shared" si="73"/>
        <v>0</v>
      </c>
      <c r="BG444" s="126">
        <f t="shared" si="74"/>
        <v>584545</v>
      </c>
      <c r="BH444" s="126">
        <f t="shared" si="75"/>
        <v>0</v>
      </c>
      <c r="BI444" s="126">
        <f t="shared" si="76"/>
        <v>0</v>
      </c>
      <c r="BJ444" s="131">
        <f t="shared" si="70"/>
        <v>0</v>
      </c>
    </row>
    <row r="445" spans="1:62" ht="13.5" thickBot="1">
      <c r="A445" s="9" t="s">
        <v>460</v>
      </c>
      <c r="B445" s="11">
        <v>5722486.0499999998</v>
      </c>
      <c r="C445" s="11">
        <v>5722486.0499999998</v>
      </c>
      <c r="D445" s="11">
        <v>5690908.1200000001</v>
      </c>
      <c r="E445" s="11">
        <v>5690908.1200000001</v>
      </c>
      <c r="F445" s="11">
        <v>3658328.03</v>
      </c>
      <c r="G445" s="11">
        <v>3658328.03</v>
      </c>
      <c r="H445" s="11">
        <v>3658328.03</v>
      </c>
      <c r="I445" s="11">
        <v>3658328.03</v>
      </c>
      <c r="J445" s="11">
        <v>3658328.03</v>
      </c>
      <c r="K445" s="11">
        <v>3658328.03</v>
      </c>
      <c r="L445" s="11">
        <v>3658328.03</v>
      </c>
      <c r="M445" s="11">
        <v>3658328.03</v>
      </c>
      <c r="N445" s="11">
        <v>3658328.03</v>
      </c>
      <c r="O445" s="11">
        <v>-2838594.96</v>
      </c>
      <c r="P445" s="11">
        <v>-2856573.11</v>
      </c>
      <c r="Q445" s="11">
        <v>-2874501.65</v>
      </c>
      <c r="R445" s="11">
        <v>-2892380.59</v>
      </c>
      <c r="S445" s="11">
        <v>-2907066.68</v>
      </c>
      <c r="T445" s="11">
        <v>-2918559.93</v>
      </c>
      <c r="U445" s="11">
        <v>-2930053.18</v>
      </c>
      <c r="V445" s="11">
        <v>-2941546.43</v>
      </c>
      <c r="W445" s="11">
        <v>-2953039.68</v>
      </c>
      <c r="X445" s="11">
        <v>-2964532.93</v>
      </c>
      <c r="Y445" s="11">
        <v>-2976026.18</v>
      </c>
      <c r="Z445" s="11">
        <v>-2987519.43</v>
      </c>
      <c r="AA445" s="11">
        <v>-2999012.68</v>
      </c>
      <c r="AB445" s="11">
        <v>-17978.150000000001</v>
      </c>
      <c r="AC445" s="11">
        <v>-17978.150000000001</v>
      </c>
      <c r="AD445" s="11">
        <v>-17928.54</v>
      </c>
      <c r="AE445" s="11">
        <v>-17878.939999999999</v>
      </c>
      <c r="AF445" s="11">
        <v>-14686.09</v>
      </c>
      <c r="AG445" s="11">
        <v>-11493.25</v>
      </c>
      <c r="AH445" s="11">
        <v>-11493.25</v>
      </c>
      <c r="AI445" s="11">
        <v>-11493.25</v>
      </c>
      <c r="AJ445" s="11">
        <v>-11493.25</v>
      </c>
      <c r="AK445" s="11">
        <v>-11493.25</v>
      </c>
      <c r="AL445" s="11">
        <v>-11493.25</v>
      </c>
      <c r="AM445" s="11">
        <v>-11493.25</v>
      </c>
      <c r="AN445" s="11">
        <v>-11493.25</v>
      </c>
      <c r="AO445" t="str">
        <f t="shared" si="67"/>
        <v>ED</v>
      </c>
      <c r="AP445" t="str">
        <f>IFERROR(IF(VLOOKUP(MID(A445,4,2),'Data.Lookup - Do Not Print'!$S$3:$T$7,2,FALSE)=1,MID(A445,4,2),0),"AN")</f>
        <v>AN</v>
      </c>
      <c r="AQ445" t="s">
        <v>987</v>
      </c>
      <c r="AR445" t="str">
        <f t="shared" si="68"/>
        <v>343000</v>
      </c>
      <c r="AS445" t="str">
        <f>IF(AO445="GD",VLOOKUP(_xlfn.NUMBERVALUE(AR445),'Data.Lookup - Do Not Print'!$D$3:$E$12,2,TRUE),VLOOKUP(_xlfn.NUMBERVALUE(AR445),'Data.Lookup - Do Not Print'!$A$3:$B$16,2,TRUE))</f>
        <v>Production - Other</v>
      </c>
      <c r="AT445">
        <v>1</v>
      </c>
      <c r="AU445" t="str">
        <f t="shared" si="69"/>
        <v>ED.AN1</v>
      </c>
      <c r="AV445" s="46">
        <f>VLOOKUP($AU445,'2022-Allocations'!$I$6:$T$24,AV$8,FALSE)</f>
        <v>0.65529999999999999</v>
      </c>
      <c r="AW445" s="46">
        <f>VLOOKUP($AU445,'2022-Allocations'!$I$6:$T$24,AW$8,FALSE)</f>
        <v>0</v>
      </c>
      <c r="AX445" s="46">
        <f>VLOOKUP($AU445,'2022-Allocations'!$I$6:$T$24,AX$8,FALSE)</f>
        <v>0.34470000000000001</v>
      </c>
      <c r="AY445" s="46">
        <f>VLOOKUP($AU445,'2022-Allocations'!$I$6:$T$24,AY$8,FALSE)</f>
        <v>0</v>
      </c>
      <c r="AZ445" s="46">
        <f>VLOOKUP($AU445,'2022-Allocations'!$I$6:$T$24,AZ$8,FALSE)</f>
        <v>0</v>
      </c>
      <c r="BA445" s="121">
        <f t="shared" si="66"/>
        <v>0</v>
      </c>
      <c r="BB445" s="46">
        <f>VLOOKUP(A445,'Data.Lookup - Do Not Print'!$G$3:$I$802,3,FALSE)</f>
        <v>3.7700000000000004E-2</v>
      </c>
      <c r="BC445" s="46">
        <f>VLOOKUP(A445,'Data.Lookup - Do Not Print'!$M$3:$O$802,3,FALSE)</f>
        <v>1.7399999999999999E-2</v>
      </c>
      <c r="BD445" s="46" t="str">
        <f t="shared" si="71"/>
        <v>N</v>
      </c>
      <c r="BE445" s="126">
        <f t="shared" si="72"/>
        <v>2397302</v>
      </c>
      <c r="BF445" s="126">
        <f t="shared" si="73"/>
        <v>0</v>
      </c>
      <c r="BG445" s="126">
        <f t="shared" si="74"/>
        <v>1261026</v>
      </c>
      <c r="BH445" s="126">
        <f t="shared" si="75"/>
        <v>0</v>
      </c>
      <c r="BI445" s="126">
        <f t="shared" si="76"/>
        <v>0</v>
      </c>
      <c r="BJ445" s="131">
        <f t="shared" si="70"/>
        <v>0</v>
      </c>
    </row>
    <row r="446" spans="1:62" ht="13.5" thickBot="1">
      <c r="A446" s="9" t="s">
        <v>461</v>
      </c>
      <c r="B446" s="11">
        <v>50499881.090000004</v>
      </c>
      <c r="C446" s="11">
        <v>50506333.359999999</v>
      </c>
      <c r="D446" s="11">
        <v>49860146.299999997</v>
      </c>
      <c r="E446" s="11">
        <v>49862554.399999999</v>
      </c>
      <c r="F446" s="11">
        <v>51890372.079999998</v>
      </c>
      <c r="G446" s="11">
        <v>51892533.289999999</v>
      </c>
      <c r="H446" s="11">
        <v>51892533.289999999</v>
      </c>
      <c r="I446" s="11">
        <v>51194011.659999996</v>
      </c>
      <c r="J446" s="11">
        <v>51194011.659999996</v>
      </c>
      <c r="K446" s="11">
        <v>51202472.43</v>
      </c>
      <c r="L446" s="11">
        <v>51202472.43</v>
      </c>
      <c r="M446" s="11">
        <v>51202472.43</v>
      </c>
      <c r="N446" s="11">
        <v>51202472.43</v>
      </c>
      <c r="O446" s="11">
        <v>-27039254.530000001</v>
      </c>
      <c r="P446" s="11">
        <v>-27205073.059999999</v>
      </c>
      <c r="Q446" s="11">
        <v>-27369841.359999999</v>
      </c>
      <c r="R446" s="11">
        <v>-27533552.800000001</v>
      </c>
      <c r="S446" s="11">
        <v>-27697295.199999999</v>
      </c>
      <c r="T446" s="11">
        <v>-27867672.129999999</v>
      </c>
      <c r="U446" s="11">
        <v>-28038052.609999999</v>
      </c>
      <c r="V446" s="11">
        <v>-28207286.359999999</v>
      </c>
      <c r="W446" s="11">
        <v>-28375373.359999999</v>
      </c>
      <c r="X446" s="11">
        <v>-28543474.260000002</v>
      </c>
      <c r="Y446" s="11">
        <v>-28711589.050000001</v>
      </c>
      <c r="Z446" s="11">
        <v>-28879703.84</v>
      </c>
      <c r="AA446" s="11">
        <v>-29047818.629999999</v>
      </c>
      <c r="AB446" s="11">
        <v>-164689.78</v>
      </c>
      <c r="AC446" s="11">
        <v>-165818.53</v>
      </c>
      <c r="AD446" s="11">
        <v>-164768.29999999999</v>
      </c>
      <c r="AE446" s="11">
        <v>-163711.44</v>
      </c>
      <c r="AF446" s="11">
        <v>-167044.38</v>
      </c>
      <c r="AG446" s="11">
        <v>-170376.93</v>
      </c>
      <c r="AH446" s="11">
        <v>-170380.48</v>
      </c>
      <c r="AI446" s="11">
        <v>-169233.75</v>
      </c>
      <c r="AJ446" s="12">
        <v>-168087</v>
      </c>
      <c r="AK446" s="11">
        <v>-168100.9</v>
      </c>
      <c r="AL446" s="11">
        <v>-168114.79</v>
      </c>
      <c r="AM446" s="11">
        <v>-168114.79</v>
      </c>
      <c r="AN446" s="11">
        <v>-168114.79</v>
      </c>
      <c r="AO446" t="str">
        <f t="shared" si="67"/>
        <v>ED</v>
      </c>
      <c r="AP446" t="str">
        <f>IFERROR(IF(VLOOKUP(MID(A446,4,2),'Data.Lookup - Do Not Print'!$S$3:$T$7,2,FALSE)=1,MID(A446,4,2),0),"AN")</f>
        <v>AN</v>
      </c>
      <c r="AQ446" t="s">
        <v>987</v>
      </c>
      <c r="AR446" t="str">
        <f t="shared" si="68"/>
        <v>344000</v>
      </c>
      <c r="AS446" t="str">
        <f>IF(AO446="GD",VLOOKUP(_xlfn.NUMBERVALUE(AR446),'Data.Lookup - Do Not Print'!$D$3:$E$12,2,TRUE),VLOOKUP(_xlfn.NUMBERVALUE(AR446),'Data.Lookup - Do Not Print'!$A$3:$B$16,2,TRUE))</f>
        <v>Production - Other</v>
      </c>
      <c r="AT446">
        <v>1</v>
      </c>
      <c r="AU446" t="str">
        <f t="shared" si="69"/>
        <v>ED.AN1</v>
      </c>
      <c r="AV446" s="46">
        <f>VLOOKUP($AU446,'2022-Allocations'!$I$6:$T$24,AV$8,FALSE)</f>
        <v>0.65529999999999999</v>
      </c>
      <c r="AW446" s="46">
        <f>VLOOKUP($AU446,'2022-Allocations'!$I$6:$T$24,AW$8,FALSE)</f>
        <v>0</v>
      </c>
      <c r="AX446" s="46">
        <f>VLOOKUP($AU446,'2022-Allocations'!$I$6:$T$24,AX$8,FALSE)</f>
        <v>0.34470000000000001</v>
      </c>
      <c r="AY446" s="46">
        <f>VLOOKUP($AU446,'2022-Allocations'!$I$6:$T$24,AY$8,FALSE)</f>
        <v>0</v>
      </c>
      <c r="AZ446" s="46">
        <f>VLOOKUP($AU446,'2022-Allocations'!$I$6:$T$24,AZ$8,FALSE)</f>
        <v>0</v>
      </c>
      <c r="BA446" s="121">
        <f t="shared" si="66"/>
        <v>0</v>
      </c>
      <c r="BB446" s="46">
        <f>VLOOKUP(A446,'Data.Lookup - Do Not Print'!$G$3:$I$802,3,FALSE)</f>
        <v>3.9400000000000004E-2</v>
      </c>
      <c r="BC446" s="46">
        <f>VLOOKUP(A446,'Data.Lookup - Do Not Print'!$M$3:$O$802,3,FALSE)</f>
        <v>3.8599999999999995E-2</v>
      </c>
      <c r="BD446" s="46" t="str">
        <f t="shared" si="71"/>
        <v>N</v>
      </c>
      <c r="BE446" s="126">
        <f t="shared" si="72"/>
        <v>33552980</v>
      </c>
      <c r="BF446" s="126">
        <f t="shared" si="73"/>
        <v>0</v>
      </c>
      <c r="BG446" s="126">
        <f t="shared" si="74"/>
        <v>17649492</v>
      </c>
      <c r="BH446" s="126">
        <f t="shared" si="75"/>
        <v>0</v>
      </c>
      <c r="BI446" s="126">
        <f t="shared" si="76"/>
        <v>0</v>
      </c>
      <c r="BJ446" s="131">
        <f t="shared" si="70"/>
        <v>0</v>
      </c>
    </row>
    <row r="447" spans="1:62" ht="13.5" thickBot="1">
      <c r="A447" s="9" t="s">
        <v>462</v>
      </c>
      <c r="B447" s="11">
        <v>3456682.22</v>
      </c>
      <c r="C447" s="11">
        <v>3456682.22</v>
      </c>
      <c r="D447" s="11">
        <v>4108214.34</v>
      </c>
      <c r="E447" s="11">
        <v>4108214.34</v>
      </c>
      <c r="F447" s="11">
        <v>4108214.34</v>
      </c>
      <c r="G447" s="11">
        <v>4108214.34</v>
      </c>
      <c r="H447" s="11">
        <v>4108214.34</v>
      </c>
      <c r="I447" s="11">
        <v>4806735.97</v>
      </c>
      <c r="J447" s="11">
        <v>4806735.97</v>
      </c>
      <c r="K447" s="11">
        <v>4806735.97</v>
      </c>
      <c r="L447" s="11">
        <v>4806735.97</v>
      </c>
      <c r="M447" s="11">
        <v>4810184.6500000004</v>
      </c>
      <c r="N447" s="11">
        <v>4808069.6500000004</v>
      </c>
      <c r="O447" s="11">
        <v>-896171.53</v>
      </c>
      <c r="P447" s="11">
        <v>-919849.81</v>
      </c>
      <c r="Q447" s="11">
        <v>-945759.58</v>
      </c>
      <c r="R447" s="11">
        <v>-973900.85</v>
      </c>
      <c r="S447" s="11">
        <v>-1002042.12</v>
      </c>
      <c r="T447" s="11">
        <v>-1030183.39</v>
      </c>
      <c r="U447" s="11">
        <v>-1058324.6599999999</v>
      </c>
      <c r="V447" s="11">
        <v>-1088858.3600000001</v>
      </c>
      <c r="W447" s="11">
        <v>-1121784.51</v>
      </c>
      <c r="X447" s="11">
        <v>-1154710.6599999999</v>
      </c>
      <c r="Y447" s="11">
        <v>-1187636.81</v>
      </c>
      <c r="Z447" s="11">
        <v>-1220574.76</v>
      </c>
      <c r="AA447" s="11">
        <v>-1251402.28</v>
      </c>
      <c r="AB447" s="11">
        <v>-23678.28</v>
      </c>
      <c r="AC447" s="11">
        <v>-23678.28</v>
      </c>
      <c r="AD447" s="11">
        <v>-25909.77</v>
      </c>
      <c r="AE447" s="11">
        <v>-28141.27</v>
      </c>
      <c r="AF447" s="11">
        <v>-28141.27</v>
      </c>
      <c r="AG447" s="11">
        <v>-28141.27</v>
      </c>
      <c r="AH447" s="11">
        <v>-28141.27</v>
      </c>
      <c r="AI447" s="11">
        <v>-30533.7</v>
      </c>
      <c r="AJ447" s="11">
        <v>-32926.15</v>
      </c>
      <c r="AK447" s="11">
        <v>-32926.15</v>
      </c>
      <c r="AL447" s="11">
        <v>-32926.15</v>
      </c>
      <c r="AM447" s="11">
        <v>-32937.949999999997</v>
      </c>
      <c r="AN447" s="11">
        <v>-32942.519999999997</v>
      </c>
      <c r="AO447" t="str">
        <f t="shared" si="67"/>
        <v>ED</v>
      </c>
      <c r="AP447" t="str">
        <f>IFERROR(IF(VLOOKUP(MID(A447,4,2),'Data.Lookup - Do Not Print'!$S$3:$T$7,2,FALSE)=1,MID(A447,4,2),0),"AN")</f>
        <v>AN</v>
      </c>
      <c r="AQ447" t="s">
        <v>987</v>
      </c>
      <c r="AR447" t="str">
        <f t="shared" si="68"/>
        <v>345000</v>
      </c>
      <c r="AS447" t="str">
        <f>IF(AO447="GD",VLOOKUP(_xlfn.NUMBERVALUE(AR447),'Data.Lookup - Do Not Print'!$D$3:$E$12,2,TRUE),VLOOKUP(_xlfn.NUMBERVALUE(AR447),'Data.Lookup - Do Not Print'!$A$3:$B$16,2,TRUE))</f>
        <v>Production - Other</v>
      </c>
      <c r="AT447">
        <v>1</v>
      </c>
      <c r="AU447" t="str">
        <f t="shared" si="69"/>
        <v>ED.AN1</v>
      </c>
      <c r="AV447" s="46">
        <f>VLOOKUP($AU447,'2022-Allocations'!$I$6:$T$24,AV$8,FALSE)</f>
        <v>0.65529999999999999</v>
      </c>
      <c r="AW447" s="46">
        <f>VLOOKUP($AU447,'2022-Allocations'!$I$6:$T$24,AW$8,FALSE)</f>
        <v>0</v>
      </c>
      <c r="AX447" s="46">
        <f>VLOOKUP($AU447,'2022-Allocations'!$I$6:$T$24,AX$8,FALSE)</f>
        <v>0.34470000000000001</v>
      </c>
      <c r="AY447" s="46">
        <f>VLOOKUP($AU447,'2022-Allocations'!$I$6:$T$24,AY$8,FALSE)</f>
        <v>0</v>
      </c>
      <c r="AZ447" s="46">
        <f>VLOOKUP($AU447,'2022-Allocations'!$I$6:$T$24,AZ$8,FALSE)</f>
        <v>0</v>
      </c>
      <c r="BA447" s="121">
        <f t="shared" si="66"/>
        <v>0</v>
      </c>
      <c r="BB447" s="46">
        <f>VLOOKUP(A447,'Data.Lookup - Do Not Print'!$G$3:$I$802,3,FALSE)</f>
        <v>8.2199999999999995E-2</v>
      </c>
      <c r="BC447" s="46">
        <f>VLOOKUP(A447,'Data.Lookup - Do Not Print'!$M$3:$O$802,3,FALSE)</f>
        <v>6.6100000000000006E-2</v>
      </c>
      <c r="BD447" s="46" t="str">
        <f t="shared" si="71"/>
        <v>N</v>
      </c>
      <c r="BE447" s="126">
        <f t="shared" si="72"/>
        <v>3150728</v>
      </c>
      <c r="BF447" s="126">
        <f t="shared" si="73"/>
        <v>0</v>
      </c>
      <c r="BG447" s="126">
        <f t="shared" si="74"/>
        <v>1657342</v>
      </c>
      <c r="BH447" s="126">
        <f t="shared" si="75"/>
        <v>0</v>
      </c>
      <c r="BI447" s="126">
        <f t="shared" si="76"/>
        <v>0</v>
      </c>
      <c r="BJ447" s="131">
        <f t="shared" si="70"/>
        <v>0</v>
      </c>
    </row>
    <row r="448" spans="1:62" ht="13.5" thickBot="1">
      <c r="A448" s="9" t="s">
        <v>463</v>
      </c>
      <c r="B448" s="11">
        <v>249472.21</v>
      </c>
      <c r="C448" s="11">
        <v>249472.21</v>
      </c>
      <c r="D448" s="11">
        <v>249472.21</v>
      </c>
      <c r="E448" s="11">
        <v>249472.21</v>
      </c>
      <c r="F448" s="11">
        <v>249472.21</v>
      </c>
      <c r="G448" s="11">
        <v>249472.21</v>
      </c>
      <c r="H448" s="11">
        <v>249472.21</v>
      </c>
      <c r="I448" s="11">
        <v>249472.21</v>
      </c>
      <c r="J448" s="11">
        <v>249472.21</v>
      </c>
      <c r="K448" s="11">
        <v>249472.21</v>
      </c>
      <c r="L448" s="11">
        <v>249472.21</v>
      </c>
      <c r="M448" s="11">
        <v>249472.21</v>
      </c>
      <c r="N448" s="11">
        <v>249472.21</v>
      </c>
      <c r="O448" s="11">
        <v>-61054.080000000002</v>
      </c>
      <c r="P448" s="12">
        <v>-62237</v>
      </c>
      <c r="Q448" s="11">
        <v>-63419.92</v>
      </c>
      <c r="R448" s="11">
        <v>-64602.84</v>
      </c>
      <c r="S448" s="11">
        <v>-65785.759999999995</v>
      </c>
      <c r="T448" s="11">
        <v>-66968.679999999993</v>
      </c>
      <c r="U448" s="11">
        <v>-68151.600000000006</v>
      </c>
      <c r="V448" s="11">
        <v>-69334.52</v>
      </c>
      <c r="W448" s="11">
        <v>-70517.440000000002</v>
      </c>
      <c r="X448" s="11">
        <v>-71700.36</v>
      </c>
      <c r="Y448" s="11">
        <v>-72883.28</v>
      </c>
      <c r="Z448" s="11">
        <v>-74066.2</v>
      </c>
      <c r="AA448" s="11">
        <v>-75249.119999999995</v>
      </c>
      <c r="AB448" s="11">
        <v>-1182.92</v>
      </c>
      <c r="AC448" s="11">
        <v>-1182.92</v>
      </c>
      <c r="AD448" s="11">
        <v>-1182.92</v>
      </c>
      <c r="AE448" s="11">
        <v>-1182.92</v>
      </c>
      <c r="AF448" s="11">
        <v>-1182.92</v>
      </c>
      <c r="AG448" s="11">
        <v>-1182.92</v>
      </c>
      <c r="AH448" s="11">
        <v>-1182.92</v>
      </c>
      <c r="AI448" s="11">
        <v>-1182.92</v>
      </c>
      <c r="AJ448" s="11">
        <v>-1182.92</v>
      </c>
      <c r="AK448" s="11">
        <v>-1182.92</v>
      </c>
      <c r="AL448" s="11">
        <v>-1182.92</v>
      </c>
      <c r="AM448" s="11">
        <v>-1182.92</v>
      </c>
      <c r="AN448" s="11">
        <v>-1182.92</v>
      </c>
      <c r="AO448" t="str">
        <f t="shared" si="67"/>
        <v>ED</v>
      </c>
      <c r="AP448" t="str">
        <f>IFERROR(IF(VLOOKUP(MID(A448,4,2),'Data.Lookup - Do Not Print'!$S$3:$T$7,2,FALSE)=1,MID(A448,4,2),0),"AN")</f>
        <v>AN</v>
      </c>
      <c r="AQ448" t="s">
        <v>987</v>
      </c>
      <c r="AR448" t="str">
        <f t="shared" si="68"/>
        <v>346000</v>
      </c>
      <c r="AS448" t="str">
        <f>IF(AO448="GD",VLOOKUP(_xlfn.NUMBERVALUE(AR448),'Data.Lookup - Do Not Print'!$D$3:$E$12,2,TRUE),VLOOKUP(_xlfn.NUMBERVALUE(AR448),'Data.Lookup - Do Not Print'!$A$3:$B$16,2,TRUE))</f>
        <v>Production - Other</v>
      </c>
      <c r="AT448">
        <v>1</v>
      </c>
      <c r="AU448" t="str">
        <f t="shared" si="69"/>
        <v>ED.AN1</v>
      </c>
      <c r="AV448" s="46">
        <f>VLOOKUP($AU448,'2022-Allocations'!$I$6:$T$24,AV$8,FALSE)</f>
        <v>0.65529999999999999</v>
      </c>
      <c r="AW448" s="46">
        <f>VLOOKUP($AU448,'2022-Allocations'!$I$6:$T$24,AW$8,FALSE)</f>
        <v>0</v>
      </c>
      <c r="AX448" s="46">
        <f>VLOOKUP($AU448,'2022-Allocations'!$I$6:$T$24,AX$8,FALSE)</f>
        <v>0.34470000000000001</v>
      </c>
      <c r="AY448" s="46">
        <f>VLOOKUP($AU448,'2022-Allocations'!$I$6:$T$24,AY$8,FALSE)</f>
        <v>0</v>
      </c>
      <c r="AZ448" s="46">
        <f>VLOOKUP($AU448,'2022-Allocations'!$I$6:$T$24,AZ$8,FALSE)</f>
        <v>0</v>
      </c>
      <c r="BA448" s="121">
        <f t="shared" si="66"/>
        <v>0</v>
      </c>
      <c r="BB448" s="46">
        <f>VLOOKUP(A448,'Data.Lookup - Do Not Print'!$G$3:$I$802,3,FALSE)</f>
        <v>5.6899999999999999E-2</v>
      </c>
      <c r="BC448" s="46">
        <f>VLOOKUP(A448,'Data.Lookup - Do Not Print'!$M$3:$O$802,3,FALSE)</f>
        <v>5.96E-2</v>
      </c>
      <c r="BD448" s="46" t="str">
        <f t="shared" si="71"/>
        <v>N</v>
      </c>
      <c r="BE448" s="126">
        <f t="shared" si="72"/>
        <v>163479</v>
      </c>
      <c r="BF448" s="126">
        <f t="shared" si="73"/>
        <v>0</v>
      </c>
      <c r="BG448" s="126">
        <f t="shared" si="74"/>
        <v>85993</v>
      </c>
      <c r="BH448" s="126">
        <f t="shared" si="75"/>
        <v>0</v>
      </c>
      <c r="BI448" s="126">
        <f t="shared" si="76"/>
        <v>0</v>
      </c>
      <c r="BJ448" s="131">
        <f t="shared" si="70"/>
        <v>0</v>
      </c>
    </row>
    <row r="449" spans="1:62" ht="13.5" thickBot="1">
      <c r="A449" s="9" t="s">
        <v>464</v>
      </c>
      <c r="B449" s="11">
        <v>149669.82</v>
      </c>
      <c r="C449" s="11">
        <v>149669.82</v>
      </c>
      <c r="D449" s="11">
        <v>149669.82</v>
      </c>
      <c r="E449" s="11">
        <v>149669.82</v>
      </c>
      <c r="F449" s="11">
        <v>149669.82</v>
      </c>
      <c r="G449" s="11">
        <v>149669.82</v>
      </c>
      <c r="H449" s="11">
        <v>149669.82</v>
      </c>
      <c r="I449" s="11">
        <v>149669.82</v>
      </c>
      <c r="J449" s="11">
        <v>149669.82</v>
      </c>
      <c r="K449" s="11">
        <v>149669.82</v>
      </c>
      <c r="L449" s="11">
        <v>149669.82</v>
      </c>
      <c r="M449" s="11">
        <v>149669.82</v>
      </c>
      <c r="N449" s="11">
        <v>149669.82</v>
      </c>
      <c r="O449" s="11">
        <v>-80141.77</v>
      </c>
      <c r="P449" s="11">
        <v>-80976.179999999993</v>
      </c>
      <c r="Q449" s="11">
        <v>-81810.59</v>
      </c>
      <c r="R449" s="12">
        <v>-82645</v>
      </c>
      <c r="S449" s="11">
        <v>-83479.41</v>
      </c>
      <c r="T449" s="11">
        <v>-84313.82</v>
      </c>
      <c r="U449" s="11">
        <v>-85148.23</v>
      </c>
      <c r="V449" s="11">
        <v>-85982.64</v>
      </c>
      <c r="W449" s="11">
        <v>-86817.05</v>
      </c>
      <c r="X449" s="11">
        <v>-87651.46</v>
      </c>
      <c r="Y449" s="11">
        <v>-88485.87</v>
      </c>
      <c r="Z449" s="11">
        <v>-89320.28</v>
      </c>
      <c r="AA449" s="11">
        <v>-90154.69</v>
      </c>
      <c r="AB449" s="11">
        <v>-834.41</v>
      </c>
      <c r="AC449" s="11">
        <v>-834.41</v>
      </c>
      <c r="AD449" s="11">
        <v>-834.41</v>
      </c>
      <c r="AE449" s="11">
        <v>-834.41</v>
      </c>
      <c r="AF449" s="11">
        <v>-834.41</v>
      </c>
      <c r="AG449" s="11">
        <v>-834.41</v>
      </c>
      <c r="AH449" s="11">
        <v>-834.41</v>
      </c>
      <c r="AI449" s="11">
        <v>-834.41</v>
      </c>
      <c r="AJ449" s="11">
        <v>-834.41</v>
      </c>
      <c r="AK449" s="11">
        <v>-834.41</v>
      </c>
      <c r="AL449" s="11">
        <v>-834.41</v>
      </c>
      <c r="AM449" s="11">
        <v>-834.41</v>
      </c>
      <c r="AN449" s="11">
        <v>-834.41</v>
      </c>
      <c r="AO449" t="str">
        <f t="shared" si="67"/>
        <v>ED</v>
      </c>
      <c r="AP449" t="str">
        <f>IFERROR(IF(VLOOKUP(MID(A449,4,2),'Data.Lookup - Do Not Print'!$S$3:$T$7,2,FALSE)=1,MID(A449,4,2),0),"AN")</f>
        <v>AN</v>
      </c>
      <c r="AQ449" t="s">
        <v>987</v>
      </c>
      <c r="AR449" t="str">
        <f t="shared" si="68"/>
        <v>344010</v>
      </c>
      <c r="AS449" t="str">
        <f>IF(AO449="GD",VLOOKUP(_xlfn.NUMBERVALUE(AR449),'Data.Lookup - Do Not Print'!$D$3:$E$12,2,TRUE),VLOOKUP(_xlfn.NUMBERVALUE(AR449),'Data.Lookup - Do Not Print'!$A$3:$B$16,2,TRUE))</f>
        <v>Production - Other</v>
      </c>
      <c r="AT449">
        <v>1</v>
      </c>
      <c r="AU449" t="str">
        <f t="shared" si="69"/>
        <v>ED.AN1</v>
      </c>
      <c r="AV449" s="46">
        <f>VLOOKUP($AU449,'2022-Allocations'!$I$6:$T$24,AV$8,FALSE)</f>
        <v>0.65529999999999999</v>
      </c>
      <c r="AW449" s="46">
        <f>VLOOKUP($AU449,'2022-Allocations'!$I$6:$T$24,AW$8,FALSE)</f>
        <v>0</v>
      </c>
      <c r="AX449" s="46">
        <f>VLOOKUP($AU449,'2022-Allocations'!$I$6:$T$24,AX$8,FALSE)</f>
        <v>0.34470000000000001</v>
      </c>
      <c r="AY449" s="46">
        <f>VLOOKUP($AU449,'2022-Allocations'!$I$6:$T$24,AY$8,FALSE)</f>
        <v>0</v>
      </c>
      <c r="AZ449" s="46">
        <f>VLOOKUP($AU449,'2022-Allocations'!$I$6:$T$24,AZ$8,FALSE)</f>
        <v>0</v>
      </c>
      <c r="BA449" s="121">
        <f t="shared" si="66"/>
        <v>0</v>
      </c>
      <c r="BB449" s="46">
        <f>VLOOKUP(A449,'Data.Lookup - Do Not Print'!$G$3:$I$802,3,FALSE)</f>
        <v>6.6900000000000001E-2</v>
      </c>
      <c r="BC449" s="46">
        <f>VLOOKUP(A449,'Data.Lookup - Do Not Print'!$M$3:$O$802,3,FALSE)</f>
        <v>7.1099999999999997E-2</v>
      </c>
      <c r="BD449" s="46" t="str">
        <f t="shared" si="71"/>
        <v>N</v>
      </c>
      <c r="BE449" s="126">
        <f t="shared" si="72"/>
        <v>98079</v>
      </c>
      <c r="BF449" s="126">
        <f t="shared" si="73"/>
        <v>0</v>
      </c>
      <c r="BG449" s="126">
        <f t="shared" si="74"/>
        <v>51591</v>
      </c>
      <c r="BH449" s="126">
        <f t="shared" si="75"/>
        <v>0</v>
      </c>
      <c r="BI449" s="126">
        <f t="shared" si="76"/>
        <v>0</v>
      </c>
      <c r="BJ449" s="131">
        <f t="shared" si="70"/>
        <v>0</v>
      </c>
    </row>
    <row r="450" spans="1:62" ht="13.5" thickBot="1">
      <c r="A450" s="9" t="s">
        <v>465</v>
      </c>
      <c r="B450" s="11">
        <v>33209.410000000003</v>
      </c>
      <c r="C450" s="11">
        <v>33209.410000000003</v>
      </c>
      <c r="D450" s="11">
        <v>33209.410000000003</v>
      </c>
      <c r="E450" s="11">
        <v>33209.410000000003</v>
      </c>
      <c r="F450" s="11">
        <v>33209.410000000003</v>
      </c>
      <c r="G450" s="11">
        <v>33209.410000000003</v>
      </c>
      <c r="H450" s="11">
        <v>33209.410000000003</v>
      </c>
      <c r="I450" s="11">
        <v>33209.410000000003</v>
      </c>
      <c r="J450" s="11">
        <v>33209.410000000003</v>
      </c>
      <c r="K450" s="11">
        <v>33209.410000000003</v>
      </c>
      <c r="L450" s="11">
        <v>33209.410000000003</v>
      </c>
      <c r="M450" s="11">
        <v>33209.410000000003</v>
      </c>
      <c r="N450" s="11">
        <v>33209.410000000003</v>
      </c>
      <c r="O450" s="11">
        <v>-8971.01</v>
      </c>
      <c r="P450" s="11">
        <v>-9198.49</v>
      </c>
      <c r="Q450" s="11">
        <v>-9425.9699999999993</v>
      </c>
      <c r="R450" s="11">
        <v>-9653.4500000000007</v>
      </c>
      <c r="S450" s="11">
        <v>-9880.93</v>
      </c>
      <c r="T450" s="11">
        <v>-10108.41</v>
      </c>
      <c r="U450" s="11">
        <v>-10335.89</v>
      </c>
      <c r="V450" s="11">
        <v>-10563.37</v>
      </c>
      <c r="W450" s="11">
        <v>-10790.85</v>
      </c>
      <c r="X450" s="11">
        <v>-11018.33</v>
      </c>
      <c r="Y450" s="11">
        <v>-11245.81</v>
      </c>
      <c r="Z450" s="11">
        <v>-11473.29</v>
      </c>
      <c r="AA450" s="11">
        <v>-11700.77</v>
      </c>
      <c r="AB450" s="11">
        <v>-227.48</v>
      </c>
      <c r="AC450" s="11">
        <v>-227.48</v>
      </c>
      <c r="AD450" s="11">
        <v>-227.48</v>
      </c>
      <c r="AE450" s="11">
        <v>-227.48</v>
      </c>
      <c r="AF450" s="11">
        <v>-227.48</v>
      </c>
      <c r="AG450" s="11">
        <v>-227.48</v>
      </c>
      <c r="AH450" s="11">
        <v>-227.48</v>
      </c>
      <c r="AI450" s="11">
        <v>-227.48</v>
      </c>
      <c r="AJ450" s="11">
        <v>-227.48</v>
      </c>
      <c r="AK450" s="11">
        <v>-227.48</v>
      </c>
      <c r="AL450" s="11">
        <v>-227.48</v>
      </c>
      <c r="AM450" s="11">
        <v>-227.48</v>
      </c>
      <c r="AN450" s="11">
        <v>-227.48</v>
      </c>
      <c r="AO450" t="str">
        <f t="shared" si="67"/>
        <v>ED</v>
      </c>
      <c r="AP450" t="str">
        <f>IFERROR(IF(VLOOKUP(MID(A450,4,2),'Data.Lookup - Do Not Print'!$S$3:$T$7,2,FALSE)=1,MID(A450,4,2),0),"AN")</f>
        <v>AN</v>
      </c>
      <c r="AQ450" t="s">
        <v>987</v>
      </c>
      <c r="AR450" t="str">
        <f t="shared" si="68"/>
        <v>345010</v>
      </c>
      <c r="AS450" t="str">
        <f>IF(AO450="GD",VLOOKUP(_xlfn.NUMBERVALUE(AR450),'Data.Lookup - Do Not Print'!$D$3:$E$12,2,TRUE),VLOOKUP(_xlfn.NUMBERVALUE(AR450),'Data.Lookup - Do Not Print'!$A$3:$B$16,2,TRUE))</f>
        <v>Production - Other</v>
      </c>
      <c r="AT450">
        <v>1</v>
      </c>
      <c r="AU450" t="str">
        <f t="shared" si="69"/>
        <v>ED.AN1</v>
      </c>
      <c r="AV450" s="46">
        <f>VLOOKUP($AU450,'2022-Allocations'!$I$6:$T$24,AV$8,FALSE)</f>
        <v>0.65529999999999999</v>
      </c>
      <c r="AW450" s="46">
        <f>VLOOKUP($AU450,'2022-Allocations'!$I$6:$T$24,AW$8,FALSE)</f>
        <v>0</v>
      </c>
      <c r="AX450" s="46">
        <f>VLOOKUP($AU450,'2022-Allocations'!$I$6:$T$24,AX$8,FALSE)</f>
        <v>0.34470000000000001</v>
      </c>
      <c r="AY450" s="46">
        <f>VLOOKUP($AU450,'2022-Allocations'!$I$6:$T$24,AY$8,FALSE)</f>
        <v>0</v>
      </c>
      <c r="AZ450" s="46">
        <f>VLOOKUP($AU450,'2022-Allocations'!$I$6:$T$24,AZ$8,FALSE)</f>
        <v>0</v>
      </c>
      <c r="BA450" s="121">
        <f t="shared" ref="BA450:BA505" si="77">SUM(AV450:AZ450)-1</f>
        <v>0</v>
      </c>
      <c r="BB450" s="46">
        <f>VLOOKUP(A450,'Data.Lookup - Do Not Print'!$G$3:$I$802,3,FALSE)</f>
        <v>8.2199999999999995E-2</v>
      </c>
      <c r="BC450" s="46">
        <f>VLOOKUP(A450,'Data.Lookup - Do Not Print'!$M$3:$O$802,3,FALSE)</f>
        <v>8.9200000000000002E-2</v>
      </c>
      <c r="BD450" s="46" t="str">
        <f t="shared" si="71"/>
        <v>N</v>
      </c>
      <c r="BE450" s="126">
        <f t="shared" si="72"/>
        <v>21762</v>
      </c>
      <c r="BF450" s="126">
        <f t="shared" si="73"/>
        <v>0</v>
      </c>
      <c r="BG450" s="126">
        <f t="shared" si="74"/>
        <v>11447</v>
      </c>
      <c r="BH450" s="126">
        <f t="shared" si="75"/>
        <v>0</v>
      </c>
      <c r="BI450" s="126">
        <f t="shared" si="76"/>
        <v>0</v>
      </c>
      <c r="BJ450" s="131">
        <f t="shared" si="70"/>
        <v>0</v>
      </c>
    </row>
    <row r="451" spans="1:62" ht="13.5" thickBot="1">
      <c r="A451" s="9" t="s">
        <v>466</v>
      </c>
      <c r="B451" s="11">
        <v>1018290.73</v>
      </c>
      <c r="C451" s="11">
        <v>1018290.73</v>
      </c>
      <c r="D451" s="11">
        <v>1018290.73</v>
      </c>
      <c r="E451" s="11">
        <v>1018290.73</v>
      </c>
      <c r="F451" s="11">
        <v>1018290.73</v>
      </c>
      <c r="G451" s="11">
        <v>1018290.73</v>
      </c>
      <c r="H451" s="11">
        <v>1018290.73</v>
      </c>
      <c r="I451" s="11">
        <v>1018290.73</v>
      </c>
      <c r="J451" s="11">
        <v>1018290.73</v>
      </c>
      <c r="K451" s="11">
        <v>1018290.73</v>
      </c>
      <c r="L451" s="11">
        <v>1018290.73</v>
      </c>
      <c r="M451" s="11">
        <v>1018290.73</v>
      </c>
      <c r="N451" s="11">
        <v>1018290.73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t="str">
        <f t="shared" si="67"/>
        <v>ED</v>
      </c>
      <c r="AP451" t="str">
        <f>IFERROR(IF(VLOOKUP(MID(A451,4,2),'Data.Lookup - Do Not Print'!$S$3:$T$7,2,FALSE)=1,MID(A451,4,2),0),"AN")</f>
        <v>AN</v>
      </c>
      <c r="AQ451" t="s">
        <v>987</v>
      </c>
      <c r="AR451" t="str">
        <f t="shared" si="68"/>
        <v>330200</v>
      </c>
      <c r="AS451" t="str">
        <f>IF(AO451="GD",VLOOKUP(_xlfn.NUMBERVALUE(AR451),'Data.Lookup - Do Not Print'!$D$3:$E$12,2,TRUE),VLOOKUP(_xlfn.NUMBERVALUE(AR451),'Data.Lookup - Do Not Print'!$A$3:$B$16,2,TRUE))</f>
        <v>Production - Hydro</v>
      </c>
      <c r="AT451">
        <v>1</v>
      </c>
      <c r="AU451" t="str">
        <f t="shared" si="69"/>
        <v>ED.AN1</v>
      </c>
      <c r="AV451" s="46">
        <f>VLOOKUP($AU451,'2022-Allocations'!$I$6:$T$24,AV$8,FALSE)</f>
        <v>0.65529999999999999</v>
      </c>
      <c r="AW451" s="46">
        <f>VLOOKUP($AU451,'2022-Allocations'!$I$6:$T$24,AW$8,FALSE)</f>
        <v>0</v>
      </c>
      <c r="AX451" s="46">
        <f>VLOOKUP($AU451,'2022-Allocations'!$I$6:$T$24,AX$8,FALSE)</f>
        <v>0.34470000000000001</v>
      </c>
      <c r="AY451" s="46">
        <f>VLOOKUP($AU451,'2022-Allocations'!$I$6:$T$24,AY$8,FALSE)</f>
        <v>0</v>
      </c>
      <c r="AZ451" s="46">
        <f>VLOOKUP($AU451,'2022-Allocations'!$I$6:$T$24,AZ$8,FALSE)</f>
        <v>0</v>
      </c>
      <c r="BA451" s="121">
        <f t="shared" si="77"/>
        <v>0</v>
      </c>
      <c r="BB451" s="46">
        <f>VLOOKUP(A451,'Data.Lookup - Do Not Print'!$G$3:$I$802,3,FALSE)</f>
        <v>0</v>
      </c>
      <c r="BC451" s="46">
        <f>VLOOKUP(A451,'Data.Lookup - Do Not Print'!$M$3:$O$802,3,FALSE)</f>
        <v>0</v>
      </c>
      <c r="BD451" s="46" t="str">
        <f t="shared" si="71"/>
        <v>Y</v>
      </c>
      <c r="BE451" s="126">
        <f t="shared" si="72"/>
        <v>667286</v>
      </c>
      <c r="BF451" s="126">
        <f t="shared" si="73"/>
        <v>0</v>
      </c>
      <c r="BG451" s="126">
        <f t="shared" si="74"/>
        <v>351005</v>
      </c>
      <c r="BH451" s="126">
        <f t="shared" si="75"/>
        <v>0</v>
      </c>
      <c r="BI451" s="126">
        <f t="shared" si="76"/>
        <v>0</v>
      </c>
      <c r="BJ451" s="131">
        <f t="shared" si="70"/>
        <v>0</v>
      </c>
    </row>
    <row r="452" spans="1:62" ht="13.5" thickBot="1">
      <c r="A452" s="9" t="s">
        <v>467</v>
      </c>
      <c r="B452" s="11">
        <v>63563.76</v>
      </c>
      <c r="C452" s="11">
        <v>63563.76</v>
      </c>
      <c r="D452" s="11">
        <v>63563.76</v>
      </c>
      <c r="E452" s="11">
        <v>63563.76</v>
      </c>
      <c r="F452" s="11">
        <v>63563.76</v>
      </c>
      <c r="G452" s="11">
        <v>63563.76</v>
      </c>
      <c r="H452" s="11">
        <v>63563.76</v>
      </c>
      <c r="I452" s="11">
        <v>63563.76</v>
      </c>
      <c r="J452" s="11">
        <v>63563.76</v>
      </c>
      <c r="K452" s="11">
        <v>63563.76</v>
      </c>
      <c r="L452" s="11">
        <v>63563.76</v>
      </c>
      <c r="M452" s="11">
        <v>63563.76</v>
      </c>
      <c r="N452" s="11">
        <v>63563.76</v>
      </c>
      <c r="O452" s="11">
        <v>-54042.5</v>
      </c>
      <c r="P452" s="11">
        <v>-54115.6</v>
      </c>
      <c r="Q452" s="11">
        <v>-54188.7</v>
      </c>
      <c r="R452" s="11">
        <v>-54261.8</v>
      </c>
      <c r="S452" s="11">
        <v>-54334.9</v>
      </c>
      <c r="T452" s="12">
        <v>-54408</v>
      </c>
      <c r="U452" s="11">
        <v>-54481.1</v>
      </c>
      <c r="V452" s="11">
        <v>-54554.2</v>
      </c>
      <c r="W452" s="11">
        <v>-54627.3</v>
      </c>
      <c r="X452" s="11">
        <v>-54700.4</v>
      </c>
      <c r="Y452" s="11">
        <v>-54773.5</v>
      </c>
      <c r="Z452" s="11">
        <v>-54846.6</v>
      </c>
      <c r="AA452" s="11">
        <v>-54919.7</v>
      </c>
      <c r="AB452" s="11">
        <v>-73.099999999999994</v>
      </c>
      <c r="AC452" s="11">
        <v>-73.099999999999994</v>
      </c>
      <c r="AD452" s="11">
        <v>-73.099999999999994</v>
      </c>
      <c r="AE452" s="11">
        <v>-73.099999999999994</v>
      </c>
      <c r="AF452" s="11">
        <v>-73.099999999999994</v>
      </c>
      <c r="AG452" s="11">
        <v>-73.099999999999994</v>
      </c>
      <c r="AH452" s="11">
        <v>-73.099999999999994</v>
      </c>
      <c r="AI452" s="11">
        <v>-73.099999999999994</v>
      </c>
      <c r="AJ452" s="11">
        <v>-73.099999999999994</v>
      </c>
      <c r="AK452" s="11">
        <v>-73.099999999999994</v>
      </c>
      <c r="AL452" s="11">
        <v>-73.099999999999994</v>
      </c>
      <c r="AM452" s="11">
        <v>-73.099999999999994</v>
      </c>
      <c r="AN452" s="11">
        <v>-73.099999999999994</v>
      </c>
      <c r="AO452" t="str">
        <f t="shared" si="67"/>
        <v>ED</v>
      </c>
      <c r="AP452" t="str">
        <f>IFERROR(IF(VLOOKUP(MID(A452,4,2),'Data.Lookup - Do Not Print'!$S$3:$T$7,2,FALSE)=1,MID(A452,4,2),0),"AN")</f>
        <v>AN</v>
      </c>
      <c r="AQ452" t="s">
        <v>987</v>
      </c>
      <c r="AR452" t="str">
        <f t="shared" si="68"/>
        <v>330300</v>
      </c>
      <c r="AS452" t="str">
        <f>IF(AO452="GD",VLOOKUP(_xlfn.NUMBERVALUE(AR452),'Data.Lookup - Do Not Print'!$D$3:$E$12,2,TRUE),VLOOKUP(_xlfn.NUMBERVALUE(AR452),'Data.Lookup - Do Not Print'!$A$3:$B$16,2,TRUE))</f>
        <v>Production - Hydro</v>
      </c>
      <c r="AT452">
        <v>1</v>
      </c>
      <c r="AU452" t="str">
        <f t="shared" si="69"/>
        <v>ED.AN1</v>
      </c>
      <c r="AV452" s="46">
        <f>VLOOKUP($AU452,'2022-Allocations'!$I$6:$T$24,AV$8,FALSE)</f>
        <v>0.65529999999999999</v>
      </c>
      <c r="AW452" s="46">
        <f>VLOOKUP($AU452,'2022-Allocations'!$I$6:$T$24,AW$8,FALSE)</f>
        <v>0</v>
      </c>
      <c r="AX452" s="46">
        <f>VLOOKUP($AU452,'2022-Allocations'!$I$6:$T$24,AX$8,FALSE)</f>
        <v>0.34470000000000001</v>
      </c>
      <c r="AY452" s="46">
        <f>VLOOKUP($AU452,'2022-Allocations'!$I$6:$T$24,AY$8,FALSE)</f>
        <v>0</v>
      </c>
      <c r="AZ452" s="46">
        <f>VLOOKUP($AU452,'2022-Allocations'!$I$6:$T$24,AZ$8,FALSE)</f>
        <v>0</v>
      </c>
      <c r="BA452" s="121">
        <f t="shared" si="77"/>
        <v>0</v>
      </c>
      <c r="BB452" s="46">
        <f>VLOOKUP(A452,'Data.Lookup - Do Not Print'!$G$3:$I$802,3,FALSE)</f>
        <v>1.38E-2</v>
      </c>
      <c r="BC452" s="46">
        <f>VLOOKUP(A452,'Data.Lookup - Do Not Print'!$M$3:$O$802,3,FALSE)</f>
        <v>8.5000000000000006E-3</v>
      </c>
      <c r="BD452" s="46" t="str">
        <f t="shared" si="71"/>
        <v>N</v>
      </c>
      <c r="BE452" s="126">
        <f t="shared" si="72"/>
        <v>41653</v>
      </c>
      <c r="BF452" s="126">
        <f t="shared" si="73"/>
        <v>0</v>
      </c>
      <c r="BG452" s="126">
        <f t="shared" si="74"/>
        <v>21910</v>
      </c>
      <c r="BH452" s="126">
        <f t="shared" si="75"/>
        <v>0</v>
      </c>
      <c r="BI452" s="126">
        <f t="shared" si="76"/>
        <v>0</v>
      </c>
      <c r="BJ452" s="131">
        <f t="shared" si="70"/>
        <v>0</v>
      </c>
    </row>
    <row r="453" spans="1:62" ht="13.5" thickBot="1">
      <c r="A453" s="9" t="s">
        <v>468</v>
      </c>
      <c r="B453" s="11">
        <v>1076328.08</v>
      </c>
      <c r="C453" s="11">
        <v>1080803.6499999999</v>
      </c>
      <c r="D453" s="11">
        <v>1080803.6499999999</v>
      </c>
      <c r="E453" s="11">
        <v>1067767.99</v>
      </c>
      <c r="F453" s="11">
        <v>1067767.99</v>
      </c>
      <c r="G453" s="11">
        <v>1076227.8600000001</v>
      </c>
      <c r="H453" s="11">
        <v>1080961.6599999999</v>
      </c>
      <c r="I453" s="11">
        <v>1081926.27</v>
      </c>
      <c r="J453" s="11">
        <v>1115532.98</v>
      </c>
      <c r="K453" s="11">
        <v>1113842.6399999999</v>
      </c>
      <c r="L453" s="11">
        <v>1114579.6100000001</v>
      </c>
      <c r="M453" s="11">
        <v>1114579.6100000001</v>
      </c>
      <c r="N453" s="11">
        <v>1114579.6100000001</v>
      </c>
      <c r="O453" s="11">
        <v>-536350.80000000005</v>
      </c>
      <c r="P453" s="11">
        <v>-537537.22</v>
      </c>
      <c r="Q453" s="11">
        <v>-538726.11</v>
      </c>
      <c r="R453" s="11">
        <v>-526872.16</v>
      </c>
      <c r="S453" s="11">
        <v>-528046.69999999995</v>
      </c>
      <c r="T453" s="11">
        <v>-529225.89</v>
      </c>
      <c r="U453" s="11">
        <v>-530412.35</v>
      </c>
      <c r="V453" s="11">
        <v>-530692.93999999994</v>
      </c>
      <c r="W453" s="11">
        <v>-531901.53</v>
      </c>
      <c r="X453" s="11">
        <v>-531437.35</v>
      </c>
      <c r="Y453" s="11">
        <v>-532662.98</v>
      </c>
      <c r="Z453" s="11">
        <v>-533889.02</v>
      </c>
      <c r="AA453" s="11">
        <v>-535115.06000000006</v>
      </c>
      <c r="AB453" s="11">
        <v>-1179.43</v>
      </c>
      <c r="AC453" s="11">
        <v>-1186.42</v>
      </c>
      <c r="AD453" s="11">
        <v>-1188.8900000000001</v>
      </c>
      <c r="AE453" s="11">
        <v>-1181.71</v>
      </c>
      <c r="AF453" s="11">
        <v>-1174.54</v>
      </c>
      <c r="AG453" s="11">
        <v>-1179.19</v>
      </c>
      <c r="AH453" s="11">
        <v>-1186.46</v>
      </c>
      <c r="AI453" s="11">
        <v>-1189.5899999999999</v>
      </c>
      <c r="AJ453" s="11">
        <v>-1208.5899999999999</v>
      </c>
      <c r="AK453" s="11">
        <v>-1226.1600000000001</v>
      </c>
      <c r="AL453" s="11">
        <v>-1225.6300000000001</v>
      </c>
      <c r="AM453" s="11">
        <v>-1226.04</v>
      </c>
      <c r="AN453" s="11">
        <v>-1226.04</v>
      </c>
      <c r="AO453" t="str">
        <f t="shared" si="67"/>
        <v>ED</v>
      </c>
      <c r="AP453" t="str">
        <f>IFERROR(IF(VLOOKUP(MID(A453,4,2),'Data.Lookup - Do Not Print'!$S$3:$T$7,2,FALSE)=1,MID(A453,4,2),0),"AN")</f>
        <v>AN</v>
      </c>
      <c r="AQ453" t="s">
        <v>987</v>
      </c>
      <c r="AR453" t="str">
        <f t="shared" si="68"/>
        <v>331000</v>
      </c>
      <c r="AS453" t="str">
        <f>IF(AO453="GD",VLOOKUP(_xlfn.NUMBERVALUE(AR453),'Data.Lookup - Do Not Print'!$D$3:$E$12,2,TRUE),VLOOKUP(_xlfn.NUMBERVALUE(AR453),'Data.Lookup - Do Not Print'!$A$3:$B$16,2,TRUE))</f>
        <v>Production - Hydro</v>
      </c>
      <c r="AT453">
        <v>1</v>
      </c>
      <c r="AU453" t="str">
        <f t="shared" si="69"/>
        <v>ED.AN1</v>
      </c>
      <c r="AV453" s="46">
        <f>VLOOKUP($AU453,'2022-Allocations'!$I$6:$T$24,AV$8,FALSE)</f>
        <v>0.65529999999999999</v>
      </c>
      <c r="AW453" s="46">
        <f>VLOOKUP($AU453,'2022-Allocations'!$I$6:$T$24,AW$8,FALSE)</f>
        <v>0</v>
      </c>
      <c r="AX453" s="46">
        <f>VLOOKUP($AU453,'2022-Allocations'!$I$6:$T$24,AX$8,FALSE)</f>
        <v>0.34470000000000001</v>
      </c>
      <c r="AY453" s="46">
        <f>VLOOKUP($AU453,'2022-Allocations'!$I$6:$T$24,AY$8,FALSE)</f>
        <v>0</v>
      </c>
      <c r="AZ453" s="46">
        <f>VLOOKUP($AU453,'2022-Allocations'!$I$6:$T$24,AZ$8,FALSE)</f>
        <v>0</v>
      </c>
      <c r="BA453" s="121">
        <f t="shared" si="77"/>
        <v>0</v>
      </c>
      <c r="BB453" s="46">
        <f>VLOOKUP(A453,'Data.Lookup - Do Not Print'!$G$3:$I$802,3,FALSE)</f>
        <v>1.32E-2</v>
      </c>
      <c r="BC453" s="46">
        <f>VLOOKUP(A453,'Data.Lookup - Do Not Print'!$M$3:$O$802,3,FALSE)</f>
        <v>1.5700000000000002E-2</v>
      </c>
      <c r="BD453" s="46" t="str">
        <f t="shared" si="71"/>
        <v>N</v>
      </c>
      <c r="BE453" s="126">
        <f t="shared" si="72"/>
        <v>730384</v>
      </c>
      <c r="BF453" s="126">
        <f t="shared" si="73"/>
        <v>0</v>
      </c>
      <c r="BG453" s="126">
        <f t="shared" si="74"/>
        <v>384196</v>
      </c>
      <c r="BH453" s="126">
        <f t="shared" si="75"/>
        <v>0</v>
      </c>
      <c r="BI453" s="126">
        <f t="shared" si="76"/>
        <v>0</v>
      </c>
      <c r="BJ453" s="131">
        <f t="shared" si="70"/>
        <v>0</v>
      </c>
    </row>
    <row r="454" spans="1:62" ht="13.5" thickBot="1">
      <c r="A454" s="9" t="s">
        <v>469</v>
      </c>
      <c r="B454" s="11">
        <v>5979.7</v>
      </c>
      <c r="C454" s="11">
        <v>5979.7</v>
      </c>
      <c r="D454" s="11">
        <v>5979.7</v>
      </c>
      <c r="E454" s="11">
        <v>5979.7</v>
      </c>
      <c r="F454" s="11">
        <v>5979.7</v>
      </c>
      <c r="G454" s="11">
        <v>5979.7</v>
      </c>
      <c r="H454" s="11">
        <v>5979.7</v>
      </c>
      <c r="I454" s="11">
        <v>5979.7</v>
      </c>
      <c r="J454" s="11">
        <v>5979.7</v>
      </c>
      <c r="K454" s="11">
        <v>5979.7</v>
      </c>
      <c r="L454" s="11">
        <v>5979.7</v>
      </c>
      <c r="M454" s="11">
        <v>5979.7</v>
      </c>
      <c r="N454" s="11">
        <v>5979.7</v>
      </c>
      <c r="O454" s="11">
        <v>-6400.61</v>
      </c>
      <c r="P454" s="11">
        <v>-6400.61</v>
      </c>
      <c r="Q454" s="11">
        <v>-6400.61</v>
      </c>
      <c r="R454" s="11">
        <v>-6400.61</v>
      </c>
      <c r="S454" s="11">
        <v>-6400.61</v>
      </c>
      <c r="T454" s="11">
        <v>-6400.61</v>
      </c>
      <c r="U454" s="11">
        <v>-6400.61</v>
      </c>
      <c r="V454" s="11">
        <v>-6400.61</v>
      </c>
      <c r="W454" s="11">
        <v>-6400.61</v>
      </c>
      <c r="X454" s="11">
        <v>-6400.61</v>
      </c>
      <c r="Y454" s="11">
        <v>-6400.61</v>
      </c>
      <c r="Z454" s="11">
        <v>-6400.61</v>
      </c>
      <c r="AA454" s="11">
        <v>-6400.61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t="str">
        <f t="shared" si="67"/>
        <v>ED</v>
      </c>
      <c r="AP454" t="str">
        <f>IFERROR(IF(VLOOKUP(MID(A454,4,2),'Data.Lookup - Do Not Print'!$S$3:$T$7,2,FALSE)=1,MID(A454,4,2),0),"AN")</f>
        <v>AN</v>
      </c>
      <c r="AQ454" t="s">
        <v>987</v>
      </c>
      <c r="AR454" t="str">
        <f t="shared" si="68"/>
        <v>331200</v>
      </c>
      <c r="AS454" t="str">
        <f>IF(AO454="GD",VLOOKUP(_xlfn.NUMBERVALUE(AR454),'Data.Lookup - Do Not Print'!$D$3:$E$12,2,TRUE),VLOOKUP(_xlfn.NUMBERVALUE(AR454),'Data.Lookup - Do Not Print'!$A$3:$B$16,2,TRUE))</f>
        <v>Production - Hydro</v>
      </c>
      <c r="AT454">
        <v>1</v>
      </c>
      <c r="AU454" t="str">
        <f t="shared" si="69"/>
        <v>ED.AN1</v>
      </c>
      <c r="AV454" s="46">
        <f>VLOOKUP($AU454,'2022-Allocations'!$I$6:$T$24,AV$8,FALSE)</f>
        <v>0.65529999999999999</v>
      </c>
      <c r="AW454" s="46">
        <f>VLOOKUP($AU454,'2022-Allocations'!$I$6:$T$24,AW$8,FALSE)</f>
        <v>0</v>
      </c>
      <c r="AX454" s="46">
        <f>VLOOKUP($AU454,'2022-Allocations'!$I$6:$T$24,AX$8,FALSE)</f>
        <v>0.34470000000000001</v>
      </c>
      <c r="AY454" s="46">
        <f>VLOOKUP($AU454,'2022-Allocations'!$I$6:$T$24,AY$8,FALSE)</f>
        <v>0</v>
      </c>
      <c r="AZ454" s="46">
        <f>VLOOKUP($AU454,'2022-Allocations'!$I$6:$T$24,AZ$8,FALSE)</f>
        <v>0</v>
      </c>
      <c r="BA454" s="121">
        <f t="shared" si="77"/>
        <v>0</v>
      </c>
      <c r="BB454" s="46">
        <f>VLOOKUP(A454,'Data.Lookup - Do Not Print'!$G$3:$I$802,3,FALSE)</f>
        <v>2.0399999999999998E-2</v>
      </c>
      <c r="BC454" s="46">
        <f>VLOOKUP(A454,'Data.Lookup - Do Not Print'!$M$3:$O$802,3,FALSE)</f>
        <v>0</v>
      </c>
      <c r="BD454" s="46" t="str">
        <f t="shared" si="71"/>
        <v>N</v>
      </c>
      <c r="BE454" s="126">
        <f t="shared" si="72"/>
        <v>3918</v>
      </c>
      <c r="BF454" s="126">
        <f t="shared" si="73"/>
        <v>0</v>
      </c>
      <c r="BG454" s="126">
        <f t="shared" si="74"/>
        <v>2061</v>
      </c>
      <c r="BH454" s="126">
        <f t="shared" si="75"/>
        <v>0</v>
      </c>
      <c r="BI454" s="126">
        <f t="shared" si="76"/>
        <v>0</v>
      </c>
      <c r="BJ454" s="131">
        <f t="shared" si="70"/>
        <v>0</v>
      </c>
    </row>
    <row r="455" spans="1:62" ht="13.5" thickBot="1">
      <c r="A455" s="9" t="s">
        <v>470</v>
      </c>
      <c r="B455" s="11">
        <v>7728573.3899999997</v>
      </c>
      <c r="C455" s="11">
        <v>7728573.3899999997</v>
      </c>
      <c r="D455" s="11">
        <v>7728573.3899999997</v>
      </c>
      <c r="E455" s="11">
        <v>7728573.3899999997</v>
      </c>
      <c r="F455" s="11">
        <v>7728573.3899999997</v>
      </c>
      <c r="G455" s="11">
        <v>7728573.3899999997</v>
      </c>
      <c r="H455" s="11">
        <v>7728573.3899999997</v>
      </c>
      <c r="I455" s="11">
        <v>7728573.3899999997</v>
      </c>
      <c r="J455" s="11">
        <v>7728573.3899999997</v>
      </c>
      <c r="K455" s="11">
        <v>7728573.3899999997</v>
      </c>
      <c r="L455" s="11">
        <v>7728573.3899999997</v>
      </c>
      <c r="M455" s="11">
        <v>7728573.3899999997</v>
      </c>
      <c r="N455" s="11">
        <v>7728573.3899999997</v>
      </c>
      <c r="O455" s="11">
        <v>-3059001.07</v>
      </c>
      <c r="P455" s="11">
        <v>-3070722.75</v>
      </c>
      <c r="Q455" s="11">
        <v>-3082444.43</v>
      </c>
      <c r="R455" s="11">
        <v>-3094166.11</v>
      </c>
      <c r="S455" s="11">
        <v>-3105887.79</v>
      </c>
      <c r="T455" s="11">
        <v>-3117609.47</v>
      </c>
      <c r="U455" s="11">
        <v>-3129331.15</v>
      </c>
      <c r="V455" s="11">
        <v>-3141052.83</v>
      </c>
      <c r="W455" s="11">
        <v>-3152774.49</v>
      </c>
      <c r="X455" s="11">
        <v>-3164496.15</v>
      </c>
      <c r="Y455" s="11">
        <v>-3176217.81</v>
      </c>
      <c r="Z455" s="11">
        <v>-3187939.47</v>
      </c>
      <c r="AA455" s="11">
        <v>-3199661.13</v>
      </c>
      <c r="AB455" s="11">
        <v>-11721.68</v>
      </c>
      <c r="AC455" s="11">
        <v>-11721.68</v>
      </c>
      <c r="AD455" s="11">
        <v>-11721.68</v>
      </c>
      <c r="AE455" s="11">
        <v>-11721.68</v>
      </c>
      <c r="AF455" s="11">
        <v>-11721.68</v>
      </c>
      <c r="AG455" s="11">
        <v>-11721.68</v>
      </c>
      <c r="AH455" s="11">
        <v>-11721.68</v>
      </c>
      <c r="AI455" s="11">
        <v>-11721.68</v>
      </c>
      <c r="AJ455" s="11">
        <v>-11721.66</v>
      </c>
      <c r="AK455" s="11">
        <v>-11721.66</v>
      </c>
      <c r="AL455" s="11">
        <v>-11721.66</v>
      </c>
      <c r="AM455" s="11">
        <v>-11721.66</v>
      </c>
      <c r="AN455" s="11">
        <v>-11721.66</v>
      </c>
      <c r="AO455" t="str">
        <f t="shared" si="67"/>
        <v>ED</v>
      </c>
      <c r="AP455" t="str">
        <f>IFERROR(IF(VLOOKUP(MID(A455,4,2),'Data.Lookup - Do Not Print'!$S$3:$T$7,2,FALSE)=1,MID(A455,4,2),0),"AN")</f>
        <v>AN</v>
      </c>
      <c r="AQ455" t="s">
        <v>987</v>
      </c>
      <c r="AR455" t="str">
        <f t="shared" si="68"/>
        <v>332000</v>
      </c>
      <c r="AS455" t="str">
        <f>IF(AO455="GD",VLOOKUP(_xlfn.NUMBERVALUE(AR455),'Data.Lookup - Do Not Print'!$D$3:$E$12,2,TRUE),VLOOKUP(_xlfn.NUMBERVALUE(AR455),'Data.Lookup - Do Not Print'!$A$3:$B$16,2,TRUE))</f>
        <v>Production - Hydro</v>
      </c>
      <c r="AT455">
        <v>1</v>
      </c>
      <c r="AU455" t="str">
        <f t="shared" si="69"/>
        <v>ED.AN1</v>
      </c>
      <c r="AV455" s="46">
        <f>VLOOKUP($AU455,'2022-Allocations'!$I$6:$T$24,AV$8,FALSE)</f>
        <v>0.65529999999999999</v>
      </c>
      <c r="AW455" s="46">
        <f>VLOOKUP($AU455,'2022-Allocations'!$I$6:$T$24,AW$8,FALSE)</f>
        <v>0</v>
      </c>
      <c r="AX455" s="46">
        <f>VLOOKUP($AU455,'2022-Allocations'!$I$6:$T$24,AX$8,FALSE)</f>
        <v>0.34470000000000001</v>
      </c>
      <c r="AY455" s="46">
        <f>VLOOKUP($AU455,'2022-Allocations'!$I$6:$T$24,AY$8,FALSE)</f>
        <v>0</v>
      </c>
      <c r="AZ455" s="46">
        <f>VLOOKUP($AU455,'2022-Allocations'!$I$6:$T$24,AZ$8,FALSE)</f>
        <v>0</v>
      </c>
      <c r="BA455" s="121">
        <f t="shared" si="77"/>
        <v>0</v>
      </c>
      <c r="BB455" s="46">
        <f>VLOOKUP(A455,'Data.Lookup - Do Not Print'!$G$3:$I$802,3,FALSE)</f>
        <v>1.8200000000000001E-2</v>
      </c>
      <c r="BC455" s="46">
        <f>VLOOKUP(A455,'Data.Lookup - Do Not Print'!$M$3:$O$802,3,FALSE)</f>
        <v>1.78E-2</v>
      </c>
      <c r="BD455" s="46" t="str">
        <f t="shared" si="71"/>
        <v>N</v>
      </c>
      <c r="BE455" s="126">
        <f t="shared" si="72"/>
        <v>5064534</v>
      </c>
      <c r="BF455" s="126">
        <f t="shared" si="73"/>
        <v>0</v>
      </c>
      <c r="BG455" s="126">
        <f t="shared" si="74"/>
        <v>2664039</v>
      </c>
      <c r="BH455" s="126">
        <f t="shared" si="75"/>
        <v>0</v>
      </c>
      <c r="BI455" s="126">
        <f t="shared" si="76"/>
        <v>0</v>
      </c>
      <c r="BJ455" s="131">
        <f t="shared" si="70"/>
        <v>0</v>
      </c>
    </row>
    <row r="456" spans="1:62" ht="13.5" thickBot="1">
      <c r="A456" s="9" t="s">
        <v>471</v>
      </c>
      <c r="B456" s="12">
        <v>0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t="str">
        <f t="shared" si="67"/>
        <v>ED</v>
      </c>
      <c r="AP456" t="str">
        <f>IFERROR(IF(VLOOKUP(MID(A456,4,2),'Data.Lookup - Do Not Print'!$S$3:$T$7,2,FALSE)=1,MID(A456,4,2),0),"AN")</f>
        <v>AN</v>
      </c>
      <c r="AQ456" t="s">
        <v>987</v>
      </c>
      <c r="AR456" t="str">
        <f t="shared" si="68"/>
        <v>332200</v>
      </c>
      <c r="AS456" t="str">
        <f>IF(AO456="GD",VLOOKUP(_xlfn.NUMBERVALUE(AR456),'Data.Lookup - Do Not Print'!$D$3:$E$12,2,TRUE),VLOOKUP(_xlfn.NUMBERVALUE(AR456),'Data.Lookup - Do Not Print'!$A$3:$B$16,2,TRUE))</f>
        <v>Production - Hydro</v>
      </c>
      <c r="AT456">
        <v>1</v>
      </c>
      <c r="AU456" t="str">
        <f t="shared" si="69"/>
        <v>ED.AN1</v>
      </c>
      <c r="AV456" s="46">
        <f>VLOOKUP($AU456,'2022-Allocations'!$I$6:$T$24,AV$8,FALSE)</f>
        <v>0.65529999999999999</v>
      </c>
      <c r="AW456" s="46">
        <f>VLOOKUP($AU456,'2022-Allocations'!$I$6:$T$24,AW$8,FALSE)</f>
        <v>0</v>
      </c>
      <c r="AX456" s="46">
        <f>VLOOKUP($AU456,'2022-Allocations'!$I$6:$T$24,AX$8,FALSE)</f>
        <v>0.34470000000000001</v>
      </c>
      <c r="AY456" s="46">
        <f>VLOOKUP($AU456,'2022-Allocations'!$I$6:$T$24,AY$8,FALSE)</f>
        <v>0</v>
      </c>
      <c r="AZ456" s="46">
        <f>VLOOKUP($AU456,'2022-Allocations'!$I$6:$T$24,AZ$8,FALSE)</f>
        <v>0</v>
      </c>
      <c r="BA456" s="121">
        <f t="shared" si="77"/>
        <v>0</v>
      </c>
      <c r="BB456" s="46">
        <f>VLOOKUP(A456,'Data.Lookup - Do Not Print'!$G$3:$I$802,3,FALSE)</f>
        <v>1.8499999999999999E-2</v>
      </c>
      <c r="BC456" s="46">
        <f>VLOOKUP(A456,'Data.Lookup - Do Not Print'!$M$3:$O$802,3,FALSE)</f>
        <v>0</v>
      </c>
      <c r="BD456" s="46" t="str">
        <f t="shared" si="71"/>
        <v>N</v>
      </c>
      <c r="BE456" s="126">
        <f t="shared" si="72"/>
        <v>0</v>
      </c>
      <c r="BF456" s="126">
        <f t="shared" si="73"/>
        <v>0</v>
      </c>
      <c r="BG456" s="126">
        <f t="shared" si="74"/>
        <v>0</v>
      </c>
      <c r="BH456" s="126">
        <f t="shared" si="75"/>
        <v>0</v>
      </c>
      <c r="BI456" s="126">
        <f t="shared" si="76"/>
        <v>0</v>
      </c>
      <c r="BJ456" s="131">
        <f t="shared" si="70"/>
        <v>0</v>
      </c>
    </row>
    <row r="457" spans="1:62" ht="13.5" thickBot="1">
      <c r="A457" s="9" t="s">
        <v>472</v>
      </c>
      <c r="B457" s="11">
        <v>1166450.56</v>
      </c>
      <c r="C457" s="11">
        <v>1166450.56</v>
      </c>
      <c r="D457" s="11">
        <v>1166450.56</v>
      </c>
      <c r="E457" s="11">
        <v>1166450.56</v>
      </c>
      <c r="F457" s="11">
        <v>1166450.56</v>
      </c>
      <c r="G457" s="11">
        <v>1166450.56</v>
      </c>
      <c r="H457" s="11">
        <v>1166450.56</v>
      </c>
      <c r="I457" s="11">
        <v>1166450.56</v>
      </c>
      <c r="J457" s="11">
        <v>1166450.56</v>
      </c>
      <c r="K457" s="11">
        <v>1192387.97</v>
      </c>
      <c r="L457" s="11">
        <v>1192387.97</v>
      </c>
      <c r="M457" s="11">
        <v>1192387.97</v>
      </c>
      <c r="N457" s="11">
        <v>1181041.97</v>
      </c>
      <c r="O457" s="11">
        <v>-1221089.6000000001</v>
      </c>
      <c r="P457" s="11">
        <v>-1221089.6000000001</v>
      </c>
      <c r="Q457" s="11">
        <v>-1221089.6000000001</v>
      </c>
      <c r="R457" s="11">
        <v>-1221089.6000000001</v>
      </c>
      <c r="S457" s="11">
        <v>-1221089.6000000001</v>
      </c>
      <c r="T457" s="11">
        <v>-1221089.6000000001</v>
      </c>
      <c r="U457" s="11">
        <v>-1221089.6000000001</v>
      </c>
      <c r="V457" s="11">
        <v>-1221089.6000000001</v>
      </c>
      <c r="W457" s="11">
        <v>-1221089.6000000001</v>
      </c>
      <c r="X457" s="11">
        <v>-1221089.6000000001</v>
      </c>
      <c r="Y457" s="11">
        <v>-1221089.6000000001</v>
      </c>
      <c r="Z457" s="11">
        <v>-1221089.6000000001</v>
      </c>
      <c r="AA457" s="11">
        <v>-1209743.6000000001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t="str">
        <f t="shared" si="67"/>
        <v>ED</v>
      </c>
      <c r="AP457" t="str">
        <f>IFERROR(IF(VLOOKUP(MID(A457,4,2),'Data.Lookup - Do Not Print'!$S$3:$T$7,2,FALSE)=1,MID(A457,4,2),0),"AN")</f>
        <v>AN</v>
      </c>
      <c r="AQ457" t="s">
        <v>987</v>
      </c>
      <c r="AR457" t="str">
        <f t="shared" si="68"/>
        <v>333000</v>
      </c>
      <c r="AS457" t="str">
        <f>IF(AO457="GD",VLOOKUP(_xlfn.NUMBERVALUE(AR457),'Data.Lookup - Do Not Print'!$D$3:$E$12,2,TRUE),VLOOKUP(_xlfn.NUMBERVALUE(AR457),'Data.Lookup - Do Not Print'!$A$3:$B$16,2,TRUE))</f>
        <v>Production - Hydro</v>
      </c>
      <c r="AT457">
        <v>1</v>
      </c>
      <c r="AU457" t="str">
        <f t="shared" si="69"/>
        <v>ED.AN1</v>
      </c>
      <c r="AV457" s="46">
        <f>VLOOKUP($AU457,'2022-Allocations'!$I$6:$T$24,AV$8,FALSE)</f>
        <v>0.65529999999999999</v>
      </c>
      <c r="AW457" s="46">
        <f>VLOOKUP($AU457,'2022-Allocations'!$I$6:$T$24,AW$8,FALSE)</f>
        <v>0</v>
      </c>
      <c r="AX457" s="46">
        <f>VLOOKUP($AU457,'2022-Allocations'!$I$6:$T$24,AX$8,FALSE)</f>
        <v>0.34470000000000001</v>
      </c>
      <c r="AY457" s="46">
        <f>VLOOKUP($AU457,'2022-Allocations'!$I$6:$T$24,AY$8,FALSE)</f>
        <v>0</v>
      </c>
      <c r="AZ457" s="46">
        <f>VLOOKUP($AU457,'2022-Allocations'!$I$6:$T$24,AZ$8,FALSE)</f>
        <v>0</v>
      </c>
      <c r="BA457" s="121">
        <f t="shared" si="77"/>
        <v>0</v>
      </c>
      <c r="BB457" s="46">
        <f>VLOOKUP(A457,'Data.Lookup - Do Not Print'!$G$3:$I$802,3,FALSE)</f>
        <v>2.2000000000000001E-3</v>
      </c>
      <c r="BC457" s="46">
        <f>VLOOKUP(A457,'Data.Lookup - Do Not Print'!$M$3:$O$802,3,FALSE)</f>
        <v>1E-3</v>
      </c>
      <c r="BD457" s="46" t="str">
        <f t="shared" si="71"/>
        <v>N</v>
      </c>
      <c r="BE457" s="126">
        <f t="shared" si="72"/>
        <v>773937</v>
      </c>
      <c r="BF457" s="126">
        <f t="shared" si="73"/>
        <v>0</v>
      </c>
      <c r="BG457" s="126">
        <f t="shared" si="74"/>
        <v>407105</v>
      </c>
      <c r="BH457" s="126">
        <f t="shared" si="75"/>
        <v>0</v>
      </c>
      <c r="BI457" s="126">
        <f t="shared" si="76"/>
        <v>0</v>
      </c>
      <c r="BJ457" s="131">
        <f t="shared" si="70"/>
        <v>0</v>
      </c>
    </row>
    <row r="458" spans="1:62" ht="13.5" thickBot="1">
      <c r="A458" s="9" t="s">
        <v>473</v>
      </c>
      <c r="B458" s="11">
        <v>4298798.08</v>
      </c>
      <c r="C458" s="11">
        <v>4298798.08</v>
      </c>
      <c r="D458" s="11">
        <v>4298798.08</v>
      </c>
      <c r="E458" s="11">
        <v>4298798.08</v>
      </c>
      <c r="F458" s="11">
        <v>4298798.08</v>
      </c>
      <c r="G458" s="11">
        <v>4298798.08</v>
      </c>
      <c r="H458" s="11">
        <v>4298798.08</v>
      </c>
      <c r="I458" s="11">
        <v>4298798.08</v>
      </c>
      <c r="J458" s="11">
        <v>4298798.08</v>
      </c>
      <c r="K458" s="11">
        <v>4298798.08</v>
      </c>
      <c r="L458" s="11">
        <v>4298798.08</v>
      </c>
      <c r="M458" s="11">
        <v>4298798.08</v>
      </c>
      <c r="N458" s="11">
        <v>4298798.08</v>
      </c>
      <c r="O458" s="11">
        <v>-1084718.52</v>
      </c>
      <c r="P458" s="11">
        <v>-1095859.57</v>
      </c>
      <c r="Q458" s="11">
        <v>-1107000.6200000001</v>
      </c>
      <c r="R458" s="11">
        <v>-1118141.67</v>
      </c>
      <c r="S458" s="11">
        <v>-1129282.72</v>
      </c>
      <c r="T458" s="11">
        <v>-1140423.77</v>
      </c>
      <c r="U458" s="11">
        <v>-1151564.82</v>
      </c>
      <c r="V458" s="11">
        <v>-1162705.8700000001</v>
      </c>
      <c r="W458" s="11">
        <v>-1173846.93</v>
      </c>
      <c r="X458" s="11">
        <v>-1184987.99</v>
      </c>
      <c r="Y458" s="11">
        <v>-1196129.05</v>
      </c>
      <c r="Z458" s="11">
        <v>-1207270.1100000001</v>
      </c>
      <c r="AA458" s="11">
        <v>-1218411.17</v>
      </c>
      <c r="AB458" s="11">
        <v>-11141.05</v>
      </c>
      <c r="AC458" s="11">
        <v>-11141.05</v>
      </c>
      <c r="AD458" s="11">
        <v>-11141.05</v>
      </c>
      <c r="AE458" s="11">
        <v>-11141.05</v>
      </c>
      <c r="AF458" s="11">
        <v>-11141.05</v>
      </c>
      <c r="AG458" s="11">
        <v>-11141.05</v>
      </c>
      <c r="AH458" s="11">
        <v>-11141.05</v>
      </c>
      <c r="AI458" s="11">
        <v>-11141.05</v>
      </c>
      <c r="AJ458" s="11">
        <v>-11141.06</v>
      </c>
      <c r="AK458" s="11">
        <v>-11141.06</v>
      </c>
      <c r="AL458" s="11">
        <v>-11141.06</v>
      </c>
      <c r="AM458" s="11">
        <v>-11141.06</v>
      </c>
      <c r="AN458" s="11">
        <v>-11141.06</v>
      </c>
      <c r="AO458" t="str">
        <f t="shared" si="67"/>
        <v>ED</v>
      </c>
      <c r="AP458" t="str">
        <f>IFERROR(IF(VLOOKUP(MID(A458,4,2),'Data.Lookup - Do Not Print'!$S$3:$T$7,2,FALSE)=1,MID(A458,4,2),0),"AN")</f>
        <v>AN</v>
      </c>
      <c r="AQ458" t="s">
        <v>987</v>
      </c>
      <c r="AR458" t="str">
        <f t="shared" si="68"/>
        <v>334000</v>
      </c>
      <c r="AS458" t="str">
        <f>IF(AO458="GD",VLOOKUP(_xlfn.NUMBERVALUE(AR458),'Data.Lookup - Do Not Print'!$D$3:$E$12,2,TRUE),VLOOKUP(_xlfn.NUMBERVALUE(AR458),'Data.Lookup - Do Not Print'!$A$3:$B$16,2,TRUE))</f>
        <v>Production - Hydro</v>
      </c>
      <c r="AT458">
        <v>1</v>
      </c>
      <c r="AU458" t="str">
        <f t="shared" si="69"/>
        <v>ED.AN1</v>
      </c>
      <c r="AV458" s="46">
        <f>VLOOKUP($AU458,'2022-Allocations'!$I$6:$T$24,AV$8,FALSE)</f>
        <v>0.65529999999999999</v>
      </c>
      <c r="AW458" s="46">
        <f>VLOOKUP($AU458,'2022-Allocations'!$I$6:$T$24,AW$8,FALSE)</f>
        <v>0</v>
      </c>
      <c r="AX458" s="46">
        <f>VLOOKUP($AU458,'2022-Allocations'!$I$6:$T$24,AX$8,FALSE)</f>
        <v>0.34470000000000001</v>
      </c>
      <c r="AY458" s="46">
        <f>VLOOKUP($AU458,'2022-Allocations'!$I$6:$T$24,AY$8,FALSE)</f>
        <v>0</v>
      </c>
      <c r="AZ458" s="46">
        <f>VLOOKUP($AU458,'2022-Allocations'!$I$6:$T$24,AZ$8,FALSE)</f>
        <v>0</v>
      </c>
      <c r="BA458" s="121">
        <f t="shared" si="77"/>
        <v>0</v>
      </c>
      <c r="BB458" s="46">
        <f>VLOOKUP(A458,'Data.Lookup - Do Not Print'!$G$3:$I$802,3,FALSE)</f>
        <v>3.1100000000000003E-2</v>
      </c>
      <c r="BC458" s="46">
        <f>VLOOKUP(A458,'Data.Lookup - Do Not Print'!$M$3:$O$802,3,FALSE)</f>
        <v>2.98E-2</v>
      </c>
      <c r="BD458" s="46" t="str">
        <f t="shared" si="71"/>
        <v>N</v>
      </c>
      <c r="BE458" s="126">
        <f t="shared" si="72"/>
        <v>2817002</v>
      </c>
      <c r="BF458" s="126">
        <f t="shared" si="73"/>
        <v>0</v>
      </c>
      <c r="BG458" s="126">
        <f t="shared" si="74"/>
        <v>1481796</v>
      </c>
      <c r="BH458" s="126">
        <f t="shared" si="75"/>
        <v>0</v>
      </c>
      <c r="BI458" s="126">
        <f t="shared" si="76"/>
        <v>0</v>
      </c>
      <c r="BJ458" s="131">
        <f t="shared" si="70"/>
        <v>0</v>
      </c>
    </row>
    <row r="459" spans="1:62" ht="13.5" thickBot="1">
      <c r="A459" s="9" t="s">
        <v>474</v>
      </c>
      <c r="B459" s="11">
        <v>104449.82</v>
      </c>
      <c r="C459" s="11">
        <v>104449.82</v>
      </c>
      <c r="D459" s="11">
        <v>104449.82</v>
      </c>
      <c r="E459" s="11">
        <v>104449.82</v>
      </c>
      <c r="F459" s="11">
        <v>104449.82</v>
      </c>
      <c r="G459" s="11">
        <v>104449.82</v>
      </c>
      <c r="H459" s="11">
        <v>104449.82</v>
      </c>
      <c r="I459" s="11">
        <v>104449.82</v>
      </c>
      <c r="J459" s="11">
        <v>104449.82</v>
      </c>
      <c r="K459" s="11">
        <v>104449.82</v>
      </c>
      <c r="L459" s="11">
        <v>104449.82</v>
      </c>
      <c r="M459" s="11">
        <v>104449.82</v>
      </c>
      <c r="N459" s="11">
        <v>104449.82</v>
      </c>
      <c r="O459" s="11">
        <v>-40545.69</v>
      </c>
      <c r="P459" s="11">
        <v>-40731.96</v>
      </c>
      <c r="Q459" s="11">
        <v>-40918.230000000003</v>
      </c>
      <c r="R459" s="11">
        <v>-41104.5</v>
      </c>
      <c r="S459" s="11">
        <v>-41290.769999999997</v>
      </c>
      <c r="T459" s="11">
        <v>-41477.040000000001</v>
      </c>
      <c r="U459" s="11">
        <v>-41663.31</v>
      </c>
      <c r="V459" s="11">
        <v>-41849.58</v>
      </c>
      <c r="W459" s="11">
        <v>-42035.85</v>
      </c>
      <c r="X459" s="11">
        <v>-42222.12</v>
      </c>
      <c r="Y459" s="11">
        <v>-42408.39</v>
      </c>
      <c r="Z459" s="11">
        <v>-42594.66</v>
      </c>
      <c r="AA459" s="11">
        <v>-42780.93</v>
      </c>
      <c r="AB459" s="11">
        <v>-186.27</v>
      </c>
      <c r="AC459" s="11">
        <v>-186.27</v>
      </c>
      <c r="AD459" s="11">
        <v>-186.27</v>
      </c>
      <c r="AE459" s="11">
        <v>-186.27</v>
      </c>
      <c r="AF459" s="11">
        <v>-186.27</v>
      </c>
      <c r="AG459" s="11">
        <v>-186.27</v>
      </c>
      <c r="AH459" s="11">
        <v>-186.27</v>
      </c>
      <c r="AI459" s="11">
        <v>-186.27</v>
      </c>
      <c r="AJ459" s="11">
        <v>-186.27</v>
      </c>
      <c r="AK459" s="11">
        <v>-186.27</v>
      </c>
      <c r="AL459" s="11">
        <v>-186.27</v>
      </c>
      <c r="AM459" s="11">
        <v>-186.27</v>
      </c>
      <c r="AN459" s="11">
        <v>-186.27</v>
      </c>
      <c r="AO459" t="str">
        <f t="shared" ref="AO459:AO522" si="78">LEFT(A459,2)</f>
        <v>ED</v>
      </c>
      <c r="AP459" t="str">
        <f>IFERROR(IF(VLOOKUP(MID(A459,4,2),'Data.Lookup - Do Not Print'!$S$3:$T$7,2,FALSE)=1,MID(A459,4,2),0),"AN")</f>
        <v>AN</v>
      </c>
      <c r="AQ459" t="s">
        <v>987</v>
      </c>
      <c r="AR459" t="str">
        <f t="shared" ref="AR459:AR522" si="79">RIGHT(A459,6)</f>
        <v>335000</v>
      </c>
      <c r="AS459" t="str">
        <f>IF(AO459="GD",VLOOKUP(_xlfn.NUMBERVALUE(AR459),'Data.Lookup - Do Not Print'!$D$3:$E$12,2,TRUE),VLOOKUP(_xlfn.NUMBERVALUE(AR459),'Data.Lookup - Do Not Print'!$A$3:$B$16,2,TRUE))</f>
        <v>Production - Hydro</v>
      </c>
      <c r="AT459">
        <v>1</v>
      </c>
      <c r="AU459" t="str">
        <f t="shared" ref="AU459:AU522" si="80">_xlfn.CONCAT(AO459,".",AP459,AT459)</f>
        <v>ED.AN1</v>
      </c>
      <c r="AV459" s="46">
        <f>VLOOKUP($AU459,'2022-Allocations'!$I$6:$T$24,AV$8,FALSE)</f>
        <v>0.65529999999999999</v>
      </c>
      <c r="AW459" s="46">
        <f>VLOOKUP($AU459,'2022-Allocations'!$I$6:$T$24,AW$8,FALSE)</f>
        <v>0</v>
      </c>
      <c r="AX459" s="46">
        <f>VLOOKUP($AU459,'2022-Allocations'!$I$6:$T$24,AX$8,FALSE)</f>
        <v>0.34470000000000001</v>
      </c>
      <c r="AY459" s="46">
        <f>VLOOKUP($AU459,'2022-Allocations'!$I$6:$T$24,AY$8,FALSE)</f>
        <v>0</v>
      </c>
      <c r="AZ459" s="46">
        <f>VLOOKUP($AU459,'2022-Allocations'!$I$6:$T$24,AZ$8,FALSE)</f>
        <v>0</v>
      </c>
      <c r="BA459" s="121">
        <f t="shared" si="77"/>
        <v>0</v>
      </c>
      <c r="BB459" s="46">
        <f>VLOOKUP(A459,'Data.Lookup - Do Not Print'!$G$3:$I$802,3,FALSE)</f>
        <v>2.1399999999999999E-2</v>
      </c>
      <c r="BC459" s="46">
        <f>VLOOKUP(A459,'Data.Lookup - Do Not Print'!$M$3:$O$802,3,FALSE)</f>
        <v>2.0299999999999999E-2</v>
      </c>
      <c r="BD459" s="46" t="str">
        <f t="shared" si="71"/>
        <v>N</v>
      </c>
      <c r="BE459" s="126">
        <f t="shared" si="72"/>
        <v>68446</v>
      </c>
      <c r="BF459" s="126">
        <f t="shared" si="73"/>
        <v>0</v>
      </c>
      <c r="BG459" s="126">
        <f t="shared" si="74"/>
        <v>36004</v>
      </c>
      <c r="BH459" s="126">
        <f t="shared" si="75"/>
        <v>0</v>
      </c>
      <c r="BI459" s="126">
        <f t="shared" si="76"/>
        <v>0</v>
      </c>
      <c r="BJ459" s="131">
        <f t="shared" ref="BJ459:BJ522" si="81">IF(ABS(SUM(BE459:BI459)-N459)&gt;1,"Allocate",0)</f>
        <v>0</v>
      </c>
    </row>
    <row r="460" spans="1:62" ht="13.5" thickBot="1">
      <c r="A460" s="9" t="s">
        <v>475</v>
      </c>
      <c r="B460" s="11">
        <v>508242.34</v>
      </c>
      <c r="C460" s="11">
        <v>508242.34</v>
      </c>
      <c r="D460" s="11">
        <v>508242.34</v>
      </c>
      <c r="E460" s="11">
        <v>508242.34</v>
      </c>
      <c r="F460" s="11">
        <v>508242.34</v>
      </c>
      <c r="G460" s="11">
        <v>508242.34</v>
      </c>
      <c r="H460" s="11">
        <v>508242.34</v>
      </c>
      <c r="I460" s="11">
        <v>508242.34</v>
      </c>
      <c r="J460" s="11">
        <v>508242.34</v>
      </c>
      <c r="K460" s="11">
        <v>508242.34</v>
      </c>
      <c r="L460" s="11">
        <v>508242.34</v>
      </c>
      <c r="M460" s="11">
        <v>508242.34</v>
      </c>
      <c r="N460" s="11">
        <v>508242.34</v>
      </c>
      <c r="O460" s="11">
        <v>-61892.11</v>
      </c>
      <c r="P460" s="11">
        <v>-62963.66</v>
      </c>
      <c r="Q460" s="11">
        <v>-64035.21</v>
      </c>
      <c r="R460" s="11">
        <v>-65106.76</v>
      </c>
      <c r="S460" s="11">
        <v>-66178.31</v>
      </c>
      <c r="T460" s="11">
        <v>-67249.86</v>
      </c>
      <c r="U460" s="11">
        <v>-68321.41</v>
      </c>
      <c r="V460" s="11">
        <v>-69392.960000000006</v>
      </c>
      <c r="W460" s="11">
        <v>-70464.509999999995</v>
      </c>
      <c r="X460" s="11">
        <v>-71536.06</v>
      </c>
      <c r="Y460" s="11">
        <v>-72607.61</v>
      </c>
      <c r="Z460" s="11">
        <v>-73679.16</v>
      </c>
      <c r="AA460" s="11">
        <v>-74750.710000000006</v>
      </c>
      <c r="AB460" s="11">
        <v>-1071.55</v>
      </c>
      <c r="AC460" s="11">
        <v>-1071.55</v>
      </c>
      <c r="AD460" s="11">
        <v>-1071.55</v>
      </c>
      <c r="AE460" s="11">
        <v>-1071.55</v>
      </c>
      <c r="AF460" s="11">
        <v>-1071.55</v>
      </c>
      <c r="AG460" s="11">
        <v>-1071.55</v>
      </c>
      <c r="AH460" s="11">
        <v>-1071.55</v>
      </c>
      <c r="AI460" s="11">
        <v>-1071.55</v>
      </c>
      <c r="AJ460" s="11">
        <v>-1071.55</v>
      </c>
      <c r="AK460" s="11">
        <v>-1071.55</v>
      </c>
      <c r="AL460" s="11">
        <v>-1071.55</v>
      </c>
      <c r="AM460" s="11">
        <v>-1071.55</v>
      </c>
      <c r="AN460" s="11">
        <v>-1071.55</v>
      </c>
      <c r="AO460" t="str">
        <f t="shared" si="78"/>
        <v>ED</v>
      </c>
      <c r="AP460" t="str">
        <f>IFERROR(IF(VLOOKUP(MID(A460,4,2),'Data.Lookup - Do Not Print'!$S$3:$T$7,2,FALSE)=1,MID(A460,4,2),0),"AN")</f>
        <v>AN</v>
      </c>
      <c r="AQ460" t="s">
        <v>987</v>
      </c>
      <c r="AR460" t="str">
        <f t="shared" si="79"/>
        <v>336000</v>
      </c>
      <c r="AS460" t="str">
        <f>IF(AO460="GD",VLOOKUP(_xlfn.NUMBERVALUE(AR460),'Data.Lookup - Do Not Print'!$D$3:$E$12,2,TRUE),VLOOKUP(_xlfn.NUMBERVALUE(AR460),'Data.Lookup - Do Not Print'!$A$3:$B$16,2,TRUE))</f>
        <v>Production - Hydro</v>
      </c>
      <c r="AT460">
        <v>1</v>
      </c>
      <c r="AU460" t="str">
        <f t="shared" si="80"/>
        <v>ED.AN1</v>
      </c>
      <c r="AV460" s="46">
        <f>VLOOKUP($AU460,'2022-Allocations'!$I$6:$T$24,AV$8,FALSE)</f>
        <v>0.65529999999999999</v>
      </c>
      <c r="AW460" s="46">
        <f>VLOOKUP($AU460,'2022-Allocations'!$I$6:$T$24,AW$8,FALSE)</f>
        <v>0</v>
      </c>
      <c r="AX460" s="46">
        <f>VLOOKUP($AU460,'2022-Allocations'!$I$6:$T$24,AX$8,FALSE)</f>
        <v>0.34470000000000001</v>
      </c>
      <c r="AY460" s="46">
        <f>VLOOKUP($AU460,'2022-Allocations'!$I$6:$T$24,AY$8,FALSE)</f>
        <v>0</v>
      </c>
      <c r="AZ460" s="46">
        <f>VLOOKUP($AU460,'2022-Allocations'!$I$6:$T$24,AZ$8,FALSE)</f>
        <v>0</v>
      </c>
      <c r="BA460" s="121">
        <f t="shared" si="77"/>
        <v>0</v>
      </c>
      <c r="BB460" s="46">
        <f>VLOOKUP(A460,'Data.Lookup - Do Not Print'!$G$3:$I$802,3,FALSE)</f>
        <v>2.5300000000000003E-2</v>
      </c>
      <c r="BC460" s="46">
        <f>VLOOKUP(A460,'Data.Lookup - Do Not Print'!$M$3:$O$802,3,FALSE)</f>
        <v>2.4799999999999999E-2</v>
      </c>
      <c r="BD460" s="46" t="str">
        <f t="shared" ref="BD460:BD523" si="82">IF(AND(BB460=0,BC460=0),"Y","N")</f>
        <v>N</v>
      </c>
      <c r="BE460" s="126">
        <f t="shared" ref="BE460:BE523" si="83">ROUND($N460*AV460,0)</f>
        <v>333051</v>
      </c>
      <c r="BF460" s="126">
        <f t="shared" ref="BF460:BF523" si="84">ROUND($N460*AW460,0)</f>
        <v>0</v>
      </c>
      <c r="BG460" s="126">
        <f t="shared" ref="BG460:BG523" si="85">ROUND($N460*AX460,0)</f>
        <v>175191</v>
      </c>
      <c r="BH460" s="126">
        <f t="shared" ref="BH460:BH523" si="86">ROUND($N460*AY460,0)</f>
        <v>0</v>
      </c>
      <c r="BI460" s="126">
        <f t="shared" ref="BI460:BI523" si="87">ROUND($N460*AZ460,0)</f>
        <v>0</v>
      </c>
      <c r="BJ460" s="131">
        <f t="shared" si="81"/>
        <v>0</v>
      </c>
    </row>
    <row r="461" spans="1:62" ht="13.5" thickBot="1">
      <c r="A461" s="9" t="s">
        <v>476</v>
      </c>
      <c r="B461" s="11">
        <v>3133866.02</v>
      </c>
      <c r="C461" s="11">
        <v>3133957.45</v>
      </c>
      <c r="D461" s="11">
        <v>3133957.45</v>
      </c>
      <c r="E461" s="11">
        <v>3133957.45</v>
      </c>
      <c r="F461" s="11">
        <v>3134370.96</v>
      </c>
      <c r="G461" s="11">
        <v>3134370.96</v>
      </c>
      <c r="H461" s="11">
        <v>3134370.96</v>
      </c>
      <c r="I461" s="11">
        <v>3134370.96</v>
      </c>
      <c r="J461" s="11">
        <v>3134370.96</v>
      </c>
      <c r="K461" s="11">
        <v>3134370.96</v>
      </c>
      <c r="L461" s="11">
        <v>3134370.96</v>
      </c>
      <c r="M461" s="11">
        <v>3134370.96</v>
      </c>
      <c r="N461" s="11">
        <v>3134370.96</v>
      </c>
      <c r="O461" s="11">
        <v>-278641.51</v>
      </c>
      <c r="P461" s="11">
        <v>-289091.67</v>
      </c>
      <c r="Q461" s="11">
        <v>-299541.98</v>
      </c>
      <c r="R461" s="11">
        <v>-309992.3</v>
      </c>
      <c r="S461" s="11">
        <v>-320443.31</v>
      </c>
      <c r="T461" s="11">
        <v>-330895.03000000003</v>
      </c>
      <c r="U461" s="11">
        <v>-341346.75</v>
      </c>
      <c r="V461" s="11">
        <v>-351798.44</v>
      </c>
      <c r="W461" s="11">
        <v>-362250.15</v>
      </c>
      <c r="X461" s="11">
        <v>-372701.86</v>
      </c>
      <c r="Y461" s="11">
        <v>-383153.58</v>
      </c>
      <c r="Z461" s="11">
        <v>-393605.28</v>
      </c>
      <c r="AA461" s="12">
        <v>-404057</v>
      </c>
      <c r="AB461" s="11">
        <v>-10442.68</v>
      </c>
      <c r="AC461" s="11">
        <v>-10450.16</v>
      </c>
      <c r="AD461" s="11">
        <v>-10450.31</v>
      </c>
      <c r="AE461" s="11">
        <v>-10450.32</v>
      </c>
      <c r="AF461" s="11">
        <v>-10451.01</v>
      </c>
      <c r="AG461" s="11">
        <v>-10451.719999999999</v>
      </c>
      <c r="AH461" s="11">
        <v>-10451.719999999999</v>
      </c>
      <c r="AI461" s="11">
        <v>-10451.69</v>
      </c>
      <c r="AJ461" s="11">
        <v>-10451.709999999999</v>
      </c>
      <c r="AK461" s="11">
        <v>-10451.709999999999</v>
      </c>
      <c r="AL461" s="11">
        <v>-10451.719999999999</v>
      </c>
      <c r="AM461" s="11">
        <v>-10451.700000000001</v>
      </c>
      <c r="AN461" s="11">
        <v>-10451.719999999999</v>
      </c>
      <c r="AO461" t="str">
        <f t="shared" si="78"/>
        <v>ED</v>
      </c>
      <c r="AP461" t="str">
        <f>IFERROR(IF(VLOOKUP(MID(A461,4,2),'Data.Lookup - Do Not Print'!$S$3:$T$7,2,FALSE)=1,MID(A461,4,2),0),"AN")</f>
        <v>WA</v>
      </c>
      <c r="AQ461" s="153" t="s">
        <v>986</v>
      </c>
      <c r="AR461" t="str">
        <f t="shared" si="79"/>
        <v>302000</v>
      </c>
      <c r="AS461" t="str">
        <f>IF(AO461="GD",VLOOKUP(_xlfn.NUMBERVALUE(AR461),'Data.Lookup - Do Not Print'!$D$3:$E$12,2,TRUE),VLOOKUP(_xlfn.NUMBERVALUE(AR461),'Data.Lookup - Do Not Print'!$A$3:$B$16,2,TRUE))</f>
        <v>Intangibles</v>
      </c>
      <c r="AT461">
        <v>4</v>
      </c>
      <c r="AU461" t="str">
        <f t="shared" si="80"/>
        <v>ED.WA4</v>
      </c>
      <c r="AV461" s="46">
        <f>VLOOKUP($AU461,'2022-Allocations'!$I$6:$T$24,AV$8,FALSE)</f>
        <v>1</v>
      </c>
      <c r="AW461" s="46">
        <f>VLOOKUP($AU461,'2022-Allocations'!$I$6:$T$24,AW$8,FALSE)</f>
        <v>0</v>
      </c>
      <c r="AX461" s="46">
        <f>VLOOKUP($AU461,'2022-Allocations'!$I$6:$T$24,AX$8,FALSE)</f>
        <v>0</v>
      </c>
      <c r="AY461" s="46">
        <f>VLOOKUP($AU461,'2022-Allocations'!$I$6:$T$24,AY$8,FALSE)</f>
        <v>0</v>
      </c>
      <c r="AZ461" s="46">
        <f>VLOOKUP($AU461,'2022-Allocations'!$I$6:$T$24,AZ$8,FALSE)</f>
        <v>0</v>
      </c>
      <c r="BA461" s="121">
        <f t="shared" si="77"/>
        <v>0</v>
      </c>
      <c r="BB461" s="46">
        <f>VLOOKUP(A461,'Data.Lookup - Do Not Print'!$G$3:$I$802,3,FALSE)</f>
        <v>0.04</v>
      </c>
      <c r="BC461" s="46">
        <f>VLOOKUP(A461,'Data.Lookup - Do Not Print'!$M$3:$O$802,3,FALSE)</f>
        <v>0.04</v>
      </c>
      <c r="BD461" s="46" t="str">
        <f t="shared" si="82"/>
        <v>N</v>
      </c>
      <c r="BE461" s="126">
        <f t="shared" si="83"/>
        <v>3134371</v>
      </c>
      <c r="BF461" s="126">
        <f t="shared" si="84"/>
        <v>0</v>
      </c>
      <c r="BG461" s="126">
        <f t="shared" si="85"/>
        <v>0</v>
      </c>
      <c r="BH461" s="126">
        <f t="shared" si="86"/>
        <v>0</v>
      </c>
      <c r="BI461" s="126">
        <f t="shared" si="87"/>
        <v>0</v>
      </c>
      <c r="BJ461" s="131">
        <f t="shared" si="81"/>
        <v>0</v>
      </c>
    </row>
    <row r="462" spans="1:62" ht="13.5" thickBot="1">
      <c r="A462" s="9" t="s">
        <v>477</v>
      </c>
      <c r="B462" s="11">
        <v>319716.34999999998</v>
      </c>
      <c r="C462" s="11">
        <v>319716.34999999998</v>
      </c>
      <c r="D462" s="11">
        <v>319716.34999999998</v>
      </c>
      <c r="E462" s="11">
        <v>319716.34999999998</v>
      </c>
      <c r="F462" s="11">
        <v>319716.34999999998</v>
      </c>
      <c r="G462" s="11">
        <v>319716.34999999998</v>
      </c>
      <c r="H462" s="11">
        <v>319716.34999999998</v>
      </c>
      <c r="I462" s="11">
        <v>319716.34999999998</v>
      </c>
      <c r="J462" s="11">
        <v>319716.34999999998</v>
      </c>
      <c r="K462" s="11">
        <v>319716.34999999998</v>
      </c>
      <c r="L462" s="11">
        <v>319716.34999999998</v>
      </c>
      <c r="M462" s="11">
        <v>319716.34999999998</v>
      </c>
      <c r="N462" s="11">
        <v>319716.34999999998</v>
      </c>
      <c r="O462" s="11">
        <v>-54405.48</v>
      </c>
      <c r="P462" s="11">
        <v>-54894.32</v>
      </c>
      <c r="Q462" s="11">
        <v>-55383.16</v>
      </c>
      <c r="R462" s="12">
        <v>-55872</v>
      </c>
      <c r="S462" s="11">
        <v>-56360.85</v>
      </c>
      <c r="T462" s="11">
        <v>-56849.69</v>
      </c>
      <c r="U462" s="11">
        <v>-57338.53</v>
      </c>
      <c r="V462" s="11">
        <v>-57827.37</v>
      </c>
      <c r="W462" s="11">
        <v>-58316.21</v>
      </c>
      <c r="X462" s="11">
        <v>-58805.05</v>
      </c>
      <c r="Y462" s="11">
        <v>-59293.9</v>
      </c>
      <c r="Z462" s="11">
        <v>-59782.74</v>
      </c>
      <c r="AA462" s="11">
        <v>-60271.58</v>
      </c>
      <c r="AB462" s="11">
        <v>-488.84</v>
      </c>
      <c r="AC462" s="11">
        <v>-488.84</v>
      </c>
      <c r="AD462" s="11">
        <v>-488.84</v>
      </c>
      <c r="AE462" s="11">
        <v>-488.84</v>
      </c>
      <c r="AF462" s="11">
        <v>-488.85</v>
      </c>
      <c r="AG462" s="11">
        <v>-488.84</v>
      </c>
      <c r="AH462" s="11">
        <v>-488.84</v>
      </c>
      <c r="AI462" s="11">
        <v>-488.84</v>
      </c>
      <c r="AJ462" s="11">
        <v>-488.84</v>
      </c>
      <c r="AK462" s="11">
        <v>-488.84</v>
      </c>
      <c r="AL462" s="11">
        <v>-488.85</v>
      </c>
      <c r="AM462" s="11">
        <v>-488.84</v>
      </c>
      <c r="AN462" s="11">
        <v>-488.84</v>
      </c>
      <c r="AO462" t="str">
        <f t="shared" si="78"/>
        <v>ED</v>
      </c>
      <c r="AP462" t="str">
        <f>IFERROR(IF(VLOOKUP(MID(A462,4,2),'Data.Lookup - Do Not Print'!$S$3:$T$7,2,FALSE)=1,MID(A462,4,2),0),"AN")</f>
        <v>WA</v>
      </c>
      <c r="AQ462" s="153" t="s">
        <v>986</v>
      </c>
      <c r="AR462" t="str">
        <f t="shared" si="79"/>
        <v>303000</v>
      </c>
      <c r="AS462" t="str">
        <f>IF(AO462="GD",VLOOKUP(_xlfn.NUMBERVALUE(AR462),'Data.Lookup - Do Not Print'!$D$3:$E$12,2,TRUE),VLOOKUP(_xlfn.NUMBERVALUE(AR462),'Data.Lookup - Do Not Print'!$A$3:$B$16,2,TRUE))</f>
        <v>Intangibles</v>
      </c>
      <c r="AT462">
        <v>4</v>
      </c>
      <c r="AU462" t="str">
        <f t="shared" si="80"/>
        <v>ED.WA4</v>
      </c>
      <c r="AV462" s="46">
        <f>VLOOKUP($AU462,'2022-Allocations'!$I$6:$T$24,AV$8,FALSE)</f>
        <v>1</v>
      </c>
      <c r="AW462" s="46">
        <f>VLOOKUP($AU462,'2022-Allocations'!$I$6:$T$24,AW$8,FALSE)</f>
        <v>0</v>
      </c>
      <c r="AX462" s="46">
        <f>VLOOKUP($AU462,'2022-Allocations'!$I$6:$T$24,AX$8,FALSE)</f>
        <v>0</v>
      </c>
      <c r="AY462" s="46">
        <f>VLOOKUP($AU462,'2022-Allocations'!$I$6:$T$24,AY$8,FALSE)</f>
        <v>0</v>
      </c>
      <c r="AZ462" s="46">
        <f>VLOOKUP($AU462,'2022-Allocations'!$I$6:$T$24,AZ$8,FALSE)</f>
        <v>0</v>
      </c>
      <c r="BA462" s="121">
        <f t="shared" si="77"/>
        <v>0</v>
      </c>
      <c r="BB462" s="46">
        <f>VLOOKUP(A462,'Data.Lookup - Do Not Print'!$G$3:$I$802,3,FALSE)</f>
        <v>1.8181820000000001E-2</v>
      </c>
      <c r="BC462" s="46">
        <f>VLOOKUP(A462,'Data.Lookup - Do Not Print'!$M$3:$O$802,3,FALSE)</f>
        <v>1.8181820000000001E-2</v>
      </c>
      <c r="BD462" s="46" t="str">
        <f t="shared" si="82"/>
        <v>N</v>
      </c>
      <c r="BE462" s="126">
        <f t="shared" si="83"/>
        <v>319716</v>
      </c>
      <c r="BF462" s="126">
        <f t="shared" si="84"/>
        <v>0</v>
      </c>
      <c r="BG462" s="126">
        <f t="shared" si="85"/>
        <v>0</v>
      </c>
      <c r="BH462" s="126">
        <f t="shared" si="86"/>
        <v>0</v>
      </c>
      <c r="BI462" s="126">
        <f t="shared" si="87"/>
        <v>0</v>
      </c>
      <c r="BJ462" s="131">
        <f t="shared" si="81"/>
        <v>0</v>
      </c>
    </row>
    <row r="463" spans="1:62" ht="13.5" thickBot="1">
      <c r="A463" s="9" t="s">
        <v>478</v>
      </c>
      <c r="B463" s="11">
        <v>1676215.81</v>
      </c>
      <c r="C463" s="11">
        <v>2691682.98</v>
      </c>
      <c r="D463" s="11">
        <v>2704945.18</v>
      </c>
      <c r="E463" s="11">
        <v>2681328.5699999998</v>
      </c>
      <c r="F463" s="11">
        <v>2143029.87</v>
      </c>
      <c r="G463" s="11">
        <v>2144607.35</v>
      </c>
      <c r="H463" s="11">
        <v>2484723.27</v>
      </c>
      <c r="I463" s="11">
        <v>2496396.66</v>
      </c>
      <c r="J463" s="11">
        <v>2503304.14</v>
      </c>
      <c r="K463" s="11">
        <v>2503304.14</v>
      </c>
      <c r="L463" s="11">
        <v>2503304.14</v>
      </c>
      <c r="M463" s="11">
        <v>2503304.14</v>
      </c>
      <c r="N463" s="11">
        <v>2503304.14</v>
      </c>
      <c r="O463" s="11">
        <v>-120861.35</v>
      </c>
      <c r="P463" s="11">
        <v>-240327.29</v>
      </c>
      <c r="Q463" s="11">
        <v>-285853.17</v>
      </c>
      <c r="R463" s="11">
        <v>-331288.98</v>
      </c>
      <c r="S463" s="11">
        <v>-333894.71000000002</v>
      </c>
      <c r="T463" s="11">
        <v>-370188.12</v>
      </c>
      <c r="U463" s="11">
        <v>-409329.52</v>
      </c>
      <c r="V463" s="11">
        <v>-451403.72</v>
      </c>
      <c r="W463" s="11">
        <v>-493636.76</v>
      </c>
      <c r="X463" s="11">
        <v>-535929.82999999996</v>
      </c>
      <c r="Y463" s="11">
        <v>-578222.92000000004</v>
      </c>
      <c r="Z463" s="11">
        <v>-620515.99</v>
      </c>
      <c r="AA463" s="11">
        <v>-662809.07999999996</v>
      </c>
      <c r="AB463" s="11">
        <v>-23373.040000000001</v>
      </c>
      <c r="AC463" s="11">
        <v>-119465.94</v>
      </c>
      <c r="AD463" s="11">
        <v>-45525.88</v>
      </c>
      <c r="AE463" s="11">
        <v>-45435.81</v>
      </c>
      <c r="AF463" s="11">
        <v>-3016.53</v>
      </c>
      <c r="AG463" s="11">
        <v>-36293.410000000003</v>
      </c>
      <c r="AH463" s="11">
        <v>-39141.4</v>
      </c>
      <c r="AI463" s="11">
        <v>-42074.2</v>
      </c>
      <c r="AJ463" s="11">
        <v>-42233.04</v>
      </c>
      <c r="AK463" s="11">
        <v>-42293.07</v>
      </c>
      <c r="AL463" s="11">
        <v>-42293.09</v>
      </c>
      <c r="AM463" s="11">
        <v>-42293.07</v>
      </c>
      <c r="AN463" s="11">
        <v>-42293.09</v>
      </c>
      <c r="AO463" t="str">
        <f t="shared" si="78"/>
        <v>ED</v>
      </c>
      <c r="AP463" t="str">
        <f>IFERROR(IF(VLOOKUP(MID(A463,4,2),'Data.Lookup - Do Not Print'!$S$3:$T$7,2,FALSE)=1,MID(A463,4,2),0),"AN")</f>
        <v>WA</v>
      </c>
      <c r="AQ463" s="153" t="s">
        <v>986</v>
      </c>
      <c r="AR463" t="str">
        <f t="shared" si="79"/>
        <v>303100</v>
      </c>
      <c r="AS463" t="str">
        <f>IF(AO463="GD",VLOOKUP(_xlfn.NUMBERVALUE(AR463),'Data.Lookup - Do Not Print'!$D$3:$E$12,2,TRUE),VLOOKUP(_xlfn.NUMBERVALUE(AR463),'Data.Lookup - Do Not Print'!$A$3:$B$16,2,TRUE))</f>
        <v>Intangibles</v>
      </c>
      <c r="AT463">
        <v>4</v>
      </c>
      <c r="AU463" t="str">
        <f t="shared" si="80"/>
        <v>ED.WA4</v>
      </c>
      <c r="AV463" s="46">
        <f>VLOOKUP($AU463,'2022-Allocations'!$I$6:$T$24,AV$8,FALSE)</f>
        <v>1</v>
      </c>
      <c r="AW463" s="46">
        <f>VLOOKUP($AU463,'2022-Allocations'!$I$6:$T$24,AW$8,FALSE)</f>
        <v>0</v>
      </c>
      <c r="AX463" s="46">
        <f>VLOOKUP($AU463,'2022-Allocations'!$I$6:$T$24,AX$8,FALSE)</f>
        <v>0</v>
      </c>
      <c r="AY463" s="46">
        <f>VLOOKUP($AU463,'2022-Allocations'!$I$6:$T$24,AY$8,FALSE)</f>
        <v>0</v>
      </c>
      <c r="AZ463" s="46">
        <f>VLOOKUP($AU463,'2022-Allocations'!$I$6:$T$24,AZ$8,FALSE)</f>
        <v>0</v>
      </c>
      <c r="BA463" s="121">
        <f t="shared" si="77"/>
        <v>0</v>
      </c>
      <c r="BB463" s="46">
        <f>VLOOKUP(A463,'Data.Lookup - Do Not Print'!$G$3:$I$802,3,FALSE)</f>
        <v>0.2</v>
      </c>
      <c r="BC463" s="46">
        <f>VLOOKUP(A463,'Data.Lookup - Do Not Print'!$M$3:$O$802,3,FALSE)</f>
        <v>0.2</v>
      </c>
      <c r="BD463" s="46" t="str">
        <f t="shared" si="82"/>
        <v>N</v>
      </c>
      <c r="BE463" s="126">
        <f t="shared" si="83"/>
        <v>2503304</v>
      </c>
      <c r="BF463" s="126">
        <f t="shared" si="84"/>
        <v>0</v>
      </c>
      <c r="BG463" s="126">
        <f t="shared" si="85"/>
        <v>0</v>
      </c>
      <c r="BH463" s="126">
        <f t="shared" si="86"/>
        <v>0</v>
      </c>
      <c r="BI463" s="126">
        <f t="shared" si="87"/>
        <v>0</v>
      </c>
      <c r="BJ463" s="131">
        <f t="shared" si="81"/>
        <v>0</v>
      </c>
    </row>
    <row r="464" spans="1:62" ht="13.5" thickBot="1">
      <c r="A464" s="9" t="s">
        <v>479</v>
      </c>
      <c r="B464" s="11">
        <v>1704936.93</v>
      </c>
      <c r="C464" s="11">
        <v>697533.36</v>
      </c>
      <c r="D464" s="11">
        <v>697533.36</v>
      </c>
      <c r="E464" s="11">
        <v>697533.36</v>
      </c>
      <c r="F464" s="11">
        <v>1249320.6100000001</v>
      </c>
      <c r="G464" s="11">
        <v>1249320.6100000001</v>
      </c>
      <c r="H464" s="11">
        <v>1249320.6100000001</v>
      </c>
      <c r="I464" s="11">
        <v>1385129.75</v>
      </c>
      <c r="J464" s="11">
        <v>1385129.75</v>
      </c>
      <c r="K464" s="11">
        <v>1385129.75</v>
      </c>
      <c r="L464" s="11">
        <v>1385129.75</v>
      </c>
      <c r="M464" s="11">
        <v>1828870.03</v>
      </c>
      <c r="N464" s="11">
        <v>1828870.03</v>
      </c>
      <c r="O464" s="11">
        <v>-239589.59</v>
      </c>
      <c r="P464" s="11">
        <v>-176915.44</v>
      </c>
      <c r="Q464" s="11">
        <v>-188357.59</v>
      </c>
      <c r="R464" s="11">
        <v>-199799.74</v>
      </c>
      <c r="S464" s="11">
        <v>-253569.13</v>
      </c>
      <c r="T464" s="11">
        <v>-274190.74</v>
      </c>
      <c r="U464" s="11">
        <v>-294812.34999999998</v>
      </c>
      <c r="V464" s="11">
        <v>-316565.71000000002</v>
      </c>
      <c r="W464" s="11">
        <v>-339450.81</v>
      </c>
      <c r="X464" s="11">
        <v>-362335.92</v>
      </c>
      <c r="Y464" s="11">
        <v>-385221.01</v>
      </c>
      <c r="Z464" s="11">
        <v>-411803.94</v>
      </c>
      <c r="AA464" s="11">
        <v>-442084.72</v>
      </c>
      <c r="AB464" s="11">
        <v>-28258.15</v>
      </c>
      <c r="AC464" s="11">
        <v>62674.15</v>
      </c>
      <c r="AD464" s="11">
        <v>-11442.15</v>
      </c>
      <c r="AE464" s="11">
        <v>-11442.15</v>
      </c>
      <c r="AF464" s="11">
        <v>-53769.39</v>
      </c>
      <c r="AG464" s="11">
        <v>-20621.61</v>
      </c>
      <c r="AH464" s="11">
        <v>-20621.61</v>
      </c>
      <c r="AI464" s="11">
        <v>-21753.360000000001</v>
      </c>
      <c r="AJ464" s="11">
        <v>-22885.1</v>
      </c>
      <c r="AK464" s="11">
        <v>-22885.11</v>
      </c>
      <c r="AL464" s="11">
        <v>-22885.09</v>
      </c>
      <c r="AM464" s="11">
        <v>-26582.93</v>
      </c>
      <c r="AN464" s="11">
        <v>-30280.78</v>
      </c>
      <c r="AO464" t="str">
        <f t="shared" si="78"/>
        <v>ED</v>
      </c>
      <c r="AP464" t="str">
        <f>IFERROR(IF(VLOOKUP(MID(A464,4,2),'Data.Lookup - Do Not Print'!$S$3:$T$7,2,FALSE)=1,MID(A464,4,2),0),"AN")</f>
        <v>WA</v>
      </c>
      <c r="AQ464" s="153" t="s">
        <v>986</v>
      </c>
      <c r="AR464" t="str">
        <f t="shared" si="79"/>
        <v>303121</v>
      </c>
      <c r="AS464" t="str">
        <f>IF(AO464="GD",VLOOKUP(_xlfn.NUMBERVALUE(AR464),'Data.Lookup - Do Not Print'!$D$3:$E$12,2,TRUE),VLOOKUP(_xlfn.NUMBERVALUE(AR464),'Data.Lookup - Do Not Print'!$A$3:$B$16,2,TRUE))</f>
        <v>Intangibles</v>
      </c>
      <c r="AT464">
        <v>4</v>
      </c>
      <c r="AU464" t="str">
        <f t="shared" si="80"/>
        <v>ED.WA4</v>
      </c>
      <c r="AV464" s="46">
        <f>VLOOKUP($AU464,'2022-Allocations'!$I$6:$T$24,AV$8,FALSE)</f>
        <v>1</v>
      </c>
      <c r="AW464" s="46">
        <f>VLOOKUP($AU464,'2022-Allocations'!$I$6:$T$24,AW$8,FALSE)</f>
        <v>0</v>
      </c>
      <c r="AX464" s="46">
        <f>VLOOKUP($AU464,'2022-Allocations'!$I$6:$T$24,AX$8,FALSE)</f>
        <v>0</v>
      </c>
      <c r="AY464" s="46">
        <f>VLOOKUP($AU464,'2022-Allocations'!$I$6:$T$24,AY$8,FALSE)</f>
        <v>0</v>
      </c>
      <c r="AZ464" s="46">
        <f>VLOOKUP($AU464,'2022-Allocations'!$I$6:$T$24,AZ$8,FALSE)</f>
        <v>0</v>
      </c>
      <c r="BA464" s="121">
        <f t="shared" si="77"/>
        <v>0</v>
      </c>
      <c r="BB464" s="46">
        <f>VLOOKUP(A464,'Data.Lookup - Do Not Print'!$G$3:$I$802,3,FALSE)</f>
        <v>0.2</v>
      </c>
      <c r="BC464" s="46">
        <f>VLOOKUP(A464,'Data.Lookup - Do Not Print'!$M$3:$O$802,3,FALSE)</f>
        <v>0.2</v>
      </c>
      <c r="BD464" s="46" t="str">
        <f t="shared" si="82"/>
        <v>N</v>
      </c>
      <c r="BE464" s="126">
        <f t="shared" si="83"/>
        <v>1828870</v>
      </c>
      <c r="BF464" s="126">
        <f t="shared" si="84"/>
        <v>0</v>
      </c>
      <c r="BG464" s="126">
        <f t="shared" si="85"/>
        <v>0</v>
      </c>
      <c r="BH464" s="126">
        <f t="shared" si="86"/>
        <v>0</v>
      </c>
      <c r="BI464" s="126">
        <f t="shared" si="87"/>
        <v>0</v>
      </c>
      <c r="BJ464" s="131">
        <f t="shared" si="81"/>
        <v>0</v>
      </c>
    </row>
    <row r="465" spans="1:62" ht="13.5" thickBot="1">
      <c r="A465" s="9" t="s">
        <v>480</v>
      </c>
      <c r="B465" s="11">
        <v>299502.40999999997</v>
      </c>
      <c r="C465" s="11">
        <v>299502.40999999997</v>
      </c>
      <c r="D465" s="11">
        <v>299502.40999999997</v>
      </c>
      <c r="E465" s="11">
        <v>299502.40999999997</v>
      </c>
      <c r="F465" s="11">
        <v>299502.40999999997</v>
      </c>
      <c r="G465" s="11">
        <v>299502.40999999997</v>
      </c>
      <c r="H465" s="11">
        <v>299502.40999999997</v>
      </c>
      <c r="I465" s="11">
        <v>299502.40999999997</v>
      </c>
      <c r="J465" s="11">
        <v>299502.40999999997</v>
      </c>
      <c r="K465" s="11">
        <v>299502.40999999997</v>
      </c>
      <c r="L465" s="11">
        <v>299502.40999999997</v>
      </c>
      <c r="M465" s="11">
        <v>299502.40999999997</v>
      </c>
      <c r="N465" s="11">
        <v>299502.40999999997</v>
      </c>
      <c r="O465" s="11">
        <v>-106033.29</v>
      </c>
      <c r="P465" s="11">
        <v>-107703.01</v>
      </c>
      <c r="Q465" s="11">
        <v>-109372.73</v>
      </c>
      <c r="R465" s="11">
        <v>-111042.45</v>
      </c>
      <c r="S465" s="11">
        <v>-112712.17</v>
      </c>
      <c r="T465" s="11">
        <v>-114381.89</v>
      </c>
      <c r="U465" s="11">
        <v>-116051.61</v>
      </c>
      <c r="V465" s="11">
        <v>-117721.33</v>
      </c>
      <c r="W465" s="11">
        <v>-119391.05</v>
      </c>
      <c r="X465" s="11">
        <v>-121060.77</v>
      </c>
      <c r="Y465" s="11">
        <v>-122730.49</v>
      </c>
      <c r="Z465" s="11">
        <v>-124400.21</v>
      </c>
      <c r="AA465" s="11">
        <v>-126069.93</v>
      </c>
      <c r="AB465" s="11">
        <v>-1669.72</v>
      </c>
      <c r="AC465" s="11">
        <v>-1669.72</v>
      </c>
      <c r="AD465" s="11">
        <v>-1669.72</v>
      </c>
      <c r="AE465" s="11">
        <v>-1669.72</v>
      </c>
      <c r="AF465" s="11">
        <v>-1669.72</v>
      </c>
      <c r="AG465" s="11">
        <v>-1669.72</v>
      </c>
      <c r="AH465" s="11">
        <v>-1669.72</v>
      </c>
      <c r="AI465" s="11">
        <v>-1669.72</v>
      </c>
      <c r="AJ465" s="11">
        <v>-1669.72</v>
      </c>
      <c r="AK465" s="11">
        <v>-1669.72</v>
      </c>
      <c r="AL465" s="11">
        <v>-1669.72</v>
      </c>
      <c r="AM465" s="11">
        <v>-1669.72</v>
      </c>
      <c r="AN465" s="11">
        <v>-1669.72</v>
      </c>
      <c r="AO465" t="str">
        <f t="shared" si="78"/>
        <v>ED</v>
      </c>
      <c r="AP465" t="str">
        <f>IFERROR(IF(VLOOKUP(MID(A465,4,2),'Data.Lookup - Do Not Print'!$S$3:$T$7,2,FALSE)=1,MID(A465,4,2),0),"AN")</f>
        <v>WA</v>
      </c>
      <c r="AQ465" s="153" t="s">
        <v>986</v>
      </c>
      <c r="AR465" t="str">
        <f t="shared" si="79"/>
        <v>344010</v>
      </c>
      <c r="AS465" t="str">
        <f>IF(AO465="GD",VLOOKUP(_xlfn.NUMBERVALUE(AR465),'Data.Lookup - Do Not Print'!$D$3:$E$12,2,TRUE),VLOOKUP(_xlfn.NUMBERVALUE(AR465),'Data.Lookup - Do Not Print'!$A$3:$B$16,2,TRUE))</f>
        <v>Production - Other</v>
      </c>
      <c r="AT465">
        <v>4</v>
      </c>
      <c r="AU465" t="str">
        <f t="shared" si="80"/>
        <v>ED.WA4</v>
      </c>
      <c r="AV465" s="46">
        <f>VLOOKUP($AU465,'2022-Allocations'!$I$6:$T$24,AV$8,FALSE)</f>
        <v>1</v>
      </c>
      <c r="AW465" s="46">
        <f>VLOOKUP($AU465,'2022-Allocations'!$I$6:$T$24,AW$8,FALSE)</f>
        <v>0</v>
      </c>
      <c r="AX465" s="46">
        <f>VLOOKUP($AU465,'2022-Allocations'!$I$6:$T$24,AX$8,FALSE)</f>
        <v>0</v>
      </c>
      <c r="AY465" s="46">
        <f>VLOOKUP($AU465,'2022-Allocations'!$I$6:$T$24,AY$8,FALSE)</f>
        <v>0</v>
      </c>
      <c r="AZ465" s="46">
        <f>VLOOKUP($AU465,'2022-Allocations'!$I$6:$T$24,AZ$8,FALSE)</f>
        <v>0</v>
      </c>
      <c r="BA465" s="121">
        <f t="shared" si="77"/>
        <v>0</v>
      </c>
      <c r="BB465" s="46">
        <f>VLOOKUP(A465,'Data.Lookup - Do Not Print'!$G$3:$I$802,3,FALSE)</f>
        <v>6.6900000000000001E-2</v>
      </c>
      <c r="BC465" s="46">
        <f>VLOOKUP(A465,'Data.Lookup - Do Not Print'!$M$3:$O$802,3,FALSE)</f>
        <v>6.6900000000000001E-2</v>
      </c>
      <c r="BD465" s="46" t="str">
        <f t="shared" si="82"/>
        <v>N</v>
      </c>
      <c r="BE465" s="126">
        <f t="shared" si="83"/>
        <v>299502</v>
      </c>
      <c r="BF465" s="126">
        <f t="shared" si="84"/>
        <v>0</v>
      </c>
      <c r="BG465" s="126">
        <f t="shared" si="85"/>
        <v>0</v>
      </c>
      <c r="BH465" s="126">
        <f t="shared" si="86"/>
        <v>0</v>
      </c>
      <c r="BI465" s="126">
        <f t="shared" si="87"/>
        <v>0</v>
      </c>
      <c r="BJ465" s="131">
        <f t="shared" si="81"/>
        <v>0</v>
      </c>
    </row>
    <row r="466" spans="1:62" ht="13.5" thickBot="1">
      <c r="A466" s="9" t="s">
        <v>481</v>
      </c>
      <c r="B466" s="12">
        <v>0</v>
      </c>
      <c r="C466" s="12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t="str">
        <f t="shared" si="78"/>
        <v>ED</v>
      </c>
      <c r="AP466" t="str">
        <f>IFERROR(IF(VLOOKUP(MID(A466,4,2),'Data.Lookup - Do Not Print'!$S$3:$T$7,2,FALSE)=1,MID(A466,4,2),0),"AN")</f>
        <v>WA</v>
      </c>
      <c r="AQ466" s="153" t="s">
        <v>986</v>
      </c>
      <c r="AR466" t="str">
        <f t="shared" si="79"/>
        <v>356000</v>
      </c>
      <c r="AS466" t="str">
        <f>IF(AO466="GD",VLOOKUP(_xlfn.NUMBERVALUE(AR466),'Data.Lookup - Do Not Print'!$D$3:$E$12,2,TRUE),VLOOKUP(_xlfn.NUMBERVALUE(AR466),'Data.Lookup - Do Not Print'!$A$3:$B$16,2,TRUE))</f>
        <v>Transmission</v>
      </c>
      <c r="AT466">
        <v>4</v>
      </c>
      <c r="AU466" t="str">
        <f t="shared" si="80"/>
        <v>ED.WA4</v>
      </c>
      <c r="AV466" s="46">
        <f>VLOOKUP($AU466,'2022-Allocations'!$I$6:$T$24,AV$8,FALSE)</f>
        <v>1</v>
      </c>
      <c r="AW466" s="46">
        <f>VLOOKUP($AU466,'2022-Allocations'!$I$6:$T$24,AW$8,FALSE)</f>
        <v>0</v>
      </c>
      <c r="AX466" s="46">
        <f>VLOOKUP($AU466,'2022-Allocations'!$I$6:$T$24,AX$8,FALSE)</f>
        <v>0</v>
      </c>
      <c r="AY466" s="46">
        <f>VLOOKUP($AU466,'2022-Allocations'!$I$6:$T$24,AY$8,FALSE)</f>
        <v>0</v>
      </c>
      <c r="AZ466" s="46">
        <f>VLOOKUP($AU466,'2022-Allocations'!$I$6:$T$24,AZ$8,FALSE)</f>
        <v>0</v>
      </c>
      <c r="BA466" s="121">
        <f t="shared" si="77"/>
        <v>0</v>
      </c>
      <c r="BB466" s="46">
        <f>VLOOKUP(A466,'Data.Lookup - Do Not Print'!$G$3:$I$802,3,FALSE)</f>
        <v>1.9E-2</v>
      </c>
      <c r="BC466" s="46">
        <f>VLOOKUP(A466,'Data.Lookup - Do Not Print'!$M$3:$O$802,3,FALSE)</f>
        <v>2.53E-2</v>
      </c>
      <c r="BD466" s="46" t="str">
        <f t="shared" si="82"/>
        <v>N</v>
      </c>
      <c r="BE466" s="126">
        <f t="shared" si="83"/>
        <v>0</v>
      </c>
      <c r="BF466" s="126">
        <f t="shared" si="84"/>
        <v>0</v>
      </c>
      <c r="BG466" s="126">
        <f t="shared" si="85"/>
        <v>0</v>
      </c>
      <c r="BH466" s="126">
        <f t="shared" si="86"/>
        <v>0</v>
      </c>
      <c r="BI466" s="126">
        <f t="shared" si="87"/>
        <v>0</v>
      </c>
      <c r="BJ466" s="131">
        <f t="shared" si="81"/>
        <v>0</v>
      </c>
    </row>
    <row r="467" spans="1:62" ht="13.5" thickBot="1">
      <c r="A467" s="9" t="s">
        <v>482</v>
      </c>
      <c r="B467" s="11">
        <v>7474801.7800000003</v>
      </c>
      <c r="C467" s="11">
        <v>7474801.7800000003</v>
      </c>
      <c r="D467" s="11">
        <v>7474801.7800000003</v>
      </c>
      <c r="E467" s="11">
        <v>7474801.7800000003</v>
      </c>
      <c r="F467" s="11">
        <v>7474801.7800000003</v>
      </c>
      <c r="G467" s="11">
        <v>7474801.7800000003</v>
      </c>
      <c r="H467" s="11">
        <v>7474801.7800000003</v>
      </c>
      <c r="I467" s="11">
        <v>7474801.7800000003</v>
      </c>
      <c r="J467" s="11">
        <v>7474801.7800000003</v>
      </c>
      <c r="K467" s="11">
        <v>7474801.7800000003</v>
      </c>
      <c r="L467" s="11">
        <v>7474801.7800000003</v>
      </c>
      <c r="M467" s="11">
        <v>7474801.7800000003</v>
      </c>
      <c r="N467" s="11">
        <v>7474801.7800000003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t="str">
        <f t="shared" si="78"/>
        <v>ED</v>
      </c>
      <c r="AP467" t="str">
        <f>IFERROR(IF(VLOOKUP(MID(A467,4,2),'Data.Lookup - Do Not Print'!$S$3:$T$7,2,FALSE)=1,MID(A467,4,2),0),"AN")</f>
        <v>WA</v>
      </c>
      <c r="AQ467" s="153" t="s">
        <v>986</v>
      </c>
      <c r="AR467" t="str">
        <f t="shared" si="79"/>
        <v>360200</v>
      </c>
      <c r="AS467" t="str">
        <f>IF(AO467="GD",VLOOKUP(_xlfn.NUMBERVALUE(AR467),'Data.Lookup - Do Not Print'!$D$3:$E$12,2,TRUE),VLOOKUP(_xlfn.NUMBERVALUE(AR467),'Data.Lookup - Do Not Print'!$A$3:$B$16,2,TRUE))</f>
        <v>E Distribution</v>
      </c>
      <c r="AT467">
        <v>4</v>
      </c>
      <c r="AU467" t="str">
        <f t="shared" si="80"/>
        <v>ED.WA4</v>
      </c>
      <c r="AV467" s="46">
        <f>VLOOKUP($AU467,'2022-Allocations'!$I$6:$T$24,AV$8,FALSE)</f>
        <v>1</v>
      </c>
      <c r="AW467" s="46">
        <f>VLOOKUP($AU467,'2022-Allocations'!$I$6:$T$24,AW$8,FALSE)</f>
        <v>0</v>
      </c>
      <c r="AX467" s="46">
        <f>VLOOKUP($AU467,'2022-Allocations'!$I$6:$T$24,AX$8,FALSE)</f>
        <v>0</v>
      </c>
      <c r="AY467" s="46">
        <f>VLOOKUP($AU467,'2022-Allocations'!$I$6:$T$24,AY$8,FALSE)</f>
        <v>0</v>
      </c>
      <c r="AZ467" s="46">
        <f>VLOOKUP($AU467,'2022-Allocations'!$I$6:$T$24,AZ$8,FALSE)</f>
        <v>0</v>
      </c>
      <c r="BA467" s="121">
        <f t="shared" si="77"/>
        <v>0</v>
      </c>
      <c r="BB467" s="46">
        <f>VLOOKUP(A467,'Data.Lookup - Do Not Print'!$G$3:$I$802,3,FALSE)</f>
        <v>0</v>
      </c>
      <c r="BC467" s="46">
        <f>VLOOKUP(A467,'Data.Lookup - Do Not Print'!$M$3:$O$802,3,FALSE)</f>
        <v>0</v>
      </c>
      <c r="BD467" s="46" t="str">
        <f t="shared" si="82"/>
        <v>Y</v>
      </c>
      <c r="BE467" s="126">
        <f t="shared" si="83"/>
        <v>7474802</v>
      </c>
      <c r="BF467" s="126">
        <f t="shared" si="84"/>
        <v>0</v>
      </c>
      <c r="BG467" s="126">
        <f t="shared" si="85"/>
        <v>0</v>
      </c>
      <c r="BH467" s="126">
        <f t="shared" si="86"/>
        <v>0</v>
      </c>
      <c r="BI467" s="126">
        <f t="shared" si="87"/>
        <v>0</v>
      </c>
      <c r="BJ467" s="131">
        <f t="shared" si="81"/>
        <v>0</v>
      </c>
    </row>
    <row r="468" spans="1:62" ht="13.5" thickBot="1">
      <c r="A468" s="9" t="s">
        <v>483</v>
      </c>
      <c r="B468" s="11">
        <v>1287110.42</v>
      </c>
      <c r="C468" s="11">
        <v>1291963.1599999999</v>
      </c>
      <c r="D468" s="11">
        <v>1294644.54</v>
      </c>
      <c r="E468" s="11">
        <v>1297597.95</v>
      </c>
      <c r="F468" s="11">
        <v>1297994.27</v>
      </c>
      <c r="G468" s="11">
        <v>1299018.45</v>
      </c>
      <c r="H468" s="11">
        <v>1301108.22</v>
      </c>
      <c r="I468" s="11">
        <v>1301979.5</v>
      </c>
      <c r="J468" s="11">
        <v>1303164.43</v>
      </c>
      <c r="K468" s="11">
        <v>1303642.25</v>
      </c>
      <c r="L468" s="11">
        <v>1303642.25</v>
      </c>
      <c r="M468" s="11">
        <v>1343252.94</v>
      </c>
      <c r="N468" s="11">
        <v>1344996.47</v>
      </c>
      <c r="O468" s="11">
        <v>-62241.49</v>
      </c>
      <c r="P468" s="11">
        <v>-63681.47</v>
      </c>
      <c r="Q468" s="11">
        <v>-65125.66</v>
      </c>
      <c r="R468" s="12">
        <v>-66573</v>
      </c>
      <c r="S468" s="11">
        <v>-68022.210000000006</v>
      </c>
      <c r="T468" s="11">
        <v>-69472.210000000006</v>
      </c>
      <c r="U468" s="11">
        <v>-70923.95</v>
      </c>
      <c r="V468" s="11">
        <v>-72377.34</v>
      </c>
      <c r="W468" s="11">
        <v>-73831.88</v>
      </c>
      <c r="X468" s="11">
        <v>-75287.350000000006</v>
      </c>
      <c r="Y468" s="11">
        <v>-76743.08</v>
      </c>
      <c r="Z468" s="11">
        <v>-78220.929999999993</v>
      </c>
      <c r="AA468" s="11">
        <v>-79721.87</v>
      </c>
      <c r="AB468" s="11">
        <v>-1435.28</v>
      </c>
      <c r="AC468" s="11">
        <v>-1439.98</v>
      </c>
      <c r="AD468" s="11">
        <v>-1444.19</v>
      </c>
      <c r="AE468" s="11">
        <v>-1447.34</v>
      </c>
      <c r="AF468" s="11">
        <v>-1449.21</v>
      </c>
      <c r="AG468" s="12">
        <v>-1450</v>
      </c>
      <c r="AH468" s="11">
        <v>-1451.74</v>
      </c>
      <c r="AI468" s="11">
        <v>-1453.39</v>
      </c>
      <c r="AJ468" s="11">
        <v>-1454.54</v>
      </c>
      <c r="AK468" s="11">
        <v>-1455.47</v>
      </c>
      <c r="AL468" s="11">
        <v>-1455.73</v>
      </c>
      <c r="AM468" s="11">
        <v>-1477.85</v>
      </c>
      <c r="AN468" s="11">
        <v>-1500.94</v>
      </c>
      <c r="AO468" t="str">
        <f t="shared" si="78"/>
        <v>ED</v>
      </c>
      <c r="AP468" t="str">
        <f>IFERROR(IF(VLOOKUP(MID(A468,4,2),'Data.Lookup - Do Not Print'!$S$3:$T$7,2,FALSE)=1,MID(A468,4,2),0),"AN")</f>
        <v>WA</v>
      </c>
      <c r="AQ468" s="153" t="s">
        <v>986</v>
      </c>
      <c r="AR468" t="str">
        <f t="shared" si="79"/>
        <v>360400</v>
      </c>
      <c r="AS468" t="str">
        <f>IF(AO468="GD",VLOOKUP(_xlfn.NUMBERVALUE(AR468),'Data.Lookup - Do Not Print'!$D$3:$E$12,2,TRUE),VLOOKUP(_xlfn.NUMBERVALUE(AR468),'Data.Lookup - Do Not Print'!$A$3:$B$16,2,TRUE))</f>
        <v>E Distribution</v>
      </c>
      <c r="AT468">
        <v>4</v>
      </c>
      <c r="AU468" t="str">
        <f t="shared" si="80"/>
        <v>ED.WA4</v>
      </c>
      <c r="AV468" s="46">
        <f>VLOOKUP($AU468,'2022-Allocations'!$I$6:$T$24,AV$8,FALSE)</f>
        <v>1</v>
      </c>
      <c r="AW468" s="46">
        <f>VLOOKUP($AU468,'2022-Allocations'!$I$6:$T$24,AW$8,FALSE)</f>
        <v>0</v>
      </c>
      <c r="AX468" s="46">
        <f>VLOOKUP($AU468,'2022-Allocations'!$I$6:$T$24,AX$8,FALSE)</f>
        <v>0</v>
      </c>
      <c r="AY468" s="46">
        <f>VLOOKUP($AU468,'2022-Allocations'!$I$6:$T$24,AY$8,FALSE)</f>
        <v>0</v>
      </c>
      <c r="AZ468" s="46">
        <f>VLOOKUP($AU468,'2022-Allocations'!$I$6:$T$24,AZ$8,FALSE)</f>
        <v>0</v>
      </c>
      <c r="BA468" s="121">
        <f t="shared" si="77"/>
        <v>0</v>
      </c>
      <c r="BB468" s="46">
        <f>VLOOKUP(A468,'Data.Lookup - Do Not Print'!$G$3:$I$802,3,FALSE)</f>
        <v>1.34E-2</v>
      </c>
      <c r="BC468" s="46">
        <f>VLOOKUP(A468,'Data.Lookup - Do Not Print'!$M$3:$O$802,3,FALSE)</f>
        <v>1.34E-2</v>
      </c>
      <c r="BD468" s="46" t="str">
        <f t="shared" si="82"/>
        <v>N</v>
      </c>
      <c r="BE468" s="126">
        <f t="shared" si="83"/>
        <v>1344996</v>
      </c>
      <c r="BF468" s="126">
        <f t="shared" si="84"/>
        <v>0</v>
      </c>
      <c r="BG468" s="126">
        <f t="shared" si="85"/>
        <v>0</v>
      </c>
      <c r="BH468" s="126">
        <f t="shared" si="86"/>
        <v>0</v>
      </c>
      <c r="BI468" s="126">
        <f t="shared" si="87"/>
        <v>0</v>
      </c>
      <c r="BJ468" s="131">
        <f t="shared" si="81"/>
        <v>0</v>
      </c>
    </row>
    <row r="469" spans="1:62" ht="13.5" thickBot="1">
      <c r="A469" s="9" t="s">
        <v>484</v>
      </c>
      <c r="B469" s="11">
        <v>28221745.02</v>
      </c>
      <c r="C469" s="11">
        <v>28225599.27</v>
      </c>
      <c r="D469" s="11">
        <v>28225461.02</v>
      </c>
      <c r="E469" s="11">
        <v>28228075.100000001</v>
      </c>
      <c r="F469" s="11">
        <v>28224944.34</v>
      </c>
      <c r="G469" s="11">
        <v>28241465.73</v>
      </c>
      <c r="H469" s="11">
        <v>28242234.449999999</v>
      </c>
      <c r="I469" s="11">
        <v>21015883.5</v>
      </c>
      <c r="J469" s="11">
        <v>20944159.59</v>
      </c>
      <c r="K469" s="11">
        <v>20941953.98</v>
      </c>
      <c r="L469" s="11">
        <v>20941953.98</v>
      </c>
      <c r="M469" s="11">
        <v>20941953.98</v>
      </c>
      <c r="N469" s="11">
        <v>21064898.16</v>
      </c>
      <c r="O469" s="11">
        <v>-5598001.3200000003</v>
      </c>
      <c r="P469" s="11">
        <v>-5638455.2400000002</v>
      </c>
      <c r="Q469" s="11">
        <v>-5678911.8300000001</v>
      </c>
      <c r="R469" s="11">
        <v>-5719370.2000000002</v>
      </c>
      <c r="S469" s="11">
        <v>-5756387.2000000002</v>
      </c>
      <c r="T469" s="11">
        <v>-5796854.7999999998</v>
      </c>
      <c r="U469" s="11">
        <v>-5837334.79</v>
      </c>
      <c r="V469" s="11">
        <v>-5872636.4500000002</v>
      </c>
      <c r="W469" s="11">
        <v>-5902707.8099999996</v>
      </c>
      <c r="X469" s="11">
        <v>-5930520.5899999999</v>
      </c>
      <c r="Y469" s="11">
        <v>-5960537.3899999997</v>
      </c>
      <c r="Z469" s="11">
        <v>-5990554.1900000004</v>
      </c>
      <c r="AA469" s="11">
        <v>-6008207.5999999996</v>
      </c>
      <c r="AB469" s="11">
        <v>-40446.46</v>
      </c>
      <c r="AC469" s="11">
        <v>-40453.919999999998</v>
      </c>
      <c r="AD469" s="11">
        <v>-40456.589999999997</v>
      </c>
      <c r="AE469" s="11">
        <v>-40458.370000000003</v>
      </c>
      <c r="AF469" s="12">
        <v>-40458</v>
      </c>
      <c r="AG469" s="11">
        <v>-40467.599999999999</v>
      </c>
      <c r="AH469" s="11">
        <v>-40479.99</v>
      </c>
      <c r="AI469" s="11">
        <v>-35301.660000000003</v>
      </c>
      <c r="AJ469" s="11">
        <v>-30071.360000000001</v>
      </c>
      <c r="AK469" s="11">
        <v>-30018.39</v>
      </c>
      <c r="AL469" s="11">
        <v>-30016.799999999999</v>
      </c>
      <c r="AM469" s="11">
        <v>-30016.799999999999</v>
      </c>
      <c r="AN469" s="11">
        <v>-30104.91</v>
      </c>
      <c r="AO469" t="str">
        <f t="shared" si="78"/>
        <v>ED</v>
      </c>
      <c r="AP469" t="str">
        <f>IFERROR(IF(VLOOKUP(MID(A469,4,2),'Data.Lookup - Do Not Print'!$S$3:$T$7,2,FALSE)=1,MID(A469,4,2),0),"AN")</f>
        <v>WA</v>
      </c>
      <c r="AQ469" s="153" t="s">
        <v>986</v>
      </c>
      <c r="AR469" t="str">
        <f t="shared" si="79"/>
        <v>361000</v>
      </c>
      <c r="AS469" t="str">
        <f>IF(AO469="GD",VLOOKUP(_xlfn.NUMBERVALUE(AR469),'Data.Lookup - Do Not Print'!$D$3:$E$12,2,TRUE),VLOOKUP(_xlfn.NUMBERVALUE(AR469),'Data.Lookup - Do Not Print'!$A$3:$B$16,2,TRUE))</f>
        <v>E Distribution</v>
      </c>
      <c r="AT469">
        <v>4</v>
      </c>
      <c r="AU469" t="str">
        <f t="shared" si="80"/>
        <v>ED.WA4</v>
      </c>
      <c r="AV469" s="46">
        <f>VLOOKUP($AU469,'2022-Allocations'!$I$6:$T$24,AV$8,FALSE)</f>
        <v>1</v>
      </c>
      <c r="AW469" s="46">
        <f>VLOOKUP($AU469,'2022-Allocations'!$I$6:$T$24,AW$8,FALSE)</f>
        <v>0</v>
      </c>
      <c r="AX469" s="46">
        <f>VLOOKUP($AU469,'2022-Allocations'!$I$6:$T$24,AX$8,FALSE)</f>
        <v>0</v>
      </c>
      <c r="AY469" s="46">
        <f>VLOOKUP($AU469,'2022-Allocations'!$I$6:$T$24,AY$8,FALSE)</f>
        <v>0</v>
      </c>
      <c r="AZ469" s="46">
        <f>VLOOKUP($AU469,'2022-Allocations'!$I$6:$T$24,AZ$8,FALSE)</f>
        <v>0</v>
      </c>
      <c r="BA469" s="121">
        <f t="shared" si="77"/>
        <v>0</v>
      </c>
      <c r="BB469" s="46">
        <f>VLOOKUP(A469,'Data.Lookup - Do Not Print'!$G$3:$I$802,3,FALSE)</f>
        <v>1.72E-2</v>
      </c>
      <c r="BC469" s="46">
        <f>VLOOKUP(A469,'Data.Lookup - Do Not Print'!$M$3:$O$802,3,FALSE)</f>
        <v>1.72E-2</v>
      </c>
      <c r="BD469" s="46" t="str">
        <f t="shared" si="82"/>
        <v>N</v>
      </c>
      <c r="BE469" s="126">
        <f t="shared" si="83"/>
        <v>21064898</v>
      </c>
      <c r="BF469" s="126">
        <f t="shared" si="84"/>
        <v>0</v>
      </c>
      <c r="BG469" s="126">
        <f t="shared" si="85"/>
        <v>0</v>
      </c>
      <c r="BH469" s="126">
        <f t="shared" si="86"/>
        <v>0</v>
      </c>
      <c r="BI469" s="126">
        <f t="shared" si="87"/>
        <v>0</v>
      </c>
      <c r="BJ469" s="131">
        <f t="shared" si="81"/>
        <v>0</v>
      </c>
    </row>
    <row r="470" spans="1:62" ht="13.5" thickBot="1">
      <c r="A470" s="9" t="s">
        <v>485</v>
      </c>
      <c r="B470" s="11">
        <v>102731613.70999999</v>
      </c>
      <c r="C470" s="11">
        <v>102777368.54000001</v>
      </c>
      <c r="D470" s="11">
        <v>103927132.90000001</v>
      </c>
      <c r="E470" s="11">
        <v>103922964.34999999</v>
      </c>
      <c r="F470" s="11">
        <v>103932326.81999999</v>
      </c>
      <c r="G470" s="11">
        <v>104000939.95</v>
      </c>
      <c r="H470" s="11">
        <v>104093891.22</v>
      </c>
      <c r="I470" s="11">
        <v>104338406.84999999</v>
      </c>
      <c r="J470" s="11">
        <v>104933450.58</v>
      </c>
      <c r="K470" s="11">
        <v>104944054.15000001</v>
      </c>
      <c r="L470" s="11">
        <v>104951409.76000001</v>
      </c>
      <c r="M470" s="11">
        <v>106174803.97</v>
      </c>
      <c r="N470" s="11">
        <v>106626288.09999999</v>
      </c>
      <c r="O470" s="11">
        <v>-27629266.43</v>
      </c>
      <c r="P470" s="11">
        <v>-27858751.469999999</v>
      </c>
      <c r="Q470" s="11">
        <v>-28089571.510000002</v>
      </c>
      <c r="R470" s="11">
        <v>-28279124.350000001</v>
      </c>
      <c r="S470" s="11">
        <v>-28511229.43</v>
      </c>
      <c r="T470" s="11">
        <v>-28716398.699999999</v>
      </c>
      <c r="U470" s="11">
        <v>-28948090.260000002</v>
      </c>
      <c r="V470" s="11">
        <v>-29177336.940000001</v>
      </c>
      <c r="W470" s="11">
        <v>-29386083.920000002</v>
      </c>
      <c r="X470" s="11">
        <v>-29620499.870000001</v>
      </c>
      <c r="Y470" s="11">
        <v>-29849595.629999999</v>
      </c>
      <c r="Z470" s="11">
        <v>-30058300.739999998</v>
      </c>
      <c r="AA470" s="11">
        <v>-30030213.510000002</v>
      </c>
      <c r="AB470" s="11">
        <v>-229479.24</v>
      </c>
      <c r="AC470" s="11">
        <v>-229485.04</v>
      </c>
      <c r="AD470" s="11">
        <v>-230820.04</v>
      </c>
      <c r="AE470" s="11">
        <v>-232099.28</v>
      </c>
      <c r="AF470" s="11">
        <v>-232105.08</v>
      </c>
      <c r="AG470" s="11">
        <v>-232192.14</v>
      </c>
      <c r="AH470" s="11">
        <v>-232372.56</v>
      </c>
      <c r="AI470" s="11">
        <v>-232749.39</v>
      </c>
      <c r="AJ470" s="11">
        <v>-233686.92</v>
      </c>
      <c r="AK470" s="11">
        <v>-234363.22</v>
      </c>
      <c r="AL470" s="11">
        <v>-234383.27</v>
      </c>
      <c r="AM470" s="11">
        <v>-235757.61</v>
      </c>
      <c r="AN470" s="11">
        <v>-237627.89</v>
      </c>
      <c r="AO470" t="str">
        <f t="shared" si="78"/>
        <v>ED</v>
      </c>
      <c r="AP470" t="str">
        <f>IFERROR(IF(VLOOKUP(MID(A470,4,2),'Data.Lookup - Do Not Print'!$S$3:$T$7,2,FALSE)=1,MID(A470,4,2),0),"AN")</f>
        <v>WA</v>
      </c>
      <c r="AQ470" s="153" t="s">
        <v>986</v>
      </c>
      <c r="AR470" t="str">
        <f t="shared" si="79"/>
        <v>362000</v>
      </c>
      <c r="AS470" t="str">
        <f>IF(AO470="GD",VLOOKUP(_xlfn.NUMBERVALUE(AR470),'Data.Lookup - Do Not Print'!$D$3:$E$12,2,TRUE),VLOOKUP(_xlfn.NUMBERVALUE(AR470),'Data.Lookup - Do Not Print'!$A$3:$B$16,2,TRUE))</f>
        <v>E Distribution</v>
      </c>
      <c r="AT470">
        <v>4</v>
      </c>
      <c r="AU470" t="str">
        <f t="shared" si="80"/>
        <v>ED.WA4</v>
      </c>
      <c r="AV470" s="46">
        <f>VLOOKUP($AU470,'2022-Allocations'!$I$6:$T$24,AV$8,FALSE)</f>
        <v>1</v>
      </c>
      <c r="AW470" s="46">
        <f>VLOOKUP($AU470,'2022-Allocations'!$I$6:$T$24,AW$8,FALSE)</f>
        <v>0</v>
      </c>
      <c r="AX470" s="46">
        <f>VLOOKUP($AU470,'2022-Allocations'!$I$6:$T$24,AX$8,FALSE)</f>
        <v>0</v>
      </c>
      <c r="AY470" s="46">
        <f>VLOOKUP($AU470,'2022-Allocations'!$I$6:$T$24,AY$8,FALSE)</f>
        <v>0</v>
      </c>
      <c r="AZ470" s="46">
        <f>VLOOKUP($AU470,'2022-Allocations'!$I$6:$T$24,AZ$8,FALSE)</f>
        <v>0</v>
      </c>
      <c r="BA470" s="121">
        <f t="shared" si="77"/>
        <v>0</v>
      </c>
      <c r="BB470" s="46">
        <f>VLOOKUP(A470,'Data.Lookup - Do Not Print'!$G$3:$I$802,3,FALSE)</f>
        <v>2.6799999999999997E-2</v>
      </c>
      <c r="BC470" s="46">
        <f>VLOOKUP(A470,'Data.Lookup - Do Not Print'!$M$3:$O$802,3,FALSE)</f>
        <v>2.58E-2</v>
      </c>
      <c r="BD470" s="46" t="str">
        <f t="shared" si="82"/>
        <v>N</v>
      </c>
      <c r="BE470" s="126">
        <f t="shared" si="83"/>
        <v>106626288</v>
      </c>
      <c r="BF470" s="126">
        <f t="shared" si="84"/>
        <v>0</v>
      </c>
      <c r="BG470" s="126">
        <f t="shared" si="85"/>
        <v>0</v>
      </c>
      <c r="BH470" s="126">
        <f t="shared" si="86"/>
        <v>0</v>
      </c>
      <c r="BI470" s="126">
        <f t="shared" si="87"/>
        <v>0</v>
      </c>
      <c r="BJ470" s="131">
        <f t="shared" si="81"/>
        <v>0</v>
      </c>
    </row>
    <row r="471" spans="1:62" ht="13.5" thickBot="1">
      <c r="A471" s="9" t="s">
        <v>486</v>
      </c>
      <c r="B471" s="11">
        <v>2597845.27</v>
      </c>
      <c r="C471" s="11">
        <v>2597845.27</v>
      </c>
      <c r="D471" s="11">
        <v>2597845.27</v>
      </c>
      <c r="E471" s="11">
        <v>2597845.27</v>
      </c>
      <c r="F471" s="11">
        <v>2597845.27</v>
      </c>
      <c r="G471" s="11">
        <v>2597845.27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1">
        <v>-815998.03</v>
      </c>
      <c r="P471" s="11">
        <v>-830719.15</v>
      </c>
      <c r="Q471" s="11">
        <v>-845440.27</v>
      </c>
      <c r="R471" s="11">
        <v>-860161.39</v>
      </c>
      <c r="S471" s="11">
        <v>-874882.51</v>
      </c>
      <c r="T471" s="11">
        <v>-889603.63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1">
        <v>-14721.12</v>
      </c>
      <c r="AC471" s="11">
        <v>-14721.12</v>
      </c>
      <c r="AD471" s="11">
        <v>-14721.12</v>
      </c>
      <c r="AE471" s="11">
        <v>-14721.12</v>
      </c>
      <c r="AF471" s="11">
        <v>-14721.12</v>
      </c>
      <c r="AG471" s="11">
        <v>-14721.12</v>
      </c>
      <c r="AH471" s="11">
        <v>-7360.56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t="str">
        <f t="shared" si="78"/>
        <v>ED</v>
      </c>
      <c r="AP471" t="str">
        <f>IFERROR(IF(VLOOKUP(MID(A471,4,2),'Data.Lookup - Do Not Print'!$S$3:$T$7,2,FALSE)=1,MID(A471,4,2),0),"AN")</f>
        <v>WA</v>
      </c>
      <c r="AQ471" s="153" t="s">
        <v>986</v>
      </c>
      <c r="AR471" t="str">
        <f t="shared" si="79"/>
        <v>363000</v>
      </c>
      <c r="AS471" t="str">
        <f>IF(AO471="GD",VLOOKUP(_xlfn.NUMBERVALUE(AR471),'Data.Lookup - Do Not Print'!$D$3:$E$12,2,TRUE),VLOOKUP(_xlfn.NUMBERVALUE(AR471),'Data.Lookup - Do Not Print'!$A$3:$B$16,2,TRUE))</f>
        <v>E Distribution</v>
      </c>
      <c r="AT471">
        <v>4</v>
      </c>
      <c r="AU471" t="str">
        <f t="shared" si="80"/>
        <v>ED.WA4</v>
      </c>
      <c r="AV471" s="46">
        <f>VLOOKUP($AU471,'2022-Allocations'!$I$6:$T$24,AV$8,FALSE)</f>
        <v>1</v>
      </c>
      <c r="AW471" s="46">
        <f>VLOOKUP($AU471,'2022-Allocations'!$I$6:$T$24,AW$8,FALSE)</f>
        <v>0</v>
      </c>
      <c r="AX471" s="46">
        <f>VLOOKUP($AU471,'2022-Allocations'!$I$6:$T$24,AX$8,FALSE)</f>
        <v>0</v>
      </c>
      <c r="AY471" s="46">
        <f>VLOOKUP($AU471,'2022-Allocations'!$I$6:$T$24,AY$8,FALSE)</f>
        <v>0</v>
      </c>
      <c r="AZ471" s="46">
        <f>VLOOKUP($AU471,'2022-Allocations'!$I$6:$T$24,AZ$8,FALSE)</f>
        <v>0</v>
      </c>
      <c r="BA471" s="121">
        <f t="shared" si="77"/>
        <v>0</v>
      </c>
      <c r="BB471" s="46">
        <f>VLOOKUP(A471,'Data.Lookup - Do Not Print'!$G$3:$I$802,3,FALSE)</f>
        <v>6.8000000000000005E-2</v>
      </c>
      <c r="BC471" s="46">
        <f>VLOOKUP(A471,'Data.Lookup - Do Not Print'!$M$3:$O$802,3,FALSE)</f>
        <v>6.8000000000000005E-2</v>
      </c>
      <c r="BD471" s="46" t="str">
        <f t="shared" si="82"/>
        <v>N</v>
      </c>
      <c r="BE471" s="126">
        <f t="shared" si="83"/>
        <v>0</v>
      </c>
      <c r="BF471" s="126">
        <f t="shared" si="84"/>
        <v>0</v>
      </c>
      <c r="BG471" s="126">
        <f t="shared" si="85"/>
        <v>0</v>
      </c>
      <c r="BH471" s="126">
        <f t="shared" si="86"/>
        <v>0</v>
      </c>
      <c r="BI471" s="126">
        <f t="shared" si="87"/>
        <v>0</v>
      </c>
      <c r="BJ471" s="131">
        <f t="shared" si="81"/>
        <v>0</v>
      </c>
    </row>
    <row r="472" spans="1:62" ht="13.5" thickBot="1">
      <c r="A472" s="9" t="s">
        <v>487</v>
      </c>
      <c r="B472" s="11">
        <v>302560755.5</v>
      </c>
      <c r="C472" s="11">
        <v>303855230.61000001</v>
      </c>
      <c r="D472" s="11">
        <v>306690711.57999998</v>
      </c>
      <c r="E472" s="11">
        <v>308752471.92000002</v>
      </c>
      <c r="F472" s="11">
        <v>310795747.81</v>
      </c>
      <c r="G472" s="11">
        <v>312208627.29000002</v>
      </c>
      <c r="H472" s="11">
        <v>314381327.70999998</v>
      </c>
      <c r="I472" s="11">
        <v>315558951.06999999</v>
      </c>
      <c r="J472" s="11">
        <v>316837215.26999998</v>
      </c>
      <c r="K472" s="11">
        <v>318347940.44999999</v>
      </c>
      <c r="L472" s="11">
        <v>320197290.01999998</v>
      </c>
      <c r="M472" s="11">
        <v>323230740.70999998</v>
      </c>
      <c r="N472" s="11">
        <v>324082090.19</v>
      </c>
      <c r="O472" s="11">
        <v>-78642059.640000001</v>
      </c>
      <c r="P472" s="11">
        <v>-79214716.579999998</v>
      </c>
      <c r="Q472" s="11">
        <v>-79513662.010000005</v>
      </c>
      <c r="R472" s="11">
        <v>-79972809.170000002</v>
      </c>
      <c r="S472" s="11">
        <v>-80582527.760000005</v>
      </c>
      <c r="T472" s="11">
        <v>-81126151.620000005</v>
      </c>
      <c r="U472" s="11">
        <v>-81721791.439999998</v>
      </c>
      <c r="V472" s="11">
        <v>-82309777.209999993</v>
      </c>
      <c r="W472" s="11">
        <v>-82787348.939999998</v>
      </c>
      <c r="X472" s="11">
        <v>-83329389.849999994</v>
      </c>
      <c r="Y472" s="11">
        <v>-83839144.370000005</v>
      </c>
      <c r="Z472" s="11">
        <v>-84316339.209999993</v>
      </c>
      <c r="AA472" s="11">
        <v>-84847499.579999998</v>
      </c>
      <c r="AB472" s="11">
        <v>-620704.30000000005</v>
      </c>
      <c r="AC472" s="11">
        <v>-624103.12</v>
      </c>
      <c r="AD472" s="11">
        <v>-628353.53</v>
      </c>
      <c r="AE472" s="11">
        <v>-633393.6</v>
      </c>
      <c r="AF472" s="11">
        <v>-637618.38</v>
      </c>
      <c r="AG472" s="11">
        <v>-641175.34</v>
      </c>
      <c r="AH472" s="11">
        <v>-644865.5</v>
      </c>
      <c r="AI472" s="11">
        <v>-648313.53</v>
      </c>
      <c r="AJ472" s="11">
        <v>-650841.06000000006</v>
      </c>
      <c r="AK472" s="11">
        <v>-653711.39</v>
      </c>
      <c r="AL472" s="11">
        <v>-657169.46</v>
      </c>
      <c r="AM472" s="11">
        <v>-662194.68000000005</v>
      </c>
      <c r="AN472" s="11">
        <v>-666192.80000000005</v>
      </c>
      <c r="AO472" t="str">
        <f t="shared" si="78"/>
        <v>ED</v>
      </c>
      <c r="AP472" t="str">
        <f>IFERROR(IF(VLOOKUP(MID(A472,4,2),'Data.Lookup - Do Not Print'!$S$3:$T$7,2,FALSE)=1,MID(A472,4,2),0),"AN")</f>
        <v>WA</v>
      </c>
      <c r="AQ472" s="153" t="s">
        <v>986</v>
      </c>
      <c r="AR472" t="str">
        <f t="shared" si="79"/>
        <v>364000</v>
      </c>
      <c r="AS472" t="str">
        <f>IF(AO472="GD",VLOOKUP(_xlfn.NUMBERVALUE(AR472),'Data.Lookup - Do Not Print'!$D$3:$E$12,2,TRUE),VLOOKUP(_xlfn.NUMBERVALUE(AR472),'Data.Lookup - Do Not Print'!$A$3:$B$16,2,TRUE))</f>
        <v>E Distribution</v>
      </c>
      <c r="AT472">
        <v>4</v>
      </c>
      <c r="AU472" t="str">
        <f t="shared" si="80"/>
        <v>ED.WA4</v>
      </c>
      <c r="AV472" s="46">
        <f>VLOOKUP($AU472,'2022-Allocations'!$I$6:$T$24,AV$8,FALSE)</f>
        <v>1</v>
      </c>
      <c r="AW472" s="46">
        <f>VLOOKUP($AU472,'2022-Allocations'!$I$6:$T$24,AW$8,FALSE)</f>
        <v>0</v>
      </c>
      <c r="AX472" s="46">
        <f>VLOOKUP($AU472,'2022-Allocations'!$I$6:$T$24,AX$8,FALSE)</f>
        <v>0</v>
      </c>
      <c r="AY472" s="46">
        <f>VLOOKUP($AU472,'2022-Allocations'!$I$6:$T$24,AY$8,FALSE)</f>
        <v>0</v>
      </c>
      <c r="AZ472" s="46">
        <f>VLOOKUP($AU472,'2022-Allocations'!$I$6:$T$24,AZ$8,FALSE)</f>
        <v>0</v>
      </c>
      <c r="BA472" s="121">
        <f t="shared" si="77"/>
        <v>0</v>
      </c>
      <c r="BB472" s="46">
        <f>VLOOKUP(A472,'Data.Lookup - Do Not Print'!$G$3:$I$802,3,FALSE)</f>
        <v>2.47E-2</v>
      </c>
      <c r="BC472" s="46">
        <f>VLOOKUP(A472,'Data.Lookup - Do Not Print'!$M$3:$O$802,3,FALSE)</f>
        <v>2.69E-2</v>
      </c>
      <c r="BD472" s="46" t="str">
        <f t="shared" si="82"/>
        <v>N</v>
      </c>
      <c r="BE472" s="126">
        <f t="shared" si="83"/>
        <v>324082090</v>
      </c>
      <c r="BF472" s="126">
        <f t="shared" si="84"/>
        <v>0</v>
      </c>
      <c r="BG472" s="126">
        <f t="shared" si="85"/>
        <v>0</v>
      </c>
      <c r="BH472" s="126">
        <f t="shared" si="86"/>
        <v>0</v>
      </c>
      <c r="BI472" s="126">
        <f t="shared" si="87"/>
        <v>0</v>
      </c>
      <c r="BJ472" s="131">
        <f t="shared" si="81"/>
        <v>0</v>
      </c>
    </row>
    <row r="473" spans="1:62" ht="13.5" thickBot="1">
      <c r="A473" s="9" t="s">
        <v>488</v>
      </c>
      <c r="B473" s="11">
        <v>191382664.13</v>
      </c>
      <c r="C473" s="11">
        <v>192149102.69999999</v>
      </c>
      <c r="D473" s="11">
        <v>191333009.09999999</v>
      </c>
      <c r="E473" s="11">
        <v>191915628.09999999</v>
      </c>
      <c r="F473" s="11">
        <v>193037273.81</v>
      </c>
      <c r="G473" s="11">
        <v>193724509.69999999</v>
      </c>
      <c r="H473" s="11">
        <v>195155417.21000001</v>
      </c>
      <c r="I473" s="11">
        <v>196117878.61000001</v>
      </c>
      <c r="J473" s="11">
        <v>197765515.90000001</v>
      </c>
      <c r="K473" s="11">
        <v>198959461.16999999</v>
      </c>
      <c r="L473" s="11">
        <v>200299624.38</v>
      </c>
      <c r="M473" s="11">
        <v>200309166.81999999</v>
      </c>
      <c r="N473" s="11">
        <v>201095114.43000001</v>
      </c>
      <c r="O473" s="11">
        <v>-57948417.93</v>
      </c>
      <c r="P473" s="11">
        <v>-58308484.5</v>
      </c>
      <c r="Q473" s="11">
        <v>-58584957.380000003</v>
      </c>
      <c r="R473" s="11">
        <v>-58916771.490000002</v>
      </c>
      <c r="S473" s="11">
        <v>-59276866.859999999</v>
      </c>
      <c r="T473" s="11">
        <v>-59632107.439999998</v>
      </c>
      <c r="U473" s="11">
        <v>-59991940.850000001</v>
      </c>
      <c r="V473" s="11">
        <v>-60357919.280000001</v>
      </c>
      <c r="W473" s="11">
        <v>-60697881.049999997</v>
      </c>
      <c r="X473" s="11">
        <v>-61061690.450000003</v>
      </c>
      <c r="Y473" s="11">
        <v>-61425651.549999997</v>
      </c>
      <c r="Z473" s="11">
        <v>-61789230.850000001</v>
      </c>
      <c r="AA473" s="11">
        <v>-62145808.07</v>
      </c>
      <c r="AB473" s="11">
        <v>-360624.22</v>
      </c>
      <c r="AC473" s="11">
        <v>-362757.13</v>
      </c>
      <c r="AD473" s="11">
        <v>-362710.18</v>
      </c>
      <c r="AE473" s="11">
        <v>-362489.33</v>
      </c>
      <c r="AF473" s="11">
        <v>-364101.28</v>
      </c>
      <c r="AG473" s="11">
        <v>-365812.18</v>
      </c>
      <c r="AH473" s="11">
        <v>-367815.59</v>
      </c>
      <c r="AI473" s="11">
        <v>-370079.32</v>
      </c>
      <c r="AJ473" s="11">
        <v>-372548.04</v>
      </c>
      <c r="AK473" s="11">
        <v>-375235.71</v>
      </c>
      <c r="AL473" s="11">
        <v>-377632.55</v>
      </c>
      <c r="AM473" s="11">
        <v>-378909.15</v>
      </c>
      <c r="AN473" s="11">
        <v>-379661.55</v>
      </c>
      <c r="AO473" t="str">
        <f t="shared" si="78"/>
        <v>ED</v>
      </c>
      <c r="AP473" t="str">
        <f>IFERROR(IF(VLOOKUP(MID(A473,4,2),'Data.Lookup - Do Not Print'!$S$3:$T$7,2,FALSE)=1,MID(A473,4,2),0),"AN")</f>
        <v>WA</v>
      </c>
      <c r="AQ473" s="153" t="s">
        <v>986</v>
      </c>
      <c r="AR473" t="str">
        <f t="shared" si="79"/>
        <v>365000</v>
      </c>
      <c r="AS473" t="str">
        <f>IF(AO473="GD",VLOOKUP(_xlfn.NUMBERVALUE(AR473),'Data.Lookup - Do Not Print'!$D$3:$E$12,2,TRUE),VLOOKUP(_xlfn.NUMBERVALUE(AR473),'Data.Lookup - Do Not Print'!$A$3:$B$16,2,TRUE))</f>
        <v>E Distribution</v>
      </c>
      <c r="AT473">
        <v>4</v>
      </c>
      <c r="AU473" t="str">
        <f t="shared" si="80"/>
        <v>ED.WA4</v>
      </c>
      <c r="AV473" s="46">
        <f>VLOOKUP($AU473,'2022-Allocations'!$I$6:$T$24,AV$8,FALSE)</f>
        <v>1</v>
      </c>
      <c r="AW473" s="46">
        <f>VLOOKUP($AU473,'2022-Allocations'!$I$6:$T$24,AW$8,FALSE)</f>
        <v>0</v>
      </c>
      <c r="AX473" s="46">
        <f>VLOOKUP($AU473,'2022-Allocations'!$I$6:$T$24,AX$8,FALSE)</f>
        <v>0</v>
      </c>
      <c r="AY473" s="46">
        <f>VLOOKUP($AU473,'2022-Allocations'!$I$6:$T$24,AY$8,FALSE)</f>
        <v>0</v>
      </c>
      <c r="AZ473" s="46">
        <f>VLOOKUP($AU473,'2022-Allocations'!$I$6:$T$24,AZ$8,FALSE)</f>
        <v>0</v>
      </c>
      <c r="BA473" s="121">
        <f t="shared" si="77"/>
        <v>0</v>
      </c>
      <c r="BB473" s="46">
        <f>VLOOKUP(A473,'Data.Lookup - Do Not Print'!$G$3:$I$802,3,FALSE)</f>
        <v>2.2700000000000001E-2</v>
      </c>
      <c r="BC473" s="46">
        <f>VLOOKUP(A473,'Data.Lookup - Do Not Print'!$M$3:$O$802,3,FALSE)</f>
        <v>2.46E-2</v>
      </c>
      <c r="BD473" s="46" t="str">
        <f t="shared" si="82"/>
        <v>N</v>
      </c>
      <c r="BE473" s="126">
        <f t="shared" si="83"/>
        <v>201095114</v>
      </c>
      <c r="BF473" s="126">
        <f t="shared" si="84"/>
        <v>0</v>
      </c>
      <c r="BG473" s="126">
        <f t="shared" si="85"/>
        <v>0</v>
      </c>
      <c r="BH473" s="126">
        <f t="shared" si="86"/>
        <v>0</v>
      </c>
      <c r="BI473" s="126">
        <f t="shared" si="87"/>
        <v>0</v>
      </c>
      <c r="BJ473" s="131">
        <f t="shared" si="81"/>
        <v>0</v>
      </c>
    </row>
    <row r="474" spans="1:62" ht="13.5" thickBot="1">
      <c r="A474" s="9" t="s">
        <v>489</v>
      </c>
      <c r="B474" s="11">
        <v>88406000.590000004</v>
      </c>
      <c r="C474" s="11">
        <v>88899235.120000005</v>
      </c>
      <c r="D474" s="11">
        <v>89201950.290000007</v>
      </c>
      <c r="E474" s="11">
        <v>89641132.739999995</v>
      </c>
      <c r="F474" s="11">
        <v>90100989.480000004</v>
      </c>
      <c r="G474" s="11">
        <v>90428966.769999996</v>
      </c>
      <c r="H474" s="11">
        <v>91019587.700000003</v>
      </c>
      <c r="I474" s="11">
        <v>91386149.459999993</v>
      </c>
      <c r="J474" s="11">
        <v>91837046.290000007</v>
      </c>
      <c r="K474" s="11">
        <v>92622016.859999999</v>
      </c>
      <c r="L474" s="11">
        <v>93213641.069999993</v>
      </c>
      <c r="M474" s="11">
        <v>93915212.689999998</v>
      </c>
      <c r="N474" s="11">
        <v>95563994.719999999</v>
      </c>
      <c r="O474" s="11">
        <v>-25901306.899999999</v>
      </c>
      <c r="P474" s="11">
        <v>-26016518.559999999</v>
      </c>
      <c r="Q474" s="11">
        <v>-26131779.91</v>
      </c>
      <c r="R474" s="11">
        <v>-26245764.699999999</v>
      </c>
      <c r="S474" s="11">
        <v>-26362525.68</v>
      </c>
      <c r="T474" s="11">
        <v>-26479886.34</v>
      </c>
      <c r="U474" s="11">
        <v>-26597742.57</v>
      </c>
      <c r="V474" s="11">
        <v>-26716308.129999999</v>
      </c>
      <c r="W474" s="11">
        <v>-26835379.280000001</v>
      </c>
      <c r="X474" s="11">
        <v>-26955256.82</v>
      </c>
      <c r="Y474" s="11">
        <v>-27075988.100000001</v>
      </c>
      <c r="Z474" s="11">
        <v>-27195017.300000001</v>
      </c>
      <c r="AA474" s="11">
        <v>-27318156.350000001</v>
      </c>
      <c r="AB474" s="11">
        <v>-114392.05</v>
      </c>
      <c r="AC474" s="11">
        <v>-115285.35</v>
      </c>
      <c r="AD474" s="11">
        <v>-115802.87</v>
      </c>
      <c r="AE474" s="11">
        <v>-116285.26</v>
      </c>
      <c r="AF474" s="11">
        <v>-116869.82</v>
      </c>
      <c r="AG474" s="11">
        <v>-117382.08</v>
      </c>
      <c r="AH474" s="11">
        <v>-117979.37</v>
      </c>
      <c r="AI474" s="11">
        <v>-118601.73</v>
      </c>
      <c r="AJ474" s="11">
        <v>-119133.24</v>
      </c>
      <c r="AK474" s="11">
        <v>-119936.82</v>
      </c>
      <c r="AL474" s="11">
        <v>-120831.89</v>
      </c>
      <c r="AM474" s="11">
        <v>-121672.75</v>
      </c>
      <c r="AN474" s="11">
        <v>-123200.96000000001</v>
      </c>
      <c r="AO474" t="str">
        <f t="shared" si="78"/>
        <v>ED</v>
      </c>
      <c r="AP474" t="str">
        <f>IFERROR(IF(VLOOKUP(MID(A474,4,2),'Data.Lookup - Do Not Print'!$S$3:$T$7,2,FALSE)=1,MID(A474,4,2),0),"AN")</f>
        <v>WA</v>
      </c>
      <c r="AQ474" s="153" t="s">
        <v>986</v>
      </c>
      <c r="AR474" t="str">
        <f t="shared" si="79"/>
        <v>366000</v>
      </c>
      <c r="AS474" t="str">
        <f>IF(AO474="GD",VLOOKUP(_xlfn.NUMBERVALUE(AR474),'Data.Lookup - Do Not Print'!$D$3:$E$12,2,TRUE),VLOOKUP(_xlfn.NUMBERVALUE(AR474),'Data.Lookup - Do Not Print'!$A$3:$B$16,2,TRUE))</f>
        <v>E Distribution</v>
      </c>
      <c r="AT474">
        <v>4</v>
      </c>
      <c r="AU474" t="str">
        <f t="shared" si="80"/>
        <v>ED.WA4</v>
      </c>
      <c r="AV474" s="46">
        <f>VLOOKUP($AU474,'2022-Allocations'!$I$6:$T$24,AV$8,FALSE)</f>
        <v>1</v>
      </c>
      <c r="AW474" s="46">
        <f>VLOOKUP($AU474,'2022-Allocations'!$I$6:$T$24,AW$8,FALSE)</f>
        <v>0</v>
      </c>
      <c r="AX474" s="46">
        <f>VLOOKUP($AU474,'2022-Allocations'!$I$6:$T$24,AX$8,FALSE)</f>
        <v>0</v>
      </c>
      <c r="AY474" s="46">
        <f>VLOOKUP($AU474,'2022-Allocations'!$I$6:$T$24,AY$8,FALSE)</f>
        <v>0</v>
      </c>
      <c r="AZ474" s="46">
        <f>VLOOKUP($AU474,'2022-Allocations'!$I$6:$T$24,AZ$8,FALSE)</f>
        <v>0</v>
      </c>
      <c r="BA474" s="121">
        <f t="shared" si="77"/>
        <v>0</v>
      </c>
      <c r="BB474" s="46">
        <f>VLOOKUP(A474,'Data.Lookup - Do Not Print'!$G$3:$I$802,3,FALSE)</f>
        <v>1.5604999999999999E-2</v>
      </c>
      <c r="BC474" s="46">
        <f>VLOOKUP(A474,'Data.Lookup - Do Not Print'!$M$3:$O$802,3,FALSE)</f>
        <v>1.8200000000000001E-2</v>
      </c>
      <c r="BD474" s="46" t="str">
        <f t="shared" si="82"/>
        <v>N</v>
      </c>
      <c r="BE474" s="126">
        <f t="shared" si="83"/>
        <v>95563995</v>
      </c>
      <c r="BF474" s="126">
        <f t="shared" si="84"/>
        <v>0</v>
      </c>
      <c r="BG474" s="126">
        <f t="shared" si="85"/>
        <v>0</v>
      </c>
      <c r="BH474" s="126">
        <f t="shared" si="86"/>
        <v>0</v>
      </c>
      <c r="BI474" s="126">
        <f t="shared" si="87"/>
        <v>0</v>
      </c>
      <c r="BJ474" s="131">
        <f t="shared" si="81"/>
        <v>0</v>
      </c>
    </row>
    <row r="475" spans="1:62" ht="13.5" thickBot="1">
      <c r="A475" s="9" t="s">
        <v>490</v>
      </c>
      <c r="B475" s="11">
        <v>154585839.22999999</v>
      </c>
      <c r="C475" s="11">
        <v>155330786.75999999</v>
      </c>
      <c r="D475" s="11">
        <v>154985602.96000001</v>
      </c>
      <c r="E475" s="11">
        <v>155490372.99000001</v>
      </c>
      <c r="F475" s="11">
        <v>156204544.22</v>
      </c>
      <c r="G475" s="11">
        <v>156666231.87</v>
      </c>
      <c r="H475" s="11">
        <v>157667433.41</v>
      </c>
      <c r="I475" s="11">
        <v>158615386.97</v>
      </c>
      <c r="J475" s="11">
        <v>159528029.99000001</v>
      </c>
      <c r="K475" s="11">
        <v>160295676.00999999</v>
      </c>
      <c r="L475" s="11">
        <v>161158241.5</v>
      </c>
      <c r="M475" s="11">
        <v>162423870.52000001</v>
      </c>
      <c r="N475" s="11">
        <v>168571366.27000001</v>
      </c>
      <c r="O475" s="11">
        <v>-81139927.25</v>
      </c>
      <c r="P475" s="11">
        <v>-81577415.450000003</v>
      </c>
      <c r="Q475" s="11">
        <v>-82016920.219999999</v>
      </c>
      <c r="R475" s="11">
        <v>-82454075.739999995</v>
      </c>
      <c r="S475" s="11">
        <v>-82896871.859999999</v>
      </c>
      <c r="T475" s="11">
        <v>-83339696.620000005</v>
      </c>
      <c r="U475" s="11">
        <v>-83769273.709999993</v>
      </c>
      <c r="V475" s="11">
        <v>-84216868.519999996</v>
      </c>
      <c r="W475" s="11">
        <v>-84623808.510000005</v>
      </c>
      <c r="X475" s="11">
        <v>-85077108.819999993</v>
      </c>
      <c r="Y475" s="11">
        <v>-85526744.200000003</v>
      </c>
      <c r="Z475" s="11">
        <v>-85973607.349999994</v>
      </c>
      <c r="AA475" s="11">
        <v>-86428989.5</v>
      </c>
      <c r="AB475" s="11">
        <v>-441519.89</v>
      </c>
      <c r="AC475" s="11">
        <v>-444213.83</v>
      </c>
      <c r="AD475" s="11">
        <v>-444786.83</v>
      </c>
      <c r="AE475" s="11">
        <v>-445015.56</v>
      </c>
      <c r="AF475" s="11">
        <v>-446762.72</v>
      </c>
      <c r="AG475" s="11">
        <v>-448448.12</v>
      </c>
      <c r="AH475" s="11">
        <v>-450544.93</v>
      </c>
      <c r="AI475" s="11">
        <v>-453338.71</v>
      </c>
      <c r="AJ475" s="11">
        <v>-456005.58</v>
      </c>
      <c r="AK475" s="11">
        <v>-458413.98</v>
      </c>
      <c r="AL475" s="11">
        <v>-460750.61</v>
      </c>
      <c r="AM475" s="11">
        <v>-463801.02</v>
      </c>
      <c r="AN475" s="11">
        <v>-474426.5</v>
      </c>
      <c r="AO475" t="str">
        <f t="shared" si="78"/>
        <v>ED</v>
      </c>
      <c r="AP475" t="str">
        <f>IFERROR(IF(VLOOKUP(MID(A475,4,2),'Data.Lookup - Do Not Print'!$S$3:$T$7,2,FALSE)=1,MID(A475,4,2),0),"AN")</f>
        <v>WA</v>
      </c>
      <c r="AQ475" s="153" t="s">
        <v>986</v>
      </c>
      <c r="AR475" t="str">
        <f t="shared" si="79"/>
        <v>367000</v>
      </c>
      <c r="AS475" t="str">
        <f>IF(AO475="GD",VLOOKUP(_xlfn.NUMBERVALUE(AR475),'Data.Lookup - Do Not Print'!$D$3:$E$12,2,TRUE),VLOOKUP(_xlfn.NUMBERVALUE(AR475),'Data.Lookup - Do Not Print'!$A$3:$B$16,2,TRUE))</f>
        <v>E Distribution</v>
      </c>
      <c r="AT475">
        <v>4</v>
      </c>
      <c r="AU475" t="str">
        <f t="shared" si="80"/>
        <v>ED.WA4</v>
      </c>
      <c r="AV475" s="46">
        <f>VLOOKUP($AU475,'2022-Allocations'!$I$6:$T$24,AV$8,FALSE)</f>
        <v>1</v>
      </c>
      <c r="AW475" s="46">
        <f>VLOOKUP($AU475,'2022-Allocations'!$I$6:$T$24,AW$8,FALSE)</f>
        <v>0</v>
      </c>
      <c r="AX475" s="46">
        <f>VLOOKUP($AU475,'2022-Allocations'!$I$6:$T$24,AX$8,FALSE)</f>
        <v>0</v>
      </c>
      <c r="AY475" s="46">
        <f>VLOOKUP($AU475,'2022-Allocations'!$I$6:$T$24,AY$8,FALSE)</f>
        <v>0</v>
      </c>
      <c r="AZ475" s="46">
        <f>VLOOKUP($AU475,'2022-Allocations'!$I$6:$T$24,AZ$8,FALSE)</f>
        <v>0</v>
      </c>
      <c r="BA475" s="121">
        <f t="shared" si="77"/>
        <v>0</v>
      </c>
      <c r="BB475" s="46">
        <f>VLOOKUP(A475,'Data.Lookup - Do Not Print'!$G$3:$I$802,3,FALSE)</f>
        <v>3.44E-2</v>
      </c>
      <c r="BC475" s="46">
        <f>VLOOKUP(A475,'Data.Lookup - Do Not Print'!$M$3:$O$802,3,FALSE)</f>
        <v>2.4300000000000002E-2</v>
      </c>
      <c r="BD475" s="46" t="str">
        <f t="shared" si="82"/>
        <v>N</v>
      </c>
      <c r="BE475" s="126">
        <f t="shared" si="83"/>
        <v>168571366</v>
      </c>
      <c r="BF475" s="126">
        <f t="shared" si="84"/>
        <v>0</v>
      </c>
      <c r="BG475" s="126">
        <f t="shared" si="85"/>
        <v>0</v>
      </c>
      <c r="BH475" s="126">
        <f t="shared" si="86"/>
        <v>0</v>
      </c>
      <c r="BI475" s="126">
        <f t="shared" si="87"/>
        <v>0</v>
      </c>
      <c r="BJ475" s="131">
        <f t="shared" si="81"/>
        <v>0</v>
      </c>
    </row>
    <row r="476" spans="1:62" ht="13.5" thickBot="1">
      <c r="A476" s="9" t="s">
        <v>491</v>
      </c>
      <c r="B476" s="11">
        <v>202758238.93000001</v>
      </c>
      <c r="C476" s="11">
        <v>203681183.66</v>
      </c>
      <c r="D476" s="11">
        <v>205741485.93000001</v>
      </c>
      <c r="E476" s="11">
        <v>207236431.75</v>
      </c>
      <c r="F476" s="11">
        <v>208131079.11000001</v>
      </c>
      <c r="G476" s="11">
        <v>209437984.05000001</v>
      </c>
      <c r="H476" s="11">
        <v>210338277.72999999</v>
      </c>
      <c r="I476" s="11">
        <v>210572815.62</v>
      </c>
      <c r="J476" s="11">
        <v>211449323.18000001</v>
      </c>
      <c r="K476" s="11">
        <v>212419288.63</v>
      </c>
      <c r="L476" s="11">
        <v>212832894.93000001</v>
      </c>
      <c r="M476" s="11">
        <v>212866957.78999999</v>
      </c>
      <c r="N476" s="11">
        <v>213200207.33000001</v>
      </c>
      <c r="O476" s="11">
        <v>-60738918.369999997</v>
      </c>
      <c r="P476" s="11">
        <v>-61098006.159999996</v>
      </c>
      <c r="Q476" s="11">
        <v>-61292497.600000001</v>
      </c>
      <c r="R476" s="11">
        <v>-61634293.350000001</v>
      </c>
      <c r="S476" s="11">
        <v>-62001122.020000003</v>
      </c>
      <c r="T476" s="11">
        <v>-62362866.609999999</v>
      </c>
      <c r="U476" s="11">
        <v>-62735703.759999998</v>
      </c>
      <c r="V476" s="11">
        <v>-63980483.869999997</v>
      </c>
      <c r="W476" s="11">
        <v>-64352270.100000001</v>
      </c>
      <c r="X476" s="11">
        <v>-64729598.310000002</v>
      </c>
      <c r="Y476" s="11">
        <v>-65100485.689999998</v>
      </c>
      <c r="Z476" s="11">
        <v>-65441471.57</v>
      </c>
      <c r="AA476" s="11">
        <v>-65806917.25</v>
      </c>
      <c r="AB476" s="11">
        <v>-364568.34</v>
      </c>
      <c r="AC476" s="11">
        <v>-365795.48</v>
      </c>
      <c r="AD476" s="11">
        <v>-368480.4</v>
      </c>
      <c r="AE476" s="11">
        <v>-371680.12</v>
      </c>
      <c r="AF476" s="11">
        <v>-373830.76</v>
      </c>
      <c r="AG476" s="11">
        <v>-375812.15</v>
      </c>
      <c r="AH476" s="11">
        <v>-377798.63</v>
      </c>
      <c r="AI476" s="11">
        <v>-378819.99</v>
      </c>
      <c r="AJ476" s="11">
        <v>-379819.93</v>
      </c>
      <c r="AK476" s="11">
        <v>-381481.76</v>
      </c>
      <c r="AL476" s="11">
        <v>-382726.96</v>
      </c>
      <c r="AM476" s="11">
        <v>-383129.87</v>
      </c>
      <c r="AN476" s="11">
        <v>-383460.45</v>
      </c>
      <c r="AO476" t="str">
        <f t="shared" si="78"/>
        <v>ED</v>
      </c>
      <c r="AP476" t="str">
        <f>IFERROR(IF(VLOOKUP(MID(A476,4,2),'Data.Lookup - Do Not Print'!$S$3:$T$7,2,FALSE)=1,MID(A476,4,2),0),"AN")</f>
        <v>WA</v>
      </c>
      <c r="AQ476" s="153" t="s">
        <v>986</v>
      </c>
      <c r="AR476" t="str">
        <f t="shared" si="79"/>
        <v>368000</v>
      </c>
      <c r="AS476" t="str">
        <f>IF(AO476="GD",VLOOKUP(_xlfn.NUMBERVALUE(AR476),'Data.Lookup - Do Not Print'!$D$3:$E$12,2,TRUE),VLOOKUP(_xlfn.NUMBERVALUE(AR476),'Data.Lookup - Do Not Print'!$A$3:$B$16,2,TRUE))</f>
        <v>E Distribution</v>
      </c>
      <c r="AT476">
        <v>4</v>
      </c>
      <c r="AU476" t="str">
        <f t="shared" si="80"/>
        <v>ED.WA4</v>
      </c>
      <c r="AV476" s="46">
        <f>VLOOKUP($AU476,'2022-Allocations'!$I$6:$T$24,AV$8,FALSE)</f>
        <v>1</v>
      </c>
      <c r="AW476" s="46">
        <f>VLOOKUP($AU476,'2022-Allocations'!$I$6:$T$24,AW$8,FALSE)</f>
        <v>0</v>
      </c>
      <c r="AX476" s="46">
        <f>VLOOKUP($AU476,'2022-Allocations'!$I$6:$T$24,AX$8,FALSE)</f>
        <v>0</v>
      </c>
      <c r="AY476" s="46">
        <f>VLOOKUP($AU476,'2022-Allocations'!$I$6:$T$24,AY$8,FALSE)</f>
        <v>0</v>
      </c>
      <c r="AZ476" s="46">
        <f>VLOOKUP($AU476,'2022-Allocations'!$I$6:$T$24,AZ$8,FALSE)</f>
        <v>0</v>
      </c>
      <c r="BA476" s="121">
        <f t="shared" si="77"/>
        <v>0</v>
      </c>
      <c r="BB476" s="46">
        <f>VLOOKUP(A476,'Data.Lookup - Do Not Print'!$G$3:$I$802,3,FALSE)</f>
        <v>2.1599999999999998E-2</v>
      </c>
      <c r="BC476" s="46">
        <f>VLOOKUP(A476,'Data.Lookup - Do Not Print'!$M$3:$O$802,3,FALSE)</f>
        <v>2.0299999999999999E-2</v>
      </c>
      <c r="BD476" s="46" t="str">
        <f t="shared" si="82"/>
        <v>N</v>
      </c>
      <c r="BE476" s="126">
        <f t="shared" si="83"/>
        <v>213200207</v>
      </c>
      <c r="BF476" s="126">
        <f t="shared" si="84"/>
        <v>0</v>
      </c>
      <c r="BG476" s="126">
        <f t="shared" si="85"/>
        <v>0</v>
      </c>
      <c r="BH476" s="126">
        <f t="shared" si="86"/>
        <v>0</v>
      </c>
      <c r="BI476" s="126">
        <f t="shared" si="87"/>
        <v>0</v>
      </c>
      <c r="BJ476" s="131">
        <f t="shared" si="81"/>
        <v>0</v>
      </c>
    </row>
    <row r="477" spans="1:62" ht="13.5" thickBot="1">
      <c r="A477" s="9" t="s">
        <v>492</v>
      </c>
      <c r="B477" s="11">
        <v>41542816.840000004</v>
      </c>
      <c r="C477" s="11">
        <v>41733497.259999998</v>
      </c>
      <c r="D477" s="11">
        <v>41822509.210000001</v>
      </c>
      <c r="E477" s="11">
        <v>42085332.990000002</v>
      </c>
      <c r="F477" s="11">
        <v>42234776.520000003</v>
      </c>
      <c r="G477" s="11">
        <v>42336837.210000001</v>
      </c>
      <c r="H477" s="11">
        <v>42496589.450000003</v>
      </c>
      <c r="I477" s="11">
        <v>42674279.090000004</v>
      </c>
      <c r="J477" s="11">
        <v>42868028.469999999</v>
      </c>
      <c r="K477" s="11">
        <v>43007397.57</v>
      </c>
      <c r="L477" s="11">
        <v>43118068.299999997</v>
      </c>
      <c r="M477" s="11">
        <v>43350094.939999998</v>
      </c>
      <c r="N477" s="11">
        <v>43473668.539999999</v>
      </c>
      <c r="O477" s="11">
        <v>-21150592.43</v>
      </c>
      <c r="P477" s="11">
        <v>-21222163.719999999</v>
      </c>
      <c r="Q477" s="11">
        <v>-21294284.48</v>
      </c>
      <c r="R477" s="11">
        <v>-21366486.670000002</v>
      </c>
      <c r="S477" s="11">
        <v>-21438564.170000002</v>
      </c>
      <c r="T477" s="11">
        <v>-21510300.77</v>
      </c>
      <c r="U477" s="11">
        <v>-21583480.52</v>
      </c>
      <c r="V477" s="11">
        <v>-21656853.390000001</v>
      </c>
      <c r="W477" s="11">
        <v>-21730628.489999998</v>
      </c>
      <c r="X477" s="11">
        <v>-21804840.48</v>
      </c>
      <c r="Y477" s="11">
        <v>-21878752.289999999</v>
      </c>
      <c r="Z477" s="11">
        <v>-21953274.82</v>
      </c>
      <c r="AA477" s="11">
        <v>-22028080.190000001</v>
      </c>
      <c r="AB477" s="11">
        <v>-71900.88</v>
      </c>
      <c r="AC477" s="11">
        <v>-72172.81</v>
      </c>
      <c r="AD477" s="11">
        <v>-72415.199999999997</v>
      </c>
      <c r="AE477" s="11">
        <v>-72720.13</v>
      </c>
      <c r="AF477" s="11">
        <v>-73077.42</v>
      </c>
      <c r="AG477" s="11">
        <v>-73295.39</v>
      </c>
      <c r="AH477" s="11">
        <v>-73522.3</v>
      </c>
      <c r="AI477" s="11">
        <v>-73814.75</v>
      </c>
      <c r="AJ477" s="11">
        <v>-74136.67</v>
      </c>
      <c r="AK477" s="11">
        <v>-74425.38</v>
      </c>
      <c r="AL477" s="11">
        <v>-74642.080000000002</v>
      </c>
      <c r="AM477" s="11">
        <v>-74939.070000000007</v>
      </c>
      <c r="AN477" s="11">
        <v>-75247.259999999995</v>
      </c>
      <c r="AO477" t="str">
        <f t="shared" si="78"/>
        <v>ED</v>
      </c>
      <c r="AP477" t="str">
        <f>IFERROR(IF(VLOOKUP(MID(A477,4,2),'Data.Lookup - Do Not Print'!$S$3:$T$7,2,FALSE)=1,MID(A477,4,2),0),"AN")</f>
        <v>WA</v>
      </c>
      <c r="AQ477" s="153" t="s">
        <v>986</v>
      </c>
      <c r="AR477" t="str">
        <f t="shared" si="79"/>
        <v>369100</v>
      </c>
      <c r="AS477" t="str">
        <f>IF(AO477="GD",VLOOKUP(_xlfn.NUMBERVALUE(AR477),'Data.Lookup - Do Not Print'!$D$3:$E$12,2,TRUE),VLOOKUP(_xlfn.NUMBERVALUE(AR477),'Data.Lookup - Do Not Print'!$A$3:$B$16,2,TRUE))</f>
        <v>E Distribution</v>
      </c>
      <c r="AT477">
        <v>4</v>
      </c>
      <c r="AU477" t="str">
        <f t="shared" si="80"/>
        <v>ED.WA4</v>
      </c>
      <c r="AV477" s="46">
        <f>VLOOKUP($AU477,'2022-Allocations'!$I$6:$T$24,AV$8,FALSE)</f>
        <v>1</v>
      </c>
      <c r="AW477" s="46">
        <f>VLOOKUP($AU477,'2022-Allocations'!$I$6:$T$24,AW$8,FALSE)</f>
        <v>0</v>
      </c>
      <c r="AX477" s="46">
        <f>VLOOKUP($AU477,'2022-Allocations'!$I$6:$T$24,AX$8,FALSE)</f>
        <v>0</v>
      </c>
      <c r="AY477" s="46">
        <f>VLOOKUP($AU477,'2022-Allocations'!$I$6:$T$24,AY$8,FALSE)</f>
        <v>0</v>
      </c>
      <c r="AZ477" s="46">
        <f>VLOOKUP($AU477,'2022-Allocations'!$I$6:$T$24,AZ$8,FALSE)</f>
        <v>0</v>
      </c>
      <c r="BA477" s="121">
        <f t="shared" si="77"/>
        <v>0</v>
      </c>
      <c r="BB477" s="46">
        <f>VLOOKUP(A477,'Data.Lookup - Do Not Print'!$G$3:$I$802,3,FALSE)</f>
        <v>2.0799999999999999E-2</v>
      </c>
      <c r="BC477" s="46">
        <f>VLOOKUP(A477,'Data.Lookup - Do Not Print'!$M$3:$O$802,3,FALSE)</f>
        <v>1.66E-2</v>
      </c>
      <c r="BD477" s="46" t="str">
        <f t="shared" si="82"/>
        <v>N</v>
      </c>
      <c r="BE477" s="126">
        <f t="shared" si="83"/>
        <v>43473669</v>
      </c>
      <c r="BF477" s="126">
        <f t="shared" si="84"/>
        <v>0</v>
      </c>
      <c r="BG477" s="126">
        <f t="shared" si="85"/>
        <v>0</v>
      </c>
      <c r="BH477" s="126">
        <f t="shared" si="86"/>
        <v>0</v>
      </c>
      <c r="BI477" s="126">
        <f t="shared" si="87"/>
        <v>0</v>
      </c>
      <c r="BJ477" s="131">
        <f t="shared" si="81"/>
        <v>0</v>
      </c>
    </row>
    <row r="478" spans="1:62" ht="13.5" thickBot="1">
      <c r="A478" s="9" t="s">
        <v>493</v>
      </c>
      <c r="B478" s="11">
        <v>7695776.8799999999</v>
      </c>
      <c r="C478" s="11">
        <v>7925914.2800000003</v>
      </c>
      <c r="D478" s="11">
        <v>7989984.4299999997</v>
      </c>
      <c r="E478" s="11">
        <v>8051649.8099999996</v>
      </c>
      <c r="F478" s="11">
        <v>8140783.25</v>
      </c>
      <c r="G478" s="11">
        <v>8210848.8399999999</v>
      </c>
      <c r="H478" s="11">
        <v>8386168.5800000001</v>
      </c>
      <c r="I478" s="11">
        <v>8372329.0800000001</v>
      </c>
      <c r="J478" s="11">
        <v>8427421.4000000004</v>
      </c>
      <c r="K478" s="11">
        <v>8470608.9499999993</v>
      </c>
      <c r="L478" s="11">
        <v>8506568.2599999998</v>
      </c>
      <c r="M478" s="11">
        <v>8544846.0800000001</v>
      </c>
      <c r="N478" s="11">
        <v>8596218.5500000007</v>
      </c>
      <c r="O478" s="11">
        <v>-1482119.24</v>
      </c>
      <c r="P478" s="11">
        <v>-1496178.76</v>
      </c>
      <c r="Q478" s="11">
        <v>-1510503.06</v>
      </c>
      <c r="R478" s="11">
        <v>-1524940.53</v>
      </c>
      <c r="S478" s="11">
        <v>-1539513.72</v>
      </c>
      <c r="T478" s="11">
        <v>-1554230.19</v>
      </c>
      <c r="U478" s="11">
        <v>-1569167.5</v>
      </c>
      <c r="V478" s="11">
        <v>-1584250.14</v>
      </c>
      <c r="W478" s="11">
        <v>-1599369.92</v>
      </c>
      <c r="X478" s="11">
        <v>-1614578.15</v>
      </c>
      <c r="Y478" s="11">
        <v>-1629857.61</v>
      </c>
      <c r="Z478" s="11">
        <v>-1645203.89</v>
      </c>
      <c r="AA478" s="11">
        <v>-1660630.85</v>
      </c>
      <c r="AB478" s="11">
        <v>-13829.65</v>
      </c>
      <c r="AC478" s="11">
        <v>-14059.52</v>
      </c>
      <c r="AD478" s="11">
        <v>-14324.3</v>
      </c>
      <c r="AE478" s="11">
        <v>-14437.47</v>
      </c>
      <c r="AF478" s="11">
        <v>-14573.19</v>
      </c>
      <c r="AG478" s="11">
        <v>-14716.47</v>
      </c>
      <c r="AH478" s="11">
        <v>-14937.31</v>
      </c>
      <c r="AI478" s="11">
        <v>-15082.64</v>
      </c>
      <c r="AJ478" s="11">
        <v>-15119.78</v>
      </c>
      <c r="AK478" s="11">
        <v>-15208.23</v>
      </c>
      <c r="AL478" s="11">
        <v>-15279.46</v>
      </c>
      <c r="AM478" s="11">
        <v>-15346.28</v>
      </c>
      <c r="AN478" s="11">
        <v>-15426.96</v>
      </c>
      <c r="AO478" t="str">
        <f t="shared" si="78"/>
        <v>ED</v>
      </c>
      <c r="AP478" t="str">
        <f>IFERROR(IF(VLOOKUP(MID(A478,4,2),'Data.Lookup - Do Not Print'!$S$3:$T$7,2,FALSE)=1,MID(A478,4,2),0),"AN")</f>
        <v>WA</v>
      </c>
      <c r="AQ478" s="153" t="s">
        <v>986</v>
      </c>
      <c r="AR478" t="str">
        <f t="shared" si="79"/>
        <v>369200</v>
      </c>
      <c r="AS478" t="str">
        <f>IF(AO478="GD",VLOOKUP(_xlfn.NUMBERVALUE(AR478),'Data.Lookup - Do Not Print'!$D$3:$E$12,2,TRUE),VLOOKUP(_xlfn.NUMBERVALUE(AR478),'Data.Lookup - Do Not Print'!$A$3:$B$16,2,TRUE))</f>
        <v>E Distribution</v>
      </c>
      <c r="AT478">
        <v>4</v>
      </c>
      <c r="AU478" t="str">
        <f t="shared" si="80"/>
        <v>ED.WA4</v>
      </c>
      <c r="AV478" s="46">
        <f>VLOOKUP($AU478,'2022-Allocations'!$I$6:$T$24,AV$8,FALSE)</f>
        <v>1</v>
      </c>
      <c r="AW478" s="46">
        <f>VLOOKUP($AU478,'2022-Allocations'!$I$6:$T$24,AW$8,FALSE)</f>
        <v>0</v>
      </c>
      <c r="AX478" s="46">
        <f>VLOOKUP($AU478,'2022-Allocations'!$I$6:$T$24,AX$8,FALSE)</f>
        <v>0</v>
      </c>
      <c r="AY478" s="46">
        <f>VLOOKUP($AU478,'2022-Allocations'!$I$6:$T$24,AY$8,FALSE)</f>
        <v>0</v>
      </c>
      <c r="AZ478" s="46">
        <f>VLOOKUP($AU478,'2022-Allocations'!$I$6:$T$24,AZ$8,FALSE)</f>
        <v>0</v>
      </c>
      <c r="BA478" s="121">
        <f t="shared" si="77"/>
        <v>0</v>
      </c>
      <c r="BB478" s="46">
        <f>VLOOKUP(A478,'Data.Lookup - Do Not Print'!$G$3:$I$802,3,FALSE)</f>
        <v>2.1600000000000001E-2</v>
      </c>
      <c r="BC478" s="46">
        <f>VLOOKUP(A478,'Data.Lookup - Do Not Print'!$M$3:$O$802,3,FALSE)</f>
        <v>1.8700000000000001E-2</v>
      </c>
      <c r="BD478" s="46" t="str">
        <f t="shared" si="82"/>
        <v>N</v>
      </c>
      <c r="BE478" s="126">
        <f t="shared" si="83"/>
        <v>8596219</v>
      </c>
      <c r="BF478" s="126">
        <f t="shared" si="84"/>
        <v>0</v>
      </c>
      <c r="BG478" s="126">
        <f t="shared" si="85"/>
        <v>0</v>
      </c>
      <c r="BH478" s="126">
        <f t="shared" si="86"/>
        <v>0</v>
      </c>
      <c r="BI478" s="126">
        <f t="shared" si="87"/>
        <v>0</v>
      </c>
      <c r="BJ478" s="131">
        <f t="shared" si="81"/>
        <v>0</v>
      </c>
    </row>
    <row r="479" spans="1:62" ht="13.5" thickBot="1">
      <c r="A479" s="9" t="s">
        <v>494</v>
      </c>
      <c r="B479" s="11">
        <v>75896899.25</v>
      </c>
      <c r="C479" s="11">
        <v>76317283.260000005</v>
      </c>
      <c r="D479" s="11">
        <v>76170447.359999999</v>
      </c>
      <c r="E479" s="11">
        <v>76487151.870000005</v>
      </c>
      <c r="F479" s="11">
        <v>76817261.040000007</v>
      </c>
      <c r="G479" s="11">
        <v>77126187.049999997</v>
      </c>
      <c r="H479" s="11">
        <v>77531634.75</v>
      </c>
      <c r="I479" s="11">
        <v>77916949.609999999</v>
      </c>
      <c r="J479" s="11">
        <v>78310760.569999993</v>
      </c>
      <c r="K479" s="11">
        <v>78642830.930000007</v>
      </c>
      <c r="L479" s="11">
        <v>79027914.219999999</v>
      </c>
      <c r="M479" s="11">
        <v>79447956.959999993</v>
      </c>
      <c r="N479" s="11">
        <v>79899163.549999997</v>
      </c>
      <c r="O479" s="11">
        <v>-28058681.620000001</v>
      </c>
      <c r="P479" s="11">
        <v>-28185545.800000001</v>
      </c>
      <c r="Q479" s="11">
        <v>-28314214.440000001</v>
      </c>
      <c r="R479" s="11">
        <v>-28442198.98</v>
      </c>
      <c r="S479" s="11">
        <v>-28570418.82</v>
      </c>
      <c r="T479" s="11">
        <v>-28701573.859999999</v>
      </c>
      <c r="U479" s="11">
        <v>-28833017.27</v>
      </c>
      <c r="V479" s="11">
        <v>-28965204.850000001</v>
      </c>
      <c r="W479" s="11">
        <v>-29097953.309999999</v>
      </c>
      <c r="X479" s="11">
        <v>-29230117.98</v>
      </c>
      <c r="Y479" s="11">
        <v>-29361769.199999999</v>
      </c>
      <c r="Z479" s="11">
        <v>-29435537.43</v>
      </c>
      <c r="AA479" s="11">
        <v>-29569687.100000001</v>
      </c>
      <c r="AB479" s="11">
        <v>-129991.21</v>
      </c>
      <c r="AC479" s="11">
        <v>-130650.5</v>
      </c>
      <c r="AD479" s="11">
        <v>-130885.3</v>
      </c>
      <c r="AE479" s="11">
        <v>-131031.11</v>
      </c>
      <c r="AF479" s="11">
        <v>-131586.28</v>
      </c>
      <c r="AG479" s="11">
        <v>-132134.79999999999</v>
      </c>
      <c r="AH479" s="11">
        <v>-132747.97</v>
      </c>
      <c r="AI479" s="11">
        <v>-133426.70000000001</v>
      </c>
      <c r="AJ479" s="11">
        <v>-134095.45000000001</v>
      </c>
      <c r="AK479" s="11">
        <v>-134718.5</v>
      </c>
      <c r="AL479" s="11">
        <v>-135334.04999999999</v>
      </c>
      <c r="AM479" s="11">
        <v>-136025.12</v>
      </c>
      <c r="AN479" s="11">
        <v>-136772.93</v>
      </c>
      <c r="AO479" t="str">
        <f t="shared" si="78"/>
        <v>ED</v>
      </c>
      <c r="AP479" t="str">
        <f>IFERROR(IF(VLOOKUP(MID(A479,4,2),'Data.Lookup - Do Not Print'!$S$3:$T$7,2,FALSE)=1,MID(A479,4,2),0),"AN")</f>
        <v>WA</v>
      </c>
      <c r="AQ479" s="153" t="s">
        <v>986</v>
      </c>
      <c r="AR479" t="str">
        <f t="shared" si="79"/>
        <v>369300</v>
      </c>
      <c r="AS479" t="str">
        <f>IF(AO479="GD",VLOOKUP(_xlfn.NUMBERVALUE(AR479),'Data.Lookup - Do Not Print'!$D$3:$E$12,2,TRUE),VLOOKUP(_xlfn.NUMBERVALUE(AR479),'Data.Lookup - Do Not Print'!$A$3:$B$16,2,TRUE))</f>
        <v>E Distribution</v>
      </c>
      <c r="AT479">
        <v>4</v>
      </c>
      <c r="AU479" t="str">
        <f t="shared" si="80"/>
        <v>ED.WA4</v>
      </c>
      <c r="AV479" s="46">
        <f>VLOOKUP($AU479,'2022-Allocations'!$I$6:$T$24,AV$8,FALSE)</f>
        <v>1</v>
      </c>
      <c r="AW479" s="46">
        <f>VLOOKUP($AU479,'2022-Allocations'!$I$6:$T$24,AW$8,FALSE)</f>
        <v>0</v>
      </c>
      <c r="AX479" s="46">
        <f>VLOOKUP($AU479,'2022-Allocations'!$I$6:$T$24,AX$8,FALSE)</f>
        <v>0</v>
      </c>
      <c r="AY479" s="46">
        <f>VLOOKUP($AU479,'2022-Allocations'!$I$6:$T$24,AY$8,FALSE)</f>
        <v>0</v>
      </c>
      <c r="AZ479" s="46">
        <f>VLOOKUP($AU479,'2022-Allocations'!$I$6:$T$24,AZ$8,FALSE)</f>
        <v>0</v>
      </c>
      <c r="BA479" s="121">
        <f t="shared" si="77"/>
        <v>0</v>
      </c>
      <c r="BB479" s="46">
        <f>VLOOKUP(A479,'Data.Lookup - Do Not Print'!$G$3:$I$802,3,FALSE)</f>
        <v>2.06E-2</v>
      </c>
      <c r="BC479" s="46">
        <f>VLOOKUP(A479,'Data.Lookup - Do Not Print'!$M$3:$O$802,3,FALSE)</f>
        <v>1.7600000000000001E-2</v>
      </c>
      <c r="BD479" s="46" t="str">
        <f t="shared" si="82"/>
        <v>N</v>
      </c>
      <c r="BE479" s="126">
        <f t="shared" si="83"/>
        <v>79899164</v>
      </c>
      <c r="BF479" s="126">
        <f t="shared" si="84"/>
        <v>0</v>
      </c>
      <c r="BG479" s="126">
        <f t="shared" si="85"/>
        <v>0</v>
      </c>
      <c r="BH479" s="126">
        <f t="shared" si="86"/>
        <v>0</v>
      </c>
      <c r="BI479" s="126">
        <f t="shared" si="87"/>
        <v>0</v>
      </c>
      <c r="BJ479" s="131">
        <f t="shared" si="81"/>
        <v>0</v>
      </c>
    </row>
    <row r="480" spans="1:62" ht="13.5" thickBot="1">
      <c r="A480" s="9" t="s">
        <v>495</v>
      </c>
      <c r="B480" s="11">
        <v>933765.36</v>
      </c>
      <c r="C480" s="11">
        <v>1004939.55</v>
      </c>
      <c r="D480" s="11">
        <v>1059876.73</v>
      </c>
      <c r="E480" s="11">
        <v>276196.2</v>
      </c>
      <c r="F480" s="11">
        <v>435864.12</v>
      </c>
      <c r="G480" s="11">
        <v>453592.47</v>
      </c>
      <c r="H480" s="11">
        <v>425382.14</v>
      </c>
      <c r="I480" s="11">
        <v>425929.95</v>
      </c>
      <c r="J480" s="11">
        <v>465283.39</v>
      </c>
      <c r="K480" s="11">
        <v>560394.13</v>
      </c>
      <c r="L480" s="11">
        <v>703101.32</v>
      </c>
      <c r="M480" s="11">
        <v>783548.96</v>
      </c>
      <c r="N480" s="11">
        <v>870210.01</v>
      </c>
      <c r="O480" s="11">
        <v>21034170.129999999</v>
      </c>
      <c r="P480" s="11">
        <v>21035651.170000002</v>
      </c>
      <c r="Q480" s="11">
        <v>20990264.82</v>
      </c>
      <c r="R480" s="11">
        <v>20093101.75</v>
      </c>
      <c r="S480" s="11">
        <v>20092857.309999999</v>
      </c>
      <c r="T480" s="11">
        <v>20092670.460000001</v>
      </c>
      <c r="U480" s="11">
        <v>20136706.010000002</v>
      </c>
      <c r="V480" s="11">
        <v>20141204.940000001</v>
      </c>
      <c r="W480" s="11">
        <v>20142502.649999999</v>
      </c>
      <c r="X480" s="11">
        <v>20141699.390000001</v>
      </c>
      <c r="Y480" s="11">
        <v>20141134.800000001</v>
      </c>
      <c r="Z480" s="11">
        <v>20139614.620000001</v>
      </c>
      <c r="AA480" s="11">
        <v>20139343.460000001</v>
      </c>
      <c r="AB480" s="11">
        <v>-2042.84</v>
      </c>
      <c r="AC480" s="11">
        <v>-2334.52</v>
      </c>
      <c r="AD480" s="11">
        <v>-2486.39</v>
      </c>
      <c r="AE480" s="11">
        <v>-659.29</v>
      </c>
      <c r="AF480" s="11">
        <v>-857.44</v>
      </c>
      <c r="AG480" s="11">
        <v>-1071.05</v>
      </c>
      <c r="AH480" s="11">
        <v>-1058.43</v>
      </c>
      <c r="AI480" s="11">
        <v>-1025.1199999999999</v>
      </c>
      <c r="AJ480" s="11">
        <v>-1073.18</v>
      </c>
      <c r="AK480" s="11">
        <v>-1235.08</v>
      </c>
      <c r="AL480" s="11">
        <v>-1521.46</v>
      </c>
      <c r="AM480" s="11">
        <v>-1790.18</v>
      </c>
      <c r="AN480" s="11">
        <v>-1991.4</v>
      </c>
      <c r="AO480" t="str">
        <f t="shared" si="78"/>
        <v>ED</v>
      </c>
      <c r="AP480" t="str">
        <f>IFERROR(IF(VLOOKUP(MID(A480,4,2),'Data.Lookup - Do Not Print'!$S$3:$T$7,2,FALSE)=1,MID(A480,4,2),0),"AN")</f>
        <v>WA</v>
      </c>
      <c r="AQ480" s="153" t="s">
        <v>986</v>
      </c>
      <c r="AR480" t="str">
        <f t="shared" si="79"/>
        <v>370000</v>
      </c>
      <c r="AS480" t="str">
        <f>IF(AO480="GD",VLOOKUP(_xlfn.NUMBERVALUE(AR480),'Data.Lookup - Do Not Print'!$D$3:$E$12,2,TRUE),VLOOKUP(_xlfn.NUMBERVALUE(AR480),'Data.Lookup - Do Not Print'!$A$3:$B$16,2,TRUE))</f>
        <v>E Distribution</v>
      </c>
      <c r="AT480">
        <v>4</v>
      </c>
      <c r="AU480" t="str">
        <f t="shared" si="80"/>
        <v>ED.WA4</v>
      </c>
      <c r="AV480" s="46">
        <f>VLOOKUP($AU480,'2022-Allocations'!$I$6:$T$24,AV$8,FALSE)</f>
        <v>1</v>
      </c>
      <c r="AW480" s="46">
        <f>VLOOKUP($AU480,'2022-Allocations'!$I$6:$T$24,AW$8,FALSE)</f>
        <v>0</v>
      </c>
      <c r="AX480" s="46">
        <f>VLOOKUP($AU480,'2022-Allocations'!$I$6:$T$24,AX$8,FALSE)</f>
        <v>0</v>
      </c>
      <c r="AY480" s="46">
        <f>VLOOKUP($AU480,'2022-Allocations'!$I$6:$T$24,AY$8,FALSE)</f>
        <v>0</v>
      </c>
      <c r="AZ480" s="46">
        <f>VLOOKUP($AU480,'2022-Allocations'!$I$6:$T$24,AZ$8,FALSE)</f>
        <v>0</v>
      </c>
      <c r="BA480" s="121">
        <f t="shared" si="77"/>
        <v>0</v>
      </c>
      <c r="BB480" s="46">
        <f>VLOOKUP(A480,'Data.Lookup - Do Not Print'!$G$3:$I$802,3,FALSE)</f>
        <v>2.8899999999999999E-2</v>
      </c>
      <c r="BC480" s="46">
        <f>VLOOKUP(A480,'Data.Lookup - Do Not Print'!$M$3:$O$802,3,FALSE)</f>
        <v>7.8600000000000003E-2</v>
      </c>
      <c r="BD480" s="46" t="str">
        <f t="shared" si="82"/>
        <v>N</v>
      </c>
      <c r="BE480" s="126">
        <f t="shared" si="83"/>
        <v>870210</v>
      </c>
      <c r="BF480" s="126">
        <f t="shared" si="84"/>
        <v>0</v>
      </c>
      <c r="BG480" s="126">
        <f t="shared" si="85"/>
        <v>0</v>
      </c>
      <c r="BH480" s="126">
        <f t="shared" si="86"/>
        <v>0</v>
      </c>
      <c r="BI480" s="126">
        <f t="shared" si="87"/>
        <v>0</v>
      </c>
      <c r="BJ480" s="131">
        <f t="shared" si="81"/>
        <v>0</v>
      </c>
    </row>
    <row r="481" spans="1:62" ht="13.5" thickBot="1">
      <c r="A481" s="9" t="s">
        <v>496</v>
      </c>
      <c r="B481" s="11">
        <v>57357882.689999998</v>
      </c>
      <c r="C481" s="11">
        <v>57522900.5</v>
      </c>
      <c r="D481" s="11">
        <v>58048613.869999997</v>
      </c>
      <c r="E481" s="11">
        <v>58195991.939999998</v>
      </c>
      <c r="F481" s="11">
        <v>58672789.409999996</v>
      </c>
      <c r="G481" s="11">
        <v>58796309.450000003</v>
      </c>
      <c r="H481" s="11">
        <v>58836582.670000002</v>
      </c>
      <c r="I481" s="11">
        <v>58886029.850000001</v>
      </c>
      <c r="J481" s="11">
        <v>58952505.520000003</v>
      </c>
      <c r="K481" s="11">
        <v>59117216.549999997</v>
      </c>
      <c r="L481" s="11">
        <v>59296807.700000003</v>
      </c>
      <c r="M481" s="11">
        <v>59349731.799999997</v>
      </c>
      <c r="N481" s="11">
        <v>59447402.710000001</v>
      </c>
      <c r="O481" s="11">
        <v>-4643695.2699999996</v>
      </c>
      <c r="P481" s="11">
        <v>-4962489.45</v>
      </c>
      <c r="Q481" s="11">
        <v>-5283200.41</v>
      </c>
      <c r="R481" s="11">
        <v>-5605779.1900000004</v>
      </c>
      <c r="S481" s="11">
        <v>-5930090.0599999996</v>
      </c>
      <c r="T481" s="11">
        <v>-6256066.8099999996</v>
      </c>
      <c r="U481" s="11">
        <v>-6582498.0899999999</v>
      </c>
      <c r="V481" s="11">
        <v>-6909178.3399999999</v>
      </c>
      <c r="W481" s="11">
        <v>-7236180.2800000003</v>
      </c>
      <c r="X481" s="11">
        <v>-7563823.7599999998</v>
      </c>
      <c r="Y481" s="11">
        <v>-7892422.6799999997</v>
      </c>
      <c r="Z481" s="11">
        <v>-8221666.8300000001</v>
      </c>
      <c r="AA481" s="11">
        <v>-8551328.8800000008</v>
      </c>
      <c r="AB481" s="11">
        <v>-317122.42</v>
      </c>
      <c r="AC481" s="11">
        <v>-318794.18</v>
      </c>
      <c r="AD481" s="11">
        <v>-320710.96000000002</v>
      </c>
      <c r="AE481" s="11">
        <v>-322578.78000000003</v>
      </c>
      <c r="AF481" s="11">
        <v>-324310.87</v>
      </c>
      <c r="AG481" s="11">
        <v>-325976.75</v>
      </c>
      <c r="AH481" s="11">
        <v>-326431.28000000003</v>
      </c>
      <c r="AI481" s="11">
        <v>-326680.25</v>
      </c>
      <c r="AJ481" s="11">
        <v>-327001.94</v>
      </c>
      <c r="AK481" s="11">
        <v>-327643.48</v>
      </c>
      <c r="AL481" s="11">
        <v>-328598.92</v>
      </c>
      <c r="AM481" s="11">
        <v>-329244.15000000002</v>
      </c>
      <c r="AN481" s="11">
        <v>-329662.05</v>
      </c>
      <c r="AO481" t="str">
        <f t="shared" si="78"/>
        <v>ED</v>
      </c>
      <c r="AP481" t="str">
        <f>IFERROR(IF(VLOOKUP(MID(A481,4,2),'Data.Lookup - Do Not Print'!$S$3:$T$7,2,FALSE)=1,MID(A481,4,2),0),"AN")</f>
        <v>WA</v>
      </c>
      <c r="AQ481" s="153" t="s">
        <v>986</v>
      </c>
      <c r="AR481" t="str">
        <f t="shared" si="79"/>
        <v>370121</v>
      </c>
      <c r="AS481" t="str">
        <f>IF(AO481="GD",VLOOKUP(_xlfn.NUMBERVALUE(AR481),'Data.Lookup - Do Not Print'!$D$3:$E$12,2,TRUE),VLOOKUP(_xlfn.NUMBERVALUE(AR481),'Data.Lookup - Do Not Print'!$A$3:$B$16,2,TRUE))</f>
        <v>E Distribution</v>
      </c>
      <c r="AT481">
        <v>4</v>
      </c>
      <c r="AU481" t="str">
        <f t="shared" si="80"/>
        <v>ED.WA4</v>
      </c>
      <c r="AV481" s="46">
        <f>VLOOKUP($AU481,'2022-Allocations'!$I$6:$T$24,AV$8,FALSE)</f>
        <v>1</v>
      </c>
      <c r="AW481" s="46">
        <f>VLOOKUP($AU481,'2022-Allocations'!$I$6:$T$24,AW$8,FALSE)</f>
        <v>0</v>
      </c>
      <c r="AX481" s="46">
        <f>VLOOKUP($AU481,'2022-Allocations'!$I$6:$T$24,AX$8,FALSE)</f>
        <v>0</v>
      </c>
      <c r="AY481" s="46">
        <f>VLOOKUP($AU481,'2022-Allocations'!$I$6:$T$24,AY$8,FALSE)</f>
        <v>0</v>
      </c>
      <c r="AZ481" s="46">
        <f>VLOOKUP($AU481,'2022-Allocations'!$I$6:$T$24,AZ$8,FALSE)</f>
        <v>0</v>
      </c>
      <c r="BA481" s="121">
        <f t="shared" si="77"/>
        <v>0</v>
      </c>
      <c r="BB481" s="46">
        <f>VLOOKUP(A481,'Data.Lookup - Do Not Print'!$G$3:$I$802,3,FALSE)</f>
        <v>7.0300000000000001E-2</v>
      </c>
      <c r="BC481" s="46">
        <f>VLOOKUP(A481,'Data.Lookup - Do Not Print'!$M$3:$O$802,3,FALSE)</f>
        <v>7.5300000000000006E-2</v>
      </c>
      <c r="BD481" s="46" t="str">
        <f t="shared" si="82"/>
        <v>N</v>
      </c>
      <c r="BE481" s="126">
        <f t="shared" si="83"/>
        <v>59447403</v>
      </c>
      <c r="BF481" s="126">
        <f t="shared" si="84"/>
        <v>0</v>
      </c>
      <c r="BG481" s="126">
        <f t="shared" si="85"/>
        <v>0</v>
      </c>
      <c r="BH481" s="126">
        <f t="shared" si="86"/>
        <v>0</v>
      </c>
      <c r="BI481" s="126">
        <f t="shared" si="87"/>
        <v>0</v>
      </c>
      <c r="BJ481" s="131">
        <f t="shared" si="81"/>
        <v>0</v>
      </c>
    </row>
    <row r="482" spans="1:62" ht="13.5" thickBot="1">
      <c r="A482" s="9" t="s">
        <v>497</v>
      </c>
      <c r="B482" s="10"/>
      <c r="C482" s="10"/>
      <c r="D482" s="10"/>
      <c r="E482" s="10"/>
      <c r="F482" s="10"/>
      <c r="G482" s="11">
        <v>9860.9699999999993</v>
      </c>
      <c r="H482" s="11">
        <v>14312.39</v>
      </c>
      <c r="I482" s="11">
        <v>101542.38</v>
      </c>
      <c r="J482" s="11">
        <v>192240.37</v>
      </c>
      <c r="K482" s="11">
        <v>233437.81</v>
      </c>
      <c r="L482" s="11">
        <v>304024.87</v>
      </c>
      <c r="M482" s="11">
        <v>377454.06</v>
      </c>
      <c r="N482" s="11">
        <v>575706.37</v>
      </c>
      <c r="O482" s="10"/>
      <c r="P482" s="10"/>
      <c r="Q482" s="10"/>
      <c r="R482" s="10"/>
      <c r="S482" s="10"/>
      <c r="T482" s="11">
        <v>-10.56</v>
      </c>
      <c r="U482" s="11">
        <v>-36.450000000000003</v>
      </c>
      <c r="V482" s="11">
        <v>-160.51</v>
      </c>
      <c r="W482" s="11">
        <v>-475.1</v>
      </c>
      <c r="X482" s="11">
        <v>-930.93</v>
      </c>
      <c r="Y482" s="11">
        <v>-1506.46</v>
      </c>
      <c r="Z482" s="11">
        <v>-2236.21</v>
      </c>
      <c r="AA482" s="11">
        <v>-3256.89</v>
      </c>
      <c r="AB482" s="10"/>
      <c r="AC482" s="10"/>
      <c r="AD482" s="10"/>
      <c r="AE482" s="10"/>
      <c r="AF482" s="10"/>
      <c r="AG482" s="11">
        <v>-10.56</v>
      </c>
      <c r="AH482" s="11">
        <v>-25.89</v>
      </c>
      <c r="AI482" s="11">
        <v>-124.06</v>
      </c>
      <c r="AJ482" s="11">
        <v>-314.58999999999997</v>
      </c>
      <c r="AK482" s="11">
        <v>-455.83</v>
      </c>
      <c r="AL482" s="11">
        <v>-575.53</v>
      </c>
      <c r="AM482" s="11">
        <v>-729.75</v>
      </c>
      <c r="AN482" s="11">
        <v>-1020.68</v>
      </c>
      <c r="AO482" t="str">
        <f t="shared" si="78"/>
        <v>ED</v>
      </c>
      <c r="AP482" t="str">
        <f>IFERROR(IF(VLOOKUP(MID(A482,4,2),'Data.Lookup - Do Not Print'!$S$3:$T$7,2,FALSE)=1,MID(A482,4,2),0),"AN")</f>
        <v>WA</v>
      </c>
      <c r="AQ482" s="153" t="s">
        <v>986</v>
      </c>
      <c r="AR482" t="str">
        <f t="shared" si="79"/>
        <v>371000</v>
      </c>
      <c r="AS482" t="str">
        <f>IF(AO482="GD",VLOOKUP(_xlfn.NUMBERVALUE(AR482),'Data.Lookup - Do Not Print'!$D$3:$E$12,2,TRUE),VLOOKUP(_xlfn.NUMBERVALUE(AR482),'Data.Lookup - Do Not Print'!$A$3:$B$16,2,TRUE))</f>
        <v>E Distribution</v>
      </c>
      <c r="AT482">
        <v>4</v>
      </c>
      <c r="AU482" t="str">
        <f t="shared" si="80"/>
        <v>ED.WA4</v>
      </c>
      <c r="AV482" s="46">
        <f>VLOOKUP($AU482,'2022-Allocations'!$I$6:$T$24,AV$8,FALSE)</f>
        <v>1</v>
      </c>
      <c r="AW482" s="46">
        <f>VLOOKUP($AU482,'2022-Allocations'!$I$6:$T$24,AW$8,FALSE)</f>
        <v>0</v>
      </c>
      <c r="AX482" s="46">
        <f>VLOOKUP($AU482,'2022-Allocations'!$I$6:$T$24,AX$8,FALSE)</f>
        <v>0</v>
      </c>
      <c r="AY482" s="46">
        <f>VLOOKUP($AU482,'2022-Allocations'!$I$6:$T$24,AY$8,FALSE)</f>
        <v>0</v>
      </c>
      <c r="AZ482" s="46">
        <f>VLOOKUP($AU482,'2022-Allocations'!$I$6:$T$24,AZ$8,FALSE)</f>
        <v>0</v>
      </c>
      <c r="BA482" s="121">
        <f t="shared" si="77"/>
        <v>0</v>
      </c>
      <c r="BB482" s="46">
        <f>VLOOKUP(A482,'Data.Lookup - Do Not Print'!$G$3:$I$802,3,FALSE)</f>
        <v>2.5700000000000001E-2</v>
      </c>
      <c r="BC482" s="46">
        <f>VLOOKUP(A482,'Data.Lookup - Do Not Print'!$M$3:$O$802,3,FALSE)</f>
        <v>0.1087</v>
      </c>
      <c r="BD482" s="46" t="str">
        <f t="shared" si="82"/>
        <v>N</v>
      </c>
      <c r="BE482" s="126">
        <f t="shared" si="83"/>
        <v>575706</v>
      </c>
      <c r="BF482" s="126">
        <f t="shared" si="84"/>
        <v>0</v>
      </c>
      <c r="BG482" s="126">
        <f t="shared" si="85"/>
        <v>0</v>
      </c>
      <c r="BH482" s="126">
        <f t="shared" si="86"/>
        <v>0</v>
      </c>
      <c r="BI482" s="126">
        <f t="shared" si="87"/>
        <v>0</v>
      </c>
      <c r="BJ482" s="131">
        <f t="shared" si="81"/>
        <v>0</v>
      </c>
    </row>
    <row r="483" spans="1:62" ht="13.5" thickBot="1">
      <c r="A483" s="9" t="s">
        <v>498</v>
      </c>
      <c r="B483" s="11">
        <v>1029906.65</v>
      </c>
      <c r="C483" s="11">
        <v>1034012.05</v>
      </c>
      <c r="D483" s="11">
        <v>1039641.76</v>
      </c>
      <c r="E483" s="11">
        <v>1046040.58</v>
      </c>
      <c r="F483" s="11">
        <v>1051062.27</v>
      </c>
      <c r="G483" s="11">
        <v>1051062.27</v>
      </c>
      <c r="H483" s="11">
        <v>601494.27</v>
      </c>
      <c r="I483" s="11">
        <v>631526.62</v>
      </c>
      <c r="J483" s="11">
        <v>631526.62</v>
      </c>
      <c r="K483" s="11">
        <v>631526.62</v>
      </c>
      <c r="L483" s="11">
        <v>634293.28</v>
      </c>
      <c r="M483" s="11">
        <v>634629.38</v>
      </c>
      <c r="N483" s="134">
        <v>604986.51</v>
      </c>
      <c r="O483" s="11">
        <v>-3206.76</v>
      </c>
      <c r="P483" s="11">
        <v>-5356.68</v>
      </c>
      <c r="Q483" s="11">
        <v>-7516.75</v>
      </c>
      <c r="R483" s="11">
        <v>-9689.34</v>
      </c>
      <c r="S483" s="11">
        <v>-11873.83</v>
      </c>
      <c r="T483" s="11">
        <v>-14063.55</v>
      </c>
      <c r="U483" s="11">
        <v>-15784.97</v>
      </c>
      <c r="V483" s="11">
        <v>-17069.37</v>
      </c>
      <c r="W483" s="11">
        <v>-18385.05</v>
      </c>
      <c r="X483" s="11">
        <v>-19700.73</v>
      </c>
      <c r="Y483" s="11">
        <v>-21019.3</v>
      </c>
      <c r="Z483" s="11">
        <v>-22341.11</v>
      </c>
      <c r="AA483" s="11">
        <v>-23632.39</v>
      </c>
      <c r="AB483" s="11">
        <v>-2139.79</v>
      </c>
      <c r="AC483" s="11">
        <v>-2149.92</v>
      </c>
      <c r="AD483" s="11">
        <v>-2160.0700000000002</v>
      </c>
      <c r="AE483" s="11">
        <v>-2172.59</v>
      </c>
      <c r="AF483" s="11">
        <v>-2184.4899999999998</v>
      </c>
      <c r="AG483" s="11">
        <v>-2189.7199999999998</v>
      </c>
      <c r="AH483" s="11">
        <v>-1721.42</v>
      </c>
      <c r="AI483" s="11">
        <v>-1284.4000000000001</v>
      </c>
      <c r="AJ483" s="11">
        <v>-1315.68</v>
      </c>
      <c r="AK483" s="11">
        <v>-1315.68</v>
      </c>
      <c r="AL483" s="11">
        <v>-1318.57</v>
      </c>
      <c r="AM483" s="11">
        <v>-1321.81</v>
      </c>
      <c r="AN483" s="11">
        <v>-1291.28</v>
      </c>
      <c r="AO483" t="str">
        <f t="shared" si="78"/>
        <v>ED</v>
      </c>
      <c r="AP483" t="str">
        <f>IFERROR(IF(VLOOKUP(MID(A483,4,2),'Data.Lookup - Do Not Print'!$S$3:$T$7,2,FALSE)=1,MID(A483,4,2),0),"AN")</f>
        <v>WA</v>
      </c>
      <c r="AQ483" s="153" t="s">
        <v>986</v>
      </c>
      <c r="AR483" t="str">
        <f t="shared" si="79"/>
        <v>371003</v>
      </c>
      <c r="AS483" t="str">
        <f>IF(AO483="GD",VLOOKUP(_xlfn.NUMBERVALUE(AR483),'Data.Lookup - Do Not Print'!$D$3:$E$12,2,TRUE),VLOOKUP(_xlfn.NUMBERVALUE(AR483),'Data.Lookup - Do Not Print'!$A$3:$B$16,2,TRUE))</f>
        <v>E Distribution</v>
      </c>
      <c r="AT483">
        <v>4</v>
      </c>
      <c r="AU483" t="str">
        <f t="shared" si="80"/>
        <v>ED.WA4</v>
      </c>
      <c r="AV483" s="46">
        <f>VLOOKUP($AU483,'2022-Allocations'!$I$6:$T$24,AV$8,FALSE)</f>
        <v>1</v>
      </c>
      <c r="AW483" s="46">
        <f>VLOOKUP($AU483,'2022-Allocations'!$I$6:$T$24,AW$8,FALSE)</f>
        <v>0</v>
      </c>
      <c r="AX483" s="46">
        <f>VLOOKUP($AU483,'2022-Allocations'!$I$6:$T$24,AX$8,FALSE)</f>
        <v>0</v>
      </c>
      <c r="AY483" s="46">
        <f>VLOOKUP($AU483,'2022-Allocations'!$I$6:$T$24,AY$8,FALSE)</f>
        <v>0</v>
      </c>
      <c r="AZ483" s="46">
        <f>VLOOKUP($AU483,'2022-Allocations'!$I$6:$T$24,AZ$8,FALSE)</f>
        <v>0</v>
      </c>
      <c r="BA483" s="121">
        <f t="shared" si="77"/>
        <v>0</v>
      </c>
      <c r="BB483" s="46">
        <f>VLOOKUP(A483,'Data.Lookup - Do Not Print'!$G$3:$I$802,3,FALSE)</f>
        <v>2.4999999999999998E-2</v>
      </c>
      <c r="BC483" s="46">
        <f>VLOOKUP(A483,'Data.Lookup - Do Not Print'!$M$3:$O$802,3,FALSE)</f>
        <v>2.8559999999999999E-2</v>
      </c>
      <c r="BD483" s="46" t="str">
        <f t="shared" si="82"/>
        <v>N</v>
      </c>
      <c r="BE483" s="126">
        <f t="shared" si="83"/>
        <v>604987</v>
      </c>
      <c r="BF483" s="126">
        <f t="shared" si="84"/>
        <v>0</v>
      </c>
      <c r="BG483" s="126">
        <f t="shared" si="85"/>
        <v>0</v>
      </c>
      <c r="BH483" s="126">
        <f t="shared" si="86"/>
        <v>0</v>
      </c>
      <c r="BI483" s="126">
        <f t="shared" si="87"/>
        <v>0</v>
      </c>
      <c r="BJ483" s="131">
        <f t="shared" si="81"/>
        <v>0</v>
      </c>
    </row>
    <row r="484" spans="1:62" ht="13.5" thickBot="1">
      <c r="A484" s="9" t="s">
        <v>499</v>
      </c>
      <c r="B484" s="11">
        <v>1229279.51</v>
      </c>
      <c r="C484" s="11">
        <v>1229279.51</v>
      </c>
      <c r="D484" s="11">
        <v>1229279.51</v>
      </c>
      <c r="E484" s="11">
        <v>1229279.51</v>
      </c>
      <c r="F484" s="11">
        <v>1229279.51</v>
      </c>
      <c r="G484" s="11">
        <v>1229279.51</v>
      </c>
      <c r="H484" s="11">
        <v>1229279.51</v>
      </c>
      <c r="I484" s="11">
        <v>1229279.51</v>
      </c>
      <c r="J484" s="11">
        <v>1229279.51</v>
      </c>
      <c r="K484" s="11">
        <v>1229279.51</v>
      </c>
      <c r="L484" s="11">
        <v>1229279.51</v>
      </c>
      <c r="M484" s="11">
        <v>1229279.51</v>
      </c>
      <c r="N484" s="11">
        <v>1229279.51</v>
      </c>
      <c r="O484" s="11">
        <v>-345629.66</v>
      </c>
      <c r="P484" s="11">
        <v>-356242.44</v>
      </c>
      <c r="Q484" s="11">
        <v>-366855.22</v>
      </c>
      <c r="R484" s="12">
        <v>-377468</v>
      </c>
      <c r="S484" s="11">
        <v>-388080.78</v>
      </c>
      <c r="T484" s="11">
        <v>-398693.56</v>
      </c>
      <c r="U484" s="11">
        <v>-409306.34</v>
      </c>
      <c r="V484" s="11">
        <v>-419919.12</v>
      </c>
      <c r="W484" s="11">
        <v>-430531.9</v>
      </c>
      <c r="X484" s="11">
        <v>-441144.68</v>
      </c>
      <c r="Y484" s="11">
        <v>-451757.46</v>
      </c>
      <c r="Z484" s="11">
        <v>-462370.24</v>
      </c>
      <c r="AA484" s="11">
        <v>-472983.02</v>
      </c>
      <c r="AB484" s="11">
        <v>-10612.78</v>
      </c>
      <c r="AC484" s="11">
        <v>-10612.78</v>
      </c>
      <c r="AD484" s="11">
        <v>-10612.78</v>
      </c>
      <c r="AE484" s="11">
        <v>-10612.78</v>
      </c>
      <c r="AF484" s="11">
        <v>-10612.78</v>
      </c>
      <c r="AG484" s="11">
        <v>-10612.78</v>
      </c>
      <c r="AH484" s="11">
        <v>-10612.78</v>
      </c>
      <c r="AI484" s="11">
        <v>-10612.78</v>
      </c>
      <c r="AJ484" s="11">
        <v>-10612.78</v>
      </c>
      <c r="AK484" s="11">
        <v>-10612.78</v>
      </c>
      <c r="AL484" s="11">
        <v>-10612.78</v>
      </c>
      <c r="AM484" s="11">
        <v>-10612.78</v>
      </c>
      <c r="AN484" s="11">
        <v>-10612.78</v>
      </c>
      <c r="AO484" t="str">
        <f t="shared" si="78"/>
        <v>ED</v>
      </c>
      <c r="AP484" t="str">
        <f>IFERROR(IF(VLOOKUP(MID(A484,4,2),'Data.Lookup - Do Not Print'!$S$3:$T$7,2,FALSE)=1,MID(A484,4,2),0),"AN")</f>
        <v>WA</v>
      </c>
      <c r="AQ484" s="153" t="s">
        <v>986</v>
      </c>
      <c r="AR484" t="str">
        <f t="shared" si="79"/>
        <v>371010</v>
      </c>
      <c r="AS484" t="str">
        <f>IF(AO484="GD",VLOOKUP(_xlfn.NUMBERVALUE(AR484),'Data.Lookup - Do Not Print'!$D$3:$E$12,2,TRUE),VLOOKUP(_xlfn.NUMBERVALUE(AR484),'Data.Lookup - Do Not Print'!$A$3:$B$16,2,TRUE))</f>
        <v>E Distribution</v>
      </c>
      <c r="AT484">
        <v>4</v>
      </c>
      <c r="AU484" t="str">
        <f t="shared" si="80"/>
        <v>ED.WA4</v>
      </c>
      <c r="AV484" s="46">
        <f>VLOOKUP($AU484,'2022-Allocations'!$I$6:$T$24,AV$8,FALSE)</f>
        <v>1</v>
      </c>
      <c r="AW484" s="46">
        <f>VLOOKUP($AU484,'2022-Allocations'!$I$6:$T$24,AW$8,FALSE)</f>
        <v>0</v>
      </c>
      <c r="AX484" s="46">
        <f>VLOOKUP($AU484,'2022-Allocations'!$I$6:$T$24,AX$8,FALSE)</f>
        <v>0</v>
      </c>
      <c r="AY484" s="46">
        <f>VLOOKUP($AU484,'2022-Allocations'!$I$6:$T$24,AY$8,FALSE)</f>
        <v>0</v>
      </c>
      <c r="AZ484" s="46">
        <f>VLOOKUP($AU484,'2022-Allocations'!$I$6:$T$24,AZ$8,FALSE)</f>
        <v>0</v>
      </c>
      <c r="BA484" s="121">
        <f t="shared" si="77"/>
        <v>0</v>
      </c>
      <c r="BB484" s="46">
        <f>VLOOKUP(A484,'Data.Lookup - Do Not Print'!$G$3:$I$802,3,FALSE)</f>
        <v>0.1036</v>
      </c>
      <c r="BC484" s="46">
        <f>VLOOKUP(A484,'Data.Lookup - Do Not Print'!$M$3:$O$802,3,FALSE)</f>
        <v>0.10869999999999999</v>
      </c>
      <c r="BD484" s="46" t="str">
        <f t="shared" si="82"/>
        <v>N</v>
      </c>
      <c r="BE484" s="126">
        <f t="shared" si="83"/>
        <v>1229280</v>
      </c>
      <c r="BF484" s="126">
        <f t="shared" si="84"/>
        <v>0</v>
      </c>
      <c r="BG484" s="126">
        <f t="shared" si="85"/>
        <v>0</v>
      </c>
      <c r="BH484" s="126">
        <f t="shared" si="86"/>
        <v>0</v>
      </c>
      <c r="BI484" s="126">
        <f t="shared" si="87"/>
        <v>0</v>
      </c>
      <c r="BJ484" s="131">
        <f t="shared" si="81"/>
        <v>0</v>
      </c>
    </row>
    <row r="485" spans="1:62" ht="13.5" thickBot="1">
      <c r="A485" s="9" t="s">
        <v>500</v>
      </c>
      <c r="B485" s="11">
        <v>165896.47</v>
      </c>
      <c r="C485" s="11">
        <v>165896.47</v>
      </c>
      <c r="D485" s="11">
        <v>165896.47</v>
      </c>
      <c r="E485" s="11">
        <v>165896.47</v>
      </c>
      <c r="F485" s="11">
        <v>165896.47</v>
      </c>
      <c r="G485" s="11">
        <v>165896.47</v>
      </c>
      <c r="H485" s="11">
        <v>165896.47</v>
      </c>
      <c r="I485" s="11">
        <v>165896.47</v>
      </c>
      <c r="J485" s="11">
        <v>165896.47</v>
      </c>
      <c r="K485" s="11">
        <v>165896.47</v>
      </c>
      <c r="L485" s="11">
        <v>165896.47</v>
      </c>
      <c r="M485" s="11">
        <v>165896.47</v>
      </c>
      <c r="N485" s="135">
        <v>165896.47</v>
      </c>
      <c r="O485" s="11">
        <v>-64946.17</v>
      </c>
      <c r="P485" s="11">
        <v>-66377.03</v>
      </c>
      <c r="Q485" s="11">
        <v>-67807.89</v>
      </c>
      <c r="R485" s="11">
        <v>-69238.75</v>
      </c>
      <c r="S485" s="11">
        <v>-70669.61</v>
      </c>
      <c r="T485" s="11">
        <v>-72100.47</v>
      </c>
      <c r="U485" s="11">
        <v>-73531.33</v>
      </c>
      <c r="V485" s="11">
        <v>-74962.19</v>
      </c>
      <c r="W485" s="11">
        <v>-76393.05</v>
      </c>
      <c r="X485" s="11">
        <v>-77823.91</v>
      </c>
      <c r="Y485" s="11">
        <v>-79254.77</v>
      </c>
      <c r="Z485" s="11">
        <v>-80685.63</v>
      </c>
      <c r="AA485" s="11">
        <v>-82116.490000000005</v>
      </c>
      <c r="AB485" s="11">
        <v>-1430.86</v>
      </c>
      <c r="AC485" s="11">
        <v>-1430.86</v>
      </c>
      <c r="AD485" s="11">
        <v>-1430.86</v>
      </c>
      <c r="AE485" s="11">
        <v>-1430.86</v>
      </c>
      <c r="AF485" s="11">
        <v>-1430.86</v>
      </c>
      <c r="AG485" s="11">
        <v>-1430.86</v>
      </c>
      <c r="AH485" s="11">
        <v>-1430.86</v>
      </c>
      <c r="AI485" s="11">
        <v>-1430.86</v>
      </c>
      <c r="AJ485" s="11">
        <v>-1430.86</v>
      </c>
      <c r="AK485" s="11">
        <v>-1430.86</v>
      </c>
      <c r="AL485" s="11">
        <v>-1430.86</v>
      </c>
      <c r="AM485" s="11">
        <v>-1430.86</v>
      </c>
      <c r="AN485" s="11">
        <v>-1430.86</v>
      </c>
      <c r="AO485" t="str">
        <f t="shared" si="78"/>
        <v>ED</v>
      </c>
      <c r="AP485" t="str">
        <f>IFERROR(IF(VLOOKUP(MID(A485,4,2),'Data.Lookup - Do Not Print'!$S$3:$T$7,2,FALSE)=1,MID(A485,4,2),0),"AN")</f>
        <v>WA</v>
      </c>
      <c r="AQ485" s="153" t="s">
        <v>986</v>
      </c>
      <c r="AR485" t="str">
        <f t="shared" si="79"/>
        <v>371020</v>
      </c>
      <c r="AS485" t="str">
        <f>IF(AO485="GD",VLOOKUP(_xlfn.NUMBERVALUE(AR485),'Data.Lookup - Do Not Print'!$D$3:$E$12,2,TRUE),VLOOKUP(_xlfn.NUMBERVALUE(AR485),'Data.Lookup - Do Not Print'!$A$3:$B$16,2,TRUE))</f>
        <v>E Distribution</v>
      </c>
      <c r="AT485">
        <v>4</v>
      </c>
      <c r="AU485" t="str">
        <f t="shared" si="80"/>
        <v>ED.WA4</v>
      </c>
      <c r="AV485" s="46">
        <f>VLOOKUP($AU485,'2022-Allocations'!$I$6:$T$24,AV$8,FALSE)</f>
        <v>1</v>
      </c>
      <c r="AW485" s="46">
        <f>VLOOKUP($AU485,'2022-Allocations'!$I$6:$T$24,AW$8,FALSE)</f>
        <v>0</v>
      </c>
      <c r="AX485" s="46">
        <f>VLOOKUP($AU485,'2022-Allocations'!$I$6:$T$24,AX$8,FALSE)</f>
        <v>0</v>
      </c>
      <c r="AY485" s="46">
        <f>VLOOKUP($AU485,'2022-Allocations'!$I$6:$T$24,AY$8,FALSE)</f>
        <v>0</v>
      </c>
      <c r="AZ485" s="46">
        <f>VLOOKUP($AU485,'2022-Allocations'!$I$6:$T$24,AZ$8,FALSE)</f>
        <v>0</v>
      </c>
      <c r="BA485" s="121">
        <f t="shared" si="77"/>
        <v>0</v>
      </c>
      <c r="BB485" s="46">
        <f>VLOOKUP(A485,'Data.Lookup - Do Not Print'!$G$3:$I$802,3,FALSE)</f>
        <v>0.10349999999999999</v>
      </c>
      <c r="BC485" s="46">
        <f>VLOOKUP(A485,'Data.Lookup - Do Not Print'!$M$3:$O$802,3,FALSE)</f>
        <v>7.6299999999999993E-2</v>
      </c>
      <c r="BD485" s="46" t="str">
        <f t="shared" si="82"/>
        <v>N</v>
      </c>
      <c r="BE485" s="126">
        <f t="shared" si="83"/>
        <v>165896</v>
      </c>
      <c r="BF485" s="126">
        <f t="shared" si="84"/>
        <v>0</v>
      </c>
      <c r="BG485" s="126">
        <f t="shared" si="85"/>
        <v>0</v>
      </c>
      <c r="BH485" s="126">
        <f t="shared" si="86"/>
        <v>0</v>
      </c>
      <c r="BI485" s="126">
        <f t="shared" si="87"/>
        <v>0</v>
      </c>
      <c r="BJ485" s="131">
        <f t="shared" si="81"/>
        <v>0</v>
      </c>
    </row>
    <row r="486" spans="1:62" ht="13.5" thickBot="1">
      <c r="A486" s="9" t="s">
        <v>501</v>
      </c>
      <c r="B486" s="12">
        <v>0</v>
      </c>
      <c r="C486" s="12">
        <v>0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1">
        <v>-24683.23</v>
      </c>
      <c r="P486" s="11">
        <v>-24683.23</v>
      </c>
      <c r="Q486" s="11">
        <v>-24683.23</v>
      </c>
      <c r="R486" s="11">
        <v>-24683.23</v>
      </c>
      <c r="S486" s="11">
        <v>-24683.23</v>
      </c>
      <c r="T486" s="11">
        <v>-24683.23</v>
      </c>
      <c r="U486" s="11">
        <v>-24683.23</v>
      </c>
      <c r="V486" s="11">
        <v>-24683.23</v>
      </c>
      <c r="W486" s="11">
        <v>-24683.23</v>
      </c>
      <c r="X486" s="11">
        <v>-24683.23</v>
      </c>
      <c r="Y486" s="11">
        <v>-24683.23</v>
      </c>
      <c r="Z486" s="11">
        <v>-24683.23</v>
      </c>
      <c r="AA486" s="11">
        <v>-24683.23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t="str">
        <f t="shared" si="78"/>
        <v>ED</v>
      </c>
      <c r="AP486" t="str">
        <f>IFERROR(IF(VLOOKUP(MID(A486,4,2),'Data.Lookup - Do Not Print'!$S$3:$T$7,2,FALSE)=1,MID(A486,4,2),0),"AN")</f>
        <v>WA</v>
      </c>
      <c r="AQ486" s="153" t="s">
        <v>986</v>
      </c>
      <c r="AR486" t="str">
        <f t="shared" si="79"/>
        <v>371030</v>
      </c>
      <c r="AS486" t="str">
        <f>IF(AO486="GD",VLOOKUP(_xlfn.NUMBERVALUE(AR486),'Data.Lookup - Do Not Print'!$D$3:$E$12,2,TRUE),VLOOKUP(_xlfn.NUMBERVALUE(AR486),'Data.Lookup - Do Not Print'!$A$3:$B$16,2,TRUE))</f>
        <v>E Distribution</v>
      </c>
      <c r="AT486">
        <v>4</v>
      </c>
      <c r="AU486" t="str">
        <f t="shared" si="80"/>
        <v>ED.WA4</v>
      </c>
      <c r="AV486" s="46">
        <f>VLOOKUP($AU486,'2022-Allocations'!$I$6:$T$24,AV$8,FALSE)</f>
        <v>1</v>
      </c>
      <c r="AW486" s="46">
        <f>VLOOKUP($AU486,'2022-Allocations'!$I$6:$T$24,AW$8,FALSE)</f>
        <v>0</v>
      </c>
      <c r="AX486" s="46">
        <f>VLOOKUP($AU486,'2022-Allocations'!$I$6:$T$24,AX$8,FALSE)</f>
        <v>0</v>
      </c>
      <c r="AY486" s="46">
        <f>VLOOKUP($AU486,'2022-Allocations'!$I$6:$T$24,AY$8,FALSE)</f>
        <v>0</v>
      </c>
      <c r="AZ486" s="46">
        <f>VLOOKUP($AU486,'2022-Allocations'!$I$6:$T$24,AZ$8,FALSE)</f>
        <v>0</v>
      </c>
      <c r="BA486" s="121">
        <f t="shared" si="77"/>
        <v>0</v>
      </c>
      <c r="BB486" s="46">
        <f>VLOOKUP(A486,'Data.Lookup - Do Not Print'!$G$3:$I$802,3,FALSE)</f>
        <v>0.10349999999999999</v>
      </c>
      <c r="BC486" s="46">
        <f>VLOOKUP(A486,'Data.Lookup - Do Not Print'!$M$3:$O$802,3,FALSE)</f>
        <v>0.10869999999999999</v>
      </c>
      <c r="BD486" s="46" t="str">
        <f t="shared" si="82"/>
        <v>N</v>
      </c>
      <c r="BE486" s="126">
        <f t="shared" si="83"/>
        <v>0</v>
      </c>
      <c r="BF486" s="126">
        <f t="shared" si="84"/>
        <v>0</v>
      </c>
      <c r="BG486" s="126">
        <f t="shared" si="85"/>
        <v>0</v>
      </c>
      <c r="BH486" s="126">
        <f t="shared" si="86"/>
        <v>0</v>
      </c>
      <c r="BI486" s="126">
        <f t="shared" si="87"/>
        <v>0</v>
      </c>
      <c r="BJ486" s="131">
        <f t="shared" si="81"/>
        <v>0</v>
      </c>
    </row>
    <row r="487" spans="1:62" ht="13.5" thickBot="1">
      <c r="A487" s="9" t="s">
        <v>502</v>
      </c>
      <c r="B487" s="11">
        <v>726755.99</v>
      </c>
      <c r="C487" s="11">
        <v>726755.99</v>
      </c>
      <c r="D487" s="11">
        <v>726755.99</v>
      </c>
      <c r="E487" s="11">
        <v>726755.99</v>
      </c>
      <c r="F487" s="11">
        <v>726755.99</v>
      </c>
      <c r="G487" s="11">
        <v>726755.99</v>
      </c>
      <c r="H487" s="11">
        <v>726755.99</v>
      </c>
      <c r="I487" s="11">
        <v>726755.99</v>
      </c>
      <c r="J487" s="11">
        <v>726755.99</v>
      </c>
      <c r="K487" s="11">
        <v>726755.99</v>
      </c>
      <c r="L487" s="11">
        <v>726755.99</v>
      </c>
      <c r="M487" s="11">
        <v>726755.99</v>
      </c>
      <c r="N487" s="11">
        <v>726755.99</v>
      </c>
      <c r="O487" s="11">
        <v>-165376.6</v>
      </c>
      <c r="P487" s="11">
        <v>-171644.88</v>
      </c>
      <c r="Q487" s="11">
        <v>-177913.16</v>
      </c>
      <c r="R487" s="11">
        <v>-184181.44</v>
      </c>
      <c r="S487" s="11">
        <v>-190449.72</v>
      </c>
      <c r="T487" s="12">
        <v>-196718</v>
      </c>
      <c r="U487" s="11">
        <v>-202986.28</v>
      </c>
      <c r="V487" s="11">
        <v>-209254.56</v>
      </c>
      <c r="W487" s="11">
        <v>-215522.83</v>
      </c>
      <c r="X487" s="11">
        <v>-221791.1</v>
      </c>
      <c r="Y487" s="11">
        <v>-228059.37</v>
      </c>
      <c r="Z487" s="11">
        <v>-234327.64</v>
      </c>
      <c r="AA487" s="11">
        <v>-240595.91</v>
      </c>
      <c r="AB487" s="11">
        <v>-6268.28</v>
      </c>
      <c r="AC487" s="11">
        <v>-6268.28</v>
      </c>
      <c r="AD487" s="11">
        <v>-6268.28</v>
      </c>
      <c r="AE487" s="11">
        <v>-6268.28</v>
      </c>
      <c r="AF487" s="11">
        <v>-6268.28</v>
      </c>
      <c r="AG487" s="11">
        <v>-6268.28</v>
      </c>
      <c r="AH487" s="11">
        <v>-6268.28</v>
      </c>
      <c r="AI487" s="11">
        <v>-6268.28</v>
      </c>
      <c r="AJ487" s="11">
        <v>-6268.27</v>
      </c>
      <c r="AK487" s="11">
        <v>-6268.27</v>
      </c>
      <c r="AL487" s="11">
        <v>-6268.27</v>
      </c>
      <c r="AM487" s="11">
        <v>-6268.27</v>
      </c>
      <c r="AN487" s="11">
        <v>-6268.27</v>
      </c>
      <c r="AO487" t="str">
        <f t="shared" si="78"/>
        <v>ED</v>
      </c>
      <c r="AP487" t="str">
        <f>IFERROR(IF(VLOOKUP(MID(A487,4,2),'Data.Lookup - Do Not Print'!$S$3:$T$7,2,FALSE)=1,MID(A487,4,2),0),"AN")</f>
        <v>WA</v>
      </c>
      <c r="AQ487" s="153" t="s">
        <v>986</v>
      </c>
      <c r="AR487" t="str">
        <f t="shared" si="79"/>
        <v>371040</v>
      </c>
      <c r="AS487" t="str">
        <f>IF(AO487="GD",VLOOKUP(_xlfn.NUMBERVALUE(AR487),'Data.Lookup - Do Not Print'!$D$3:$E$12,2,TRUE),VLOOKUP(_xlfn.NUMBERVALUE(AR487),'Data.Lookup - Do Not Print'!$A$3:$B$16,2,TRUE))</f>
        <v>E Distribution</v>
      </c>
      <c r="AT487">
        <v>4</v>
      </c>
      <c r="AU487" t="str">
        <f t="shared" si="80"/>
        <v>ED.WA4</v>
      </c>
      <c r="AV487" s="46">
        <f>VLOOKUP($AU487,'2022-Allocations'!$I$6:$T$24,AV$8,FALSE)</f>
        <v>1</v>
      </c>
      <c r="AW487" s="46">
        <f>VLOOKUP($AU487,'2022-Allocations'!$I$6:$T$24,AW$8,FALSE)</f>
        <v>0</v>
      </c>
      <c r="AX487" s="46">
        <f>VLOOKUP($AU487,'2022-Allocations'!$I$6:$T$24,AX$8,FALSE)</f>
        <v>0</v>
      </c>
      <c r="AY487" s="46">
        <f>VLOOKUP($AU487,'2022-Allocations'!$I$6:$T$24,AY$8,FALSE)</f>
        <v>0</v>
      </c>
      <c r="AZ487" s="46">
        <f>VLOOKUP($AU487,'2022-Allocations'!$I$6:$T$24,AZ$8,FALSE)</f>
        <v>0</v>
      </c>
      <c r="BA487" s="121">
        <f t="shared" si="77"/>
        <v>0</v>
      </c>
      <c r="BB487" s="46">
        <f>VLOOKUP(A487,'Data.Lookup - Do Not Print'!$G$3:$I$802,3,FALSE)</f>
        <v>0.10349999999999999</v>
      </c>
      <c r="BC487" s="46">
        <f>VLOOKUP(A487,'Data.Lookup - Do Not Print'!$M$3:$O$802,3,FALSE)</f>
        <v>0.10869999999999999</v>
      </c>
      <c r="BD487" s="46" t="str">
        <f t="shared" si="82"/>
        <v>N</v>
      </c>
      <c r="BE487" s="126">
        <f t="shared" si="83"/>
        <v>726756</v>
      </c>
      <c r="BF487" s="126">
        <f t="shared" si="84"/>
        <v>0</v>
      </c>
      <c r="BG487" s="126">
        <f t="shared" si="85"/>
        <v>0</v>
      </c>
      <c r="BH487" s="126">
        <f t="shared" si="86"/>
        <v>0</v>
      </c>
      <c r="BI487" s="126">
        <f t="shared" si="87"/>
        <v>0</v>
      </c>
      <c r="BJ487" s="131">
        <f t="shared" si="81"/>
        <v>0</v>
      </c>
    </row>
    <row r="488" spans="1:62" ht="13.5" thickBot="1">
      <c r="A488" s="9" t="s">
        <v>504</v>
      </c>
      <c r="B488" s="11">
        <v>2906339.85</v>
      </c>
      <c r="C488" s="11">
        <v>2906587.97</v>
      </c>
      <c r="D488" s="11">
        <v>2906328.18</v>
      </c>
      <c r="E488" s="11">
        <v>2906186.62</v>
      </c>
      <c r="F488" s="11">
        <v>2905887.33</v>
      </c>
      <c r="G488" s="11">
        <v>2905608.45</v>
      </c>
      <c r="H488" s="11">
        <v>2905138.69</v>
      </c>
      <c r="I488" s="11">
        <v>2904348.49</v>
      </c>
      <c r="J488" s="11">
        <v>2903570.94</v>
      </c>
      <c r="K488" s="11">
        <v>2902705.11</v>
      </c>
      <c r="L488" s="11">
        <v>2901190.02</v>
      </c>
      <c r="M488" s="11">
        <v>2900121.16</v>
      </c>
      <c r="N488" s="12">
        <v>2898229</v>
      </c>
      <c r="O488" s="11">
        <v>-3151508.47</v>
      </c>
      <c r="P488" s="11">
        <v>-3150793.02</v>
      </c>
      <c r="Q488" s="11">
        <v>-3150000.44</v>
      </c>
      <c r="R488" s="11">
        <v>-3149268.49</v>
      </c>
      <c r="S488" s="11">
        <v>-3148900.17</v>
      </c>
      <c r="T488" s="11">
        <v>-3148422.75</v>
      </c>
      <c r="U488" s="11">
        <v>-3147760.81</v>
      </c>
      <c r="V488" s="11">
        <v>-3146800.47</v>
      </c>
      <c r="W488" s="11">
        <v>-3146022.92</v>
      </c>
      <c r="X488" s="11">
        <v>-3145157.09</v>
      </c>
      <c r="Y488" s="12">
        <v>-3143642</v>
      </c>
      <c r="Z488" s="11">
        <v>-3142573.14</v>
      </c>
      <c r="AA488" s="11">
        <v>-3140680.98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  <c r="AM488" s="12">
        <v>0</v>
      </c>
      <c r="AN488" s="12">
        <v>0</v>
      </c>
      <c r="AO488" t="str">
        <f t="shared" si="78"/>
        <v>ED</v>
      </c>
      <c r="AP488" t="str">
        <f>IFERROR(IF(VLOOKUP(MID(A488,4,2),'Data.Lookup - Do Not Print'!$S$3:$T$7,2,FALSE)=1,MID(A488,4,2),0),"AN")</f>
        <v>WA</v>
      </c>
      <c r="AQ488" s="153" t="s">
        <v>986</v>
      </c>
      <c r="AR488" t="str">
        <f t="shared" si="79"/>
        <v>373100</v>
      </c>
      <c r="AS488" t="str">
        <f>IF(AO488="GD",VLOOKUP(_xlfn.NUMBERVALUE(AR488),'Data.Lookup - Do Not Print'!$D$3:$E$12,2,TRUE),VLOOKUP(_xlfn.NUMBERVALUE(AR488),'Data.Lookup - Do Not Print'!$A$3:$B$16,2,TRUE))</f>
        <v>E Distribution</v>
      </c>
      <c r="AT488">
        <v>4</v>
      </c>
      <c r="AU488" t="str">
        <f t="shared" si="80"/>
        <v>ED.WA4</v>
      </c>
      <c r="AV488" s="46">
        <f>VLOOKUP($AU488,'2022-Allocations'!$I$6:$T$24,AV$8,FALSE)</f>
        <v>1</v>
      </c>
      <c r="AW488" s="46">
        <f>VLOOKUP($AU488,'2022-Allocations'!$I$6:$T$24,AW$8,FALSE)</f>
        <v>0</v>
      </c>
      <c r="AX488" s="46">
        <f>VLOOKUP($AU488,'2022-Allocations'!$I$6:$T$24,AX$8,FALSE)</f>
        <v>0</v>
      </c>
      <c r="AY488" s="46">
        <f>VLOOKUP($AU488,'2022-Allocations'!$I$6:$T$24,AY$8,FALSE)</f>
        <v>0</v>
      </c>
      <c r="AZ488" s="46">
        <f>VLOOKUP($AU488,'2022-Allocations'!$I$6:$T$24,AZ$8,FALSE)</f>
        <v>0</v>
      </c>
      <c r="BA488" s="121">
        <f t="shared" si="77"/>
        <v>0</v>
      </c>
      <c r="BB488" s="46">
        <f>VLOOKUP(A488,'Data.Lookup - Do Not Print'!$G$3:$I$802,3,FALSE)</f>
        <v>9.8999999999999991E-3</v>
      </c>
      <c r="BC488" s="46">
        <f>VLOOKUP(A488,'Data.Lookup - Do Not Print'!$M$3:$O$802,3,FALSE)</f>
        <v>7.8000000000000005E-3</v>
      </c>
      <c r="BD488" s="46" t="str">
        <f t="shared" si="82"/>
        <v>N</v>
      </c>
      <c r="BE488" s="126">
        <f t="shared" si="83"/>
        <v>2898229</v>
      </c>
      <c r="BF488" s="126">
        <f t="shared" si="84"/>
        <v>0</v>
      </c>
      <c r="BG488" s="126">
        <f t="shared" si="85"/>
        <v>0</v>
      </c>
      <c r="BH488" s="126">
        <f t="shared" si="86"/>
        <v>0</v>
      </c>
      <c r="BI488" s="126">
        <f t="shared" si="87"/>
        <v>0</v>
      </c>
      <c r="BJ488" s="131">
        <f t="shared" si="81"/>
        <v>0</v>
      </c>
    </row>
    <row r="489" spans="1:62" ht="13.5" thickBot="1">
      <c r="A489" s="9" t="s">
        <v>505</v>
      </c>
      <c r="B489" s="11">
        <v>3185815.24</v>
      </c>
      <c r="C489" s="11">
        <v>3202862.71</v>
      </c>
      <c r="D489" s="11">
        <v>3189382.3</v>
      </c>
      <c r="E489" s="11">
        <v>3220441.52</v>
      </c>
      <c r="F489" s="11">
        <v>3230067.71</v>
      </c>
      <c r="G489" s="11">
        <v>3247354.52</v>
      </c>
      <c r="H489" s="11">
        <v>3267918.93</v>
      </c>
      <c r="I489" s="11">
        <v>3292940.34</v>
      </c>
      <c r="J489" s="11">
        <v>3311538.51</v>
      </c>
      <c r="K489" s="11">
        <v>3336574.66</v>
      </c>
      <c r="L489" s="11">
        <v>3358285.6</v>
      </c>
      <c r="M489" s="11">
        <v>3418079.35</v>
      </c>
      <c r="N489" s="11">
        <v>3447385.06</v>
      </c>
      <c r="O489" s="11">
        <v>-1388454.11</v>
      </c>
      <c r="P489" s="11">
        <v>-1393776.52</v>
      </c>
      <c r="Q489" s="11">
        <v>-1398827.33</v>
      </c>
      <c r="R489" s="11">
        <v>-1403889.33</v>
      </c>
      <c r="S489" s="11">
        <v>-1409008.41</v>
      </c>
      <c r="T489" s="11">
        <v>-1414309.49</v>
      </c>
      <c r="U489" s="11">
        <v>-1419488.83</v>
      </c>
      <c r="V489" s="11">
        <v>-1424957.68</v>
      </c>
      <c r="W489" s="11">
        <v>-1430306.21</v>
      </c>
      <c r="X489" s="11">
        <v>-1435762.76</v>
      </c>
      <c r="Y489" s="11">
        <v>-1441295.3600000001</v>
      </c>
      <c r="Z489" s="11">
        <v>-1446800.27</v>
      </c>
      <c r="AA489" s="11">
        <v>-1452342.65</v>
      </c>
      <c r="AB489" s="11">
        <v>-5312.38</v>
      </c>
      <c r="AC489" s="11">
        <v>-5350.52</v>
      </c>
      <c r="AD489" s="11">
        <v>-5353.51</v>
      </c>
      <c r="AE489" s="11">
        <v>-5368.22</v>
      </c>
      <c r="AF489" s="11">
        <v>-5402.3</v>
      </c>
      <c r="AG489" s="11">
        <v>-5424.83</v>
      </c>
      <c r="AH489" s="11">
        <v>-5456.54</v>
      </c>
      <c r="AI489" s="11">
        <v>-5494.72</v>
      </c>
      <c r="AJ489" s="11">
        <v>-5531.25</v>
      </c>
      <c r="AK489" s="11">
        <v>-5567.8</v>
      </c>
      <c r="AL489" s="11">
        <v>-5606.94</v>
      </c>
      <c r="AM489" s="11">
        <v>-5675.2</v>
      </c>
      <c r="AN489" s="11">
        <v>-5749.83</v>
      </c>
      <c r="AO489" t="str">
        <f t="shared" si="78"/>
        <v>ED</v>
      </c>
      <c r="AP489" t="str">
        <f>IFERROR(IF(VLOOKUP(MID(A489,4,2),'Data.Lookup - Do Not Print'!$S$3:$T$7,2,FALSE)=1,MID(A489,4,2),0),"AN")</f>
        <v>WA</v>
      </c>
      <c r="AQ489" s="153" t="s">
        <v>986</v>
      </c>
      <c r="AR489" t="str">
        <f t="shared" si="79"/>
        <v>373200</v>
      </c>
      <c r="AS489" t="str">
        <f>IF(AO489="GD",VLOOKUP(_xlfn.NUMBERVALUE(AR489),'Data.Lookup - Do Not Print'!$D$3:$E$12,2,TRUE),VLOOKUP(_xlfn.NUMBERVALUE(AR489),'Data.Lookup - Do Not Print'!$A$3:$B$16,2,TRUE))</f>
        <v>E Distribution</v>
      </c>
      <c r="AT489">
        <v>4</v>
      </c>
      <c r="AU489" t="str">
        <f t="shared" si="80"/>
        <v>ED.WA4</v>
      </c>
      <c r="AV489" s="46">
        <f>VLOOKUP($AU489,'2022-Allocations'!$I$6:$T$24,AV$8,FALSE)</f>
        <v>1</v>
      </c>
      <c r="AW489" s="46">
        <f>VLOOKUP($AU489,'2022-Allocations'!$I$6:$T$24,AW$8,FALSE)</f>
        <v>0</v>
      </c>
      <c r="AX489" s="46">
        <f>VLOOKUP($AU489,'2022-Allocations'!$I$6:$T$24,AX$8,FALSE)</f>
        <v>0</v>
      </c>
      <c r="AY489" s="46">
        <f>VLOOKUP($AU489,'2022-Allocations'!$I$6:$T$24,AY$8,FALSE)</f>
        <v>0</v>
      </c>
      <c r="AZ489" s="46">
        <f>VLOOKUP($AU489,'2022-Allocations'!$I$6:$T$24,AZ$8,FALSE)</f>
        <v>0</v>
      </c>
      <c r="BA489" s="121">
        <f t="shared" si="77"/>
        <v>0</v>
      </c>
      <c r="BB489" s="46">
        <f>VLOOKUP(A489,'Data.Lookup - Do Not Print'!$G$3:$I$802,3,FALSE)</f>
        <v>2.01E-2</v>
      </c>
      <c r="BC489" s="46">
        <f>VLOOKUP(A489,'Data.Lookup - Do Not Print'!$M$3:$O$802,3,FALSE)</f>
        <v>2.7000000000000003E-2</v>
      </c>
      <c r="BD489" s="46" t="str">
        <f t="shared" si="82"/>
        <v>N</v>
      </c>
      <c r="BE489" s="126">
        <f t="shared" si="83"/>
        <v>3447385</v>
      </c>
      <c r="BF489" s="126">
        <f t="shared" si="84"/>
        <v>0</v>
      </c>
      <c r="BG489" s="126">
        <f t="shared" si="85"/>
        <v>0</v>
      </c>
      <c r="BH489" s="126">
        <f t="shared" si="86"/>
        <v>0</v>
      </c>
      <c r="BI489" s="126">
        <f t="shared" si="87"/>
        <v>0</v>
      </c>
      <c r="BJ489" s="131">
        <f t="shared" si="81"/>
        <v>0</v>
      </c>
    </row>
    <row r="490" spans="1:62" ht="13.5" thickBot="1">
      <c r="A490" s="9" t="s">
        <v>506</v>
      </c>
      <c r="B490" s="11">
        <v>9529707.7300000004</v>
      </c>
      <c r="C490" s="11">
        <v>9587938.0899999999</v>
      </c>
      <c r="D490" s="11">
        <v>9689449.6899999995</v>
      </c>
      <c r="E490" s="11">
        <v>9757809.5800000001</v>
      </c>
      <c r="F490" s="11">
        <v>9837440.5</v>
      </c>
      <c r="G490" s="11">
        <v>9911090.5299999993</v>
      </c>
      <c r="H490" s="11">
        <v>10015754.779999999</v>
      </c>
      <c r="I490" s="11">
        <v>10116791.24</v>
      </c>
      <c r="J490" s="11">
        <v>10208755.460000001</v>
      </c>
      <c r="K490" s="11">
        <v>10305145.25</v>
      </c>
      <c r="L490" s="11">
        <v>10402807.57</v>
      </c>
      <c r="M490" s="11">
        <v>10501490.42</v>
      </c>
      <c r="N490" s="11">
        <v>10604149.720000001</v>
      </c>
      <c r="O490" s="11">
        <v>-3842610.35</v>
      </c>
      <c r="P490" s="11">
        <v>-3862420.69</v>
      </c>
      <c r="Q490" s="11">
        <v>-3879777.84</v>
      </c>
      <c r="R490" s="11">
        <v>-3894744.24</v>
      </c>
      <c r="S490" s="11">
        <v>-3915649.07</v>
      </c>
      <c r="T490" s="11">
        <v>-3936647.8</v>
      </c>
      <c r="U490" s="11">
        <v>-3956908.37</v>
      </c>
      <c r="V490" s="11">
        <v>-3977213.84</v>
      </c>
      <c r="W490" s="11">
        <v>-3995454.95</v>
      </c>
      <c r="X490" s="11">
        <v>-4016543.22</v>
      </c>
      <c r="Y490" s="11">
        <v>-4028153.77</v>
      </c>
      <c r="Z490" s="11">
        <v>-4047428.03</v>
      </c>
      <c r="AA490" s="11">
        <v>-4070064.86</v>
      </c>
      <c r="AB490" s="11">
        <v>-20462.830000000002</v>
      </c>
      <c r="AC490" s="11">
        <v>-20790.439999999999</v>
      </c>
      <c r="AD490" s="11">
        <v>-20964.16</v>
      </c>
      <c r="AE490" s="11">
        <v>-21148.9</v>
      </c>
      <c r="AF490" s="11">
        <v>-21309.83</v>
      </c>
      <c r="AG490" s="11">
        <v>-21476.52</v>
      </c>
      <c r="AH490" s="11">
        <v>-21670.45</v>
      </c>
      <c r="AI490" s="11">
        <v>-21894.15</v>
      </c>
      <c r="AJ490" s="11">
        <v>-22104.03</v>
      </c>
      <c r="AK490" s="11">
        <v>-22308.86</v>
      </c>
      <c r="AL490" s="11">
        <v>-22519.9</v>
      </c>
      <c r="AM490" s="11">
        <v>-22733.43</v>
      </c>
      <c r="AN490" s="11">
        <v>-22952.39</v>
      </c>
      <c r="AO490" t="str">
        <f t="shared" si="78"/>
        <v>ED</v>
      </c>
      <c r="AP490" t="str">
        <f>IFERROR(IF(VLOOKUP(MID(A490,4,2),'Data.Lookup - Do Not Print'!$S$3:$T$7,2,FALSE)=1,MID(A490,4,2),0),"AN")</f>
        <v>WA</v>
      </c>
      <c r="AQ490" s="153" t="s">
        <v>986</v>
      </c>
      <c r="AR490" t="str">
        <f t="shared" si="79"/>
        <v>373300</v>
      </c>
      <c r="AS490" t="str">
        <f>IF(AO490="GD",VLOOKUP(_xlfn.NUMBERVALUE(AR490),'Data.Lookup - Do Not Print'!$D$3:$E$12,2,TRUE),VLOOKUP(_xlfn.NUMBERVALUE(AR490),'Data.Lookup - Do Not Print'!$A$3:$B$16,2,TRUE))</f>
        <v>E Distribution</v>
      </c>
      <c r="AT490">
        <v>4</v>
      </c>
      <c r="AU490" t="str">
        <f t="shared" si="80"/>
        <v>ED.WA4</v>
      </c>
      <c r="AV490" s="46">
        <f>VLOOKUP($AU490,'2022-Allocations'!$I$6:$T$24,AV$8,FALSE)</f>
        <v>1</v>
      </c>
      <c r="AW490" s="46">
        <f>VLOOKUP($AU490,'2022-Allocations'!$I$6:$T$24,AW$8,FALSE)</f>
        <v>0</v>
      </c>
      <c r="AX490" s="46">
        <f>VLOOKUP($AU490,'2022-Allocations'!$I$6:$T$24,AX$8,FALSE)</f>
        <v>0</v>
      </c>
      <c r="AY490" s="46">
        <f>VLOOKUP($AU490,'2022-Allocations'!$I$6:$T$24,AY$8,FALSE)</f>
        <v>0</v>
      </c>
      <c r="AZ490" s="46">
        <f>VLOOKUP($AU490,'2022-Allocations'!$I$6:$T$24,AZ$8,FALSE)</f>
        <v>0</v>
      </c>
      <c r="BA490" s="121">
        <f t="shared" si="77"/>
        <v>0</v>
      </c>
      <c r="BB490" s="46">
        <f>VLOOKUP(A490,'Data.Lookup - Do Not Print'!$G$3:$I$802,3,FALSE)</f>
        <v>2.6099999999999998E-2</v>
      </c>
      <c r="BC490" s="46">
        <f>VLOOKUP(A490,'Data.Lookup - Do Not Print'!$M$3:$O$802,3,FALSE)</f>
        <v>3.1E-2</v>
      </c>
      <c r="BD490" s="46" t="str">
        <f t="shared" si="82"/>
        <v>N</v>
      </c>
      <c r="BE490" s="126">
        <f t="shared" si="83"/>
        <v>10604150</v>
      </c>
      <c r="BF490" s="126">
        <f t="shared" si="84"/>
        <v>0</v>
      </c>
      <c r="BG490" s="126">
        <f t="shared" si="85"/>
        <v>0</v>
      </c>
      <c r="BH490" s="126">
        <f t="shared" si="86"/>
        <v>0</v>
      </c>
      <c r="BI490" s="126">
        <f t="shared" si="87"/>
        <v>0</v>
      </c>
      <c r="BJ490" s="131">
        <f t="shared" si="81"/>
        <v>0</v>
      </c>
    </row>
    <row r="491" spans="1:62" ht="13.5" thickBot="1">
      <c r="A491" s="9" t="s">
        <v>507</v>
      </c>
      <c r="B491" s="11">
        <v>17396497.260000002</v>
      </c>
      <c r="C491" s="11">
        <v>17536085.530000001</v>
      </c>
      <c r="D491" s="11">
        <v>17619665.09</v>
      </c>
      <c r="E491" s="11">
        <v>17827166.460000001</v>
      </c>
      <c r="F491" s="11">
        <v>17886662.66</v>
      </c>
      <c r="G491" s="11">
        <v>17941403.969999999</v>
      </c>
      <c r="H491" s="11">
        <v>18027642.010000002</v>
      </c>
      <c r="I491" s="11">
        <v>18116187.5</v>
      </c>
      <c r="J491" s="11">
        <v>18186575.34</v>
      </c>
      <c r="K491" s="11">
        <v>18249792.32</v>
      </c>
      <c r="L491" s="11">
        <v>18332789.25</v>
      </c>
      <c r="M491" s="11">
        <v>18467921.809999999</v>
      </c>
      <c r="N491" s="11">
        <v>18548228.460000001</v>
      </c>
      <c r="O491" s="11">
        <v>-2584720.13</v>
      </c>
      <c r="P491" s="11">
        <v>-2590854.4900000002</v>
      </c>
      <c r="Q491" s="11">
        <v>-2614124.87</v>
      </c>
      <c r="R491" s="11">
        <v>-2637797.06</v>
      </c>
      <c r="S491" s="11">
        <v>-2653956.81</v>
      </c>
      <c r="T491" s="11">
        <v>-2683173.79</v>
      </c>
      <c r="U491" s="11">
        <v>-2705598.87</v>
      </c>
      <c r="V491" s="11">
        <v>-2732050.94</v>
      </c>
      <c r="W491" s="11">
        <v>-2735840.19</v>
      </c>
      <c r="X491" s="11">
        <v>-2747707.47</v>
      </c>
      <c r="Y491" s="11">
        <v>-2756379.39</v>
      </c>
      <c r="Z491" s="11">
        <v>-2765422.74</v>
      </c>
      <c r="AA491" s="11">
        <v>-2784930.64</v>
      </c>
      <c r="AB491" s="11">
        <v>-43961.41</v>
      </c>
      <c r="AC491" s="11">
        <v>-44247.93</v>
      </c>
      <c r="AD491" s="11">
        <v>-44530.62</v>
      </c>
      <c r="AE491" s="11">
        <v>-44899.33</v>
      </c>
      <c r="AF491" s="11">
        <v>-45237.51</v>
      </c>
      <c r="AG491" s="11">
        <v>-45382.21</v>
      </c>
      <c r="AH491" s="11">
        <v>-45560.79</v>
      </c>
      <c r="AI491" s="11">
        <v>-45782.18</v>
      </c>
      <c r="AJ491" s="11">
        <v>-45983.5</v>
      </c>
      <c r="AK491" s="11">
        <v>-46152.74</v>
      </c>
      <c r="AL491" s="11">
        <v>-46337.95</v>
      </c>
      <c r="AM491" s="11">
        <v>-46614.239999999998</v>
      </c>
      <c r="AN491" s="11">
        <v>-46887.13</v>
      </c>
      <c r="AO491" t="str">
        <f t="shared" si="78"/>
        <v>ED</v>
      </c>
      <c r="AP491" t="str">
        <f>IFERROR(IF(VLOOKUP(MID(A491,4,2),'Data.Lookup - Do Not Print'!$S$3:$T$7,2,FALSE)=1,MID(A491,4,2),0),"AN")</f>
        <v>WA</v>
      </c>
      <c r="AQ491" s="153" t="s">
        <v>986</v>
      </c>
      <c r="AR491" t="str">
        <f t="shared" si="79"/>
        <v>373400</v>
      </c>
      <c r="AS491" t="str">
        <f>IF(AO491="GD",VLOOKUP(_xlfn.NUMBERVALUE(AR491),'Data.Lookup - Do Not Print'!$D$3:$E$12,2,TRUE),VLOOKUP(_xlfn.NUMBERVALUE(AR491),'Data.Lookup - Do Not Print'!$A$3:$B$16,2,TRUE))</f>
        <v>E Distribution</v>
      </c>
      <c r="AT491">
        <v>4</v>
      </c>
      <c r="AU491" t="str">
        <f t="shared" si="80"/>
        <v>ED.WA4</v>
      </c>
      <c r="AV491" s="46">
        <f>VLOOKUP($AU491,'2022-Allocations'!$I$6:$T$24,AV$8,FALSE)</f>
        <v>1</v>
      </c>
      <c r="AW491" s="46">
        <f>VLOOKUP($AU491,'2022-Allocations'!$I$6:$T$24,AW$8,FALSE)</f>
        <v>0</v>
      </c>
      <c r="AX491" s="46">
        <f>VLOOKUP($AU491,'2022-Allocations'!$I$6:$T$24,AX$8,FALSE)</f>
        <v>0</v>
      </c>
      <c r="AY491" s="46">
        <f>VLOOKUP($AU491,'2022-Allocations'!$I$6:$T$24,AY$8,FALSE)</f>
        <v>0</v>
      </c>
      <c r="AZ491" s="46">
        <f>VLOOKUP($AU491,'2022-Allocations'!$I$6:$T$24,AZ$8,FALSE)</f>
        <v>0</v>
      </c>
      <c r="BA491" s="121">
        <f t="shared" si="77"/>
        <v>0</v>
      </c>
      <c r="BB491" s="46">
        <f>VLOOKUP(A491,'Data.Lookup - Do Not Print'!$G$3:$I$802,3,FALSE)</f>
        <v>3.0400000000000003E-2</v>
      </c>
      <c r="BC491" s="46">
        <f>VLOOKUP(A491,'Data.Lookup - Do Not Print'!$M$3:$O$802,3,FALSE)</f>
        <v>3.7499999999999999E-2</v>
      </c>
      <c r="BD491" s="46" t="str">
        <f t="shared" si="82"/>
        <v>N</v>
      </c>
      <c r="BE491" s="126">
        <f t="shared" si="83"/>
        <v>18548228</v>
      </c>
      <c r="BF491" s="126">
        <f t="shared" si="84"/>
        <v>0</v>
      </c>
      <c r="BG491" s="126">
        <f t="shared" si="85"/>
        <v>0</v>
      </c>
      <c r="BH491" s="126">
        <f t="shared" si="86"/>
        <v>0</v>
      </c>
      <c r="BI491" s="126">
        <f t="shared" si="87"/>
        <v>0</v>
      </c>
      <c r="BJ491" s="131">
        <f t="shared" si="81"/>
        <v>0</v>
      </c>
    </row>
    <row r="492" spans="1:62" ht="13.5" thickBot="1">
      <c r="A492" s="9" t="s">
        <v>508</v>
      </c>
      <c r="B492" s="11">
        <v>12317650.15</v>
      </c>
      <c r="C492" s="11">
        <v>12479529.460000001</v>
      </c>
      <c r="D492" s="11">
        <v>12563022.199999999</v>
      </c>
      <c r="E492" s="11">
        <v>12791861.65</v>
      </c>
      <c r="F492" s="11">
        <v>12862635.199999999</v>
      </c>
      <c r="G492" s="11">
        <v>12921041.48</v>
      </c>
      <c r="H492" s="11">
        <v>12996552.02</v>
      </c>
      <c r="I492" s="11">
        <v>13068229.699999999</v>
      </c>
      <c r="J492" s="11">
        <v>13129911.109999999</v>
      </c>
      <c r="K492" s="11">
        <v>13197914.189999999</v>
      </c>
      <c r="L492" s="11">
        <v>13288921.76</v>
      </c>
      <c r="M492" s="11">
        <v>13372333.619999999</v>
      </c>
      <c r="N492" s="11">
        <v>13436708.91</v>
      </c>
      <c r="O492" s="11">
        <v>-2613652.02</v>
      </c>
      <c r="P492" s="11">
        <v>-2646404.9700000002</v>
      </c>
      <c r="Q492" s="11">
        <v>-2679482.0099999998</v>
      </c>
      <c r="R492" s="11">
        <v>-2712971.59</v>
      </c>
      <c r="S492" s="11">
        <v>-2746856.91</v>
      </c>
      <c r="T492" s="11">
        <v>-2780912.86</v>
      </c>
      <c r="U492" s="11">
        <v>-2815145.69</v>
      </c>
      <c r="V492" s="11">
        <v>-2849572.94</v>
      </c>
      <c r="W492" s="11">
        <v>-2884176.32</v>
      </c>
      <c r="X492" s="11">
        <v>-2918950.99</v>
      </c>
      <c r="Y492" s="11">
        <v>-2953935.68</v>
      </c>
      <c r="Z492" s="11">
        <v>-2989150.76</v>
      </c>
      <c r="AA492" s="11">
        <v>-3024561.04</v>
      </c>
      <c r="AB492" s="11">
        <v>-32375.39</v>
      </c>
      <c r="AC492" s="11">
        <v>-32752.95</v>
      </c>
      <c r="AD492" s="11">
        <v>-33077.040000000001</v>
      </c>
      <c r="AE492" s="11">
        <v>-33489.58</v>
      </c>
      <c r="AF492" s="11">
        <v>-33885.32</v>
      </c>
      <c r="AG492" s="11">
        <v>-34055.949999999997</v>
      </c>
      <c r="AH492" s="11">
        <v>-34232.83</v>
      </c>
      <c r="AI492" s="11">
        <v>-34427.25</v>
      </c>
      <c r="AJ492" s="11">
        <v>-34603.379999999997</v>
      </c>
      <c r="AK492" s="11">
        <v>-34774.67</v>
      </c>
      <c r="AL492" s="11">
        <v>-34984.69</v>
      </c>
      <c r="AM492" s="11">
        <v>-35215.08</v>
      </c>
      <c r="AN492" s="11">
        <v>-35410.28</v>
      </c>
      <c r="AO492" t="str">
        <f t="shared" si="78"/>
        <v>ED</v>
      </c>
      <c r="AP492" t="str">
        <f>IFERROR(IF(VLOOKUP(MID(A492,4,2),'Data.Lookup - Do Not Print'!$S$3:$T$7,2,FALSE)=1,MID(A492,4,2),0),"AN")</f>
        <v>WA</v>
      </c>
      <c r="AQ492" s="153" t="s">
        <v>986</v>
      </c>
      <c r="AR492" t="str">
        <f t="shared" si="79"/>
        <v>373500</v>
      </c>
      <c r="AS492" t="str">
        <f>IF(AO492="GD",VLOOKUP(_xlfn.NUMBERVALUE(AR492),'Data.Lookup - Do Not Print'!$D$3:$E$12,2,TRUE),VLOOKUP(_xlfn.NUMBERVALUE(AR492),'Data.Lookup - Do Not Print'!$A$3:$B$16,2,TRUE))</f>
        <v>E Distribution</v>
      </c>
      <c r="AT492">
        <v>4</v>
      </c>
      <c r="AU492" t="str">
        <f t="shared" si="80"/>
        <v>ED.WA4</v>
      </c>
      <c r="AV492" s="46">
        <f>VLOOKUP($AU492,'2022-Allocations'!$I$6:$T$24,AV$8,FALSE)</f>
        <v>1</v>
      </c>
      <c r="AW492" s="46">
        <f>VLOOKUP($AU492,'2022-Allocations'!$I$6:$T$24,AW$8,FALSE)</f>
        <v>0</v>
      </c>
      <c r="AX492" s="46">
        <f>VLOOKUP($AU492,'2022-Allocations'!$I$6:$T$24,AX$8,FALSE)</f>
        <v>0</v>
      </c>
      <c r="AY492" s="46">
        <f>VLOOKUP($AU492,'2022-Allocations'!$I$6:$T$24,AY$8,FALSE)</f>
        <v>0</v>
      </c>
      <c r="AZ492" s="46">
        <f>VLOOKUP($AU492,'2022-Allocations'!$I$6:$T$24,AZ$8,FALSE)</f>
        <v>0</v>
      </c>
      <c r="BA492" s="121">
        <f t="shared" si="77"/>
        <v>0</v>
      </c>
      <c r="BB492" s="46">
        <f>VLOOKUP(A492,'Data.Lookup - Do Not Print'!$G$3:$I$802,3,FALSE)</f>
        <v>3.1699999999999999E-2</v>
      </c>
      <c r="BC492" s="46">
        <f>VLOOKUP(A492,'Data.Lookup - Do Not Print'!$M$3:$O$802,3,FALSE)</f>
        <v>3.2599999999999997E-2</v>
      </c>
      <c r="BD492" s="46" t="str">
        <f t="shared" si="82"/>
        <v>N</v>
      </c>
      <c r="BE492" s="126">
        <f t="shared" si="83"/>
        <v>13436709</v>
      </c>
      <c r="BF492" s="126">
        <f t="shared" si="84"/>
        <v>0</v>
      </c>
      <c r="BG492" s="126">
        <f t="shared" si="85"/>
        <v>0</v>
      </c>
      <c r="BH492" s="126">
        <f t="shared" si="86"/>
        <v>0</v>
      </c>
      <c r="BI492" s="126">
        <f t="shared" si="87"/>
        <v>0</v>
      </c>
      <c r="BJ492" s="131">
        <f t="shared" si="81"/>
        <v>0</v>
      </c>
    </row>
    <row r="493" spans="1:62" ht="13.5" thickBot="1">
      <c r="A493" s="9" t="s">
        <v>509</v>
      </c>
      <c r="B493" s="11">
        <v>122312.8</v>
      </c>
      <c r="C493" s="11">
        <v>122312.8</v>
      </c>
      <c r="D493" s="11">
        <v>122312.8</v>
      </c>
      <c r="E493" s="11">
        <v>122312.8</v>
      </c>
      <c r="F493" s="11">
        <v>122312.8</v>
      </c>
      <c r="G493" s="11">
        <v>122312.8</v>
      </c>
      <c r="H493" s="11">
        <v>122312.8</v>
      </c>
      <c r="I493" s="11">
        <v>122312.8</v>
      </c>
      <c r="J493" s="11">
        <v>122312.8</v>
      </c>
      <c r="K493" s="11">
        <v>122312.8</v>
      </c>
      <c r="L493" s="11">
        <v>122312.8</v>
      </c>
      <c r="M493" s="11">
        <v>122312.8</v>
      </c>
      <c r="N493" s="11">
        <v>122312.8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t="str">
        <f t="shared" si="78"/>
        <v>ED</v>
      </c>
      <c r="AP493" t="str">
        <f>IFERROR(IF(VLOOKUP(MID(A493,4,2),'Data.Lookup - Do Not Print'!$S$3:$T$7,2,FALSE)=1,MID(A493,4,2),0),"AN")</f>
        <v>WA</v>
      </c>
      <c r="AQ493" s="153" t="s">
        <v>986</v>
      </c>
      <c r="AR493" t="str">
        <f t="shared" si="79"/>
        <v>389200</v>
      </c>
      <c r="AS493" t="str">
        <f>IF(AO493="GD",VLOOKUP(_xlfn.NUMBERVALUE(AR493),'Data.Lookup - Do Not Print'!$D$3:$E$12,2,TRUE),VLOOKUP(_xlfn.NUMBERVALUE(AR493),'Data.Lookup - Do Not Print'!$A$3:$B$16,2,TRUE))</f>
        <v>General</v>
      </c>
      <c r="AT493">
        <v>4</v>
      </c>
      <c r="AU493" t="str">
        <f t="shared" si="80"/>
        <v>ED.WA4</v>
      </c>
      <c r="AV493" s="46">
        <f>VLOOKUP($AU493,'2022-Allocations'!$I$6:$T$24,AV$8,FALSE)</f>
        <v>1</v>
      </c>
      <c r="AW493" s="46">
        <f>VLOOKUP($AU493,'2022-Allocations'!$I$6:$T$24,AW$8,FALSE)</f>
        <v>0</v>
      </c>
      <c r="AX493" s="46">
        <f>VLOOKUP($AU493,'2022-Allocations'!$I$6:$T$24,AX$8,FALSE)</f>
        <v>0</v>
      </c>
      <c r="AY493" s="46">
        <f>VLOOKUP($AU493,'2022-Allocations'!$I$6:$T$24,AY$8,FALSE)</f>
        <v>0</v>
      </c>
      <c r="AZ493" s="46">
        <f>VLOOKUP($AU493,'2022-Allocations'!$I$6:$T$24,AZ$8,FALSE)</f>
        <v>0</v>
      </c>
      <c r="BA493" s="121">
        <f t="shared" si="77"/>
        <v>0</v>
      </c>
      <c r="BB493" s="46">
        <f>VLOOKUP(A493,'Data.Lookup - Do Not Print'!$G$3:$I$802,3,FALSE)</f>
        <v>0</v>
      </c>
      <c r="BC493" s="46">
        <f>VLOOKUP(A493,'Data.Lookup - Do Not Print'!$M$3:$O$802,3,FALSE)</f>
        <v>0</v>
      </c>
      <c r="BD493" s="46" t="str">
        <f t="shared" si="82"/>
        <v>Y</v>
      </c>
      <c r="BE493" s="126">
        <f t="shared" si="83"/>
        <v>122313</v>
      </c>
      <c r="BF493" s="126">
        <f t="shared" si="84"/>
        <v>0</v>
      </c>
      <c r="BG493" s="126">
        <f t="shared" si="85"/>
        <v>0</v>
      </c>
      <c r="BH493" s="126">
        <f t="shared" si="86"/>
        <v>0</v>
      </c>
      <c r="BI493" s="126">
        <f t="shared" si="87"/>
        <v>0</v>
      </c>
      <c r="BJ493" s="131">
        <f t="shared" si="81"/>
        <v>0</v>
      </c>
    </row>
    <row r="494" spans="1:62" ht="13.5" thickBot="1">
      <c r="A494" s="9" t="s">
        <v>510</v>
      </c>
      <c r="B494" s="11">
        <v>1164201.4099999999</v>
      </c>
      <c r="C494" s="11">
        <v>1150557.1100000001</v>
      </c>
      <c r="D494" s="11">
        <v>1150050.03</v>
      </c>
      <c r="E494" s="11">
        <v>1150050.03</v>
      </c>
      <c r="F494" s="11">
        <v>1150050.03</v>
      </c>
      <c r="G494" s="11">
        <v>1150050.03</v>
      </c>
      <c r="H494" s="11">
        <v>1150050.03</v>
      </c>
      <c r="I494" s="11">
        <v>8301723.5099999998</v>
      </c>
      <c r="J494" s="11">
        <v>8301723.5099999998</v>
      </c>
      <c r="K494" s="11">
        <v>8301723.5099999998</v>
      </c>
      <c r="L494" s="11">
        <v>8301723.5099999998</v>
      </c>
      <c r="M494" s="11">
        <v>8301723.5099999998</v>
      </c>
      <c r="N494" s="11">
        <v>8301723.5099999998</v>
      </c>
      <c r="O494" s="11">
        <v>-361511.83</v>
      </c>
      <c r="P494" s="11">
        <v>-363344.36</v>
      </c>
      <c r="Q494" s="11">
        <v>-365165.67</v>
      </c>
      <c r="R494" s="11">
        <v>-352951.13</v>
      </c>
      <c r="S494" s="11">
        <v>-354772.04</v>
      </c>
      <c r="T494" s="11">
        <v>-356592.95</v>
      </c>
      <c r="U494" s="11">
        <v>-358413.86</v>
      </c>
      <c r="V494" s="11">
        <v>-365896.52</v>
      </c>
      <c r="W494" s="11">
        <v>-379040.92</v>
      </c>
      <c r="X494" s="11">
        <v>-392185.32</v>
      </c>
      <c r="Y494" s="11">
        <v>-405329.72</v>
      </c>
      <c r="Z494" s="11">
        <v>-418474.12</v>
      </c>
      <c r="AA494" s="11">
        <v>-431618.52</v>
      </c>
      <c r="AB494" s="11">
        <v>-1843.31</v>
      </c>
      <c r="AC494" s="11">
        <v>-1832.53</v>
      </c>
      <c r="AD494" s="11">
        <v>-1821.31</v>
      </c>
      <c r="AE494" s="11">
        <v>-1820.91</v>
      </c>
      <c r="AF494" s="11">
        <v>-1820.91</v>
      </c>
      <c r="AG494" s="11">
        <v>-1820.91</v>
      </c>
      <c r="AH494" s="11">
        <v>-1820.91</v>
      </c>
      <c r="AI494" s="11">
        <v>-7482.66</v>
      </c>
      <c r="AJ494" s="11">
        <v>-13144.4</v>
      </c>
      <c r="AK494" s="11">
        <v>-13144.4</v>
      </c>
      <c r="AL494" s="11">
        <v>-13144.4</v>
      </c>
      <c r="AM494" s="11">
        <v>-13144.4</v>
      </c>
      <c r="AN494" s="11">
        <v>-13144.4</v>
      </c>
      <c r="AO494" t="str">
        <f t="shared" si="78"/>
        <v>ED</v>
      </c>
      <c r="AP494" t="str">
        <f>IFERROR(IF(VLOOKUP(MID(A494,4,2),'Data.Lookup - Do Not Print'!$S$3:$T$7,2,FALSE)=1,MID(A494,4,2),0),"AN")</f>
        <v>WA</v>
      </c>
      <c r="AQ494" s="153" t="s">
        <v>986</v>
      </c>
      <c r="AR494" t="str">
        <f t="shared" si="79"/>
        <v>390100</v>
      </c>
      <c r="AS494" t="str">
        <f>IF(AO494="GD",VLOOKUP(_xlfn.NUMBERVALUE(AR494),'Data.Lookup - Do Not Print'!$D$3:$E$12,2,TRUE),VLOOKUP(_xlfn.NUMBERVALUE(AR494),'Data.Lookup - Do Not Print'!$A$3:$B$16,2,TRUE))</f>
        <v>General</v>
      </c>
      <c r="AT494">
        <v>4</v>
      </c>
      <c r="AU494" t="str">
        <f t="shared" si="80"/>
        <v>ED.WA4</v>
      </c>
      <c r="AV494" s="46">
        <f>VLOOKUP($AU494,'2022-Allocations'!$I$6:$T$24,AV$8,FALSE)</f>
        <v>1</v>
      </c>
      <c r="AW494" s="46">
        <f>VLOOKUP($AU494,'2022-Allocations'!$I$6:$T$24,AW$8,FALSE)</f>
        <v>0</v>
      </c>
      <c r="AX494" s="46">
        <f>VLOOKUP($AU494,'2022-Allocations'!$I$6:$T$24,AX$8,FALSE)</f>
        <v>0</v>
      </c>
      <c r="AY494" s="46">
        <f>VLOOKUP($AU494,'2022-Allocations'!$I$6:$T$24,AY$8,FALSE)</f>
        <v>0</v>
      </c>
      <c r="AZ494" s="46">
        <f>VLOOKUP($AU494,'2022-Allocations'!$I$6:$T$24,AZ$8,FALSE)</f>
        <v>0</v>
      </c>
      <c r="BA494" s="121">
        <f t="shared" si="77"/>
        <v>0</v>
      </c>
      <c r="BB494" s="46">
        <f>VLOOKUP(A494,'Data.Lookup - Do Not Print'!$G$3:$I$802,3,FALSE)</f>
        <v>1.9E-2</v>
      </c>
      <c r="BC494" s="46">
        <f>VLOOKUP(A494,'Data.Lookup - Do Not Print'!$M$3:$O$802,3,FALSE)</f>
        <v>2.06E-2</v>
      </c>
      <c r="BD494" s="46" t="str">
        <f t="shared" si="82"/>
        <v>N</v>
      </c>
      <c r="BE494" s="126">
        <f t="shared" si="83"/>
        <v>8301724</v>
      </c>
      <c r="BF494" s="126">
        <f t="shared" si="84"/>
        <v>0</v>
      </c>
      <c r="BG494" s="126">
        <f t="shared" si="85"/>
        <v>0</v>
      </c>
      <c r="BH494" s="126">
        <f t="shared" si="86"/>
        <v>0</v>
      </c>
      <c r="BI494" s="126">
        <f t="shared" si="87"/>
        <v>0</v>
      </c>
      <c r="BJ494" s="131">
        <f t="shared" si="81"/>
        <v>0</v>
      </c>
    </row>
    <row r="495" spans="1:62" ht="13.5" thickBot="1">
      <c r="A495" s="9" t="s">
        <v>511</v>
      </c>
      <c r="B495" s="10"/>
      <c r="C495" s="10"/>
      <c r="D495" s="10"/>
      <c r="E495" s="10"/>
      <c r="F495" s="10"/>
      <c r="G495" s="10"/>
      <c r="H495" s="10"/>
      <c r="I495" s="11">
        <v>25241.08</v>
      </c>
      <c r="J495" s="11">
        <v>25241.08</v>
      </c>
      <c r="K495" s="11">
        <v>25241.08</v>
      </c>
      <c r="L495" s="11">
        <v>25241.08</v>
      </c>
      <c r="M495" s="11">
        <v>25241.08</v>
      </c>
      <c r="N495" s="11">
        <v>25241.08</v>
      </c>
      <c r="O495" s="10"/>
      <c r="P495" s="10"/>
      <c r="Q495" s="10"/>
      <c r="R495" s="10"/>
      <c r="S495" s="10"/>
      <c r="T495" s="10"/>
      <c r="U495" s="10"/>
      <c r="V495" s="11">
        <v>-70.11</v>
      </c>
      <c r="W495" s="11">
        <v>-210.34</v>
      </c>
      <c r="X495" s="11">
        <v>-350.57</v>
      </c>
      <c r="Y495" s="11">
        <v>-490.8</v>
      </c>
      <c r="Z495" s="11">
        <v>-631.03</v>
      </c>
      <c r="AA495" s="11">
        <v>-771.26</v>
      </c>
      <c r="AB495" s="10"/>
      <c r="AC495" s="10"/>
      <c r="AD495" s="10"/>
      <c r="AE495" s="10"/>
      <c r="AF495" s="10"/>
      <c r="AG495" s="10"/>
      <c r="AH495" s="10"/>
      <c r="AI495" s="11">
        <v>-70.11</v>
      </c>
      <c r="AJ495" s="11">
        <v>-140.22999999999999</v>
      </c>
      <c r="AK495" s="11">
        <v>-140.22999999999999</v>
      </c>
      <c r="AL495" s="11">
        <v>-140.22999999999999</v>
      </c>
      <c r="AM495" s="11">
        <v>-140.22999999999999</v>
      </c>
      <c r="AN495" s="11">
        <v>-140.22999999999999</v>
      </c>
      <c r="AO495" t="str">
        <f t="shared" si="78"/>
        <v>ED</v>
      </c>
      <c r="AP495" t="str">
        <f>IFERROR(IF(VLOOKUP(MID(A495,4,2),'Data.Lookup - Do Not Print'!$S$3:$T$7,2,FALSE)=1,MID(A495,4,2),0),"AN")</f>
        <v>WA</v>
      </c>
      <c r="AQ495" s="153" t="s">
        <v>986</v>
      </c>
      <c r="AR495" t="str">
        <f t="shared" si="79"/>
        <v>391000</v>
      </c>
      <c r="AS495" t="str">
        <f>IF(AO495="GD",VLOOKUP(_xlfn.NUMBERVALUE(AR495),'Data.Lookup - Do Not Print'!$D$3:$E$12,2,TRUE),VLOOKUP(_xlfn.NUMBERVALUE(AR495),'Data.Lookup - Do Not Print'!$A$3:$B$16,2,TRUE))</f>
        <v>General</v>
      </c>
      <c r="AT495">
        <v>4</v>
      </c>
      <c r="AU495" t="str">
        <f t="shared" si="80"/>
        <v>ED.WA4</v>
      </c>
      <c r="AV495" s="46">
        <f>VLOOKUP($AU495,'2022-Allocations'!$I$6:$T$24,AV$8,FALSE)</f>
        <v>1</v>
      </c>
      <c r="AW495" s="46">
        <f>VLOOKUP($AU495,'2022-Allocations'!$I$6:$T$24,AW$8,FALSE)</f>
        <v>0</v>
      </c>
      <c r="AX495" s="46">
        <f>VLOOKUP($AU495,'2022-Allocations'!$I$6:$T$24,AX$8,FALSE)</f>
        <v>0</v>
      </c>
      <c r="AY495" s="46">
        <f>VLOOKUP($AU495,'2022-Allocations'!$I$6:$T$24,AY$8,FALSE)</f>
        <v>0</v>
      </c>
      <c r="AZ495" s="46">
        <f>VLOOKUP($AU495,'2022-Allocations'!$I$6:$T$24,AZ$8,FALSE)</f>
        <v>0</v>
      </c>
      <c r="BA495" s="121">
        <f t="shared" si="77"/>
        <v>0</v>
      </c>
      <c r="BB495" s="46">
        <f>VLOOKUP(A495,'Data.Lookup - Do Not Print'!$G$3:$I$802,3,FALSE)</f>
        <v>6.6699999999999995E-2</v>
      </c>
      <c r="BC495" s="46">
        <f>VLOOKUP(A495,'Data.Lookup - Do Not Print'!$M$3:$O$802,3,FALSE)</f>
        <v>6.6699999999999995E-2</v>
      </c>
      <c r="BD495" s="46" t="str">
        <f t="shared" si="82"/>
        <v>N</v>
      </c>
      <c r="BE495" s="126">
        <f t="shared" si="83"/>
        <v>25241</v>
      </c>
      <c r="BF495" s="126">
        <f t="shared" si="84"/>
        <v>0</v>
      </c>
      <c r="BG495" s="126">
        <f t="shared" si="85"/>
        <v>0</v>
      </c>
      <c r="BH495" s="126">
        <f t="shared" si="86"/>
        <v>0</v>
      </c>
      <c r="BI495" s="126">
        <f t="shared" si="87"/>
        <v>0</v>
      </c>
      <c r="BJ495" s="131">
        <f t="shared" si="81"/>
        <v>0</v>
      </c>
    </row>
    <row r="496" spans="1:62" ht="13.5" thickBot="1">
      <c r="A496" s="9" t="s">
        <v>512</v>
      </c>
      <c r="B496" s="11">
        <v>85387.7</v>
      </c>
      <c r="C496" s="11">
        <v>85387.7</v>
      </c>
      <c r="D496" s="11">
        <v>85387.7</v>
      </c>
      <c r="E496" s="11">
        <v>85387.7</v>
      </c>
      <c r="F496" s="11">
        <v>85387.7</v>
      </c>
      <c r="G496" s="11">
        <v>85387.7</v>
      </c>
      <c r="H496" s="11">
        <v>85387.7</v>
      </c>
      <c r="I496" s="11">
        <v>85387.7</v>
      </c>
      <c r="J496" s="11">
        <v>85387.7</v>
      </c>
      <c r="K496" s="11">
        <v>85387.7</v>
      </c>
      <c r="L496" s="11">
        <v>85387.7</v>
      </c>
      <c r="M496" s="11">
        <v>85387.7</v>
      </c>
      <c r="N496" s="11">
        <v>19338.18</v>
      </c>
      <c r="O496" s="11">
        <v>71273.73</v>
      </c>
      <c r="P496" s="11">
        <v>69850.61</v>
      </c>
      <c r="Q496" s="11">
        <v>68427.490000000005</v>
      </c>
      <c r="R496" s="11">
        <v>67004.37</v>
      </c>
      <c r="S496" s="11">
        <v>65581.25</v>
      </c>
      <c r="T496" s="11">
        <v>64158.13</v>
      </c>
      <c r="U496" s="11">
        <v>62735.01</v>
      </c>
      <c r="V496" s="11">
        <v>61311.89</v>
      </c>
      <c r="W496" s="11">
        <v>59888.76</v>
      </c>
      <c r="X496" s="11">
        <v>58465.63</v>
      </c>
      <c r="Y496" s="11">
        <v>57042.5</v>
      </c>
      <c r="Z496" s="11">
        <v>55619.37</v>
      </c>
      <c r="AA496" s="11">
        <v>120796.17</v>
      </c>
      <c r="AB496" s="11">
        <v>-1423.12</v>
      </c>
      <c r="AC496" s="11">
        <v>-1423.12</v>
      </c>
      <c r="AD496" s="11">
        <v>-1423.12</v>
      </c>
      <c r="AE496" s="11">
        <v>-1423.12</v>
      </c>
      <c r="AF496" s="11">
        <v>-1423.12</v>
      </c>
      <c r="AG496" s="11">
        <v>-1423.12</v>
      </c>
      <c r="AH496" s="11">
        <v>-1423.12</v>
      </c>
      <c r="AI496" s="11">
        <v>-1423.12</v>
      </c>
      <c r="AJ496" s="11">
        <v>-1423.13</v>
      </c>
      <c r="AK496" s="11">
        <v>-1423.13</v>
      </c>
      <c r="AL496" s="11">
        <v>-1423.13</v>
      </c>
      <c r="AM496" s="11">
        <v>-1423.13</v>
      </c>
      <c r="AN496" s="11">
        <v>-872.72</v>
      </c>
      <c r="AO496" t="str">
        <f t="shared" si="78"/>
        <v>ED</v>
      </c>
      <c r="AP496" t="str">
        <f>IFERROR(IF(VLOOKUP(MID(A496,4,2),'Data.Lookup - Do Not Print'!$S$3:$T$7,2,FALSE)=1,MID(A496,4,2),0),"AN")</f>
        <v>WA</v>
      </c>
      <c r="AQ496" s="153" t="s">
        <v>986</v>
      </c>
      <c r="AR496" t="str">
        <f t="shared" si="79"/>
        <v>391100</v>
      </c>
      <c r="AS496" t="str">
        <f>IF(AO496="GD",VLOOKUP(_xlfn.NUMBERVALUE(AR496),'Data.Lookup - Do Not Print'!$D$3:$E$12,2,TRUE),VLOOKUP(_xlfn.NUMBERVALUE(AR496),'Data.Lookup - Do Not Print'!$A$3:$B$16,2,TRUE))</f>
        <v>General</v>
      </c>
      <c r="AT496">
        <v>4</v>
      </c>
      <c r="AU496" t="str">
        <f t="shared" si="80"/>
        <v>ED.WA4</v>
      </c>
      <c r="AV496" s="46">
        <f>VLOOKUP($AU496,'2022-Allocations'!$I$6:$T$24,AV$8,FALSE)</f>
        <v>1</v>
      </c>
      <c r="AW496" s="46">
        <f>VLOOKUP($AU496,'2022-Allocations'!$I$6:$T$24,AW$8,FALSE)</f>
        <v>0</v>
      </c>
      <c r="AX496" s="46">
        <f>VLOOKUP($AU496,'2022-Allocations'!$I$6:$T$24,AX$8,FALSE)</f>
        <v>0</v>
      </c>
      <c r="AY496" s="46">
        <f>VLOOKUP($AU496,'2022-Allocations'!$I$6:$T$24,AY$8,FALSE)</f>
        <v>0</v>
      </c>
      <c r="AZ496" s="46">
        <f>VLOOKUP($AU496,'2022-Allocations'!$I$6:$T$24,AZ$8,FALSE)</f>
        <v>0</v>
      </c>
      <c r="BA496" s="121">
        <f t="shared" si="77"/>
        <v>0</v>
      </c>
      <c r="BB496" s="46">
        <f>VLOOKUP(A496,'Data.Lookup - Do Not Print'!$G$3:$I$802,3,FALSE)</f>
        <v>0.2</v>
      </c>
      <c r="BC496" s="46">
        <f>VLOOKUP(A496,'Data.Lookup - Do Not Print'!$M$3:$O$802,3,FALSE)</f>
        <v>0.2</v>
      </c>
      <c r="BD496" s="46" t="str">
        <f t="shared" si="82"/>
        <v>N</v>
      </c>
      <c r="BE496" s="126">
        <f t="shared" si="83"/>
        <v>19338</v>
      </c>
      <c r="BF496" s="126">
        <f t="shared" si="84"/>
        <v>0</v>
      </c>
      <c r="BG496" s="126">
        <f t="shared" si="85"/>
        <v>0</v>
      </c>
      <c r="BH496" s="126">
        <f t="shared" si="86"/>
        <v>0</v>
      </c>
      <c r="BI496" s="126">
        <f t="shared" si="87"/>
        <v>0</v>
      </c>
      <c r="BJ496" s="131">
        <f t="shared" si="81"/>
        <v>0</v>
      </c>
    </row>
    <row r="497" spans="1:62" ht="13.5" thickBot="1">
      <c r="A497" s="9" t="s">
        <v>513</v>
      </c>
      <c r="B497" s="11">
        <v>326834.11</v>
      </c>
      <c r="C497" s="11">
        <v>326249.46999999997</v>
      </c>
      <c r="D497" s="11">
        <v>326249.46999999997</v>
      </c>
      <c r="E497" s="11">
        <v>326249.46999999997</v>
      </c>
      <c r="F497" s="11">
        <v>326249.46999999997</v>
      </c>
      <c r="G497" s="11">
        <v>326249.46999999997</v>
      </c>
      <c r="H497" s="11">
        <v>326249.46999999997</v>
      </c>
      <c r="I497" s="11">
        <v>326249.46999999997</v>
      </c>
      <c r="J497" s="11">
        <v>326249.46999999997</v>
      </c>
      <c r="K497" s="11">
        <v>326249.46999999997</v>
      </c>
      <c r="L497" s="11">
        <v>326249.46999999997</v>
      </c>
      <c r="M497" s="11">
        <v>326249.46999999997</v>
      </c>
      <c r="N497" s="11">
        <v>326249.46999999997</v>
      </c>
      <c r="O497" s="11">
        <v>-43211.1</v>
      </c>
      <c r="P497" s="11">
        <v>-48653.46</v>
      </c>
      <c r="Q497" s="11">
        <v>-54090.95</v>
      </c>
      <c r="R497" s="11">
        <v>-59528.44</v>
      </c>
      <c r="S497" s="11">
        <v>-64965.93</v>
      </c>
      <c r="T497" s="11">
        <v>-70403.42</v>
      </c>
      <c r="U497" s="11">
        <v>-75840.91</v>
      </c>
      <c r="V497" s="11">
        <v>-81278.399999999994</v>
      </c>
      <c r="W497" s="11">
        <v>-86715.89</v>
      </c>
      <c r="X497" s="11">
        <v>-92153.38</v>
      </c>
      <c r="Y497" s="11">
        <v>-97590.87</v>
      </c>
      <c r="Z497" s="11">
        <v>-103028.36</v>
      </c>
      <c r="AA497" s="11">
        <v>-108465.85</v>
      </c>
      <c r="AB497" s="11">
        <v>-5447.23</v>
      </c>
      <c r="AC497" s="11">
        <v>-5442.36</v>
      </c>
      <c r="AD497" s="11">
        <v>-5437.49</v>
      </c>
      <c r="AE497" s="11">
        <v>-5437.49</v>
      </c>
      <c r="AF497" s="11">
        <v>-5437.49</v>
      </c>
      <c r="AG497" s="11">
        <v>-5437.49</v>
      </c>
      <c r="AH497" s="11">
        <v>-5437.49</v>
      </c>
      <c r="AI497" s="11">
        <v>-5437.49</v>
      </c>
      <c r="AJ497" s="11">
        <v>-5437.49</v>
      </c>
      <c r="AK497" s="11">
        <v>-5437.49</v>
      </c>
      <c r="AL497" s="11">
        <v>-5437.49</v>
      </c>
      <c r="AM497" s="11">
        <v>-5437.49</v>
      </c>
      <c r="AN497" s="11">
        <v>-5437.49</v>
      </c>
      <c r="AO497" t="str">
        <f t="shared" si="78"/>
        <v>ED</v>
      </c>
      <c r="AP497" t="str">
        <f>IFERROR(IF(VLOOKUP(MID(A497,4,2),'Data.Lookup - Do Not Print'!$S$3:$T$7,2,FALSE)=1,MID(A497,4,2),0),"AN")</f>
        <v>WA</v>
      </c>
      <c r="AQ497" s="153" t="s">
        <v>986</v>
      </c>
      <c r="AR497" t="str">
        <f t="shared" si="79"/>
        <v>391121</v>
      </c>
      <c r="AS497" t="str">
        <f>IF(AO497="GD",VLOOKUP(_xlfn.NUMBERVALUE(AR497),'Data.Lookup - Do Not Print'!$D$3:$E$12,2,TRUE),VLOOKUP(_xlfn.NUMBERVALUE(AR497),'Data.Lookup - Do Not Print'!$A$3:$B$16,2,TRUE))</f>
        <v>General</v>
      </c>
      <c r="AT497">
        <v>4</v>
      </c>
      <c r="AU497" t="str">
        <f t="shared" si="80"/>
        <v>ED.WA4</v>
      </c>
      <c r="AV497" s="46">
        <f>VLOOKUP($AU497,'2022-Allocations'!$I$6:$T$24,AV$8,FALSE)</f>
        <v>1</v>
      </c>
      <c r="AW497" s="46">
        <f>VLOOKUP($AU497,'2022-Allocations'!$I$6:$T$24,AW$8,FALSE)</f>
        <v>0</v>
      </c>
      <c r="AX497" s="46">
        <f>VLOOKUP($AU497,'2022-Allocations'!$I$6:$T$24,AX$8,FALSE)</f>
        <v>0</v>
      </c>
      <c r="AY497" s="46">
        <f>VLOOKUP($AU497,'2022-Allocations'!$I$6:$T$24,AY$8,FALSE)</f>
        <v>0</v>
      </c>
      <c r="AZ497" s="46">
        <f>VLOOKUP($AU497,'2022-Allocations'!$I$6:$T$24,AZ$8,FALSE)</f>
        <v>0</v>
      </c>
      <c r="BA497" s="121">
        <f t="shared" si="77"/>
        <v>0</v>
      </c>
      <c r="BB497" s="46">
        <f>VLOOKUP(A497,'Data.Lookup - Do Not Print'!$G$3:$I$802,3,FALSE)</f>
        <v>0.2</v>
      </c>
      <c r="BC497" s="46">
        <f>VLOOKUP(A497,'Data.Lookup - Do Not Print'!$M$3:$O$802,3,FALSE)</f>
        <v>0.2</v>
      </c>
      <c r="BD497" s="46" t="str">
        <f t="shared" si="82"/>
        <v>N</v>
      </c>
      <c r="BE497" s="126">
        <f t="shared" si="83"/>
        <v>326249</v>
      </c>
      <c r="BF497" s="126">
        <f t="shared" si="84"/>
        <v>0</v>
      </c>
      <c r="BG497" s="126">
        <f t="shared" si="85"/>
        <v>0</v>
      </c>
      <c r="BH497" s="126">
        <f t="shared" si="86"/>
        <v>0</v>
      </c>
      <c r="BI497" s="126">
        <f t="shared" si="87"/>
        <v>0</v>
      </c>
      <c r="BJ497" s="131">
        <f t="shared" si="81"/>
        <v>0</v>
      </c>
    </row>
    <row r="498" spans="1:62" ht="13.5" thickBot="1">
      <c r="A498" s="9" t="s">
        <v>514</v>
      </c>
      <c r="B498" s="11">
        <v>2859842.97</v>
      </c>
      <c r="C498" s="11">
        <v>2859842.97</v>
      </c>
      <c r="D498" s="11">
        <v>2859842.97</v>
      </c>
      <c r="E498" s="11">
        <v>2859842.97</v>
      </c>
      <c r="F498" s="11">
        <v>2859842.97</v>
      </c>
      <c r="G498" s="11">
        <v>2859842.97</v>
      </c>
      <c r="H498" s="11">
        <v>2836841.03</v>
      </c>
      <c r="I498" s="11">
        <v>2598198.13</v>
      </c>
      <c r="J498" s="11">
        <v>2598198.13</v>
      </c>
      <c r="K498" s="11">
        <v>2790255.44</v>
      </c>
      <c r="L498" s="11">
        <v>2790266.81</v>
      </c>
      <c r="M498" s="11">
        <v>2804819.69</v>
      </c>
      <c r="N498" s="11">
        <v>2804819.69</v>
      </c>
      <c r="O498" s="11">
        <v>-723913.92</v>
      </c>
      <c r="P498" s="11">
        <v>-738832.77</v>
      </c>
      <c r="Q498" s="11">
        <v>-753751.62</v>
      </c>
      <c r="R498" s="11">
        <v>-768670.47</v>
      </c>
      <c r="S498" s="11">
        <v>-783589.32</v>
      </c>
      <c r="T498" s="11">
        <v>-798508.17</v>
      </c>
      <c r="U498" s="11">
        <v>-790365.08</v>
      </c>
      <c r="V498" s="11">
        <v>-565898.56999999995</v>
      </c>
      <c r="W498" s="11">
        <v>-579452.5</v>
      </c>
      <c r="X498" s="11">
        <v>-593507.38</v>
      </c>
      <c r="Y498" s="11">
        <v>-608063.24</v>
      </c>
      <c r="Z498" s="11">
        <v>-587560.98</v>
      </c>
      <c r="AA498" s="11">
        <v>-602192.79</v>
      </c>
      <c r="AB498" s="11">
        <v>-14918.85</v>
      </c>
      <c r="AC498" s="11">
        <v>-14918.85</v>
      </c>
      <c r="AD498" s="11">
        <v>-14918.85</v>
      </c>
      <c r="AE498" s="11">
        <v>-14918.85</v>
      </c>
      <c r="AF498" s="11">
        <v>-14918.85</v>
      </c>
      <c r="AG498" s="11">
        <v>-14918.85</v>
      </c>
      <c r="AH498" s="11">
        <v>-14858.85</v>
      </c>
      <c r="AI498" s="11">
        <v>-14176.39</v>
      </c>
      <c r="AJ498" s="11">
        <v>-13553.93</v>
      </c>
      <c r="AK498" s="11">
        <v>-14054.88</v>
      </c>
      <c r="AL498" s="11">
        <v>-14555.86</v>
      </c>
      <c r="AM498" s="11">
        <v>-14593.85</v>
      </c>
      <c r="AN498" s="11">
        <v>-14631.81</v>
      </c>
      <c r="AO498" t="str">
        <f t="shared" si="78"/>
        <v>ED</v>
      </c>
      <c r="AP498" t="str">
        <f>IFERROR(IF(VLOOKUP(MID(A498,4,2),'Data.Lookup - Do Not Print'!$S$3:$T$7,2,FALSE)=1,MID(A498,4,2),0),"AN")</f>
        <v>WA</v>
      </c>
      <c r="AQ498" s="153" t="s">
        <v>986</v>
      </c>
      <c r="AR498" t="str">
        <f t="shared" si="79"/>
        <v>392000</v>
      </c>
      <c r="AS498" t="str">
        <f>IF(AO498="GD",VLOOKUP(_xlfn.NUMBERVALUE(AR498),'Data.Lookup - Do Not Print'!$D$3:$E$12,2,TRUE),VLOOKUP(_xlfn.NUMBERVALUE(AR498),'Data.Lookup - Do Not Print'!$A$3:$B$16,2,TRUE))</f>
        <v>Transportation - Tools</v>
      </c>
      <c r="AT498">
        <v>4</v>
      </c>
      <c r="AU498" t="str">
        <f t="shared" si="80"/>
        <v>ED.WA4</v>
      </c>
      <c r="AV498" s="46">
        <f>VLOOKUP($AU498,'2022-Allocations'!$I$6:$T$24,AV$8,FALSE)</f>
        <v>1</v>
      </c>
      <c r="AW498" s="46">
        <f>VLOOKUP($AU498,'2022-Allocations'!$I$6:$T$24,AW$8,FALSE)</f>
        <v>0</v>
      </c>
      <c r="AX498" s="46">
        <f>VLOOKUP($AU498,'2022-Allocations'!$I$6:$T$24,AX$8,FALSE)</f>
        <v>0</v>
      </c>
      <c r="AY498" s="46">
        <f>VLOOKUP($AU498,'2022-Allocations'!$I$6:$T$24,AY$8,FALSE)</f>
        <v>0</v>
      </c>
      <c r="AZ498" s="46">
        <f>VLOOKUP($AU498,'2022-Allocations'!$I$6:$T$24,AZ$8,FALSE)</f>
        <v>0</v>
      </c>
      <c r="BA498" s="121">
        <f t="shared" si="77"/>
        <v>0</v>
      </c>
      <c r="BB498" s="46">
        <f>VLOOKUP(A498,'Data.Lookup - Do Not Print'!$G$3:$I$802,3,FALSE)</f>
        <v>6.2600000000000003E-2</v>
      </c>
      <c r="BC498" s="46">
        <f>VLOOKUP(A498,'Data.Lookup - Do Not Print'!$M$3:$O$802,3,FALSE)</f>
        <v>4.7300000000000002E-2</v>
      </c>
      <c r="BD498" s="46" t="str">
        <f t="shared" si="82"/>
        <v>N</v>
      </c>
      <c r="BE498" s="126">
        <f t="shared" si="83"/>
        <v>2804820</v>
      </c>
      <c r="BF498" s="126">
        <f t="shared" si="84"/>
        <v>0</v>
      </c>
      <c r="BG498" s="126">
        <f t="shared" si="85"/>
        <v>0</v>
      </c>
      <c r="BH498" s="126">
        <f t="shared" si="86"/>
        <v>0</v>
      </c>
      <c r="BI498" s="126">
        <f t="shared" si="87"/>
        <v>0</v>
      </c>
      <c r="BJ498" s="131">
        <f t="shared" si="81"/>
        <v>0</v>
      </c>
    </row>
    <row r="499" spans="1:62" ht="13.5" thickBot="1">
      <c r="A499" s="9" t="s">
        <v>515</v>
      </c>
      <c r="B499" s="12">
        <v>0</v>
      </c>
      <c r="C499" s="12">
        <v>0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t="str">
        <f t="shared" si="78"/>
        <v>ED</v>
      </c>
      <c r="AP499" t="str">
        <f>IFERROR(IF(VLOOKUP(MID(A499,4,2),'Data.Lookup - Do Not Print'!$S$3:$T$7,2,FALSE)=1,MID(A499,4,2),0),"AN")</f>
        <v>WA</v>
      </c>
      <c r="AQ499" s="153" t="s">
        <v>986</v>
      </c>
      <c r="AR499" t="str">
        <f t="shared" si="79"/>
        <v>392035</v>
      </c>
      <c r="AS499" t="str">
        <f>IF(AO499="GD",VLOOKUP(_xlfn.NUMBERVALUE(AR499),'Data.Lookup - Do Not Print'!$D$3:$E$12,2,TRUE),VLOOKUP(_xlfn.NUMBERVALUE(AR499),'Data.Lookup - Do Not Print'!$A$3:$B$16,2,TRUE))</f>
        <v>Transportation - Tools</v>
      </c>
      <c r="AT499">
        <v>4</v>
      </c>
      <c r="AU499" t="str">
        <f t="shared" si="80"/>
        <v>ED.WA4</v>
      </c>
      <c r="AV499" s="46">
        <f>VLOOKUP($AU499,'2022-Allocations'!$I$6:$T$24,AV$8,FALSE)</f>
        <v>1</v>
      </c>
      <c r="AW499" s="46">
        <f>VLOOKUP($AU499,'2022-Allocations'!$I$6:$T$24,AW$8,FALSE)</f>
        <v>0</v>
      </c>
      <c r="AX499" s="46">
        <f>VLOOKUP($AU499,'2022-Allocations'!$I$6:$T$24,AX$8,FALSE)</f>
        <v>0</v>
      </c>
      <c r="AY499" s="46">
        <f>VLOOKUP($AU499,'2022-Allocations'!$I$6:$T$24,AY$8,FALSE)</f>
        <v>0</v>
      </c>
      <c r="AZ499" s="46">
        <f>VLOOKUP($AU499,'2022-Allocations'!$I$6:$T$24,AZ$8,FALSE)</f>
        <v>0</v>
      </c>
      <c r="BA499" s="121">
        <f t="shared" si="77"/>
        <v>0</v>
      </c>
      <c r="BB499" s="46">
        <f>VLOOKUP(A499,'Data.Lookup - Do Not Print'!$G$3:$I$802,3,FALSE)</f>
        <v>7.7700000000000005E-2</v>
      </c>
      <c r="BC499" s="46">
        <f>VLOOKUP(A499,'Data.Lookup - Do Not Print'!$M$3:$O$802,3,FALSE)</f>
        <v>7.7700000000000005E-2</v>
      </c>
      <c r="BD499" s="46" t="str">
        <f t="shared" si="82"/>
        <v>N</v>
      </c>
      <c r="BE499" s="126">
        <f t="shared" si="83"/>
        <v>0</v>
      </c>
      <c r="BF499" s="126">
        <f t="shared" si="84"/>
        <v>0</v>
      </c>
      <c r="BG499" s="126">
        <f t="shared" si="85"/>
        <v>0</v>
      </c>
      <c r="BH499" s="126">
        <f t="shared" si="86"/>
        <v>0</v>
      </c>
      <c r="BI499" s="126">
        <f t="shared" si="87"/>
        <v>0</v>
      </c>
      <c r="BJ499" s="131">
        <f t="shared" si="81"/>
        <v>0</v>
      </c>
    </row>
    <row r="500" spans="1:62" ht="13.5" thickBot="1">
      <c r="A500" s="9" t="s">
        <v>516</v>
      </c>
      <c r="B500" s="11">
        <v>2330162.9700000002</v>
      </c>
      <c r="C500" s="11">
        <v>2330162.9700000002</v>
      </c>
      <c r="D500" s="11">
        <v>2330162.9700000002</v>
      </c>
      <c r="E500" s="11">
        <v>2330162.9700000002</v>
      </c>
      <c r="F500" s="11">
        <v>2267745.23</v>
      </c>
      <c r="G500" s="11">
        <v>2267745.23</v>
      </c>
      <c r="H500" s="11">
        <v>2240150.56</v>
      </c>
      <c r="I500" s="11">
        <v>2240150.56</v>
      </c>
      <c r="J500" s="11">
        <v>2240150.56</v>
      </c>
      <c r="K500" s="11">
        <v>2240150.56</v>
      </c>
      <c r="L500" s="11">
        <v>2240150.56</v>
      </c>
      <c r="M500" s="11">
        <v>2194318.4500000002</v>
      </c>
      <c r="N500" s="11">
        <v>2194318.4500000002</v>
      </c>
      <c r="O500" s="11">
        <v>-768260.5</v>
      </c>
      <c r="P500" s="11">
        <v>-783348.31</v>
      </c>
      <c r="Q500" s="11">
        <v>-798436.12</v>
      </c>
      <c r="R500" s="11">
        <v>-813523.93</v>
      </c>
      <c r="S500" s="11">
        <v>-765991.92</v>
      </c>
      <c r="T500" s="11">
        <v>-780675.57</v>
      </c>
      <c r="U500" s="11">
        <v>-767675.21</v>
      </c>
      <c r="V500" s="11">
        <v>-782180.18</v>
      </c>
      <c r="W500" s="11">
        <v>-796685.15</v>
      </c>
      <c r="X500" s="11">
        <v>-811190.12</v>
      </c>
      <c r="Y500" s="11">
        <v>-825695.09</v>
      </c>
      <c r="Z500" s="11">
        <v>-794219.57</v>
      </c>
      <c r="AA500" s="11">
        <v>-808427.78</v>
      </c>
      <c r="AB500" s="11">
        <v>-15087.81</v>
      </c>
      <c r="AC500" s="11">
        <v>-15087.81</v>
      </c>
      <c r="AD500" s="11">
        <v>-15087.81</v>
      </c>
      <c r="AE500" s="11">
        <v>-15087.81</v>
      </c>
      <c r="AF500" s="11">
        <v>-14885.73</v>
      </c>
      <c r="AG500" s="11">
        <v>-14683.65</v>
      </c>
      <c r="AH500" s="11">
        <v>-14594.31</v>
      </c>
      <c r="AI500" s="11">
        <v>-14504.97</v>
      </c>
      <c r="AJ500" s="11">
        <v>-14504.97</v>
      </c>
      <c r="AK500" s="11">
        <v>-14504.97</v>
      </c>
      <c r="AL500" s="11">
        <v>-14504.97</v>
      </c>
      <c r="AM500" s="11">
        <v>-14356.59</v>
      </c>
      <c r="AN500" s="11">
        <v>-14208.21</v>
      </c>
      <c r="AO500" t="str">
        <f t="shared" si="78"/>
        <v>ED</v>
      </c>
      <c r="AP500" t="str">
        <f>IFERROR(IF(VLOOKUP(MID(A500,4,2),'Data.Lookup - Do Not Print'!$S$3:$T$7,2,FALSE)=1,MID(A500,4,2),0),"AN")</f>
        <v>WA</v>
      </c>
      <c r="AQ500" s="153" t="s">
        <v>986</v>
      </c>
      <c r="AR500" t="str">
        <f t="shared" si="79"/>
        <v>392046</v>
      </c>
      <c r="AS500" t="str">
        <f>IF(AO500="GD",VLOOKUP(_xlfn.NUMBERVALUE(AR500),'Data.Lookup - Do Not Print'!$D$3:$E$12,2,TRUE),VLOOKUP(_xlfn.NUMBERVALUE(AR500),'Data.Lookup - Do Not Print'!$A$3:$B$16,2,TRUE))</f>
        <v>Transportation - Tools</v>
      </c>
      <c r="AT500">
        <v>4</v>
      </c>
      <c r="AU500" t="str">
        <f t="shared" si="80"/>
        <v>ED.WA4</v>
      </c>
      <c r="AV500" s="46">
        <f>VLOOKUP($AU500,'2022-Allocations'!$I$6:$T$24,AV$8,FALSE)</f>
        <v>1</v>
      </c>
      <c r="AW500" s="46">
        <f>VLOOKUP($AU500,'2022-Allocations'!$I$6:$T$24,AW$8,FALSE)</f>
        <v>0</v>
      </c>
      <c r="AX500" s="46">
        <f>VLOOKUP($AU500,'2022-Allocations'!$I$6:$T$24,AX$8,FALSE)</f>
        <v>0</v>
      </c>
      <c r="AY500" s="46">
        <f>VLOOKUP($AU500,'2022-Allocations'!$I$6:$T$24,AY$8,FALSE)</f>
        <v>0</v>
      </c>
      <c r="AZ500" s="46">
        <f>VLOOKUP($AU500,'2022-Allocations'!$I$6:$T$24,AZ$8,FALSE)</f>
        <v>0</v>
      </c>
      <c r="BA500" s="121">
        <f t="shared" si="77"/>
        <v>0</v>
      </c>
      <c r="BB500" s="46">
        <f>VLOOKUP(A500,'Data.Lookup - Do Not Print'!$G$3:$I$802,3,FALSE)</f>
        <v>7.7700000000000005E-2</v>
      </c>
      <c r="BC500" s="46">
        <f>VLOOKUP(A500,'Data.Lookup - Do Not Print'!$M$3:$O$802,3,FALSE)</f>
        <v>4.1700000000000001E-2</v>
      </c>
      <c r="BD500" s="46" t="str">
        <f t="shared" si="82"/>
        <v>N</v>
      </c>
      <c r="BE500" s="126">
        <f t="shared" si="83"/>
        <v>2194318</v>
      </c>
      <c r="BF500" s="126">
        <f t="shared" si="84"/>
        <v>0</v>
      </c>
      <c r="BG500" s="126">
        <f t="shared" si="85"/>
        <v>0</v>
      </c>
      <c r="BH500" s="126">
        <f t="shared" si="86"/>
        <v>0</v>
      </c>
      <c r="BI500" s="126">
        <f t="shared" si="87"/>
        <v>0</v>
      </c>
      <c r="BJ500" s="131">
        <f t="shared" si="81"/>
        <v>0</v>
      </c>
    </row>
    <row r="501" spans="1:62" ht="13.5" thickBot="1">
      <c r="A501" s="9" t="s">
        <v>517</v>
      </c>
      <c r="B501" s="11">
        <v>100526.35</v>
      </c>
      <c r="C501" s="11">
        <v>100526.35</v>
      </c>
      <c r="D501" s="11">
        <v>100526.35</v>
      </c>
      <c r="E501" s="11">
        <v>100526.35</v>
      </c>
      <c r="F501" s="11">
        <v>100526.35</v>
      </c>
      <c r="G501" s="11">
        <v>100526.35</v>
      </c>
      <c r="H501" s="11">
        <v>100526.35</v>
      </c>
      <c r="I501" s="11">
        <v>100526.35</v>
      </c>
      <c r="J501" s="11">
        <v>100526.35</v>
      </c>
      <c r="K501" s="11">
        <v>100526.35</v>
      </c>
      <c r="L501" s="11">
        <v>100526.35</v>
      </c>
      <c r="M501" s="11">
        <v>100526.35</v>
      </c>
      <c r="N501" s="11">
        <v>100526.35</v>
      </c>
      <c r="O501" s="11">
        <v>-78468.929999999993</v>
      </c>
      <c r="P501" s="11">
        <v>-79119.839999999997</v>
      </c>
      <c r="Q501" s="11">
        <v>-79770.75</v>
      </c>
      <c r="R501" s="11">
        <v>-80421.66</v>
      </c>
      <c r="S501" s="11">
        <v>-81072.570000000007</v>
      </c>
      <c r="T501" s="11">
        <v>-81723.48</v>
      </c>
      <c r="U501" s="11">
        <v>-82374.39</v>
      </c>
      <c r="V501" s="11">
        <v>-83025.3</v>
      </c>
      <c r="W501" s="11">
        <v>-83676.210000000006</v>
      </c>
      <c r="X501" s="11">
        <v>-84327.12</v>
      </c>
      <c r="Y501" s="11">
        <v>-84978.03</v>
      </c>
      <c r="Z501" s="11">
        <v>-85628.94</v>
      </c>
      <c r="AA501" s="11">
        <v>-86279.85</v>
      </c>
      <c r="AB501" s="11">
        <v>-650.91</v>
      </c>
      <c r="AC501" s="11">
        <v>-650.91</v>
      </c>
      <c r="AD501" s="11">
        <v>-650.91</v>
      </c>
      <c r="AE501" s="11">
        <v>-650.91</v>
      </c>
      <c r="AF501" s="11">
        <v>-650.91</v>
      </c>
      <c r="AG501" s="11">
        <v>-650.91</v>
      </c>
      <c r="AH501" s="11">
        <v>-650.91</v>
      </c>
      <c r="AI501" s="11">
        <v>-650.91</v>
      </c>
      <c r="AJ501" s="11">
        <v>-650.91</v>
      </c>
      <c r="AK501" s="11">
        <v>-650.91</v>
      </c>
      <c r="AL501" s="11">
        <v>-650.91</v>
      </c>
      <c r="AM501" s="11">
        <v>-650.91</v>
      </c>
      <c r="AN501" s="11">
        <v>-650.91</v>
      </c>
      <c r="AO501" t="str">
        <f t="shared" si="78"/>
        <v>ED</v>
      </c>
      <c r="AP501" t="str">
        <f>IFERROR(IF(VLOOKUP(MID(A501,4,2),'Data.Lookup - Do Not Print'!$S$3:$T$7,2,FALSE)=1,MID(A501,4,2),0),"AN")</f>
        <v>WA</v>
      </c>
      <c r="AQ501" s="153" t="s">
        <v>986</v>
      </c>
      <c r="AR501" t="str">
        <f t="shared" si="79"/>
        <v>392047</v>
      </c>
      <c r="AS501" t="str">
        <f>IF(AO501="GD",VLOOKUP(_xlfn.NUMBERVALUE(AR501),'Data.Lookup - Do Not Print'!$D$3:$E$12,2,TRUE),VLOOKUP(_xlfn.NUMBERVALUE(AR501),'Data.Lookup - Do Not Print'!$A$3:$B$16,2,TRUE))</f>
        <v>Transportation - Tools</v>
      </c>
      <c r="AT501">
        <v>4</v>
      </c>
      <c r="AU501" t="str">
        <f t="shared" si="80"/>
        <v>ED.WA4</v>
      </c>
      <c r="AV501" s="46">
        <f>VLOOKUP($AU501,'2022-Allocations'!$I$6:$T$24,AV$8,FALSE)</f>
        <v>1</v>
      </c>
      <c r="AW501" s="46">
        <f>VLOOKUP($AU501,'2022-Allocations'!$I$6:$T$24,AW$8,FALSE)</f>
        <v>0</v>
      </c>
      <c r="AX501" s="46">
        <f>VLOOKUP($AU501,'2022-Allocations'!$I$6:$T$24,AX$8,FALSE)</f>
        <v>0</v>
      </c>
      <c r="AY501" s="46">
        <f>VLOOKUP($AU501,'2022-Allocations'!$I$6:$T$24,AY$8,FALSE)</f>
        <v>0</v>
      </c>
      <c r="AZ501" s="46">
        <f>VLOOKUP($AU501,'2022-Allocations'!$I$6:$T$24,AZ$8,FALSE)</f>
        <v>0</v>
      </c>
      <c r="BA501" s="121">
        <f t="shared" si="77"/>
        <v>0</v>
      </c>
      <c r="BB501" s="46">
        <f>VLOOKUP(A501,'Data.Lookup - Do Not Print'!$G$3:$I$802,3,FALSE)</f>
        <v>7.7700000000000005E-2</v>
      </c>
      <c r="BC501" s="46">
        <f>VLOOKUP(A501,'Data.Lookup - Do Not Print'!$M$3:$O$802,3,FALSE)</f>
        <v>4.1700000000000001E-2</v>
      </c>
      <c r="BD501" s="46" t="str">
        <f t="shared" si="82"/>
        <v>N</v>
      </c>
      <c r="BE501" s="126">
        <f t="shared" si="83"/>
        <v>100526</v>
      </c>
      <c r="BF501" s="126">
        <f t="shared" si="84"/>
        <v>0</v>
      </c>
      <c r="BG501" s="126">
        <f t="shared" si="85"/>
        <v>0</v>
      </c>
      <c r="BH501" s="126">
        <f t="shared" si="86"/>
        <v>0</v>
      </c>
      <c r="BI501" s="126">
        <f t="shared" si="87"/>
        <v>0</v>
      </c>
      <c r="BJ501" s="131">
        <f t="shared" si="81"/>
        <v>0</v>
      </c>
    </row>
    <row r="502" spans="1:62" ht="13.5" thickBot="1">
      <c r="A502" s="9" t="s">
        <v>518</v>
      </c>
      <c r="B502" s="11">
        <v>392272.04</v>
      </c>
      <c r="C502" s="11">
        <v>494511.11</v>
      </c>
      <c r="D502" s="11">
        <v>496502.03</v>
      </c>
      <c r="E502" s="11">
        <v>496502.03</v>
      </c>
      <c r="F502" s="11">
        <v>496502.03</v>
      </c>
      <c r="G502" s="11">
        <v>496502.03</v>
      </c>
      <c r="H502" s="11">
        <v>496502.03</v>
      </c>
      <c r="I502" s="11">
        <v>496502.03</v>
      </c>
      <c r="J502" s="11">
        <v>496502.03</v>
      </c>
      <c r="K502" s="11">
        <v>496502.03</v>
      </c>
      <c r="L502" s="11">
        <v>496502.03</v>
      </c>
      <c r="M502" s="11">
        <v>496502.03</v>
      </c>
      <c r="N502" s="11">
        <v>496502.03</v>
      </c>
      <c r="O502" s="11">
        <v>-182880.46</v>
      </c>
      <c r="P502" s="11">
        <v>-185751.42</v>
      </c>
      <c r="Q502" s="11">
        <v>-188959.83</v>
      </c>
      <c r="R502" s="11">
        <v>-192174.68</v>
      </c>
      <c r="S502" s="11">
        <v>-195389.53</v>
      </c>
      <c r="T502" s="11">
        <v>-198604.38</v>
      </c>
      <c r="U502" s="11">
        <v>-201819.23</v>
      </c>
      <c r="V502" s="11">
        <v>-205034.08</v>
      </c>
      <c r="W502" s="11">
        <v>-208248.93</v>
      </c>
      <c r="X502" s="11">
        <v>-211463.78</v>
      </c>
      <c r="Y502" s="11">
        <v>-214678.63</v>
      </c>
      <c r="Z502" s="11">
        <v>-217893.48</v>
      </c>
      <c r="AA502" s="11">
        <v>-221108.33</v>
      </c>
      <c r="AB502" s="11">
        <v>-2539.96</v>
      </c>
      <c r="AC502" s="11">
        <v>-2870.96</v>
      </c>
      <c r="AD502" s="11">
        <v>-3208.41</v>
      </c>
      <c r="AE502" s="11">
        <v>-3214.85</v>
      </c>
      <c r="AF502" s="11">
        <v>-3214.85</v>
      </c>
      <c r="AG502" s="11">
        <v>-3214.85</v>
      </c>
      <c r="AH502" s="11">
        <v>-3214.85</v>
      </c>
      <c r="AI502" s="11">
        <v>-3214.85</v>
      </c>
      <c r="AJ502" s="11">
        <v>-3214.85</v>
      </c>
      <c r="AK502" s="11">
        <v>-3214.85</v>
      </c>
      <c r="AL502" s="11">
        <v>-3214.85</v>
      </c>
      <c r="AM502" s="11">
        <v>-3214.85</v>
      </c>
      <c r="AN502" s="11">
        <v>-3214.85</v>
      </c>
      <c r="AO502" t="str">
        <f t="shared" si="78"/>
        <v>ED</v>
      </c>
      <c r="AP502" t="str">
        <f>IFERROR(IF(VLOOKUP(MID(A502,4,2),'Data.Lookup - Do Not Print'!$S$3:$T$7,2,FALSE)=1,MID(A502,4,2),0),"AN")</f>
        <v>WA</v>
      </c>
      <c r="AQ502" s="153" t="s">
        <v>986</v>
      </c>
      <c r="AR502" t="str">
        <f t="shared" si="79"/>
        <v>392048</v>
      </c>
      <c r="AS502" t="str">
        <f>IF(AO502="GD",VLOOKUP(_xlfn.NUMBERVALUE(AR502),'Data.Lookup - Do Not Print'!$D$3:$E$12,2,TRUE),VLOOKUP(_xlfn.NUMBERVALUE(AR502),'Data.Lookup - Do Not Print'!$A$3:$B$16,2,TRUE))</f>
        <v>Transportation - Tools</v>
      </c>
      <c r="AT502">
        <v>4</v>
      </c>
      <c r="AU502" t="str">
        <f t="shared" si="80"/>
        <v>ED.WA4</v>
      </c>
      <c r="AV502" s="46">
        <f>VLOOKUP($AU502,'2022-Allocations'!$I$6:$T$24,AV$8,FALSE)</f>
        <v>1</v>
      </c>
      <c r="AW502" s="46">
        <f>VLOOKUP($AU502,'2022-Allocations'!$I$6:$T$24,AW$8,FALSE)</f>
        <v>0</v>
      </c>
      <c r="AX502" s="46">
        <f>VLOOKUP($AU502,'2022-Allocations'!$I$6:$T$24,AX$8,FALSE)</f>
        <v>0</v>
      </c>
      <c r="AY502" s="46">
        <f>VLOOKUP($AU502,'2022-Allocations'!$I$6:$T$24,AY$8,FALSE)</f>
        <v>0</v>
      </c>
      <c r="AZ502" s="46">
        <f>VLOOKUP($AU502,'2022-Allocations'!$I$6:$T$24,AZ$8,FALSE)</f>
        <v>0</v>
      </c>
      <c r="BA502" s="121">
        <f t="shared" si="77"/>
        <v>0</v>
      </c>
      <c r="BB502" s="46">
        <f>VLOOKUP(A502,'Data.Lookup - Do Not Print'!$G$3:$I$802,3,FALSE)</f>
        <v>7.7700000000000005E-2</v>
      </c>
      <c r="BC502" s="46">
        <f>VLOOKUP(A502,'Data.Lookup - Do Not Print'!$M$3:$O$802,3,FALSE)</f>
        <v>4.1700000000000001E-2</v>
      </c>
      <c r="BD502" s="46" t="str">
        <f t="shared" si="82"/>
        <v>N</v>
      </c>
      <c r="BE502" s="126">
        <f t="shared" si="83"/>
        <v>496502</v>
      </c>
      <c r="BF502" s="126">
        <f t="shared" si="84"/>
        <v>0</v>
      </c>
      <c r="BG502" s="126">
        <f t="shared" si="85"/>
        <v>0</v>
      </c>
      <c r="BH502" s="126">
        <f t="shared" si="86"/>
        <v>0</v>
      </c>
      <c r="BI502" s="126">
        <f t="shared" si="87"/>
        <v>0</v>
      </c>
      <c r="BJ502" s="131">
        <f t="shared" si="81"/>
        <v>0</v>
      </c>
    </row>
    <row r="503" spans="1:62" ht="13.5" thickBot="1">
      <c r="A503" s="9" t="s">
        <v>519</v>
      </c>
      <c r="B503" s="11">
        <v>3957291.98</v>
      </c>
      <c r="C503" s="11">
        <v>3957291.98</v>
      </c>
      <c r="D503" s="11">
        <v>4096684.75</v>
      </c>
      <c r="E503" s="11">
        <v>4096684.75</v>
      </c>
      <c r="F503" s="11">
        <v>4096684.75</v>
      </c>
      <c r="G503" s="11">
        <v>4096684.75</v>
      </c>
      <c r="H503" s="11">
        <v>3950381.08</v>
      </c>
      <c r="I503" s="11">
        <v>3950381.08</v>
      </c>
      <c r="J503" s="11">
        <v>3950381.08</v>
      </c>
      <c r="K503" s="11">
        <v>3950381.08</v>
      </c>
      <c r="L503" s="11">
        <v>3950381.08</v>
      </c>
      <c r="M503" s="11">
        <v>3950381.08</v>
      </c>
      <c r="N503" s="11">
        <v>3950381.08</v>
      </c>
      <c r="O503" s="11">
        <v>-1845337.75</v>
      </c>
      <c r="P503" s="11">
        <v>-1863409.38</v>
      </c>
      <c r="Q503" s="11">
        <v>-1881799.29</v>
      </c>
      <c r="R503" s="11">
        <v>-1900507.48</v>
      </c>
      <c r="S503" s="11">
        <v>-1919215.67</v>
      </c>
      <c r="T503" s="11">
        <v>-1937923.86</v>
      </c>
      <c r="U503" s="11">
        <v>-1809994.32</v>
      </c>
      <c r="V503" s="11">
        <v>-1828034.39</v>
      </c>
      <c r="W503" s="11">
        <v>-1846074.46</v>
      </c>
      <c r="X503" s="11">
        <v>-1864114.53</v>
      </c>
      <c r="Y503" s="11">
        <v>-1882154.6</v>
      </c>
      <c r="Z503" s="11">
        <v>-1900194.67</v>
      </c>
      <c r="AA503" s="11">
        <v>-1918234.74</v>
      </c>
      <c r="AB503" s="11">
        <v>-18923.439999999999</v>
      </c>
      <c r="AC503" s="11">
        <v>-18071.63</v>
      </c>
      <c r="AD503" s="11">
        <v>-18389.91</v>
      </c>
      <c r="AE503" s="11">
        <v>-18708.189999999999</v>
      </c>
      <c r="AF503" s="11">
        <v>-18708.189999999999</v>
      </c>
      <c r="AG503" s="11">
        <v>-18708.189999999999</v>
      </c>
      <c r="AH503" s="11">
        <v>-18374.13</v>
      </c>
      <c r="AI503" s="11">
        <v>-18040.07</v>
      </c>
      <c r="AJ503" s="11">
        <v>-18040.07</v>
      </c>
      <c r="AK503" s="11">
        <v>-18040.07</v>
      </c>
      <c r="AL503" s="11">
        <v>-18040.07</v>
      </c>
      <c r="AM503" s="11">
        <v>-18040.07</v>
      </c>
      <c r="AN503" s="11">
        <v>-18040.07</v>
      </c>
      <c r="AO503" t="str">
        <f t="shared" si="78"/>
        <v>ED</v>
      </c>
      <c r="AP503" t="str">
        <f>IFERROR(IF(VLOOKUP(MID(A503,4,2),'Data.Lookup - Do Not Print'!$S$3:$T$7,2,FALSE)=1,MID(A503,4,2),0),"AN")</f>
        <v>WA</v>
      </c>
      <c r="AQ503" s="153" t="s">
        <v>986</v>
      </c>
      <c r="AR503" t="str">
        <f t="shared" si="79"/>
        <v>392056</v>
      </c>
      <c r="AS503" t="str">
        <f>IF(AO503="GD",VLOOKUP(_xlfn.NUMBERVALUE(AR503),'Data.Lookup - Do Not Print'!$D$3:$E$12,2,TRUE),VLOOKUP(_xlfn.NUMBERVALUE(AR503),'Data.Lookup - Do Not Print'!$A$3:$B$16,2,TRUE))</f>
        <v>Transportation - Tools</v>
      </c>
      <c r="AT503">
        <v>4</v>
      </c>
      <c r="AU503" t="str">
        <f t="shared" si="80"/>
        <v>ED.WA4</v>
      </c>
      <c r="AV503" s="46">
        <f>VLOOKUP($AU503,'2022-Allocations'!$I$6:$T$24,AV$8,FALSE)</f>
        <v>1</v>
      </c>
      <c r="AW503" s="46">
        <f>VLOOKUP($AU503,'2022-Allocations'!$I$6:$T$24,AW$8,FALSE)</f>
        <v>0</v>
      </c>
      <c r="AX503" s="46">
        <f>VLOOKUP($AU503,'2022-Allocations'!$I$6:$T$24,AX$8,FALSE)</f>
        <v>0</v>
      </c>
      <c r="AY503" s="46">
        <f>VLOOKUP($AU503,'2022-Allocations'!$I$6:$T$24,AY$8,FALSE)</f>
        <v>0</v>
      </c>
      <c r="AZ503" s="46">
        <f>VLOOKUP($AU503,'2022-Allocations'!$I$6:$T$24,AZ$8,FALSE)</f>
        <v>0</v>
      </c>
      <c r="BA503" s="121">
        <f t="shared" si="77"/>
        <v>0</v>
      </c>
      <c r="BB503" s="46">
        <f>VLOOKUP(A503,'Data.Lookup - Do Not Print'!$G$3:$I$802,3,FALSE)</f>
        <v>5.4800000000000001E-2</v>
      </c>
      <c r="BC503" s="46">
        <f>VLOOKUP(A503,'Data.Lookup - Do Not Print'!$M$3:$O$802,3,FALSE)</f>
        <v>3.8100000000000002E-2</v>
      </c>
      <c r="BD503" s="46" t="str">
        <f t="shared" si="82"/>
        <v>N</v>
      </c>
      <c r="BE503" s="126">
        <f t="shared" si="83"/>
        <v>3950381</v>
      </c>
      <c r="BF503" s="126">
        <f t="shared" si="84"/>
        <v>0</v>
      </c>
      <c r="BG503" s="126">
        <f t="shared" si="85"/>
        <v>0</v>
      </c>
      <c r="BH503" s="126">
        <f t="shared" si="86"/>
        <v>0</v>
      </c>
      <c r="BI503" s="126">
        <f t="shared" si="87"/>
        <v>0</v>
      </c>
      <c r="BJ503" s="131">
        <f t="shared" si="81"/>
        <v>0</v>
      </c>
    </row>
    <row r="504" spans="1:62" ht="13.5" thickBot="1">
      <c r="A504" s="9" t="s">
        <v>520</v>
      </c>
      <c r="B504" s="11">
        <v>1886051.59</v>
      </c>
      <c r="C504" s="11">
        <v>1886051.59</v>
      </c>
      <c r="D504" s="11">
        <v>1886051.59</v>
      </c>
      <c r="E504" s="11">
        <v>1886051.59</v>
      </c>
      <c r="F504" s="11">
        <v>1886051.59</v>
      </c>
      <c r="G504" s="11">
        <v>1886051.59</v>
      </c>
      <c r="H504" s="11">
        <v>1886051.59</v>
      </c>
      <c r="I504" s="11">
        <v>1886051.59</v>
      </c>
      <c r="J504" s="11">
        <v>1886051.59</v>
      </c>
      <c r="K504" s="11">
        <v>1886051.59</v>
      </c>
      <c r="L504" s="11">
        <v>1886051.59</v>
      </c>
      <c r="M504" s="11">
        <v>1886051.59</v>
      </c>
      <c r="N504" s="11">
        <v>1886051.59</v>
      </c>
      <c r="O504" s="11">
        <v>-1101109.3999999999</v>
      </c>
      <c r="P504" s="11">
        <v>-1109722.3700000001</v>
      </c>
      <c r="Q504" s="11">
        <v>-1118335.3400000001</v>
      </c>
      <c r="R504" s="11">
        <v>-1126948.31</v>
      </c>
      <c r="S504" s="11">
        <v>-1135561.28</v>
      </c>
      <c r="T504" s="11">
        <v>-1144174.25</v>
      </c>
      <c r="U504" s="11">
        <v>-1152787.22</v>
      </c>
      <c r="V504" s="11">
        <v>-1161400.19</v>
      </c>
      <c r="W504" s="11">
        <v>-1170013.1599999999</v>
      </c>
      <c r="X504" s="11">
        <v>-1178626.1299999999</v>
      </c>
      <c r="Y504" s="11">
        <v>-1187239.1000000001</v>
      </c>
      <c r="Z504" s="11">
        <v>-1195852.07</v>
      </c>
      <c r="AA504" s="11">
        <v>-1204465.04</v>
      </c>
      <c r="AB504" s="11">
        <v>-8612.9699999999993</v>
      </c>
      <c r="AC504" s="11">
        <v>-8612.9699999999993</v>
      </c>
      <c r="AD504" s="11">
        <v>-8612.9699999999993</v>
      </c>
      <c r="AE504" s="11">
        <v>-8612.9699999999993</v>
      </c>
      <c r="AF504" s="11">
        <v>-8612.9699999999993</v>
      </c>
      <c r="AG504" s="11">
        <v>-8612.9699999999993</v>
      </c>
      <c r="AH504" s="11">
        <v>-8612.9699999999993</v>
      </c>
      <c r="AI504" s="11">
        <v>-8612.9699999999993</v>
      </c>
      <c r="AJ504" s="11">
        <v>-8612.9699999999993</v>
      </c>
      <c r="AK504" s="11">
        <v>-8612.9699999999993</v>
      </c>
      <c r="AL504" s="11">
        <v>-8612.9699999999993</v>
      </c>
      <c r="AM504" s="11">
        <v>-8612.9699999999993</v>
      </c>
      <c r="AN504" s="11">
        <v>-8612.9699999999993</v>
      </c>
      <c r="AO504" t="str">
        <f t="shared" si="78"/>
        <v>ED</v>
      </c>
      <c r="AP504" t="str">
        <f>IFERROR(IF(VLOOKUP(MID(A504,4,2),'Data.Lookup - Do Not Print'!$S$3:$T$7,2,FALSE)=1,MID(A504,4,2),0),"AN")</f>
        <v>WA</v>
      </c>
      <c r="AQ504" s="153" t="s">
        <v>986</v>
      </c>
      <c r="AR504" t="str">
        <f t="shared" si="79"/>
        <v>392057</v>
      </c>
      <c r="AS504" t="str">
        <f>IF(AO504="GD",VLOOKUP(_xlfn.NUMBERVALUE(AR504),'Data.Lookup - Do Not Print'!$D$3:$E$12,2,TRUE),VLOOKUP(_xlfn.NUMBERVALUE(AR504),'Data.Lookup - Do Not Print'!$A$3:$B$16,2,TRUE))</f>
        <v>Transportation - Tools</v>
      </c>
      <c r="AT504">
        <v>4</v>
      </c>
      <c r="AU504" t="str">
        <f t="shared" si="80"/>
        <v>ED.WA4</v>
      </c>
      <c r="AV504" s="46">
        <f>VLOOKUP($AU504,'2022-Allocations'!$I$6:$T$24,AV$8,FALSE)</f>
        <v>1</v>
      </c>
      <c r="AW504" s="46">
        <f>VLOOKUP($AU504,'2022-Allocations'!$I$6:$T$24,AW$8,FALSE)</f>
        <v>0</v>
      </c>
      <c r="AX504" s="46">
        <f>VLOOKUP($AU504,'2022-Allocations'!$I$6:$T$24,AX$8,FALSE)</f>
        <v>0</v>
      </c>
      <c r="AY504" s="46">
        <f>VLOOKUP($AU504,'2022-Allocations'!$I$6:$T$24,AY$8,FALSE)</f>
        <v>0</v>
      </c>
      <c r="AZ504" s="46">
        <f>VLOOKUP($AU504,'2022-Allocations'!$I$6:$T$24,AZ$8,FALSE)</f>
        <v>0</v>
      </c>
      <c r="BA504" s="121">
        <f t="shared" si="77"/>
        <v>0</v>
      </c>
      <c r="BB504" s="46">
        <f>VLOOKUP(A504,'Data.Lookup - Do Not Print'!$G$3:$I$802,3,FALSE)</f>
        <v>5.4800000000000001E-2</v>
      </c>
      <c r="BC504" s="46">
        <f>VLOOKUP(A504,'Data.Lookup - Do Not Print'!$M$3:$O$802,3,FALSE)</f>
        <v>3.8100000000000002E-2</v>
      </c>
      <c r="BD504" s="46" t="str">
        <f t="shared" si="82"/>
        <v>N</v>
      </c>
      <c r="BE504" s="126">
        <f t="shared" si="83"/>
        <v>1886052</v>
      </c>
      <c r="BF504" s="126">
        <f t="shared" si="84"/>
        <v>0</v>
      </c>
      <c r="BG504" s="126">
        <f t="shared" si="85"/>
        <v>0</v>
      </c>
      <c r="BH504" s="126">
        <f t="shared" si="86"/>
        <v>0</v>
      </c>
      <c r="BI504" s="126">
        <f t="shared" si="87"/>
        <v>0</v>
      </c>
      <c r="BJ504" s="131">
        <f t="shared" si="81"/>
        <v>0</v>
      </c>
    </row>
    <row r="505" spans="1:62" ht="13.5" thickBot="1">
      <c r="A505" s="9" t="s">
        <v>521</v>
      </c>
      <c r="B505" s="11">
        <v>1044032.8</v>
      </c>
      <c r="C505" s="11">
        <v>1044032.8</v>
      </c>
      <c r="D505" s="11">
        <v>1044032.8</v>
      </c>
      <c r="E505" s="11">
        <v>1044032.8</v>
      </c>
      <c r="F505" s="11">
        <v>1044032.8</v>
      </c>
      <c r="G505" s="11">
        <v>1044032.8</v>
      </c>
      <c r="H505" s="11">
        <v>1044032.8</v>
      </c>
      <c r="I505" s="11">
        <v>1044032.8</v>
      </c>
      <c r="J505" s="11">
        <v>1044032.8</v>
      </c>
      <c r="K505" s="11">
        <v>1044032.8</v>
      </c>
      <c r="L505" s="11">
        <v>1044032.8</v>
      </c>
      <c r="M505" s="11">
        <v>1044032.8</v>
      </c>
      <c r="N505" s="11">
        <v>1044032.8</v>
      </c>
      <c r="O505" s="11">
        <v>-207373.83</v>
      </c>
      <c r="P505" s="11">
        <v>-212280.78</v>
      </c>
      <c r="Q505" s="11">
        <v>-217187.73</v>
      </c>
      <c r="R505" s="11">
        <v>-222094.68</v>
      </c>
      <c r="S505" s="11">
        <v>-227001.63</v>
      </c>
      <c r="T505" s="11">
        <v>-231908.58</v>
      </c>
      <c r="U505" s="11">
        <v>-236815.53</v>
      </c>
      <c r="V505" s="11">
        <v>-241722.48</v>
      </c>
      <c r="W505" s="11">
        <v>-246629.43</v>
      </c>
      <c r="X505" s="11">
        <v>-251536.38</v>
      </c>
      <c r="Y505" s="11">
        <v>-256443.33</v>
      </c>
      <c r="Z505" s="11">
        <v>-261350.28</v>
      </c>
      <c r="AA505" s="11">
        <v>-266257.23</v>
      </c>
      <c r="AB505" s="11">
        <v>-4906.95</v>
      </c>
      <c r="AC505" s="11">
        <v>-4906.95</v>
      </c>
      <c r="AD505" s="11">
        <v>-4906.95</v>
      </c>
      <c r="AE505" s="11">
        <v>-4906.95</v>
      </c>
      <c r="AF505" s="11">
        <v>-4906.95</v>
      </c>
      <c r="AG505" s="11">
        <v>-4906.95</v>
      </c>
      <c r="AH505" s="11">
        <v>-4906.95</v>
      </c>
      <c r="AI505" s="11">
        <v>-4906.95</v>
      </c>
      <c r="AJ505" s="11">
        <v>-4906.95</v>
      </c>
      <c r="AK505" s="11">
        <v>-4906.95</v>
      </c>
      <c r="AL505" s="11">
        <v>-4906.95</v>
      </c>
      <c r="AM505" s="11">
        <v>-4906.95</v>
      </c>
      <c r="AN505" s="11">
        <v>-4906.95</v>
      </c>
      <c r="AO505" t="str">
        <f t="shared" si="78"/>
        <v>ED</v>
      </c>
      <c r="AP505" t="str">
        <f>IFERROR(IF(VLOOKUP(MID(A505,4,2),'Data.Lookup - Do Not Print'!$S$3:$T$7,2,FALSE)=1,MID(A505,4,2),0),"AN")</f>
        <v>WA</v>
      </c>
      <c r="AQ505" s="153" t="s">
        <v>986</v>
      </c>
      <c r="AR505" t="str">
        <f t="shared" si="79"/>
        <v>392058</v>
      </c>
      <c r="AS505" t="str">
        <f>IF(AO505="GD",VLOOKUP(_xlfn.NUMBERVALUE(AR505),'Data.Lookup - Do Not Print'!$D$3:$E$12,2,TRUE),VLOOKUP(_xlfn.NUMBERVALUE(AR505),'Data.Lookup - Do Not Print'!$A$3:$B$16,2,TRUE))</f>
        <v>Transportation - Tools</v>
      </c>
      <c r="AT505">
        <v>4</v>
      </c>
      <c r="AU505" t="str">
        <f t="shared" si="80"/>
        <v>ED.WA4</v>
      </c>
      <c r="AV505" s="46">
        <f>VLOOKUP($AU505,'2022-Allocations'!$I$6:$T$24,AV$8,FALSE)</f>
        <v>1</v>
      </c>
      <c r="AW505" s="46">
        <f>VLOOKUP($AU505,'2022-Allocations'!$I$6:$T$24,AW$8,FALSE)</f>
        <v>0</v>
      </c>
      <c r="AX505" s="46">
        <f>VLOOKUP($AU505,'2022-Allocations'!$I$6:$T$24,AX$8,FALSE)</f>
        <v>0</v>
      </c>
      <c r="AY505" s="46">
        <f>VLOOKUP($AU505,'2022-Allocations'!$I$6:$T$24,AY$8,FALSE)</f>
        <v>0</v>
      </c>
      <c r="AZ505" s="46">
        <f>VLOOKUP($AU505,'2022-Allocations'!$I$6:$T$24,AZ$8,FALSE)</f>
        <v>0</v>
      </c>
      <c r="BA505" s="121">
        <f t="shared" si="77"/>
        <v>0</v>
      </c>
      <c r="BB505" s="46">
        <f>VLOOKUP(A505,'Data.Lookup - Do Not Print'!$G$3:$I$802,3,FALSE)</f>
        <v>5.6399999999999999E-2</v>
      </c>
      <c r="BC505" s="46">
        <f>VLOOKUP(A505,'Data.Lookup - Do Not Print'!$M$3:$O$802,3,FALSE)</f>
        <v>3.9399999999999998E-2</v>
      </c>
      <c r="BD505" s="46" t="str">
        <f t="shared" si="82"/>
        <v>N</v>
      </c>
      <c r="BE505" s="126">
        <f t="shared" si="83"/>
        <v>1044033</v>
      </c>
      <c r="BF505" s="126">
        <f t="shared" si="84"/>
        <v>0</v>
      </c>
      <c r="BG505" s="126">
        <f t="shared" si="85"/>
        <v>0</v>
      </c>
      <c r="BH505" s="126">
        <f t="shared" si="86"/>
        <v>0</v>
      </c>
      <c r="BI505" s="126">
        <f t="shared" si="87"/>
        <v>0</v>
      </c>
      <c r="BJ505" s="131">
        <f t="shared" si="81"/>
        <v>0</v>
      </c>
    </row>
    <row r="506" spans="1:62" ht="13.5" thickBot="1">
      <c r="A506" s="9" t="s">
        <v>522</v>
      </c>
      <c r="B506" s="11">
        <v>3274417.74</v>
      </c>
      <c r="C506" s="11">
        <v>3274417.74</v>
      </c>
      <c r="D506" s="11">
        <v>3274417.74</v>
      </c>
      <c r="E506" s="11">
        <v>3274417.74</v>
      </c>
      <c r="F506" s="11">
        <v>3274417.74</v>
      </c>
      <c r="G506" s="11">
        <v>3274417.74</v>
      </c>
      <c r="H506" s="11">
        <v>3274417.74</v>
      </c>
      <c r="I506" s="11">
        <v>3274417.74</v>
      </c>
      <c r="J506" s="11">
        <v>3274417.74</v>
      </c>
      <c r="K506" s="11">
        <v>3274417.74</v>
      </c>
      <c r="L506" s="11">
        <v>3274417.74</v>
      </c>
      <c r="M506" s="11">
        <v>3274417.74</v>
      </c>
      <c r="N506" s="11">
        <v>3274417.74</v>
      </c>
      <c r="O506" s="11">
        <v>-1069329.54</v>
      </c>
      <c r="P506" s="11">
        <v>-1084719.3</v>
      </c>
      <c r="Q506" s="11">
        <v>-1100109.06</v>
      </c>
      <c r="R506" s="11">
        <v>-1115498.82</v>
      </c>
      <c r="S506" s="11">
        <v>-1130888.58</v>
      </c>
      <c r="T506" s="11">
        <v>-1146278.3400000001</v>
      </c>
      <c r="U506" s="11">
        <v>-1161668.1000000001</v>
      </c>
      <c r="V506" s="11">
        <v>-1177057.8600000001</v>
      </c>
      <c r="W506" s="11">
        <v>-1192447.6200000001</v>
      </c>
      <c r="X506" s="11">
        <v>-1207837.3799999999</v>
      </c>
      <c r="Y506" s="11">
        <v>-1223227.1399999999</v>
      </c>
      <c r="Z506" s="11">
        <v>-1238616.8999999999</v>
      </c>
      <c r="AA506" s="11">
        <v>-1254006.6599999999</v>
      </c>
      <c r="AB506" s="11">
        <v>-15389.76</v>
      </c>
      <c r="AC506" s="11">
        <v>-15389.76</v>
      </c>
      <c r="AD506" s="11">
        <v>-15389.76</v>
      </c>
      <c r="AE506" s="11">
        <v>-15389.76</v>
      </c>
      <c r="AF506" s="11">
        <v>-15389.76</v>
      </c>
      <c r="AG506" s="11">
        <v>-15389.76</v>
      </c>
      <c r="AH506" s="11">
        <v>-15389.76</v>
      </c>
      <c r="AI506" s="11">
        <v>-15389.76</v>
      </c>
      <c r="AJ506" s="11">
        <v>-15389.76</v>
      </c>
      <c r="AK506" s="11">
        <v>-15389.76</v>
      </c>
      <c r="AL506" s="11">
        <v>-15389.76</v>
      </c>
      <c r="AM506" s="11">
        <v>-15389.76</v>
      </c>
      <c r="AN506" s="11">
        <v>-15389.76</v>
      </c>
      <c r="AO506" t="str">
        <f t="shared" si="78"/>
        <v>ED</v>
      </c>
      <c r="AP506" t="str">
        <f>IFERROR(IF(VLOOKUP(MID(A506,4,2),'Data.Lookup - Do Not Print'!$S$3:$T$7,2,FALSE)=1,MID(A506,4,2),0),"AN")</f>
        <v>WA</v>
      </c>
      <c r="AQ506" s="153" t="s">
        <v>986</v>
      </c>
      <c r="AR506" t="str">
        <f t="shared" si="79"/>
        <v>392066</v>
      </c>
      <c r="AS506" t="str">
        <f>IF(AO506="GD",VLOOKUP(_xlfn.NUMBERVALUE(AR506),'Data.Lookup - Do Not Print'!$D$3:$E$12,2,TRUE),VLOOKUP(_xlfn.NUMBERVALUE(AR506),'Data.Lookup - Do Not Print'!$A$3:$B$16,2,TRUE))</f>
        <v>Transportation - Tools</v>
      </c>
      <c r="AT506">
        <v>4</v>
      </c>
      <c r="AU506" t="str">
        <f t="shared" si="80"/>
        <v>ED.WA4</v>
      </c>
      <c r="AV506" s="46">
        <f>VLOOKUP($AU506,'2022-Allocations'!$I$6:$T$24,AV$8,FALSE)</f>
        <v>1</v>
      </c>
      <c r="AW506" s="46">
        <f>VLOOKUP($AU506,'2022-Allocations'!$I$6:$T$24,AW$8,FALSE)</f>
        <v>0</v>
      </c>
      <c r="AX506" s="46">
        <f>VLOOKUP($AU506,'2022-Allocations'!$I$6:$T$24,AX$8,FALSE)</f>
        <v>0</v>
      </c>
      <c r="AY506" s="46">
        <f>VLOOKUP($AU506,'2022-Allocations'!$I$6:$T$24,AY$8,FALSE)</f>
        <v>0</v>
      </c>
      <c r="AZ506" s="46">
        <f>VLOOKUP($AU506,'2022-Allocations'!$I$6:$T$24,AZ$8,FALSE)</f>
        <v>0</v>
      </c>
      <c r="BA506" s="121">
        <f t="shared" ref="BA506:BA569" si="88">SUM(AV506:AZ506)-1</f>
        <v>0</v>
      </c>
      <c r="BB506" s="46">
        <f>VLOOKUP(A506,'Data.Lookup - Do Not Print'!$G$3:$I$802,3,FALSE)</f>
        <v>5.6399999999999999E-2</v>
      </c>
      <c r="BC506" s="46">
        <f>VLOOKUP(A506,'Data.Lookup - Do Not Print'!$M$3:$O$802,3,FALSE)</f>
        <v>3.9399999999999998E-2</v>
      </c>
      <c r="BD506" s="46" t="str">
        <f t="shared" si="82"/>
        <v>N</v>
      </c>
      <c r="BE506" s="126">
        <f t="shared" si="83"/>
        <v>3274418</v>
      </c>
      <c r="BF506" s="126">
        <f t="shared" si="84"/>
        <v>0</v>
      </c>
      <c r="BG506" s="126">
        <f t="shared" si="85"/>
        <v>0</v>
      </c>
      <c r="BH506" s="126">
        <f t="shared" si="86"/>
        <v>0</v>
      </c>
      <c r="BI506" s="126">
        <f t="shared" si="87"/>
        <v>0</v>
      </c>
      <c r="BJ506" s="131">
        <f t="shared" si="81"/>
        <v>0</v>
      </c>
    </row>
    <row r="507" spans="1:62" ht="13.5" thickBot="1">
      <c r="A507" s="9" t="s">
        <v>523</v>
      </c>
      <c r="B507" s="11">
        <v>4547241.25</v>
      </c>
      <c r="C507" s="11">
        <v>4547241.25</v>
      </c>
      <c r="D507" s="11">
        <v>4749101.0999999996</v>
      </c>
      <c r="E507" s="11">
        <v>4749101.0999999996</v>
      </c>
      <c r="F507" s="11">
        <v>4749101.0999999996</v>
      </c>
      <c r="G507" s="11">
        <v>4749101.0999999996</v>
      </c>
      <c r="H507" s="11">
        <v>4749101.0999999996</v>
      </c>
      <c r="I507" s="11">
        <v>4749101.0999999996</v>
      </c>
      <c r="J507" s="11">
        <v>4749101.0999999996</v>
      </c>
      <c r="K507" s="11">
        <v>4749101.0999999996</v>
      </c>
      <c r="L507" s="11">
        <v>4749101.0999999996</v>
      </c>
      <c r="M507" s="11">
        <v>4970520.37</v>
      </c>
      <c r="N507" s="11">
        <v>5190630.28</v>
      </c>
      <c r="O507" s="11">
        <v>-1388879.28</v>
      </c>
      <c r="P507" s="11">
        <v>-1409645.02</v>
      </c>
      <c r="Q507" s="11">
        <v>-1430871.67</v>
      </c>
      <c r="R507" s="11">
        <v>-1452559.23</v>
      </c>
      <c r="S507" s="11">
        <v>-1474246.79</v>
      </c>
      <c r="T507" s="11">
        <v>-1495934.35</v>
      </c>
      <c r="U507" s="11">
        <v>-1517621.91</v>
      </c>
      <c r="V507" s="11">
        <v>-1539309.47</v>
      </c>
      <c r="W507" s="11">
        <v>-1560997.03</v>
      </c>
      <c r="X507" s="11">
        <v>-1582684.59</v>
      </c>
      <c r="Y507" s="11">
        <v>-1604372.15</v>
      </c>
      <c r="Z507" s="11">
        <v>-1626565.29</v>
      </c>
      <c r="AA507" s="11">
        <v>-1649766.58</v>
      </c>
      <c r="AB507" s="11">
        <v>-20765.740000000002</v>
      </c>
      <c r="AC507" s="11">
        <v>-20765.740000000002</v>
      </c>
      <c r="AD507" s="11">
        <v>-21226.65</v>
      </c>
      <c r="AE507" s="11">
        <v>-21687.56</v>
      </c>
      <c r="AF507" s="11">
        <v>-21687.56</v>
      </c>
      <c r="AG507" s="11">
        <v>-21687.56</v>
      </c>
      <c r="AH507" s="11">
        <v>-21687.56</v>
      </c>
      <c r="AI507" s="11">
        <v>-21687.56</v>
      </c>
      <c r="AJ507" s="11">
        <v>-21687.56</v>
      </c>
      <c r="AK507" s="11">
        <v>-21687.56</v>
      </c>
      <c r="AL507" s="11">
        <v>-21687.56</v>
      </c>
      <c r="AM507" s="11">
        <v>-22193.14</v>
      </c>
      <c r="AN507" s="11">
        <v>-23201.29</v>
      </c>
      <c r="AO507" t="str">
        <f t="shared" si="78"/>
        <v>ED</v>
      </c>
      <c r="AP507" t="str">
        <f>IFERROR(IF(VLOOKUP(MID(A507,4,2),'Data.Lookup - Do Not Print'!$S$3:$T$7,2,FALSE)=1,MID(A507,4,2),0),"AN")</f>
        <v>WA</v>
      </c>
      <c r="AQ507" s="153" t="s">
        <v>986</v>
      </c>
      <c r="AR507" t="str">
        <f t="shared" si="79"/>
        <v>392067</v>
      </c>
      <c r="AS507" t="str">
        <f>IF(AO507="GD",VLOOKUP(_xlfn.NUMBERVALUE(AR507),'Data.Lookup - Do Not Print'!$D$3:$E$12,2,TRUE),VLOOKUP(_xlfn.NUMBERVALUE(AR507),'Data.Lookup - Do Not Print'!$A$3:$B$16,2,TRUE))</f>
        <v>Transportation - Tools</v>
      </c>
      <c r="AT507">
        <v>4</v>
      </c>
      <c r="AU507" t="str">
        <f t="shared" si="80"/>
        <v>ED.WA4</v>
      </c>
      <c r="AV507" s="46">
        <f>VLOOKUP($AU507,'2022-Allocations'!$I$6:$T$24,AV$8,FALSE)</f>
        <v>1</v>
      </c>
      <c r="AW507" s="46">
        <f>VLOOKUP($AU507,'2022-Allocations'!$I$6:$T$24,AW$8,FALSE)</f>
        <v>0</v>
      </c>
      <c r="AX507" s="46">
        <f>VLOOKUP($AU507,'2022-Allocations'!$I$6:$T$24,AX$8,FALSE)</f>
        <v>0</v>
      </c>
      <c r="AY507" s="46">
        <f>VLOOKUP($AU507,'2022-Allocations'!$I$6:$T$24,AY$8,FALSE)</f>
        <v>0</v>
      </c>
      <c r="AZ507" s="46">
        <f>VLOOKUP($AU507,'2022-Allocations'!$I$6:$T$24,AZ$8,FALSE)</f>
        <v>0</v>
      </c>
      <c r="BA507" s="121">
        <f t="shared" si="88"/>
        <v>0</v>
      </c>
      <c r="BB507" s="46">
        <f>VLOOKUP(A507,'Data.Lookup - Do Not Print'!$G$3:$I$802,3,FALSE)</f>
        <v>5.4800000000000001E-2</v>
      </c>
      <c r="BC507" s="46">
        <f>VLOOKUP(A507,'Data.Lookup - Do Not Print'!$M$3:$O$802,3,FALSE)</f>
        <v>3.8100000000000002E-2</v>
      </c>
      <c r="BD507" s="46" t="str">
        <f t="shared" si="82"/>
        <v>N</v>
      </c>
      <c r="BE507" s="126">
        <f t="shared" si="83"/>
        <v>5190630</v>
      </c>
      <c r="BF507" s="126">
        <f t="shared" si="84"/>
        <v>0</v>
      </c>
      <c r="BG507" s="126">
        <f t="shared" si="85"/>
        <v>0</v>
      </c>
      <c r="BH507" s="126">
        <f t="shared" si="86"/>
        <v>0</v>
      </c>
      <c r="BI507" s="126">
        <f t="shared" si="87"/>
        <v>0</v>
      </c>
      <c r="BJ507" s="131">
        <f t="shared" si="81"/>
        <v>0</v>
      </c>
    </row>
    <row r="508" spans="1:62" ht="13.5" thickBot="1">
      <c r="A508" s="9" t="s">
        <v>524</v>
      </c>
      <c r="B508" s="11">
        <v>3451099.8</v>
      </c>
      <c r="C508" s="11">
        <v>3451099.8</v>
      </c>
      <c r="D508" s="11">
        <v>3451099.8</v>
      </c>
      <c r="E508" s="11">
        <v>3451099.8</v>
      </c>
      <c r="F508" s="11">
        <v>3451099.8</v>
      </c>
      <c r="G508" s="11">
        <v>3451099.8</v>
      </c>
      <c r="H508" s="11">
        <v>3451099.8</v>
      </c>
      <c r="I508" s="11">
        <v>3451099.8</v>
      </c>
      <c r="J508" s="11">
        <v>3451099.8</v>
      </c>
      <c r="K508" s="11">
        <v>3451099.8</v>
      </c>
      <c r="L508" s="11">
        <v>3451099.8</v>
      </c>
      <c r="M508" s="11">
        <v>3451099.8</v>
      </c>
      <c r="N508" s="11">
        <v>3451099.8</v>
      </c>
      <c r="O508" s="11">
        <v>-976703.91</v>
      </c>
      <c r="P508" s="11">
        <v>-992924.08</v>
      </c>
      <c r="Q508" s="11">
        <v>-1009144.25</v>
      </c>
      <c r="R508" s="11">
        <v>-1025364.42</v>
      </c>
      <c r="S508" s="11">
        <v>-1041584.59</v>
      </c>
      <c r="T508" s="11">
        <v>-1057804.76</v>
      </c>
      <c r="U508" s="11">
        <v>-1074024.93</v>
      </c>
      <c r="V508" s="11">
        <v>-1090245.1000000001</v>
      </c>
      <c r="W508" s="11">
        <v>-1106465.27</v>
      </c>
      <c r="X508" s="11">
        <v>-1122685.4399999999</v>
      </c>
      <c r="Y508" s="11">
        <v>-1138905.6100000001</v>
      </c>
      <c r="Z508" s="11">
        <v>-1155125.78</v>
      </c>
      <c r="AA508" s="11">
        <v>-1171345.95</v>
      </c>
      <c r="AB508" s="11">
        <v>-16220.17</v>
      </c>
      <c r="AC508" s="11">
        <v>-16220.17</v>
      </c>
      <c r="AD508" s="11">
        <v>-16220.17</v>
      </c>
      <c r="AE508" s="11">
        <v>-16220.17</v>
      </c>
      <c r="AF508" s="11">
        <v>-16220.17</v>
      </c>
      <c r="AG508" s="11">
        <v>-16220.17</v>
      </c>
      <c r="AH508" s="11">
        <v>-16220.17</v>
      </c>
      <c r="AI508" s="11">
        <v>-16220.17</v>
      </c>
      <c r="AJ508" s="11">
        <v>-16220.17</v>
      </c>
      <c r="AK508" s="11">
        <v>-16220.17</v>
      </c>
      <c r="AL508" s="11">
        <v>-16220.17</v>
      </c>
      <c r="AM508" s="11">
        <v>-16220.17</v>
      </c>
      <c r="AN508" s="11">
        <v>-16220.17</v>
      </c>
      <c r="AO508" t="str">
        <f t="shared" si="78"/>
        <v>ED</v>
      </c>
      <c r="AP508" t="str">
        <f>IFERROR(IF(VLOOKUP(MID(A508,4,2),'Data.Lookup - Do Not Print'!$S$3:$T$7,2,FALSE)=1,MID(A508,4,2),0),"AN")</f>
        <v>WA</v>
      </c>
      <c r="AQ508" s="153" t="s">
        <v>986</v>
      </c>
      <c r="AR508" t="str">
        <f t="shared" si="79"/>
        <v>392068</v>
      </c>
      <c r="AS508" t="str">
        <f>IF(AO508="GD",VLOOKUP(_xlfn.NUMBERVALUE(AR508),'Data.Lookup - Do Not Print'!$D$3:$E$12,2,TRUE),VLOOKUP(_xlfn.NUMBERVALUE(AR508),'Data.Lookup - Do Not Print'!$A$3:$B$16,2,TRUE))</f>
        <v>Transportation - Tools</v>
      </c>
      <c r="AT508">
        <v>4</v>
      </c>
      <c r="AU508" t="str">
        <f t="shared" si="80"/>
        <v>ED.WA4</v>
      </c>
      <c r="AV508" s="46">
        <f>VLOOKUP($AU508,'2022-Allocations'!$I$6:$T$24,AV$8,FALSE)</f>
        <v>1</v>
      </c>
      <c r="AW508" s="46">
        <f>VLOOKUP($AU508,'2022-Allocations'!$I$6:$T$24,AW$8,FALSE)</f>
        <v>0</v>
      </c>
      <c r="AX508" s="46">
        <f>VLOOKUP($AU508,'2022-Allocations'!$I$6:$T$24,AX$8,FALSE)</f>
        <v>0</v>
      </c>
      <c r="AY508" s="46">
        <f>VLOOKUP($AU508,'2022-Allocations'!$I$6:$T$24,AY$8,FALSE)</f>
        <v>0</v>
      </c>
      <c r="AZ508" s="46">
        <f>VLOOKUP($AU508,'2022-Allocations'!$I$6:$T$24,AZ$8,FALSE)</f>
        <v>0</v>
      </c>
      <c r="BA508" s="121">
        <f t="shared" si="88"/>
        <v>0</v>
      </c>
      <c r="BB508" s="46">
        <f>VLOOKUP(A508,'Data.Lookup - Do Not Print'!$G$3:$I$802,3,FALSE)</f>
        <v>5.6399999999999999E-2</v>
      </c>
      <c r="BC508" s="46">
        <f>VLOOKUP(A508,'Data.Lookup - Do Not Print'!$M$3:$O$802,3,FALSE)</f>
        <v>3.9399999999999998E-2</v>
      </c>
      <c r="BD508" s="46" t="str">
        <f t="shared" si="82"/>
        <v>N</v>
      </c>
      <c r="BE508" s="126">
        <f t="shared" si="83"/>
        <v>3451100</v>
      </c>
      <c r="BF508" s="126">
        <f t="shared" si="84"/>
        <v>0</v>
      </c>
      <c r="BG508" s="126">
        <f t="shared" si="85"/>
        <v>0</v>
      </c>
      <c r="BH508" s="126">
        <f t="shared" si="86"/>
        <v>0</v>
      </c>
      <c r="BI508" s="126">
        <f t="shared" si="87"/>
        <v>0</v>
      </c>
      <c r="BJ508" s="131">
        <f t="shared" si="81"/>
        <v>0</v>
      </c>
    </row>
    <row r="509" spans="1:62" ht="13.5" thickBot="1">
      <c r="A509" s="9" t="s">
        <v>525</v>
      </c>
      <c r="B509" s="12">
        <v>0</v>
      </c>
      <c r="C509" s="12">
        <v>0</v>
      </c>
      <c r="D509" s="12">
        <v>0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t="str">
        <f t="shared" si="78"/>
        <v>ED</v>
      </c>
      <c r="AP509" t="str">
        <f>IFERROR(IF(VLOOKUP(MID(A509,4,2),'Data.Lookup - Do Not Print'!$S$3:$T$7,2,FALSE)=1,MID(A509,4,2),0),"AN")</f>
        <v>WA</v>
      </c>
      <c r="AQ509" s="153" t="s">
        <v>986</v>
      </c>
      <c r="AR509" t="str">
        <f t="shared" si="79"/>
        <v>392200</v>
      </c>
      <c r="AS509" t="str">
        <f>IF(AO509="GD",VLOOKUP(_xlfn.NUMBERVALUE(AR509),'Data.Lookup - Do Not Print'!$D$3:$E$12,2,TRUE),VLOOKUP(_xlfn.NUMBERVALUE(AR509),'Data.Lookup - Do Not Print'!$A$3:$B$16,2,TRUE))</f>
        <v>Transportation - Tools</v>
      </c>
      <c r="AT509">
        <v>4</v>
      </c>
      <c r="AU509" t="str">
        <f t="shared" si="80"/>
        <v>ED.WA4</v>
      </c>
      <c r="AV509" s="46">
        <f>VLOOKUP($AU509,'2022-Allocations'!$I$6:$T$24,AV$8,FALSE)</f>
        <v>1</v>
      </c>
      <c r="AW509" s="46">
        <f>VLOOKUP($AU509,'2022-Allocations'!$I$6:$T$24,AW$8,FALSE)</f>
        <v>0</v>
      </c>
      <c r="AX509" s="46">
        <f>VLOOKUP($AU509,'2022-Allocations'!$I$6:$T$24,AX$8,FALSE)</f>
        <v>0</v>
      </c>
      <c r="AY509" s="46">
        <f>VLOOKUP($AU509,'2022-Allocations'!$I$6:$T$24,AY$8,FALSE)</f>
        <v>0</v>
      </c>
      <c r="AZ509" s="46">
        <f>VLOOKUP($AU509,'2022-Allocations'!$I$6:$T$24,AZ$8,FALSE)</f>
        <v>0</v>
      </c>
      <c r="BA509" s="121">
        <f t="shared" si="88"/>
        <v>0</v>
      </c>
      <c r="BB509" s="46">
        <f>VLOOKUP(A509,'Data.Lookup - Do Not Print'!$G$3:$I$802,3,FALSE)</f>
        <v>0.2</v>
      </c>
      <c r="BC509" s="46">
        <f>VLOOKUP(A509,'Data.Lookup - Do Not Print'!$M$3:$O$802,3,FALSE)</f>
        <v>4.7300000000000002E-2</v>
      </c>
      <c r="BD509" s="46" t="str">
        <f t="shared" si="82"/>
        <v>N</v>
      </c>
      <c r="BE509" s="126">
        <f t="shared" si="83"/>
        <v>0</v>
      </c>
      <c r="BF509" s="126">
        <f t="shared" si="84"/>
        <v>0</v>
      </c>
      <c r="BG509" s="126">
        <f t="shared" si="85"/>
        <v>0</v>
      </c>
      <c r="BH509" s="126">
        <f t="shared" si="86"/>
        <v>0</v>
      </c>
      <c r="BI509" s="126">
        <f t="shared" si="87"/>
        <v>0</v>
      </c>
      <c r="BJ509" s="131">
        <f t="shared" si="81"/>
        <v>0</v>
      </c>
    </row>
    <row r="510" spans="1:62" ht="13.5" thickBot="1">
      <c r="A510" s="9" t="s">
        <v>526</v>
      </c>
      <c r="B510" s="12">
        <v>0</v>
      </c>
      <c r="C510" s="12">
        <v>0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1">
        <v>58866.34</v>
      </c>
      <c r="J510" s="11">
        <v>58866.34</v>
      </c>
      <c r="K510" s="11">
        <v>58866.34</v>
      </c>
      <c r="L510" s="11">
        <v>58866.34</v>
      </c>
      <c r="M510" s="11">
        <v>58866.34</v>
      </c>
      <c r="N510" s="11">
        <v>58866.34</v>
      </c>
      <c r="O510" s="11">
        <v>2732.55</v>
      </c>
      <c r="P510" s="11">
        <v>2732.55</v>
      </c>
      <c r="Q510" s="11">
        <v>2732.55</v>
      </c>
      <c r="R510" s="11">
        <v>2732.55</v>
      </c>
      <c r="S510" s="11">
        <v>2732.55</v>
      </c>
      <c r="T510" s="11">
        <v>2732.55</v>
      </c>
      <c r="U510" s="11">
        <v>2732.55</v>
      </c>
      <c r="V510" s="11">
        <v>2634.44</v>
      </c>
      <c r="W510" s="11">
        <v>2438.2199999999998</v>
      </c>
      <c r="X510" s="12">
        <v>2242</v>
      </c>
      <c r="Y510" s="11">
        <v>2045.78</v>
      </c>
      <c r="Z510" s="11">
        <v>1849.56</v>
      </c>
      <c r="AA510" s="11">
        <v>1653.34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1">
        <v>-98.11</v>
      </c>
      <c r="AJ510" s="11">
        <v>-196.22</v>
      </c>
      <c r="AK510" s="11">
        <v>-196.22</v>
      </c>
      <c r="AL510" s="11">
        <v>-196.22</v>
      </c>
      <c r="AM510" s="11">
        <v>-196.22</v>
      </c>
      <c r="AN510" s="11">
        <v>-196.22</v>
      </c>
      <c r="AO510" t="str">
        <f t="shared" si="78"/>
        <v>ED</v>
      </c>
      <c r="AP510" t="str">
        <f>IFERROR(IF(VLOOKUP(MID(A510,4,2),'Data.Lookup - Do Not Print'!$S$3:$T$7,2,FALSE)=1,MID(A510,4,2),0),"AN")</f>
        <v>WA</v>
      </c>
      <c r="AQ510" s="153" t="s">
        <v>986</v>
      </c>
      <c r="AR510" t="str">
        <f t="shared" si="79"/>
        <v>393000</v>
      </c>
      <c r="AS510" t="str">
        <f>IF(AO510="GD",VLOOKUP(_xlfn.NUMBERVALUE(AR510),'Data.Lookup - Do Not Print'!$D$3:$E$12,2,TRUE),VLOOKUP(_xlfn.NUMBERVALUE(AR510),'Data.Lookup - Do Not Print'!$A$3:$B$16,2,TRUE))</f>
        <v>General</v>
      </c>
      <c r="AT510">
        <v>4</v>
      </c>
      <c r="AU510" t="str">
        <f t="shared" si="80"/>
        <v>ED.WA4</v>
      </c>
      <c r="AV510" s="46">
        <f>VLOOKUP($AU510,'2022-Allocations'!$I$6:$T$24,AV$8,FALSE)</f>
        <v>1</v>
      </c>
      <c r="AW510" s="46">
        <f>VLOOKUP($AU510,'2022-Allocations'!$I$6:$T$24,AW$8,FALSE)</f>
        <v>0</v>
      </c>
      <c r="AX510" s="46">
        <f>VLOOKUP($AU510,'2022-Allocations'!$I$6:$T$24,AX$8,FALSE)</f>
        <v>0</v>
      </c>
      <c r="AY510" s="46">
        <f>VLOOKUP($AU510,'2022-Allocations'!$I$6:$T$24,AY$8,FALSE)</f>
        <v>0</v>
      </c>
      <c r="AZ510" s="46">
        <f>VLOOKUP($AU510,'2022-Allocations'!$I$6:$T$24,AZ$8,FALSE)</f>
        <v>0</v>
      </c>
      <c r="BA510" s="121">
        <f t="shared" si="88"/>
        <v>0</v>
      </c>
      <c r="BB510" s="46">
        <f>VLOOKUP(A510,'Data.Lookup - Do Not Print'!$G$3:$I$802,3,FALSE)</f>
        <v>0.04</v>
      </c>
      <c r="BC510" s="46">
        <f>VLOOKUP(A510,'Data.Lookup - Do Not Print'!$M$3:$O$802,3,FALSE)</f>
        <v>0.04</v>
      </c>
      <c r="BD510" s="46" t="str">
        <f t="shared" si="82"/>
        <v>N</v>
      </c>
      <c r="BE510" s="126">
        <f t="shared" si="83"/>
        <v>58866</v>
      </c>
      <c r="BF510" s="126">
        <f t="shared" si="84"/>
        <v>0</v>
      </c>
      <c r="BG510" s="126">
        <f t="shared" si="85"/>
        <v>0</v>
      </c>
      <c r="BH510" s="126">
        <f t="shared" si="86"/>
        <v>0</v>
      </c>
      <c r="BI510" s="126">
        <f t="shared" si="87"/>
        <v>0</v>
      </c>
      <c r="BJ510" s="131">
        <f t="shared" si="81"/>
        <v>0</v>
      </c>
    </row>
    <row r="511" spans="1:62" ht="13.5" thickBot="1">
      <c r="A511" s="9" t="s">
        <v>527</v>
      </c>
      <c r="B511" s="11">
        <v>844583.44</v>
      </c>
      <c r="C511" s="11">
        <v>754410.27</v>
      </c>
      <c r="D511" s="11">
        <v>772764.05</v>
      </c>
      <c r="E511" s="11">
        <v>772764.05</v>
      </c>
      <c r="F511" s="11">
        <v>923545.82</v>
      </c>
      <c r="G511" s="11">
        <v>963128.14</v>
      </c>
      <c r="H511" s="11">
        <v>972797.76</v>
      </c>
      <c r="I511" s="11">
        <v>1024173.79</v>
      </c>
      <c r="J511" s="11">
        <v>1071880.9099999999</v>
      </c>
      <c r="K511" s="11">
        <v>1093158.8700000001</v>
      </c>
      <c r="L511" s="11">
        <v>1099481.79</v>
      </c>
      <c r="M511" s="11">
        <v>1107668.0900000001</v>
      </c>
      <c r="N511" s="11">
        <v>1141065.3500000001</v>
      </c>
      <c r="O511" s="11">
        <v>-348395.27</v>
      </c>
      <c r="P511" s="11">
        <v>-318836.19</v>
      </c>
      <c r="Q511" s="11">
        <v>-322017.8</v>
      </c>
      <c r="R511" s="11">
        <v>-325237.65000000002</v>
      </c>
      <c r="S511" s="11">
        <v>-328771.63</v>
      </c>
      <c r="T511" s="11">
        <v>-332702.2</v>
      </c>
      <c r="U511" s="11">
        <v>-336735.38</v>
      </c>
      <c r="V511" s="11">
        <v>-340895.74</v>
      </c>
      <c r="W511" s="11">
        <v>-345262.52</v>
      </c>
      <c r="X511" s="11">
        <v>-349773.02</v>
      </c>
      <c r="Y511" s="11">
        <v>-354341.02</v>
      </c>
      <c r="Z511" s="11">
        <v>-358939.25</v>
      </c>
      <c r="AA511" s="11">
        <v>-363624.11</v>
      </c>
      <c r="AB511" s="11">
        <v>-3426.49</v>
      </c>
      <c r="AC511" s="11">
        <v>-3331.24</v>
      </c>
      <c r="AD511" s="11">
        <v>-3181.61</v>
      </c>
      <c r="AE511" s="11">
        <v>-3219.85</v>
      </c>
      <c r="AF511" s="11">
        <v>-3533.98</v>
      </c>
      <c r="AG511" s="11">
        <v>-3930.57</v>
      </c>
      <c r="AH511" s="11">
        <v>-4033.18</v>
      </c>
      <c r="AI511" s="11">
        <v>-4160.3599999999997</v>
      </c>
      <c r="AJ511" s="11">
        <v>-4366.78</v>
      </c>
      <c r="AK511" s="11">
        <v>-4510.5</v>
      </c>
      <c r="AL511" s="12">
        <v>-4568</v>
      </c>
      <c r="AM511" s="11">
        <v>-4598.2299999999996</v>
      </c>
      <c r="AN511" s="11">
        <v>-4684.8599999999997</v>
      </c>
      <c r="AO511" t="str">
        <f t="shared" si="78"/>
        <v>ED</v>
      </c>
      <c r="AP511" t="str">
        <f>IFERROR(IF(VLOOKUP(MID(A511,4,2),'Data.Lookup - Do Not Print'!$S$3:$T$7,2,FALSE)=1,MID(A511,4,2),0),"AN")</f>
        <v>WA</v>
      </c>
      <c r="AQ511" s="153" t="s">
        <v>986</v>
      </c>
      <c r="AR511" t="str">
        <f t="shared" si="79"/>
        <v>394000</v>
      </c>
      <c r="AS511" t="str">
        <f>IF(AO511="GD",VLOOKUP(_xlfn.NUMBERVALUE(AR511),'Data.Lookup - Do Not Print'!$D$3:$E$12,2,TRUE),VLOOKUP(_xlfn.NUMBERVALUE(AR511),'Data.Lookup - Do Not Print'!$A$3:$B$16,2,TRUE))</f>
        <v>General</v>
      </c>
      <c r="AT511">
        <v>4</v>
      </c>
      <c r="AU511" t="str">
        <f t="shared" si="80"/>
        <v>ED.WA4</v>
      </c>
      <c r="AV511" s="46">
        <f>VLOOKUP($AU511,'2022-Allocations'!$I$6:$T$24,AV$8,FALSE)</f>
        <v>1</v>
      </c>
      <c r="AW511" s="46">
        <f>VLOOKUP($AU511,'2022-Allocations'!$I$6:$T$24,AW$8,FALSE)</f>
        <v>0</v>
      </c>
      <c r="AX511" s="46">
        <f>VLOOKUP($AU511,'2022-Allocations'!$I$6:$T$24,AX$8,FALSE)</f>
        <v>0</v>
      </c>
      <c r="AY511" s="46">
        <f>VLOOKUP($AU511,'2022-Allocations'!$I$6:$T$24,AY$8,FALSE)</f>
        <v>0</v>
      </c>
      <c r="AZ511" s="46">
        <f>VLOOKUP($AU511,'2022-Allocations'!$I$6:$T$24,AZ$8,FALSE)</f>
        <v>0</v>
      </c>
      <c r="BA511" s="121">
        <f t="shared" si="88"/>
        <v>0</v>
      </c>
      <c r="BB511" s="46">
        <f>VLOOKUP(A511,'Data.Lookup - Do Not Print'!$G$3:$I$802,3,FALSE)</f>
        <v>0.05</v>
      </c>
      <c r="BC511" s="46">
        <f>VLOOKUP(A511,'Data.Lookup - Do Not Print'!$M$3:$O$802,3,FALSE)</f>
        <v>0.05</v>
      </c>
      <c r="BD511" s="46" t="str">
        <f t="shared" si="82"/>
        <v>N</v>
      </c>
      <c r="BE511" s="126">
        <f t="shared" si="83"/>
        <v>1141065</v>
      </c>
      <c r="BF511" s="126">
        <f t="shared" si="84"/>
        <v>0</v>
      </c>
      <c r="BG511" s="126">
        <f t="shared" si="85"/>
        <v>0</v>
      </c>
      <c r="BH511" s="126">
        <f t="shared" si="86"/>
        <v>0</v>
      </c>
      <c r="BI511" s="126">
        <f t="shared" si="87"/>
        <v>0</v>
      </c>
      <c r="BJ511" s="131">
        <f t="shared" si="81"/>
        <v>0</v>
      </c>
    </row>
    <row r="512" spans="1:62" ht="13.5" thickBot="1">
      <c r="A512" s="9" t="s">
        <v>528</v>
      </c>
      <c r="B512" s="11">
        <v>92416.83</v>
      </c>
      <c r="C512" s="11">
        <v>153647.01</v>
      </c>
      <c r="D512" s="11">
        <v>153647.01</v>
      </c>
      <c r="E512" s="11">
        <v>153647.01</v>
      </c>
      <c r="F512" s="11">
        <v>153647.01</v>
      </c>
      <c r="G512" s="11">
        <v>153647.01</v>
      </c>
      <c r="H512" s="11">
        <v>153647.01</v>
      </c>
      <c r="I512" s="11">
        <v>153647.01</v>
      </c>
      <c r="J512" s="11">
        <v>153647.01</v>
      </c>
      <c r="K512" s="11">
        <v>153647.01</v>
      </c>
      <c r="L512" s="11">
        <v>153647.01</v>
      </c>
      <c r="M512" s="11">
        <v>153647.01</v>
      </c>
      <c r="N512" s="11">
        <v>153647.01</v>
      </c>
      <c r="O512" s="11">
        <v>-92416.83</v>
      </c>
      <c r="P512" s="11">
        <v>-93100.68</v>
      </c>
      <c r="Q512" s="11">
        <v>-93954.7</v>
      </c>
      <c r="R512" s="11">
        <v>-94808.72</v>
      </c>
      <c r="S512" s="11">
        <v>-95662.74</v>
      </c>
      <c r="T512" s="11">
        <v>-96516.76</v>
      </c>
      <c r="U512" s="11">
        <v>-97370.78</v>
      </c>
      <c r="V512" s="11">
        <v>-98224.8</v>
      </c>
      <c r="W512" s="11">
        <v>-99038.68</v>
      </c>
      <c r="X512" s="11">
        <v>-99852.56</v>
      </c>
      <c r="Y512" s="11">
        <v>-100666.44</v>
      </c>
      <c r="Z512" s="11">
        <v>-101480.32000000001</v>
      </c>
      <c r="AA512" s="11">
        <v>-102294.2</v>
      </c>
      <c r="AB512" s="12">
        <v>0</v>
      </c>
      <c r="AC512" s="11">
        <v>-683.85</v>
      </c>
      <c r="AD512" s="11">
        <v>-854.02</v>
      </c>
      <c r="AE512" s="11">
        <v>-854.02</v>
      </c>
      <c r="AF512" s="11">
        <v>-854.02</v>
      </c>
      <c r="AG512" s="11">
        <v>-854.02</v>
      </c>
      <c r="AH512" s="11">
        <v>-854.02</v>
      </c>
      <c r="AI512" s="11">
        <v>-854.02</v>
      </c>
      <c r="AJ512" s="11">
        <v>-813.88</v>
      </c>
      <c r="AK512" s="11">
        <v>-813.88</v>
      </c>
      <c r="AL512" s="11">
        <v>-813.88</v>
      </c>
      <c r="AM512" s="11">
        <v>-813.88</v>
      </c>
      <c r="AN512" s="11">
        <v>-813.88</v>
      </c>
      <c r="AO512" t="str">
        <f t="shared" si="78"/>
        <v>ED</v>
      </c>
      <c r="AP512" t="str">
        <f>IFERROR(IF(VLOOKUP(MID(A512,4,2),'Data.Lookup - Do Not Print'!$S$3:$T$7,2,FALSE)=1,MID(A512,4,2),0),"AN")</f>
        <v>WA</v>
      </c>
      <c r="AQ512" s="153" t="s">
        <v>986</v>
      </c>
      <c r="AR512" t="str">
        <f t="shared" si="79"/>
        <v>395000</v>
      </c>
      <c r="AS512" t="str">
        <f>IF(AO512="GD",VLOOKUP(_xlfn.NUMBERVALUE(AR512),'Data.Lookup - Do Not Print'!$D$3:$E$12,2,TRUE),VLOOKUP(_xlfn.NUMBERVALUE(AR512),'Data.Lookup - Do Not Print'!$A$3:$B$16,2,TRUE))</f>
        <v>General</v>
      </c>
      <c r="AT512">
        <v>4</v>
      </c>
      <c r="AU512" t="str">
        <f t="shared" si="80"/>
        <v>ED.WA4</v>
      </c>
      <c r="AV512" s="46">
        <f>VLOOKUP($AU512,'2022-Allocations'!$I$6:$T$24,AV$8,FALSE)</f>
        <v>1</v>
      </c>
      <c r="AW512" s="46">
        <f>VLOOKUP($AU512,'2022-Allocations'!$I$6:$T$24,AW$8,FALSE)</f>
        <v>0</v>
      </c>
      <c r="AX512" s="46">
        <f>VLOOKUP($AU512,'2022-Allocations'!$I$6:$T$24,AX$8,FALSE)</f>
        <v>0</v>
      </c>
      <c r="AY512" s="46">
        <f>VLOOKUP($AU512,'2022-Allocations'!$I$6:$T$24,AY$8,FALSE)</f>
        <v>0</v>
      </c>
      <c r="AZ512" s="46">
        <f>VLOOKUP($AU512,'2022-Allocations'!$I$6:$T$24,AZ$8,FALSE)</f>
        <v>0</v>
      </c>
      <c r="BA512" s="121">
        <f t="shared" si="88"/>
        <v>0</v>
      </c>
      <c r="BB512" s="46">
        <f>VLOOKUP(A512,'Data.Lookup - Do Not Print'!$G$3:$I$802,3,FALSE)</f>
        <v>6.6699999999999995E-2</v>
      </c>
      <c r="BC512" s="46">
        <f>VLOOKUP(A512,'Data.Lookup - Do Not Print'!$M$3:$O$802,3,FALSE)</f>
        <v>6.6699999999999995E-2</v>
      </c>
      <c r="BD512" s="46" t="str">
        <f t="shared" si="82"/>
        <v>N</v>
      </c>
      <c r="BE512" s="126">
        <f t="shared" si="83"/>
        <v>153647</v>
      </c>
      <c r="BF512" s="126">
        <f t="shared" si="84"/>
        <v>0</v>
      </c>
      <c r="BG512" s="126">
        <f t="shared" si="85"/>
        <v>0</v>
      </c>
      <c r="BH512" s="126">
        <f t="shared" si="86"/>
        <v>0</v>
      </c>
      <c r="BI512" s="126">
        <f t="shared" si="87"/>
        <v>0</v>
      </c>
      <c r="BJ512" s="131">
        <f t="shared" si="81"/>
        <v>0</v>
      </c>
    </row>
    <row r="513" spans="1:62" ht="13.5" thickBot="1">
      <c r="A513" s="9" t="s">
        <v>529</v>
      </c>
      <c r="B513" s="11">
        <v>250827.91</v>
      </c>
      <c r="C513" s="11">
        <v>250827.91</v>
      </c>
      <c r="D513" s="11">
        <v>250993.89</v>
      </c>
      <c r="E513" s="11">
        <v>251265.47</v>
      </c>
      <c r="F513" s="11">
        <v>253101.21</v>
      </c>
      <c r="G513" s="11">
        <v>251416.74</v>
      </c>
      <c r="H513" s="11">
        <v>251809.03</v>
      </c>
      <c r="I513" s="11">
        <v>251809.03</v>
      </c>
      <c r="J513" s="11">
        <v>251809.03</v>
      </c>
      <c r="K513" s="11">
        <v>251809.03</v>
      </c>
      <c r="L513" s="11">
        <v>251809.03</v>
      </c>
      <c r="M513" s="11">
        <v>253883.45</v>
      </c>
      <c r="N513" s="11">
        <v>253883.45</v>
      </c>
      <c r="O513" s="11">
        <v>-62621.77</v>
      </c>
      <c r="P513" s="11">
        <v>-65608.710000000006</v>
      </c>
      <c r="Q513" s="11">
        <v>-68596.639999999999</v>
      </c>
      <c r="R513" s="11">
        <v>-71587.179999999993</v>
      </c>
      <c r="S513" s="11">
        <v>-74590.259999999995</v>
      </c>
      <c r="T513" s="11">
        <v>-77594.240000000005</v>
      </c>
      <c r="U513" s="11">
        <v>-80590.53</v>
      </c>
      <c r="V513" s="11">
        <v>-83589.16</v>
      </c>
      <c r="W513" s="11">
        <v>-86587.79</v>
      </c>
      <c r="X513" s="11">
        <v>-89586.42</v>
      </c>
      <c r="Y513" s="11">
        <v>-92585.05</v>
      </c>
      <c r="Z513" s="11">
        <v>-95596.03</v>
      </c>
      <c r="AA513" s="11">
        <v>-98619.36</v>
      </c>
      <c r="AB513" s="11">
        <v>-2986.94</v>
      </c>
      <c r="AC513" s="11">
        <v>-2986.94</v>
      </c>
      <c r="AD513" s="11">
        <v>-2987.93</v>
      </c>
      <c r="AE513" s="11">
        <v>-2990.54</v>
      </c>
      <c r="AF513" s="11">
        <v>-3003.08</v>
      </c>
      <c r="AG513" s="11">
        <v>-3003.98</v>
      </c>
      <c r="AH513" s="11">
        <v>-2996.29</v>
      </c>
      <c r="AI513" s="11">
        <v>-2998.63</v>
      </c>
      <c r="AJ513" s="11">
        <v>-2998.63</v>
      </c>
      <c r="AK513" s="11">
        <v>-2998.63</v>
      </c>
      <c r="AL513" s="11">
        <v>-2998.63</v>
      </c>
      <c r="AM513" s="11">
        <v>-3010.98</v>
      </c>
      <c r="AN513" s="11">
        <v>-3023.33</v>
      </c>
      <c r="AO513" t="str">
        <f t="shared" si="78"/>
        <v>ED</v>
      </c>
      <c r="AP513" t="str">
        <f>IFERROR(IF(VLOOKUP(MID(A513,4,2),'Data.Lookup - Do Not Print'!$S$3:$T$7,2,FALSE)=1,MID(A513,4,2),0),"AN")</f>
        <v>WA</v>
      </c>
      <c r="AQ513" s="153" t="s">
        <v>986</v>
      </c>
      <c r="AR513" t="str">
        <f t="shared" si="79"/>
        <v>395121</v>
      </c>
      <c r="AS513" t="str">
        <f>IF(AO513="GD",VLOOKUP(_xlfn.NUMBERVALUE(AR513),'Data.Lookup - Do Not Print'!$D$3:$E$12,2,TRUE),VLOOKUP(_xlfn.NUMBERVALUE(AR513),'Data.Lookup - Do Not Print'!$A$3:$B$16,2,TRUE))</f>
        <v>General</v>
      </c>
      <c r="AT513">
        <v>4</v>
      </c>
      <c r="AU513" t="str">
        <f t="shared" si="80"/>
        <v>ED.WA4</v>
      </c>
      <c r="AV513" s="46">
        <f>VLOOKUP($AU513,'2022-Allocations'!$I$6:$T$24,AV$8,FALSE)</f>
        <v>1</v>
      </c>
      <c r="AW513" s="46">
        <f>VLOOKUP($AU513,'2022-Allocations'!$I$6:$T$24,AW$8,FALSE)</f>
        <v>0</v>
      </c>
      <c r="AX513" s="46">
        <f>VLOOKUP($AU513,'2022-Allocations'!$I$6:$T$24,AX$8,FALSE)</f>
        <v>0</v>
      </c>
      <c r="AY513" s="46">
        <f>VLOOKUP($AU513,'2022-Allocations'!$I$6:$T$24,AY$8,FALSE)</f>
        <v>0</v>
      </c>
      <c r="AZ513" s="46">
        <f>VLOOKUP($AU513,'2022-Allocations'!$I$6:$T$24,AZ$8,FALSE)</f>
        <v>0</v>
      </c>
      <c r="BA513" s="121">
        <f t="shared" si="88"/>
        <v>0</v>
      </c>
      <c r="BB513" s="46">
        <f>VLOOKUP(A513,'Data.Lookup - Do Not Print'!$G$3:$I$802,3,FALSE)</f>
        <v>0.1429</v>
      </c>
      <c r="BC513" s="46">
        <f>VLOOKUP(A513,'Data.Lookup - Do Not Print'!$M$3:$O$802,3,FALSE)</f>
        <v>0.1429</v>
      </c>
      <c r="BD513" s="46" t="str">
        <f t="shared" si="82"/>
        <v>N</v>
      </c>
      <c r="BE513" s="126">
        <f t="shared" si="83"/>
        <v>253883</v>
      </c>
      <c r="BF513" s="126">
        <f t="shared" si="84"/>
        <v>0</v>
      </c>
      <c r="BG513" s="126">
        <f t="shared" si="85"/>
        <v>0</v>
      </c>
      <c r="BH513" s="126">
        <f t="shared" si="86"/>
        <v>0</v>
      </c>
      <c r="BI513" s="126">
        <f t="shared" si="87"/>
        <v>0</v>
      </c>
      <c r="BJ513" s="131">
        <f t="shared" si="81"/>
        <v>0</v>
      </c>
    </row>
    <row r="514" spans="1:62" ht="13.5" thickBot="1">
      <c r="A514" s="9" t="s">
        <v>530</v>
      </c>
      <c r="B514" s="11">
        <v>1621542.25</v>
      </c>
      <c r="C514" s="11">
        <v>1621542.25</v>
      </c>
      <c r="D514" s="11">
        <v>1621542.25</v>
      </c>
      <c r="E514" s="11">
        <v>1621542.25</v>
      </c>
      <c r="F514" s="11">
        <v>1621542.25</v>
      </c>
      <c r="G514" s="11">
        <v>1621542.25</v>
      </c>
      <c r="H514" s="11">
        <v>1621542.25</v>
      </c>
      <c r="I514" s="11">
        <v>1621542.25</v>
      </c>
      <c r="J514" s="11">
        <v>1621542.25</v>
      </c>
      <c r="K514" s="11">
        <v>1621542.25</v>
      </c>
      <c r="L514" s="11">
        <v>1621542.25</v>
      </c>
      <c r="M514" s="11">
        <v>1621542.25</v>
      </c>
      <c r="N514" s="11">
        <v>1621542.25</v>
      </c>
      <c r="O514" s="11">
        <v>-384086.44</v>
      </c>
      <c r="P514" s="11">
        <v>-395139.95</v>
      </c>
      <c r="Q514" s="11">
        <v>-406193.46</v>
      </c>
      <c r="R514" s="11">
        <v>-417246.97</v>
      </c>
      <c r="S514" s="11">
        <v>-428300.48</v>
      </c>
      <c r="T514" s="11">
        <v>-439353.99</v>
      </c>
      <c r="U514" s="11">
        <v>-450407.5</v>
      </c>
      <c r="V514" s="11">
        <v>-461461.01</v>
      </c>
      <c r="W514" s="11">
        <v>-472514.52</v>
      </c>
      <c r="X514" s="11">
        <v>-483568.03</v>
      </c>
      <c r="Y514" s="11">
        <v>-494621.54</v>
      </c>
      <c r="Z514" s="11">
        <v>-505675.05</v>
      </c>
      <c r="AA514" s="11">
        <v>-516728.56</v>
      </c>
      <c r="AB514" s="11">
        <v>-11053.51</v>
      </c>
      <c r="AC514" s="11">
        <v>-11053.51</v>
      </c>
      <c r="AD514" s="11">
        <v>-11053.51</v>
      </c>
      <c r="AE514" s="11">
        <v>-11053.51</v>
      </c>
      <c r="AF514" s="11">
        <v>-11053.51</v>
      </c>
      <c r="AG514" s="11">
        <v>-11053.51</v>
      </c>
      <c r="AH514" s="11">
        <v>-11053.51</v>
      </c>
      <c r="AI514" s="11">
        <v>-11053.51</v>
      </c>
      <c r="AJ514" s="11">
        <v>-11053.51</v>
      </c>
      <c r="AK514" s="11">
        <v>-11053.51</v>
      </c>
      <c r="AL514" s="11">
        <v>-11053.51</v>
      </c>
      <c r="AM514" s="11">
        <v>-11053.51</v>
      </c>
      <c r="AN514" s="11">
        <v>-11053.51</v>
      </c>
      <c r="AO514" t="str">
        <f t="shared" si="78"/>
        <v>ED</v>
      </c>
      <c r="AP514" t="str">
        <f>IFERROR(IF(VLOOKUP(MID(A514,4,2),'Data.Lookup - Do Not Print'!$S$3:$T$7,2,FALSE)=1,MID(A514,4,2),0),"AN")</f>
        <v>WA</v>
      </c>
      <c r="AQ514" s="153" t="s">
        <v>986</v>
      </c>
      <c r="AR514" t="str">
        <f t="shared" si="79"/>
        <v>396000</v>
      </c>
      <c r="AS514" t="str">
        <f>IF(AO514="GD",VLOOKUP(_xlfn.NUMBERVALUE(AR514),'Data.Lookup - Do Not Print'!$D$3:$E$12,2,TRUE),VLOOKUP(_xlfn.NUMBERVALUE(AR514),'Data.Lookup - Do Not Print'!$A$3:$B$16,2,TRUE))</f>
        <v>Transportation - Tools</v>
      </c>
      <c r="AT514">
        <v>4</v>
      </c>
      <c r="AU514" t="str">
        <f t="shared" si="80"/>
        <v>ED.WA4</v>
      </c>
      <c r="AV514" s="46">
        <f>VLOOKUP($AU514,'2022-Allocations'!$I$6:$T$24,AV$8,FALSE)</f>
        <v>1</v>
      </c>
      <c r="AW514" s="46">
        <f>VLOOKUP($AU514,'2022-Allocations'!$I$6:$T$24,AW$8,FALSE)</f>
        <v>0</v>
      </c>
      <c r="AX514" s="46">
        <f>VLOOKUP($AU514,'2022-Allocations'!$I$6:$T$24,AX$8,FALSE)</f>
        <v>0</v>
      </c>
      <c r="AY514" s="46">
        <f>VLOOKUP($AU514,'2022-Allocations'!$I$6:$T$24,AY$8,FALSE)</f>
        <v>0</v>
      </c>
      <c r="AZ514" s="46">
        <f>VLOOKUP($AU514,'2022-Allocations'!$I$6:$T$24,AZ$8,FALSE)</f>
        <v>0</v>
      </c>
      <c r="BA514" s="121">
        <f t="shared" si="88"/>
        <v>0</v>
      </c>
      <c r="BB514" s="46">
        <f>VLOOKUP(A514,'Data.Lookup - Do Not Print'!$G$3:$I$802,3,FALSE)</f>
        <v>8.1799999999999998E-2</v>
      </c>
      <c r="BC514" s="46">
        <f>VLOOKUP(A514,'Data.Lookup - Do Not Print'!$M$3:$O$802,3,FALSE)</f>
        <v>4.8399999999999999E-2</v>
      </c>
      <c r="BD514" s="46" t="str">
        <f t="shared" si="82"/>
        <v>N</v>
      </c>
      <c r="BE514" s="126">
        <f t="shared" si="83"/>
        <v>1621542</v>
      </c>
      <c r="BF514" s="126">
        <f t="shared" si="84"/>
        <v>0</v>
      </c>
      <c r="BG514" s="126">
        <f t="shared" si="85"/>
        <v>0</v>
      </c>
      <c r="BH514" s="126">
        <f t="shared" si="86"/>
        <v>0</v>
      </c>
      <c r="BI514" s="126">
        <f t="shared" si="87"/>
        <v>0</v>
      </c>
      <c r="BJ514" s="131">
        <f t="shared" si="81"/>
        <v>0</v>
      </c>
    </row>
    <row r="515" spans="1:62" ht="13.5" thickBot="1">
      <c r="A515" s="9" t="s">
        <v>531</v>
      </c>
      <c r="B515" s="11">
        <v>324824.09000000003</v>
      </c>
      <c r="C515" s="11">
        <v>324824.09000000003</v>
      </c>
      <c r="D515" s="11">
        <v>324824.09000000003</v>
      </c>
      <c r="E515" s="11">
        <v>324824.09000000003</v>
      </c>
      <c r="F515" s="11">
        <v>324824.09000000003</v>
      </c>
      <c r="G515" s="11">
        <v>324824.09000000003</v>
      </c>
      <c r="H515" s="11">
        <v>324824.09000000003</v>
      </c>
      <c r="I515" s="11">
        <v>324824.09000000003</v>
      </c>
      <c r="J515" s="11">
        <v>324824.09000000003</v>
      </c>
      <c r="K515" s="11">
        <v>324824.09000000003</v>
      </c>
      <c r="L515" s="11">
        <v>324824.09000000003</v>
      </c>
      <c r="M515" s="11">
        <v>324824.09000000003</v>
      </c>
      <c r="N515" s="11">
        <v>324824.09000000003</v>
      </c>
      <c r="O515" s="11">
        <v>-108201.7</v>
      </c>
      <c r="P515" s="11">
        <v>-110253.51</v>
      </c>
      <c r="Q515" s="11">
        <v>-112305.32</v>
      </c>
      <c r="R515" s="11">
        <v>-114357.13</v>
      </c>
      <c r="S515" s="11">
        <v>-116408.94</v>
      </c>
      <c r="T515" s="11">
        <v>-118460.75</v>
      </c>
      <c r="U515" s="11">
        <v>-120512.56</v>
      </c>
      <c r="V515" s="11">
        <v>-122564.37</v>
      </c>
      <c r="W515" s="11">
        <v>-124616.18</v>
      </c>
      <c r="X515" s="11">
        <v>-126667.99</v>
      </c>
      <c r="Y515" s="11">
        <v>-128719.8</v>
      </c>
      <c r="Z515" s="11">
        <v>-130771.61</v>
      </c>
      <c r="AA515" s="11">
        <v>-132823.42000000001</v>
      </c>
      <c r="AB515" s="11">
        <v>-2051.81</v>
      </c>
      <c r="AC515" s="11">
        <v>-2051.81</v>
      </c>
      <c r="AD515" s="11">
        <v>-2051.81</v>
      </c>
      <c r="AE515" s="11">
        <v>-2051.81</v>
      </c>
      <c r="AF515" s="11">
        <v>-2051.81</v>
      </c>
      <c r="AG515" s="11">
        <v>-2051.81</v>
      </c>
      <c r="AH515" s="11">
        <v>-2051.81</v>
      </c>
      <c r="AI515" s="11">
        <v>-2051.81</v>
      </c>
      <c r="AJ515" s="11">
        <v>-2051.81</v>
      </c>
      <c r="AK515" s="11">
        <v>-2051.81</v>
      </c>
      <c r="AL515" s="11">
        <v>-2051.81</v>
      </c>
      <c r="AM515" s="11">
        <v>-2051.81</v>
      </c>
      <c r="AN515" s="11">
        <v>-2051.81</v>
      </c>
      <c r="AO515" t="str">
        <f t="shared" si="78"/>
        <v>ED</v>
      </c>
      <c r="AP515" t="str">
        <f>IFERROR(IF(VLOOKUP(MID(A515,4,2),'Data.Lookup - Do Not Print'!$S$3:$T$7,2,FALSE)=1,MID(A515,4,2),0),"AN")</f>
        <v>WA</v>
      </c>
      <c r="AQ515" s="153" t="s">
        <v>986</v>
      </c>
      <c r="AR515" t="str">
        <f t="shared" si="79"/>
        <v>396055</v>
      </c>
      <c r="AS515" t="str">
        <f>IF(AO515="GD",VLOOKUP(_xlfn.NUMBERVALUE(AR515),'Data.Lookup - Do Not Print'!$D$3:$E$12,2,TRUE),VLOOKUP(_xlfn.NUMBERVALUE(AR515),'Data.Lookup - Do Not Print'!$A$3:$B$16,2,TRUE))</f>
        <v>Transportation - Tools</v>
      </c>
      <c r="AT515">
        <v>4</v>
      </c>
      <c r="AU515" t="str">
        <f t="shared" si="80"/>
        <v>ED.WA4</v>
      </c>
      <c r="AV515" s="46">
        <f>VLOOKUP($AU515,'2022-Allocations'!$I$6:$T$24,AV$8,FALSE)</f>
        <v>1</v>
      </c>
      <c r="AW515" s="46">
        <f>VLOOKUP($AU515,'2022-Allocations'!$I$6:$T$24,AW$8,FALSE)</f>
        <v>0</v>
      </c>
      <c r="AX515" s="46">
        <f>VLOOKUP($AU515,'2022-Allocations'!$I$6:$T$24,AX$8,FALSE)</f>
        <v>0</v>
      </c>
      <c r="AY515" s="46">
        <f>VLOOKUP($AU515,'2022-Allocations'!$I$6:$T$24,AY$8,FALSE)</f>
        <v>0</v>
      </c>
      <c r="AZ515" s="46">
        <f>VLOOKUP($AU515,'2022-Allocations'!$I$6:$T$24,AZ$8,FALSE)</f>
        <v>0</v>
      </c>
      <c r="BA515" s="121">
        <f t="shared" si="88"/>
        <v>0</v>
      </c>
      <c r="BB515" s="46">
        <f>VLOOKUP(A515,'Data.Lookup - Do Not Print'!$G$3:$I$802,3,FALSE)</f>
        <v>7.5800000000000006E-2</v>
      </c>
      <c r="BC515" s="46">
        <f>VLOOKUP(A515,'Data.Lookup - Do Not Print'!$M$3:$O$802,3,FALSE)</f>
        <v>3.6600000000000001E-2</v>
      </c>
      <c r="BD515" s="46" t="str">
        <f t="shared" si="82"/>
        <v>N</v>
      </c>
      <c r="BE515" s="126">
        <f t="shared" si="83"/>
        <v>324824</v>
      </c>
      <c r="BF515" s="126">
        <f t="shared" si="84"/>
        <v>0</v>
      </c>
      <c r="BG515" s="126">
        <f t="shared" si="85"/>
        <v>0</v>
      </c>
      <c r="BH515" s="126">
        <f t="shared" si="86"/>
        <v>0</v>
      </c>
      <c r="BI515" s="126">
        <f t="shared" si="87"/>
        <v>0</v>
      </c>
      <c r="BJ515" s="131">
        <f t="shared" si="81"/>
        <v>0</v>
      </c>
    </row>
    <row r="516" spans="1:62" ht="13.5" thickBot="1">
      <c r="A516" s="9" t="s">
        <v>532</v>
      </c>
      <c r="B516" s="11">
        <v>4226.9799999999996</v>
      </c>
      <c r="C516" s="11">
        <v>4226.9799999999996</v>
      </c>
      <c r="D516" s="11">
        <v>4226.9799999999996</v>
      </c>
      <c r="E516" s="11">
        <v>4226.9799999999996</v>
      </c>
      <c r="F516" s="11">
        <v>4226.9799999999996</v>
      </c>
      <c r="G516" s="11">
        <v>4226.9799999999996</v>
      </c>
      <c r="H516" s="11">
        <v>4226.9799999999996</v>
      </c>
      <c r="I516" s="11">
        <v>4226.9799999999996</v>
      </c>
      <c r="J516" s="11">
        <v>4226.9799999999996</v>
      </c>
      <c r="K516" s="11">
        <v>4226.9799999999996</v>
      </c>
      <c r="L516" s="11">
        <v>4226.9799999999996</v>
      </c>
      <c r="M516" s="11">
        <v>4226.9799999999996</v>
      </c>
      <c r="N516" s="11">
        <v>4226.9799999999996</v>
      </c>
      <c r="O516" s="11">
        <v>-4226.9799999999996</v>
      </c>
      <c r="P516" s="11">
        <v>-4226.9799999999996</v>
      </c>
      <c r="Q516" s="11">
        <v>-4226.9799999999996</v>
      </c>
      <c r="R516" s="11">
        <v>-4226.9799999999996</v>
      </c>
      <c r="S516" s="11">
        <v>-4226.9799999999996</v>
      </c>
      <c r="T516" s="11">
        <v>-4226.9799999999996</v>
      </c>
      <c r="U516" s="11">
        <v>-4226.9799999999996</v>
      </c>
      <c r="V516" s="11">
        <v>-4226.9799999999996</v>
      </c>
      <c r="W516" s="11">
        <v>-4226.9799999999996</v>
      </c>
      <c r="X516" s="11">
        <v>-4226.9799999999996</v>
      </c>
      <c r="Y516" s="11">
        <v>-4226.9799999999996</v>
      </c>
      <c r="Z516" s="11">
        <v>-4226.9799999999996</v>
      </c>
      <c r="AA516" s="11">
        <v>-4226.9799999999996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t="str">
        <f t="shared" si="78"/>
        <v>ED</v>
      </c>
      <c r="AP516" t="str">
        <f>IFERROR(IF(VLOOKUP(MID(A516,4,2),'Data.Lookup - Do Not Print'!$S$3:$T$7,2,FALSE)=1,MID(A516,4,2),0),"AN")</f>
        <v>WA</v>
      </c>
      <c r="AQ516" s="153" t="s">
        <v>986</v>
      </c>
      <c r="AR516" t="str">
        <f t="shared" si="79"/>
        <v>396056</v>
      </c>
      <c r="AS516" t="str">
        <f>IF(AO516="GD",VLOOKUP(_xlfn.NUMBERVALUE(AR516),'Data.Lookup - Do Not Print'!$D$3:$E$12,2,TRUE),VLOOKUP(_xlfn.NUMBERVALUE(AR516),'Data.Lookup - Do Not Print'!$A$3:$B$16,2,TRUE))</f>
        <v>Transportation - Tools</v>
      </c>
      <c r="AT516">
        <v>4</v>
      </c>
      <c r="AU516" t="str">
        <f t="shared" si="80"/>
        <v>ED.WA4</v>
      </c>
      <c r="AV516" s="46">
        <f>VLOOKUP($AU516,'2022-Allocations'!$I$6:$T$24,AV$8,FALSE)</f>
        <v>1</v>
      </c>
      <c r="AW516" s="46">
        <f>VLOOKUP($AU516,'2022-Allocations'!$I$6:$T$24,AW$8,FALSE)</f>
        <v>0</v>
      </c>
      <c r="AX516" s="46">
        <f>VLOOKUP($AU516,'2022-Allocations'!$I$6:$T$24,AX$8,FALSE)</f>
        <v>0</v>
      </c>
      <c r="AY516" s="46">
        <f>VLOOKUP($AU516,'2022-Allocations'!$I$6:$T$24,AY$8,FALSE)</f>
        <v>0</v>
      </c>
      <c r="AZ516" s="46">
        <f>VLOOKUP($AU516,'2022-Allocations'!$I$6:$T$24,AZ$8,FALSE)</f>
        <v>0</v>
      </c>
      <c r="BA516" s="121">
        <f t="shared" si="88"/>
        <v>0</v>
      </c>
      <c r="BB516" s="46">
        <f>VLOOKUP(A516,'Data.Lookup - Do Not Print'!$G$3:$I$802,3,FALSE)</f>
        <v>7.5800000000000006E-2</v>
      </c>
      <c r="BC516" s="46">
        <f>VLOOKUP(A516,'Data.Lookup - Do Not Print'!$M$3:$O$802,3,FALSE)</f>
        <v>3.6600000000000001E-2</v>
      </c>
      <c r="BD516" s="46" t="str">
        <f t="shared" si="82"/>
        <v>N</v>
      </c>
      <c r="BE516" s="126">
        <f t="shared" si="83"/>
        <v>4227</v>
      </c>
      <c r="BF516" s="126">
        <f t="shared" si="84"/>
        <v>0</v>
      </c>
      <c r="BG516" s="126">
        <f t="shared" si="85"/>
        <v>0</v>
      </c>
      <c r="BH516" s="126">
        <f t="shared" si="86"/>
        <v>0</v>
      </c>
      <c r="BI516" s="126">
        <f t="shared" si="87"/>
        <v>0</v>
      </c>
      <c r="BJ516" s="131">
        <f t="shared" si="81"/>
        <v>0</v>
      </c>
    </row>
    <row r="517" spans="1:62" ht="13.5" thickBot="1">
      <c r="A517" s="9" t="s">
        <v>533</v>
      </c>
      <c r="B517" s="11">
        <v>2881.32</v>
      </c>
      <c r="C517" s="11">
        <v>2881.32</v>
      </c>
      <c r="D517" s="11">
        <v>2881.32</v>
      </c>
      <c r="E517" s="11">
        <v>2881.32</v>
      </c>
      <c r="F517" s="11">
        <v>2881.32</v>
      </c>
      <c r="G517" s="11">
        <v>2881.32</v>
      </c>
      <c r="H517" s="11">
        <v>2881.32</v>
      </c>
      <c r="I517" s="11">
        <v>2881.32</v>
      </c>
      <c r="J517" s="11">
        <v>2881.32</v>
      </c>
      <c r="K517" s="11">
        <v>2881.32</v>
      </c>
      <c r="L517" s="11">
        <v>2881.32</v>
      </c>
      <c r="M517" s="11">
        <v>2881.32</v>
      </c>
      <c r="N517" s="11">
        <v>2881.32</v>
      </c>
      <c r="O517" s="11">
        <v>-2881.32</v>
      </c>
      <c r="P517" s="11">
        <v>-2881.32</v>
      </c>
      <c r="Q517" s="11">
        <v>-2881.32</v>
      </c>
      <c r="R517" s="11">
        <v>-2881.32</v>
      </c>
      <c r="S517" s="11">
        <v>-2881.32</v>
      </c>
      <c r="T517" s="11">
        <v>-2881.32</v>
      </c>
      <c r="U517" s="11">
        <v>-2881.32</v>
      </c>
      <c r="V517" s="11">
        <v>-2881.32</v>
      </c>
      <c r="W517" s="11">
        <v>-2881.32</v>
      </c>
      <c r="X517" s="11">
        <v>-2881.32</v>
      </c>
      <c r="Y517" s="11">
        <v>-2881.32</v>
      </c>
      <c r="Z517" s="11">
        <v>-2881.32</v>
      </c>
      <c r="AA517" s="11">
        <v>-2881.32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t="str">
        <f t="shared" si="78"/>
        <v>ED</v>
      </c>
      <c r="AP517" t="str">
        <f>IFERROR(IF(VLOOKUP(MID(A517,4,2),'Data.Lookup - Do Not Print'!$S$3:$T$7,2,FALSE)=1,MID(A517,4,2),0),"AN")</f>
        <v>WA</v>
      </c>
      <c r="AQ517" s="153" t="s">
        <v>986</v>
      </c>
      <c r="AR517" t="str">
        <f t="shared" si="79"/>
        <v>396057</v>
      </c>
      <c r="AS517" t="str">
        <f>IF(AO517="GD",VLOOKUP(_xlfn.NUMBERVALUE(AR517),'Data.Lookup - Do Not Print'!$D$3:$E$12,2,TRUE),VLOOKUP(_xlfn.NUMBERVALUE(AR517),'Data.Lookup - Do Not Print'!$A$3:$B$16,2,TRUE))</f>
        <v>Transportation - Tools</v>
      </c>
      <c r="AT517">
        <v>4</v>
      </c>
      <c r="AU517" t="str">
        <f t="shared" si="80"/>
        <v>ED.WA4</v>
      </c>
      <c r="AV517" s="46">
        <f>VLOOKUP($AU517,'2022-Allocations'!$I$6:$T$24,AV$8,FALSE)</f>
        <v>1</v>
      </c>
      <c r="AW517" s="46">
        <f>VLOOKUP($AU517,'2022-Allocations'!$I$6:$T$24,AW$8,FALSE)</f>
        <v>0</v>
      </c>
      <c r="AX517" s="46">
        <f>VLOOKUP($AU517,'2022-Allocations'!$I$6:$T$24,AX$8,FALSE)</f>
        <v>0</v>
      </c>
      <c r="AY517" s="46">
        <f>VLOOKUP($AU517,'2022-Allocations'!$I$6:$T$24,AY$8,FALSE)</f>
        <v>0</v>
      </c>
      <c r="AZ517" s="46">
        <f>VLOOKUP($AU517,'2022-Allocations'!$I$6:$T$24,AZ$8,FALSE)</f>
        <v>0</v>
      </c>
      <c r="BA517" s="121">
        <f t="shared" si="88"/>
        <v>0</v>
      </c>
      <c r="BB517" s="46">
        <f>VLOOKUP(A517,'Data.Lookup - Do Not Print'!$G$3:$I$802,3,FALSE)</f>
        <v>7.5800000000000006E-2</v>
      </c>
      <c r="BC517" s="46">
        <f>VLOOKUP(A517,'Data.Lookup - Do Not Print'!$M$3:$O$802,3,FALSE)</f>
        <v>3.6600000000000001E-2</v>
      </c>
      <c r="BD517" s="46" t="str">
        <f t="shared" si="82"/>
        <v>N</v>
      </c>
      <c r="BE517" s="126">
        <f t="shared" si="83"/>
        <v>2881</v>
      </c>
      <c r="BF517" s="126">
        <f t="shared" si="84"/>
        <v>0</v>
      </c>
      <c r="BG517" s="126">
        <f t="shared" si="85"/>
        <v>0</v>
      </c>
      <c r="BH517" s="126">
        <f t="shared" si="86"/>
        <v>0</v>
      </c>
      <c r="BI517" s="126">
        <f t="shared" si="87"/>
        <v>0</v>
      </c>
      <c r="BJ517" s="131">
        <f t="shared" si="81"/>
        <v>0</v>
      </c>
    </row>
    <row r="518" spans="1:62" ht="13.5" thickBot="1">
      <c r="A518" s="9" t="s">
        <v>534</v>
      </c>
      <c r="B518" s="12">
        <v>0</v>
      </c>
      <c r="C518" s="12">
        <v>0</v>
      </c>
      <c r="D518" s="12">
        <v>0</v>
      </c>
      <c r="E518" s="12">
        <v>0</v>
      </c>
      <c r="F518" s="12">
        <v>0</v>
      </c>
      <c r="G518" s="12">
        <v>0</v>
      </c>
      <c r="H518" s="12">
        <v>0</v>
      </c>
      <c r="I518" s="12">
        <v>0</v>
      </c>
      <c r="J518" s="12">
        <v>0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2">
        <v>0</v>
      </c>
      <c r="AO518" t="str">
        <f t="shared" si="78"/>
        <v>ED</v>
      </c>
      <c r="AP518" t="str">
        <f>IFERROR(IF(VLOOKUP(MID(A518,4,2),'Data.Lookup - Do Not Print'!$S$3:$T$7,2,FALSE)=1,MID(A518,4,2),0),"AN")</f>
        <v>WA</v>
      </c>
      <c r="AQ518" s="153" t="s">
        <v>986</v>
      </c>
      <c r="AR518" t="str">
        <f t="shared" si="79"/>
        <v>396058</v>
      </c>
      <c r="AS518" t="str">
        <f>IF(AO518="GD",VLOOKUP(_xlfn.NUMBERVALUE(AR518),'Data.Lookup - Do Not Print'!$D$3:$E$12,2,TRUE),VLOOKUP(_xlfn.NUMBERVALUE(AR518),'Data.Lookup - Do Not Print'!$A$3:$B$16,2,TRUE))</f>
        <v>Transportation - Tools</v>
      </c>
      <c r="AT518">
        <v>4</v>
      </c>
      <c r="AU518" t="str">
        <f t="shared" si="80"/>
        <v>ED.WA4</v>
      </c>
      <c r="AV518" s="46">
        <f>VLOOKUP($AU518,'2022-Allocations'!$I$6:$T$24,AV$8,FALSE)</f>
        <v>1</v>
      </c>
      <c r="AW518" s="46">
        <f>VLOOKUP($AU518,'2022-Allocations'!$I$6:$T$24,AW$8,FALSE)</f>
        <v>0</v>
      </c>
      <c r="AX518" s="46">
        <f>VLOOKUP($AU518,'2022-Allocations'!$I$6:$T$24,AX$8,FALSE)</f>
        <v>0</v>
      </c>
      <c r="AY518" s="46">
        <f>VLOOKUP($AU518,'2022-Allocations'!$I$6:$T$24,AY$8,FALSE)</f>
        <v>0</v>
      </c>
      <c r="AZ518" s="46">
        <f>VLOOKUP($AU518,'2022-Allocations'!$I$6:$T$24,AZ$8,FALSE)</f>
        <v>0</v>
      </c>
      <c r="BA518" s="121">
        <f t="shared" si="88"/>
        <v>0</v>
      </c>
      <c r="BB518" s="46">
        <f>VLOOKUP(A518,'Data.Lookup - Do Not Print'!$G$3:$I$802,3,FALSE)</f>
        <v>7.5800000000000006E-2</v>
      </c>
      <c r="BC518" s="46">
        <f>VLOOKUP(A518,'Data.Lookup - Do Not Print'!$M$3:$O$802,3,FALSE)</f>
        <v>1.8800000000000001E-2</v>
      </c>
      <c r="BD518" s="46" t="str">
        <f t="shared" si="82"/>
        <v>N</v>
      </c>
      <c r="BE518" s="126">
        <f t="shared" si="83"/>
        <v>0</v>
      </c>
      <c r="BF518" s="126">
        <f t="shared" si="84"/>
        <v>0</v>
      </c>
      <c r="BG518" s="126">
        <f t="shared" si="85"/>
        <v>0</v>
      </c>
      <c r="BH518" s="126">
        <f t="shared" si="86"/>
        <v>0</v>
      </c>
      <c r="BI518" s="126">
        <f t="shared" si="87"/>
        <v>0</v>
      </c>
      <c r="BJ518" s="131">
        <f t="shared" si="81"/>
        <v>0</v>
      </c>
    </row>
    <row r="519" spans="1:62" ht="13.5" thickBot="1">
      <c r="A519" s="9" t="s">
        <v>535</v>
      </c>
      <c r="B519" s="11">
        <v>123874.51</v>
      </c>
      <c r="C519" s="11">
        <v>123874.51</v>
      </c>
      <c r="D519" s="11">
        <v>123874.51</v>
      </c>
      <c r="E519" s="11">
        <v>123874.51</v>
      </c>
      <c r="F519" s="11">
        <v>123874.51</v>
      </c>
      <c r="G519" s="11">
        <v>123874.51</v>
      </c>
      <c r="H519" s="11">
        <v>123874.51</v>
      </c>
      <c r="I519" s="11">
        <v>123874.51</v>
      </c>
      <c r="J519" s="11">
        <v>123874.51</v>
      </c>
      <c r="K519" s="11">
        <v>123874.51</v>
      </c>
      <c r="L519" s="11">
        <v>123874.51</v>
      </c>
      <c r="M519" s="11">
        <v>123874.51</v>
      </c>
      <c r="N519" s="11">
        <v>123874.51</v>
      </c>
      <c r="O519" s="11">
        <v>-104858.92</v>
      </c>
      <c r="P519" s="11">
        <v>-105246.03</v>
      </c>
      <c r="Q519" s="11">
        <v>-105633.14</v>
      </c>
      <c r="R519" s="11">
        <v>-106020.25</v>
      </c>
      <c r="S519" s="11">
        <v>-106407.36</v>
      </c>
      <c r="T519" s="11">
        <v>-106794.47</v>
      </c>
      <c r="U519" s="11">
        <v>-107181.58</v>
      </c>
      <c r="V519" s="11">
        <v>-107568.69</v>
      </c>
      <c r="W519" s="11">
        <v>-107955.8</v>
      </c>
      <c r="X519" s="11">
        <v>-108342.91</v>
      </c>
      <c r="Y519" s="11">
        <v>-108730.02</v>
      </c>
      <c r="Z519" s="11">
        <v>-109117.13</v>
      </c>
      <c r="AA519" s="11">
        <v>-109504.24</v>
      </c>
      <c r="AB519" s="11">
        <v>-387.11</v>
      </c>
      <c r="AC519" s="11">
        <v>-387.11</v>
      </c>
      <c r="AD519" s="11">
        <v>-387.11</v>
      </c>
      <c r="AE519" s="11">
        <v>-387.11</v>
      </c>
      <c r="AF519" s="11">
        <v>-387.11</v>
      </c>
      <c r="AG519" s="11">
        <v>-387.11</v>
      </c>
      <c r="AH519" s="11">
        <v>-387.11</v>
      </c>
      <c r="AI519" s="11">
        <v>-387.11</v>
      </c>
      <c r="AJ519" s="11">
        <v>-387.11</v>
      </c>
      <c r="AK519" s="11">
        <v>-387.11</v>
      </c>
      <c r="AL519" s="11">
        <v>-387.11</v>
      </c>
      <c r="AM519" s="11">
        <v>-387.11</v>
      </c>
      <c r="AN519" s="11">
        <v>-387.11</v>
      </c>
      <c r="AO519" t="str">
        <f t="shared" si="78"/>
        <v>ED</v>
      </c>
      <c r="AP519" t="str">
        <f>IFERROR(IF(VLOOKUP(MID(A519,4,2),'Data.Lookup - Do Not Print'!$S$3:$T$7,2,FALSE)=1,MID(A519,4,2),0),"AN")</f>
        <v>WA</v>
      </c>
      <c r="AQ519" s="153" t="s">
        <v>986</v>
      </c>
      <c r="AR519" t="str">
        <f t="shared" si="79"/>
        <v>396065</v>
      </c>
      <c r="AS519" t="str">
        <f>IF(AO519="GD",VLOOKUP(_xlfn.NUMBERVALUE(AR519),'Data.Lookup - Do Not Print'!$D$3:$E$12,2,TRUE),VLOOKUP(_xlfn.NUMBERVALUE(AR519),'Data.Lookup - Do Not Print'!$A$3:$B$16,2,TRUE))</f>
        <v>Transportation - Tools</v>
      </c>
      <c r="AT519">
        <v>4</v>
      </c>
      <c r="AU519" t="str">
        <f t="shared" si="80"/>
        <v>ED.WA4</v>
      </c>
      <c r="AV519" s="46">
        <f>VLOOKUP($AU519,'2022-Allocations'!$I$6:$T$24,AV$8,FALSE)</f>
        <v>1</v>
      </c>
      <c r="AW519" s="46">
        <f>VLOOKUP($AU519,'2022-Allocations'!$I$6:$T$24,AW$8,FALSE)</f>
        <v>0</v>
      </c>
      <c r="AX519" s="46">
        <f>VLOOKUP($AU519,'2022-Allocations'!$I$6:$T$24,AX$8,FALSE)</f>
        <v>0</v>
      </c>
      <c r="AY519" s="46">
        <f>VLOOKUP($AU519,'2022-Allocations'!$I$6:$T$24,AY$8,FALSE)</f>
        <v>0</v>
      </c>
      <c r="AZ519" s="46">
        <f>VLOOKUP($AU519,'2022-Allocations'!$I$6:$T$24,AZ$8,FALSE)</f>
        <v>0</v>
      </c>
      <c r="BA519" s="121">
        <f t="shared" si="88"/>
        <v>0</v>
      </c>
      <c r="BB519" s="46">
        <f>VLOOKUP(A519,'Data.Lookup - Do Not Print'!$G$3:$I$802,3,FALSE)</f>
        <v>3.7499999999999999E-2</v>
      </c>
      <c r="BC519" s="46">
        <f>VLOOKUP(A519,'Data.Lookup - Do Not Print'!$M$3:$O$802,3,FALSE)</f>
        <v>1.8800000000000001E-2</v>
      </c>
      <c r="BD519" s="46" t="str">
        <f t="shared" si="82"/>
        <v>N</v>
      </c>
      <c r="BE519" s="126">
        <f t="shared" si="83"/>
        <v>123875</v>
      </c>
      <c r="BF519" s="126">
        <f t="shared" si="84"/>
        <v>0</v>
      </c>
      <c r="BG519" s="126">
        <f t="shared" si="85"/>
        <v>0</v>
      </c>
      <c r="BH519" s="126">
        <f t="shared" si="86"/>
        <v>0</v>
      </c>
      <c r="BI519" s="126">
        <f t="shared" si="87"/>
        <v>0</v>
      </c>
      <c r="BJ519" s="131">
        <f t="shared" si="81"/>
        <v>0</v>
      </c>
    </row>
    <row r="520" spans="1:62" ht="13.5" thickBot="1">
      <c r="A520" s="9" t="s">
        <v>536</v>
      </c>
      <c r="B520" s="11">
        <v>5815378.6399999997</v>
      </c>
      <c r="C520" s="11">
        <v>5815378.6399999997</v>
      </c>
      <c r="D520" s="11">
        <v>5815378.6399999997</v>
      </c>
      <c r="E520" s="11">
        <v>5815378.6399999997</v>
      </c>
      <c r="F520" s="11">
        <v>5815378.6399999997</v>
      </c>
      <c r="G520" s="11">
        <v>5815378.6399999997</v>
      </c>
      <c r="H520" s="11">
        <v>5815378.6399999997</v>
      </c>
      <c r="I520" s="11">
        <v>5815378.6399999997</v>
      </c>
      <c r="J520" s="11">
        <v>5815378.6399999997</v>
      </c>
      <c r="K520" s="11">
        <v>5815378.6399999997</v>
      </c>
      <c r="L520" s="11">
        <v>5815378.6399999997</v>
      </c>
      <c r="M520" s="11">
        <v>5815378.6399999997</v>
      </c>
      <c r="N520" s="11">
        <v>5815378.6399999997</v>
      </c>
      <c r="O520" s="11">
        <v>-3865741.43</v>
      </c>
      <c r="P520" s="11">
        <v>-3883914.49</v>
      </c>
      <c r="Q520" s="11">
        <v>-3902087.55</v>
      </c>
      <c r="R520" s="11">
        <v>-3920260.61</v>
      </c>
      <c r="S520" s="11">
        <v>-3938433.67</v>
      </c>
      <c r="T520" s="11">
        <v>-3956606.73</v>
      </c>
      <c r="U520" s="11">
        <v>-3974779.79</v>
      </c>
      <c r="V520" s="11">
        <v>-3992952.85</v>
      </c>
      <c r="W520" s="11">
        <v>-4011125.91</v>
      </c>
      <c r="X520" s="11">
        <v>-4029298.97</v>
      </c>
      <c r="Y520" s="11">
        <v>-4047472.03</v>
      </c>
      <c r="Z520" s="11">
        <v>-4065645.09</v>
      </c>
      <c r="AA520" s="11">
        <v>-4083818.15</v>
      </c>
      <c r="AB520" s="11">
        <v>-18173.060000000001</v>
      </c>
      <c r="AC520" s="11">
        <v>-18173.060000000001</v>
      </c>
      <c r="AD520" s="11">
        <v>-18173.060000000001</v>
      </c>
      <c r="AE520" s="11">
        <v>-18173.060000000001</v>
      </c>
      <c r="AF520" s="11">
        <v>-18173.060000000001</v>
      </c>
      <c r="AG520" s="11">
        <v>-18173.060000000001</v>
      </c>
      <c r="AH520" s="11">
        <v>-18173.060000000001</v>
      </c>
      <c r="AI520" s="11">
        <v>-18173.060000000001</v>
      </c>
      <c r="AJ520" s="11">
        <v>-18173.060000000001</v>
      </c>
      <c r="AK520" s="11">
        <v>-18173.060000000001</v>
      </c>
      <c r="AL520" s="11">
        <v>-18173.060000000001</v>
      </c>
      <c r="AM520" s="11">
        <v>-18173.060000000001</v>
      </c>
      <c r="AN520" s="11">
        <v>-18173.060000000001</v>
      </c>
      <c r="AO520" t="str">
        <f t="shared" si="78"/>
        <v>ED</v>
      </c>
      <c r="AP520" t="str">
        <f>IFERROR(IF(VLOOKUP(MID(A520,4,2),'Data.Lookup - Do Not Print'!$S$3:$T$7,2,FALSE)=1,MID(A520,4,2),0),"AN")</f>
        <v>WA</v>
      </c>
      <c r="AQ520" s="153" t="s">
        <v>986</v>
      </c>
      <c r="AR520" t="str">
        <f t="shared" si="79"/>
        <v>396066</v>
      </c>
      <c r="AS520" t="str">
        <f>IF(AO520="GD",VLOOKUP(_xlfn.NUMBERVALUE(AR520),'Data.Lookup - Do Not Print'!$D$3:$E$12,2,TRUE),VLOOKUP(_xlfn.NUMBERVALUE(AR520),'Data.Lookup - Do Not Print'!$A$3:$B$16,2,TRUE))</f>
        <v>Transportation - Tools</v>
      </c>
      <c r="AT520">
        <v>4</v>
      </c>
      <c r="AU520" t="str">
        <f t="shared" si="80"/>
        <v>ED.WA4</v>
      </c>
      <c r="AV520" s="46">
        <f>VLOOKUP($AU520,'2022-Allocations'!$I$6:$T$24,AV$8,FALSE)</f>
        <v>1</v>
      </c>
      <c r="AW520" s="46">
        <f>VLOOKUP($AU520,'2022-Allocations'!$I$6:$T$24,AW$8,FALSE)</f>
        <v>0</v>
      </c>
      <c r="AX520" s="46">
        <f>VLOOKUP($AU520,'2022-Allocations'!$I$6:$T$24,AX$8,FALSE)</f>
        <v>0</v>
      </c>
      <c r="AY520" s="46">
        <f>VLOOKUP($AU520,'2022-Allocations'!$I$6:$T$24,AY$8,FALSE)</f>
        <v>0</v>
      </c>
      <c r="AZ520" s="46">
        <f>VLOOKUP($AU520,'2022-Allocations'!$I$6:$T$24,AZ$8,FALSE)</f>
        <v>0</v>
      </c>
      <c r="BA520" s="121">
        <f t="shared" si="88"/>
        <v>0</v>
      </c>
      <c r="BB520" s="46">
        <f>VLOOKUP(A520,'Data.Lookup - Do Not Print'!$G$3:$I$802,3,FALSE)</f>
        <v>3.7499999999999999E-2</v>
      </c>
      <c r="BC520" s="46">
        <f>VLOOKUP(A520,'Data.Lookup - Do Not Print'!$M$3:$O$802,3,FALSE)</f>
        <v>1.8800000000000001E-2</v>
      </c>
      <c r="BD520" s="46" t="str">
        <f t="shared" si="82"/>
        <v>N</v>
      </c>
      <c r="BE520" s="126">
        <f t="shared" si="83"/>
        <v>5815379</v>
      </c>
      <c r="BF520" s="126">
        <f t="shared" si="84"/>
        <v>0</v>
      </c>
      <c r="BG520" s="126">
        <f t="shared" si="85"/>
        <v>0</v>
      </c>
      <c r="BH520" s="126">
        <f t="shared" si="86"/>
        <v>0</v>
      </c>
      <c r="BI520" s="126">
        <f t="shared" si="87"/>
        <v>0</v>
      </c>
      <c r="BJ520" s="131">
        <f t="shared" si="81"/>
        <v>0</v>
      </c>
    </row>
    <row r="521" spans="1:62" ht="13.5" thickBot="1">
      <c r="A521" s="9" t="s">
        <v>537</v>
      </c>
      <c r="B521" s="11">
        <v>2234089.5</v>
      </c>
      <c r="C521" s="11">
        <v>2234089.5</v>
      </c>
      <c r="D521" s="11">
        <v>2234089.5</v>
      </c>
      <c r="E521" s="11">
        <v>2234089.5</v>
      </c>
      <c r="F521" s="11">
        <v>2234089.5</v>
      </c>
      <c r="G521" s="11">
        <v>2234089.5</v>
      </c>
      <c r="H521" s="11">
        <v>2234089.5</v>
      </c>
      <c r="I521" s="11">
        <v>2078757.92</v>
      </c>
      <c r="J521" s="11">
        <v>2078757.92</v>
      </c>
      <c r="K521" s="11">
        <v>2078757.92</v>
      </c>
      <c r="L521" s="11">
        <v>2078757.92</v>
      </c>
      <c r="M521" s="11">
        <v>2078757.92</v>
      </c>
      <c r="N521" s="11">
        <v>2078757.92</v>
      </c>
      <c r="O521" s="11">
        <v>-1264443.9099999999</v>
      </c>
      <c r="P521" s="11">
        <v>-1278555.9099999999</v>
      </c>
      <c r="Q521" s="11">
        <v>-1292667.9099999999</v>
      </c>
      <c r="R521" s="11">
        <v>-1306779.9099999999</v>
      </c>
      <c r="S521" s="11">
        <v>-1320891.9099999999</v>
      </c>
      <c r="T521" s="11">
        <v>-1335003.9099999999</v>
      </c>
      <c r="U521" s="11">
        <v>-1349115.91</v>
      </c>
      <c r="V521" s="11">
        <v>-1207405.74</v>
      </c>
      <c r="W521" s="11">
        <v>-1220536.56</v>
      </c>
      <c r="X521" s="11">
        <v>-1233667.3799999999</v>
      </c>
      <c r="Y521" s="11">
        <v>-1246798.2</v>
      </c>
      <c r="Z521" s="11">
        <v>-1259929.02</v>
      </c>
      <c r="AA521" s="11">
        <v>-1273059.8400000001</v>
      </c>
      <c r="AB521" s="12">
        <v>-14112</v>
      </c>
      <c r="AC521" s="12">
        <v>-14112</v>
      </c>
      <c r="AD521" s="12">
        <v>-14112</v>
      </c>
      <c r="AE521" s="12">
        <v>-14112</v>
      </c>
      <c r="AF521" s="12">
        <v>-14112</v>
      </c>
      <c r="AG521" s="12">
        <v>-14112</v>
      </c>
      <c r="AH521" s="12">
        <v>-14112</v>
      </c>
      <c r="AI521" s="11">
        <v>-13621.41</v>
      </c>
      <c r="AJ521" s="11">
        <v>-13130.82</v>
      </c>
      <c r="AK521" s="11">
        <v>-13130.82</v>
      </c>
      <c r="AL521" s="11">
        <v>-13130.82</v>
      </c>
      <c r="AM521" s="11">
        <v>-13130.82</v>
      </c>
      <c r="AN521" s="11">
        <v>-13130.82</v>
      </c>
      <c r="AO521" t="str">
        <f t="shared" si="78"/>
        <v>ED</v>
      </c>
      <c r="AP521" t="str">
        <f>IFERROR(IF(VLOOKUP(MID(A521,4,2),'Data.Lookup - Do Not Print'!$S$3:$T$7,2,FALSE)=1,MID(A521,4,2),0),"AN")</f>
        <v>WA</v>
      </c>
      <c r="AQ521" s="153" t="s">
        <v>986</v>
      </c>
      <c r="AR521" t="str">
        <f t="shared" si="79"/>
        <v>396067</v>
      </c>
      <c r="AS521" t="str">
        <f>IF(AO521="GD",VLOOKUP(_xlfn.NUMBERVALUE(AR521),'Data.Lookup - Do Not Print'!$D$3:$E$12,2,TRUE),VLOOKUP(_xlfn.NUMBERVALUE(AR521),'Data.Lookup - Do Not Print'!$A$3:$B$16,2,TRUE))</f>
        <v>Transportation - Tools</v>
      </c>
      <c r="AT521">
        <v>4</v>
      </c>
      <c r="AU521" t="str">
        <f t="shared" si="80"/>
        <v>ED.WA4</v>
      </c>
      <c r="AV521" s="46">
        <f>VLOOKUP($AU521,'2022-Allocations'!$I$6:$T$24,AV$8,FALSE)</f>
        <v>1</v>
      </c>
      <c r="AW521" s="46">
        <f>VLOOKUP($AU521,'2022-Allocations'!$I$6:$T$24,AW$8,FALSE)</f>
        <v>0</v>
      </c>
      <c r="AX521" s="46">
        <f>VLOOKUP($AU521,'2022-Allocations'!$I$6:$T$24,AX$8,FALSE)</f>
        <v>0</v>
      </c>
      <c r="AY521" s="46">
        <f>VLOOKUP($AU521,'2022-Allocations'!$I$6:$T$24,AY$8,FALSE)</f>
        <v>0</v>
      </c>
      <c r="AZ521" s="46">
        <f>VLOOKUP($AU521,'2022-Allocations'!$I$6:$T$24,AZ$8,FALSE)</f>
        <v>0</v>
      </c>
      <c r="BA521" s="121">
        <f t="shared" si="88"/>
        <v>0</v>
      </c>
      <c r="BB521" s="46">
        <f>VLOOKUP(A521,'Data.Lookup - Do Not Print'!$G$3:$I$802,3,FALSE)</f>
        <v>7.5800000000000006E-2</v>
      </c>
      <c r="BC521" s="46">
        <f>VLOOKUP(A521,'Data.Lookup - Do Not Print'!$M$3:$O$802,3,FALSE)</f>
        <v>3.6600000000000001E-2</v>
      </c>
      <c r="BD521" s="46" t="str">
        <f t="shared" si="82"/>
        <v>N</v>
      </c>
      <c r="BE521" s="126">
        <f t="shared" si="83"/>
        <v>2078758</v>
      </c>
      <c r="BF521" s="126">
        <f t="shared" si="84"/>
        <v>0</v>
      </c>
      <c r="BG521" s="126">
        <f t="shared" si="85"/>
        <v>0</v>
      </c>
      <c r="BH521" s="126">
        <f t="shared" si="86"/>
        <v>0</v>
      </c>
      <c r="BI521" s="126">
        <f t="shared" si="87"/>
        <v>0</v>
      </c>
      <c r="BJ521" s="131">
        <f t="shared" si="81"/>
        <v>0</v>
      </c>
    </row>
    <row r="522" spans="1:62" ht="13.5" thickBot="1">
      <c r="A522" s="9" t="s">
        <v>538</v>
      </c>
      <c r="B522" s="11">
        <v>3693310.46</v>
      </c>
      <c r="C522" s="11">
        <v>3693310.46</v>
      </c>
      <c r="D522" s="11">
        <v>3693310.46</v>
      </c>
      <c r="E522" s="11">
        <v>3693310.46</v>
      </c>
      <c r="F522" s="11">
        <v>3693310.46</v>
      </c>
      <c r="G522" s="11">
        <v>3693310.46</v>
      </c>
      <c r="H522" s="11">
        <v>3693310.46</v>
      </c>
      <c r="I522" s="11">
        <v>3693310.46</v>
      </c>
      <c r="J522" s="11">
        <v>3693310.46</v>
      </c>
      <c r="K522" s="11">
        <v>3693310.46</v>
      </c>
      <c r="L522" s="11">
        <v>3693310.46</v>
      </c>
      <c r="M522" s="11">
        <v>3693310.46</v>
      </c>
      <c r="N522" s="11">
        <v>3693310.46</v>
      </c>
      <c r="O522" s="11">
        <v>-2896389.62</v>
      </c>
      <c r="P522" s="11">
        <v>-2907931.22</v>
      </c>
      <c r="Q522" s="11">
        <v>-2919472.82</v>
      </c>
      <c r="R522" s="11">
        <v>-2931014.42</v>
      </c>
      <c r="S522" s="11">
        <v>-2942556.02</v>
      </c>
      <c r="T522" s="11">
        <v>-2954097.62</v>
      </c>
      <c r="U522" s="11">
        <v>-2965639.22</v>
      </c>
      <c r="V522" s="11">
        <v>-2977180.82</v>
      </c>
      <c r="W522" s="11">
        <v>-2988722.42</v>
      </c>
      <c r="X522" s="11">
        <v>-3000264.02</v>
      </c>
      <c r="Y522" s="11">
        <v>-3011805.62</v>
      </c>
      <c r="Z522" s="11">
        <v>-3023347.22</v>
      </c>
      <c r="AA522" s="11">
        <v>-3034888.82</v>
      </c>
      <c r="AB522" s="11">
        <v>-11541.6</v>
      </c>
      <c r="AC522" s="11">
        <v>-11541.6</v>
      </c>
      <c r="AD522" s="11">
        <v>-11541.6</v>
      </c>
      <c r="AE522" s="11">
        <v>-11541.6</v>
      </c>
      <c r="AF522" s="11">
        <v>-11541.6</v>
      </c>
      <c r="AG522" s="11">
        <v>-11541.6</v>
      </c>
      <c r="AH522" s="11">
        <v>-11541.6</v>
      </c>
      <c r="AI522" s="11">
        <v>-11541.6</v>
      </c>
      <c r="AJ522" s="11">
        <v>-11541.6</v>
      </c>
      <c r="AK522" s="11">
        <v>-11541.6</v>
      </c>
      <c r="AL522" s="11">
        <v>-11541.6</v>
      </c>
      <c r="AM522" s="11">
        <v>-11541.6</v>
      </c>
      <c r="AN522" s="11">
        <v>-11541.6</v>
      </c>
      <c r="AO522" t="str">
        <f t="shared" si="78"/>
        <v>ED</v>
      </c>
      <c r="AP522" t="str">
        <f>IFERROR(IF(VLOOKUP(MID(A522,4,2),'Data.Lookup - Do Not Print'!$S$3:$T$7,2,FALSE)=1,MID(A522,4,2),0),"AN")</f>
        <v>WA</v>
      </c>
      <c r="AQ522" s="153" t="s">
        <v>986</v>
      </c>
      <c r="AR522" t="str">
        <f t="shared" si="79"/>
        <v>396068</v>
      </c>
      <c r="AS522" t="str">
        <f>IF(AO522="GD",VLOOKUP(_xlfn.NUMBERVALUE(AR522),'Data.Lookup - Do Not Print'!$D$3:$E$12,2,TRUE),VLOOKUP(_xlfn.NUMBERVALUE(AR522),'Data.Lookup - Do Not Print'!$A$3:$B$16,2,TRUE))</f>
        <v>Transportation - Tools</v>
      </c>
      <c r="AT522">
        <v>4</v>
      </c>
      <c r="AU522" t="str">
        <f t="shared" si="80"/>
        <v>ED.WA4</v>
      </c>
      <c r="AV522" s="46">
        <f>VLOOKUP($AU522,'2022-Allocations'!$I$6:$T$24,AV$8,FALSE)</f>
        <v>1</v>
      </c>
      <c r="AW522" s="46">
        <f>VLOOKUP($AU522,'2022-Allocations'!$I$6:$T$24,AW$8,FALSE)</f>
        <v>0</v>
      </c>
      <c r="AX522" s="46">
        <f>VLOOKUP($AU522,'2022-Allocations'!$I$6:$T$24,AX$8,FALSE)</f>
        <v>0</v>
      </c>
      <c r="AY522" s="46">
        <f>VLOOKUP($AU522,'2022-Allocations'!$I$6:$T$24,AY$8,FALSE)</f>
        <v>0</v>
      </c>
      <c r="AZ522" s="46">
        <f>VLOOKUP($AU522,'2022-Allocations'!$I$6:$T$24,AZ$8,FALSE)</f>
        <v>0</v>
      </c>
      <c r="BA522" s="121">
        <f t="shared" si="88"/>
        <v>0</v>
      </c>
      <c r="BB522" s="46">
        <f>VLOOKUP(A522,'Data.Lookup - Do Not Print'!$G$3:$I$802,3,FALSE)</f>
        <v>3.7499999999999999E-2</v>
      </c>
      <c r="BC522" s="46">
        <f>VLOOKUP(A522,'Data.Lookup - Do Not Print'!$M$3:$O$802,3,FALSE)</f>
        <v>1.8800000000000001E-2</v>
      </c>
      <c r="BD522" s="46" t="str">
        <f t="shared" si="82"/>
        <v>N</v>
      </c>
      <c r="BE522" s="126">
        <f t="shared" si="83"/>
        <v>3693310</v>
      </c>
      <c r="BF522" s="126">
        <f t="shared" si="84"/>
        <v>0</v>
      </c>
      <c r="BG522" s="126">
        <f t="shared" si="85"/>
        <v>0</v>
      </c>
      <c r="BH522" s="126">
        <f t="shared" si="86"/>
        <v>0</v>
      </c>
      <c r="BI522" s="126">
        <f t="shared" si="87"/>
        <v>0</v>
      </c>
      <c r="BJ522" s="131">
        <f t="shared" si="81"/>
        <v>0</v>
      </c>
    </row>
    <row r="523" spans="1:62" ht="13.5" thickBot="1">
      <c r="A523" s="9" t="s">
        <v>539</v>
      </c>
      <c r="B523" s="11">
        <v>11203377.07</v>
      </c>
      <c r="C523" s="11">
        <v>11203178.92</v>
      </c>
      <c r="D523" s="11">
        <v>11203178.92</v>
      </c>
      <c r="E523" s="11">
        <v>11220492.029999999</v>
      </c>
      <c r="F523" s="11">
        <v>11220492.029999999</v>
      </c>
      <c r="G523" s="11">
        <v>11220492.029999999</v>
      </c>
      <c r="H523" s="11">
        <v>11220492.029999999</v>
      </c>
      <c r="I523" s="11">
        <v>11209137.119999999</v>
      </c>
      <c r="J523" s="11">
        <v>11212007.369999999</v>
      </c>
      <c r="K523" s="11">
        <v>11545497.49</v>
      </c>
      <c r="L523" s="11">
        <v>11545497.49</v>
      </c>
      <c r="M523" s="11">
        <v>11545497.49</v>
      </c>
      <c r="N523" s="11">
        <v>11910130.68</v>
      </c>
      <c r="O523" s="11">
        <v>-3924164.61</v>
      </c>
      <c r="P523" s="11">
        <v>-3986238.19</v>
      </c>
      <c r="Q523" s="11">
        <v>-4048509.19</v>
      </c>
      <c r="R523" s="11">
        <v>-4110828.31</v>
      </c>
      <c r="S523" s="11">
        <v>-4173195.54</v>
      </c>
      <c r="T523" s="11">
        <v>-4235562.7699999996</v>
      </c>
      <c r="U523" s="12">
        <v>-4297930</v>
      </c>
      <c r="V523" s="11">
        <v>-4348910.7699999996</v>
      </c>
      <c r="W523" s="11">
        <v>-4411222.87</v>
      </c>
      <c r="X523" s="11">
        <v>-4474469.7699999996</v>
      </c>
      <c r="Y523" s="11">
        <v>-4538643.49</v>
      </c>
      <c r="Z523" s="11">
        <v>-4602817.21</v>
      </c>
      <c r="AA523" s="11">
        <v>-4668004.3099999996</v>
      </c>
      <c r="AB523" s="11">
        <v>-62295.89</v>
      </c>
      <c r="AC523" s="11">
        <v>-62271.56</v>
      </c>
      <c r="AD523" s="12">
        <v>-62271</v>
      </c>
      <c r="AE523" s="11">
        <v>-62319.12</v>
      </c>
      <c r="AF523" s="11">
        <v>-62367.23</v>
      </c>
      <c r="AG523" s="11">
        <v>-62367.23</v>
      </c>
      <c r="AH523" s="11">
        <v>-62367.23</v>
      </c>
      <c r="AI523" s="11">
        <v>-62335.68</v>
      </c>
      <c r="AJ523" s="11">
        <v>-62312.1</v>
      </c>
      <c r="AK523" s="11">
        <v>-63246.9</v>
      </c>
      <c r="AL523" s="11">
        <v>-64173.72</v>
      </c>
      <c r="AM523" s="11">
        <v>-64173.72</v>
      </c>
      <c r="AN523" s="11">
        <v>-65187.1</v>
      </c>
      <c r="AO523" t="str">
        <f t="shared" ref="AO523:AO586" si="89">LEFT(A523,2)</f>
        <v>ED</v>
      </c>
      <c r="AP523" t="str">
        <f>IFERROR(IF(VLOOKUP(MID(A523,4,2),'Data.Lookup - Do Not Print'!$S$3:$T$7,2,FALSE)=1,MID(A523,4,2),0),"AN")</f>
        <v>WA</v>
      </c>
      <c r="AQ523" s="153" t="s">
        <v>986</v>
      </c>
      <c r="AR523" t="str">
        <f t="shared" ref="AR523:AR586" si="90">RIGHT(A523,6)</f>
        <v>397000</v>
      </c>
      <c r="AS523" t="str">
        <f>IF(AO523="GD",VLOOKUP(_xlfn.NUMBERVALUE(AR523),'Data.Lookup - Do Not Print'!$D$3:$E$12,2,TRUE),VLOOKUP(_xlfn.NUMBERVALUE(AR523),'Data.Lookup - Do Not Print'!$A$3:$B$16,2,TRUE))</f>
        <v>General</v>
      </c>
      <c r="AT523">
        <v>4</v>
      </c>
      <c r="AU523" t="str">
        <f t="shared" ref="AU523:AU586" si="91">_xlfn.CONCAT(AO523,".",AP523,AT523)</f>
        <v>ED.WA4</v>
      </c>
      <c r="AV523" s="46">
        <f>VLOOKUP($AU523,'2022-Allocations'!$I$6:$T$24,AV$8,FALSE)</f>
        <v>1</v>
      </c>
      <c r="AW523" s="46">
        <f>VLOOKUP($AU523,'2022-Allocations'!$I$6:$T$24,AW$8,FALSE)</f>
        <v>0</v>
      </c>
      <c r="AX523" s="46">
        <f>VLOOKUP($AU523,'2022-Allocations'!$I$6:$T$24,AX$8,FALSE)</f>
        <v>0</v>
      </c>
      <c r="AY523" s="46">
        <f>VLOOKUP($AU523,'2022-Allocations'!$I$6:$T$24,AY$8,FALSE)</f>
        <v>0</v>
      </c>
      <c r="AZ523" s="46">
        <f>VLOOKUP($AU523,'2022-Allocations'!$I$6:$T$24,AZ$8,FALSE)</f>
        <v>0</v>
      </c>
      <c r="BA523" s="121">
        <f t="shared" si="88"/>
        <v>0</v>
      </c>
      <c r="BB523" s="46">
        <f>VLOOKUP(A523,'Data.Lookup - Do Not Print'!$G$3:$I$802,3,FALSE)</f>
        <v>6.6699999999999995E-2</v>
      </c>
      <c r="BC523" s="46">
        <f>VLOOKUP(A523,'Data.Lookup - Do Not Print'!$M$3:$O$802,3,FALSE)</f>
        <v>6.6699999999999995E-2</v>
      </c>
      <c r="BD523" s="46" t="str">
        <f t="shared" si="82"/>
        <v>N</v>
      </c>
      <c r="BE523" s="126">
        <f t="shared" si="83"/>
        <v>11910131</v>
      </c>
      <c r="BF523" s="126">
        <f t="shared" si="84"/>
        <v>0</v>
      </c>
      <c r="BG523" s="126">
        <f t="shared" si="85"/>
        <v>0</v>
      </c>
      <c r="BH523" s="126">
        <f t="shared" si="86"/>
        <v>0</v>
      </c>
      <c r="BI523" s="126">
        <f t="shared" si="87"/>
        <v>0</v>
      </c>
      <c r="BJ523" s="131">
        <f t="shared" ref="BJ523:BJ586" si="92">IF(ABS(SUM(BE523:BI523)-N523)&gt;1,"Allocate",0)</f>
        <v>0</v>
      </c>
    </row>
    <row r="524" spans="1:62" ht="13.5" thickBot="1">
      <c r="A524" s="9" t="s">
        <v>540</v>
      </c>
      <c r="B524" s="11">
        <v>840975.21</v>
      </c>
      <c r="C524" s="11">
        <v>840975.21</v>
      </c>
      <c r="D524" s="11">
        <v>840975.21</v>
      </c>
      <c r="E524" s="11">
        <v>969863.84</v>
      </c>
      <c r="F524" s="11">
        <v>1008776.5</v>
      </c>
      <c r="G524" s="11">
        <v>1012796.21</v>
      </c>
      <c r="H524" s="11">
        <v>1013611.63</v>
      </c>
      <c r="I524" s="11">
        <v>1014806.12</v>
      </c>
      <c r="J524" s="11">
        <v>1062042.26</v>
      </c>
      <c r="K524" s="11">
        <v>1053441.77</v>
      </c>
      <c r="L524" s="11">
        <v>1054425.7</v>
      </c>
      <c r="M524" s="11">
        <v>1054425.7</v>
      </c>
      <c r="N524" s="11">
        <v>1061383.1299999999</v>
      </c>
      <c r="O524" s="11">
        <v>-84228.84</v>
      </c>
      <c r="P524" s="11">
        <v>-88903.26</v>
      </c>
      <c r="Q524" s="11">
        <v>-93577.68</v>
      </c>
      <c r="R524" s="11">
        <v>-98610.3</v>
      </c>
      <c r="S524" s="11">
        <v>-104109.27</v>
      </c>
      <c r="T524" s="11">
        <v>-109727.55</v>
      </c>
      <c r="U524" s="11">
        <v>-115359.27</v>
      </c>
      <c r="V524" s="11">
        <v>-120996.58</v>
      </c>
      <c r="W524" s="11">
        <v>-126768.49</v>
      </c>
      <c r="X524" s="11">
        <v>-132647.76999999999</v>
      </c>
      <c r="Y524" s="11">
        <v>-138505.89000000001</v>
      </c>
      <c r="Z524" s="11">
        <v>-144366.74</v>
      </c>
      <c r="AA524" s="11">
        <v>-150246.93</v>
      </c>
      <c r="AB524" s="11">
        <v>-4674.42</v>
      </c>
      <c r="AC524" s="11">
        <v>-4674.42</v>
      </c>
      <c r="AD524" s="11">
        <v>-4674.42</v>
      </c>
      <c r="AE524" s="11">
        <v>-5032.62</v>
      </c>
      <c r="AF524" s="11">
        <v>-5498.97</v>
      </c>
      <c r="AG524" s="11">
        <v>-5618.28</v>
      </c>
      <c r="AH524" s="11">
        <v>-5631.72</v>
      </c>
      <c r="AI524" s="11">
        <v>-5637.31</v>
      </c>
      <c r="AJ524" s="11">
        <v>-5771.91</v>
      </c>
      <c r="AK524" s="11">
        <v>-5879.28</v>
      </c>
      <c r="AL524" s="11">
        <v>-5858.12</v>
      </c>
      <c r="AM524" s="11">
        <v>-5860.85</v>
      </c>
      <c r="AN524" s="11">
        <v>-5880.19</v>
      </c>
      <c r="AO524" t="str">
        <f t="shared" si="89"/>
        <v>ED</v>
      </c>
      <c r="AP524" t="str">
        <f>IFERROR(IF(VLOOKUP(MID(A524,4,2),'Data.Lookup - Do Not Print'!$S$3:$T$7,2,FALSE)=1,MID(A524,4,2),0),"AN")</f>
        <v>WA</v>
      </c>
      <c r="AQ524" s="153" t="s">
        <v>986</v>
      </c>
      <c r="AR524" t="str">
        <f t="shared" si="90"/>
        <v>397500</v>
      </c>
      <c r="AS524" t="str">
        <f>IF(AO524="GD",VLOOKUP(_xlfn.NUMBERVALUE(AR524),'Data.Lookup - Do Not Print'!$D$3:$E$12,2,TRUE),VLOOKUP(_xlfn.NUMBERVALUE(AR524),'Data.Lookup - Do Not Print'!$A$3:$B$16,2,TRUE))</f>
        <v>General</v>
      </c>
      <c r="AT524">
        <v>4</v>
      </c>
      <c r="AU524" t="str">
        <f t="shared" si="91"/>
        <v>ED.WA4</v>
      </c>
      <c r="AV524" s="46">
        <f>VLOOKUP($AU524,'2022-Allocations'!$I$6:$T$24,AV$8,FALSE)</f>
        <v>1</v>
      </c>
      <c r="AW524" s="46">
        <f>VLOOKUP($AU524,'2022-Allocations'!$I$6:$T$24,AW$8,FALSE)</f>
        <v>0</v>
      </c>
      <c r="AX524" s="46">
        <f>VLOOKUP($AU524,'2022-Allocations'!$I$6:$T$24,AX$8,FALSE)</f>
        <v>0</v>
      </c>
      <c r="AY524" s="46">
        <f>VLOOKUP($AU524,'2022-Allocations'!$I$6:$T$24,AY$8,FALSE)</f>
        <v>0</v>
      </c>
      <c r="AZ524" s="46">
        <f>VLOOKUP($AU524,'2022-Allocations'!$I$6:$T$24,AZ$8,FALSE)</f>
        <v>0</v>
      </c>
      <c r="BA524" s="121">
        <f t="shared" si="88"/>
        <v>0</v>
      </c>
      <c r="BB524" s="46">
        <f>VLOOKUP(A524,'Data.Lookup - Do Not Print'!$G$3:$I$802,3,FALSE)</f>
        <v>6.6699999999999995E-2</v>
      </c>
      <c r="BC524" s="46">
        <f>VLOOKUP(A524,'Data.Lookup - Do Not Print'!$M$3:$O$802,3,FALSE)</f>
        <v>6.6699999999999995E-2</v>
      </c>
      <c r="BD524" s="46" t="str">
        <f t="shared" ref="BD524:BD587" si="93">IF(AND(BB524=0,BC524=0),"Y","N")</f>
        <v>N</v>
      </c>
      <c r="BE524" s="126">
        <f t="shared" ref="BE524:BE587" si="94">ROUND($N524*AV524,0)</f>
        <v>1061383</v>
      </c>
      <c r="BF524" s="126">
        <f t="shared" ref="BF524:BF587" si="95">ROUND($N524*AW524,0)</f>
        <v>0</v>
      </c>
      <c r="BG524" s="126">
        <f t="shared" ref="BG524:BG587" si="96">ROUND($N524*AX524,0)</f>
        <v>0</v>
      </c>
      <c r="BH524" s="126">
        <f t="shared" ref="BH524:BH587" si="97">ROUND($N524*AY524,0)</f>
        <v>0</v>
      </c>
      <c r="BI524" s="126">
        <f t="shared" ref="BI524:BI587" si="98">ROUND($N524*AZ524,0)</f>
        <v>0</v>
      </c>
      <c r="BJ524" s="131">
        <f t="shared" si="92"/>
        <v>0</v>
      </c>
    </row>
    <row r="525" spans="1:62" ht="13.5" thickBot="1">
      <c r="A525" s="9" t="s">
        <v>541</v>
      </c>
      <c r="B525" s="11">
        <v>115586.79</v>
      </c>
      <c r="C525" s="11">
        <v>117597.4</v>
      </c>
      <c r="D525" s="11">
        <v>121779.94</v>
      </c>
      <c r="E525" s="11">
        <v>126638.67</v>
      </c>
      <c r="F525" s="11">
        <v>131385.9</v>
      </c>
      <c r="G525" s="11">
        <v>203346.3</v>
      </c>
      <c r="H525" s="11">
        <v>206729.08</v>
      </c>
      <c r="I525" s="11">
        <v>214378.32</v>
      </c>
      <c r="J525" s="11">
        <v>225197.91</v>
      </c>
      <c r="K525" s="11">
        <v>230201.48</v>
      </c>
      <c r="L525" s="11">
        <v>231955.02</v>
      </c>
      <c r="M525" s="11">
        <v>234742.68</v>
      </c>
      <c r="N525" s="11">
        <v>242970.38</v>
      </c>
      <c r="O525" s="11">
        <v>-1448.61</v>
      </c>
      <c r="P525" s="11">
        <v>-2096.67</v>
      </c>
      <c r="Q525" s="11">
        <v>-2761.94</v>
      </c>
      <c r="R525" s="11">
        <v>-3452.34</v>
      </c>
      <c r="S525" s="11">
        <v>-4169.43</v>
      </c>
      <c r="T525" s="11">
        <v>-5099.7</v>
      </c>
      <c r="U525" s="11">
        <v>-6239.37</v>
      </c>
      <c r="V525" s="11">
        <v>-7409.69</v>
      </c>
      <c r="W525" s="11">
        <v>-8631.34</v>
      </c>
      <c r="X525" s="11">
        <v>-9896.9699999999993</v>
      </c>
      <c r="Y525" s="11">
        <v>-11181.38</v>
      </c>
      <c r="Z525" s="11">
        <v>-12478.41</v>
      </c>
      <c r="AA525" s="11">
        <v>-13806.05</v>
      </c>
      <c r="AB525" s="11">
        <v>-612.47</v>
      </c>
      <c r="AC525" s="11">
        <v>-648.05999999999995</v>
      </c>
      <c r="AD525" s="11">
        <v>-665.27</v>
      </c>
      <c r="AE525" s="11">
        <v>-690.4</v>
      </c>
      <c r="AF525" s="11">
        <v>-717.09</v>
      </c>
      <c r="AG525" s="11">
        <v>-930.27</v>
      </c>
      <c r="AH525" s="11">
        <v>-1139.67</v>
      </c>
      <c r="AI525" s="11">
        <v>-1170.32</v>
      </c>
      <c r="AJ525" s="11">
        <v>-1221.6500000000001</v>
      </c>
      <c r="AK525" s="11">
        <v>-1265.6300000000001</v>
      </c>
      <c r="AL525" s="11">
        <v>-1284.4100000000001</v>
      </c>
      <c r="AM525" s="11">
        <v>-1297.03</v>
      </c>
      <c r="AN525" s="11">
        <v>-1327.64</v>
      </c>
      <c r="AO525" t="str">
        <f t="shared" si="89"/>
        <v>ED</v>
      </c>
      <c r="AP525" t="str">
        <f>IFERROR(IF(VLOOKUP(MID(A525,4,2),'Data.Lookup - Do Not Print'!$S$3:$T$7,2,FALSE)=1,MID(A525,4,2),0),"AN")</f>
        <v>WA</v>
      </c>
      <c r="AQ525" s="153" t="s">
        <v>986</v>
      </c>
      <c r="AR525" t="str">
        <f t="shared" si="90"/>
        <v>397600</v>
      </c>
      <c r="AS525" t="str">
        <f>IF(AO525="GD",VLOOKUP(_xlfn.NUMBERVALUE(AR525),'Data.Lookup - Do Not Print'!$D$3:$E$12,2,TRUE),VLOOKUP(_xlfn.NUMBERVALUE(AR525),'Data.Lookup - Do Not Print'!$A$3:$B$16,2,TRUE))</f>
        <v>General</v>
      </c>
      <c r="AT525">
        <v>4</v>
      </c>
      <c r="AU525" t="str">
        <f t="shared" si="91"/>
        <v>ED.WA4</v>
      </c>
      <c r="AV525" s="46">
        <f>VLOOKUP($AU525,'2022-Allocations'!$I$6:$T$24,AV$8,FALSE)</f>
        <v>1</v>
      </c>
      <c r="AW525" s="46">
        <f>VLOOKUP($AU525,'2022-Allocations'!$I$6:$T$24,AW$8,FALSE)</f>
        <v>0</v>
      </c>
      <c r="AX525" s="46">
        <f>VLOOKUP($AU525,'2022-Allocations'!$I$6:$T$24,AX$8,FALSE)</f>
        <v>0</v>
      </c>
      <c r="AY525" s="46">
        <f>VLOOKUP($AU525,'2022-Allocations'!$I$6:$T$24,AY$8,FALSE)</f>
        <v>0</v>
      </c>
      <c r="AZ525" s="46">
        <f>VLOOKUP($AU525,'2022-Allocations'!$I$6:$T$24,AZ$8,FALSE)</f>
        <v>0</v>
      </c>
      <c r="BA525" s="121">
        <f t="shared" si="88"/>
        <v>0</v>
      </c>
      <c r="BB525" s="46">
        <f>VLOOKUP(A525,'Data.Lookup - Do Not Print'!$G$3:$I$802,3,FALSE)</f>
        <v>6.6699999999999995E-2</v>
      </c>
      <c r="BC525" s="46">
        <f>VLOOKUP(A525,'Data.Lookup - Do Not Print'!$M$3:$O$802,3,FALSE)</f>
        <v>6.6699999999999995E-2</v>
      </c>
      <c r="BD525" s="46" t="str">
        <f t="shared" si="93"/>
        <v>N</v>
      </c>
      <c r="BE525" s="126">
        <f t="shared" si="94"/>
        <v>242970</v>
      </c>
      <c r="BF525" s="126">
        <f t="shared" si="95"/>
        <v>0</v>
      </c>
      <c r="BG525" s="126">
        <f t="shared" si="96"/>
        <v>0</v>
      </c>
      <c r="BH525" s="126">
        <f t="shared" si="97"/>
        <v>0</v>
      </c>
      <c r="BI525" s="126">
        <f t="shared" si="98"/>
        <v>0</v>
      </c>
      <c r="BJ525" s="131">
        <f t="shared" si="92"/>
        <v>0</v>
      </c>
    </row>
    <row r="526" spans="1:62" ht="13.5" thickBot="1">
      <c r="A526" s="9" t="s">
        <v>542</v>
      </c>
      <c r="B526" s="11">
        <v>409990.63</v>
      </c>
      <c r="C526" s="11">
        <v>409990.63</v>
      </c>
      <c r="D526" s="11">
        <v>409990.63</v>
      </c>
      <c r="E526" s="11">
        <v>409990.63</v>
      </c>
      <c r="F526" s="11">
        <v>409990.63</v>
      </c>
      <c r="G526" s="11">
        <v>409990.63</v>
      </c>
      <c r="H526" s="11">
        <v>448093.54</v>
      </c>
      <c r="I526" s="11">
        <v>446262.27</v>
      </c>
      <c r="J526" s="11">
        <v>447946.48</v>
      </c>
      <c r="K526" s="11">
        <v>449545.01</v>
      </c>
      <c r="L526" s="11">
        <v>450025.79</v>
      </c>
      <c r="M526" s="11">
        <v>450194.49</v>
      </c>
      <c r="N526" s="11">
        <v>450194.49</v>
      </c>
      <c r="O526" s="11">
        <v>-90868.72</v>
      </c>
      <c r="P526" s="11">
        <v>-97737.75</v>
      </c>
      <c r="Q526" s="11">
        <v>-104606.79</v>
      </c>
      <c r="R526" s="11">
        <v>-111475.83</v>
      </c>
      <c r="S526" s="11">
        <v>-118344.87</v>
      </c>
      <c r="T526" s="11">
        <v>-125213.91</v>
      </c>
      <c r="U526" s="11">
        <v>-132400.47</v>
      </c>
      <c r="V526" s="11">
        <v>-139889.16</v>
      </c>
      <c r="W526" s="11">
        <v>-147376.6</v>
      </c>
      <c r="X526" s="11">
        <v>-154892.57</v>
      </c>
      <c r="Y526" s="11">
        <v>-162426.97</v>
      </c>
      <c r="Z526" s="11">
        <v>-169967.2</v>
      </c>
      <c r="AA526" s="11">
        <v>-177508.99</v>
      </c>
      <c r="AB526" s="11">
        <v>-6871.06</v>
      </c>
      <c r="AC526" s="11">
        <v>-6869.03</v>
      </c>
      <c r="AD526" s="11">
        <v>-6869.04</v>
      </c>
      <c r="AE526" s="11">
        <v>-6869.04</v>
      </c>
      <c r="AF526" s="11">
        <v>-6869.04</v>
      </c>
      <c r="AG526" s="11">
        <v>-6869.04</v>
      </c>
      <c r="AH526" s="11">
        <v>-7186.56</v>
      </c>
      <c r="AI526" s="11">
        <v>-7488.69</v>
      </c>
      <c r="AJ526" s="11">
        <v>-7487.44</v>
      </c>
      <c r="AK526" s="11">
        <v>-7515.97</v>
      </c>
      <c r="AL526" s="11">
        <v>-7534.4</v>
      </c>
      <c r="AM526" s="11">
        <v>-7540.23</v>
      </c>
      <c r="AN526" s="11">
        <v>-7541.79</v>
      </c>
      <c r="AO526" t="str">
        <f t="shared" si="89"/>
        <v>GD</v>
      </c>
      <c r="AP526" t="str">
        <f>IFERROR(IF(VLOOKUP(MID(A526,4,2),'Data.Lookup - Do Not Print'!$S$3:$T$7,2,FALSE)=1,MID(A526,4,2),0),"AN")</f>
        <v>AA</v>
      </c>
      <c r="AQ526" t="s">
        <v>987</v>
      </c>
      <c r="AR526" t="str">
        <f t="shared" si="90"/>
        <v>303100</v>
      </c>
      <c r="AS526" t="str">
        <f>IF(AO526="GD",VLOOKUP(_xlfn.NUMBERVALUE(AR526),'Data.Lookup - Do Not Print'!$D$3:$E$12,2,TRUE),VLOOKUP(_xlfn.NUMBERVALUE(AR526),'Data.Lookup - Do Not Print'!$A$3:$B$16,2,TRUE))</f>
        <v>Intangibles</v>
      </c>
      <c r="AT526">
        <v>4</v>
      </c>
      <c r="AU526" t="str">
        <f t="shared" si="91"/>
        <v>GD.AA4</v>
      </c>
      <c r="AV526" s="46">
        <f>VLOOKUP($AU526,'2022-Allocations'!$I$6:$T$24,AV$8,FALSE)</f>
        <v>0</v>
      </c>
      <c r="AW526" s="46">
        <f>VLOOKUP($AU526,'2022-Allocations'!$I$6:$T$24,AW$8,FALSE)</f>
        <v>0.49741999999999997</v>
      </c>
      <c r="AX526" s="46">
        <f>VLOOKUP($AU526,'2022-Allocations'!$I$6:$T$24,AX$8,FALSE)</f>
        <v>0</v>
      </c>
      <c r="AY526" s="46">
        <f>VLOOKUP($AU526,'2022-Allocations'!$I$6:$T$24,AY$8,FALSE)</f>
        <v>0.18994</v>
      </c>
      <c r="AZ526" s="46">
        <f>VLOOKUP($AU526,'2022-Allocations'!$I$6:$T$24,AZ$8,FALSE)</f>
        <v>0.31263999999999997</v>
      </c>
      <c r="BA526" s="121">
        <f t="shared" si="88"/>
        <v>0</v>
      </c>
      <c r="BB526" s="46">
        <f>VLOOKUP(A526,'Data.Lookup - Do Not Print'!$G$3:$I$802,3,FALSE)</f>
        <v>0.2</v>
      </c>
      <c r="BC526" s="46">
        <f>VLOOKUP(A526,'Data.Lookup - Do Not Print'!$M$3:$O$802,3,FALSE)</f>
        <v>0.2</v>
      </c>
      <c r="BD526" s="46" t="str">
        <f t="shared" si="93"/>
        <v>N</v>
      </c>
      <c r="BE526" s="126">
        <f t="shared" si="94"/>
        <v>0</v>
      </c>
      <c r="BF526" s="126">
        <f t="shared" si="95"/>
        <v>223936</v>
      </c>
      <c r="BG526" s="126">
        <f t="shared" si="96"/>
        <v>0</v>
      </c>
      <c r="BH526" s="126">
        <f t="shared" si="97"/>
        <v>85510</v>
      </c>
      <c r="BI526" s="126">
        <f t="shared" si="98"/>
        <v>140749</v>
      </c>
      <c r="BJ526" s="131">
        <f t="shared" si="92"/>
        <v>0</v>
      </c>
    </row>
    <row r="527" spans="1:62" ht="13.5" thickBot="1">
      <c r="A527" s="9" t="s">
        <v>543</v>
      </c>
      <c r="B527" s="11">
        <v>899489.94</v>
      </c>
      <c r="C527" s="11">
        <v>899489.94</v>
      </c>
      <c r="D527" s="11">
        <v>899489.94</v>
      </c>
      <c r="E527" s="11">
        <v>899489.94</v>
      </c>
      <c r="F527" s="11">
        <v>899489.94</v>
      </c>
      <c r="G527" s="11">
        <v>899489.94</v>
      </c>
      <c r="H527" s="11">
        <v>899489.94</v>
      </c>
      <c r="I527" s="11">
        <v>899489.94</v>
      </c>
      <c r="J527" s="11">
        <v>899489.94</v>
      </c>
      <c r="K527" s="11">
        <v>899489.94</v>
      </c>
      <c r="L527" s="11">
        <v>899489.94</v>
      </c>
      <c r="M527" s="11">
        <v>899489.94</v>
      </c>
      <c r="N527" s="11">
        <v>899489.94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t="str">
        <f t="shared" si="89"/>
        <v>GD</v>
      </c>
      <c r="AP527" t="str">
        <f>IFERROR(IF(VLOOKUP(MID(A527,4,2),'Data.Lookup - Do Not Print'!$S$3:$T$7,2,FALSE)=1,MID(A527,4,2),0),"AN")</f>
        <v>AA</v>
      </c>
      <c r="AQ527" t="s">
        <v>987</v>
      </c>
      <c r="AR527" t="str">
        <f t="shared" si="90"/>
        <v>350100</v>
      </c>
      <c r="AS527" t="str">
        <f>IF(AO527="GD",VLOOKUP(_xlfn.NUMBERVALUE(AR527),'Data.Lookup - Do Not Print'!$D$3:$E$12,2,TRUE),VLOOKUP(_xlfn.NUMBERVALUE(AR527),'Data.Lookup - Do Not Print'!$A$3:$B$16,2,TRUE))</f>
        <v>Underground Storage</v>
      </c>
      <c r="AT527">
        <v>8</v>
      </c>
      <c r="AU527" t="str">
        <f t="shared" si="91"/>
        <v>GD.AA8</v>
      </c>
      <c r="AV527" s="46">
        <f>VLOOKUP($AU527,'2022-Allocations'!$I$6:$T$24,AV$8,FALSE)</f>
        <v>0</v>
      </c>
      <c r="AW527" s="46">
        <f>VLOOKUP($AU527,'2022-Allocations'!$I$6:$T$24,AW$8,FALSE)</f>
        <v>0.61736000000000002</v>
      </c>
      <c r="AX527" s="46">
        <f>VLOOKUP($AU527,'2022-Allocations'!$I$6:$T$24,AX$8,FALSE)</f>
        <v>0</v>
      </c>
      <c r="AY527" s="46">
        <f>VLOOKUP($AU527,'2022-Allocations'!$I$6:$T$24,AY$8,FALSE)</f>
        <v>0.28614000000000001</v>
      </c>
      <c r="AZ527" s="46">
        <f>VLOOKUP($AU527,'2022-Allocations'!$I$6:$T$24,AZ$8,FALSE)</f>
        <v>9.6500000000000002E-2</v>
      </c>
      <c r="BA527" s="121">
        <f t="shared" si="88"/>
        <v>0</v>
      </c>
      <c r="BB527" s="46">
        <f>VLOOKUP(A527,'Data.Lookup - Do Not Print'!$G$3:$I$802,3,FALSE)</f>
        <v>0</v>
      </c>
      <c r="BC527" s="46">
        <f>VLOOKUP(A527,'Data.Lookup - Do Not Print'!$M$3:$O$802,3,FALSE)</f>
        <v>0</v>
      </c>
      <c r="BD527" s="46" t="str">
        <f t="shared" si="93"/>
        <v>Y</v>
      </c>
      <c r="BE527" s="126">
        <f t="shared" si="94"/>
        <v>0</v>
      </c>
      <c r="BF527" s="126">
        <f t="shared" si="95"/>
        <v>555309</v>
      </c>
      <c r="BG527" s="126">
        <f t="shared" si="96"/>
        <v>0</v>
      </c>
      <c r="BH527" s="126">
        <f t="shared" si="97"/>
        <v>257380</v>
      </c>
      <c r="BI527" s="126">
        <f t="shared" si="98"/>
        <v>86801</v>
      </c>
      <c r="BJ527" s="131">
        <f t="shared" si="92"/>
        <v>0</v>
      </c>
    </row>
    <row r="528" spans="1:62" ht="13.5" thickBot="1">
      <c r="A528" s="9" t="s">
        <v>544</v>
      </c>
      <c r="B528" s="12">
        <v>0</v>
      </c>
      <c r="C528" s="12">
        <v>0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t="str">
        <f t="shared" si="89"/>
        <v>GD</v>
      </c>
      <c r="AP528" t="str">
        <f>IFERROR(IF(VLOOKUP(MID(A528,4,2),'Data.Lookup - Do Not Print'!$S$3:$T$7,2,FALSE)=1,MID(A528,4,2),0),"AN")</f>
        <v>AA</v>
      </c>
      <c r="AQ528" t="s">
        <v>987</v>
      </c>
      <c r="AR528" t="str">
        <f t="shared" si="90"/>
        <v>391000</v>
      </c>
      <c r="AS528" t="str">
        <f>IF(AO528="GD",VLOOKUP(_xlfn.NUMBERVALUE(AR528),'Data.Lookup - Do Not Print'!$D$3:$E$12,2,TRUE),VLOOKUP(_xlfn.NUMBERVALUE(AR528),'Data.Lookup - Do Not Print'!$A$3:$B$16,2,TRUE))</f>
        <v>General</v>
      </c>
      <c r="AT528">
        <v>8</v>
      </c>
      <c r="AU528" t="str">
        <f t="shared" si="91"/>
        <v>GD.AA8</v>
      </c>
      <c r="AV528" s="46">
        <f>VLOOKUP($AU528,'2022-Allocations'!$I$6:$T$24,AV$8,FALSE)</f>
        <v>0</v>
      </c>
      <c r="AW528" s="46">
        <f>VLOOKUP($AU528,'2022-Allocations'!$I$6:$T$24,AW$8,FALSE)</f>
        <v>0.61736000000000002</v>
      </c>
      <c r="AX528" s="46">
        <f>VLOOKUP($AU528,'2022-Allocations'!$I$6:$T$24,AX$8,FALSE)</f>
        <v>0</v>
      </c>
      <c r="AY528" s="46">
        <f>VLOOKUP($AU528,'2022-Allocations'!$I$6:$T$24,AY$8,FALSE)</f>
        <v>0.28614000000000001</v>
      </c>
      <c r="AZ528" s="46">
        <f>VLOOKUP($AU528,'2022-Allocations'!$I$6:$T$24,AZ$8,FALSE)</f>
        <v>9.6500000000000002E-2</v>
      </c>
      <c r="BA528" s="121">
        <f t="shared" si="88"/>
        <v>0</v>
      </c>
      <c r="BB528" s="46">
        <f>VLOOKUP(A528,'Data.Lookup - Do Not Print'!$G$3:$I$802,3,FALSE)</f>
        <v>6.6699999999999995E-2</v>
      </c>
      <c r="BC528" s="46">
        <f>VLOOKUP(A528,'Data.Lookup - Do Not Print'!$M$3:$O$802,3,FALSE)</f>
        <v>6.6699999999999995E-2</v>
      </c>
      <c r="BD528" s="46" t="str">
        <f t="shared" si="93"/>
        <v>N</v>
      </c>
      <c r="BE528" s="126">
        <f t="shared" si="94"/>
        <v>0</v>
      </c>
      <c r="BF528" s="126">
        <f t="shared" si="95"/>
        <v>0</v>
      </c>
      <c r="BG528" s="126">
        <f t="shared" si="96"/>
        <v>0</v>
      </c>
      <c r="BH528" s="126">
        <f t="shared" si="97"/>
        <v>0</v>
      </c>
      <c r="BI528" s="126">
        <f t="shared" si="98"/>
        <v>0</v>
      </c>
      <c r="BJ528" s="131">
        <f t="shared" si="92"/>
        <v>0</v>
      </c>
    </row>
    <row r="529" spans="1:62" ht="13.5" thickBot="1">
      <c r="A529" s="9" t="s">
        <v>545</v>
      </c>
      <c r="B529" s="11">
        <v>333341.25</v>
      </c>
      <c r="C529" s="11">
        <v>333341.25</v>
      </c>
      <c r="D529" s="11">
        <v>333341.25</v>
      </c>
      <c r="E529" s="11">
        <v>333341.25</v>
      </c>
      <c r="F529" s="11">
        <v>333341.25</v>
      </c>
      <c r="G529" s="11">
        <v>333341.25</v>
      </c>
      <c r="H529" s="11">
        <v>333341.25</v>
      </c>
      <c r="I529" s="11">
        <v>333341.25</v>
      </c>
      <c r="J529" s="11">
        <v>333341.25</v>
      </c>
      <c r="K529" s="11">
        <v>333341.25</v>
      </c>
      <c r="L529" s="11">
        <v>333341.25</v>
      </c>
      <c r="M529" s="11">
        <v>333341.25</v>
      </c>
      <c r="N529" s="11">
        <v>333341.25</v>
      </c>
      <c r="O529" s="11">
        <v>-105085.06</v>
      </c>
      <c r="P529" s="11">
        <v>-110640.75</v>
      </c>
      <c r="Q529" s="11">
        <v>-116196.44</v>
      </c>
      <c r="R529" s="11">
        <v>-121752.13</v>
      </c>
      <c r="S529" s="11">
        <v>-127307.82</v>
      </c>
      <c r="T529" s="11">
        <v>-132863.51</v>
      </c>
      <c r="U529" s="11">
        <v>-138419.20000000001</v>
      </c>
      <c r="V529" s="11">
        <v>-143974.89000000001</v>
      </c>
      <c r="W529" s="11">
        <v>-149530.57</v>
      </c>
      <c r="X529" s="11">
        <v>-155086.25</v>
      </c>
      <c r="Y529" s="11">
        <v>-160641.93</v>
      </c>
      <c r="Z529" s="11">
        <v>-166197.60999999999</v>
      </c>
      <c r="AA529" s="11">
        <v>-171753.29</v>
      </c>
      <c r="AB529" s="11">
        <v>-5555.68</v>
      </c>
      <c r="AC529" s="11">
        <v>-5555.69</v>
      </c>
      <c r="AD529" s="11">
        <v>-5555.69</v>
      </c>
      <c r="AE529" s="11">
        <v>-5555.69</v>
      </c>
      <c r="AF529" s="11">
        <v>-5555.69</v>
      </c>
      <c r="AG529" s="11">
        <v>-5555.69</v>
      </c>
      <c r="AH529" s="11">
        <v>-5555.69</v>
      </c>
      <c r="AI529" s="11">
        <v>-5555.69</v>
      </c>
      <c r="AJ529" s="11">
        <v>-5555.68</v>
      </c>
      <c r="AK529" s="11">
        <v>-5555.68</v>
      </c>
      <c r="AL529" s="11">
        <v>-5555.68</v>
      </c>
      <c r="AM529" s="11">
        <v>-5555.68</v>
      </c>
      <c r="AN529" s="11">
        <v>-5555.68</v>
      </c>
      <c r="AO529" t="str">
        <f t="shared" si="89"/>
        <v>GD</v>
      </c>
      <c r="AP529" t="str">
        <f>IFERROR(IF(VLOOKUP(MID(A529,4,2),'Data.Lookup - Do Not Print'!$S$3:$T$7,2,FALSE)=1,MID(A529,4,2),0),"AN")</f>
        <v>AA</v>
      </c>
      <c r="AQ529" t="s">
        <v>987</v>
      </c>
      <c r="AR529" t="str">
        <f t="shared" si="90"/>
        <v>391100</v>
      </c>
      <c r="AS529" t="str">
        <f>IF(AO529="GD",VLOOKUP(_xlfn.NUMBERVALUE(AR529),'Data.Lookup - Do Not Print'!$D$3:$E$12,2,TRUE),VLOOKUP(_xlfn.NUMBERVALUE(AR529),'Data.Lookup - Do Not Print'!$A$3:$B$16,2,TRUE))</f>
        <v>General</v>
      </c>
      <c r="AT529">
        <v>4</v>
      </c>
      <c r="AU529" t="str">
        <f t="shared" si="91"/>
        <v>GD.AA4</v>
      </c>
      <c r="AV529" s="46">
        <f>VLOOKUP($AU529,'2022-Allocations'!$I$6:$T$24,AV$8,FALSE)</f>
        <v>0</v>
      </c>
      <c r="AW529" s="46">
        <f>VLOOKUP($AU529,'2022-Allocations'!$I$6:$T$24,AW$8,FALSE)</f>
        <v>0.49741999999999997</v>
      </c>
      <c r="AX529" s="46">
        <f>VLOOKUP($AU529,'2022-Allocations'!$I$6:$T$24,AX$8,FALSE)</f>
        <v>0</v>
      </c>
      <c r="AY529" s="46">
        <f>VLOOKUP($AU529,'2022-Allocations'!$I$6:$T$24,AY$8,FALSE)</f>
        <v>0.18994</v>
      </c>
      <c r="AZ529" s="46">
        <f>VLOOKUP($AU529,'2022-Allocations'!$I$6:$T$24,AZ$8,FALSE)</f>
        <v>0.31263999999999997</v>
      </c>
      <c r="BA529" s="121">
        <f t="shared" si="88"/>
        <v>0</v>
      </c>
      <c r="BB529" s="46">
        <f>VLOOKUP(A529,'Data.Lookup - Do Not Print'!$G$3:$I$802,3,FALSE)</f>
        <v>0.2</v>
      </c>
      <c r="BC529" s="46">
        <f>VLOOKUP(A529,'Data.Lookup - Do Not Print'!$M$3:$O$802,3,FALSE)</f>
        <v>0.2</v>
      </c>
      <c r="BD529" s="46" t="str">
        <f t="shared" si="93"/>
        <v>N</v>
      </c>
      <c r="BE529" s="126">
        <f t="shared" si="94"/>
        <v>0</v>
      </c>
      <c r="BF529" s="126">
        <f t="shared" si="95"/>
        <v>165811</v>
      </c>
      <c r="BG529" s="126">
        <f t="shared" si="96"/>
        <v>0</v>
      </c>
      <c r="BH529" s="126">
        <f t="shared" si="97"/>
        <v>63315</v>
      </c>
      <c r="BI529" s="126">
        <f t="shared" si="98"/>
        <v>104216</v>
      </c>
      <c r="BJ529" s="131">
        <f t="shared" si="92"/>
        <v>0</v>
      </c>
    </row>
    <row r="530" spans="1:62" ht="13.5" thickBot="1">
      <c r="A530" s="9" t="s">
        <v>546</v>
      </c>
      <c r="B530" s="11">
        <v>46950.2</v>
      </c>
      <c r="C530" s="11">
        <v>46950.2</v>
      </c>
      <c r="D530" s="11">
        <v>46950.2</v>
      </c>
      <c r="E530" s="11">
        <v>46950.2</v>
      </c>
      <c r="F530" s="11">
        <v>46950.2</v>
      </c>
      <c r="G530" s="11">
        <v>46950.2</v>
      </c>
      <c r="H530" s="11">
        <v>46950.2</v>
      </c>
      <c r="I530" s="11">
        <v>46950.2</v>
      </c>
      <c r="J530" s="11">
        <v>46950.2</v>
      </c>
      <c r="K530" s="11">
        <v>46950.2</v>
      </c>
      <c r="L530" s="11">
        <v>46950.2</v>
      </c>
      <c r="M530" s="11">
        <v>46950.2</v>
      </c>
      <c r="N530" s="11">
        <v>46950.2</v>
      </c>
      <c r="O530" s="11">
        <v>-4794.7</v>
      </c>
      <c r="P530" s="11">
        <v>-4969.59</v>
      </c>
      <c r="Q530" s="11">
        <v>-5144.4799999999996</v>
      </c>
      <c r="R530" s="11">
        <v>-5319.37</v>
      </c>
      <c r="S530" s="11">
        <v>-5494.26</v>
      </c>
      <c r="T530" s="11">
        <v>-5669.15</v>
      </c>
      <c r="U530" s="11">
        <v>-5844.04</v>
      </c>
      <c r="V530" s="11">
        <v>-6018.93</v>
      </c>
      <c r="W530" s="11">
        <v>-6193.82</v>
      </c>
      <c r="X530" s="11">
        <v>-6368.71</v>
      </c>
      <c r="Y530" s="11">
        <v>-6543.6</v>
      </c>
      <c r="Z530" s="11">
        <v>-6718.49</v>
      </c>
      <c r="AA530" s="11">
        <v>-6893.38</v>
      </c>
      <c r="AB530" s="11">
        <v>-174.89</v>
      </c>
      <c r="AC530" s="11">
        <v>-174.89</v>
      </c>
      <c r="AD530" s="11">
        <v>-174.89</v>
      </c>
      <c r="AE530" s="11">
        <v>-174.89</v>
      </c>
      <c r="AF530" s="11">
        <v>-174.89</v>
      </c>
      <c r="AG530" s="11">
        <v>-174.89</v>
      </c>
      <c r="AH530" s="11">
        <v>-174.89</v>
      </c>
      <c r="AI530" s="11">
        <v>-174.89</v>
      </c>
      <c r="AJ530" s="11">
        <v>-174.89</v>
      </c>
      <c r="AK530" s="11">
        <v>-174.89</v>
      </c>
      <c r="AL530" s="11">
        <v>-174.89</v>
      </c>
      <c r="AM530" s="11">
        <v>-174.89</v>
      </c>
      <c r="AN530" s="11">
        <v>-174.89</v>
      </c>
      <c r="AO530" t="str">
        <f t="shared" si="89"/>
        <v>GD</v>
      </c>
      <c r="AP530" t="str">
        <f>IFERROR(IF(VLOOKUP(MID(A530,4,2),'Data.Lookup - Do Not Print'!$S$3:$T$7,2,FALSE)=1,MID(A530,4,2),0),"AN")</f>
        <v>AA</v>
      </c>
      <c r="AQ530" t="s">
        <v>987</v>
      </c>
      <c r="AR530" t="str">
        <f t="shared" si="90"/>
        <v>392000</v>
      </c>
      <c r="AS530" t="str">
        <f>IF(AO530="GD",VLOOKUP(_xlfn.NUMBERVALUE(AR530),'Data.Lookup - Do Not Print'!$D$3:$E$12,2,TRUE),VLOOKUP(_xlfn.NUMBERVALUE(AR530),'Data.Lookup - Do Not Print'!$A$3:$B$16,2,TRUE))</f>
        <v>Transportation - Tools</v>
      </c>
      <c r="AT530">
        <v>4</v>
      </c>
      <c r="AU530" t="str">
        <f t="shared" si="91"/>
        <v>GD.AA4</v>
      </c>
      <c r="AV530" s="46">
        <f>VLOOKUP($AU530,'2022-Allocations'!$I$6:$T$24,AV$8,FALSE)</f>
        <v>0</v>
      </c>
      <c r="AW530" s="46">
        <f>VLOOKUP($AU530,'2022-Allocations'!$I$6:$T$24,AW$8,FALSE)</f>
        <v>0.49741999999999997</v>
      </c>
      <c r="AX530" s="46">
        <f>VLOOKUP($AU530,'2022-Allocations'!$I$6:$T$24,AX$8,FALSE)</f>
        <v>0</v>
      </c>
      <c r="AY530" s="46">
        <f>VLOOKUP($AU530,'2022-Allocations'!$I$6:$T$24,AY$8,FALSE)</f>
        <v>0.18994</v>
      </c>
      <c r="AZ530" s="46">
        <f>VLOOKUP($AU530,'2022-Allocations'!$I$6:$T$24,AZ$8,FALSE)</f>
        <v>0.31263999999999997</v>
      </c>
      <c r="BA530" s="121">
        <f t="shared" si="88"/>
        <v>0</v>
      </c>
      <c r="BB530" s="46">
        <f>VLOOKUP(A530,'Data.Lookup - Do Not Print'!$G$3:$I$802,3,FALSE)</f>
        <v>4.4699999999999997E-2</v>
      </c>
      <c r="BC530" s="46">
        <f>VLOOKUP(A530,'Data.Lookup - Do Not Print'!$M$3:$O$802,3,FALSE)</f>
        <v>5.96E-2</v>
      </c>
      <c r="BD530" s="46" t="str">
        <f t="shared" si="93"/>
        <v>N</v>
      </c>
      <c r="BE530" s="126">
        <f t="shared" si="94"/>
        <v>0</v>
      </c>
      <c r="BF530" s="126">
        <f t="shared" si="95"/>
        <v>23354</v>
      </c>
      <c r="BG530" s="126">
        <f t="shared" si="96"/>
        <v>0</v>
      </c>
      <c r="BH530" s="126">
        <f t="shared" si="97"/>
        <v>8918</v>
      </c>
      <c r="BI530" s="126">
        <f t="shared" si="98"/>
        <v>14679</v>
      </c>
      <c r="BJ530" s="131">
        <f t="shared" si="92"/>
        <v>0</v>
      </c>
    </row>
    <row r="531" spans="1:62" ht="13.5" thickBot="1">
      <c r="A531" s="9" t="s">
        <v>547</v>
      </c>
      <c r="B531" s="11">
        <v>50237.38</v>
      </c>
      <c r="C531" s="11">
        <v>50237.38</v>
      </c>
      <c r="D531" s="11">
        <v>50237.38</v>
      </c>
      <c r="E531" s="11">
        <v>50237.38</v>
      </c>
      <c r="F531" s="11">
        <v>50237.38</v>
      </c>
      <c r="G531" s="11">
        <v>50237.38</v>
      </c>
      <c r="H531" s="11">
        <v>50237.38</v>
      </c>
      <c r="I531" s="11">
        <v>50237.38</v>
      </c>
      <c r="J531" s="11">
        <v>50237.38</v>
      </c>
      <c r="K531" s="11">
        <v>50237.38</v>
      </c>
      <c r="L531" s="11">
        <v>50237.38</v>
      </c>
      <c r="M531" s="11">
        <v>50237.38</v>
      </c>
      <c r="N531" s="11">
        <v>50237.38</v>
      </c>
      <c r="O531" s="11">
        <v>-2782.77</v>
      </c>
      <c r="P531" s="11">
        <v>-3024.75</v>
      </c>
      <c r="Q531" s="11">
        <v>-3266.73</v>
      </c>
      <c r="R531" s="11">
        <v>-3508.71</v>
      </c>
      <c r="S531" s="11">
        <v>-3750.69</v>
      </c>
      <c r="T531" s="11">
        <v>-3992.67</v>
      </c>
      <c r="U531" s="11">
        <v>-4234.6499999999996</v>
      </c>
      <c r="V531" s="11">
        <v>-4476.63</v>
      </c>
      <c r="W531" s="11">
        <v>-4718.6099999999997</v>
      </c>
      <c r="X531" s="11">
        <v>-4960.59</v>
      </c>
      <c r="Y531" s="11">
        <v>-5202.57</v>
      </c>
      <c r="Z531" s="11">
        <v>-5444.55</v>
      </c>
      <c r="AA531" s="11">
        <v>-5686.53</v>
      </c>
      <c r="AB531" s="11">
        <v>-241.98</v>
      </c>
      <c r="AC531" s="11">
        <v>-241.98</v>
      </c>
      <c r="AD531" s="11">
        <v>-241.98</v>
      </c>
      <c r="AE531" s="11">
        <v>-241.98</v>
      </c>
      <c r="AF531" s="11">
        <v>-241.98</v>
      </c>
      <c r="AG531" s="11">
        <v>-241.98</v>
      </c>
      <c r="AH531" s="11">
        <v>-241.98</v>
      </c>
      <c r="AI531" s="11">
        <v>-241.98</v>
      </c>
      <c r="AJ531" s="11">
        <v>-241.98</v>
      </c>
      <c r="AK531" s="11">
        <v>-241.98</v>
      </c>
      <c r="AL531" s="11">
        <v>-241.98</v>
      </c>
      <c r="AM531" s="11">
        <v>-241.98</v>
      </c>
      <c r="AN531" s="11">
        <v>-241.98</v>
      </c>
      <c r="AO531" t="str">
        <f t="shared" si="89"/>
        <v>GD</v>
      </c>
      <c r="AP531" t="str">
        <f>IFERROR(IF(VLOOKUP(MID(A531,4,2),'Data.Lookup - Do Not Print'!$S$3:$T$7,2,FALSE)=1,MID(A531,4,2),0),"AN")</f>
        <v>AA</v>
      </c>
      <c r="AQ531" t="s">
        <v>987</v>
      </c>
      <c r="AR531" t="str">
        <f t="shared" si="90"/>
        <v>392046</v>
      </c>
      <c r="AS531" t="str">
        <f>IF(AO531="GD",VLOOKUP(_xlfn.NUMBERVALUE(AR531),'Data.Lookup - Do Not Print'!$D$3:$E$12,2,TRUE),VLOOKUP(_xlfn.NUMBERVALUE(AR531),'Data.Lookup - Do Not Print'!$A$3:$B$16,2,TRUE))</f>
        <v>Transportation - Tools</v>
      </c>
      <c r="AT531">
        <v>4</v>
      </c>
      <c r="AU531" t="str">
        <f t="shared" si="91"/>
        <v>GD.AA4</v>
      </c>
      <c r="AV531" s="46">
        <f>VLOOKUP($AU531,'2022-Allocations'!$I$6:$T$24,AV$8,FALSE)</f>
        <v>0</v>
      </c>
      <c r="AW531" s="46">
        <f>VLOOKUP($AU531,'2022-Allocations'!$I$6:$T$24,AW$8,FALSE)</f>
        <v>0.49741999999999997</v>
      </c>
      <c r="AX531" s="46">
        <f>VLOOKUP($AU531,'2022-Allocations'!$I$6:$T$24,AX$8,FALSE)</f>
        <v>0</v>
      </c>
      <c r="AY531" s="46">
        <f>VLOOKUP($AU531,'2022-Allocations'!$I$6:$T$24,AY$8,FALSE)</f>
        <v>0.18994</v>
      </c>
      <c r="AZ531" s="46">
        <f>VLOOKUP($AU531,'2022-Allocations'!$I$6:$T$24,AZ$8,FALSE)</f>
        <v>0.31263999999999997</v>
      </c>
      <c r="BA531" s="121">
        <f t="shared" si="88"/>
        <v>0</v>
      </c>
      <c r="BB531" s="46">
        <f>VLOOKUP(A531,'Data.Lookup - Do Not Print'!$G$3:$I$802,3,FALSE)</f>
        <v>5.7799999999999997E-2</v>
      </c>
      <c r="BC531" s="46">
        <f>VLOOKUP(A531,'Data.Lookup - Do Not Print'!$M$3:$O$802,3,FALSE)</f>
        <v>6.2899999999999998E-2</v>
      </c>
      <c r="BD531" s="46" t="str">
        <f t="shared" si="93"/>
        <v>N</v>
      </c>
      <c r="BE531" s="126">
        <f t="shared" si="94"/>
        <v>0</v>
      </c>
      <c r="BF531" s="126">
        <f t="shared" si="95"/>
        <v>24989</v>
      </c>
      <c r="BG531" s="126">
        <f t="shared" si="96"/>
        <v>0</v>
      </c>
      <c r="BH531" s="126">
        <f t="shared" si="97"/>
        <v>9542</v>
      </c>
      <c r="BI531" s="126">
        <f t="shared" si="98"/>
        <v>15706</v>
      </c>
      <c r="BJ531" s="131">
        <f t="shared" si="92"/>
        <v>0</v>
      </c>
    </row>
    <row r="532" spans="1:62" ht="13.5" thickBot="1">
      <c r="A532" s="9" t="s">
        <v>548</v>
      </c>
      <c r="B532" s="11">
        <v>5295503.63</v>
      </c>
      <c r="C532" s="11">
        <v>5295503.63</v>
      </c>
      <c r="D532" s="11">
        <v>5299267.87</v>
      </c>
      <c r="E532" s="11">
        <v>5316956.49</v>
      </c>
      <c r="F532" s="11">
        <v>5445281.96</v>
      </c>
      <c r="G532" s="11">
        <v>5501444.5899999999</v>
      </c>
      <c r="H532" s="11">
        <v>5511172.0800000001</v>
      </c>
      <c r="I532" s="11">
        <v>5515312.7400000002</v>
      </c>
      <c r="J532" s="11">
        <v>5539536.6299999999</v>
      </c>
      <c r="K532" s="11">
        <v>5598642.1500000004</v>
      </c>
      <c r="L532" s="11">
        <v>5600070.0999999996</v>
      </c>
      <c r="M532" s="11">
        <v>5609163.3799999999</v>
      </c>
      <c r="N532" s="11">
        <v>5671193.25</v>
      </c>
      <c r="O532" s="11">
        <v>-1633271.74</v>
      </c>
      <c r="P532" s="11">
        <v>-1655336.34</v>
      </c>
      <c r="Q532" s="11">
        <v>-1677408.78</v>
      </c>
      <c r="R532" s="11">
        <v>-1699525.92</v>
      </c>
      <c r="S532" s="11">
        <v>-1721947.25</v>
      </c>
      <c r="T532" s="11">
        <v>-1744752.93</v>
      </c>
      <c r="U532" s="11">
        <v>-1767695.88</v>
      </c>
      <c r="V532" s="11">
        <v>-1790667.72</v>
      </c>
      <c r="W532" s="11">
        <v>-1813698.65</v>
      </c>
      <c r="X532" s="11">
        <v>-1836903.18</v>
      </c>
      <c r="Y532" s="11">
        <v>-1860233.83</v>
      </c>
      <c r="Z532" s="11">
        <v>-1883586.4</v>
      </c>
      <c r="AA532" s="11">
        <v>-1907087.15</v>
      </c>
      <c r="AB532" s="11">
        <v>-22051.67</v>
      </c>
      <c r="AC532" s="11">
        <v>-22064.6</v>
      </c>
      <c r="AD532" s="11">
        <v>-22072.44</v>
      </c>
      <c r="AE532" s="11">
        <v>-22117.14</v>
      </c>
      <c r="AF532" s="11">
        <v>-22421.33</v>
      </c>
      <c r="AG532" s="11">
        <v>-22805.68</v>
      </c>
      <c r="AH532" s="11">
        <v>-22942.95</v>
      </c>
      <c r="AI532" s="11">
        <v>-22971.84</v>
      </c>
      <c r="AJ532" s="11">
        <v>-23030.93</v>
      </c>
      <c r="AK532" s="11">
        <v>-23204.53</v>
      </c>
      <c r="AL532" s="11">
        <v>-23330.65</v>
      </c>
      <c r="AM532" s="11">
        <v>-23352.57</v>
      </c>
      <c r="AN532" s="11">
        <v>-23500.75</v>
      </c>
      <c r="AO532" t="str">
        <f t="shared" si="89"/>
        <v>GD</v>
      </c>
      <c r="AP532" t="str">
        <f>IFERROR(IF(VLOOKUP(MID(A532,4,2),'Data.Lookup - Do Not Print'!$S$3:$T$7,2,FALSE)=1,MID(A532,4,2),0),"AN")</f>
        <v>AA</v>
      </c>
      <c r="AQ532" t="s">
        <v>987</v>
      </c>
      <c r="AR532" t="str">
        <f t="shared" si="90"/>
        <v>394000</v>
      </c>
      <c r="AS532" t="str">
        <f>IF(AO532="GD",VLOOKUP(_xlfn.NUMBERVALUE(AR532),'Data.Lookup - Do Not Print'!$D$3:$E$12,2,TRUE),VLOOKUP(_xlfn.NUMBERVALUE(AR532),'Data.Lookup - Do Not Print'!$A$3:$B$16,2,TRUE))</f>
        <v>General</v>
      </c>
      <c r="AT532">
        <v>4</v>
      </c>
      <c r="AU532" t="str">
        <f t="shared" si="91"/>
        <v>GD.AA4</v>
      </c>
      <c r="AV532" s="46">
        <f>VLOOKUP($AU532,'2022-Allocations'!$I$6:$T$24,AV$8,FALSE)</f>
        <v>0</v>
      </c>
      <c r="AW532" s="46">
        <f>VLOOKUP($AU532,'2022-Allocations'!$I$6:$T$24,AW$8,FALSE)</f>
        <v>0.49741999999999997</v>
      </c>
      <c r="AX532" s="46">
        <f>VLOOKUP($AU532,'2022-Allocations'!$I$6:$T$24,AX$8,FALSE)</f>
        <v>0</v>
      </c>
      <c r="AY532" s="46">
        <f>VLOOKUP($AU532,'2022-Allocations'!$I$6:$T$24,AY$8,FALSE)</f>
        <v>0.18994</v>
      </c>
      <c r="AZ532" s="46">
        <f>VLOOKUP($AU532,'2022-Allocations'!$I$6:$T$24,AZ$8,FALSE)</f>
        <v>0.31263999999999997</v>
      </c>
      <c r="BA532" s="121">
        <f t="shared" si="88"/>
        <v>0</v>
      </c>
      <c r="BB532" s="46">
        <f>VLOOKUP(A532,'Data.Lookup - Do Not Print'!$G$3:$I$802,3,FALSE)</f>
        <v>0.05</v>
      </c>
      <c r="BC532" s="46">
        <f>VLOOKUP(A532,'Data.Lookup - Do Not Print'!$M$3:$O$802,3,FALSE)</f>
        <v>0.05</v>
      </c>
      <c r="BD532" s="46" t="str">
        <f t="shared" si="93"/>
        <v>N</v>
      </c>
      <c r="BE532" s="126">
        <f t="shared" si="94"/>
        <v>0</v>
      </c>
      <c r="BF532" s="126">
        <f t="shared" si="95"/>
        <v>2820965</v>
      </c>
      <c r="BG532" s="126">
        <f t="shared" si="96"/>
        <v>0</v>
      </c>
      <c r="BH532" s="126">
        <f t="shared" si="97"/>
        <v>1077186</v>
      </c>
      <c r="BI532" s="126">
        <f t="shared" si="98"/>
        <v>1773042</v>
      </c>
      <c r="BJ532" s="131">
        <f t="shared" si="92"/>
        <v>0</v>
      </c>
    </row>
    <row r="533" spans="1:62" ht="13.5" thickBot="1">
      <c r="A533" s="9" t="s">
        <v>549</v>
      </c>
      <c r="B533" s="11">
        <v>205170.91</v>
      </c>
      <c r="C533" s="11">
        <v>205170.91</v>
      </c>
      <c r="D533" s="11">
        <v>205170.91</v>
      </c>
      <c r="E533" s="11">
        <v>205170.91</v>
      </c>
      <c r="F533" s="11">
        <v>205170.91</v>
      </c>
      <c r="G533" s="11">
        <v>205170.91</v>
      </c>
      <c r="H533" s="11">
        <v>205170.91</v>
      </c>
      <c r="I533" s="11">
        <v>205170.91</v>
      </c>
      <c r="J533" s="11">
        <v>205170.91</v>
      </c>
      <c r="K533" s="11">
        <v>205170.91</v>
      </c>
      <c r="L533" s="11">
        <v>233215.6</v>
      </c>
      <c r="M533" s="11">
        <v>233215.6</v>
      </c>
      <c r="N533" s="11">
        <v>233215.6</v>
      </c>
      <c r="O533" s="11">
        <v>-94267.26</v>
      </c>
      <c r="P533" s="11">
        <v>-95407.67</v>
      </c>
      <c r="Q533" s="11">
        <v>-96548.08</v>
      </c>
      <c r="R533" s="11">
        <v>-97688.49</v>
      </c>
      <c r="S533" s="11">
        <v>-98828.9</v>
      </c>
      <c r="T533" s="11">
        <v>-99969.31</v>
      </c>
      <c r="U533" s="11">
        <v>-101109.72</v>
      </c>
      <c r="V533" s="11">
        <v>-102250.13</v>
      </c>
      <c r="W533" s="11">
        <v>-103390.54</v>
      </c>
      <c r="X533" s="11">
        <v>-104530.95</v>
      </c>
      <c r="Y533" s="11">
        <v>-105749.3</v>
      </c>
      <c r="Z533" s="11">
        <v>-107045.59</v>
      </c>
      <c r="AA533" s="11">
        <v>-108341.88</v>
      </c>
      <c r="AB533" s="11">
        <v>-1140.4100000000001</v>
      </c>
      <c r="AC533" s="11">
        <v>-1140.4100000000001</v>
      </c>
      <c r="AD533" s="11">
        <v>-1140.4100000000001</v>
      </c>
      <c r="AE533" s="11">
        <v>-1140.4100000000001</v>
      </c>
      <c r="AF533" s="11">
        <v>-1140.4100000000001</v>
      </c>
      <c r="AG533" s="11">
        <v>-1140.4100000000001</v>
      </c>
      <c r="AH533" s="11">
        <v>-1140.4100000000001</v>
      </c>
      <c r="AI533" s="11">
        <v>-1140.4100000000001</v>
      </c>
      <c r="AJ533" s="11">
        <v>-1140.4100000000001</v>
      </c>
      <c r="AK533" s="11">
        <v>-1140.4100000000001</v>
      </c>
      <c r="AL533" s="11">
        <v>-1218.3499999999999</v>
      </c>
      <c r="AM533" s="11">
        <v>-1296.29</v>
      </c>
      <c r="AN533" s="11">
        <v>-1296.29</v>
      </c>
      <c r="AO533" t="str">
        <f t="shared" si="89"/>
        <v>GD</v>
      </c>
      <c r="AP533" t="str">
        <f>IFERROR(IF(VLOOKUP(MID(A533,4,2),'Data.Lookup - Do Not Print'!$S$3:$T$7,2,FALSE)=1,MID(A533,4,2),0),"AN")</f>
        <v>AA</v>
      </c>
      <c r="AQ533" t="s">
        <v>987</v>
      </c>
      <c r="AR533" t="str">
        <f t="shared" si="90"/>
        <v>395000</v>
      </c>
      <c r="AS533" t="str">
        <f>IF(AO533="GD",VLOOKUP(_xlfn.NUMBERVALUE(AR533),'Data.Lookup - Do Not Print'!$D$3:$E$12,2,TRUE),VLOOKUP(_xlfn.NUMBERVALUE(AR533),'Data.Lookup - Do Not Print'!$A$3:$B$16,2,TRUE))</f>
        <v>General</v>
      </c>
      <c r="AT533">
        <v>4</v>
      </c>
      <c r="AU533" t="str">
        <f t="shared" si="91"/>
        <v>GD.AA4</v>
      </c>
      <c r="AV533" s="46">
        <f>VLOOKUP($AU533,'2022-Allocations'!$I$6:$T$24,AV$8,FALSE)</f>
        <v>0</v>
      </c>
      <c r="AW533" s="46">
        <f>VLOOKUP($AU533,'2022-Allocations'!$I$6:$T$24,AW$8,FALSE)</f>
        <v>0.49741999999999997</v>
      </c>
      <c r="AX533" s="46">
        <f>VLOOKUP($AU533,'2022-Allocations'!$I$6:$T$24,AX$8,FALSE)</f>
        <v>0</v>
      </c>
      <c r="AY533" s="46">
        <f>VLOOKUP($AU533,'2022-Allocations'!$I$6:$T$24,AY$8,FALSE)</f>
        <v>0.18994</v>
      </c>
      <c r="AZ533" s="46">
        <f>VLOOKUP($AU533,'2022-Allocations'!$I$6:$T$24,AZ$8,FALSE)</f>
        <v>0.31263999999999997</v>
      </c>
      <c r="BA533" s="121">
        <f t="shared" si="88"/>
        <v>0</v>
      </c>
      <c r="BB533" s="46">
        <f>VLOOKUP(A533,'Data.Lookup - Do Not Print'!$G$3:$I$802,3,FALSE)</f>
        <v>6.6699999999999995E-2</v>
      </c>
      <c r="BC533" s="46">
        <f>VLOOKUP(A533,'Data.Lookup - Do Not Print'!$M$3:$O$802,3,FALSE)</f>
        <v>6.6699999999999995E-2</v>
      </c>
      <c r="BD533" s="46" t="str">
        <f t="shared" si="93"/>
        <v>N</v>
      </c>
      <c r="BE533" s="126">
        <f t="shared" si="94"/>
        <v>0</v>
      </c>
      <c r="BF533" s="126">
        <f t="shared" si="95"/>
        <v>116006</v>
      </c>
      <c r="BG533" s="126">
        <f t="shared" si="96"/>
        <v>0</v>
      </c>
      <c r="BH533" s="126">
        <f t="shared" si="97"/>
        <v>44297</v>
      </c>
      <c r="BI533" s="126">
        <f t="shared" si="98"/>
        <v>72913</v>
      </c>
      <c r="BJ533" s="131">
        <f t="shared" si="92"/>
        <v>0</v>
      </c>
    </row>
    <row r="534" spans="1:62" ht="13.5" thickBot="1">
      <c r="A534" s="9" t="s">
        <v>550</v>
      </c>
      <c r="B534" s="11">
        <v>527125.38</v>
      </c>
      <c r="C534" s="11">
        <v>285524.08</v>
      </c>
      <c r="D534" s="11">
        <v>282919.84999999998</v>
      </c>
      <c r="E534" s="11">
        <v>282919.84999999998</v>
      </c>
      <c r="F534" s="11">
        <v>282919.84999999998</v>
      </c>
      <c r="G534" s="11">
        <v>282919.84999999998</v>
      </c>
      <c r="H534" s="11">
        <v>282919.84999999998</v>
      </c>
      <c r="I534" s="11">
        <v>282919.84999999998</v>
      </c>
      <c r="J534" s="11">
        <v>282919.84999999998</v>
      </c>
      <c r="K534" s="11">
        <v>282919.84999999998</v>
      </c>
      <c r="L534" s="11">
        <v>282919.84999999998</v>
      </c>
      <c r="M534" s="11">
        <v>282919.84999999998</v>
      </c>
      <c r="N534" s="11">
        <v>282919.84999999998</v>
      </c>
      <c r="O534" s="11">
        <v>-324921.74</v>
      </c>
      <c r="P534" s="11">
        <v>-85578.93</v>
      </c>
      <c r="Q534" s="11">
        <v>-84554.5</v>
      </c>
      <c r="R534" s="11">
        <v>-86127.06</v>
      </c>
      <c r="S534" s="11">
        <v>-87699.62</v>
      </c>
      <c r="T534" s="11">
        <v>-89272.18</v>
      </c>
      <c r="U534" s="11">
        <v>-90844.74</v>
      </c>
      <c r="V534" s="11">
        <v>-92417.3</v>
      </c>
      <c r="W534" s="11">
        <v>-93989.86</v>
      </c>
      <c r="X534" s="11">
        <v>-95562.42</v>
      </c>
      <c r="Y534" s="11">
        <v>-97134.98</v>
      </c>
      <c r="Z534" s="11">
        <v>-98707.54</v>
      </c>
      <c r="AA534" s="11">
        <v>-100280.1</v>
      </c>
      <c r="AB534" s="11">
        <v>-2929.94</v>
      </c>
      <c r="AC534" s="11">
        <v>-2258.4899999999998</v>
      </c>
      <c r="AD534" s="11">
        <v>-1579.8</v>
      </c>
      <c r="AE534" s="11">
        <v>-1572.56</v>
      </c>
      <c r="AF534" s="11">
        <v>-1572.56</v>
      </c>
      <c r="AG534" s="11">
        <v>-1572.56</v>
      </c>
      <c r="AH534" s="11">
        <v>-1572.56</v>
      </c>
      <c r="AI534" s="11">
        <v>-1572.56</v>
      </c>
      <c r="AJ534" s="11">
        <v>-1572.56</v>
      </c>
      <c r="AK534" s="11">
        <v>-1572.56</v>
      </c>
      <c r="AL534" s="11">
        <v>-1572.56</v>
      </c>
      <c r="AM534" s="11">
        <v>-1572.56</v>
      </c>
      <c r="AN534" s="11">
        <v>-1572.56</v>
      </c>
      <c r="AO534" t="str">
        <f t="shared" si="89"/>
        <v>GD</v>
      </c>
      <c r="AP534" t="str">
        <f>IFERROR(IF(VLOOKUP(MID(A534,4,2),'Data.Lookup - Do Not Print'!$S$3:$T$7,2,FALSE)=1,MID(A534,4,2),0),"AN")</f>
        <v>AA</v>
      </c>
      <c r="AQ534" t="s">
        <v>987</v>
      </c>
      <c r="AR534" t="str">
        <f t="shared" si="90"/>
        <v>397000</v>
      </c>
      <c r="AS534" t="str">
        <f>IF(AO534="GD",VLOOKUP(_xlfn.NUMBERVALUE(AR534),'Data.Lookup - Do Not Print'!$D$3:$E$12,2,TRUE),VLOOKUP(_xlfn.NUMBERVALUE(AR534),'Data.Lookup - Do Not Print'!$A$3:$B$16,2,TRUE))</f>
        <v>General</v>
      </c>
      <c r="AT534">
        <v>4</v>
      </c>
      <c r="AU534" t="str">
        <f t="shared" si="91"/>
        <v>GD.AA4</v>
      </c>
      <c r="AV534" s="46">
        <f>VLOOKUP($AU534,'2022-Allocations'!$I$6:$T$24,AV$8,FALSE)</f>
        <v>0</v>
      </c>
      <c r="AW534" s="46">
        <f>VLOOKUP($AU534,'2022-Allocations'!$I$6:$T$24,AW$8,FALSE)</f>
        <v>0.49741999999999997</v>
      </c>
      <c r="AX534" s="46">
        <f>VLOOKUP($AU534,'2022-Allocations'!$I$6:$T$24,AX$8,FALSE)</f>
        <v>0</v>
      </c>
      <c r="AY534" s="46">
        <f>VLOOKUP($AU534,'2022-Allocations'!$I$6:$T$24,AY$8,FALSE)</f>
        <v>0.18994</v>
      </c>
      <c r="AZ534" s="46">
        <f>VLOOKUP($AU534,'2022-Allocations'!$I$6:$T$24,AZ$8,FALSE)</f>
        <v>0.31263999999999997</v>
      </c>
      <c r="BA534" s="121">
        <f t="shared" si="88"/>
        <v>0</v>
      </c>
      <c r="BB534" s="46">
        <f>VLOOKUP(A534,'Data.Lookup - Do Not Print'!$G$3:$I$802,3,FALSE)</f>
        <v>6.6699999999999995E-2</v>
      </c>
      <c r="BC534" s="46">
        <f>VLOOKUP(A534,'Data.Lookup - Do Not Print'!$M$3:$O$802,3,FALSE)</f>
        <v>6.6699999999999995E-2</v>
      </c>
      <c r="BD534" s="46" t="str">
        <f t="shared" si="93"/>
        <v>N</v>
      </c>
      <c r="BE534" s="126">
        <f t="shared" si="94"/>
        <v>0</v>
      </c>
      <c r="BF534" s="126">
        <f t="shared" si="95"/>
        <v>140730</v>
      </c>
      <c r="BG534" s="126">
        <f t="shared" si="96"/>
        <v>0</v>
      </c>
      <c r="BH534" s="126">
        <f t="shared" si="97"/>
        <v>53738</v>
      </c>
      <c r="BI534" s="126">
        <f t="shared" si="98"/>
        <v>88452</v>
      </c>
      <c r="BJ534" s="131">
        <f t="shared" si="92"/>
        <v>0</v>
      </c>
    </row>
    <row r="535" spans="1:62" ht="15.75" thickBot="1">
      <c r="A535" s="9" t="s">
        <v>551</v>
      </c>
      <c r="B535" s="11">
        <v>413240.4</v>
      </c>
      <c r="C535" s="11">
        <v>413240.4</v>
      </c>
      <c r="D535" s="11">
        <v>413240.4</v>
      </c>
      <c r="E535" s="11">
        <v>413240.4</v>
      </c>
      <c r="F535" s="11">
        <v>413240.4</v>
      </c>
      <c r="G535" s="11">
        <v>413240.4</v>
      </c>
      <c r="H535" s="11">
        <v>413240.4</v>
      </c>
      <c r="I535" s="11">
        <v>413240.4</v>
      </c>
      <c r="J535" s="11">
        <v>413240.4</v>
      </c>
      <c r="K535" s="11">
        <v>413240.4</v>
      </c>
      <c r="L535" s="11">
        <v>413240.4</v>
      </c>
      <c r="M535" s="11">
        <v>413240.4</v>
      </c>
      <c r="N535" s="11">
        <v>413240.4</v>
      </c>
      <c r="O535" s="12">
        <v>0</v>
      </c>
      <c r="P535" s="12">
        <v>0</v>
      </c>
      <c r="Q535" s="12">
        <v>0</v>
      </c>
      <c r="R535" s="12">
        <v>0</v>
      </c>
      <c r="S535" s="12">
        <v>0</v>
      </c>
      <c r="T535" s="12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t="str">
        <f t="shared" si="89"/>
        <v>GD</v>
      </c>
      <c r="AP535" t="str">
        <f>IFERROR(IF(VLOOKUP(MID(A535,4,2),'Data.Lookup - Do Not Print'!$S$3:$T$7,2,FALSE)=1,MID(A535,4,2),0),"AN")</f>
        <v>AN</v>
      </c>
      <c r="AQ535" t="s">
        <v>987</v>
      </c>
      <c r="AR535" t="str">
        <f t="shared" si="90"/>
        <v>350100</v>
      </c>
      <c r="AS535" t="str">
        <f>IF(AO535="GD",VLOOKUP(_xlfn.NUMBERVALUE(AR535),'Data.Lookup - Do Not Print'!$D$3:$E$12,2,TRUE),VLOOKUP(_xlfn.NUMBERVALUE(AR535),'Data.Lookup - Do Not Print'!$A$3:$B$16,2,TRUE))</f>
        <v>Underground Storage</v>
      </c>
      <c r="AT535">
        <v>1</v>
      </c>
      <c r="AU535" t="str">
        <f t="shared" si="91"/>
        <v>GD.AN1</v>
      </c>
      <c r="AV535" s="46">
        <f>VLOOKUP($AU535,'2022-Allocations'!$I$6:$T$24,AV$8,FALSE)</f>
        <v>0</v>
      </c>
      <c r="AW535" s="116">
        <f>1-AY535</f>
        <v>0.76269999999999993</v>
      </c>
      <c r="AX535" s="46">
        <f>VLOOKUP($AU535,'2022-Allocations'!$I$6:$T$24,AX$8,FALSE)</f>
        <v>0</v>
      </c>
      <c r="AY535" s="122">
        <v>0.23730000000000001</v>
      </c>
      <c r="AZ535" s="46">
        <f>VLOOKUP($AU535,'2022-Allocations'!$I$6:$T$24,AZ$8,FALSE)</f>
        <v>0</v>
      </c>
      <c r="BA535" s="121">
        <f t="shared" si="88"/>
        <v>0</v>
      </c>
      <c r="BB535" s="46">
        <f>VLOOKUP(A535,'Data.Lookup - Do Not Print'!$G$3:$I$802,3,FALSE)</f>
        <v>0</v>
      </c>
      <c r="BC535" s="46">
        <f>VLOOKUP(A535,'Data.Lookup - Do Not Print'!$M$3:$O$802,3,FALSE)</f>
        <v>0</v>
      </c>
      <c r="BD535" s="46" t="str">
        <f t="shared" si="93"/>
        <v>Y</v>
      </c>
      <c r="BE535" s="126">
        <f t="shared" si="94"/>
        <v>0</v>
      </c>
      <c r="BF535" s="126">
        <f t="shared" si="95"/>
        <v>315178</v>
      </c>
      <c r="BG535" s="126">
        <f t="shared" si="96"/>
        <v>0</v>
      </c>
      <c r="BH535" s="126">
        <f t="shared" si="97"/>
        <v>98062</v>
      </c>
      <c r="BI535" s="126">
        <f t="shared" si="98"/>
        <v>0</v>
      </c>
      <c r="BJ535" s="131">
        <f t="shared" si="92"/>
        <v>0</v>
      </c>
    </row>
    <row r="536" spans="1:62" ht="13.5" thickBot="1">
      <c r="A536" s="9" t="s">
        <v>552</v>
      </c>
      <c r="B536" s="11">
        <v>66073.039999999994</v>
      </c>
      <c r="C536" s="11">
        <v>66073.039999999994</v>
      </c>
      <c r="D536" s="11">
        <v>66073.039999999994</v>
      </c>
      <c r="E536" s="11">
        <v>66073.039999999994</v>
      </c>
      <c r="F536" s="11">
        <v>66073.039999999994</v>
      </c>
      <c r="G536" s="11">
        <v>66073.039999999994</v>
      </c>
      <c r="H536" s="11">
        <v>66073.039999999994</v>
      </c>
      <c r="I536" s="11">
        <v>66073.039999999994</v>
      </c>
      <c r="J536" s="11">
        <v>66073.039999999994</v>
      </c>
      <c r="K536" s="11">
        <v>66073.039999999994</v>
      </c>
      <c r="L536" s="11">
        <v>66073.039999999994</v>
      </c>
      <c r="M536" s="11">
        <v>66073.039999999994</v>
      </c>
      <c r="N536" s="11">
        <v>66073.039999999994</v>
      </c>
      <c r="O536" s="11">
        <v>-29646.22</v>
      </c>
      <c r="P536" s="11">
        <v>-29720.55</v>
      </c>
      <c r="Q536" s="11">
        <v>-29794.880000000001</v>
      </c>
      <c r="R536" s="11">
        <v>-29869.21</v>
      </c>
      <c r="S536" s="11">
        <v>-29943.54</v>
      </c>
      <c r="T536" s="11">
        <v>-30017.87</v>
      </c>
      <c r="U536" s="11">
        <v>-30092.2</v>
      </c>
      <c r="V536" s="11">
        <v>-30166.53</v>
      </c>
      <c r="W536" s="11">
        <v>-30240.86</v>
      </c>
      <c r="X536" s="11">
        <v>-30315.19</v>
      </c>
      <c r="Y536" s="11">
        <v>-30389.52</v>
      </c>
      <c r="Z536" s="11">
        <v>-30463.85</v>
      </c>
      <c r="AA536" s="11">
        <v>-30538.18</v>
      </c>
      <c r="AB536" s="11">
        <v>-74.33</v>
      </c>
      <c r="AC536" s="11">
        <v>-74.33</v>
      </c>
      <c r="AD536" s="11">
        <v>-74.33</v>
      </c>
      <c r="AE536" s="11">
        <v>-74.33</v>
      </c>
      <c r="AF536" s="11">
        <v>-74.33</v>
      </c>
      <c r="AG536" s="11">
        <v>-74.33</v>
      </c>
      <c r="AH536" s="11">
        <v>-74.33</v>
      </c>
      <c r="AI536" s="11">
        <v>-74.33</v>
      </c>
      <c r="AJ536" s="11">
        <v>-74.33</v>
      </c>
      <c r="AK536" s="11">
        <v>-74.33</v>
      </c>
      <c r="AL536" s="11">
        <v>-74.33</v>
      </c>
      <c r="AM536" s="11">
        <v>-74.33</v>
      </c>
      <c r="AN536" s="11">
        <v>-74.33</v>
      </c>
      <c r="AO536" t="str">
        <f t="shared" si="89"/>
        <v>GD</v>
      </c>
      <c r="AP536" t="str">
        <f>IFERROR(IF(VLOOKUP(MID(A536,4,2),'Data.Lookup - Do Not Print'!$S$3:$T$7,2,FALSE)=1,MID(A536,4,2),0),"AN")</f>
        <v>AN</v>
      </c>
      <c r="AQ536" t="s">
        <v>987</v>
      </c>
      <c r="AR536" t="str">
        <f t="shared" si="90"/>
        <v>350200</v>
      </c>
      <c r="AS536" t="str">
        <f>IF(AO536="GD",VLOOKUP(_xlfn.NUMBERVALUE(AR536),'Data.Lookup - Do Not Print'!$D$3:$E$12,2,TRUE),VLOOKUP(_xlfn.NUMBERVALUE(AR536),'Data.Lookup - Do Not Print'!$A$3:$B$16,2,TRUE))</f>
        <v>Underground Storage</v>
      </c>
      <c r="AT536">
        <v>1</v>
      </c>
      <c r="AU536" t="str">
        <f t="shared" si="91"/>
        <v>GD.AN1</v>
      </c>
      <c r="AV536" s="46">
        <f>VLOOKUP($AU536,'2022-Allocations'!$I$6:$T$24,AV$8,FALSE)</f>
        <v>0</v>
      </c>
      <c r="AW536" s="46">
        <f>VLOOKUP($AU536,'2022-Allocations'!$I$6:$T$24,AW$8,FALSE)</f>
        <v>0.68330000000000002</v>
      </c>
      <c r="AX536" s="46">
        <f>VLOOKUP($AU536,'2022-Allocations'!$I$6:$T$24,AX$8,FALSE)</f>
        <v>0</v>
      </c>
      <c r="AY536" s="46">
        <f>VLOOKUP($AU536,'2022-Allocations'!$I$6:$T$24,AY$8,FALSE)</f>
        <v>0.31669999999999998</v>
      </c>
      <c r="AZ536" s="46">
        <f>VLOOKUP($AU536,'2022-Allocations'!$I$6:$T$24,AZ$8,FALSE)</f>
        <v>0</v>
      </c>
      <c r="BA536" s="121">
        <f t="shared" si="88"/>
        <v>0</v>
      </c>
      <c r="BB536" s="46">
        <f>VLOOKUP(A536,'Data.Lookup - Do Not Print'!$G$3:$I$802,3,FALSE)</f>
        <v>1.35E-2</v>
      </c>
      <c r="BC536" s="46">
        <f>VLOOKUP(A536,'Data.Lookup - Do Not Print'!$M$3:$O$802,3,FALSE)</f>
        <v>1.21E-2</v>
      </c>
      <c r="BD536" s="46" t="str">
        <f t="shared" si="93"/>
        <v>N</v>
      </c>
      <c r="BE536" s="126">
        <f t="shared" si="94"/>
        <v>0</v>
      </c>
      <c r="BF536" s="126">
        <f t="shared" si="95"/>
        <v>45148</v>
      </c>
      <c r="BG536" s="126">
        <f t="shared" si="96"/>
        <v>0</v>
      </c>
      <c r="BH536" s="126">
        <f t="shared" si="97"/>
        <v>20925</v>
      </c>
      <c r="BI536" s="126">
        <f t="shared" si="98"/>
        <v>0</v>
      </c>
      <c r="BJ536" s="131">
        <f t="shared" si="92"/>
        <v>0</v>
      </c>
    </row>
    <row r="537" spans="1:62" ht="13.5" thickBot="1">
      <c r="A537" s="9" t="s">
        <v>553</v>
      </c>
      <c r="B537" s="11">
        <v>1510190.82</v>
      </c>
      <c r="C537" s="11">
        <v>1582569.21</v>
      </c>
      <c r="D537" s="11">
        <v>1604591.53</v>
      </c>
      <c r="E537" s="11">
        <v>1622020.09</v>
      </c>
      <c r="F537" s="11">
        <v>1709401.63</v>
      </c>
      <c r="G537" s="11">
        <v>1722627.72</v>
      </c>
      <c r="H537" s="11">
        <v>1697426.95</v>
      </c>
      <c r="I537" s="11">
        <v>1790890.75</v>
      </c>
      <c r="J537" s="11">
        <v>1840390.55</v>
      </c>
      <c r="K537" s="11">
        <v>1848630.69</v>
      </c>
      <c r="L537" s="11">
        <v>1847768.34</v>
      </c>
      <c r="M537" s="11">
        <v>1866789.56</v>
      </c>
      <c r="N537" s="11">
        <v>1934672.05</v>
      </c>
      <c r="O537" s="11">
        <v>-591438.93999999994</v>
      </c>
      <c r="P537" s="11">
        <v>-593397.68999999994</v>
      </c>
      <c r="Q537" s="11">
        <v>-595416.23</v>
      </c>
      <c r="R537" s="11">
        <v>-597459.75</v>
      </c>
      <c r="S537" s="11">
        <v>-599569.66</v>
      </c>
      <c r="T537" s="11">
        <v>-601743.28</v>
      </c>
      <c r="U537" s="11">
        <v>-603909.31000000006</v>
      </c>
      <c r="V537" s="11">
        <v>-606118.56999999995</v>
      </c>
      <c r="W537" s="11">
        <v>-608418.38</v>
      </c>
      <c r="X537" s="11">
        <v>-610754.76</v>
      </c>
      <c r="Y537" s="11">
        <v>-613095.81000000006</v>
      </c>
      <c r="Z537" s="11">
        <v>-615448.37</v>
      </c>
      <c r="AA537" s="11">
        <v>-617855.96</v>
      </c>
      <c r="AB537" s="11">
        <v>-1892.71</v>
      </c>
      <c r="AC537" s="11">
        <v>-1958.75</v>
      </c>
      <c r="AD537" s="11">
        <v>-2018.54</v>
      </c>
      <c r="AE537" s="11">
        <v>-2043.52</v>
      </c>
      <c r="AF537" s="11">
        <v>-2109.91</v>
      </c>
      <c r="AG537" s="11">
        <v>-2173.62</v>
      </c>
      <c r="AH537" s="11">
        <v>-2166.0300000000002</v>
      </c>
      <c r="AI537" s="11">
        <v>-2209.2600000000002</v>
      </c>
      <c r="AJ537" s="11">
        <v>-2299.81</v>
      </c>
      <c r="AK537" s="11">
        <v>-2336.38</v>
      </c>
      <c r="AL537" s="11">
        <v>-2341.0500000000002</v>
      </c>
      <c r="AM537" s="11">
        <v>-2352.56</v>
      </c>
      <c r="AN537" s="11">
        <v>-2407.59</v>
      </c>
      <c r="AO537" t="str">
        <f t="shared" si="89"/>
        <v>GD</v>
      </c>
      <c r="AP537" t="str">
        <f>IFERROR(IF(VLOOKUP(MID(A537,4,2),'Data.Lookup - Do Not Print'!$S$3:$T$7,2,FALSE)=1,MID(A537,4,2),0),"AN")</f>
        <v>AN</v>
      </c>
      <c r="AQ537" t="s">
        <v>987</v>
      </c>
      <c r="AR537" t="str">
        <f t="shared" si="90"/>
        <v>351100</v>
      </c>
      <c r="AS537" t="str">
        <f>IF(AO537="GD",VLOOKUP(_xlfn.NUMBERVALUE(AR537),'Data.Lookup - Do Not Print'!$D$3:$E$12,2,TRUE),VLOOKUP(_xlfn.NUMBERVALUE(AR537),'Data.Lookup - Do Not Print'!$A$3:$B$16,2,TRUE))</f>
        <v>Underground Storage</v>
      </c>
      <c r="AT537">
        <v>1</v>
      </c>
      <c r="AU537" t="str">
        <f t="shared" si="91"/>
        <v>GD.AN1</v>
      </c>
      <c r="AV537" s="46">
        <f>VLOOKUP($AU537,'2022-Allocations'!$I$6:$T$24,AV$8,FALSE)</f>
        <v>0</v>
      </c>
      <c r="AW537" s="46">
        <f>VLOOKUP($AU537,'2022-Allocations'!$I$6:$T$24,AW$8,FALSE)</f>
        <v>0.68330000000000002</v>
      </c>
      <c r="AX537" s="46">
        <f>VLOOKUP($AU537,'2022-Allocations'!$I$6:$T$24,AX$8,FALSE)</f>
        <v>0</v>
      </c>
      <c r="AY537" s="46">
        <f>VLOOKUP($AU537,'2022-Allocations'!$I$6:$T$24,AY$8,FALSE)</f>
        <v>0.31669999999999998</v>
      </c>
      <c r="AZ537" s="46">
        <f>VLOOKUP($AU537,'2022-Allocations'!$I$6:$T$24,AZ$8,FALSE)</f>
        <v>0</v>
      </c>
      <c r="BA537" s="121">
        <f t="shared" si="88"/>
        <v>0</v>
      </c>
      <c r="BB537" s="46">
        <f>VLOOKUP(A537,'Data.Lookup - Do Not Print'!$G$3:$I$802,3,FALSE)</f>
        <v>1.52E-2</v>
      </c>
      <c r="BC537" s="46">
        <f>VLOOKUP(A537,'Data.Lookup - Do Not Print'!$M$3:$O$802,3,FALSE)</f>
        <v>1.6E-2</v>
      </c>
      <c r="BD537" s="46" t="str">
        <f t="shared" si="93"/>
        <v>N</v>
      </c>
      <c r="BE537" s="126">
        <f t="shared" si="94"/>
        <v>0</v>
      </c>
      <c r="BF537" s="126">
        <f t="shared" si="95"/>
        <v>1321961</v>
      </c>
      <c r="BG537" s="126">
        <f t="shared" si="96"/>
        <v>0</v>
      </c>
      <c r="BH537" s="126">
        <f t="shared" si="97"/>
        <v>612711</v>
      </c>
      <c r="BI537" s="126">
        <f t="shared" si="98"/>
        <v>0</v>
      </c>
      <c r="BJ537" s="131">
        <f t="shared" si="92"/>
        <v>0</v>
      </c>
    </row>
    <row r="538" spans="1:62" ht="13.5" thickBot="1">
      <c r="A538" s="9" t="s">
        <v>554</v>
      </c>
      <c r="B538" s="11">
        <v>275254.53000000003</v>
      </c>
      <c r="C538" s="11">
        <v>275254.53000000003</v>
      </c>
      <c r="D538" s="11">
        <v>275254.53000000003</v>
      </c>
      <c r="E538" s="11">
        <v>275254.53000000003</v>
      </c>
      <c r="F538" s="11">
        <v>275254.53000000003</v>
      </c>
      <c r="G538" s="11">
        <v>275254.53000000003</v>
      </c>
      <c r="H538" s="11">
        <v>275254.53000000003</v>
      </c>
      <c r="I538" s="11">
        <v>275254.53000000003</v>
      </c>
      <c r="J538" s="11">
        <v>275254.53000000003</v>
      </c>
      <c r="K538" s="11">
        <v>275254.53000000003</v>
      </c>
      <c r="L538" s="11">
        <v>275254.53000000003</v>
      </c>
      <c r="M538" s="11">
        <v>275254.53000000003</v>
      </c>
      <c r="N538" s="11">
        <v>275254.53000000003</v>
      </c>
      <c r="O538" s="11">
        <v>-208063.08</v>
      </c>
      <c r="P538" s="11">
        <v>-208326.87</v>
      </c>
      <c r="Q538" s="11">
        <v>-208590.66</v>
      </c>
      <c r="R538" s="11">
        <v>-208854.45</v>
      </c>
      <c r="S538" s="11">
        <v>-209118.24</v>
      </c>
      <c r="T538" s="11">
        <v>-209382.03</v>
      </c>
      <c r="U538" s="11">
        <v>-209645.82</v>
      </c>
      <c r="V538" s="11">
        <v>-209909.61</v>
      </c>
      <c r="W538" s="11">
        <v>-210173.4</v>
      </c>
      <c r="X538" s="11">
        <v>-210437.19</v>
      </c>
      <c r="Y538" s="11">
        <v>-210700.98</v>
      </c>
      <c r="Z538" s="11">
        <v>-210964.77</v>
      </c>
      <c r="AA538" s="11">
        <v>-211228.56</v>
      </c>
      <c r="AB538" s="11">
        <v>-263.79000000000002</v>
      </c>
      <c r="AC538" s="11">
        <v>-263.79000000000002</v>
      </c>
      <c r="AD538" s="11">
        <v>-263.79000000000002</v>
      </c>
      <c r="AE538" s="11">
        <v>-263.79000000000002</v>
      </c>
      <c r="AF538" s="11">
        <v>-263.79000000000002</v>
      </c>
      <c r="AG538" s="11">
        <v>-263.79000000000002</v>
      </c>
      <c r="AH538" s="11">
        <v>-263.79000000000002</v>
      </c>
      <c r="AI538" s="11">
        <v>-263.79000000000002</v>
      </c>
      <c r="AJ538" s="11">
        <v>-263.79000000000002</v>
      </c>
      <c r="AK538" s="11">
        <v>-263.79000000000002</v>
      </c>
      <c r="AL538" s="11">
        <v>-263.79000000000002</v>
      </c>
      <c r="AM538" s="11">
        <v>-263.79000000000002</v>
      </c>
      <c r="AN538" s="11">
        <v>-263.79000000000002</v>
      </c>
      <c r="AO538" t="str">
        <f t="shared" si="89"/>
        <v>GD</v>
      </c>
      <c r="AP538" t="str">
        <f>IFERROR(IF(VLOOKUP(MID(A538,4,2),'Data.Lookup - Do Not Print'!$S$3:$T$7,2,FALSE)=1,MID(A538,4,2),0),"AN")</f>
        <v>AN</v>
      </c>
      <c r="AQ538" t="s">
        <v>987</v>
      </c>
      <c r="AR538" t="str">
        <f t="shared" si="90"/>
        <v>351200</v>
      </c>
      <c r="AS538" t="str">
        <f>IF(AO538="GD",VLOOKUP(_xlfn.NUMBERVALUE(AR538),'Data.Lookup - Do Not Print'!$D$3:$E$12,2,TRUE),VLOOKUP(_xlfn.NUMBERVALUE(AR538),'Data.Lookup - Do Not Print'!$A$3:$B$16,2,TRUE))</f>
        <v>Underground Storage</v>
      </c>
      <c r="AT538">
        <v>1</v>
      </c>
      <c r="AU538" t="str">
        <f t="shared" si="91"/>
        <v>GD.AN1</v>
      </c>
      <c r="AV538" s="46">
        <f>VLOOKUP($AU538,'2022-Allocations'!$I$6:$T$24,AV$8,FALSE)</f>
        <v>0</v>
      </c>
      <c r="AW538" s="46">
        <f>VLOOKUP($AU538,'2022-Allocations'!$I$6:$T$24,AW$8,FALSE)</f>
        <v>0.68330000000000002</v>
      </c>
      <c r="AX538" s="46">
        <f>VLOOKUP($AU538,'2022-Allocations'!$I$6:$T$24,AX$8,FALSE)</f>
        <v>0</v>
      </c>
      <c r="AY538" s="46">
        <f>VLOOKUP($AU538,'2022-Allocations'!$I$6:$T$24,AY$8,FALSE)</f>
        <v>0.31669999999999998</v>
      </c>
      <c r="AZ538" s="46">
        <f>VLOOKUP($AU538,'2022-Allocations'!$I$6:$T$24,AZ$8,FALSE)</f>
        <v>0</v>
      </c>
      <c r="BA538" s="121">
        <f t="shared" si="88"/>
        <v>0</v>
      </c>
      <c r="BB538" s="46">
        <f>VLOOKUP(A538,'Data.Lookup - Do Not Print'!$G$3:$I$802,3,FALSE)</f>
        <v>1.15E-2</v>
      </c>
      <c r="BC538" s="46">
        <f>VLOOKUP(A538,'Data.Lookup - Do Not Print'!$M$3:$O$802,3,FALSE)</f>
        <v>1.1699999999999999E-2</v>
      </c>
      <c r="BD538" s="46" t="str">
        <f t="shared" si="93"/>
        <v>N</v>
      </c>
      <c r="BE538" s="126">
        <f t="shared" si="94"/>
        <v>0</v>
      </c>
      <c r="BF538" s="126">
        <f t="shared" si="95"/>
        <v>188081</v>
      </c>
      <c r="BG538" s="126">
        <f t="shared" si="96"/>
        <v>0</v>
      </c>
      <c r="BH538" s="126">
        <f t="shared" si="97"/>
        <v>87173</v>
      </c>
      <c r="BI538" s="126">
        <f t="shared" si="98"/>
        <v>0</v>
      </c>
      <c r="BJ538" s="131">
        <f t="shared" si="92"/>
        <v>0</v>
      </c>
    </row>
    <row r="539" spans="1:62" ht="13.5" thickBot="1">
      <c r="A539" s="9" t="s">
        <v>555</v>
      </c>
      <c r="B539" s="11">
        <v>52850.07</v>
      </c>
      <c r="C539" s="11">
        <v>52850.07</v>
      </c>
      <c r="D539" s="11">
        <v>52850.07</v>
      </c>
      <c r="E539" s="11">
        <v>52850.07</v>
      </c>
      <c r="F539" s="11">
        <v>52850.07</v>
      </c>
      <c r="G539" s="11">
        <v>52850.07</v>
      </c>
      <c r="H539" s="11">
        <v>52850.07</v>
      </c>
      <c r="I539" s="11">
        <v>52850.07</v>
      </c>
      <c r="J539" s="11">
        <v>52850.07</v>
      </c>
      <c r="K539" s="11">
        <v>52850.07</v>
      </c>
      <c r="L539" s="11">
        <v>52850.07</v>
      </c>
      <c r="M539" s="11">
        <v>52850.07</v>
      </c>
      <c r="N539" s="11">
        <v>52850.07</v>
      </c>
      <c r="O539" s="11">
        <v>-40820.32</v>
      </c>
      <c r="P539" s="11">
        <v>-40868.33</v>
      </c>
      <c r="Q539" s="11">
        <v>-40916.339999999997</v>
      </c>
      <c r="R539" s="11">
        <v>-40964.35</v>
      </c>
      <c r="S539" s="11">
        <v>-41012.36</v>
      </c>
      <c r="T539" s="11">
        <v>-41060.370000000003</v>
      </c>
      <c r="U539" s="11">
        <v>-41108.379999999997</v>
      </c>
      <c r="V539" s="11">
        <v>-41156.39</v>
      </c>
      <c r="W539" s="11">
        <v>-41204.400000000001</v>
      </c>
      <c r="X539" s="11">
        <v>-41252.410000000003</v>
      </c>
      <c r="Y539" s="11">
        <v>-41300.42</v>
      </c>
      <c r="Z539" s="11">
        <v>-41348.43</v>
      </c>
      <c r="AA539" s="11">
        <v>-41396.44</v>
      </c>
      <c r="AB539" s="11">
        <v>-48.01</v>
      </c>
      <c r="AC539" s="11">
        <v>-48.01</v>
      </c>
      <c r="AD539" s="11">
        <v>-48.01</v>
      </c>
      <c r="AE539" s="11">
        <v>-48.01</v>
      </c>
      <c r="AF539" s="11">
        <v>-48.01</v>
      </c>
      <c r="AG539" s="11">
        <v>-48.01</v>
      </c>
      <c r="AH539" s="11">
        <v>-48.01</v>
      </c>
      <c r="AI539" s="11">
        <v>-48.01</v>
      </c>
      <c r="AJ539" s="11">
        <v>-48.01</v>
      </c>
      <c r="AK539" s="11">
        <v>-48.01</v>
      </c>
      <c r="AL539" s="11">
        <v>-48.01</v>
      </c>
      <c r="AM539" s="11">
        <v>-48.01</v>
      </c>
      <c r="AN539" s="11">
        <v>-48.01</v>
      </c>
      <c r="AO539" t="str">
        <f t="shared" si="89"/>
        <v>GD</v>
      </c>
      <c r="AP539" t="str">
        <f>IFERROR(IF(VLOOKUP(MID(A539,4,2),'Data.Lookup - Do Not Print'!$S$3:$T$7,2,FALSE)=1,MID(A539,4,2),0),"AN")</f>
        <v>AN</v>
      </c>
      <c r="AQ539" t="s">
        <v>987</v>
      </c>
      <c r="AR539" t="str">
        <f t="shared" si="90"/>
        <v>351300</v>
      </c>
      <c r="AS539" t="str">
        <f>IF(AO539="GD",VLOOKUP(_xlfn.NUMBERVALUE(AR539),'Data.Lookup - Do Not Print'!$D$3:$E$12,2,TRUE),VLOOKUP(_xlfn.NUMBERVALUE(AR539),'Data.Lookup - Do Not Print'!$A$3:$B$16,2,TRUE))</f>
        <v>Underground Storage</v>
      </c>
      <c r="AT539">
        <v>1</v>
      </c>
      <c r="AU539" t="str">
        <f t="shared" si="91"/>
        <v>GD.AN1</v>
      </c>
      <c r="AV539" s="46">
        <f>VLOOKUP($AU539,'2022-Allocations'!$I$6:$T$24,AV$8,FALSE)</f>
        <v>0</v>
      </c>
      <c r="AW539" s="46">
        <f>VLOOKUP($AU539,'2022-Allocations'!$I$6:$T$24,AW$8,FALSE)</f>
        <v>0.68330000000000002</v>
      </c>
      <c r="AX539" s="46">
        <f>VLOOKUP($AU539,'2022-Allocations'!$I$6:$T$24,AX$8,FALSE)</f>
        <v>0</v>
      </c>
      <c r="AY539" s="46">
        <f>VLOOKUP($AU539,'2022-Allocations'!$I$6:$T$24,AY$8,FALSE)</f>
        <v>0.31669999999999998</v>
      </c>
      <c r="AZ539" s="46">
        <f>VLOOKUP($AU539,'2022-Allocations'!$I$6:$T$24,AZ$8,FALSE)</f>
        <v>0</v>
      </c>
      <c r="BA539" s="121">
        <f t="shared" si="88"/>
        <v>0</v>
      </c>
      <c r="BB539" s="46">
        <f>VLOOKUP(A539,'Data.Lookup - Do Not Print'!$G$3:$I$802,3,FALSE)</f>
        <v>1.09E-2</v>
      </c>
      <c r="BC539" s="46">
        <f>VLOOKUP(A539,'Data.Lookup - Do Not Print'!$M$3:$O$802,3,FALSE)</f>
        <v>1.11E-2</v>
      </c>
      <c r="BD539" s="46" t="str">
        <f t="shared" si="93"/>
        <v>N</v>
      </c>
      <c r="BE539" s="126">
        <f t="shared" si="94"/>
        <v>0</v>
      </c>
      <c r="BF539" s="126">
        <f t="shared" si="95"/>
        <v>36112</v>
      </c>
      <c r="BG539" s="126">
        <f t="shared" si="96"/>
        <v>0</v>
      </c>
      <c r="BH539" s="126">
        <f t="shared" si="97"/>
        <v>16738</v>
      </c>
      <c r="BI539" s="126">
        <f t="shared" si="98"/>
        <v>0</v>
      </c>
      <c r="BJ539" s="131">
        <f t="shared" si="92"/>
        <v>0</v>
      </c>
    </row>
    <row r="540" spans="1:62" ht="13.5" thickBot="1">
      <c r="A540" s="9" t="s">
        <v>556</v>
      </c>
      <c r="B540" s="11">
        <v>110236.38</v>
      </c>
      <c r="C540" s="11">
        <v>110236.38</v>
      </c>
      <c r="D540" s="11">
        <v>110236.38</v>
      </c>
      <c r="E540" s="11">
        <v>110236.38</v>
      </c>
      <c r="F540" s="11">
        <v>110236.38</v>
      </c>
      <c r="G540" s="11">
        <v>110236.38</v>
      </c>
      <c r="H540" s="11">
        <v>110236.38</v>
      </c>
      <c r="I540" s="11">
        <v>110236.38</v>
      </c>
      <c r="J540" s="11">
        <v>110236.38</v>
      </c>
      <c r="K540" s="11">
        <v>110236.38</v>
      </c>
      <c r="L540" s="11">
        <v>110236.38</v>
      </c>
      <c r="M540" s="11">
        <v>110236.38</v>
      </c>
      <c r="N540" s="11">
        <v>110236.38</v>
      </c>
      <c r="O540" s="11">
        <v>-63683.62</v>
      </c>
      <c r="P540" s="11">
        <v>-63809.47</v>
      </c>
      <c r="Q540" s="11">
        <v>-63935.32</v>
      </c>
      <c r="R540" s="11">
        <v>-64061.17</v>
      </c>
      <c r="S540" s="11">
        <v>-64187.02</v>
      </c>
      <c r="T540" s="11">
        <v>-64312.87</v>
      </c>
      <c r="U540" s="11">
        <v>-64438.720000000001</v>
      </c>
      <c r="V540" s="11">
        <v>-64564.57</v>
      </c>
      <c r="W540" s="11">
        <v>-64690.42</v>
      </c>
      <c r="X540" s="11">
        <v>-64816.27</v>
      </c>
      <c r="Y540" s="11">
        <v>-64942.12</v>
      </c>
      <c r="Z540" s="11">
        <v>-65067.97</v>
      </c>
      <c r="AA540" s="11">
        <v>-65193.82</v>
      </c>
      <c r="AB540" s="11">
        <v>-125.85</v>
      </c>
      <c r="AC540" s="11">
        <v>-125.85</v>
      </c>
      <c r="AD540" s="11">
        <v>-125.85</v>
      </c>
      <c r="AE540" s="11">
        <v>-125.85</v>
      </c>
      <c r="AF540" s="11">
        <v>-125.85</v>
      </c>
      <c r="AG540" s="11">
        <v>-125.85</v>
      </c>
      <c r="AH540" s="11">
        <v>-125.85</v>
      </c>
      <c r="AI540" s="11">
        <v>-125.85</v>
      </c>
      <c r="AJ540" s="11">
        <v>-125.85</v>
      </c>
      <c r="AK540" s="11">
        <v>-125.85</v>
      </c>
      <c r="AL540" s="11">
        <v>-125.85</v>
      </c>
      <c r="AM540" s="11">
        <v>-125.85</v>
      </c>
      <c r="AN540" s="11">
        <v>-125.85</v>
      </c>
      <c r="AO540" t="str">
        <f t="shared" si="89"/>
        <v>GD</v>
      </c>
      <c r="AP540" t="str">
        <f>IFERROR(IF(VLOOKUP(MID(A540,4,2),'Data.Lookup - Do Not Print'!$S$3:$T$7,2,FALSE)=1,MID(A540,4,2),0),"AN")</f>
        <v>AN</v>
      </c>
      <c r="AQ540" t="s">
        <v>987</v>
      </c>
      <c r="AR540" t="str">
        <f t="shared" si="90"/>
        <v>351400</v>
      </c>
      <c r="AS540" t="str">
        <f>IF(AO540="GD",VLOOKUP(_xlfn.NUMBERVALUE(AR540),'Data.Lookup - Do Not Print'!$D$3:$E$12,2,TRUE),VLOOKUP(_xlfn.NUMBERVALUE(AR540),'Data.Lookup - Do Not Print'!$A$3:$B$16,2,TRUE))</f>
        <v>Underground Storage</v>
      </c>
      <c r="AT540">
        <v>1</v>
      </c>
      <c r="AU540" t="str">
        <f t="shared" si="91"/>
        <v>GD.AN1</v>
      </c>
      <c r="AV540" s="46">
        <f>VLOOKUP($AU540,'2022-Allocations'!$I$6:$T$24,AV$8,FALSE)</f>
        <v>0</v>
      </c>
      <c r="AW540" s="46">
        <f>VLOOKUP($AU540,'2022-Allocations'!$I$6:$T$24,AW$8,FALSE)</f>
        <v>0.68330000000000002</v>
      </c>
      <c r="AX540" s="46">
        <f>VLOOKUP($AU540,'2022-Allocations'!$I$6:$T$24,AX$8,FALSE)</f>
        <v>0</v>
      </c>
      <c r="AY540" s="46">
        <f>VLOOKUP($AU540,'2022-Allocations'!$I$6:$T$24,AY$8,FALSE)</f>
        <v>0.31669999999999998</v>
      </c>
      <c r="AZ540" s="46">
        <f>VLOOKUP($AU540,'2022-Allocations'!$I$6:$T$24,AZ$8,FALSE)</f>
        <v>0</v>
      </c>
      <c r="BA540" s="121">
        <f t="shared" si="88"/>
        <v>0</v>
      </c>
      <c r="BB540" s="46">
        <f>VLOOKUP(A540,'Data.Lookup - Do Not Print'!$G$3:$I$802,3,FALSE)</f>
        <v>1.37E-2</v>
      </c>
      <c r="BC540" s="46">
        <f>VLOOKUP(A540,'Data.Lookup - Do Not Print'!$M$3:$O$802,3,FALSE)</f>
        <v>1.32E-2</v>
      </c>
      <c r="BD540" s="46" t="str">
        <f t="shared" si="93"/>
        <v>N</v>
      </c>
      <c r="BE540" s="126">
        <f t="shared" si="94"/>
        <v>0</v>
      </c>
      <c r="BF540" s="126">
        <f t="shared" si="95"/>
        <v>75325</v>
      </c>
      <c r="BG540" s="126">
        <f t="shared" si="96"/>
        <v>0</v>
      </c>
      <c r="BH540" s="126">
        <f t="shared" si="97"/>
        <v>34912</v>
      </c>
      <c r="BI540" s="126">
        <f t="shared" si="98"/>
        <v>0</v>
      </c>
      <c r="BJ540" s="131">
        <f t="shared" si="92"/>
        <v>0</v>
      </c>
    </row>
    <row r="541" spans="1:62" ht="13.5" thickBot="1">
      <c r="A541" s="9" t="s">
        <v>557</v>
      </c>
      <c r="B541" s="11">
        <v>61655.69</v>
      </c>
      <c r="C541" s="11">
        <v>61655.69</v>
      </c>
      <c r="D541" s="11">
        <v>61655.69</v>
      </c>
      <c r="E541" s="11">
        <v>61655.69</v>
      </c>
      <c r="F541" s="11">
        <v>61655.69</v>
      </c>
      <c r="G541" s="11">
        <v>61655.69</v>
      </c>
      <c r="H541" s="11">
        <v>61655.69</v>
      </c>
      <c r="I541" s="11">
        <v>61655.69</v>
      </c>
      <c r="J541" s="11">
        <v>61655.69</v>
      </c>
      <c r="K541" s="11">
        <v>61655.69</v>
      </c>
      <c r="L541" s="11">
        <v>61655.69</v>
      </c>
      <c r="M541" s="11">
        <v>61655.69</v>
      </c>
      <c r="N541" s="11">
        <v>61655.69</v>
      </c>
      <c r="O541" s="11">
        <v>-47621.3</v>
      </c>
      <c r="P541" s="11">
        <v>-47677.3</v>
      </c>
      <c r="Q541" s="11">
        <v>-47733.3</v>
      </c>
      <c r="R541" s="11">
        <v>-47789.3</v>
      </c>
      <c r="S541" s="11">
        <v>-47845.3</v>
      </c>
      <c r="T541" s="11">
        <v>-47901.3</v>
      </c>
      <c r="U541" s="11">
        <v>-47957.3</v>
      </c>
      <c r="V541" s="11">
        <v>-48013.3</v>
      </c>
      <c r="W541" s="11">
        <v>-48069.3</v>
      </c>
      <c r="X541" s="11">
        <v>-48125.3</v>
      </c>
      <c r="Y541" s="11">
        <v>-48181.3</v>
      </c>
      <c r="Z541" s="11">
        <v>-48237.3</v>
      </c>
      <c r="AA541" s="11">
        <v>-48293.3</v>
      </c>
      <c r="AB541" s="12">
        <v>-56</v>
      </c>
      <c r="AC541" s="12">
        <v>-56</v>
      </c>
      <c r="AD541" s="12">
        <v>-56</v>
      </c>
      <c r="AE541" s="12">
        <v>-56</v>
      </c>
      <c r="AF541" s="12">
        <v>-56</v>
      </c>
      <c r="AG541" s="12">
        <v>-56</v>
      </c>
      <c r="AH541" s="12">
        <v>-56</v>
      </c>
      <c r="AI541" s="12">
        <v>-56</v>
      </c>
      <c r="AJ541" s="12">
        <v>-56</v>
      </c>
      <c r="AK541" s="12">
        <v>-56</v>
      </c>
      <c r="AL541" s="12">
        <v>-56</v>
      </c>
      <c r="AM541" s="12">
        <v>-56</v>
      </c>
      <c r="AN541" s="12">
        <v>-56</v>
      </c>
      <c r="AO541" t="str">
        <f t="shared" si="89"/>
        <v>GD</v>
      </c>
      <c r="AP541" t="str">
        <f>IFERROR(IF(VLOOKUP(MID(A541,4,2),'Data.Lookup - Do Not Print'!$S$3:$T$7,2,FALSE)=1,MID(A541,4,2),0),"AN")</f>
        <v>AN</v>
      </c>
      <c r="AQ541" t="s">
        <v>987</v>
      </c>
      <c r="AR541" t="str">
        <f t="shared" si="90"/>
        <v>351410</v>
      </c>
      <c r="AS541" t="str">
        <f>IF(AO541="GD",VLOOKUP(_xlfn.NUMBERVALUE(AR541),'Data.Lookup - Do Not Print'!$D$3:$E$12,2,TRUE),VLOOKUP(_xlfn.NUMBERVALUE(AR541),'Data.Lookup - Do Not Print'!$A$3:$B$16,2,TRUE))</f>
        <v>Underground Storage</v>
      </c>
      <c r="AT541">
        <v>1</v>
      </c>
      <c r="AU541" t="str">
        <f t="shared" si="91"/>
        <v>GD.AN1</v>
      </c>
      <c r="AV541" s="46">
        <f>VLOOKUP($AU541,'2022-Allocations'!$I$6:$T$24,AV$8,FALSE)</f>
        <v>0</v>
      </c>
      <c r="AW541" s="46">
        <f>VLOOKUP($AU541,'2022-Allocations'!$I$6:$T$24,AW$8,FALSE)</f>
        <v>0.68330000000000002</v>
      </c>
      <c r="AX541" s="46">
        <f>VLOOKUP($AU541,'2022-Allocations'!$I$6:$T$24,AX$8,FALSE)</f>
        <v>0</v>
      </c>
      <c r="AY541" s="46">
        <f>VLOOKUP($AU541,'2022-Allocations'!$I$6:$T$24,AY$8,FALSE)</f>
        <v>0.31669999999999998</v>
      </c>
      <c r="AZ541" s="46">
        <f>VLOOKUP($AU541,'2022-Allocations'!$I$6:$T$24,AZ$8,FALSE)</f>
        <v>0</v>
      </c>
      <c r="BA541" s="121">
        <f t="shared" si="88"/>
        <v>0</v>
      </c>
      <c r="BB541" s="46">
        <f>VLOOKUP(A541,'Data.Lookup - Do Not Print'!$G$3:$I$802,3,FALSE)</f>
        <v>1.09E-2</v>
      </c>
      <c r="BC541" s="46">
        <f>VLOOKUP(A541,'Data.Lookup - Do Not Print'!$M$3:$O$802,3,FALSE)</f>
        <v>1.09E-2</v>
      </c>
      <c r="BD541" s="46" t="str">
        <f t="shared" si="93"/>
        <v>N</v>
      </c>
      <c r="BE541" s="126">
        <f t="shared" si="94"/>
        <v>0</v>
      </c>
      <c r="BF541" s="126">
        <f t="shared" si="95"/>
        <v>42129</v>
      </c>
      <c r="BG541" s="126">
        <f t="shared" si="96"/>
        <v>0</v>
      </c>
      <c r="BH541" s="126">
        <f t="shared" si="97"/>
        <v>19526</v>
      </c>
      <c r="BI541" s="126">
        <f t="shared" si="98"/>
        <v>0</v>
      </c>
      <c r="BJ541" s="131">
        <f t="shared" si="92"/>
        <v>0</v>
      </c>
    </row>
    <row r="542" spans="1:62" ht="13.5" thickBot="1">
      <c r="A542" s="9" t="s">
        <v>558</v>
      </c>
      <c r="B542" s="11">
        <v>17089693.960000001</v>
      </c>
      <c r="C542" s="11">
        <v>17162074.5</v>
      </c>
      <c r="D542" s="11">
        <v>17184097.489999998</v>
      </c>
      <c r="E542" s="11">
        <v>17201526.559999999</v>
      </c>
      <c r="F542" s="11">
        <v>17288910.710000001</v>
      </c>
      <c r="G542" s="11">
        <v>17302137.190000001</v>
      </c>
      <c r="H542" s="11">
        <v>17276935.690000001</v>
      </c>
      <c r="I542" s="11">
        <v>17370402.25</v>
      </c>
      <c r="J542" s="11">
        <v>17419903.5</v>
      </c>
      <c r="K542" s="11">
        <v>17428143.890000001</v>
      </c>
      <c r="L542" s="11">
        <v>17427281.52</v>
      </c>
      <c r="M542" s="11">
        <v>17446303.289999999</v>
      </c>
      <c r="N542" s="11">
        <v>17514187.789999999</v>
      </c>
      <c r="O542" s="11">
        <v>-6153552.7400000002</v>
      </c>
      <c r="P542" s="11">
        <v>-6173247.5099999998</v>
      </c>
      <c r="Q542" s="11">
        <v>-6192996.5599999996</v>
      </c>
      <c r="R542" s="11">
        <v>-6212768.29</v>
      </c>
      <c r="S542" s="11">
        <v>-6232600.29</v>
      </c>
      <c r="T542" s="11">
        <v>-6252490.1399999997</v>
      </c>
      <c r="U542" s="11">
        <v>-6272373.1100000003</v>
      </c>
      <c r="V542" s="11">
        <v>-6292295.3300000001</v>
      </c>
      <c r="W542" s="11">
        <v>-6312299.75</v>
      </c>
      <c r="X542" s="11">
        <v>-6332337.3700000001</v>
      </c>
      <c r="Y542" s="11">
        <v>-6352379.2400000002</v>
      </c>
      <c r="Z542" s="11">
        <v>-6372431.5499999998</v>
      </c>
      <c r="AA542" s="11">
        <v>-6392533.8300000001</v>
      </c>
      <c r="AB542" s="11">
        <v>-19634.8</v>
      </c>
      <c r="AC542" s="11">
        <v>-19694.77</v>
      </c>
      <c r="AD542" s="11">
        <v>-19749.05</v>
      </c>
      <c r="AE542" s="11">
        <v>-19771.73</v>
      </c>
      <c r="AF542" s="12">
        <v>-19832</v>
      </c>
      <c r="AG542" s="11">
        <v>-19889.849999999999</v>
      </c>
      <c r="AH542" s="11">
        <v>-19882.97</v>
      </c>
      <c r="AI542" s="11">
        <v>-19922.22</v>
      </c>
      <c r="AJ542" s="11">
        <v>-20004.419999999998</v>
      </c>
      <c r="AK542" s="11">
        <v>-20037.62</v>
      </c>
      <c r="AL542" s="11">
        <v>-20041.87</v>
      </c>
      <c r="AM542" s="11">
        <v>-20052.310000000001</v>
      </c>
      <c r="AN542" s="11">
        <v>-20102.28</v>
      </c>
      <c r="AO542" t="str">
        <f t="shared" si="89"/>
        <v>GD</v>
      </c>
      <c r="AP542" t="str">
        <f>IFERROR(IF(VLOOKUP(MID(A542,4,2),'Data.Lookup - Do Not Print'!$S$3:$T$7,2,FALSE)=1,MID(A542,4,2),0),"AN")</f>
        <v>AN</v>
      </c>
      <c r="AQ542" t="s">
        <v>987</v>
      </c>
      <c r="AR542" t="str">
        <f t="shared" si="90"/>
        <v>352000</v>
      </c>
      <c r="AS542" t="str">
        <f>IF(AO542="GD",VLOOKUP(_xlfn.NUMBERVALUE(AR542),'Data.Lookup - Do Not Print'!$D$3:$E$12,2,TRUE),VLOOKUP(_xlfn.NUMBERVALUE(AR542),'Data.Lookup - Do Not Print'!$A$3:$B$16,2,TRUE))</f>
        <v>Underground Storage</v>
      </c>
      <c r="AT542">
        <v>1</v>
      </c>
      <c r="AU542" t="str">
        <f t="shared" si="91"/>
        <v>GD.AN1</v>
      </c>
      <c r="AV542" s="46">
        <f>VLOOKUP($AU542,'2022-Allocations'!$I$6:$T$24,AV$8,FALSE)</f>
        <v>0</v>
      </c>
      <c r="AW542" s="46">
        <f>VLOOKUP($AU542,'2022-Allocations'!$I$6:$T$24,AW$8,FALSE)</f>
        <v>0.68330000000000002</v>
      </c>
      <c r="AX542" s="46">
        <f>VLOOKUP($AU542,'2022-Allocations'!$I$6:$T$24,AX$8,FALSE)</f>
        <v>0</v>
      </c>
      <c r="AY542" s="46">
        <f>VLOOKUP($AU542,'2022-Allocations'!$I$6:$T$24,AY$8,FALSE)</f>
        <v>0.31669999999999998</v>
      </c>
      <c r="AZ542" s="46">
        <f>VLOOKUP($AU542,'2022-Allocations'!$I$6:$T$24,AZ$8,FALSE)</f>
        <v>0</v>
      </c>
      <c r="BA542" s="121">
        <f t="shared" si="88"/>
        <v>0</v>
      </c>
      <c r="BB542" s="46">
        <f>VLOOKUP(A542,'Data.Lookup - Do Not Print'!$G$3:$I$802,3,FALSE)</f>
        <v>1.38E-2</v>
      </c>
      <c r="BC542" s="46">
        <f>VLOOKUP(A542,'Data.Lookup - Do Not Print'!$M$3:$O$802,3,FALSE)</f>
        <v>1.47E-2</v>
      </c>
      <c r="BD542" s="46" t="str">
        <f t="shared" si="93"/>
        <v>N</v>
      </c>
      <c r="BE542" s="126">
        <f t="shared" si="94"/>
        <v>0</v>
      </c>
      <c r="BF542" s="126">
        <f t="shared" si="95"/>
        <v>11967445</v>
      </c>
      <c r="BG542" s="126">
        <f t="shared" si="96"/>
        <v>0</v>
      </c>
      <c r="BH542" s="126">
        <f t="shared" si="97"/>
        <v>5546743</v>
      </c>
      <c r="BI542" s="126">
        <f t="shared" si="98"/>
        <v>0</v>
      </c>
      <c r="BJ542" s="131">
        <f t="shared" si="92"/>
        <v>0</v>
      </c>
    </row>
    <row r="543" spans="1:62" ht="13.5" thickBot="1">
      <c r="A543" s="9" t="s">
        <v>559</v>
      </c>
      <c r="B543" s="11">
        <v>203330.47</v>
      </c>
      <c r="C543" s="11">
        <v>203330.47</v>
      </c>
      <c r="D543" s="11">
        <v>203330.47</v>
      </c>
      <c r="E543" s="11">
        <v>203330.47</v>
      </c>
      <c r="F543" s="11">
        <v>203330.47</v>
      </c>
      <c r="G543" s="11">
        <v>203330.47</v>
      </c>
      <c r="H543" s="11">
        <v>203330.47</v>
      </c>
      <c r="I543" s="11">
        <v>203330.47</v>
      </c>
      <c r="J543" s="11">
        <v>203330.47</v>
      </c>
      <c r="K543" s="11">
        <v>203330.47</v>
      </c>
      <c r="L543" s="11">
        <v>203330.47</v>
      </c>
      <c r="M543" s="11">
        <v>203330.47</v>
      </c>
      <c r="N543" s="11">
        <v>203330.47</v>
      </c>
      <c r="O543" s="11">
        <v>-96054.69</v>
      </c>
      <c r="P543" s="11">
        <v>-96386.8</v>
      </c>
      <c r="Q543" s="11">
        <v>-96718.91</v>
      </c>
      <c r="R543" s="11">
        <v>-97051.02</v>
      </c>
      <c r="S543" s="11">
        <v>-97383.13</v>
      </c>
      <c r="T543" s="11">
        <v>-97715.24</v>
      </c>
      <c r="U543" s="11">
        <v>-98047.35</v>
      </c>
      <c r="V543" s="11">
        <v>-98379.46</v>
      </c>
      <c r="W543" s="11">
        <v>-98711.57</v>
      </c>
      <c r="X543" s="11">
        <v>-99043.68</v>
      </c>
      <c r="Y543" s="11">
        <v>-99375.79</v>
      </c>
      <c r="Z543" s="11">
        <v>-99707.9</v>
      </c>
      <c r="AA543" s="11">
        <v>-100040.01</v>
      </c>
      <c r="AB543" s="11">
        <v>-332.11</v>
      </c>
      <c r="AC543" s="11">
        <v>-332.11</v>
      </c>
      <c r="AD543" s="11">
        <v>-332.11</v>
      </c>
      <c r="AE543" s="11">
        <v>-332.11</v>
      </c>
      <c r="AF543" s="11">
        <v>-332.11</v>
      </c>
      <c r="AG543" s="11">
        <v>-332.11</v>
      </c>
      <c r="AH543" s="11">
        <v>-332.11</v>
      </c>
      <c r="AI543" s="11">
        <v>-332.11</v>
      </c>
      <c r="AJ543" s="11">
        <v>-332.11</v>
      </c>
      <c r="AK543" s="11">
        <v>-332.11</v>
      </c>
      <c r="AL543" s="11">
        <v>-332.11</v>
      </c>
      <c r="AM543" s="11">
        <v>-332.11</v>
      </c>
      <c r="AN543" s="11">
        <v>-332.11</v>
      </c>
      <c r="AO543" t="str">
        <f t="shared" si="89"/>
        <v>GD</v>
      </c>
      <c r="AP543" t="str">
        <f>IFERROR(IF(VLOOKUP(MID(A543,4,2),'Data.Lookup - Do Not Print'!$S$3:$T$7,2,FALSE)=1,MID(A543,4,2),0),"AN")</f>
        <v>AN</v>
      </c>
      <c r="AQ543" t="s">
        <v>987</v>
      </c>
      <c r="AR543" t="str">
        <f t="shared" si="90"/>
        <v>352200</v>
      </c>
      <c r="AS543" t="str">
        <f>IF(AO543="GD",VLOOKUP(_xlfn.NUMBERVALUE(AR543),'Data.Lookup - Do Not Print'!$D$3:$E$12,2,TRUE),VLOOKUP(_xlfn.NUMBERVALUE(AR543),'Data.Lookup - Do Not Print'!$A$3:$B$16,2,TRUE))</f>
        <v>Underground Storage</v>
      </c>
      <c r="AT543">
        <v>1</v>
      </c>
      <c r="AU543" t="str">
        <f t="shared" si="91"/>
        <v>GD.AN1</v>
      </c>
      <c r="AV543" s="46">
        <f>VLOOKUP($AU543,'2022-Allocations'!$I$6:$T$24,AV$8,FALSE)</f>
        <v>0</v>
      </c>
      <c r="AW543" s="46">
        <f>VLOOKUP($AU543,'2022-Allocations'!$I$6:$T$24,AW$8,FALSE)</f>
        <v>0.68330000000000002</v>
      </c>
      <c r="AX543" s="46">
        <f>VLOOKUP($AU543,'2022-Allocations'!$I$6:$T$24,AX$8,FALSE)</f>
        <v>0</v>
      </c>
      <c r="AY543" s="46">
        <f>VLOOKUP($AU543,'2022-Allocations'!$I$6:$T$24,AY$8,FALSE)</f>
        <v>0.31669999999999998</v>
      </c>
      <c r="AZ543" s="46">
        <f>VLOOKUP($AU543,'2022-Allocations'!$I$6:$T$24,AZ$8,FALSE)</f>
        <v>0</v>
      </c>
      <c r="BA543" s="121">
        <f t="shared" si="88"/>
        <v>0</v>
      </c>
      <c r="BB543" s="46">
        <f>VLOOKUP(A543,'Data.Lookup - Do Not Print'!$G$3:$I$802,3,FALSE)</f>
        <v>1.9599999999999999E-2</v>
      </c>
      <c r="BC543" s="46">
        <f>VLOOKUP(A543,'Data.Lookup - Do Not Print'!$M$3:$O$802,3,FALSE)</f>
        <v>1.9E-2</v>
      </c>
      <c r="BD543" s="46" t="str">
        <f t="shared" si="93"/>
        <v>N</v>
      </c>
      <c r="BE543" s="126">
        <f t="shared" si="94"/>
        <v>0</v>
      </c>
      <c r="BF543" s="126">
        <f t="shared" si="95"/>
        <v>138936</v>
      </c>
      <c r="BG543" s="126">
        <f t="shared" si="96"/>
        <v>0</v>
      </c>
      <c r="BH543" s="126">
        <f t="shared" si="97"/>
        <v>64395</v>
      </c>
      <c r="BI543" s="126">
        <f t="shared" si="98"/>
        <v>0</v>
      </c>
      <c r="BJ543" s="131">
        <f t="shared" si="92"/>
        <v>0</v>
      </c>
    </row>
    <row r="544" spans="1:62" ht="13.5" thickBot="1">
      <c r="A544" s="9" t="s">
        <v>560</v>
      </c>
      <c r="B544" s="11">
        <v>5359690.41</v>
      </c>
      <c r="C544" s="11">
        <v>5359690.41</v>
      </c>
      <c r="D544" s="11">
        <v>5359690.41</v>
      </c>
      <c r="E544" s="11">
        <v>5359690.41</v>
      </c>
      <c r="F544" s="11">
        <v>5359690.41</v>
      </c>
      <c r="G544" s="11">
        <v>5359690.41</v>
      </c>
      <c r="H544" s="11">
        <v>5359690.41</v>
      </c>
      <c r="I544" s="11">
        <v>5359690.41</v>
      </c>
      <c r="J544" s="11">
        <v>5359690.41</v>
      </c>
      <c r="K544" s="11">
        <v>5359690.41</v>
      </c>
      <c r="L544" s="11">
        <v>5359690.41</v>
      </c>
      <c r="M544" s="11">
        <v>5359690.41</v>
      </c>
      <c r="N544" s="11">
        <v>5359690.41</v>
      </c>
      <c r="O544" s="11">
        <v>-3838108.92</v>
      </c>
      <c r="P544" s="11">
        <v>-3841637.38</v>
      </c>
      <c r="Q544" s="11">
        <v>-3845165.84</v>
      </c>
      <c r="R544" s="11">
        <v>-3848694.3</v>
      </c>
      <c r="S544" s="11">
        <v>-3852222.76</v>
      </c>
      <c r="T544" s="11">
        <v>-3855751.22</v>
      </c>
      <c r="U544" s="11">
        <v>-3859279.68</v>
      </c>
      <c r="V544" s="11">
        <v>-3862808.14</v>
      </c>
      <c r="W544" s="11">
        <v>-3866336.6</v>
      </c>
      <c r="X544" s="11">
        <v>-3869865.06</v>
      </c>
      <c r="Y544" s="11">
        <v>-3873393.52</v>
      </c>
      <c r="Z544" s="11">
        <v>-3876921.98</v>
      </c>
      <c r="AA544" s="11">
        <v>-3880450.44</v>
      </c>
      <c r="AB544" s="11">
        <v>-3528.46</v>
      </c>
      <c r="AC544" s="11">
        <v>-3528.46</v>
      </c>
      <c r="AD544" s="11">
        <v>-3528.46</v>
      </c>
      <c r="AE544" s="11">
        <v>-3528.46</v>
      </c>
      <c r="AF544" s="11">
        <v>-3528.46</v>
      </c>
      <c r="AG544" s="11">
        <v>-3528.46</v>
      </c>
      <c r="AH544" s="11">
        <v>-3528.46</v>
      </c>
      <c r="AI544" s="11">
        <v>-3528.46</v>
      </c>
      <c r="AJ544" s="11">
        <v>-3528.46</v>
      </c>
      <c r="AK544" s="11">
        <v>-3528.46</v>
      </c>
      <c r="AL544" s="11">
        <v>-3528.46</v>
      </c>
      <c r="AM544" s="11">
        <v>-3528.46</v>
      </c>
      <c r="AN544" s="11">
        <v>-3528.46</v>
      </c>
      <c r="AO544" t="str">
        <f t="shared" si="89"/>
        <v>GD</v>
      </c>
      <c r="AP544" t="str">
        <f>IFERROR(IF(VLOOKUP(MID(A544,4,2),'Data.Lookup - Do Not Print'!$S$3:$T$7,2,FALSE)=1,MID(A544,4,2),0),"AN")</f>
        <v>AN</v>
      </c>
      <c r="AQ544" t="s">
        <v>987</v>
      </c>
      <c r="AR544" t="str">
        <f t="shared" si="90"/>
        <v>352300</v>
      </c>
      <c r="AS544" t="str">
        <f>IF(AO544="GD",VLOOKUP(_xlfn.NUMBERVALUE(AR544),'Data.Lookup - Do Not Print'!$D$3:$E$12,2,TRUE),VLOOKUP(_xlfn.NUMBERVALUE(AR544),'Data.Lookup - Do Not Print'!$A$3:$B$16,2,TRUE))</f>
        <v>Underground Storage</v>
      </c>
      <c r="AT544">
        <v>1</v>
      </c>
      <c r="AU544" t="str">
        <f t="shared" si="91"/>
        <v>GD.AN1</v>
      </c>
      <c r="AV544" s="46">
        <f>VLOOKUP($AU544,'2022-Allocations'!$I$6:$T$24,AV$8,FALSE)</f>
        <v>0</v>
      </c>
      <c r="AW544" s="46">
        <f>VLOOKUP($AU544,'2022-Allocations'!$I$6:$T$24,AW$8,FALSE)</f>
        <v>0.68330000000000002</v>
      </c>
      <c r="AX544" s="46">
        <f>VLOOKUP($AU544,'2022-Allocations'!$I$6:$T$24,AX$8,FALSE)</f>
        <v>0</v>
      </c>
      <c r="AY544" s="46">
        <f>VLOOKUP($AU544,'2022-Allocations'!$I$6:$T$24,AY$8,FALSE)</f>
        <v>0.31669999999999998</v>
      </c>
      <c r="AZ544" s="46">
        <f>VLOOKUP($AU544,'2022-Allocations'!$I$6:$T$24,AZ$8,FALSE)</f>
        <v>0</v>
      </c>
      <c r="BA544" s="121">
        <f t="shared" si="88"/>
        <v>0</v>
      </c>
      <c r="BB544" s="46">
        <f>VLOOKUP(A544,'Data.Lookup - Do Not Print'!$G$3:$I$802,3,FALSE)</f>
        <v>7.9000000000000008E-3</v>
      </c>
      <c r="BC544" s="46">
        <f>VLOOKUP(A544,'Data.Lookup - Do Not Print'!$M$3:$O$802,3,FALSE)</f>
        <v>8.5000000000000006E-3</v>
      </c>
      <c r="BD544" s="46" t="str">
        <f t="shared" si="93"/>
        <v>N</v>
      </c>
      <c r="BE544" s="126">
        <f t="shared" si="94"/>
        <v>0</v>
      </c>
      <c r="BF544" s="126">
        <f t="shared" si="95"/>
        <v>3662276</v>
      </c>
      <c r="BG544" s="126">
        <f t="shared" si="96"/>
        <v>0</v>
      </c>
      <c r="BH544" s="126">
        <f t="shared" si="97"/>
        <v>1697414</v>
      </c>
      <c r="BI544" s="126">
        <f t="shared" si="98"/>
        <v>0</v>
      </c>
      <c r="BJ544" s="131">
        <f t="shared" si="92"/>
        <v>0</v>
      </c>
    </row>
    <row r="545" spans="1:62" ht="13.5" thickBot="1">
      <c r="A545" s="9" t="s">
        <v>561</v>
      </c>
      <c r="B545" s="11">
        <v>2059776.77</v>
      </c>
      <c r="C545" s="11">
        <v>2059776.77</v>
      </c>
      <c r="D545" s="11">
        <v>2059776.77</v>
      </c>
      <c r="E545" s="11">
        <v>2059776.77</v>
      </c>
      <c r="F545" s="11">
        <v>2059776.77</v>
      </c>
      <c r="G545" s="11">
        <v>2059776.77</v>
      </c>
      <c r="H545" s="11">
        <v>2059776.77</v>
      </c>
      <c r="I545" s="11">
        <v>2059776.77</v>
      </c>
      <c r="J545" s="11">
        <v>2059776.77</v>
      </c>
      <c r="K545" s="11">
        <v>2059776.77</v>
      </c>
      <c r="L545" s="11">
        <v>2059776.77</v>
      </c>
      <c r="M545" s="11">
        <v>2059776.77</v>
      </c>
      <c r="N545" s="11">
        <v>2059776.77</v>
      </c>
      <c r="O545" s="11">
        <v>-633219.75</v>
      </c>
      <c r="P545" s="11">
        <v>-635313.86</v>
      </c>
      <c r="Q545" s="11">
        <v>-637407.97</v>
      </c>
      <c r="R545" s="11">
        <v>-639502.07999999996</v>
      </c>
      <c r="S545" s="11">
        <v>-641596.18999999994</v>
      </c>
      <c r="T545" s="11">
        <v>-643690.30000000005</v>
      </c>
      <c r="U545" s="11">
        <v>-645784.41</v>
      </c>
      <c r="V545" s="11">
        <v>-647878.52</v>
      </c>
      <c r="W545" s="11">
        <v>-649972.62</v>
      </c>
      <c r="X545" s="11">
        <v>-652066.72</v>
      </c>
      <c r="Y545" s="11">
        <v>-654160.81999999995</v>
      </c>
      <c r="Z545" s="11">
        <v>-656254.92000000004</v>
      </c>
      <c r="AA545" s="11">
        <v>-658349.02</v>
      </c>
      <c r="AB545" s="11">
        <v>-2094.11</v>
      </c>
      <c r="AC545" s="11">
        <v>-2094.11</v>
      </c>
      <c r="AD545" s="11">
        <v>-2094.11</v>
      </c>
      <c r="AE545" s="11">
        <v>-2094.11</v>
      </c>
      <c r="AF545" s="11">
        <v>-2094.11</v>
      </c>
      <c r="AG545" s="11">
        <v>-2094.11</v>
      </c>
      <c r="AH545" s="11">
        <v>-2094.11</v>
      </c>
      <c r="AI545" s="11">
        <v>-2094.11</v>
      </c>
      <c r="AJ545" s="11">
        <v>-2094.1</v>
      </c>
      <c r="AK545" s="11">
        <v>-2094.1</v>
      </c>
      <c r="AL545" s="11">
        <v>-2094.1</v>
      </c>
      <c r="AM545" s="11">
        <v>-2094.1</v>
      </c>
      <c r="AN545" s="11">
        <v>-2094.1</v>
      </c>
      <c r="AO545" t="str">
        <f t="shared" si="89"/>
        <v>GD</v>
      </c>
      <c r="AP545" t="str">
        <f>IFERROR(IF(VLOOKUP(MID(A545,4,2),'Data.Lookup - Do Not Print'!$S$3:$T$7,2,FALSE)=1,MID(A545,4,2),0),"AN")</f>
        <v>AN</v>
      </c>
      <c r="AQ545" t="s">
        <v>987</v>
      </c>
      <c r="AR545" t="str">
        <f t="shared" si="90"/>
        <v>353000</v>
      </c>
      <c r="AS545" t="str">
        <f>IF(AO545="GD",VLOOKUP(_xlfn.NUMBERVALUE(AR545),'Data.Lookup - Do Not Print'!$D$3:$E$12,2,TRUE),VLOOKUP(_xlfn.NUMBERVALUE(AR545),'Data.Lookup - Do Not Print'!$A$3:$B$16,2,TRUE))</f>
        <v>Underground Storage</v>
      </c>
      <c r="AT545">
        <v>1</v>
      </c>
      <c r="AU545" t="str">
        <f t="shared" si="91"/>
        <v>GD.AN1</v>
      </c>
      <c r="AV545" s="46">
        <f>VLOOKUP($AU545,'2022-Allocations'!$I$6:$T$24,AV$8,FALSE)</f>
        <v>0</v>
      </c>
      <c r="AW545" s="46">
        <f>VLOOKUP($AU545,'2022-Allocations'!$I$6:$T$24,AW$8,FALSE)</f>
        <v>0.68330000000000002</v>
      </c>
      <c r="AX545" s="46">
        <f>VLOOKUP($AU545,'2022-Allocations'!$I$6:$T$24,AX$8,FALSE)</f>
        <v>0</v>
      </c>
      <c r="AY545" s="46">
        <f>VLOOKUP($AU545,'2022-Allocations'!$I$6:$T$24,AY$8,FALSE)</f>
        <v>0.31669999999999998</v>
      </c>
      <c r="AZ545" s="46">
        <f>VLOOKUP($AU545,'2022-Allocations'!$I$6:$T$24,AZ$8,FALSE)</f>
        <v>0</v>
      </c>
      <c r="BA545" s="121">
        <f t="shared" si="88"/>
        <v>0</v>
      </c>
      <c r="BB545" s="46">
        <f>VLOOKUP(A545,'Data.Lookup - Do Not Print'!$G$3:$I$802,3,FALSE)</f>
        <v>1.2200000000000001E-2</v>
      </c>
      <c r="BC545" s="46">
        <f>VLOOKUP(A545,'Data.Lookup - Do Not Print'!$M$3:$O$802,3,FALSE)</f>
        <v>1.4999999999999999E-2</v>
      </c>
      <c r="BD545" s="46" t="str">
        <f t="shared" si="93"/>
        <v>N</v>
      </c>
      <c r="BE545" s="126">
        <f t="shared" si="94"/>
        <v>0</v>
      </c>
      <c r="BF545" s="126">
        <f t="shared" si="95"/>
        <v>1407445</v>
      </c>
      <c r="BG545" s="126">
        <f t="shared" si="96"/>
        <v>0</v>
      </c>
      <c r="BH545" s="126">
        <f t="shared" si="97"/>
        <v>652331</v>
      </c>
      <c r="BI545" s="126">
        <f t="shared" si="98"/>
        <v>0</v>
      </c>
      <c r="BJ545" s="131">
        <f t="shared" si="92"/>
        <v>0</v>
      </c>
    </row>
    <row r="546" spans="1:62" ht="13.5" thickBot="1">
      <c r="A546" s="9" t="s">
        <v>562</v>
      </c>
      <c r="B546" s="11">
        <v>14525931.74</v>
      </c>
      <c r="C546" s="11">
        <v>14598312.279999999</v>
      </c>
      <c r="D546" s="11">
        <v>14620335.27</v>
      </c>
      <c r="E546" s="11">
        <v>14637764.34</v>
      </c>
      <c r="F546" s="11">
        <v>14725148.49</v>
      </c>
      <c r="G546" s="11">
        <v>14738374.970000001</v>
      </c>
      <c r="H546" s="11">
        <v>14713173.470000001</v>
      </c>
      <c r="I546" s="11">
        <v>14806640.029999999</v>
      </c>
      <c r="J546" s="11">
        <v>14856141.279999999</v>
      </c>
      <c r="K546" s="11">
        <v>14864381.67</v>
      </c>
      <c r="L546" s="11">
        <v>14863519.300000001</v>
      </c>
      <c r="M546" s="11">
        <v>14882541.07</v>
      </c>
      <c r="N546" s="11">
        <v>14950425.57</v>
      </c>
      <c r="O546" s="11">
        <v>-3845783.9</v>
      </c>
      <c r="P546" s="11">
        <v>-3866292.22</v>
      </c>
      <c r="Q546" s="11">
        <v>-3886867.02</v>
      </c>
      <c r="R546" s="11">
        <v>-3907469.6</v>
      </c>
      <c r="S546" s="11">
        <v>-3928145.98</v>
      </c>
      <c r="T546" s="11">
        <v>-3948893.21</v>
      </c>
      <c r="U546" s="11">
        <v>-3969632.01</v>
      </c>
      <c r="V546" s="11">
        <v>-3990418.88</v>
      </c>
      <c r="W546" s="11">
        <v>-4011306.42</v>
      </c>
      <c r="X546" s="11">
        <v>-4032234.62</v>
      </c>
      <c r="Y546" s="11">
        <v>-4053168.02</v>
      </c>
      <c r="Z546" s="11">
        <v>-4074114.2</v>
      </c>
      <c r="AA546" s="11">
        <v>-4095121.58</v>
      </c>
      <c r="AB546" s="11">
        <v>-20434.89</v>
      </c>
      <c r="AC546" s="11">
        <v>-20508.32</v>
      </c>
      <c r="AD546" s="11">
        <v>-20574.8</v>
      </c>
      <c r="AE546" s="11">
        <v>-20602.580000000002</v>
      </c>
      <c r="AF546" s="11">
        <v>-20676.38</v>
      </c>
      <c r="AG546" s="11">
        <v>-20747.23</v>
      </c>
      <c r="AH546" s="11">
        <v>-20738.8</v>
      </c>
      <c r="AI546" s="11">
        <v>-20786.87</v>
      </c>
      <c r="AJ546" s="11">
        <v>-20887.54</v>
      </c>
      <c r="AK546" s="11">
        <v>-20928.2</v>
      </c>
      <c r="AL546" s="11">
        <v>-20933.400000000001</v>
      </c>
      <c r="AM546" s="11">
        <v>-20946.18</v>
      </c>
      <c r="AN546" s="11">
        <v>-21007.38</v>
      </c>
      <c r="AO546" t="str">
        <f t="shared" si="89"/>
        <v>GD</v>
      </c>
      <c r="AP546" t="str">
        <f>IFERROR(IF(VLOOKUP(MID(A546,4,2),'Data.Lookup - Do Not Print'!$S$3:$T$7,2,FALSE)=1,MID(A546,4,2),0),"AN")</f>
        <v>AN</v>
      </c>
      <c r="AQ546" t="s">
        <v>987</v>
      </c>
      <c r="AR546" t="str">
        <f t="shared" si="90"/>
        <v>354000</v>
      </c>
      <c r="AS546" t="str">
        <f>IF(AO546="GD",VLOOKUP(_xlfn.NUMBERVALUE(AR546),'Data.Lookup - Do Not Print'!$D$3:$E$12,2,TRUE),VLOOKUP(_xlfn.NUMBERVALUE(AR546),'Data.Lookup - Do Not Print'!$A$3:$B$16,2,TRUE))</f>
        <v>Underground Storage</v>
      </c>
      <c r="AT546">
        <v>1</v>
      </c>
      <c r="AU546" t="str">
        <f t="shared" si="91"/>
        <v>GD.AN1</v>
      </c>
      <c r="AV546" s="46">
        <f>VLOOKUP($AU546,'2022-Allocations'!$I$6:$T$24,AV$8,FALSE)</f>
        <v>0</v>
      </c>
      <c r="AW546" s="46">
        <f>VLOOKUP($AU546,'2022-Allocations'!$I$6:$T$24,AW$8,FALSE)</f>
        <v>0.68330000000000002</v>
      </c>
      <c r="AX546" s="46">
        <f>VLOOKUP($AU546,'2022-Allocations'!$I$6:$T$24,AX$8,FALSE)</f>
        <v>0</v>
      </c>
      <c r="AY546" s="46">
        <f>VLOOKUP($AU546,'2022-Allocations'!$I$6:$T$24,AY$8,FALSE)</f>
        <v>0.31669999999999998</v>
      </c>
      <c r="AZ546" s="46">
        <f>VLOOKUP($AU546,'2022-Allocations'!$I$6:$T$24,AZ$8,FALSE)</f>
        <v>0</v>
      </c>
      <c r="BA546" s="121">
        <f t="shared" si="88"/>
        <v>0</v>
      </c>
      <c r="BB546" s="46">
        <f>VLOOKUP(A546,'Data.Lookup - Do Not Print'!$G$3:$I$802,3,FALSE)</f>
        <v>1.6899999999999998E-2</v>
      </c>
      <c r="BC546" s="46">
        <f>VLOOKUP(A546,'Data.Lookup - Do Not Print'!$M$3:$O$802,3,FALSE)</f>
        <v>1.77E-2</v>
      </c>
      <c r="BD546" s="46" t="str">
        <f t="shared" si="93"/>
        <v>N</v>
      </c>
      <c r="BE546" s="126">
        <f t="shared" si="94"/>
        <v>0</v>
      </c>
      <c r="BF546" s="126">
        <f t="shared" si="95"/>
        <v>10215626</v>
      </c>
      <c r="BG546" s="126">
        <f t="shared" si="96"/>
        <v>0</v>
      </c>
      <c r="BH546" s="126">
        <f t="shared" si="97"/>
        <v>4734800</v>
      </c>
      <c r="BI546" s="126">
        <f t="shared" si="98"/>
        <v>0</v>
      </c>
      <c r="BJ546" s="131">
        <f t="shared" si="92"/>
        <v>0</v>
      </c>
    </row>
    <row r="547" spans="1:62" ht="13.5" thickBot="1">
      <c r="A547" s="9" t="s">
        <v>563</v>
      </c>
      <c r="B547" s="11">
        <v>1134787.3400000001</v>
      </c>
      <c r="C547" s="11">
        <v>1207167.8799999999</v>
      </c>
      <c r="D547" s="11">
        <v>1229190.8700000001</v>
      </c>
      <c r="E547" s="11">
        <v>1246619.94</v>
      </c>
      <c r="F547" s="11">
        <v>1334004.0900000001</v>
      </c>
      <c r="G547" s="11">
        <v>1347230.57</v>
      </c>
      <c r="H547" s="11">
        <v>1322029.07</v>
      </c>
      <c r="I547" s="11">
        <v>1415495.63</v>
      </c>
      <c r="J547" s="11">
        <v>1464996.88</v>
      </c>
      <c r="K547" s="11">
        <v>1473237.27</v>
      </c>
      <c r="L547" s="11">
        <v>1472374.9</v>
      </c>
      <c r="M547" s="11">
        <v>1491396.67</v>
      </c>
      <c r="N547" s="11">
        <v>1559281.17</v>
      </c>
      <c r="O547" s="11">
        <v>-848110.72</v>
      </c>
      <c r="P547" s="11">
        <v>-851828.57</v>
      </c>
      <c r="Q547" s="11">
        <v>-855696.29</v>
      </c>
      <c r="R547" s="11">
        <v>-859626.64</v>
      </c>
      <c r="S547" s="11">
        <v>-863723.38</v>
      </c>
      <c r="T547" s="11">
        <v>-867979.84</v>
      </c>
      <c r="U547" s="11">
        <v>-872217.29</v>
      </c>
      <c r="V547" s="11">
        <v>-876563.11</v>
      </c>
      <c r="W547" s="11">
        <v>-881135.08</v>
      </c>
      <c r="X547" s="11">
        <v>-885798.72</v>
      </c>
      <c r="Y547" s="11">
        <v>-890474.07</v>
      </c>
      <c r="Z547" s="11">
        <v>-895178.25</v>
      </c>
      <c r="AA547" s="11">
        <v>-900020.39</v>
      </c>
      <c r="AB547" s="11">
        <v>-3552.3</v>
      </c>
      <c r="AC547" s="11">
        <v>-3717.85</v>
      </c>
      <c r="AD547" s="11">
        <v>-3867.72</v>
      </c>
      <c r="AE547" s="11">
        <v>-3930.35</v>
      </c>
      <c r="AF547" s="11">
        <v>-4096.74</v>
      </c>
      <c r="AG547" s="11">
        <v>-4256.46</v>
      </c>
      <c r="AH547" s="11">
        <v>-4237.45</v>
      </c>
      <c r="AI547" s="11">
        <v>-4345.82</v>
      </c>
      <c r="AJ547" s="11">
        <v>-4571.97</v>
      </c>
      <c r="AK547" s="11">
        <v>-4663.6400000000003</v>
      </c>
      <c r="AL547" s="11">
        <v>-4675.3500000000004</v>
      </c>
      <c r="AM547" s="11">
        <v>-4704.18</v>
      </c>
      <c r="AN547" s="11">
        <v>-4842.1400000000003</v>
      </c>
      <c r="AO547" t="str">
        <f t="shared" si="89"/>
        <v>GD</v>
      </c>
      <c r="AP547" t="str">
        <f>IFERROR(IF(VLOOKUP(MID(A547,4,2),'Data.Lookup - Do Not Print'!$S$3:$T$7,2,FALSE)=1,MID(A547,4,2),0),"AN")</f>
        <v>AN</v>
      </c>
      <c r="AQ547" t="s">
        <v>987</v>
      </c>
      <c r="AR547" t="str">
        <f t="shared" si="90"/>
        <v>355000</v>
      </c>
      <c r="AS547" t="str">
        <f>IF(AO547="GD",VLOOKUP(_xlfn.NUMBERVALUE(AR547),'Data.Lookup - Do Not Print'!$D$3:$E$12,2,TRUE),VLOOKUP(_xlfn.NUMBERVALUE(AR547),'Data.Lookup - Do Not Print'!$A$3:$B$16,2,TRUE))</f>
        <v>Underground Storage</v>
      </c>
      <c r="AT547">
        <v>1</v>
      </c>
      <c r="AU547" t="str">
        <f t="shared" si="91"/>
        <v>GD.AN1</v>
      </c>
      <c r="AV547" s="46">
        <f>VLOOKUP($AU547,'2022-Allocations'!$I$6:$T$24,AV$8,FALSE)</f>
        <v>0</v>
      </c>
      <c r="AW547" s="46">
        <f>VLOOKUP($AU547,'2022-Allocations'!$I$6:$T$24,AW$8,FALSE)</f>
        <v>0.68330000000000002</v>
      </c>
      <c r="AX547" s="46">
        <f>VLOOKUP($AU547,'2022-Allocations'!$I$6:$T$24,AX$8,FALSE)</f>
        <v>0</v>
      </c>
      <c r="AY547" s="46">
        <f>VLOOKUP($AU547,'2022-Allocations'!$I$6:$T$24,AY$8,FALSE)</f>
        <v>0.31669999999999998</v>
      </c>
      <c r="AZ547" s="46">
        <f>VLOOKUP($AU547,'2022-Allocations'!$I$6:$T$24,AZ$8,FALSE)</f>
        <v>0</v>
      </c>
      <c r="BA547" s="121">
        <f t="shared" si="88"/>
        <v>0</v>
      </c>
      <c r="BB547" s="46">
        <f>VLOOKUP(A547,'Data.Lookup - Do Not Print'!$G$3:$I$802,3,FALSE)</f>
        <v>3.8100000000000002E-2</v>
      </c>
      <c r="BC547" s="46">
        <f>VLOOKUP(A547,'Data.Lookup - Do Not Print'!$M$3:$O$802,3,FALSE)</f>
        <v>1.24E-2</v>
      </c>
      <c r="BD547" s="46" t="str">
        <f t="shared" si="93"/>
        <v>N</v>
      </c>
      <c r="BE547" s="126">
        <f t="shared" si="94"/>
        <v>0</v>
      </c>
      <c r="BF547" s="126">
        <f t="shared" si="95"/>
        <v>1065457</v>
      </c>
      <c r="BG547" s="126">
        <f t="shared" si="96"/>
        <v>0</v>
      </c>
      <c r="BH547" s="126">
        <f t="shared" si="97"/>
        <v>493824</v>
      </c>
      <c r="BI547" s="126">
        <f t="shared" si="98"/>
        <v>0</v>
      </c>
      <c r="BJ547" s="131">
        <f t="shared" si="92"/>
        <v>0</v>
      </c>
    </row>
    <row r="548" spans="1:62" ht="13.5" thickBot="1">
      <c r="A548" s="9" t="s">
        <v>564</v>
      </c>
      <c r="B548" s="11">
        <v>545142.76</v>
      </c>
      <c r="C548" s="11">
        <v>545142.76</v>
      </c>
      <c r="D548" s="11">
        <v>545142.76</v>
      </c>
      <c r="E548" s="11">
        <v>545142.76</v>
      </c>
      <c r="F548" s="11">
        <v>545142.76</v>
      </c>
      <c r="G548" s="11">
        <v>545142.76</v>
      </c>
      <c r="H548" s="11">
        <v>545142.76</v>
      </c>
      <c r="I548" s="11">
        <v>545142.76</v>
      </c>
      <c r="J548" s="11">
        <v>545142.76</v>
      </c>
      <c r="K548" s="11">
        <v>545142.76</v>
      </c>
      <c r="L548" s="11">
        <v>545142.76</v>
      </c>
      <c r="M548" s="11">
        <v>545142.76</v>
      </c>
      <c r="N548" s="11">
        <v>545142.76</v>
      </c>
      <c r="O548" s="11">
        <v>-402844.55</v>
      </c>
      <c r="P548" s="11">
        <v>-403008.09</v>
      </c>
      <c r="Q548" s="11">
        <v>-403171.63</v>
      </c>
      <c r="R548" s="11">
        <v>-403335.17</v>
      </c>
      <c r="S548" s="11">
        <v>-403498.71</v>
      </c>
      <c r="T548" s="11">
        <v>-403662.25</v>
      </c>
      <c r="U548" s="11">
        <v>-403825.79</v>
      </c>
      <c r="V548" s="11">
        <v>-403989.33</v>
      </c>
      <c r="W548" s="11">
        <v>-404152.87</v>
      </c>
      <c r="X548" s="11">
        <v>-404316.41</v>
      </c>
      <c r="Y548" s="11">
        <v>-404479.95</v>
      </c>
      <c r="Z548" s="11">
        <v>-404643.49</v>
      </c>
      <c r="AA548" s="11">
        <v>-404807.03</v>
      </c>
      <c r="AB548" s="11">
        <v>-163.54</v>
      </c>
      <c r="AC548" s="11">
        <v>-163.54</v>
      </c>
      <c r="AD548" s="11">
        <v>-163.54</v>
      </c>
      <c r="AE548" s="11">
        <v>-163.54</v>
      </c>
      <c r="AF548" s="11">
        <v>-163.54</v>
      </c>
      <c r="AG548" s="11">
        <v>-163.54</v>
      </c>
      <c r="AH548" s="11">
        <v>-163.54</v>
      </c>
      <c r="AI548" s="11">
        <v>-163.54</v>
      </c>
      <c r="AJ548" s="11">
        <v>-163.54</v>
      </c>
      <c r="AK548" s="11">
        <v>-163.54</v>
      </c>
      <c r="AL548" s="11">
        <v>-163.54</v>
      </c>
      <c r="AM548" s="11">
        <v>-163.54</v>
      </c>
      <c r="AN548" s="11">
        <v>-163.54</v>
      </c>
      <c r="AO548" t="str">
        <f t="shared" si="89"/>
        <v>GD</v>
      </c>
      <c r="AP548" t="str">
        <f>IFERROR(IF(VLOOKUP(MID(A548,4,2),'Data.Lookup - Do Not Print'!$S$3:$T$7,2,FALSE)=1,MID(A548,4,2),0),"AN")</f>
        <v>AN</v>
      </c>
      <c r="AQ548" t="s">
        <v>987</v>
      </c>
      <c r="AR548" t="str">
        <f t="shared" si="90"/>
        <v>356000</v>
      </c>
      <c r="AS548" t="str">
        <f>IF(AO548="GD",VLOOKUP(_xlfn.NUMBERVALUE(AR548),'Data.Lookup - Do Not Print'!$D$3:$E$12,2,TRUE),VLOOKUP(_xlfn.NUMBERVALUE(AR548),'Data.Lookup - Do Not Print'!$A$3:$B$16,2,TRUE))</f>
        <v>Underground Storage</v>
      </c>
      <c r="AT548">
        <v>1</v>
      </c>
      <c r="AU548" t="str">
        <f t="shared" si="91"/>
        <v>GD.AN1</v>
      </c>
      <c r="AV548" s="46">
        <f>VLOOKUP($AU548,'2022-Allocations'!$I$6:$T$24,AV$8,FALSE)</f>
        <v>0</v>
      </c>
      <c r="AW548" s="46">
        <f>VLOOKUP($AU548,'2022-Allocations'!$I$6:$T$24,AW$8,FALSE)</f>
        <v>0.68330000000000002</v>
      </c>
      <c r="AX548" s="46">
        <f>VLOOKUP($AU548,'2022-Allocations'!$I$6:$T$24,AX$8,FALSE)</f>
        <v>0</v>
      </c>
      <c r="AY548" s="46">
        <f>VLOOKUP($AU548,'2022-Allocations'!$I$6:$T$24,AY$8,FALSE)</f>
        <v>0.31669999999999998</v>
      </c>
      <c r="AZ548" s="46">
        <f>VLOOKUP($AU548,'2022-Allocations'!$I$6:$T$24,AZ$8,FALSE)</f>
        <v>0</v>
      </c>
      <c r="BA548" s="121">
        <f t="shared" si="88"/>
        <v>0</v>
      </c>
      <c r="BB548" s="46">
        <f>VLOOKUP(A548,'Data.Lookup - Do Not Print'!$G$3:$I$802,3,FALSE)</f>
        <v>3.5999999999999999E-3</v>
      </c>
      <c r="BC548" s="46">
        <f>VLOOKUP(A548,'Data.Lookup - Do Not Print'!$M$3:$O$802,3,FALSE)</f>
        <v>1.5800000000000002E-2</v>
      </c>
      <c r="BD548" s="46" t="str">
        <f t="shared" si="93"/>
        <v>N</v>
      </c>
      <c r="BE548" s="126">
        <f t="shared" si="94"/>
        <v>0</v>
      </c>
      <c r="BF548" s="126">
        <f t="shared" si="95"/>
        <v>372496</v>
      </c>
      <c r="BG548" s="126">
        <f t="shared" si="96"/>
        <v>0</v>
      </c>
      <c r="BH548" s="126">
        <f t="shared" si="97"/>
        <v>172647</v>
      </c>
      <c r="BI548" s="126">
        <f t="shared" si="98"/>
        <v>0</v>
      </c>
      <c r="BJ548" s="131">
        <f t="shared" si="92"/>
        <v>0</v>
      </c>
    </row>
    <row r="549" spans="1:62" ht="13.5" thickBot="1">
      <c r="A549" s="9" t="s">
        <v>565</v>
      </c>
      <c r="B549" s="11">
        <v>2148405.23</v>
      </c>
      <c r="C549" s="11">
        <v>2220785.77</v>
      </c>
      <c r="D549" s="11">
        <v>2242808.7599999998</v>
      </c>
      <c r="E549" s="11">
        <v>2260237.83</v>
      </c>
      <c r="F549" s="11">
        <v>2347621.98</v>
      </c>
      <c r="G549" s="11">
        <v>2360848.46</v>
      </c>
      <c r="H549" s="11">
        <v>2335646.96</v>
      </c>
      <c r="I549" s="11">
        <v>2429113.52</v>
      </c>
      <c r="J549" s="11">
        <v>2478614.77</v>
      </c>
      <c r="K549" s="11">
        <v>2486855.16</v>
      </c>
      <c r="L549" s="11">
        <v>2485992.79</v>
      </c>
      <c r="M549" s="11">
        <v>2505014.56</v>
      </c>
      <c r="N549" s="11">
        <v>2572899.06</v>
      </c>
      <c r="O549" s="11">
        <v>-997766.45</v>
      </c>
      <c r="P549" s="11">
        <v>-1001025.14</v>
      </c>
      <c r="Q549" s="11">
        <v>-1004354.24</v>
      </c>
      <c r="R549" s="11">
        <v>-1007712.76</v>
      </c>
      <c r="S549" s="11">
        <v>-1011149.46</v>
      </c>
      <c r="T549" s="11">
        <v>-1014661.19</v>
      </c>
      <c r="U549" s="11">
        <v>-1018163.99</v>
      </c>
      <c r="V549" s="11">
        <v>-1021717.71</v>
      </c>
      <c r="W549" s="11">
        <v>-1025378.06</v>
      </c>
      <c r="X549" s="11">
        <v>-1029081.47</v>
      </c>
      <c r="Y549" s="11">
        <v>-1032790.39</v>
      </c>
      <c r="Z549" s="11">
        <v>-1036512.85</v>
      </c>
      <c r="AA549" s="11">
        <v>-1040300.13</v>
      </c>
      <c r="AB549" s="11">
        <v>-3180.91</v>
      </c>
      <c r="AC549" s="11">
        <v>-3258.69</v>
      </c>
      <c r="AD549" s="11">
        <v>-3329.1</v>
      </c>
      <c r="AE549" s="11">
        <v>-3358.52</v>
      </c>
      <c r="AF549" s="11">
        <v>-3436.7</v>
      </c>
      <c r="AG549" s="11">
        <v>-3511.73</v>
      </c>
      <c r="AH549" s="11">
        <v>-3502.8</v>
      </c>
      <c r="AI549" s="11">
        <v>-3553.72</v>
      </c>
      <c r="AJ549" s="11">
        <v>-3660.35</v>
      </c>
      <c r="AK549" s="11">
        <v>-3703.41</v>
      </c>
      <c r="AL549" s="11">
        <v>-3708.92</v>
      </c>
      <c r="AM549" s="11">
        <v>-3722.46</v>
      </c>
      <c r="AN549" s="11">
        <v>-3787.28</v>
      </c>
      <c r="AO549" t="str">
        <f t="shared" si="89"/>
        <v>GD</v>
      </c>
      <c r="AP549" t="str">
        <f>IFERROR(IF(VLOOKUP(MID(A549,4,2),'Data.Lookup - Do Not Print'!$S$3:$T$7,2,FALSE)=1,MID(A549,4,2),0),"AN")</f>
        <v>AN</v>
      </c>
      <c r="AQ549" t="s">
        <v>987</v>
      </c>
      <c r="AR549" t="str">
        <f t="shared" si="90"/>
        <v>357000</v>
      </c>
      <c r="AS549" t="str">
        <f>IF(AO549="GD",VLOOKUP(_xlfn.NUMBERVALUE(AR549),'Data.Lookup - Do Not Print'!$D$3:$E$12,2,TRUE),VLOOKUP(_xlfn.NUMBERVALUE(AR549),'Data.Lookup - Do Not Print'!$A$3:$B$16,2,TRUE))</f>
        <v>Underground Storage</v>
      </c>
      <c r="AT549">
        <v>1</v>
      </c>
      <c r="AU549" t="str">
        <f t="shared" si="91"/>
        <v>GD.AN1</v>
      </c>
      <c r="AV549" s="46">
        <f>VLOOKUP($AU549,'2022-Allocations'!$I$6:$T$24,AV$8,FALSE)</f>
        <v>0</v>
      </c>
      <c r="AW549" s="46">
        <f>VLOOKUP($AU549,'2022-Allocations'!$I$6:$T$24,AW$8,FALSE)</f>
        <v>0.68330000000000002</v>
      </c>
      <c r="AX549" s="46">
        <f>VLOOKUP($AU549,'2022-Allocations'!$I$6:$T$24,AX$8,FALSE)</f>
        <v>0</v>
      </c>
      <c r="AY549" s="46">
        <f>VLOOKUP($AU549,'2022-Allocations'!$I$6:$T$24,AY$8,FALSE)</f>
        <v>0.31669999999999998</v>
      </c>
      <c r="AZ549" s="46">
        <f>VLOOKUP($AU549,'2022-Allocations'!$I$6:$T$24,AZ$8,FALSE)</f>
        <v>0</v>
      </c>
      <c r="BA549" s="121">
        <f t="shared" si="88"/>
        <v>0</v>
      </c>
      <c r="BB549" s="46">
        <f>VLOOKUP(A549,'Data.Lookup - Do Not Print'!$G$3:$I$802,3,FALSE)</f>
        <v>1.7899999999999999E-2</v>
      </c>
      <c r="BC549" s="46">
        <f>VLOOKUP(A549,'Data.Lookup - Do Not Print'!$M$3:$O$802,3,FALSE)</f>
        <v>1.72E-2</v>
      </c>
      <c r="BD549" s="46" t="str">
        <f t="shared" si="93"/>
        <v>N</v>
      </c>
      <c r="BE549" s="126">
        <f t="shared" si="94"/>
        <v>0</v>
      </c>
      <c r="BF549" s="126">
        <f t="shared" si="95"/>
        <v>1758062</v>
      </c>
      <c r="BG549" s="126">
        <f t="shared" si="96"/>
        <v>0</v>
      </c>
      <c r="BH549" s="126">
        <f t="shared" si="97"/>
        <v>814837</v>
      </c>
      <c r="BI549" s="126">
        <f t="shared" si="98"/>
        <v>0</v>
      </c>
      <c r="BJ549" s="131">
        <f t="shared" si="92"/>
        <v>0</v>
      </c>
    </row>
    <row r="550" spans="1:62" ht="13.5" thickBot="1">
      <c r="A550" s="9" t="s">
        <v>566</v>
      </c>
      <c r="B550" s="12">
        <v>0</v>
      </c>
      <c r="C550" s="12">
        <v>0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t="str">
        <f t="shared" si="89"/>
        <v>GD</v>
      </c>
      <c r="AP550" t="str">
        <f>IFERROR(IF(VLOOKUP(MID(A550,4,2),'Data.Lookup - Do Not Print'!$S$3:$T$7,2,FALSE)=1,MID(A550,4,2),0),"AN")</f>
        <v>AN</v>
      </c>
      <c r="AQ550" t="s">
        <v>987</v>
      </c>
      <c r="AR550" t="str">
        <f t="shared" si="90"/>
        <v>375000</v>
      </c>
      <c r="AS550" t="str">
        <f>IF(AO550="GD",VLOOKUP(_xlfn.NUMBERVALUE(AR550),'Data.Lookup - Do Not Print'!$D$3:$E$12,2,TRUE),VLOOKUP(_xlfn.NUMBERVALUE(AR550),'Data.Lookup - Do Not Print'!$A$3:$B$16,2,TRUE))</f>
        <v>G Distribution</v>
      </c>
      <c r="AT550">
        <v>1</v>
      </c>
      <c r="AU550" t="str">
        <f t="shared" si="91"/>
        <v>GD.AN1</v>
      </c>
      <c r="AV550" s="46">
        <f>VLOOKUP($AU550,'2022-Allocations'!$I$6:$T$24,AV$8,FALSE)</f>
        <v>0</v>
      </c>
      <c r="AW550" s="46">
        <f>VLOOKUP($AU550,'2022-Allocations'!$I$6:$T$24,AW$8,FALSE)</f>
        <v>0.68330000000000002</v>
      </c>
      <c r="AX550" s="46">
        <f>VLOOKUP($AU550,'2022-Allocations'!$I$6:$T$24,AX$8,FALSE)</f>
        <v>0</v>
      </c>
      <c r="AY550" s="46">
        <f>VLOOKUP($AU550,'2022-Allocations'!$I$6:$T$24,AY$8,FALSE)</f>
        <v>0.31669999999999998</v>
      </c>
      <c r="AZ550" s="46">
        <f>VLOOKUP($AU550,'2022-Allocations'!$I$6:$T$24,AZ$8,FALSE)</f>
        <v>0</v>
      </c>
      <c r="BA550" s="121">
        <f t="shared" si="88"/>
        <v>0</v>
      </c>
      <c r="BB550" s="46">
        <f>VLOOKUP(A550,'Data.Lookup - Do Not Print'!$G$3:$I$802,3,FALSE)</f>
        <v>1.8800000000000001E-2</v>
      </c>
      <c r="BC550" s="46">
        <f>VLOOKUP(A550,'Data.Lookup - Do Not Print'!$M$3:$O$802,3,FALSE)</f>
        <v>2.3599999999999999E-2</v>
      </c>
      <c r="BD550" s="46" t="str">
        <f t="shared" si="93"/>
        <v>N</v>
      </c>
      <c r="BE550" s="126">
        <f t="shared" si="94"/>
        <v>0</v>
      </c>
      <c r="BF550" s="126">
        <f t="shared" si="95"/>
        <v>0</v>
      </c>
      <c r="BG550" s="126">
        <f t="shared" si="96"/>
        <v>0</v>
      </c>
      <c r="BH550" s="126">
        <f t="shared" si="97"/>
        <v>0</v>
      </c>
      <c r="BI550" s="126">
        <f t="shared" si="98"/>
        <v>0</v>
      </c>
      <c r="BJ550" s="131">
        <f t="shared" si="92"/>
        <v>0</v>
      </c>
    </row>
    <row r="551" spans="1:62" ht="13.5" thickBot="1">
      <c r="A551" s="9" t="s">
        <v>567</v>
      </c>
      <c r="B551" s="11">
        <v>2518937.3199999998</v>
      </c>
      <c r="C551" s="11">
        <v>2518937.3199999998</v>
      </c>
      <c r="D551" s="11">
        <v>2518937.3199999998</v>
      </c>
      <c r="E551" s="11">
        <v>2518937.3199999998</v>
      </c>
      <c r="F551" s="11">
        <v>2518937.3199999998</v>
      </c>
      <c r="G551" s="11">
        <v>2518937.3199999998</v>
      </c>
      <c r="H551" s="11">
        <v>2518937.3199999998</v>
      </c>
      <c r="I551" s="11">
        <v>2518937.3199999998</v>
      </c>
      <c r="J551" s="11">
        <v>2518937.3199999998</v>
      </c>
      <c r="K551" s="11">
        <v>2518937.3199999998</v>
      </c>
      <c r="L551" s="11">
        <v>2518937.3199999998</v>
      </c>
      <c r="M551" s="11">
        <v>2518937.3199999998</v>
      </c>
      <c r="N551" s="11">
        <v>2518937.3199999998</v>
      </c>
      <c r="O551" s="11">
        <v>-1897830.46</v>
      </c>
      <c r="P551" s="11">
        <v>-1902616.44</v>
      </c>
      <c r="Q551" s="11">
        <v>-1907402.42</v>
      </c>
      <c r="R551" s="11">
        <v>-1912188.4</v>
      </c>
      <c r="S551" s="11">
        <v>-1916974.38</v>
      </c>
      <c r="T551" s="11">
        <v>-1921760.36</v>
      </c>
      <c r="U551" s="11">
        <v>-1926546.34</v>
      </c>
      <c r="V551" s="11">
        <v>-1931332.32</v>
      </c>
      <c r="W551" s="11">
        <v>-1936118.3</v>
      </c>
      <c r="X551" s="11">
        <v>-1940904.28</v>
      </c>
      <c r="Y551" s="11">
        <v>-1945690.26</v>
      </c>
      <c r="Z551" s="11">
        <v>-1950476.24</v>
      </c>
      <c r="AA551" s="11">
        <v>-1955262.22</v>
      </c>
      <c r="AB551" s="11">
        <v>-4785.9799999999996</v>
      </c>
      <c r="AC551" s="11">
        <v>-4785.9799999999996</v>
      </c>
      <c r="AD551" s="11">
        <v>-4785.9799999999996</v>
      </c>
      <c r="AE551" s="11">
        <v>-4785.9799999999996</v>
      </c>
      <c r="AF551" s="11">
        <v>-4785.9799999999996</v>
      </c>
      <c r="AG551" s="11">
        <v>-4785.9799999999996</v>
      </c>
      <c r="AH551" s="11">
        <v>-4785.9799999999996</v>
      </c>
      <c r="AI551" s="11">
        <v>-4785.9799999999996</v>
      </c>
      <c r="AJ551" s="11">
        <v>-4785.9799999999996</v>
      </c>
      <c r="AK551" s="11">
        <v>-4785.9799999999996</v>
      </c>
      <c r="AL551" s="11">
        <v>-4785.9799999999996</v>
      </c>
      <c r="AM551" s="11">
        <v>-4785.9799999999996</v>
      </c>
      <c r="AN551" s="11">
        <v>-4785.9799999999996</v>
      </c>
      <c r="AO551" t="str">
        <f t="shared" si="89"/>
        <v>GD</v>
      </c>
      <c r="AP551" t="str">
        <f>IFERROR(IF(VLOOKUP(MID(A551,4,2),'Data.Lookup - Do Not Print'!$S$3:$T$7,2,FALSE)=1,MID(A551,4,2),0),"AN")</f>
        <v>AN</v>
      </c>
      <c r="AQ551" t="s">
        <v>987</v>
      </c>
      <c r="AR551" t="str">
        <f t="shared" si="90"/>
        <v>376000</v>
      </c>
      <c r="AS551" t="str">
        <f>IF(AO551="GD",VLOOKUP(_xlfn.NUMBERVALUE(AR551),'Data.Lookup - Do Not Print'!$D$3:$E$12,2,TRUE),VLOOKUP(_xlfn.NUMBERVALUE(AR551),'Data.Lookup - Do Not Print'!$A$3:$B$16,2,TRUE))</f>
        <v>G Distribution</v>
      </c>
      <c r="AT551">
        <v>6</v>
      </c>
      <c r="AU551" t="str">
        <f t="shared" si="91"/>
        <v>GD.AN6</v>
      </c>
      <c r="AV551" s="46">
        <f>VLOOKUP($AU551,'2022-Allocations'!$I$6:$T$24,AV$8,FALSE)</f>
        <v>0</v>
      </c>
      <c r="AW551" s="46">
        <f>VLOOKUP($AU551,'2022-Allocations'!$I$6:$T$24,AW$8,FALSE)</f>
        <v>0.67145999999999995</v>
      </c>
      <c r="AX551" s="46">
        <f>VLOOKUP($AU551,'2022-Allocations'!$I$6:$T$24,AX$8,FALSE)</f>
        <v>0</v>
      </c>
      <c r="AY551" s="46">
        <f>VLOOKUP($AU551,'2022-Allocations'!$I$6:$T$24,AY$8,FALSE)</f>
        <v>0.32854</v>
      </c>
      <c r="AZ551" s="46">
        <f>VLOOKUP($AU551,'2022-Allocations'!$I$6:$T$24,AZ$8,FALSE)</f>
        <v>0</v>
      </c>
      <c r="BA551" s="121">
        <f t="shared" si="88"/>
        <v>0</v>
      </c>
      <c r="BB551" s="46">
        <f>VLOOKUP(A551,'Data.Lookup - Do Not Print'!$G$3:$I$802,3,FALSE)</f>
        <v>2.2800000000000001E-2</v>
      </c>
      <c r="BC551" s="46">
        <f>VLOOKUP(A551,'Data.Lookup - Do Not Print'!$M$3:$O$802,3,FALSE)</f>
        <v>2.1000000000000001E-2</v>
      </c>
      <c r="BD551" s="46" t="str">
        <f t="shared" si="93"/>
        <v>N</v>
      </c>
      <c r="BE551" s="126">
        <f t="shared" si="94"/>
        <v>0</v>
      </c>
      <c r="BF551" s="126">
        <f t="shared" si="95"/>
        <v>1691366</v>
      </c>
      <c r="BG551" s="126">
        <f t="shared" si="96"/>
        <v>0</v>
      </c>
      <c r="BH551" s="126">
        <f t="shared" si="97"/>
        <v>827572</v>
      </c>
      <c r="BI551" s="126">
        <f t="shared" si="98"/>
        <v>0</v>
      </c>
      <c r="BJ551" s="131">
        <f t="shared" si="92"/>
        <v>0</v>
      </c>
    </row>
    <row r="552" spans="1:62" ht="13.5" thickBot="1">
      <c r="A552" s="9" t="s">
        <v>568</v>
      </c>
      <c r="B552" s="12">
        <v>0</v>
      </c>
      <c r="C552" s="12">
        <v>0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1">
        <v>-10808.76</v>
      </c>
      <c r="P552" s="11">
        <v>-10808.76</v>
      </c>
      <c r="Q552" s="11">
        <v>-10808.76</v>
      </c>
      <c r="R552" s="11">
        <v>-10808.76</v>
      </c>
      <c r="S552" s="11">
        <v>-10808.76</v>
      </c>
      <c r="T552" s="11">
        <v>-10808.76</v>
      </c>
      <c r="U552" s="11">
        <v>-10808.76</v>
      </c>
      <c r="V552" s="11">
        <v>-10808.76</v>
      </c>
      <c r="W552" s="11">
        <v>-10808.76</v>
      </c>
      <c r="X552" s="11">
        <v>-10808.76</v>
      </c>
      <c r="Y552" s="11">
        <v>-10808.76</v>
      </c>
      <c r="Z552" s="11">
        <v>-10808.76</v>
      </c>
      <c r="AA552" s="11">
        <v>-10808.76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t="str">
        <f t="shared" si="89"/>
        <v>GD</v>
      </c>
      <c r="AP552" t="str">
        <f>IFERROR(IF(VLOOKUP(MID(A552,4,2),'Data.Lookup - Do Not Print'!$S$3:$T$7,2,FALSE)=1,MID(A552,4,2),0),"AN")</f>
        <v>AN</v>
      </c>
      <c r="AQ552" t="s">
        <v>987</v>
      </c>
      <c r="AR552" t="str">
        <f t="shared" si="90"/>
        <v>378000</v>
      </c>
      <c r="AS552" t="str">
        <f>IF(AO552="GD",VLOOKUP(_xlfn.NUMBERVALUE(AR552),'Data.Lookup - Do Not Print'!$D$3:$E$12,2,TRUE),VLOOKUP(_xlfn.NUMBERVALUE(AR552),'Data.Lookup - Do Not Print'!$A$3:$B$16,2,TRUE))</f>
        <v>G Distribution</v>
      </c>
      <c r="AT552">
        <v>1</v>
      </c>
      <c r="AU552" t="str">
        <f t="shared" si="91"/>
        <v>GD.AN1</v>
      </c>
      <c r="AV552" s="46">
        <f>VLOOKUP($AU552,'2022-Allocations'!$I$6:$T$24,AV$8,FALSE)</f>
        <v>0</v>
      </c>
      <c r="AW552" s="46">
        <f>VLOOKUP($AU552,'2022-Allocations'!$I$6:$T$24,AW$8,FALSE)</f>
        <v>0.68330000000000002</v>
      </c>
      <c r="AX552" s="46">
        <f>VLOOKUP($AU552,'2022-Allocations'!$I$6:$T$24,AX$8,FALSE)</f>
        <v>0</v>
      </c>
      <c r="AY552" s="46">
        <f>VLOOKUP($AU552,'2022-Allocations'!$I$6:$T$24,AY$8,FALSE)</f>
        <v>0.31669999999999998</v>
      </c>
      <c r="AZ552" s="46">
        <f>VLOOKUP($AU552,'2022-Allocations'!$I$6:$T$24,AZ$8,FALSE)</f>
        <v>0</v>
      </c>
      <c r="BA552" s="121">
        <f t="shared" si="88"/>
        <v>0</v>
      </c>
      <c r="BB552" s="46">
        <f>VLOOKUP(A552,'Data.Lookup - Do Not Print'!$G$3:$I$802,3,FALSE)</f>
        <v>3.3700000000000001E-2</v>
      </c>
      <c r="BC552" s="46">
        <f>VLOOKUP(A552,'Data.Lookup - Do Not Print'!$M$3:$O$802,3,FALSE)</f>
        <v>4.0300000000000002E-2</v>
      </c>
      <c r="BD552" s="46" t="str">
        <f t="shared" si="93"/>
        <v>N</v>
      </c>
      <c r="BE552" s="126">
        <f t="shared" si="94"/>
        <v>0</v>
      </c>
      <c r="BF552" s="126">
        <f t="shared" si="95"/>
        <v>0</v>
      </c>
      <c r="BG552" s="126">
        <f t="shared" si="96"/>
        <v>0</v>
      </c>
      <c r="BH552" s="126">
        <f t="shared" si="97"/>
        <v>0</v>
      </c>
      <c r="BI552" s="126">
        <f t="shared" si="98"/>
        <v>0</v>
      </c>
      <c r="BJ552" s="131">
        <f t="shared" si="92"/>
        <v>0</v>
      </c>
    </row>
    <row r="553" spans="1:62" ht="13.5" thickBot="1">
      <c r="A553" s="9" t="s">
        <v>569</v>
      </c>
      <c r="B553" s="12">
        <v>0</v>
      </c>
      <c r="C553" s="12">
        <v>0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t="str">
        <f t="shared" si="89"/>
        <v>GD</v>
      </c>
      <c r="AP553" t="str">
        <f>IFERROR(IF(VLOOKUP(MID(A553,4,2),'Data.Lookup - Do Not Print'!$S$3:$T$7,2,FALSE)=1,MID(A553,4,2),0),"AN")</f>
        <v>AN</v>
      </c>
      <c r="AQ553" t="s">
        <v>987</v>
      </c>
      <c r="AR553" t="str">
        <f t="shared" si="90"/>
        <v>379000</v>
      </c>
      <c r="AS553" t="str">
        <f>IF(AO553="GD",VLOOKUP(_xlfn.NUMBERVALUE(AR553),'Data.Lookup - Do Not Print'!$D$3:$E$12,2,TRUE),VLOOKUP(_xlfn.NUMBERVALUE(AR553),'Data.Lookup - Do Not Print'!$A$3:$B$16,2,TRUE))</f>
        <v>G Distribution</v>
      </c>
      <c r="AT553">
        <v>1</v>
      </c>
      <c r="AU553" t="str">
        <f t="shared" si="91"/>
        <v>GD.AN1</v>
      </c>
      <c r="AV553" s="46">
        <f>VLOOKUP($AU553,'2022-Allocations'!$I$6:$T$24,AV$8,FALSE)</f>
        <v>0</v>
      </c>
      <c r="AW553" s="46">
        <f>VLOOKUP($AU553,'2022-Allocations'!$I$6:$T$24,AW$8,FALSE)</f>
        <v>0.68330000000000002</v>
      </c>
      <c r="AX553" s="46">
        <f>VLOOKUP($AU553,'2022-Allocations'!$I$6:$T$24,AX$8,FALSE)</f>
        <v>0</v>
      </c>
      <c r="AY553" s="46">
        <f>VLOOKUP($AU553,'2022-Allocations'!$I$6:$T$24,AY$8,FALSE)</f>
        <v>0.31669999999999998</v>
      </c>
      <c r="AZ553" s="46">
        <f>VLOOKUP($AU553,'2022-Allocations'!$I$6:$T$24,AZ$8,FALSE)</f>
        <v>0</v>
      </c>
      <c r="BA553" s="121">
        <f t="shared" si="88"/>
        <v>0</v>
      </c>
      <c r="BB553" s="46">
        <f>VLOOKUP(A553,'Data.Lookup - Do Not Print'!$G$3:$I$802,3,FALSE)</f>
        <v>2.6600000000000002E-2</v>
      </c>
      <c r="BC553" s="46">
        <f>VLOOKUP(A553,'Data.Lookup - Do Not Print'!$M$3:$O$802,3,FALSE)</f>
        <v>3.1600000000000003E-2</v>
      </c>
      <c r="BD553" s="46" t="str">
        <f t="shared" si="93"/>
        <v>N</v>
      </c>
      <c r="BE553" s="126">
        <f t="shared" si="94"/>
        <v>0</v>
      </c>
      <c r="BF553" s="126">
        <f t="shared" si="95"/>
        <v>0</v>
      </c>
      <c r="BG553" s="126">
        <f t="shared" si="96"/>
        <v>0</v>
      </c>
      <c r="BH553" s="126">
        <f t="shared" si="97"/>
        <v>0</v>
      </c>
      <c r="BI553" s="126">
        <f t="shared" si="98"/>
        <v>0</v>
      </c>
      <c r="BJ553" s="131">
        <f t="shared" si="92"/>
        <v>0</v>
      </c>
    </row>
    <row r="554" spans="1:62" ht="13.5" thickBot="1">
      <c r="A554" s="9" t="s">
        <v>570</v>
      </c>
      <c r="B554" s="12">
        <v>0</v>
      </c>
      <c r="C554" s="12">
        <v>0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t="str">
        <f t="shared" si="89"/>
        <v>GD</v>
      </c>
      <c r="AP554" t="str">
        <f>IFERROR(IF(VLOOKUP(MID(A554,4,2),'Data.Lookup - Do Not Print'!$S$3:$T$7,2,FALSE)=1,MID(A554,4,2),0),"AN")</f>
        <v>AN</v>
      </c>
      <c r="AQ554" t="s">
        <v>987</v>
      </c>
      <c r="AR554" t="str">
        <f t="shared" si="90"/>
        <v>391100</v>
      </c>
      <c r="AS554" t="str">
        <f>IF(AO554="GD",VLOOKUP(_xlfn.NUMBERVALUE(AR554),'Data.Lookup - Do Not Print'!$D$3:$E$12,2,TRUE),VLOOKUP(_xlfn.NUMBERVALUE(AR554),'Data.Lookup - Do Not Print'!$A$3:$B$16,2,TRUE))</f>
        <v>General</v>
      </c>
      <c r="AT554">
        <v>1</v>
      </c>
      <c r="AU554" t="str">
        <f t="shared" si="91"/>
        <v>GD.AN1</v>
      </c>
      <c r="AV554" s="46">
        <f>VLOOKUP($AU554,'2022-Allocations'!$I$6:$T$24,AV$8,FALSE)</f>
        <v>0</v>
      </c>
      <c r="AW554" s="46">
        <f>VLOOKUP($AU554,'2022-Allocations'!$I$6:$T$24,AW$8,FALSE)</f>
        <v>0.68330000000000002</v>
      </c>
      <c r="AX554" s="46">
        <f>VLOOKUP($AU554,'2022-Allocations'!$I$6:$T$24,AX$8,FALSE)</f>
        <v>0</v>
      </c>
      <c r="AY554" s="46">
        <f>VLOOKUP($AU554,'2022-Allocations'!$I$6:$T$24,AY$8,FALSE)</f>
        <v>0.31669999999999998</v>
      </c>
      <c r="AZ554" s="46">
        <f>VLOOKUP($AU554,'2022-Allocations'!$I$6:$T$24,AZ$8,FALSE)</f>
        <v>0</v>
      </c>
      <c r="BA554" s="121">
        <f t="shared" si="88"/>
        <v>0</v>
      </c>
      <c r="BB554" s="46">
        <f>VLOOKUP(A554,'Data.Lookup - Do Not Print'!$G$3:$I$802,3,FALSE)</f>
        <v>0.2</v>
      </c>
      <c r="BC554" s="46">
        <f>VLOOKUP(A554,'Data.Lookup - Do Not Print'!$M$3:$O$802,3,FALSE)</f>
        <v>0.2</v>
      </c>
      <c r="BD554" s="46" t="str">
        <f t="shared" si="93"/>
        <v>N</v>
      </c>
      <c r="BE554" s="126">
        <f t="shared" si="94"/>
        <v>0</v>
      </c>
      <c r="BF554" s="126">
        <f t="shared" si="95"/>
        <v>0</v>
      </c>
      <c r="BG554" s="126">
        <f t="shared" si="96"/>
        <v>0</v>
      </c>
      <c r="BH554" s="126">
        <f t="shared" si="97"/>
        <v>0</v>
      </c>
      <c r="BI554" s="126">
        <f t="shared" si="98"/>
        <v>0</v>
      </c>
      <c r="BJ554" s="131">
        <f t="shared" si="92"/>
        <v>0</v>
      </c>
    </row>
    <row r="555" spans="1:62" ht="13.5" thickBot="1">
      <c r="A555" s="9" t="s">
        <v>571</v>
      </c>
      <c r="B555" s="11">
        <v>128424.38</v>
      </c>
      <c r="C555" s="11">
        <v>128424.38</v>
      </c>
      <c r="D555" s="11">
        <v>128424.38</v>
      </c>
      <c r="E555" s="11">
        <v>128424.38</v>
      </c>
      <c r="F555" s="11">
        <v>128424.38</v>
      </c>
      <c r="G555" s="11">
        <v>128424.38</v>
      </c>
      <c r="H555" s="11">
        <v>128424.38</v>
      </c>
      <c r="I555" s="11">
        <v>128424.38</v>
      </c>
      <c r="J555" s="11">
        <v>128424.38</v>
      </c>
      <c r="K555" s="11">
        <v>128424.38</v>
      </c>
      <c r="L555" s="11">
        <v>128424.38</v>
      </c>
      <c r="M555" s="11">
        <v>128424.38</v>
      </c>
      <c r="N555" s="11">
        <v>128424.38</v>
      </c>
      <c r="O555" s="11">
        <v>-87196.34</v>
      </c>
      <c r="P555" s="11">
        <v>-87980.800000000003</v>
      </c>
      <c r="Q555" s="11">
        <v>-88765.26</v>
      </c>
      <c r="R555" s="11">
        <v>-149449.79</v>
      </c>
      <c r="S555" s="11">
        <v>-149449.79</v>
      </c>
      <c r="T555" s="11">
        <v>-149449.79</v>
      </c>
      <c r="U555" s="11">
        <v>-180619.79</v>
      </c>
      <c r="V555" s="11">
        <v>-180619.79</v>
      </c>
      <c r="W555" s="11">
        <v>-180619.79</v>
      </c>
      <c r="X555" s="11">
        <v>-180619.79</v>
      </c>
      <c r="Y555" s="11">
        <v>-180619.79</v>
      </c>
      <c r="Z555" s="11">
        <v>-180619.79</v>
      </c>
      <c r="AA555" s="11">
        <v>-180619.79</v>
      </c>
      <c r="AB555" s="11">
        <v>-784.46</v>
      </c>
      <c r="AC555" s="11">
        <v>-784.46</v>
      </c>
      <c r="AD555" s="11">
        <v>-784.46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t="str">
        <f t="shared" si="89"/>
        <v>GD</v>
      </c>
      <c r="AP555" t="str">
        <f>IFERROR(IF(VLOOKUP(MID(A555,4,2),'Data.Lookup - Do Not Print'!$S$3:$T$7,2,FALSE)=1,MID(A555,4,2),0),"AN")</f>
        <v>AN</v>
      </c>
      <c r="AQ555" t="s">
        <v>987</v>
      </c>
      <c r="AR555" t="str">
        <f t="shared" si="90"/>
        <v>392000</v>
      </c>
      <c r="AS555" t="str">
        <f>IF(AO555="GD",VLOOKUP(_xlfn.NUMBERVALUE(AR555),'Data.Lookup - Do Not Print'!$D$3:$E$12,2,TRUE),VLOOKUP(_xlfn.NUMBERVALUE(AR555),'Data.Lookup - Do Not Print'!$A$3:$B$16,2,TRUE))</f>
        <v>Transportation - Tools</v>
      </c>
      <c r="AT555">
        <v>4</v>
      </c>
      <c r="AU555" t="str">
        <f t="shared" si="91"/>
        <v>GD.AN4</v>
      </c>
      <c r="AV555" s="46">
        <f>VLOOKUP($AU555,'2022-Allocations'!$I$6:$T$24,AV$8,FALSE)</f>
        <v>0</v>
      </c>
      <c r="AW555" s="46">
        <f>VLOOKUP($AU555,'2022-Allocations'!$I$6:$T$24,AW$8,FALSE)</f>
        <v>0.72367000000000004</v>
      </c>
      <c r="AX555" s="46">
        <f>VLOOKUP($AU555,'2022-Allocations'!$I$6:$T$24,AX$8,FALSE)</f>
        <v>0</v>
      </c>
      <c r="AY555" s="46">
        <f>VLOOKUP($AU555,'2022-Allocations'!$I$6:$T$24,AY$8,FALSE)</f>
        <v>0.27633000000000002</v>
      </c>
      <c r="AZ555" s="46">
        <f>VLOOKUP($AU555,'2022-Allocations'!$I$6:$T$24,AZ$8,FALSE)</f>
        <v>0</v>
      </c>
      <c r="BA555" s="121">
        <f t="shared" si="88"/>
        <v>0</v>
      </c>
      <c r="BB555" s="46">
        <f>VLOOKUP(A555,'Data.Lookup - Do Not Print'!$G$3:$I$802,3,FALSE)</f>
        <v>7.3300000000000004E-2</v>
      </c>
      <c r="BC555" s="46">
        <f>VLOOKUP(A555,'Data.Lookup - Do Not Print'!$M$3:$O$802,3,FALSE)</f>
        <v>4.0800000000000003E-2</v>
      </c>
      <c r="BD555" s="46" t="str">
        <f t="shared" si="93"/>
        <v>N</v>
      </c>
      <c r="BE555" s="126">
        <f t="shared" si="94"/>
        <v>0</v>
      </c>
      <c r="BF555" s="126">
        <f t="shared" si="95"/>
        <v>92937</v>
      </c>
      <c r="BG555" s="126">
        <f t="shared" si="96"/>
        <v>0</v>
      </c>
      <c r="BH555" s="126">
        <f t="shared" si="97"/>
        <v>35488</v>
      </c>
      <c r="BI555" s="126">
        <f t="shared" si="98"/>
        <v>0</v>
      </c>
      <c r="BJ555" s="131">
        <f t="shared" si="92"/>
        <v>0</v>
      </c>
    </row>
    <row r="556" spans="1:62" ht="13.5" thickBot="1">
      <c r="A556" s="9" t="s">
        <v>572</v>
      </c>
      <c r="B556" s="12">
        <v>0</v>
      </c>
      <c r="C556" s="12">
        <v>0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1">
        <v>812.65</v>
      </c>
      <c r="P556" s="11">
        <v>812.65</v>
      </c>
      <c r="Q556" s="11">
        <v>812.65</v>
      </c>
      <c r="R556" s="11">
        <v>-714.85</v>
      </c>
      <c r="S556" s="11">
        <v>-714.85</v>
      </c>
      <c r="T556" s="11">
        <v>-714.85</v>
      </c>
      <c r="U556" s="11">
        <v>-714.85</v>
      </c>
      <c r="V556" s="11">
        <v>-714.85</v>
      </c>
      <c r="W556" s="11">
        <v>-714.85</v>
      </c>
      <c r="X556" s="11">
        <v>-714.85</v>
      </c>
      <c r="Y556" s="11">
        <v>-714.85</v>
      </c>
      <c r="Z556" s="11">
        <v>-714.85</v>
      </c>
      <c r="AA556" s="11">
        <v>-714.85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t="str">
        <f t="shared" si="89"/>
        <v>GD</v>
      </c>
      <c r="AP556" t="str">
        <f>IFERROR(IF(VLOOKUP(MID(A556,4,2),'Data.Lookup - Do Not Print'!$S$3:$T$7,2,FALSE)=1,MID(A556,4,2),0),"AN")</f>
        <v>AN</v>
      </c>
      <c r="AQ556" t="s">
        <v>987</v>
      </c>
      <c r="AR556" t="str">
        <f t="shared" si="90"/>
        <v>392045</v>
      </c>
      <c r="AS556" t="str">
        <f>IF(AO556="GD",VLOOKUP(_xlfn.NUMBERVALUE(AR556),'Data.Lookup - Do Not Print'!$D$3:$E$12,2,TRUE),VLOOKUP(_xlfn.NUMBERVALUE(AR556),'Data.Lookup - Do Not Print'!$A$3:$B$16,2,TRUE))</f>
        <v>Transportation - Tools</v>
      </c>
      <c r="AT556">
        <v>4</v>
      </c>
      <c r="AU556" t="str">
        <f t="shared" si="91"/>
        <v>GD.AN4</v>
      </c>
      <c r="AV556" s="46">
        <f>VLOOKUP($AU556,'2022-Allocations'!$I$6:$T$24,AV$8,FALSE)</f>
        <v>0</v>
      </c>
      <c r="AW556" s="46">
        <f>VLOOKUP($AU556,'2022-Allocations'!$I$6:$T$24,AW$8,FALSE)</f>
        <v>0.72367000000000004</v>
      </c>
      <c r="AX556" s="46">
        <f>VLOOKUP($AU556,'2022-Allocations'!$I$6:$T$24,AX$8,FALSE)</f>
        <v>0</v>
      </c>
      <c r="AY556" s="46">
        <f>VLOOKUP($AU556,'2022-Allocations'!$I$6:$T$24,AY$8,FALSE)</f>
        <v>0.27633000000000002</v>
      </c>
      <c r="AZ556" s="46">
        <f>VLOOKUP($AU556,'2022-Allocations'!$I$6:$T$24,AZ$8,FALSE)</f>
        <v>0</v>
      </c>
      <c r="BA556" s="121">
        <f t="shared" si="88"/>
        <v>0</v>
      </c>
      <c r="BB556" s="46">
        <f>VLOOKUP(A556,'Data.Lookup - Do Not Print'!$G$3:$I$802,3,FALSE)</f>
        <v>5.7799999999999997E-2</v>
      </c>
      <c r="BC556" s="46">
        <f>VLOOKUP(A556,'Data.Lookup - Do Not Print'!$M$3:$O$802,3,FALSE)</f>
        <v>2.3300000000000001E-2</v>
      </c>
      <c r="BD556" s="46" t="str">
        <f t="shared" si="93"/>
        <v>N</v>
      </c>
      <c r="BE556" s="126">
        <f t="shared" si="94"/>
        <v>0</v>
      </c>
      <c r="BF556" s="126">
        <f t="shared" si="95"/>
        <v>0</v>
      </c>
      <c r="BG556" s="126">
        <f t="shared" si="96"/>
        <v>0</v>
      </c>
      <c r="BH556" s="126">
        <f t="shared" si="97"/>
        <v>0</v>
      </c>
      <c r="BI556" s="126">
        <f t="shared" si="98"/>
        <v>0</v>
      </c>
      <c r="BJ556" s="131">
        <f t="shared" si="92"/>
        <v>0</v>
      </c>
    </row>
    <row r="557" spans="1:62" ht="13.5" thickBot="1">
      <c r="A557" s="9" t="s">
        <v>573</v>
      </c>
      <c r="B557" s="11">
        <v>270007.28000000003</v>
      </c>
      <c r="C557" s="11">
        <v>270007.28000000003</v>
      </c>
      <c r="D557" s="11">
        <v>270007.28000000003</v>
      </c>
      <c r="E557" s="11">
        <v>270007.28000000003</v>
      </c>
      <c r="F557" s="11">
        <v>270007.28000000003</v>
      </c>
      <c r="G557" s="11">
        <v>270007.28000000003</v>
      </c>
      <c r="H557" s="11">
        <v>322880.09999999998</v>
      </c>
      <c r="I557" s="11">
        <v>322880.09999999998</v>
      </c>
      <c r="J557" s="11">
        <v>322880.09999999998</v>
      </c>
      <c r="K557" s="11">
        <v>322880.09999999998</v>
      </c>
      <c r="L557" s="11">
        <v>322880.09999999998</v>
      </c>
      <c r="M557" s="11">
        <v>365950.07</v>
      </c>
      <c r="N557" s="11">
        <v>365950.07</v>
      </c>
      <c r="O557" s="11">
        <v>-98949.96</v>
      </c>
      <c r="P557" s="11">
        <v>-100250.5</v>
      </c>
      <c r="Q557" s="11">
        <v>-101551.03999999999</v>
      </c>
      <c r="R557" s="11">
        <v>-214530.17</v>
      </c>
      <c r="S557" s="11">
        <v>-215830.71</v>
      </c>
      <c r="T557" s="11">
        <v>-217131.25</v>
      </c>
      <c r="U557" s="11">
        <v>-218559.12</v>
      </c>
      <c r="V557" s="11">
        <v>-220114.33</v>
      </c>
      <c r="W557" s="11">
        <v>-221669.54</v>
      </c>
      <c r="X557" s="11">
        <v>-223224.75</v>
      </c>
      <c r="Y557" s="11">
        <v>-224779.96</v>
      </c>
      <c r="Z557" s="11">
        <v>-249015.05</v>
      </c>
      <c r="AA557" s="11">
        <v>-250777.71</v>
      </c>
      <c r="AB557" s="11">
        <v>-1300.54</v>
      </c>
      <c r="AC557" s="11">
        <v>-1300.54</v>
      </c>
      <c r="AD557" s="11">
        <v>-1300.54</v>
      </c>
      <c r="AE557" s="11">
        <v>-1300.54</v>
      </c>
      <c r="AF557" s="11">
        <v>-1300.54</v>
      </c>
      <c r="AG557" s="11">
        <v>-1300.54</v>
      </c>
      <c r="AH557" s="11">
        <v>-1427.87</v>
      </c>
      <c r="AI557" s="11">
        <v>-1555.21</v>
      </c>
      <c r="AJ557" s="11">
        <v>-1555.21</v>
      </c>
      <c r="AK557" s="11">
        <v>-1555.21</v>
      </c>
      <c r="AL557" s="11">
        <v>-1555.21</v>
      </c>
      <c r="AM557" s="11">
        <v>-1762.66</v>
      </c>
      <c r="AN557" s="11">
        <v>-1762.66</v>
      </c>
      <c r="AO557" t="str">
        <f t="shared" si="89"/>
        <v>GD</v>
      </c>
      <c r="AP557" t="str">
        <f>IFERROR(IF(VLOOKUP(MID(A557,4,2),'Data.Lookup - Do Not Print'!$S$3:$T$7,2,FALSE)=1,MID(A557,4,2),0),"AN")</f>
        <v>AN</v>
      </c>
      <c r="AQ557" t="s">
        <v>987</v>
      </c>
      <c r="AR557" t="str">
        <f t="shared" si="90"/>
        <v>392046</v>
      </c>
      <c r="AS557" t="str">
        <f>IF(AO557="GD",VLOOKUP(_xlfn.NUMBERVALUE(AR557),'Data.Lookup - Do Not Print'!$D$3:$E$12,2,TRUE),VLOOKUP(_xlfn.NUMBERVALUE(AR557),'Data.Lookup - Do Not Print'!$A$3:$B$16,2,TRUE))</f>
        <v>Transportation - Tools</v>
      </c>
      <c r="AT557">
        <v>4</v>
      </c>
      <c r="AU557" t="str">
        <f t="shared" si="91"/>
        <v>GD.AN4</v>
      </c>
      <c r="AV557" s="46">
        <f>VLOOKUP($AU557,'2022-Allocations'!$I$6:$T$24,AV$8,FALSE)</f>
        <v>0</v>
      </c>
      <c r="AW557" s="46">
        <f>VLOOKUP($AU557,'2022-Allocations'!$I$6:$T$24,AW$8,FALSE)</f>
        <v>0.72367000000000004</v>
      </c>
      <c r="AX557" s="46">
        <f>VLOOKUP($AU557,'2022-Allocations'!$I$6:$T$24,AX$8,FALSE)</f>
        <v>0</v>
      </c>
      <c r="AY557" s="46">
        <f>VLOOKUP($AU557,'2022-Allocations'!$I$6:$T$24,AY$8,FALSE)</f>
        <v>0.27633000000000002</v>
      </c>
      <c r="AZ557" s="46">
        <f>VLOOKUP($AU557,'2022-Allocations'!$I$6:$T$24,AZ$8,FALSE)</f>
        <v>0</v>
      </c>
      <c r="BA557" s="121">
        <f t="shared" si="88"/>
        <v>0</v>
      </c>
      <c r="BB557" s="46">
        <f>VLOOKUP(A557,'Data.Lookup - Do Not Print'!$G$3:$I$802,3,FALSE)</f>
        <v>5.7799999999999997E-2</v>
      </c>
      <c r="BC557" s="46">
        <f>VLOOKUP(A557,'Data.Lookup - Do Not Print'!$M$3:$O$802,3,FALSE)</f>
        <v>2.3300000000000001E-2</v>
      </c>
      <c r="BD557" s="46" t="str">
        <f t="shared" si="93"/>
        <v>N</v>
      </c>
      <c r="BE557" s="126">
        <f t="shared" si="94"/>
        <v>0</v>
      </c>
      <c r="BF557" s="126">
        <f t="shared" si="95"/>
        <v>264827</v>
      </c>
      <c r="BG557" s="126">
        <f t="shared" si="96"/>
        <v>0</v>
      </c>
      <c r="BH557" s="126">
        <f t="shared" si="97"/>
        <v>101123</v>
      </c>
      <c r="BI557" s="126">
        <f t="shared" si="98"/>
        <v>0</v>
      </c>
      <c r="BJ557" s="131">
        <f t="shared" si="92"/>
        <v>0</v>
      </c>
    </row>
    <row r="558" spans="1:62" ht="13.5" thickBot="1">
      <c r="A558" s="9" t="s">
        <v>574</v>
      </c>
      <c r="B558" s="12">
        <v>0</v>
      </c>
      <c r="C558" s="12">
        <v>0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1">
        <v>-2942.05</v>
      </c>
      <c r="S558" s="11">
        <v>-2942.05</v>
      </c>
      <c r="T558" s="11">
        <v>-2942.05</v>
      </c>
      <c r="U558" s="11">
        <v>-2942.05</v>
      </c>
      <c r="V558" s="11">
        <v>-2942.05</v>
      </c>
      <c r="W558" s="11">
        <v>-2942.05</v>
      </c>
      <c r="X558" s="11">
        <v>-2942.05</v>
      </c>
      <c r="Y558" s="11">
        <v>-2942.05</v>
      </c>
      <c r="Z558" s="11">
        <v>-2942.05</v>
      </c>
      <c r="AA558" s="11">
        <v>-2942.05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t="str">
        <f t="shared" si="89"/>
        <v>GD</v>
      </c>
      <c r="AP558" t="str">
        <f>IFERROR(IF(VLOOKUP(MID(A558,4,2),'Data.Lookup - Do Not Print'!$S$3:$T$7,2,FALSE)=1,MID(A558,4,2),0),"AN")</f>
        <v>AN</v>
      </c>
      <c r="AQ558" t="s">
        <v>987</v>
      </c>
      <c r="AR558" t="str">
        <f t="shared" si="90"/>
        <v>392047</v>
      </c>
      <c r="AS558" t="str">
        <f>IF(AO558="GD",VLOOKUP(_xlfn.NUMBERVALUE(AR558),'Data.Lookup - Do Not Print'!$D$3:$E$12,2,TRUE),VLOOKUP(_xlfn.NUMBERVALUE(AR558),'Data.Lookup - Do Not Print'!$A$3:$B$16,2,TRUE))</f>
        <v>Transportation - Tools</v>
      </c>
      <c r="AT558">
        <v>4</v>
      </c>
      <c r="AU558" t="str">
        <f t="shared" si="91"/>
        <v>GD.AN4</v>
      </c>
      <c r="AV558" s="46">
        <f>VLOOKUP($AU558,'2022-Allocations'!$I$6:$T$24,AV$8,FALSE)</f>
        <v>0</v>
      </c>
      <c r="AW558" s="46">
        <f>VLOOKUP($AU558,'2022-Allocations'!$I$6:$T$24,AW$8,FALSE)</f>
        <v>0.72367000000000004</v>
      </c>
      <c r="AX558" s="46">
        <f>VLOOKUP($AU558,'2022-Allocations'!$I$6:$T$24,AX$8,FALSE)</f>
        <v>0</v>
      </c>
      <c r="AY558" s="46">
        <f>VLOOKUP($AU558,'2022-Allocations'!$I$6:$T$24,AY$8,FALSE)</f>
        <v>0.27633000000000002</v>
      </c>
      <c r="AZ558" s="46">
        <f>VLOOKUP($AU558,'2022-Allocations'!$I$6:$T$24,AZ$8,FALSE)</f>
        <v>0</v>
      </c>
      <c r="BA558" s="121">
        <f t="shared" si="88"/>
        <v>0</v>
      </c>
      <c r="BB558" s="46">
        <f>VLOOKUP(A558,'Data.Lookup - Do Not Print'!$G$3:$I$802,3,FALSE)</f>
        <v>5.7799999999999997E-2</v>
      </c>
      <c r="BC558" s="46">
        <f>VLOOKUP(A558,'Data.Lookup - Do Not Print'!$M$3:$O$802,3,FALSE)</f>
        <v>2.3300000000000001E-2</v>
      </c>
      <c r="BD558" s="46" t="str">
        <f t="shared" si="93"/>
        <v>N</v>
      </c>
      <c r="BE558" s="126">
        <f t="shared" si="94"/>
        <v>0</v>
      </c>
      <c r="BF558" s="126">
        <f t="shared" si="95"/>
        <v>0</v>
      </c>
      <c r="BG558" s="126">
        <f t="shared" si="96"/>
        <v>0</v>
      </c>
      <c r="BH558" s="126">
        <f t="shared" si="97"/>
        <v>0</v>
      </c>
      <c r="BI558" s="126">
        <f t="shared" si="98"/>
        <v>0</v>
      </c>
      <c r="BJ558" s="131">
        <f t="shared" si="92"/>
        <v>0</v>
      </c>
    </row>
    <row r="559" spans="1:62" ht="13.5" thickBot="1">
      <c r="A559" s="9" t="s">
        <v>575</v>
      </c>
      <c r="B559" s="11">
        <v>366522.86</v>
      </c>
      <c r="C559" s="11">
        <v>484002.44</v>
      </c>
      <c r="D559" s="11">
        <v>561697.51</v>
      </c>
      <c r="E559" s="11">
        <v>561697.51</v>
      </c>
      <c r="F559" s="11">
        <v>486670.66</v>
      </c>
      <c r="G559" s="11">
        <v>486670.66</v>
      </c>
      <c r="H559" s="11">
        <v>486670.66</v>
      </c>
      <c r="I559" s="11">
        <v>486670.66</v>
      </c>
      <c r="J559" s="11">
        <v>486670.66</v>
      </c>
      <c r="K559" s="11">
        <v>602157.67000000004</v>
      </c>
      <c r="L559" s="11">
        <v>716730.77</v>
      </c>
      <c r="M559" s="11">
        <v>639035.69999999995</v>
      </c>
      <c r="N559" s="11">
        <v>564367.59</v>
      </c>
      <c r="O559" s="11">
        <v>-333806.75</v>
      </c>
      <c r="P559" s="11">
        <v>-335855.1</v>
      </c>
      <c r="Q559" s="11">
        <v>-393149.33</v>
      </c>
      <c r="R559" s="11">
        <v>-592115.23</v>
      </c>
      <c r="S559" s="11">
        <v>-517088.38</v>
      </c>
      <c r="T559" s="11">
        <v>-517088.38</v>
      </c>
      <c r="U559" s="11">
        <v>-532778.38</v>
      </c>
      <c r="V559" s="11">
        <v>-532778.38</v>
      </c>
      <c r="W559" s="11">
        <v>-532778.38</v>
      </c>
      <c r="X559" s="11">
        <v>-535400.64</v>
      </c>
      <c r="Y559" s="11">
        <v>-538576.96</v>
      </c>
      <c r="Z559" s="11">
        <v>-464147.03</v>
      </c>
      <c r="AA559" s="11">
        <v>-390628.37</v>
      </c>
      <c r="AB559" s="11">
        <v>-1928.42</v>
      </c>
      <c r="AC559" s="11">
        <v>-2048.35</v>
      </c>
      <c r="AD559" s="11">
        <v>-2705.51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1">
        <v>-2622.26</v>
      </c>
      <c r="AL559" s="11">
        <v>-3176.32</v>
      </c>
      <c r="AM559" s="11">
        <v>-3265.14</v>
      </c>
      <c r="AN559" s="11">
        <v>-2898.2</v>
      </c>
      <c r="AO559" t="str">
        <f t="shared" si="89"/>
        <v>GD</v>
      </c>
      <c r="AP559" t="str">
        <f>IFERROR(IF(VLOOKUP(MID(A559,4,2),'Data.Lookup - Do Not Print'!$S$3:$T$7,2,FALSE)=1,MID(A559,4,2),0),"AN")</f>
        <v>AN</v>
      </c>
      <c r="AQ559" t="s">
        <v>987</v>
      </c>
      <c r="AR559" t="str">
        <f t="shared" si="90"/>
        <v>392048</v>
      </c>
      <c r="AS559" t="str">
        <f>IF(AO559="GD",VLOOKUP(_xlfn.NUMBERVALUE(AR559),'Data.Lookup - Do Not Print'!$D$3:$E$12,2,TRUE),VLOOKUP(_xlfn.NUMBERVALUE(AR559),'Data.Lookup - Do Not Print'!$A$3:$B$16,2,TRUE))</f>
        <v>Transportation - Tools</v>
      </c>
      <c r="AT559">
        <v>4</v>
      </c>
      <c r="AU559" t="str">
        <f t="shared" si="91"/>
        <v>GD.AN4</v>
      </c>
      <c r="AV559" s="46">
        <f>VLOOKUP($AU559,'2022-Allocations'!$I$6:$T$24,AV$8,FALSE)</f>
        <v>0</v>
      </c>
      <c r="AW559" s="46">
        <f>VLOOKUP($AU559,'2022-Allocations'!$I$6:$T$24,AW$8,FALSE)</f>
        <v>0.72367000000000004</v>
      </c>
      <c r="AX559" s="46">
        <f>VLOOKUP($AU559,'2022-Allocations'!$I$6:$T$24,AX$8,FALSE)</f>
        <v>0</v>
      </c>
      <c r="AY559" s="46">
        <f>VLOOKUP($AU559,'2022-Allocations'!$I$6:$T$24,AY$8,FALSE)</f>
        <v>0.27633000000000002</v>
      </c>
      <c r="AZ559" s="46">
        <f>VLOOKUP($AU559,'2022-Allocations'!$I$6:$T$24,AZ$8,FALSE)</f>
        <v>0</v>
      </c>
      <c r="BA559" s="121">
        <f t="shared" si="88"/>
        <v>0</v>
      </c>
      <c r="BB559" s="46">
        <f>VLOOKUP(A559,'Data.Lookup - Do Not Print'!$G$3:$I$802,3,FALSE)</f>
        <v>5.7799999999999997E-2</v>
      </c>
      <c r="BC559" s="46">
        <f>VLOOKUP(A559,'Data.Lookup - Do Not Print'!$M$3:$O$802,3,FALSE)</f>
        <v>2.3300000000000001E-2</v>
      </c>
      <c r="BD559" s="46" t="str">
        <f t="shared" si="93"/>
        <v>N</v>
      </c>
      <c r="BE559" s="126">
        <f t="shared" si="94"/>
        <v>0</v>
      </c>
      <c r="BF559" s="126">
        <f t="shared" si="95"/>
        <v>408416</v>
      </c>
      <c r="BG559" s="126">
        <f t="shared" si="96"/>
        <v>0</v>
      </c>
      <c r="BH559" s="126">
        <f t="shared" si="97"/>
        <v>155952</v>
      </c>
      <c r="BI559" s="126">
        <f t="shared" si="98"/>
        <v>0</v>
      </c>
      <c r="BJ559" s="131">
        <f t="shared" si="92"/>
        <v>0</v>
      </c>
    </row>
    <row r="560" spans="1:62" ht="13.5" thickBot="1">
      <c r="A560" s="9" t="s">
        <v>576</v>
      </c>
      <c r="B560" s="11">
        <v>55341.73</v>
      </c>
      <c r="C560" s="11">
        <v>55341.73</v>
      </c>
      <c r="D560" s="11">
        <v>55341.73</v>
      </c>
      <c r="E560" s="11">
        <v>55341.73</v>
      </c>
      <c r="F560" s="11">
        <v>55341.73</v>
      </c>
      <c r="G560" s="11">
        <v>55341.73</v>
      </c>
      <c r="H560" s="11">
        <v>55341.73</v>
      </c>
      <c r="I560" s="11">
        <v>55341.73</v>
      </c>
      <c r="J560" s="11">
        <v>55341.73</v>
      </c>
      <c r="K560" s="11">
        <v>55341.73</v>
      </c>
      <c r="L560" s="11">
        <v>55341.73</v>
      </c>
      <c r="M560" s="11">
        <v>55341.73</v>
      </c>
      <c r="N560" s="11">
        <v>55341.73</v>
      </c>
      <c r="O560" s="11">
        <v>-54572.46</v>
      </c>
      <c r="P560" s="11">
        <v>-54799.360000000001</v>
      </c>
      <c r="Q560" s="11">
        <v>-55026.26</v>
      </c>
      <c r="R560" s="11">
        <v>-59150.77</v>
      </c>
      <c r="S560" s="11">
        <v>-59150.77</v>
      </c>
      <c r="T560" s="11">
        <v>-59150.77</v>
      </c>
      <c r="U560" s="11">
        <v>-59150.77</v>
      </c>
      <c r="V560" s="11">
        <v>-59150.77</v>
      </c>
      <c r="W560" s="11">
        <v>-59150.77</v>
      </c>
      <c r="X560" s="11">
        <v>-59150.77</v>
      </c>
      <c r="Y560" s="11">
        <v>-59150.77</v>
      </c>
      <c r="Z560" s="11">
        <v>-59150.77</v>
      </c>
      <c r="AA560" s="11">
        <v>-59150.77</v>
      </c>
      <c r="AB560" s="11">
        <v>-226.9</v>
      </c>
      <c r="AC560" s="11">
        <v>-226.9</v>
      </c>
      <c r="AD560" s="11">
        <v>-226.9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t="str">
        <f t="shared" si="89"/>
        <v>GD</v>
      </c>
      <c r="AP560" t="str">
        <f>IFERROR(IF(VLOOKUP(MID(A560,4,2),'Data.Lookup - Do Not Print'!$S$3:$T$7,2,FALSE)=1,MID(A560,4,2),0),"AN")</f>
        <v>AN</v>
      </c>
      <c r="AQ560" t="s">
        <v>987</v>
      </c>
      <c r="AR560" t="str">
        <f t="shared" si="90"/>
        <v>392055</v>
      </c>
      <c r="AS560" t="str">
        <f>IF(AO560="GD",VLOOKUP(_xlfn.NUMBERVALUE(AR560),'Data.Lookup - Do Not Print'!$D$3:$E$12,2,TRUE),VLOOKUP(_xlfn.NUMBERVALUE(AR560),'Data.Lookup - Do Not Print'!$A$3:$B$16,2,TRUE))</f>
        <v>Transportation - Tools</v>
      </c>
      <c r="AT560">
        <v>4</v>
      </c>
      <c r="AU560" t="str">
        <f t="shared" si="91"/>
        <v>GD.AN4</v>
      </c>
      <c r="AV560" s="46">
        <f>VLOOKUP($AU560,'2022-Allocations'!$I$6:$T$24,AV$8,FALSE)</f>
        <v>0</v>
      </c>
      <c r="AW560" s="46">
        <f>VLOOKUP($AU560,'2022-Allocations'!$I$6:$T$24,AW$8,FALSE)</f>
        <v>0.72367000000000004</v>
      </c>
      <c r="AX560" s="46">
        <f>VLOOKUP($AU560,'2022-Allocations'!$I$6:$T$24,AX$8,FALSE)</f>
        <v>0</v>
      </c>
      <c r="AY560" s="46">
        <f>VLOOKUP($AU560,'2022-Allocations'!$I$6:$T$24,AY$8,FALSE)</f>
        <v>0.27633000000000002</v>
      </c>
      <c r="AZ560" s="46">
        <f>VLOOKUP($AU560,'2022-Allocations'!$I$6:$T$24,AZ$8,FALSE)</f>
        <v>0</v>
      </c>
      <c r="BA560" s="121">
        <f t="shared" si="88"/>
        <v>0</v>
      </c>
      <c r="BB560" s="46">
        <f>VLOOKUP(A560,'Data.Lookup - Do Not Print'!$G$3:$I$802,3,FALSE)</f>
        <v>4.9200000000000001E-2</v>
      </c>
      <c r="BC560" s="46">
        <f>VLOOKUP(A560,'Data.Lookup - Do Not Print'!$M$3:$O$802,3,FALSE)</f>
        <v>2.0400000000000001E-2</v>
      </c>
      <c r="BD560" s="46" t="str">
        <f t="shared" si="93"/>
        <v>N</v>
      </c>
      <c r="BE560" s="126">
        <f t="shared" si="94"/>
        <v>0</v>
      </c>
      <c r="BF560" s="126">
        <f t="shared" si="95"/>
        <v>40049</v>
      </c>
      <c r="BG560" s="126">
        <f t="shared" si="96"/>
        <v>0</v>
      </c>
      <c r="BH560" s="126">
        <f t="shared" si="97"/>
        <v>15293</v>
      </c>
      <c r="BI560" s="126">
        <f t="shared" si="98"/>
        <v>0</v>
      </c>
      <c r="BJ560" s="131">
        <f t="shared" si="92"/>
        <v>0</v>
      </c>
    </row>
    <row r="561" spans="1:62" ht="13.5" thickBot="1">
      <c r="A561" s="9" t="s">
        <v>577</v>
      </c>
      <c r="B561" s="11">
        <v>1010506.11</v>
      </c>
      <c r="C561" s="11">
        <v>1010506.11</v>
      </c>
      <c r="D561" s="11">
        <v>1010506.11</v>
      </c>
      <c r="E561" s="11">
        <v>1010506.11</v>
      </c>
      <c r="F561" s="11">
        <v>1130106.8999999999</v>
      </c>
      <c r="G561" s="11">
        <v>1130243.3</v>
      </c>
      <c r="H561" s="11">
        <v>1130243.3</v>
      </c>
      <c r="I561" s="11">
        <v>1130243.3</v>
      </c>
      <c r="J561" s="11">
        <v>1130243.3</v>
      </c>
      <c r="K561" s="11">
        <v>1130243.3</v>
      </c>
      <c r="L561" s="11">
        <v>1130243.3</v>
      </c>
      <c r="M561" s="11">
        <v>1007655.06</v>
      </c>
      <c r="N561" s="11">
        <v>1007655.06</v>
      </c>
      <c r="O561" s="11">
        <v>-672179.87</v>
      </c>
      <c r="P561" s="11">
        <v>-676322.95</v>
      </c>
      <c r="Q561" s="11">
        <v>-680466.03</v>
      </c>
      <c r="R561" s="11">
        <v>-784532.35</v>
      </c>
      <c r="S561" s="11">
        <v>-788920.61</v>
      </c>
      <c r="T561" s="11">
        <v>-793554.33</v>
      </c>
      <c r="U561" s="11">
        <v>-798188.33</v>
      </c>
      <c r="V561" s="11">
        <v>-802822.33</v>
      </c>
      <c r="W561" s="11">
        <v>-807456.33</v>
      </c>
      <c r="X561" s="11">
        <v>-812090.33</v>
      </c>
      <c r="Y561" s="11">
        <v>-816724.33</v>
      </c>
      <c r="Z561" s="11">
        <v>-698518.78</v>
      </c>
      <c r="AA561" s="11">
        <v>-702650.17</v>
      </c>
      <c r="AB561" s="11">
        <v>-4143.08</v>
      </c>
      <c r="AC561" s="11">
        <v>-4143.08</v>
      </c>
      <c r="AD561" s="11">
        <v>-4143.08</v>
      </c>
      <c r="AE561" s="11">
        <v>-4143.08</v>
      </c>
      <c r="AF561" s="11">
        <v>-4388.26</v>
      </c>
      <c r="AG561" s="11">
        <v>-4633.72</v>
      </c>
      <c r="AH561" s="12">
        <v>-4634</v>
      </c>
      <c r="AI561" s="12">
        <v>-4634</v>
      </c>
      <c r="AJ561" s="12">
        <v>-4634</v>
      </c>
      <c r="AK561" s="12">
        <v>-4634</v>
      </c>
      <c r="AL561" s="12">
        <v>-4634</v>
      </c>
      <c r="AM561" s="11">
        <v>-4382.6899999999996</v>
      </c>
      <c r="AN561" s="11">
        <v>-4131.3900000000003</v>
      </c>
      <c r="AO561" t="str">
        <f t="shared" si="89"/>
        <v>GD</v>
      </c>
      <c r="AP561" t="str">
        <f>IFERROR(IF(VLOOKUP(MID(A561,4,2),'Data.Lookup - Do Not Print'!$S$3:$T$7,2,FALSE)=1,MID(A561,4,2),0),"AN")</f>
        <v>AN</v>
      </c>
      <c r="AQ561" t="s">
        <v>987</v>
      </c>
      <c r="AR561" t="str">
        <f t="shared" si="90"/>
        <v>392056</v>
      </c>
      <c r="AS561" t="str">
        <f>IF(AO561="GD",VLOOKUP(_xlfn.NUMBERVALUE(AR561),'Data.Lookup - Do Not Print'!$D$3:$E$12,2,TRUE),VLOOKUP(_xlfn.NUMBERVALUE(AR561),'Data.Lookup - Do Not Print'!$A$3:$B$16,2,TRUE))</f>
        <v>Transportation - Tools</v>
      </c>
      <c r="AT561">
        <v>4</v>
      </c>
      <c r="AU561" t="str">
        <f t="shared" si="91"/>
        <v>GD.AN4</v>
      </c>
      <c r="AV561" s="46">
        <f>VLOOKUP($AU561,'2022-Allocations'!$I$6:$T$24,AV$8,FALSE)</f>
        <v>0</v>
      </c>
      <c r="AW561" s="46">
        <f>VLOOKUP($AU561,'2022-Allocations'!$I$6:$T$24,AW$8,FALSE)</f>
        <v>0.72367000000000004</v>
      </c>
      <c r="AX561" s="46">
        <f>VLOOKUP($AU561,'2022-Allocations'!$I$6:$T$24,AX$8,FALSE)</f>
        <v>0</v>
      </c>
      <c r="AY561" s="46">
        <f>VLOOKUP($AU561,'2022-Allocations'!$I$6:$T$24,AY$8,FALSE)</f>
        <v>0.27633000000000002</v>
      </c>
      <c r="AZ561" s="46">
        <f>VLOOKUP($AU561,'2022-Allocations'!$I$6:$T$24,AZ$8,FALSE)</f>
        <v>0</v>
      </c>
      <c r="BA561" s="121">
        <f t="shared" si="88"/>
        <v>0</v>
      </c>
      <c r="BB561" s="46">
        <f>VLOOKUP(A561,'Data.Lookup - Do Not Print'!$G$3:$I$802,3,FALSE)</f>
        <v>4.9200000000000001E-2</v>
      </c>
      <c r="BC561" s="46">
        <f>VLOOKUP(A561,'Data.Lookup - Do Not Print'!$M$3:$O$802,3,FALSE)</f>
        <v>2.0400000000000001E-2</v>
      </c>
      <c r="BD561" s="46" t="str">
        <f t="shared" si="93"/>
        <v>N</v>
      </c>
      <c r="BE561" s="126">
        <f t="shared" si="94"/>
        <v>0</v>
      </c>
      <c r="BF561" s="126">
        <f t="shared" si="95"/>
        <v>729210</v>
      </c>
      <c r="BG561" s="126">
        <f t="shared" si="96"/>
        <v>0</v>
      </c>
      <c r="BH561" s="126">
        <f t="shared" si="97"/>
        <v>278445</v>
      </c>
      <c r="BI561" s="126">
        <f t="shared" si="98"/>
        <v>0</v>
      </c>
      <c r="BJ561" s="131">
        <f t="shared" si="92"/>
        <v>0</v>
      </c>
    </row>
    <row r="562" spans="1:62" ht="13.5" thickBot="1">
      <c r="A562" s="9" t="s">
        <v>578</v>
      </c>
      <c r="B562" s="12">
        <v>0</v>
      </c>
      <c r="C562" s="12">
        <v>0</v>
      </c>
      <c r="D562" s="12">
        <v>0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0</v>
      </c>
      <c r="R562" s="11">
        <v>-44024.12</v>
      </c>
      <c r="S562" s="11">
        <v>-44024.12</v>
      </c>
      <c r="T562" s="11">
        <v>-44024.12</v>
      </c>
      <c r="U562" s="11">
        <v>-44024.12</v>
      </c>
      <c r="V562" s="11">
        <v>-44024.12</v>
      </c>
      <c r="W562" s="11">
        <v>-44024.12</v>
      </c>
      <c r="X562" s="11">
        <v>-44024.12</v>
      </c>
      <c r="Y562" s="11">
        <v>-44024.12</v>
      </c>
      <c r="Z562" s="11">
        <v>-44024.12</v>
      </c>
      <c r="AA562" s="11">
        <v>-44024.12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2">
        <v>0</v>
      </c>
      <c r="AO562" t="str">
        <f t="shared" si="89"/>
        <v>GD</v>
      </c>
      <c r="AP562" t="str">
        <f>IFERROR(IF(VLOOKUP(MID(A562,4,2),'Data.Lookup - Do Not Print'!$S$3:$T$7,2,FALSE)=1,MID(A562,4,2),0),"AN")</f>
        <v>AN</v>
      </c>
      <c r="AQ562" t="s">
        <v>987</v>
      </c>
      <c r="AR562" t="str">
        <f t="shared" si="90"/>
        <v>392057</v>
      </c>
      <c r="AS562" t="str">
        <f>IF(AO562="GD",VLOOKUP(_xlfn.NUMBERVALUE(AR562),'Data.Lookup - Do Not Print'!$D$3:$E$12,2,TRUE),VLOOKUP(_xlfn.NUMBERVALUE(AR562),'Data.Lookup - Do Not Print'!$A$3:$B$16,2,TRUE))</f>
        <v>Transportation - Tools</v>
      </c>
      <c r="AT562">
        <v>4</v>
      </c>
      <c r="AU562" t="str">
        <f t="shared" si="91"/>
        <v>GD.AN4</v>
      </c>
      <c r="AV562" s="46">
        <f>VLOOKUP($AU562,'2022-Allocations'!$I$6:$T$24,AV$8,FALSE)</f>
        <v>0</v>
      </c>
      <c r="AW562" s="46">
        <f>VLOOKUP($AU562,'2022-Allocations'!$I$6:$T$24,AW$8,FALSE)</f>
        <v>0.72367000000000004</v>
      </c>
      <c r="AX562" s="46">
        <f>VLOOKUP($AU562,'2022-Allocations'!$I$6:$T$24,AX$8,FALSE)</f>
        <v>0</v>
      </c>
      <c r="AY562" s="46">
        <f>VLOOKUP($AU562,'2022-Allocations'!$I$6:$T$24,AY$8,FALSE)</f>
        <v>0.27633000000000002</v>
      </c>
      <c r="AZ562" s="46">
        <f>VLOOKUP($AU562,'2022-Allocations'!$I$6:$T$24,AZ$8,FALSE)</f>
        <v>0</v>
      </c>
      <c r="BA562" s="121">
        <f t="shared" si="88"/>
        <v>0</v>
      </c>
      <c r="BB562" s="46">
        <f>VLOOKUP(A562,'Data.Lookup - Do Not Print'!$G$3:$I$802,3,FALSE)</f>
        <v>4.9200000000000001E-2</v>
      </c>
      <c r="BC562" s="46">
        <f>VLOOKUP(A562,'Data.Lookup - Do Not Print'!$M$3:$O$802,3,FALSE)</f>
        <v>2.0400000000000001E-2</v>
      </c>
      <c r="BD562" s="46" t="str">
        <f t="shared" si="93"/>
        <v>N</v>
      </c>
      <c r="BE562" s="126">
        <f t="shared" si="94"/>
        <v>0</v>
      </c>
      <c r="BF562" s="126">
        <f t="shared" si="95"/>
        <v>0</v>
      </c>
      <c r="BG562" s="126">
        <f t="shared" si="96"/>
        <v>0</v>
      </c>
      <c r="BH562" s="126">
        <f t="shared" si="97"/>
        <v>0</v>
      </c>
      <c r="BI562" s="126">
        <f t="shared" si="98"/>
        <v>0</v>
      </c>
      <c r="BJ562" s="131">
        <f t="shared" si="92"/>
        <v>0</v>
      </c>
    </row>
    <row r="563" spans="1:62" ht="13.5" thickBot="1">
      <c r="A563" s="9" t="s">
        <v>579</v>
      </c>
      <c r="B563" s="11">
        <v>391212.7</v>
      </c>
      <c r="C563" s="11">
        <v>391212.7</v>
      </c>
      <c r="D563" s="11">
        <v>391212.7</v>
      </c>
      <c r="E563" s="11">
        <v>391212.7</v>
      </c>
      <c r="F563" s="11">
        <v>391212.7</v>
      </c>
      <c r="G563" s="11">
        <v>391212.7</v>
      </c>
      <c r="H563" s="11">
        <v>391212.7</v>
      </c>
      <c r="I563" s="11">
        <v>391212.7</v>
      </c>
      <c r="J563" s="11">
        <v>391212.7</v>
      </c>
      <c r="K563" s="11">
        <v>391212.7</v>
      </c>
      <c r="L563" s="11">
        <v>391212.7</v>
      </c>
      <c r="M563" s="11">
        <v>391212.7</v>
      </c>
      <c r="N563" s="11">
        <v>391212.7</v>
      </c>
      <c r="O563" s="11">
        <v>-240918.04</v>
      </c>
      <c r="P563" s="11">
        <v>-242789.34</v>
      </c>
      <c r="Q563" s="11">
        <v>-244660.64</v>
      </c>
      <c r="R563" s="11">
        <v>-265774.46000000002</v>
      </c>
      <c r="S563" s="11">
        <v>-267645.76</v>
      </c>
      <c r="T563" s="11">
        <v>-269517.06</v>
      </c>
      <c r="U563" s="11">
        <v>-285688.36</v>
      </c>
      <c r="V563" s="11">
        <v>-287559.65999999997</v>
      </c>
      <c r="W563" s="11">
        <v>-289430.96000000002</v>
      </c>
      <c r="X563" s="11">
        <v>-291302.26</v>
      </c>
      <c r="Y563" s="11">
        <v>-293173.56</v>
      </c>
      <c r="Z563" s="11">
        <v>-295044.86</v>
      </c>
      <c r="AA563" s="11">
        <v>-296916.15999999997</v>
      </c>
      <c r="AB563" s="11">
        <v>-1871.3</v>
      </c>
      <c r="AC563" s="11">
        <v>-1871.3</v>
      </c>
      <c r="AD563" s="11">
        <v>-1871.3</v>
      </c>
      <c r="AE563" s="11">
        <v>-1871.3</v>
      </c>
      <c r="AF563" s="11">
        <v>-1871.3</v>
      </c>
      <c r="AG563" s="11">
        <v>-1871.3</v>
      </c>
      <c r="AH563" s="11">
        <v>-1871.3</v>
      </c>
      <c r="AI563" s="11">
        <v>-1871.3</v>
      </c>
      <c r="AJ563" s="11">
        <v>-1871.3</v>
      </c>
      <c r="AK563" s="11">
        <v>-1871.3</v>
      </c>
      <c r="AL563" s="11">
        <v>-1871.3</v>
      </c>
      <c r="AM563" s="11">
        <v>-1871.3</v>
      </c>
      <c r="AN563" s="11">
        <v>-1871.3</v>
      </c>
      <c r="AO563" t="str">
        <f t="shared" si="89"/>
        <v>GD</v>
      </c>
      <c r="AP563" t="str">
        <f>IFERROR(IF(VLOOKUP(MID(A563,4,2),'Data.Lookup - Do Not Print'!$S$3:$T$7,2,FALSE)=1,MID(A563,4,2),0),"AN")</f>
        <v>AN</v>
      </c>
      <c r="AQ563" t="s">
        <v>987</v>
      </c>
      <c r="AR563" t="str">
        <f t="shared" si="90"/>
        <v>392058</v>
      </c>
      <c r="AS563" t="str">
        <f>IF(AO563="GD",VLOOKUP(_xlfn.NUMBERVALUE(AR563),'Data.Lookup - Do Not Print'!$D$3:$E$12,2,TRUE),VLOOKUP(_xlfn.NUMBERVALUE(AR563),'Data.Lookup - Do Not Print'!$A$3:$B$16,2,TRUE))</f>
        <v>Transportation - Tools</v>
      </c>
      <c r="AT563">
        <v>4</v>
      </c>
      <c r="AU563" t="str">
        <f t="shared" si="91"/>
        <v>GD.AN4</v>
      </c>
      <c r="AV563" s="46">
        <f>VLOOKUP($AU563,'2022-Allocations'!$I$6:$T$24,AV$8,FALSE)</f>
        <v>0</v>
      </c>
      <c r="AW563" s="46">
        <f>VLOOKUP($AU563,'2022-Allocations'!$I$6:$T$24,AW$8,FALSE)</f>
        <v>0.72367000000000004</v>
      </c>
      <c r="AX563" s="46">
        <f>VLOOKUP($AU563,'2022-Allocations'!$I$6:$T$24,AX$8,FALSE)</f>
        <v>0</v>
      </c>
      <c r="AY563" s="46">
        <f>VLOOKUP($AU563,'2022-Allocations'!$I$6:$T$24,AY$8,FALSE)</f>
        <v>0.27633000000000002</v>
      </c>
      <c r="AZ563" s="46">
        <f>VLOOKUP($AU563,'2022-Allocations'!$I$6:$T$24,AZ$8,FALSE)</f>
        <v>0</v>
      </c>
      <c r="BA563" s="121">
        <f t="shared" si="88"/>
        <v>0</v>
      </c>
      <c r="BB563" s="46">
        <f>VLOOKUP(A563,'Data.Lookup - Do Not Print'!$G$3:$I$802,3,FALSE)</f>
        <v>5.74E-2</v>
      </c>
      <c r="BC563" s="46">
        <f>VLOOKUP(A563,'Data.Lookup - Do Not Print'!$M$3:$O$802,3,FALSE)</f>
        <v>2.8000000000000001E-2</v>
      </c>
      <c r="BD563" s="46" t="str">
        <f t="shared" si="93"/>
        <v>N</v>
      </c>
      <c r="BE563" s="126">
        <f t="shared" si="94"/>
        <v>0</v>
      </c>
      <c r="BF563" s="126">
        <f t="shared" si="95"/>
        <v>283109</v>
      </c>
      <c r="BG563" s="126">
        <f t="shared" si="96"/>
        <v>0</v>
      </c>
      <c r="BH563" s="126">
        <f t="shared" si="97"/>
        <v>108104</v>
      </c>
      <c r="BI563" s="126">
        <f t="shared" si="98"/>
        <v>0</v>
      </c>
      <c r="BJ563" s="131">
        <f t="shared" si="92"/>
        <v>0</v>
      </c>
    </row>
    <row r="564" spans="1:62" ht="13.5" thickBot="1">
      <c r="A564" s="9" t="s">
        <v>580</v>
      </c>
      <c r="B564" s="12">
        <v>0</v>
      </c>
      <c r="C564" s="12">
        <v>0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t="str">
        <f t="shared" si="89"/>
        <v>GD</v>
      </c>
      <c r="AP564" t="str">
        <f>IFERROR(IF(VLOOKUP(MID(A564,4,2),'Data.Lookup - Do Not Print'!$S$3:$T$7,2,FALSE)=1,MID(A564,4,2),0),"AN")</f>
        <v>AN</v>
      </c>
      <c r="AQ564" t="s">
        <v>987</v>
      </c>
      <c r="AR564" t="str">
        <f t="shared" si="90"/>
        <v>392200</v>
      </c>
      <c r="AS564" t="str">
        <f>IF(AO564="GD",VLOOKUP(_xlfn.NUMBERVALUE(AR564),'Data.Lookup - Do Not Print'!$D$3:$E$12,2,TRUE),VLOOKUP(_xlfn.NUMBERVALUE(AR564),'Data.Lookup - Do Not Print'!$A$3:$B$16,2,TRUE))</f>
        <v>Transportation - Tools</v>
      </c>
      <c r="AT564">
        <v>4</v>
      </c>
      <c r="AU564" t="str">
        <f t="shared" si="91"/>
        <v>GD.AN4</v>
      </c>
      <c r="AV564" s="46">
        <f>VLOOKUP($AU564,'2022-Allocations'!$I$6:$T$24,AV$8,FALSE)</f>
        <v>0</v>
      </c>
      <c r="AW564" s="46">
        <f>VLOOKUP($AU564,'2022-Allocations'!$I$6:$T$24,AW$8,FALSE)</f>
        <v>0.72367000000000004</v>
      </c>
      <c r="AX564" s="46">
        <f>VLOOKUP($AU564,'2022-Allocations'!$I$6:$T$24,AX$8,FALSE)</f>
        <v>0</v>
      </c>
      <c r="AY564" s="46">
        <f>VLOOKUP($AU564,'2022-Allocations'!$I$6:$T$24,AY$8,FALSE)</f>
        <v>0.27633000000000002</v>
      </c>
      <c r="AZ564" s="46">
        <f>VLOOKUP($AU564,'2022-Allocations'!$I$6:$T$24,AZ$8,FALSE)</f>
        <v>0</v>
      </c>
      <c r="BA564" s="121">
        <f t="shared" si="88"/>
        <v>0</v>
      </c>
      <c r="BB564" s="46">
        <f>VLOOKUP(A564,'Data.Lookup - Do Not Print'!$G$3:$I$802,3,FALSE)</f>
        <v>0.2</v>
      </c>
      <c r="BC564" s="46">
        <f>VLOOKUP(A564,'Data.Lookup - Do Not Print'!$M$3:$O$802,3,FALSE)</f>
        <v>4.0800000000000003E-2</v>
      </c>
      <c r="BD564" s="46" t="str">
        <f t="shared" si="93"/>
        <v>N</v>
      </c>
      <c r="BE564" s="126">
        <f t="shared" si="94"/>
        <v>0</v>
      </c>
      <c r="BF564" s="126">
        <f t="shared" si="95"/>
        <v>0</v>
      </c>
      <c r="BG564" s="126">
        <f t="shared" si="96"/>
        <v>0</v>
      </c>
      <c r="BH564" s="126">
        <f t="shared" si="97"/>
        <v>0</v>
      </c>
      <c r="BI564" s="126">
        <f t="shared" si="98"/>
        <v>0</v>
      </c>
      <c r="BJ564" s="131">
        <f t="shared" si="92"/>
        <v>0</v>
      </c>
    </row>
    <row r="565" spans="1:62" ht="13.5" thickBot="1">
      <c r="A565" s="9" t="s">
        <v>581</v>
      </c>
      <c r="B565" s="11">
        <v>502801.29</v>
      </c>
      <c r="C565" s="11">
        <v>501654.21</v>
      </c>
      <c r="D565" s="11">
        <v>501654.21</v>
      </c>
      <c r="E565" s="11">
        <v>501654.21</v>
      </c>
      <c r="F565" s="11">
        <v>501654.21</v>
      </c>
      <c r="G565" s="11">
        <v>501654.21</v>
      </c>
      <c r="H565" s="11">
        <v>501654.21</v>
      </c>
      <c r="I565" s="11">
        <v>501654.21</v>
      </c>
      <c r="J565" s="11">
        <v>501654.21</v>
      </c>
      <c r="K565" s="11">
        <v>501654.21</v>
      </c>
      <c r="L565" s="11">
        <v>501654.21</v>
      </c>
      <c r="M565" s="11">
        <v>501654.21</v>
      </c>
      <c r="N565" s="11">
        <v>501654.21</v>
      </c>
      <c r="O565" s="11">
        <v>-237590.3</v>
      </c>
      <c r="P565" s="11">
        <v>-238535.84</v>
      </c>
      <c r="Q565" s="11">
        <v>-240626.07</v>
      </c>
      <c r="R565" s="11">
        <v>-242716.3</v>
      </c>
      <c r="S565" s="11">
        <v>-244806.53</v>
      </c>
      <c r="T565" s="11">
        <v>-246896.76</v>
      </c>
      <c r="U565" s="11">
        <v>-248986.99</v>
      </c>
      <c r="V565" s="11">
        <v>-251077.22</v>
      </c>
      <c r="W565" s="11">
        <v>-253167.45</v>
      </c>
      <c r="X565" s="11">
        <v>-255257.68</v>
      </c>
      <c r="Y565" s="11">
        <v>-257347.91</v>
      </c>
      <c r="Z565" s="11">
        <v>-259438.14</v>
      </c>
      <c r="AA565" s="11">
        <v>-261528.37</v>
      </c>
      <c r="AB565" s="11">
        <v>-2095.0100000000002</v>
      </c>
      <c r="AC565" s="11">
        <v>-2092.62</v>
      </c>
      <c r="AD565" s="11">
        <v>-2090.23</v>
      </c>
      <c r="AE565" s="11">
        <v>-2090.23</v>
      </c>
      <c r="AF565" s="11">
        <v>-2090.23</v>
      </c>
      <c r="AG565" s="11">
        <v>-2090.23</v>
      </c>
      <c r="AH565" s="11">
        <v>-2090.23</v>
      </c>
      <c r="AI565" s="11">
        <v>-2090.23</v>
      </c>
      <c r="AJ565" s="11">
        <v>-2090.23</v>
      </c>
      <c r="AK565" s="11">
        <v>-2090.23</v>
      </c>
      <c r="AL565" s="11">
        <v>-2090.23</v>
      </c>
      <c r="AM565" s="11">
        <v>-2090.23</v>
      </c>
      <c r="AN565" s="11">
        <v>-2090.23</v>
      </c>
      <c r="AO565" t="str">
        <f t="shared" si="89"/>
        <v>GD</v>
      </c>
      <c r="AP565" t="str">
        <f>IFERROR(IF(VLOOKUP(MID(A565,4,2),'Data.Lookup - Do Not Print'!$S$3:$T$7,2,FALSE)=1,MID(A565,4,2),0),"AN")</f>
        <v>AN</v>
      </c>
      <c r="AQ565" t="s">
        <v>987</v>
      </c>
      <c r="AR565" t="str">
        <f t="shared" si="90"/>
        <v>394000</v>
      </c>
      <c r="AS565" t="str">
        <f>IF(AO565="GD",VLOOKUP(_xlfn.NUMBERVALUE(AR565),'Data.Lookup - Do Not Print'!$D$3:$E$12,2,TRUE),VLOOKUP(_xlfn.NUMBERVALUE(AR565),'Data.Lookup - Do Not Print'!$A$3:$B$16,2,TRUE))</f>
        <v>General</v>
      </c>
      <c r="AT565">
        <v>4</v>
      </c>
      <c r="AU565" t="str">
        <f t="shared" si="91"/>
        <v>GD.AN4</v>
      </c>
      <c r="AV565" s="46">
        <f>VLOOKUP($AU565,'2022-Allocations'!$I$6:$T$24,AV$8,FALSE)</f>
        <v>0</v>
      </c>
      <c r="AW565" s="46">
        <f>VLOOKUP($AU565,'2022-Allocations'!$I$6:$T$24,AW$8,FALSE)</f>
        <v>0.72367000000000004</v>
      </c>
      <c r="AX565" s="46">
        <f>VLOOKUP($AU565,'2022-Allocations'!$I$6:$T$24,AX$8,FALSE)</f>
        <v>0</v>
      </c>
      <c r="AY565" s="46">
        <f>VLOOKUP($AU565,'2022-Allocations'!$I$6:$T$24,AY$8,FALSE)</f>
        <v>0.27633000000000002</v>
      </c>
      <c r="AZ565" s="46">
        <f>VLOOKUP($AU565,'2022-Allocations'!$I$6:$T$24,AZ$8,FALSE)</f>
        <v>0</v>
      </c>
      <c r="BA565" s="121">
        <f t="shared" si="88"/>
        <v>0</v>
      </c>
      <c r="BB565" s="46">
        <f>VLOOKUP(A565,'Data.Lookup - Do Not Print'!$G$3:$I$802,3,FALSE)</f>
        <v>0.05</v>
      </c>
      <c r="BC565" s="46">
        <f>VLOOKUP(A565,'Data.Lookup - Do Not Print'!$M$3:$O$802,3,FALSE)</f>
        <v>0.05</v>
      </c>
      <c r="BD565" s="46" t="str">
        <f t="shared" si="93"/>
        <v>N</v>
      </c>
      <c r="BE565" s="126">
        <f t="shared" si="94"/>
        <v>0</v>
      </c>
      <c r="BF565" s="126">
        <f t="shared" si="95"/>
        <v>363032</v>
      </c>
      <c r="BG565" s="126">
        <f t="shared" si="96"/>
        <v>0</v>
      </c>
      <c r="BH565" s="126">
        <f t="shared" si="97"/>
        <v>138622</v>
      </c>
      <c r="BI565" s="126">
        <f t="shared" si="98"/>
        <v>0</v>
      </c>
      <c r="BJ565" s="131">
        <f t="shared" si="92"/>
        <v>0</v>
      </c>
    </row>
    <row r="566" spans="1:62" ht="13.5" thickBot="1">
      <c r="A566" s="9" t="s">
        <v>582</v>
      </c>
      <c r="B566" s="11">
        <v>94917.08</v>
      </c>
      <c r="C566" s="11">
        <v>94917.08</v>
      </c>
      <c r="D566" s="11">
        <v>94917.08</v>
      </c>
      <c r="E566" s="11">
        <v>94917.08</v>
      </c>
      <c r="F566" s="11">
        <v>94917.08</v>
      </c>
      <c r="G566" s="11">
        <v>94917.08</v>
      </c>
      <c r="H566" s="11">
        <v>94917.08</v>
      </c>
      <c r="I566" s="11">
        <v>94917.08</v>
      </c>
      <c r="J566" s="11">
        <v>94917.08</v>
      </c>
      <c r="K566" s="11">
        <v>94917.08</v>
      </c>
      <c r="L566" s="11">
        <v>94917.08</v>
      </c>
      <c r="M566" s="11">
        <v>94917.08</v>
      </c>
      <c r="N566" s="11">
        <v>94917.08</v>
      </c>
      <c r="O566" s="11">
        <v>-72097.600000000006</v>
      </c>
      <c r="P566" s="11">
        <v>-72625.179999999993</v>
      </c>
      <c r="Q566" s="11">
        <v>-73152.759999999995</v>
      </c>
      <c r="R566" s="11">
        <v>-73680.34</v>
      </c>
      <c r="S566" s="11">
        <v>-74207.92</v>
      </c>
      <c r="T566" s="11">
        <v>-74735.5</v>
      </c>
      <c r="U566" s="11">
        <v>-75263.08</v>
      </c>
      <c r="V566" s="11">
        <v>-75790.66</v>
      </c>
      <c r="W566" s="11">
        <v>-76318.240000000005</v>
      </c>
      <c r="X566" s="11">
        <v>-76845.820000000007</v>
      </c>
      <c r="Y566" s="11">
        <v>-77373.399999999994</v>
      </c>
      <c r="Z566" s="11">
        <v>-77900.98</v>
      </c>
      <c r="AA566" s="11">
        <v>-78428.56</v>
      </c>
      <c r="AB566" s="11">
        <v>-527.58000000000004</v>
      </c>
      <c r="AC566" s="11">
        <v>-527.58000000000004</v>
      </c>
      <c r="AD566" s="11">
        <v>-527.58000000000004</v>
      </c>
      <c r="AE566" s="11">
        <v>-527.58000000000004</v>
      </c>
      <c r="AF566" s="11">
        <v>-527.58000000000004</v>
      </c>
      <c r="AG566" s="11">
        <v>-527.58000000000004</v>
      </c>
      <c r="AH566" s="11">
        <v>-527.58000000000004</v>
      </c>
      <c r="AI566" s="11">
        <v>-527.58000000000004</v>
      </c>
      <c r="AJ566" s="11">
        <v>-527.58000000000004</v>
      </c>
      <c r="AK566" s="11">
        <v>-527.58000000000004</v>
      </c>
      <c r="AL566" s="11">
        <v>-527.58000000000004</v>
      </c>
      <c r="AM566" s="11">
        <v>-527.58000000000004</v>
      </c>
      <c r="AN566" s="11">
        <v>-527.58000000000004</v>
      </c>
      <c r="AO566" t="str">
        <f t="shared" si="89"/>
        <v>GD</v>
      </c>
      <c r="AP566" t="str">
        <f>IFERROR(IF(VLOOKUP(MID(A566,4,2),'Data.Lookup - Do Not Print'!$S$3:$T$7,2,FALSE)=1,MID(A566,4,2),0),"AN")</f>
        <v>AN</v>
      </c>
      <c r="AQ566" t="s">
        <v>987</v>
      </c>
      <c r="AR566" t="str">
        <f t="shared" si="90"/>
        <v>395000</v>
      </c>
      <c r="AS566" t="str">
        <f>IF(AO566="GD",VLOOKUP(_xlfn.NUMBERVALUE(AR566),'Data.Lookup - Do Not Print'!$D$3:$E$12,2,TRUE),VLOOKUP(_xlfn.NUMBERVALUE(AR566),'Data.Lookup - Do Not Print'!$A$3:$B$16,2,TRUE))</f>
        <v>General</v>
      </c>
      <c r="AT566">
        <v>4</v>
      </c>
      <c r="AU566" t="str">
        <f t="shared" si="91"/>
        <v>GD.AN4</v>
      </c>
      <c r="AV566" s="46">
        <f>VLOOKUP($AU566,'2022-Allocations'!$I$6:$T$24,AV$8,FALSE)</f>
        <v>0</v>
      </c>
      <c r="AW566" s="46">
        <f>VLOOKUP($AU566,'2022-Allocations'!$I$6:$T$24,AW$8,FALSE)</f>
        <v>0.72367000000000004</v>
      </c>
      <c r="AX566" s="46">
        <f>VLOOKUP($AU566,'2022-Allocations'!$I$6:$T$24,AX$8,FALSE)</f>
        <v>0</v>
      </c>
      <c r="AY566" s="46">
        <f>VLOOKUP($AU566,'2022-Allocations'!$I$6:$T$24,AY$8,FALSE)</f>
        <v>0.27633000000000002</v>
      </c>
      <c r="AZ566" s="46">
        <f>VLOOKUP($AU566,'2022-Allocations'!$I$6:$T$24,AZ$8,FALSE)</f>
        <v>0</v>
      </c>
      <c r="BA566" s="121">
        <f t="shared" si="88"/>
        <v>0</v>
      </c>
      <c r="BB566" s="46">
        <f>VLOOKUP(A566,'Data.Lookup - Do Not Print'!$G$3:$I$802,3,FALSE)</f>
        <v>6.6699999999999995E-2</v>
      </c>
      <c r="BC566" s="46">
        <f>VLOOKUP(A566,'Data.Lookup - Do Not Print'!$M$3:$O$802,3,FALSE)</f>
        <v>6.6699999999999995E-2</v>
      </c>
      <c r="BD566" s="46" t="str">
        <f t="shared" si="93"/>
        <v>N</v>
      </c>
      <c r="BE566" s="126">
        <f t="shared" si="94"/>
        <v>0</v>
      </c>
      <c r="BF566" s="126">
        <f t="shared" si="95"/>
        <v>68689</v>
      </c>
      <c r="BG566" s="126">
        <f t="shared" si="96"/>
        <v>0</v>
      </c>
      <c r="BH566" s="126">
        <f t="shared" si="97"/>
        <v>26228</v>
      </c>
      <c r="BI566" s="126">
        <f t="shared" si="98"/>
        <v>0</v>
      </c>
      <c r="BJ566" s="131">
        <f t="shared" si="92"/>
        <v>0</v>
      </c>
    </row>
    <row r="567" spans="1:62" ht="13.5" thickBot="1">
      <c r="A567" s="9" t="s">
        <v>583</v>
      </c>
      <c r="B567" s="11">
        <v>44645.24</v>
      </c>
      <c r="C567" s="11">
        <v>44645.24</v>
      </c>
      <c r="D567" s="11">
        <v>44645.24</v>
      </c>
      <c r="E567" s="11">
        <v>44645.24</v>
      </c>
      <c r="F567" s="11">
        <v>44645.24</v>
      </c>
      <c r="G567" s="11">
        <v>44645.24</v>
      </c>
      <c r="H567" s="11">
        <v>44645.24</v>
      </c>
      <c r="I567" s="11">
        <v>44645.24</v>
      </c>
      <c r="J567" s="11">
        <v>44645.24</v>
      </c>
      <c r="K567" s="11">
        <v>44645.24</v>
      </c>
      <c r="L567" s="11">
        <v>44645.24</v>
      </c>
      <c r="M567" s="11">
        <v>44645.24</v>
      </c>
      <c r="N567" s="11">
        <v>44645.24</v>
      </c>
      <c r="O567" s="11">
        <v>-44645.24</v>
      </c>
      <c r="P567" s="11">
        <v>-44645.24</v>
      </c>
      <c r="Q567" s="11">
        <v>-44645.24</v>
      </c>
      <c r="R567" s="11">
        <v>-485248.91</v>
      </c>
      <c r="S567" s="11">
        <v>-485248.91</v>
      </c>
      <c r="T567" s="11">
        <v>-485248.91</v>
      </c>
      <c r="U567" s="11">
        <v>-485248.91</v>
      </c>
      <c r="V567" s="11">
        <v>-485248.91</v>
      </c>
      <c r="W567" s="11">
        <v>-485248.91</v>
      </c>
      <c r="X567" s="11">
        <v>-485248.91</v>
      </c>
      <c r="Y567" s="11">
        <v>-485248.91</v>
      </c>
      <c r="Z567" s="11">
        <v>-485248.91</v>
      </c>
      <c r="AA567" s="11">
        <v>-485248.91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t="str">
        <f t="shared" si="89"/>
        <v>GD</v>
      </c>
      <c r="AP567" t="str">
        <f>IFERROR(IF(VLOOKUP(MID(A567,4,2),'Data.Lookup - Do Not Print'!$S$3:$T$7,2,FALSE)=1,MID(A567,4,2),0),"AN")</f>
        <v>AN</v>
      </c>
      <c r="AQ567" t="s">
        <v>987</v>
      </c>
      <c r="AR567" t="str">
        <f t="shared" si="90"/>
        <v>396000</v>
      </c>
      <c r="AS567" t="str">
        <f>IF(AO567="GD",VLOOKUP(_xlfn.NUMBERVALUE(AR567),'Data.Lookup - Do Not Print'!$D$3:$E$12,2,TRUE),VLOOKUP(_xlfn.NUMBERVALUE(AR567),'Data.Lookup - Do Not Print'!$A$3:$B$16,2,TRUE))</f>
        <v>Transportation - Tools</v>
      </c>
      <c r="AT567">
        <v>4</v>
      </c>
      <c r="AU567" t="str">
        <f t="shared" si="91"/>
        <v>GD.AN4</v>
      </c>
      <c r="AV567" s="46">
        <f>VLOOKUP($AU567,'2022-Allocations'!$I$6:$T$24,AV$8,FALSE)</f>
        <v>0</v>
      </c>
      <c r="AW567" s="46">
        <f>VLOOKUP($AU567,'2022-Allocations'!$I$6:$T$24,AW$8,FALSE)</f>
        <v>0.72367000000000004</v>
      </c>
      <c r="AX567" s="46">
        <f>VLOOKUP($AU567,'2022-Allocations'!$I$6:$T$24,AX$8,FALSE)</f>
        <v>0</v>
      </c>
      <c r="AY567" s="46">
        <f>VLOOKUP($AU567,'2022-Allocations'!$I$6:$T$24,AY$8,FALSE)</f>
        <v>0.27633000000000002</v>
      </c>
      <c r="AZ567" s="46">
        <f>VLOOKUP($AU567,'2022-Allocations'!$I$6:$T$24,AZ$8,FALSE)</f>
        <v>0</v>
      </c>
      <c r="BA567" s="121">
        <f t="shared" si="88"/>
        <v>0</v>
      </c>
      <c r="BB567" s="46">
        <f>VLOOKUP(A567,'Data.Lookup - Do Not Print'!$G$3:$I$802,3,FALSE)</f>
        <v>7.46E-2</v>
      </c>
      <c r="BC567" s="46">
        <f>VLOOKUP(A567,'Data.Lookup - Do Not Print'!$M$3:$O$802,3,FALSE)</f>
        <v>2.92E-2</v>
      </c>
      <c r="BD567" s="46" t="str">
        <f t="shared" si="93"/>
        <v>N</v>
      </c>
      <c r="BE567" s="126">
        <f t="shared" si="94"/>
        <v>0</v>
      </c>
      <c r="BF567" s="126">
        <f t="shared" si="95"/>
        <v>32308</v>
      </c>
      <c r="BG567" s="126">
        <f t="shared" si="96"/>
        <v>0</v>
      </c>
      <c r="BH567" s="126">
        <f t="shared" si="97"/>
        <v>12337</v>
      </c>
      <c r="BI567" s="126">
        <f t="shared" si="98"/>
        <v>0</v>
      </c>
      <c r="BJ567" s="131">
        <f t="shared" si="92"/>
        <v>0</v>
      </c>
    </row>
    <row r="568" spans="1:62" ht="13.5" thickBot="1">
      <c r="A568" s="9" t="s">
        <v>584</v>
      </c>
      <c r="B568" s="11">
        <v>311546.75</v>
      </c>
      <c r="C568" s="11">
        <v>311546.75</v>
      </c>
      <c r="D568" s="11">
        <v>311546.75</v>
      </c>
      <c r="E568" s="11">
        <v>311546.75</v>
      </c>
      <c r="F568" s="11">
        <v>311546.75</v>
      </c>
      <c r="G568" s="11">
        <v>311546.75</v>
      </c>
      <c r="H568" s="11">
        <v>311546.75</v>
      </c>
      <c r="I568" s="11">
        <v>311546.75</v>
      </c>
      <c r="J568" s="11">
        <v>311546.75</v>
      </c>
      <c r="K568" s="11">
        <v>311546.75</v>
      </c>
      <c r="L568" s="11">
        <v>311546.75</v>
      </c>
      <c r="M568" s="11">
        <v>311546.75</v>
      </c>
      <c r="N568" s="11">
        <v>311546.75</v>
      </c>
      <c r="O568" s="11">
        <v>-276318.53999999998</v>
      </c>
      <c r="P568" s="11">
        <v>-276866.34000000003</v>
      </c>
      <c r="Q568" s="11">
        <v>-277414.14</v>
      </c>
      <c r="R568" s="11">
        <v>-321068.15000000002</v>
      </c>
      <c r="S568" s="11">
        <v>-321068.15000000002</v>
      </c>
      <c r="T568" s="11">
        <v>-321068.15000000002</v>
      </c>
      <c r="U568" s="11">
        <v>-321068.15000000002</v>
      </c>
      <c r="V568" s="11">
        <v>-321068.15000000002</v>
      </c>
      <c r="W568" s="11">
        <v>-321068.15000000002</v>
      </c>
      <c r="X568" s="11">
        <v>-321068.15000000002</v>
      </c>
      <c r="Y568" s="11">
        <v>-321068.15000000002</v>
      </c>
      <c r="Z568" s="11">
        <v>-321068.15000000002</v>
      </c>
      <c r="AA568" s="11">
        <v>-321068.15000000002</v>
      </c>
      <c r="AB568" s="11">
        <v>-547.79999999999995</v>
      </c>
      <c r="AC568" s="11">
        <v>-547.79999999999995</v>
      </c>
      <c r="AD568" s="11">
        <v>-547.79999999999995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t="str">
        <f t="shared" si="89"/>
        <v>GD</v>
      </c>
      <c r="AP568" t="str">
        <f>IFERROR(IF(VLOOKUP(MID(A568,4,2),'Data.Lookup - Do Not Print'!$S$3:$T$7,2,FALSE)=1,MID(A568,4,2),0),"AN")</f>
        <v>AN</v>
      </c>
      <c r="AQ568" t="s">
        <v>987</v>
      </c>
      <c r="AR568" t="str">
        <f t="shared" si="90"/>
        <v>396058</v>
      </c>
      <c r="AS568" t="str">
        <f>IF(AO568="GD",VLOOKUP(_xlfn.NUMBERVALUE(AR568),'Data.Lookup - Do Not Print'!$D$3:$E$12,2,TRUE),VLOOKUP(_xlfn.NUMBERVALUE(AR568),'Data.Lookup - Do Not Print'!$A$3:$B$16,2,TRUE))</f>
        <v>Transportation - Tools</v>
      </c>
      <c r="AT568">
        <v>4</v>
      </c>
      <c r="AU568" t="str">
        <f t="shared" si="91"/>
        <v>GD.AN4</v>
      </c>
      <c r="AV568" s="46">
        <f>VLOOKUP($AU568,'2022-Allocations'!$I$6:$T$24,AV$8,FALSE)</f>
        <v>0</v>
      </c>
      <c r="AW568" s="46">
        <f>VLOOKUP($AU568,'2022-Allocations'!$I$6:$T$24,AW$8,FALSE)</f>
        <v>0.72367000000000004</v>
      </c>
      <c r="AX568" s="46">
        <f>VLOOKUP($AU568,'2022-Allocations'!$I$6:$T$24,AX$8,FALSE)</f>
        <v>0</v>
      </c>
      <c r="AY568" s="46">
        <f>VLOOKUP($AU568,'2022-Allocations'!$I$6:$T$24,AY$8,FALSE)</f>
        <v>0.27633000000000002</v>
      </c>
      <c r="AZ568" s="46">
        <f>VLOOKUP($AU568,'2022-Allocations'!$I$6:$T$24,AZ$8,FALSE)</f>
        <v>0</v>
      </c>
      <c r="BA568" s="121">
        <f t="shared" si="88"/>
        <v>0</v>
      </c>
      <c r="BB568" s="46">
        <f>VLOOKUP(A568,'Data.Lookup - Do Not Print'!$G$3:$I$802,3,FALSE)</f>
        <v>2.1100000000000001E-2</v>
      </c>
      <c r="BC568" s="46">
        <f>VLOOKUP(A568,'Data.Lookup - Do Not Print'!$M$3:$O$802,3,FALSE)</f>
        <v>5.1000000000000004E-3</v>
      </c>
      <c r="BD568" s="46" t="str">
        <f t="shared" si="93"/>
        <v>N</v>
      </c>
      <c r="BE568" s="126">
        <f t="shared" si="94"/>
        <v>0</v>
      </c>
      <c r="BF568" s="126">
        <f t="shared" si="95"/>
        <v>225457</v>
      </c>
      <c r="BG568" s="126">
        <f t="shared" si="96"/>
        <v>0</v>
      </c>
      <c r="BH568" s="126">
        <f t="shared" si="97"/>
        <v>86090</v>
      </c>
      <c r="BI568" s="126">
        <f t="shared" si="98"/>
        <v>0</v>
      </c>
      <c r="BJ568" s="131">
        <f t="shared" si="92"/>
        <v>0</v>
      </c>
    </row>
    <row r="569" spans="1:62" ht="13.5" thickBot="1">
      <c r="A569" s="9" t="s">
        <v>585</v>
      </c>
      <c r="B569" s="11">
        <v>464397.29</v>
      </c>
      <c r="C569" s="11">
        <v>464397.29</v>
      </c>
      <c r="D569" s="11">
        <v>464397.29</v>
      </c>
      <c r="E569" s="11">
        <v>464397.29</v>
      </c>
      <c r="F569" s="11">
        <v>464397.29</v>
      </c>
      <c r="G569" s="11">
        <v>464397.29</v>
      </c>
      <c r="H569" s="11">
        <v>464397.29</v>
      </c>
      <c r="I569" s="11">
        <v>464397.29</v>
      </c>
      <c r="J569" s="11">
        <v>464397.29</v>
      </c>
      <c r="K569" s="11">
        <v>464397.29</v>
      </c>
      <c r="L569" s="11">
        <v>464397.29</v>
      </c>
      <c r="M569" s="11">
        <v>464397.29</v>
      </c>
      <c r="N569" s="11">
        <v>464397.29</v>
      </c>
      <c r="O569" s="11">
        <v>-411885.67</v>
      </c>
      <c r="P569" s="11">
        <v>-412702.24</v>
      </c>
      <c r="Q569" s="11">
        <v>-413518.81</v>
      </c>
      <c r="R569" s="11">
        <v>-437755.73</v>
      </c>
      <c r="S569" s="11">
        <v>-438572.3</v>
      </c>
      <c r="T569" s="11">
        <v>-439388.87</v>
      </c>
      <c r="U569" s="11">
        <v>-440205.44</v>
      </c>
      <c r="V569" s="11">
        <v>-441022.01</v>
      </c>
      <c r="W569" s="11">
        <v>-441838.58</v>
      </c>
      <c r="X569" s="11">
        <v>-442655.15</v>
      </c>
      <c r="Y569" s="11">
        <v>-443471.72</v>
      </c>
      <c r="Z569" s="11">
        <v>-444288.29</v>
      </c>
      <c r="AA569" s="11">
        <v>-445104.86</v>
      </c>
      <c r="AB569" s="11">
        <v>-816.57</v>
      </c>
      <c r="AC569" s="11">
        <v>-816.57</v>
      </c>
      <c r="AD569" s="11">
        <v>-816.57</v>
      </c>
      <c r="AE569" s="11">
        <v>-816.57</v>
      </c>
      <c r="AF569" s="11">
        <v>-816.57</v>
      </c>
      <c r="AG569" s="11">
        <v>-816.57</v>
      </c>
      <c r="AH569" s="11">
        <v>-816.57</v>
      </c>
      <c r="AI569" s="11">
        <v>-816.57</v>
      </c>
      <c r="AJ569" s="11">
        <v>-816.57</v>
      </c>
      <c r="AK569" s="11">
        <v>-816.57</v>
      </c>
      <c r="AL569" s="11">
        <v>-816.57</v>
      </c>
      <c r="AM569" s="11">
        <v>-816.57</v>
      </c>
      <c r="AN569" s="11">
        <v>-816.57</v>
      </c>
      <c r="AO569" t="str">
        <f t="shared" si="89"/>
        <v>GD</v>
      </c>
      <c r="AP569" t="str">
        <f>IFERROR(IF(VLOOKUP(MID(A569,4,2),'Data.Lookup - Do Not Print'!$S$3:$T$7,2,FALSE)=1,MID(A569,4,2),0),"AN")</f>
        <v>AN</v>
      </c>
      <c r="AQ569" t="s">
        <v>987</v>
      </c>
      <c r="AR569" t="str">
        <f t="shared" si="90"/>
        <v>396066</v>
      </c>
      <c r="AS569" t="str">
        <f>IF(AO569="GD",VLOOKUP(_xlfn.NUMBERVALUE(AR569),'Data.Lookup - Do Not Print'!$D$3:$E$12,2,TRUE),VLOOKUP(_xlfn.NUMBERVALUE(AR569),'Data.Lookup - Do Not Print'!$A$3:$B$16,2,TRUE))</f>
        <v>Transportation - Tools</v>
      </c>
      <c r="AT569">
        <v>4</v>
      </c>
      <c r="AU569" t="str">
        <f t="shared" si="91"/>
        <v>GD.AN4</v>
      </c>
      <c r="AV569" s="46">
        <f>VLOOKUP($AU569,'2022-Allocations'!$I$6:$T$24,AV$8,FALSE)</f>
        <v>0</v>
      </c>
      <c r="AW569" s="46">
        <f>VLOOKUP($AU569,'2022-Allocations'!$I$6:$T$24,AW$8,FALSE)</f>
        <v>0.72367000000000004</v>
      </c>
      <c r="AX569" s="46">
        <f>VLOOKUP($AU569,'2022-Allocations'!$I$6:$T$24,AX$8,FALSE)</f>
        <v>0</v>
      </c>
      <c r="AY569" s="46">
        <f>VLOOKUP($AU569,'2022-Allocations'!$I$6:$T$24,AY$8,FALSE)</f>
        <v>0.27633000000000002</v>
      </c>
      <c r="AZ569" s="46">
        <f>VLOOKUP($AU569,'2022-Allocations'!$I$6:$T$24,AZ$8,FALSE)</f>
        <v>0</v>
      </c>
      <c r="BA569" s="121">
        <f t="shared" si="88"/>
        <v>0</v>
      </c>
      <c r="BB569" s="46">
        <f>VLOOKUP(A569,'Data.Lookup - Do Not Print'!$G$3:$I$802,3,FALSE)</f>
        <v>2.1100000000000001E-2</v>
      </c>
      <c r="BC569" s="46">
        <f>VLOOKUP(A569,'Data.Lookup - Do Not Print'!$M$3:$O$802,3,FALSE)</f>
        <v>5.1000000000000004E-3</v>
      </c>
      <c r="BD569" s="46" t="str">
        <f t="shared" si="93"/>
        <v>N</v>
      </c>
      <c r="BE569" s="126">
        <f t="shared" si="94"/>
        <v>0</v>
      </c>
      <c r="BF569" s="126">
        <f t="shared" si="95"/>
        <v>336070</v>
      </c>
      <c r="BG569" s="126">
        <f t="shared" si="96"/>
        <v>0</v>
      </c>
      <c r="BH569" s="126">
        <f t="shared" si="97"/>
        <v>128327</v>
      </c>
      <c r="BI569" s="126">
        <f t="shared" si="98"/>
        <v>0</v>
      </c>
      <c r="BJ569" s="131">
        <f t="shared" si="92"/>
        <v>0</v>
      </c>
    </row>
    <row r="570" spans="1:62" ht="13.5" thickBot="1">
      <c r="A570" s="9" t="s">
        <v>586</v>
      </c>
      <c r="B570" s="11">
        <v>1953.35</v>
      </c>
      <c r="C570" s="11">
        <v>1953.35</v>
      </c>
      <c r="D570" s="11">
        <v>1953.35</v>
      </c>
      <c r="E570" s="11">
        <v>1953.35</v>
      </c>
      <c r="F570" s="11">
        <v>1953.35</v>
      </c>
      <c r="G570" s="11">
        <v>1953.35</v>
      </c>
      <c r="H570" s="11">
        <v>1953.35</v>
      </c>
      <c r="I570" s="11">
        <v>1953.35</v>
      </c>
      <c r="J570" s="11">
        <v>1953.35</v>
      </c>
      <c r="K570" s="11">
        <v>1953.35</v>
      </c>
      <c r="L570" s="11">
        <v>1953.35</v>
      </c>
      <c r="M570" s="11">
        <v>1953.35</v>
      </c>
      <c r="N570" s="11">
        <v>1953.35</v>
      </c>
      <c r="O570" s="11">
        <v>-146.61000000000001</v>
      </c>
      <c r="P570" s="11">
        <v>-157.47</v>
      </c>
      <c r="Q570" s="11">
        <v>-168.33</v>
      </c>
      <c r="R570" s="11">
        <v>-179.19</v>
      </c>
      <c r="S570" s="11">
        <v>-190.05</v>
      </c>
      <c r="T570" s="11">
        <v>-200.91</v>
      </c>
      <c r="U570" s="11">
        <v>-211.77</v>
      </c>
      <c r="V570" s="11">
        <v>-222.63</v>
      </c>
      <c r="W570" s="11">
        <v>-233.49</v>
      </c>
      <c r="X570" s="11">
        <v>-244.35</v>
      </c>
      <c r="Y570" s="11">
        <v>-255.21</v>
      </c>
      <c r="Z570" s="11">
        <v>-266.07</v>
      </c>
      <c r="AA570" s="11">
        <v>-276.93</v>
      </c>
      <c r="AB570" s="11">
        <v>-10.86</v>
      </c>
      <c r="AC570" s="11">
        <v>-10.86</v>
      </c>
      <c r="AD570" s="11">
        <v>-10.86</v>
      </c>
      <c r="AE570" s="11">
        <v>-10.86</v>
      </c>
      <c r="AF570" s="11">
        <v>-10.86</v>
      </c>
      <c r="AG570" s="11">
        <v>-10.86</v>
      </c>
      <c r="AH570" s="11">
        <v>-10.86</v>
      </c>
      <c r="AI570" s="11">
        <v>-10.86</v>
      </c>
      <c r="AJ570" s="11">
        <v>-10.86</v>
      </c>
      <c r="AK570" s="11">
        <v>-10.86</v>
      </c>
      <c r="AL570" s="11">
        <v>-10.86</v>
      </c>
      <c r="AM570" s="11">
        <v>-10.86</v>
      </c>
      <c r="AN570" s="11">
        <v>-10.86</v>
      </c>
      <c r="AO570" t="str">
        <f t="shared" si="89"/>
        <v>GD</v>
      </c>
      <c r="AP570" t="str">
        <f>IFERROR(IF(VLOOKUP(MID(A570,4,2),'Data.Lookup - Do Not Print'!$S$3:$T$7,2,FALSE)=1,MID(A570,4,2),0),"AN")</f>
        <v>AN</v>
      </c>
      <c r="AQ570" t="s">
        <v>987</v>
      </c>
      <c r="AR570" t="str">
        <f t="shared" si="90"/>
        <v>397000</v>
      </c>
      <c r="AS570" t="str">
        <f>IF(AO570="GD",VLOOKUP(_xlfn.NUMBERVALUE(AR570),'Data.Lookup - Do Not Print'!$D$3:$E$12,2,TRUE),VLOOKUP(_xlfn.NUMBERVALUE(AR570),'Data.Lookup - Do Not Print'!$A$3:$B$16,2,TRUE))</f>
        <v>General</v>
      </c>
      <c r="AT570">
        <v>4</v>
      </c>
      <c r="AU570" t="str">
        <f t="shared" si="91"/>
        <v>GD.AN4</v>
      </c>
      <c r="AV570" s="46">
        <f>VLOOKUP($AU570,'2022-Allocations'!$I$6:$T$24,AV$8,FALSE)</f>
        <v>0</v>
      </c>
      <c r="AW570" s="46">
        <f>VLOOKUP($AU570,'2022-Allocations'!$I$6:$T$24,AW$8,FALSE)</f>
        <v>0.72367000000000004</v>
      </c>
      <c r="AX570" s="46">
        <f>VLOOKUP($AU570,'2022-Allocations'!$I$6:$T$24,AX$8,FALSE)</f>
        <v>0</v>
      </c>
      <c r="AY570" s="46">
        <f>VLOOKUP($AU570,'2022-Allocations'!$I$6:$T$24,AY$8,FALSE)</f>
        <v>0.27633000000000002</v>
      </c>
      <c r="AZ570" s="46">
        <f>VLOOKUP($AU570,'2022-Allocations'!$I$6:$T$24,AZ$8,FALSE)</f>
        <v>0</v>
      </c>
      <c r="BA570" s="121">
        <f t="shared" ref="BA570:BA604" si="99">SUM(AV570:AZ570)-1</f>
        <v>0</v>
      </c>
      <c r="BB570" s="46">
        <f>VLOOKUP(A570,'Data.Lookup - Do Not Print'!$G$3:$I$802,3,FALSE)</f>
        <v>6.6699999999999995E-2</v>
      </c>
      <c r="BC570" s="46">
        <f>VLOOKUP(A570,'Data.Lookup - Do Not Print'!$M$3:$O$802,3,FALSE)</f>
        <v>6.6699999999999995E-2</v>
      </c>
      <c r="BD570" s="46" t="str">
        <f t="shared" si="93"/>
        <v>N</v>
      </c>
      <c r="BE570" s="126">
        <f t="shared" si="94"/>
        <v>0</v>
      </c>
      <c r="BF570" s="126">
        <f t="shared" si="95"/>
        <v>1414</v>
      </c>
      <c r="BG570" s="126">
        <f t="shared" si="96"/>
        <v>0</v>
      </c>
      <c r="BH570" s="126">
        <f t="shared" si="97"/>
        <v>540</v>
      </c>
      <c r="BI570" s="126">
        <f t="shared" si="98"/>
        <v>0</v>
      </c>
      <c r="BJ570" s="131">
        <f t="shared" si="92"/>
        <v>0</v>
      </c>
    </row>
    <row r="571" spans="1:62" ht="13.5" thickBot="1">
      <c r="A571" s="9" t="s">
        <v>587</v>
      </c>
      <c r="B571" s="12">
        <v>0</v>
      </c>
      <c r="C571" s="12">
        <v>0</v>
      </c>
      <c r="D571" s="12">
        <v>0</v>
      </c>
      <c r="E571" s="12">
        <v>0</v>
      </c>
      <c r="F571" s="12">
        <v>0</v>
      </c>
      <c r="G571" s="12">
        <v>0</v>
      </c>
      <c r="H571" s="12">
        <v>0</v>
      </c>
      <c r="I571" s="12">
        <v>0</v>
      </c>
      <c r="J571" s="12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  <c r="S571" s="12">
        <v>0</v>
      </c>
      <c r="T571" s="12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0</v>
      </c>
      <c r="AO571" t="str">
        <f t="shared" si="89"/>
        <v>GD</v>
      </c>
      <c r="AP571" t="str">
        <f>IFERROR(IF(VLOOKUP(MID(A571,4,2),'Data.Lookup - Do Not Print'!$S$3:$T$7,2,FALSE)=1,MID(A571,4,2),0),"AN")</f>
        <v>AN</v>
      </c>
      <c r="AQ571" t="s">
        <v>987</v>
      </c>
      <c r="AR571" t="str">
        <f t="shared" si="90"/>
        <v>397200</v>
      </c>
      <c r="AS571" t="str">
        <f>IF(AO571="GD",VLOOKUP(_xlfn.NUMBERVALUE(AR571),'Data.Lookup - Do Not Print'!$D$3:$E$12,2,TRUE),VLOOKUP(_xlfn.NUMBERVALUE(AR571),'Data.Lookup - Do Not Print'!$A$3:$B$16,2,TRUE))</f>
        <v>General</v>
      </c>
      <c r="AT571">
        <v>4</v>
      </c>
      <c r="AU571" t="str">
        <f t="shared" si="91"/>
        <v>GD.AN4</v>
      </c>
      <c r="AV571" s="46">
        <f>VLOOKUP($AU571,'2022-Allocations'!$I$6:$T$24,AV$8,FALSE)</f>
        <v>0</v>
      </c>
      <c r="AW571" s="46">
        <f>VLOOKUP($AU571,'2022-Allocations'!$I$6:$T$24,AW$8,FALSE)</f>
        <v>0.72367000000000004</v>
      </c>
      <c r="AX571" s="46">
        <f>VLOOKUP($AU571,'2022-Allocations'!$I$6:$T$24,AX$8,FALSE)</f>
        <v>0</v>
      </c>
      <c r="AY571" s="46">
        <f>VLOOKUP($AU571,'2022-Allocations'!$I$6:$T$24,AY$8,FALSE)</f>
        <v>0.27633000000000002</v>
      </c>
      <c r="AZ571" s="46">
        <f>VLOOKUP($AU571,'2022-Allocations'!$I$6:$T$24,AZ$8,FALSE)</f>
        <v>0</v>
      </c>
      <c r="BA571" s="121">
        <f t="shared" si="99"/>
        <v>0</v>
      </c>
      <c r="BB571" s="46">
        <f>VLOOKUP(A571,'Data.Lookup - Do Not Print'!$G$3:$I$802,3,FALSE)</f>
        <v>6.6699999999999995E-2</v>
      </c>
      <c r="BC571" s="46">
        <f>VLOOKUP(A571,'Data.Lookup - Do Not Print'!$M$3:$O$802,3,FALSE)</f>
        <v>6.6699999999999995E-2</v>
      </c>
      <c r="BD571" s="46" t="str">
        <f t="shared" si="93"/>
        <v>N</v>
      </c>
      <c r="BE571" s="126">
        <f t="shared" si="94"/>
        <v>0</v>
      </c>
      <c r="BF571" s="126">
        <f t="shared" si="95"/>
        <v>0</v>
      </c>
      <c r="BG571" s="126">
        <f t="shared" si="96"/>
        <v>0</v>
      </c>
      <c r="BH571" s="126">
        <f t="shared" si="97"/>
        <v>0</v>
      </c>
      <c r="BI571" s="126">
        <f t="shared" si="98"/>
        <v>0</v>
      </c>
      <c r="BJ571" s="131">
        <f t="shared" si="92"/>
        <v>0</v>
      </c>
    </row>
    <row r="572" spans="1:62" ht="13.5" thickBot="1">
      <c r="A572" s="9" t="s">
        <v>588</v>
      </c>
      <c r="B572" s="12">
        <v>0</v>
      </c>
      <c r="C572" s="12">
        <v>0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t="str">
        <f t="shared" si="89"/>
        <v>GD</v>
      </c>
      <c r="AP572" t="str">
        <f>IFERROR(IF(VLOOKUP(MID(A572,4,2),'Data.Lookup - Do Not Print'!$S$3:$T$7,2,FALSE)=1,MID(A572,4,2),0),"AN")</f>
        <v>AN</v>
      </c>
      <c r="AQ572" t="s">
        <v>987</v>
      </c>
      <c r="AR572" t="str">
        <f t="shared" si="90"/>
        <v>398000</v>
      </c>
      <c r="AS572" t="str">
        <f>IF(AO572="GD",VLOOKUP(_xlfn.NUMBERVALUE(AR572),'Data.Lookup - Do Not Print'!$D$3:$E$12,2,TRUE),VLOOKUP(_xlfn.NUMBERVALUE(AR572),'Data.Lookup - Do Not Print'!$A$3:$B$16,2,TRUE))</f>
        <v>General</v>
      </c>
      <c r="AT572">
        <v>4</v>
      </c>
      <c r="AU572" t="str">
        <f t="shared" si="91"/>
        <v>GD.AN4</v>
      </c>
      <c r="AV572" s="46">
        <f>VLOOKUP($AU572,'2022-Allocations'!$I$6:$T$24,AV$8,FALSE)</f>
        <v>0</v>
      </c>
      <c r="AW572" s="46">
        <f>VLOOKUP($AU572,'2022-Allocations'!$I$6:$T$24,AW$8,FALSE)</f>
        <v>0.72367000000000004</v>
      </c>
      <c r="AX572" s="46">
        <f>VLOOKUP($AU572,'2022-Allocations'!$I$6:$T$24,AX$8,FALSE)</f>
        <v>0</v>
      </c>
      <c r="AY572" s="46">
        <f>VLOOKUP($AU572,'2022-Allocations'!$I$6:$T$24,AY$8,FALSE)</f>
        <v>0.27633000000000002</v>
      </c>
      <c r="AZ572" s="46">
        <f>VLOOKUP($AU572,'2022-Allocations'!$I$6:$T$24,AZ$8,FALSE)</f>
        <v>0</v>
      </c>
      <c r="BA572" s="121">
        <f t="shared" si="99"/>
        <v>0</v>
      </c>
      <c r="BB572" s="46">
        <f>VLOOKUP(A572,'Data.Lookup - Do Not Print'!$G$3:$I$802,3,FALSE)</f>
        <v>0.10390000000000001</v>
      </c>
      <c r="BC572" s="46">
        <f>VLOOKUP(A572,'Data.Lookup - Do Not Print'!$M$3:$O$802,3,FALSE)</f>
        <v>0.10390000000000001</v>
      </c>
      <c r="BD572" s="46" t="str">
        <f t="shared" si="93"/>
        <v>N</v>
      </c>
      <c r="BE572" s="126">
        <f t="shared" si="94"/>
        <v>0</v>
      </c>
      <c r="BF572" s="126">
        <f t="shared" si="95"/>
        <v>0</v>
      </c>
      <c r="BG572" s="126">
        <f t="shared" si="96"/>
        <v>0</v>
      </c>
      <c r="BH572" s="126">
        <f t="shared" si="97"/>
        <v>0</v>
      </c>
      <c r="BI572" s="126">
        <f t="shared" si="98"/>
        <v>0</v>
      </c>
      <c r="BJ572" s="131">
        <f t="shared" si="92"/>
        <v>0</v>
      </c>
    </row>
    <row r="573" spans="1:62" ht="13.5" thickBot="1">
      <c r="A573" s="9" t="s">
        <v>590</v>
      </c>
      <c r="B573" s="11">
        <v>779605.13</v>
      </c>
      <c r="C573" s="11">
        <v>779605.13</v>
      </c>
      <c r="D573" s="11">
        <v>779605.13</v>
      </c>
      <c r="E573" s="11">
        <v>779605.13</v>
      </c>
      <c r="F573" s="11">
        <v>779605.13</v>
      </c>
      <c r="G573" s="11">
        <v>779605.13</v>
      </c>
      <c r="H573" s="11">
        <v>779605.13</v>
      </c>
      <c r="I573" s="11">
        <v>779605.13</v>
      </c>
      <c r="J573" s="11">
        <v>779605.13</v>
      </c>
      <c r="K573" s="11">
        <v>779605.13</v>
      </c>
      <c r="L573" s="11">
        <v>779605.13</v>
      </c>
      <c r="M573" s="11">
        <v>779605.13</v>
      </c>
      <c r="N573" s="11">
        <v>779605.13</v>
      </c>
      <c r="O573" s="11">
        <v>-131213.47</v>
      </c>
      <c r="P573" s="11">
        <v>-132458.6</v>
      </c>
      <c r="Q573" s="11">
        <v>-133703.74</v>
      </c>
      <c r="R573" s="11">
        <v>-134948.88</v>
      </c>
      <c r="S573" s="11">
        <v>-136194.01999999999</v>
      </c>
      <c r="T573" s="11">
        <v>-137439.16</v>
      </c>
      <c r="U573" s="11">
        <v>-138684.29999999999</v>
      </c>
      <c r="V573" s="11">
        <v>-139929.42000000001</v>
      </c>
      <c r="W573" s="11">
        <v>-141174.56</v>
      </c>
      <c r="X573" s="11">
        <v>-142419.70000000001</v>
      </c>
      <c r="Y573" s="11">
        <v>-143664.82999999999</v>
      </c>
      <c r="Z573" s="11">
        <v>-144909.96</v>
      </c>
      <c r="AA573" s="11">
        <v>-146155.09</v>
      </c>
      <c r="AB573" s="11">
        <v>-1245.1300000000001</v>
      </c>
      <c r="AC573" s="11">
        <v>-1245.1300000000001</v>
      </c>
      <c r="AD573" s="11">
        <v>-1245.1400000000001</v>
      </c>
      <c r="AE573" s="11">
        <v>-1245.1400000000001</v>
      </c>
      <c r="AF573" s="11">
        <v>-1245.1400000000001</v>
      </c>
      <c r="AG573" s="11">
        <v>-1245.1400000000001</v>
      </c>
      <c r="AH573" s="11">
        <v>-1245.1400000000001</v>
      </c>
      <c r="AI573" s="11">
        <v>-1245.1199999999999</v>
      </c>
      <c r="AJ573" s="11">
        <v>-1245.1400000000001</v>
      </c>
      <c r="AK573" s="11">
        <v>-1245.1400000000001</v>
      </c>
      <c r="AL573" s="11">
        <v>-1245.1300000000001</v>
      </c>
      <c r="AM573" s="11">
        <v>-1245.1300000000001</v>
      </c>
      <c r="AN573" s="11">
        <v>-1245.1300000000001</v>
      </c>
      <c r="AO573" t="str">
        <f t="shared" si="89"/>
        <v>GD</v>
      </c>
      <c r="AP573" t="str">
        <f>IFERROR(IF(VLOOKUP(MID(A573,4,2),'Data.Lookup - Do Not Print'!$S$3:$T$7,2,FALSE)=1,MID(A573,4,2),0),"AN")</f>
        <v>ID</v>
      </c>
      <c r="AQ573" t="s">
        <v>986</v>
      </c>
      <c r="AR573" t="str">
        <f t="shared" si="90"/>
        <v>303000</v>
      </c>
      <c r="AS573" t="str">
        <f>IF(AO573="GD",VLOOKUP(_xlfn.NUMBERVALUE(AR573),'Data.Lookup - Do Not Print'!$D$3:$E$12,2,TRUE),VLOOKUP(_xlfn.NUMBERVALUE(AR573),'Data.Lookup - Do Not Print'!$A$3:$B$16,2,TRUE))</f>
        <v>Intangibles</v>
      </c>
      <c r="AT573">
        <v>4</v>
      </c>
      <c r="AU573" t="str">
        <f t="shared" si="91"/>
        <v>GD.ID4</v>
      </c>
      <c r="AV573" s="46">
        <f>VLOOKUP($AU573,'2022-Allocations'!$I$6:$T$24,AV$8,FALSE)</f>
        <v>0</v>
      </c>
      <c r="AW573" s="46">
        <f>VLOOKUP($AU573,'2022-Allocations'!$I$6:$T$24,AW$8,FALSE)</f>
        <v>0</v>
      </c>
      <c r="AX573" s="46">
        <f>VLOOKUP($AU573,'2022-Allocations'!$I$6:$T$24,AX$8,FALSE)</f>
        <v>0</v>
      </c>
      <c r="AY573" s="46">
        <f>VLOOKUP($AU573,'2022-Allocations'!$I$6:$T$24,AY$8,FALSE)</f>
        <v>1</v>
      </c>
      <c r="AZ573" s="46">
        <f>VLOOKUP($AU573,'2022-Allocations'!$I$6:$T$24,AZ$8,FALSE)</f>
        <v>0</v>
      </c>
      <c r="BA573" s="121">
        <f t="shared" si="99"/>
        <v>0</v>
      </c>
      <c r="BB573" s="46">
        <f>VLOOKUP(A573,'Data.Lookup - Do Not Print'!$G$3:$I$802,3,FALSE)</f>
        <v>1.8181820000000001E-2</v>
      </c>
      <c r="BC573" s="46">
        <f>VLOOKUP(A573,'Data.Lookup - Do Not Print'!$M$3:$O$802,3,FALSE)</f>
        <v>1.8181820000000001E-2</v>
      </c>
      <c r="BD573" s="46" t="str">
        <f t="shared" si="93"/>
        <v>N</v>
      </c>
      <c r="BE573" s="126">
        <f t="shared" si="94"/>
        <v>0</v>
      </c>
      <c r="BF573" s="126">
        <f t="shared" si="95"/>
        <v>0</v>
      </c>
      <c r="BG573" s="126">
        <f t="shared" si="96"/>
        <v>0</v>
      </c>
      <c r="BH573" s="126">
        <f t="shared" si="97"/>
        <v>779605</v>
      </c>
      <c r="BI573" s="126">
        <f t="shared" si="98"/>
        <v>0</v>
      </c>
      <c r="BJ573" s="131">
        <f t="shared" si="92"/>
        <v>0</v>
      </c>
    </row>
    <row r="574" spans="1:62" ht="13.5" thickBot="1">
      <c r="A574" s="9" t="s">
        <v>591</v>
      </c>
      <c r="B574" s="11">
        <v>24669.65</v>
      </c>
      <c r="C574" s="11">
        <v>24669.65</v>
      </c>
      <c r="D574" s="11">
        <v>24669.65</v>
      </c>
      <c r="E574" s="11">
        <v>24669.65</v>
      </c>
      <c r="F574" s="11">
        <v>24669.65</v>
      </c>
      <c r="G574" s="11">
        <v>24669.65</v>
      </c>
      <c r="H574" s="11">
        <v>24669.65</v>
      </c>
      <c r="I574" s="11">
        <v>24669.65</v>
      </c>
      <c r="J574" s="11">
        <v>24669.65</v>
      </c>
      <c r="K574" s="11">
        <v>24669.65</v>
      </c>
      <c r="L574" s="11">
        <v>24669.65</v>
      </c>
      <c r="M574" s="11">
        <v>24669.65</v>
      </c>
      <c r="N574" s="11">
        <v>24669.65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t="str">
        <f t="shared" si="89"/>
        <v>GD</v>
      </c>
      <c r="AP574" t="str">
        <f>IFERROR(IF(VLOOKUP(MID(A574,4,2),'Data.Lookup - Do Not Print'!$S$3:$T$7,2,FALSE)=1,MID(A574,4,2),0),"AN")</f>
        <v>ID</v>
      </c>
      <c r="AQ574" t="s">
        <v>986</v>
      </c>
      <c r="AR574" t="str">
        <f t="shared" si="90"/>
        <v>374200</v>
      </c>
      <c r="AS574" t="str">
        <f>IF(AO574="GD",VLOOKUP(_xlfn.NUMBERVALUE(AR574),'Data.Lookup - Do Not Print'!$D$3:$E$12,2,TRUE),VLOOKUP(_xlfn.NUMBERVALUE(AR574),'Data.Lookup - Do Not Print'!$A$3:$B$16,2,TRUE))</f>
        <v>G Distribution</v>
      </c>
      <c r="AT574">
        <v>4</v>
      </c>
      <c r="AU574" t="str">
        <f t="shared" si="91"/>
        <v>GD.ID4</v>
      </c>
      <c r="AV574" s="46">
        <f>VLOOKUP($AU574,'2022-Allocations'!$I$6:$T$24,AV$8,FALSE)</f>
        <v>0</v>
      </c>
      <c r="AW574" s="46">
        <f>VLOOKUP($AU574,'2022-Allocations'!$I$6:$T$24,AW$8,FALSE)</f>
        <v>0</v>
      </c>
      <c r="AX574" s="46">
        <f>VLOOKUP($AU574,'2022-Allocations'!$I$6:$T$24,AX$8,FALSE)</f>
        <v>0</v>
      </c>
      <c r="AY574" s="46">
        <f>VLOOKUP($AU574,'2022-Allocations'!$I$6:$T$24,AY$8,FALSE)</f>
        <v>1</v>
      </c>
      <c r="AZ574" s="46">
        <f>VLOOKUP($AU574,'2022-Allocations'!$I$6:$T$24,AZ$8,FALSE)</f>
        <v>0</v>
      </c>
      <c r="BA574" s="121">
        <f t="shared" si="99"/>
        <v>0</v>
      </c>
      <c r="BB574" s="46">
        <f>VLOOKUP(A574,'Data.Lookup - Do Not Print'!$G$3:$I$802,3,FALSE)</f>
        <v>0</v>
      </c>
      <c r="BC574" s="46">
        <f>VLOOKUP(A574,'Data.Lookup - Do Not Print'!$M$3:$O$802,3,FALSE)</f>
        <v>0</v>
      </c>
      <c r="BD574" s="46" t="str">
        <f t="shared" si="93"/>
        <v>Y</v>
      </c>
      <c r="BE574" s="126">
        <f t="shared" si="94"/>
        <v>0</v>
      </c>
      <c r="BF574" s="126">
        <f t="shared" si="95"/>
        <v>0</v>
      </c>
      <c r="BG574" s="126">
        <f t="shared" si="96"/>
        <v>0</v>
      </c>
      <c r="BH574" s="126">
        <f t="shared" si="97"/>
        <v>24670</v>
      </c>
      <c r="BI574" s="126">
        <f t="shared" si="98"/>
        <v>0</v>
      </c>
      <c r="BJ574" s="131">
        <f t="shared" si="92"/>
        <v>0</v>
      </c>
    </row>
    <row r="575" spans="1:62" ht="13.5" thickBot="1">
      <c r="A575" s="9" t="s">
        <v>592</v>
      </c>
      <c r="B575" s="12">
        <v>137467</v>
      </c>
      <c r="C575" s="12">
        <v>137467</v>
      </c>
      <c r="D575" s="12">
        <v>137467</v>
      </c>
      <c r="E575" s="12">
        <v>137467</v>
      </c>
      <c r="F575" s="12">
        <v>137467</v>
      </c>
      <c r="G575" s="12">
        <v>137467</v>
      </c>
      <c r="H575" s="12">
        <v>137467</v>
      </c>
      <c r="I575" s="12">
        <v>137467</v>
      </c>
      <c r="J575" s="12">
        <v>137467</v>
      </c>
      <c r="K575" s="12">
        <v>137467</v>
      </c>
      <c r="L575" s="12">
        <v>137467</v>
      </c>
      <c r="M575" s="11">
        <v>173705.76</v>
      </c>
      <c r="N575" s="11">
        <v>173705.76</v>
      </c>
      <c r="O575" s="11">
        <v>-16109.12</v>
      </c>
      <c r="P575" s="11">
        <v>-16299.28</v>
      </c>
      <c r="Q575" s="11">
        <v>-16489.439999999999</v>
      </c>
      <c r="R575" s="11">
        <v>-16679.599999999999</v>
      </c>
      <c r="S575" s="11">
        <v>-16869.759999999998</v>
      </c>
      <c r="T575" s="11">
        <v>-17059.919999999998</v>
      </c>
      <c r="U575" s="11">
        <v>-17250.080000000002</v>
      </c>
      <c r="V575" s="11">
        <v>-17440.240000000002</v>
      </c>
      <c r="W575" s="11">
        <v>-17630.400000000001</v>
      </c>
      <c r="X575" s="11">
        <v>-17820.560000000001</v>
      </c>
      <c r="Y575" s="11">
        <v>-18010.72</v>
      </c>
      <c r="Z575" s="11">
        <v>-18225.95</v>
      </c>
      <c r="AA575" s="11">
        <v>-18466.240000000002</v>
      </c>
      <c r="AB575" s="11">
        <v>-190.16</v>
      </c>
      <c r="AC575" s="11">
        <v>-190.16</v>
      </c>
      <c r="AD575" s="11">
        <v>-190.16</v>
      </c>
      <c r="AE575" s="11">
        <v>-190.16</v>
      </c>
      <c r="AF575" s="11">
        <v>-190.16</v>
      </c>
      <c r="AG575" s="11">
        <v>-190.16</v>
      </c>
      <c r="AH575" s="11">
        <v>-190.16</v>
      </c>
      <c r="AI575" s="11">
        <v>-190.16</v>
      </c>
      <c r="AJ575" s="11">
        <v>-190.16</v>
      </c>
      <c r="AK575" s="11">
        <v>-190.16</v>
      </c>
      <c r="AL575" s="11">
        <v>-190.16</v>
      </c>
      <c r="AM575" s="11">
        <v>-215.23</v>
      </c>
      <c r="AN575" s="11">
        <v>-240.29</v>
      </c>
      <c r="AO575" t="str">
        <f t="shared" si="89"/>
        <v>GD</v>
      </c>
      <c r="AP575" t="str">
        <f>IFERROR(IF(VLOOKUP(MID(A575,4,2),'Data.Lookup - Do Not Print'!$S$3:$T$7,2,FALSE)=1,MID(A575,4,2),0),"AN")</f>
        <v>ID</v>
      </c>
      <c r="AQ575" t="s">
        <v>986</v>
      </c>
      <c r="AR575" t="str">
        <f t="shared" si="90"/>
        <v>374400</v>
      </c>
      <c r="AS575" t="str">
        <f>IF(AO575="GD",VLOOKUP(_xlfn.NUMBERVALUE(AR575),'Data.Lookup - Do Not Print'!$D$3:$E$12,2,TRUE),VLOOKUP(_xlfn.NUMBERVALUE(AR575),'Data.Lookup - Do Not Print'!$A$3:$B$16,2,TRUE))</f>
        <v>G Distribution</v>
      </c>
      <c r="AT575">
        <v>4</v>
      </c>
      <c r="AU575" t="str">
        <f t="shared" si="91"/>
        <v>GD.ID4</v>
      </c>
      <c r="AV575" s="46">
        <f>VLOOKUP($AU575,'2022-Allocations'!$I$6:$T$24,AV$8,FALSE)</f>
        <v>0</v>
      </c>
      <c r="AW575" s="46">
        <f>VLOOKUP($AU575,'2022-Allocations'!$I$6:$T$24,AW$8,FALSE)</f>
        <v>0</v>
      </c>
      <c r="AX575" s="46">
        <f>VLOOKUP($AU575,'2022-Allocations'!$I$6:$T$24,AX$8,FALSE)</f>
        <v>0</v>
      </c>
      <c r="AY575" s="46">
        <f>VLOOKUP($AU575,'2022-Allocations'!$I$6:$T$24,AY$8,FALSE)</f>
        <v>1</v>
      </c>
      <c r="AZ575" s="46">
        <f>VLOOKUP($AU575,'2022-Allocations'!$I$6:$T$24,AZ$8,FALSE)</f>
        <v>0</v>
      </c>
      <c r="BA575" s="121">
        <f t="shared" si="99"/>
        <v>0</v>
      </c>
      <c r="BB575" s="46">
        <f>VLOOKUP(A575,'Data.Lookup - Do Not Print'!$G$3:$I$802,3,FALSE)</f>
        <v>1.66E-2</v>
      </c>
      <c r="BC575" s="46">
        <f>VLOOKUP(A575,'Data.Lookup - Do Not Print'!$M$3:$O$802,3,FALSE)</f>
        <v>1.7000000000000001E-2</v>
      </c>
      <c r="BD575" s="46" t="str">
        <f t="shared" si="93"/>
        <v>N</v>
      </c>
      <c r="BE575" s="126">
        <f t="shared" si="94"/>
        <v>0</v>
      </c>
      <c r="BF575" s="126">
        <f t="shared" si="95"/>
        <v>0</v>
      </c>
      <c r="BG575" s="126">
        <f t="shared" si="96"/>
        <v>0</v>
      </c>
      <c r="BH575" s="126">
        <f t="shared" si="97"/>
        <v>173706</v>
      </c>
      <c r="BI575" s="126">
        <f t="shared" si="98"/>
        <v>0</v>
      </c>
      <c r="BJ575" s="131">
        <f t="shared" si="92"/>
        <v>0</v>
      </c>
    </row>
    <row r="576" spans="1:62" ht="13.5" thickBot="1">
      <c r="A576" s="9" t="s">
        <v>593</v>
      </c>
      <c r="B576" s="11">
        <v>650788.31999999995</v>
      </c>
      <c r="C576" s="11">
        <v>650788.31999999995</v>
      </c>
      <c r="D576" s="11">
        <v>650788.31999999995</v>
      </c>
      <c r="E576" s="11">
        <v>650788.31999999995</v>
      </c>
      <c r="F576" s="11">
        <v>650788.31999999995</v>
      </c>
      <c r="G576" s="11">
        <v>650788.31999999995</v>
      </c>
      <c r="H576" s="11">
        <v>650788.31999999995</v>
      </c>
      <c r="I576" s="11">
        <v>650788.31999999995</v>
      </c>
      <c r="J576" s="11">
        <v>650788.31999999995</v>
      </c>
      <c r="K576" s="11">
        <v>650788.31999999995</v>
      </c>
      <c r="L576" s="11">
        <v>650788.31999999995</v>
      </c>
      <c r="M576" s="11">
        <v>650788.31999999995</v>
      </c>
      <c r="N576" s="11">
        <v>650788.31999999995</v>
      </c>
      <c r="O576" s="11">
        <v>-88209.600000000006</v>
      </c>
      <c r="P576" s="11">
        <v>-89229.17</v>
      </c>
      <c r="Q576" s="11">
        <v>-90248.74</v>
      </c>
      <c r="R576" s="11">
        <v>-91268.31</v>
      </c>
      <c r="S576" s="11">
        <v>-92287.88</v>
      </c>
      <c r="T576" s="11">
        <v>-93307.45</v>
      </c>
      <c r="U576" s="11">
        <v>-94327.02</v>
      </c>
      <c r="V576" s="11">
        <v>-95346.59</v>
      </c>
      <c r="W576" s="11">
        <v>-96366.16</v>
      </c>
      <c r="X576" s="11">
        <v>-97385.73</v>
      </c>
      <c r="Y576" s="11">
        <v>-98405.3</v>
      </c>
      <c r="Z576" s="11">
        <v>-99424.87</v>
      </c>
      <c r="AA576" s="11">
        <v>-100444.44</v>
      </c>
      <c r="AB576" s="11">
        <v>-1019.57</v>
      </c>
      <c r="AC576" s="11">
        <v>-1019.57</v>
      </c>
      <c r="AD576" s="11">
        <v>-1019.57</v>
      </c>
      <c r="AE576" s="11">
        <v>-1019.57</v>
      </c>
      <c r="AF576" s="11">
        <v>-1019.57</v>
      </c>
      <c r="AG576" s="11">
        <v>-1019.57</v>
      </c>
      <c r="AH576" s="11">
        <v>-1019.57</v>
      </c>
      <c r="AI576" s="11">
        <v>-1019.57</v>
      </c>
      <c r="AJ576" s="11">
        <v>-1019.57</v>
      </c>
      <c r="AK576" s="11">
        <v>-1019.57</v>
      </c>
      <c r="AL576" s="11">
        <v>-1019.57</v>
      </c>
      <c r="AM576" s="11">
        <v>-1019.57</v>
      </c>
      <c r="AN576" s="11">
        <v>-1019.57</v>
      </c>
      <c r="AO576" t="str">
        <f t="shared" si="89"/>
        <v>GD</v>
      </c>
      <c r="AP576" t="str">
        <f>IFERROR(IF(VLOOKUP(MID(A576,4,2),'Data.Lookup - Do Not Print'!$S$3:$T$7,2,FALSE)=1,MID(A576,4,2),0),"AN")</f>
        <v>ID</v>
      </c>
      <c r="AQ576" t="s">
        <v>986</v>
      </c>
      <c r="AR576" t="str">
        <f t="shared" si="90"/>
        <v>375000</v>
      </c>
      <c r="AS576" t="str">
        <f>IF(AO576="GD",VLOOKUP(_xlfn.NUMBERVALUE(AR576),'Data.Lookup - Do Not Print'!$D$3:$E$12,2,TRUE),VLOOKUP(_xlfn.NUMBERVALUE(AR576),'Data.Lookup - Do Not Print'!$A$3:$B$16,2,TRUE))</f>
        <v>G Distribution</v>
      </c>
      <c r="AT576">
        <v>4</v>
      </c>
      <c r="AU576" t="str">
        <f t="shared" si="91"/>
        <v>GD.ID4</v>
      </c>
      <c r="AV576" s="46">
        <f>VLOOKUP($AU576,'2022-Allocations'!$I$6:$T$24,AV$8,FALSE)</f>
        <v>0</v>
      </c>
      <c r="AW576" s="46">
        <f>VLOOKUP($AU576,'2022-Allocations'!$I$6:$T$24,AW$8,FALSE)</f>
        <v>0</v>
      </c>
      <c r="AX576" s="46">
        <f>VLOOKUP($AU576,'2022-Allocations'!$I$6:$T$24,AX$8,FALSE)</f>
        <v>0</v>
      </c>
      <c r="AY576" s="46">
        <f>VLOOKUP($AU576,'2022-Allocations'!$I$6:$T$24,AY$8,FALSE)</f>
        <v>1</v>
      </c>
      <c r="AZ576" s="46">
        <f>VLOOKUP($AU576,'2022-Allocations'!$I$6:$T$24,AZ$8,FALSE)</f>
        <v>0</v>
      </c>
      <c r="BA576" s="121">
        <f t="shared" si="99"/>
        <v>0</v>
      </c>
      <c r="BB576" s="46">
        <f>VLOOKUP(A576,'Data.Lookup - Do Not Print'!$G$3:$I$802,3,FALSE)</f>
        <v>1.8800000000000001E-2</v>
      </c>
      <c r="BC576" s="46">
        <f>VLOOKUP(A576,'Data.Lookup - Do Not Print'!$M$3:$O$802,3,FALSE)</f>
        <v>2.3599999999999999E-2</v>
      </c>
      <c r="BD576" s="46" t="str">
        <f t="shared" si="93"/>
        <v>N</v>
      </c>
      <c r="BE576" s="126">
        <f t="shared" si="94"/>
        <v>0</v>
      </c>
      <c r="BF576" s="126">
        <f t="shared" si="95"/>
        <v>0</v>
      </c>
      <c r="BG576" s="126">
        <f t="shared" si="96"/>
        <v>0</v>
      </c>
      <c r="BH576" s="126">
        <f t="shared" si="97"/>
        <v>650788</v>
      </c>
      <c r="BI576" s="126">
        <f t="shared" si="98"/>
        <v>0</v>
      </c>
      <c r="BJ576" s="131">
        <f t="shared" si="92"/>
        <v>0</v>
      </c>
    </row>
    <row r="577" spans="1:62" ht="13.5" thickBot="1">
      <c r="A577" s="9" t="s">
        <v>594</v>
      </c>
      <c r="B577" s="11">
        <v>138170984.30000001</v>
      </c>
      <c r="C577" s="11">
        <v>138671569.80000001</v>
      </c>
      <c r="D577" s="11">
        <v>138832668.06</v>
      </c>
      <c r="E577" s="11">
        <v>139198160.43000001</v>
      </c>
      <c r="F577" s="11">
        <v>139622192.90000001</v>
      </c>
      <c r="G577" s="11">
        <v>140255613.41999999</v>
      </c>
      <c r="H577" s="11">
        <v>141287930.25999999</v>
      </c>
      <c r="I577" s="11">
        <v>141825352.71000001</v>
      </c>
      <c r="J577" s="11">
        <v>142716664.75999999</v>
      </c>
      <c r="K577" s="11">
        <v>143626640.34999999</v>
      </c>
      <c r="L577" s="11">
        <v>144176019.28</v>
      </c>
      <c r="M577" s="11">
        <v>144547805.53999999</v>
      </c>
      <c r="N577" s="11">
        <v>144916980.28999999</v>
      </c>
      <c r="O577" s="11">
        <v>-42987409.299999997</v>
      </c>
      <c r="P577" s="11">
        <v>-43244131.979999997</v>
      </c>
      <c r="Q577" s="11">
        <v>-43481558.200000003</v>
      </c>
      <c r="R577" s="11">
        <v>-43726692.329999998</v>
      </c>
      <c r="S577" s="11">
        <v>-43960802.240000002</v>
      </c>
      <c r="T577" s="11">
        <v>-44226668.609999999</v>
      </c>
      <c r="U577" s="11">
        <v>-44441986.390000001</v>
      </c>
      <c r="V577" s="11">
        <v>-44710076.469999999</v>
      </c>
      <c r="W577" s="11">
        <v>-44977090.859999999</v>
      </c>
      <c r="X577" s="11">
        <v>-45248688.380000003</v>
      </c>
      <c r="Y577" s="11">
        <v>-45521511.810000002</v>
      </c>
      <c r="Z577" s="11">
        <v>-45795546.270000003</v>
      </c>
      <c r="AA577" s="11">
        <v>-46036729.579999998</v>
      </c>
      <c r="AB577" s="11">
        <v>-262040.43</v>
      </c>
      <c r="AC577" s="11">
        <v>-263000.42</v>
      </c>
      <c r="AD577" s="11">
        <v>-263629.03000000003</v>
      </c>
      <c r="AE577" s="11">
        <v>-264129.3</v>
      </c>
      <c r="AF577" s="11">
        <v>-264879.34999999998</v>
      </c>
      <c r="AG577" s="11">
        <v>-265883.92</v>
      </c>
      <c r="AH577" s="11">
        <v>-267466.37</v>
      </c>
      <c r="AI577" s="11">
        <v>-268957.63</v>
      </c>
      <c r="AJ577" s="11">
        <v>-270314.93</v>
      </c>
      <c r="AK577" s="11">
        <v>-272026.14</v>
      </c>
      <c r="AL577" s="11">
        <v>-273412.53000000003</v>
      </c>
      <c r="AM577" s="11">
        <v>-274287.63</v>
      </c>
      <c r="AN577" s="11">
        <v>-274991.55</v>
      </c>
      <c r="AO577" t="str">
        <f t="shared" si="89"/>
        <v>GD</v>
      </c>
      <c r="AP577" t="str">
        <f>IFERROR(IF(VLOOKUP(MID(A577,4,2),'Data.Lookup - Do Not Print'!$S$3:$T$7,2,FALSE)=1,MID(A577,4,2),0),"AN")</f>
        <v>ID</v>
      </c>
      <c r="AQ577" t="s">
        <v>986</v>
      </c>
      <c r="AR577" t="str">
        <f t="shared" si="90"/>
        <v>376000</v>
      </c>
      <c r="AS577" t="str">
        <f>IF(AO577="GD",VLOOKUP(_xlfn.NUMBERVALUE(AR577),'Data.Lookup - Do Not Print'!$D$3:$E$12,2,TRUE),VLOOKUP(_xlfn.NUMBERVALUE(AR577),'Data.Lookup - Do Not Print'!$A$3:$B$16,2,TRUE))</f>
        <v>G Distribution</v>
      </c>
      <c r="AT577">
        <v>4</v>
      </c>
      <c r="AU577" t="str">
        <f t="shared" si="91"/>
        <v>GD.ID4</v>
      </c>
      <c r="AV577" s="46">
        <f>VLOOKUP($AU577,'2022-Allocations'!$I$6:$T$24,AV$8,FALSE)</f>
        <v>0</v>
      </c>
      <c r="AW577" s="46">
        <f>VLOOKUP($AU577,'2022-Allocations'!$I$6:$T$24,AW$8,FALSE)</f>
        <v>0</v>
      </c>
      <c r="AX577" s="46">
        <f>VLOOKUP($AU577,'2022-Allocations'!$I$6:$T$24,AX$8,FALSE)</f>
        <v>0</v>
      </c>
      <c r="AY577" s="46">
        <f>VLOOKUP($AU577,'2022-Allocations'!$I$6:$T$24,AY$8,FALSE)</f>
        <v>1</v>
      </c>
      <c r="AZ577" s="46">
        <f>VLOOKUP($AU577,'2022-Allocations'!$I$6:$T$24,AZ$8,FALSE)</f>
        <v>0</v>
      </c>
      <c r="BA577" s="121">
        <f t="shared" si="99"/>
        <v>0</v>
      </c>
      <c r="BB577" s="46">
        <f>VLOOKUP(A577,'Data.Lookup - Do Not Print'!$G$3:$I$802,3,FALSE)</f>
        <v>2.2800000000000001E-2</v>
      </c>
      <c r="BC577" s="46">
        <f>VLOOKUP(A577,'Data.Lookup - Do Not Print'!$M$3:$O$802,3,FALSE)</f>
        <v>2.1000000000000001E-2</v>
      </c>
      <c r="BD577" s="46" t="str">
        <f t="shared" si="93"/>
        <v>N</v>
      </c>
      <c r="BE577" s="126">
        <f t="shared" si="94"/>
        <v>0</v>
      </c>
      <c r="BF577" s="126">
        <f t="shared" si="95"/>
        <v>0</v>
      </c>
      <c r="BG577" s="126">
        <f t="shared" si="96"/>
        <v>0</v>
      </c>
      <c r="BH577" s="126">
        <f t="shared" si="97"/>
        <v>144916980</v>
      </c>
      <c r="BI577" s="126">
        <f t="shared" si="98"/>
        <v>0</v>
      </c>
      <c r="BJ577" s="131">
        <f t="shared" si="92"/>
        <v>0</v>
      </c>
    </row>
    <row r="578" spans="1:62" ht="13.5" thickBot="1">
      <c r="A578" s="9" t="s">
        <v>595</v>
      </c>
      <c r="B578" s="11">
        <v>2486947.31</v>
      </c>
      <c r="C578" s="11">
        <v>2497772.04</v>
      </c>
      <c r="D578" s="11">
        <v>2497802.33</v>
      </c>
      <c r="E578" s="11">
        <v>2497814.2999999998</v>
      </c>
      <c r="F578" s="11">
        <v>2503817.15</v>
      </c>
      <c r="G578" s="11">
        <v>2503938.2400000002</v>
      </c>
      <c r="H578" s="11">
        <v>2503938.2400000002</v>
      </c>
      <c r="I578" s="11">
        <v>2503941.4</v>
      </c>
      <c r="J578" s="11">
        <v>2504013.29</v>
      </c>
      <c r="K578" s="11">
        <v>2504013.29</v>
      </c>
      <c r="L578" s="11">
        <v>2504019.5699999998</v>
      </c>
      <c r="M578" s="11">
        <v>2504029.13</v>
      </c>
      <c r="N578" s="11">
        <v>2504044.89</v>
      </c>
      <c r="O578" s="11">
        <v>-857184.25</v>
      </c>
      <c r="P578" s="11">
        <v>-864183.63</v>
      </c>
      <c r="Q578" s="11">
        <v>-871198.25</v>
      </c>
      <c r="R578" s="11">
        <v>-878212.93</v>
      </c>
      <c r="S578" s="11">
        <v>-885236.04</v>
      </c>
      <c r="T578" s="11">
        <v>-892267.76</v>
      </c>
      <c r="U578" s="11">
        <v>-899299.66</v>
      </c>
      <c r="V578" s="11">
        <v>-906331.56</v>
      </c>
      <c r="W578" s="11">
        <v>-913363.56</v>
      </c>
      <c r="X578" s="11">
        <v>-920395.66</v>
      </c>
      <c r="Y578" s="11">
        <v>-927427.76</v>
      </c>
      <c r="Z578" s="11">
        <v>-934459.89</v>
      </c>
      <c r="AA578" s="11">
        <v>-941492.06</v>
      </c>
      <c r="AB578" s="11">
        <v>-6984.16</v>
      </c>
      <c r="AC578" s="11">
        <v>-6999.38</v>
      </c>
      <c r="AD578" s="11">
        <v>-7014.62</v>
      </c>
      <c r="AE578" s="11">
        <v>-7014.68</v>
      </c>
      <c r="AF578" s="11">
        <v>-7023.11</v>
      </c>
      <c r="AG578" s="11">
        <v>-7031.72</v>
      </c>
      <c r="AH578" s="11">
        <v>-7031.9</v>
      </c>
      <c r="AI578" s="11">
        <v>-7031.9</v>
      </c>
      <c r="AJ578" s="12">
        <v>-7032</v>
      </c>
      <c r="AK578" s="11">
        <v>-7032.1</v>
      </c>
      <c r="AL578" s="11">
        <v>-7032.1</v>
      </c>
      <c r="AM578" s="11">
        <v>-7032.13</v>
      </c>
      <c r="AN578" s="11">
        <v>-7032.17</v>
      </c>
      <c r="AO578" t="str">
        <f t="shared" si="89"/>
        <v>GD</v>
      </c>
      <c r="AP578" t="str">
        <f>IFERROR(IF(VLOOKUP(MID(A578,4,2),'Data.Lookup - Do Not Print'!$S$3:$T$7,2,FALSE)=1,MID(A578,4,2),0),"AN")</f>
        <v>ID</v>
      </c>
      <c r="AQ578" t="s">
        <v>986</v>
      </c>
      <c r="AR578" t="str">
        <f t="shared" si="90"/>
        <v>378000</v>
      </c>
      <c r="AS578" t="str">
        <f>IF(AO578="GD",VLOOKUP(_xlfn.NUMBERVALUE(AR578),'Data.Lookup - Do Not Print'!$D$3:$E$12,2,TRUE),VLOOKUP(_xlfn.NUMBERVALUE(AR578),'Data.Lookup - Do Not Print'!$A$3:$B$16,2,TRUE))</f>
        <v>G Distribution</v>
      </c>
      <c r="AT578">
        <v>4</v>
      </c>
      <c r="AU578" t="str">
        <f t="shared" si="91"/>
        <v>GD.ID4</v>
      </c>
      <c r="AV578" s="46">
        <f>VLOOKUP($AU578,'2022-Allocations'!$I$6:$T$24,AV$8,FALSE)</f>
        <v>0</v>
      </c>
      <c r="AW578" s="46">
        <f>VLOOKUP($AU578,'2022-Allocations'!$I$6:$T$24,AW$8,FALSE)</f>
        <v>0</v>
      </c>
      <c r="AX578" s="46">
        <f>VLOOKUP($AU578,'2022-Allocations'!$I$6:$T$24,AX$8,FALSE)</f>
        <v>0</v>
      </c>
      <c r="AY578" s="46">
        <f>VLOOKUP($AU578,'2022-Allocations'!$I$6:$T$24,AY$8,FALSE)</f>
        <v>1</v>
      </c>
      <c r="AZ578" s="46">
        <f>VLOOKUP($AU578,'2022-Allocations'!$I$6:$T$24,AZ$8,FALSE)</f>
        <v>0</v>
      </c>
      <c r="BA578" s="121">
        <f t="shared" si="99"/>
        <v>0</v>
      </c>
      <c r="BB578" s="46">
        <f>VLOOKUP(A578,'Data.Lookup - Do Not Print'!$G$3:$I$802,3,FALSE)</f>
        <v>3.3700000000000001E-2</v>
      </c>
      <c r="BC578" s="46">
        <f>VLOOKUP(A578,'Data.Lookup - Do Not Print'!$M$3:$O$802,3,FALSE)</f>
        <v>4.0300000000000002E-2</v>
      </c>
      <c r="BD578" s="46" t="str">
        <f t="shared" si="93"/>
        <v>N</v>
      </c>
      <c r="BE578" s="126">
        <f t="shared" si="94"/>
        <v>0</v>
      </c>
      <c r="BF578" s="126">
        <f t="shared" si="95"/>
        <v>0</v>
      </c>
      <c r="BG578" s="126">
        <f t="shared" si="96"/>
        <v>0</v>
      </c>
      <c r="BH578" s="126">
        <f t="shared" si="97"/>
        <v>2504045</v>
      </c>
      <c r="BI578" s="126">
        <f t="shared" si="98"/>
        <v>0</v>
      </c>
      <c r="BJ578" s="131">
        <f t="shared" si="92"/>
        <v>0</v>
      </c>
    </row>
    <row r="579" spans="1:62" ht="13.5" thickBot="1">
      <c r="A579" s="9" t="s">
        <v>596</v>
      </c>
      <c r="B579" s="11">
        <v>4596248.12</v>
      </c>
      <c r="C579" s="11">
        <v>4650371.7699999996</v>
      </c>
      <c r="D579" s="11">
        <v>4650523.21</v>
      </c>
      <c r="E579" s="11">
        <v>4650583.08</v>
      </c>
      <c r="F579" s="11">
        <v>4650660.4800000004</v>
      </c>
      <c r="G579" s="11">
        <v>4651265.93</v>
      </c>
      <c r="H579" s="11">
        <v>4651265.93</v>
      </c>
      <c r="I579" s="11">
        <v>4651281.7</v>
      </c>
      <c r="J579" s="11">
        <v>4665582.96</v>
      </c>
      <c r="K579" s="11">
        <v>4659596.46</v>
      </c>
      <c r="L579" s="11">
        <v>4659627.9000000004</v>
      </c>
      <c r="M579" s="11">
        <v>4659675.67</v>
      </c>
      <c r="N579" s="11">
        <v>4659754.6399999997</v>
      </c>
      <c r="O579" s="11">
        <v>-1491688.58</v>
      </c>
      <c r="P579" s="11">
        <v>-1501936.92</v>
      </c>
      <c r="Q579" s="11">
        <v>-1512245.4</v>
      </c>
      <c r="R579" s="11">
        <v>-1522554.12</v>
      </c>
      <c r="S579" s="12">
        <v>-1532863</v>
      </c>
      <c r="T579" s="11">
        <v>-1543172.63</v>
      </c>
      <c r="U579" s="11">
        <v>-1553482.94</v>
      </c>
      <c r="V579" s="11">
        <v>-1563793.26</v>
      </c>
      <c r="W579" s="11">
        <v>-1574119.45</v>
      </c>
      <c r="X579" s="11">
        <v>-1578468.36</v>
      </c>
      <c r="Y579" s="11">
        <v>-1588797.18</v>
      </c>
      <c r="Z579" s="11">
        <v>-1599126.07</v>
      </c>
      <c r="AA579" s="11">
        <v>-1609455.11</v>
      </c>
      <c r="AB579" s="11">
        <v>-10188.36</v>
      </c>
      <c r="AC579" s="11">
        <v>-10248.34</v>
      </c>
      <c r="AD579" s="11">
        <v>-10308.48</v>
      </c>
      <c r="AE579" s="11">
        <v>-10308.719999999999</v>
      </c>
      <c r="AF579" s="11">
        <v>-10308.879999999999</v>
      </c>
      <c r="AG579" s="11">
        <v>-10309.629999999999</v>
      </c>
      <c r="AH579" s="11">
        <v>-10310.31</v>
      </c>
      <c r="AI579" s="11">
        <v>-10310.32</v>
      </c>
      <c r="AJ579" s="11">
        <v>-10326.19</v>
      </c>
      <c r="AK579" s="11">
        <v>-10335.41</v>
      </c>
      <c r="AL579" s="11">
        <v>-10328.82</v>
      </c>
      <c r="AM579" s="11">
        <v>-10328.89</v>
      </c>
      <c r="AN579" s="11">
        <v>-10329.040000000001</v>
      </c>
      <c r="AO579" t="str">
        <f t="shared" si="89"/>
        <v>GD</v>
      </c>
      <c r="AP579" t="str">
        <f>IFERROR(IF(VLOOKUP(MID(A579,4,2),'Data.Lookup - Do Not Print'!$S$3:$T$7,2,FALSE)=1,MID(A579,4,2),0),"AN")</f>
        <v>ID</v>
      </c>
      <c r="AQ579" t="s">
        <v>986</v>
      </c>
      <c r="AR579" t="str">
        <f t="shared" si="90"/>
        <v>379000</v>
      </c>
      <c r="AS579" t="str">
        <f>IF(AO579="GD",VLOOKUP(_xlfn.NUMBERVALUE(AR579),'Data.Lookup - Do Not Print'!$D$3:$E$12,2,TRUE),VLOOKUP(_xlfn.NUMBERVALUE(AR579),'Data.Lookup - Do Not Print'!$A$3:$B$16,2,TRUE))</f>
        <v>G Distribution</v>
      </c>
      <c r="AT579">
        <v>4</v>
      </c>
      <c r="AU579" t="str">
        <f t="shared" si="91"/>
        <v>GD.ID4</v>
      </c>
      <c r="AV579" s="46">
        <f>VLOOKUP($AU579,'2022-Allocations'!$I$6:$T$24,AV$8,FALSE)</f>
        <v>0</v>
      </c>
      <c r="AW579" s="46">
        <f>VLOOKUP($AU579,'2022-Allocations'!$I$6:$T$24,AW$8,FALSE)</f>
        <v>0</v>
      </c>
      <c r="AX579" s="46">
        <f>VLOOKUP($AU579,'2022-Allocations'!$I$6:$T$24,AX$8,FALSE)</f>
        <v>0</v>
      </c>
      <c r="AY579" s="46">
        <f>VLOOKUP($AU579,'2022-Allocations'!$I$6:$T$24,AY$8,FALSE)</f>
        <v>1</v>
      </c>
      <c r="AZ579" s="46">
        <f>VLOOKUP($AU579,'2022-Allocations'!$I$6:$T$24,AZ$8,FALSE)</f>
        <v>0</v>
      </c>
      <c r="BA579" s="121">
        <f t="shared" si="99"/>
        <v>0</v>
      </c>
      <c r="BB579" s="46">
        <f>VLOOKUP(A579,'Data.Lookup - Do Not Print'!$G$3:$I$802,3,FALSE)</f>
        <v>2.6600000000000002E-2</v>
      </c>
      <c r="BC579" s="46">
        <f>VLOOKUP(A579,'Data.Lookup - Do Not Print'!$M$3:$O$802,3,FALSE)</f>
        <v>3.1600000000000003E-2</v>
      </c>
      <c r="BD579" s="46" t="str">
        <f t="shared" si="93"/>
        <v>N</v>
      </c>
      <c r="BE579" s="126">
        <f t="shared" si="94"/>
        <v>0</v>
      </c>
      <c r="BF579" s="126">
        <f t="shared" si="95"/>
        <v>0</v>
      </c>
      <c r="BG579" s="126">
        <f t="shared" si="96"/>
        <v>0</v>
      </c>
      <c r="BH579" s="126">
        <f t="shared" si="97"/>
        <v>4659755</v>
      </c>
      <c r="BI579" s="126">
        <f t="shared" si="98"/>
        <v>0</v>
      </c>
      <c r="BJ579" s="131">
        <f t="shared" si="92"/>
        <v>0</v>
      </c>
    </row>
    <row r="580" spans="1:62" ht="13.5" thickBot="1">
      <c r="A580" s="9" t="s">
        <v>597</v>
      </c>
      <c r="B580" s="11">
        <v>93771919.049999997</v>
      </c>
      <c r="C580" s="11">
        <v>93945587.370000005</v>
      </c>
      <c r="D580" s="11">
        <v>93435930.689999998</v>
      </c>
      <c r="E580" s="11">
        <v>94594108.239999995</v>
      </c>
      <c r="F580" s="11">
        <v>95285580.5</v>
      </c>
      <c r="G580" s="11">
        <v>96025292.489999995</v>
      </c>
      <c r="H580" s="11">
        <v>96525870.900000006</v>
      </c>
      <c r="I580" s="11">
        <v>96849335.540000007</v>
      </c>
      <c r="J580" s="11">
        <v>97308455.530000001</v>
      </c>
      <c r="K580" s="11">
        <v>97914854.469999999</v>
      </c>
      <c r="L580" s="11">
        <v>98766505.629999995</v>
      </c>
      <c r="M580" s="11">
        <v>99655501.390000001</v>
      </c>
      <c r="N580" s="11">
        <v>100415293.69</v>
      </c>
      <c r="O580" s="11">
        <v>-34331695.920000002</v>
      </c>
      <c r="P580" s="11">
        <v>-34518421.060000002</v>
      </c>
      <c r="Q580" s="11">
        <v>-34705700.810000002</v>
      </c>
      <c r="R580" s="11">
        <v>-34890014.960000001</v>
      </c>
      <c r="S580" s="11">
        <v>-35080580.950000003</v>
      </c>
      <c r="T580" s="11">
        <v>-35275111.149999999</v>
      </c>
      <c r="U580" s="11">
        <v>-35468926.659999996</v>
      </c>
      <c r="V580" s="11">
        <v>-35665972.090000004</v>
      </c>
      <c r="W580" s="11">
        <v>-35856370.960000001</v>
      </c>
      <c r="X580" s="11">
        <v>-36054518.439999998</v>
      </c>
      <c r="Y580" s="11">
        <v>-36254383.039999999</v>
      </c>
      <c r="Z580" s="11">
        <v>-36454845.25</v>
      </c>
      <c r="AA580" s="11">
        <v>-36657588.43</v>
      </c>
      <c r="AB580" s="11">
        <v>-190255.69</v>
      </c>
      <c r="AC580" s="11">
        <v>-191628.28</v>
      </c>
      <c r="AD580" s="11">
        <v>-191285.3</v>
      </c>
      <c r="AE580" s="11">
        <v>-191947.33</v>
      </c>
      <c r="AF580" s="11">
        <v>-193835.51</v>
      </c>
      <c r="AG580" s="11">
        <v>-195296.51</v>
      </c>
      <c r="AH580" s="11">
        <v>-196562.64</v>
      </c>
      <c r="AI580" s="11">
        <v>-197403.86</v>
      </c>
      <c r="AJ580" s="11">
        <v>-198202.75</v>
      </c>
      <c r="AK580" s="11">
        <v>-199290.47</v>
      </c>
      <c r="AL580" s="11">
        <v>-200778.9</v>
      </c>
      <c r="AM580" s="11">
        <v>-202555.8</v>
      </c>
      <c r="AN580" s="11">
        <v>-204238.94</v>
      </c>
      <c r="AO580" t="str">
        <f t="shared" si="89"/>
        <v>GD</v>
      </c>
      <c r="AP580" t="str">
        <f>IFERROR(IF(VLOOKUP(MID(A580,4,2),'Data.Lookup - Do Not Print'!$S$3:$T$7,2,FALSE)=1,MID(A580,4,2),0),"AN")</f>
        <v>ID</v>
      </c>
      <c r="AQ580" t="s">
        <v>986</v>
      </c>
      <c r="AR580" t="str">
        <f t="shared" si="90"/>
        <v>380000</v>
      </c>
      <c r="AS580" t="str">
        <f>IF(AO580="GD",VLOOKUP(_xlfn.NUMBERVALUE(AR580),'Data.Lookup - Do Not Print'!$D$3:$E$12,2,TRUE),VLOOKUP(_xlfn.NUMBERVALUE(AR580),'Data.Lookup - Do Not Print'!$A$3:$B$16,2,TRUE))</f>
        <v>G Distribution</v>
      </c>
      <c r="AT580">
        <v>4</v>
      </c>
      <c r="AU580" t="str">
        <f t="shared" si="91"/>
        <v>GD.ID4</v>
      </c>
      <c r="AV580" s="46">
        <f>VLOOKUP($AU580,'2022-Allocations'!$I$6:$T$24,AV$8,FALSE)</f>
        <v>0</v>
      </c>
      <c r="AW580" s="46">
        <f>VLOOKUP($AU580,'2022-Allocations'!$I$6:$T$24,AW$8,FALSE)</f>
        <v>0</v>
      </c>
      <c r="AX580" s="46">
        <f>VLOOKUP($AU580,'2022-Allocations'!$I$6:$T$24,AX$8,FALSE)</f>
        <v>0</v>
      </c>
      <c r="AY580" s="46">
        <f>VLOOKUP($AU580,'2022-Allocations'!$I$6:$T$24,AY$8,FALSE)</f>
        <v>1</v>
      </c>
      <c r="AZ580" s="46">
        <f>VLOOKUP($AU580,'2022-Allocations'!$I$6:$T$24,AZ$8,FALSE)</f>
        <v>0</v>
      </c>
      <c r="BA580" s="121">
        <f t="shared" si="99"/>
        <v>0</v>
      </c>
      <c r="BB580" s="46">
        <f>VLOOKUP(A580,'Data.Lookup - Do Not Print'!$G$3:$I$802,3,FALSE)</f>
        <v>2.4499999999999997E-2</v>
      </c>
      <c r="BC580" s="46">
        <f>VLOOKUP(A580,'Data.Lookup - Do Not Print'!$M$3:$O$802,3,FALSE)</f>
        <v>2.2099999999999998E-2</v>
      </c>
      <c r="BD580" s="46" t="str">
        <f t="shared" si="93"/>
        <v>N</v>
      </c>
      <c r="BE580" s="126">
        <f t="shared" si="94"/>
        <v>0</v>
      </c>
      <c r="BF580" s="126">
        <f t="shared" si="95"/>
        <v>0</v>
      </c>
      <c r="BG580" s="126">
        <f t="shared" si="96"/>
        <v>0</v>
      </c>
      <c r="BH580" s="126">
        <f t="shared" si="97"/>
        <v>100415294</v>
      </c>
      <c r="BI580" s="126">
        <f t="shared" si="98"/>
        <v>0</v>
      </c>
      <c r="BJ580" s="131">
        <f t="shared" si="92"/>
        <v>0</v>
      </c>
    </row>
    <row r="581" spans="1:62" ht="13.5" thickBot="1">
      <c r="A581" s="9" t="s">
        <v>598</v>
      </c>
      <c r="B581" s="11">
        <v>30975982.09</v>
      </c>
      <c r="C581" s="11">
        <v>30956018.850000001</v>
      </c>
      <c r="D581" s="11">
        <v>31842671.399999999</v>
      </c>
      <c r="E581" s="11">
        <v>31848602.940000001</v>
      </c>
      <c r="F581" s="11">
        <v>31851945.210000001</v>
      </c>
      <c r="G581" s="11">
        <v>31875811.629999999</v>
      </c>
      <c r="H581" s="11">
        <v>31895821.800000001</v>
      </c>
      <c r="I581" s="11">
        <v>31891014.190000001</v>
      </c>
      <c r="J581" s="11">
        <v>31908540.420000002</v>
      </c>
      <c r="K581" s="11">
        <v>31916725.109999999</v>
      </c>
      <c r="L581" s="11">
        <v>31932473.039999999</v>
      </c>
      <c r="M581" s="11">
        <v>31964848.649999999</v>
      </c>
      <c r="N581" s="11">
        <v>31937722.140000001</v>
      </c>
      <c r="O581" s="11">
        <v>-10361575.48</v>
      </c>
      <c r="P581" s="11">
        <v>-10387083.810000001</v>
      </c>
      <c r="Q581" s="11">
        <v>-10387541.58</v>
      </c>
      <c r="R581" s="11">
        <v>-10424056.07</v>
      </c>
      <c r="S581" s="11">
        <v>-10458248.82</v>
      </c>
      <c r="T581" s="11">
        <v>-10499381.5</v>
      </c>
      <c r="U581" s="11">
        <v>-10547724.119999999</v>
      </c>
      <c r="V581" s="11">
        <v>-10580545.560000001</v>
      </c>
      <c r="W581" s="12">
        <v>-10625735</v>
      </c>
      <c r="X581" s="11">
        <v>-10659806.640000001</v>
      </c>
      <c r="Y581" s="11">
        <v>-10672100.57</v>
      </c>
      <c r="Z581" s="11">
        <v>-10718079.91</v>
      </c>
      <c r="AA581" s="11">
        <v>-10715075.24</v>
      </c>
      <c r="AB581" s="11">
        <v>-56303.67</v>
      </c>
      <c r="AC581" s="11">
        <v>-56254.9</v>
      </c>
      <c r="AD581" s="11">
        <v>-57042.14</v>
      </c>
      <c r="AE581" s="11">
        <v>-57852.91</v>
      </c>
      <c r="AF581" s="11">
        <v>-57861.34</v>
      </c>
      <c r="AG581" s="11">
        <v>-57886.05</v>
      </c>
      <c r="AH581" s="11">
        <v>-57925.9</v>
      </c>
      <c r="AI581" s="11">
        <v>-57939.7</v>
      </c>
      <c r="AJ581" s="11">
        <v>-57951.26</v>
      </c>
      <c r="AK581" s="11">
        <v>-57974.61</v>
      </c>
      <c r="AL581" s="11">
        <v>-57996.36</v>
      </c>
      <c r="AM581" s="11">
        <v>-58040.07</v>
      </c>
      <c r="AN581" s="11">
        <v>-58044.83</v>
      </c>
      <c r="AO581" t="str">
        <f t="shared" si="89"/>
        <v>GD</v>
      </c>
      <c r="AP581" t="str">
        <f>IFERROR(IF(VLOOKUP(MID(A581,4,2),'Data.Lookup - Do Not Print'!$S$3:$T$7,2,FALSE)=1,MID(A581,4,2),0),"AN")</f>
        <v>ID</v>
      </c>
      <c r="AQ581" t="s">
        <v>986</v>
      </c>
      <c r="AR581" t="str">
        <f t="shared" si="90"/>
        <v>381000</v>
      </c>
      <c r="AS581" t="str">
        <f>IF(AO581="GD",VLOOKUP(_xlfn.NUMBERVALUE(AR581),'Data.Lookup - Do Not Print'!$D$3:$E$12,2,TRUE),VLOOKUP(_xlfn.NUMBERVALUE(AR581),'Data.Lookup - Do Not Print'!$A$3:$B$16,2,TRUE))</f>
        <v>G Distribution</v>
      </c>
      <c r="AT581">
        <v>4</v>
      </c>
      <c r="AU581" t="str">
        <f t="shared" si="91"/>
        <v>GD.ID4</v>
      </c>
      <c r="AV581" s="46">
        <f>VLOOKUP($AU581,'2022-Allocations'!$I$6:$T$24,AV$8,FALSE)</f>
        <v>0</v>
      </c>
      <c r="AW581" s="46">
        <f>VLOOKUP($AU581,'2022-Allocations'!$I$6:$T$24,AW$8,FALSE)</f>
        <v>0</v>
      </c>
      <c r="AX581" s="46">
        <f>VLOOKUP($AU581,'2022-Allocations'!$I$6:$T$24,AX$8,FALSE)</f>
        <v>0</v>
      </c>
      <c r="AY581" s="46">
        <f>VLOOKUP($AU581,'2022-Allocations'!$I$6:$T$24,AY$8,FALSE)</f>
        <v>1</v>
      </c>
      <c r="AZ581" s="46">
        <f>VLOOKUP($AU581,'2022-Allocations'!$I$6:$T$24,AZ$8,FALSE)</f>
        <v>0</v>
      </c>
      <c r="BA581" s="121">
        <f t="shared" si="99"/>
        <v>0</v>
      </c>
      <c r="BB581" s="46">
        <f>VLOOKUP(A581,'Data.Lookup - Do Not Print'!$G$3:$I$802,3,FALSE)</f>
        <v>2.18E-2</v>
      </c>
      <c r="BC581" s="46">
        <f>VLOOKUP(A581,'Data.Lookup - Do Not Print'!$M$3:$O$802,3,FALSE)</f>
        <v>2.76E-2</v>
      </c>
      <c r="BD581" s="46" t="str">
        <f t="shared" si="93"/>
        <v>N</v>
      </c>
      <c r="BE581" s="126">
        <f t="shared" si="94"/>
        <v>0</v>
      </c>
      <c r="BF581" s="126">
        <f t="shared" si="95"/>
        <v>0</v>
      </c>
      <c r="BG581" s="126">
        <f t="shared" si="96"/>
        <v>0</v>
      </c>
      <c r="BH581" s="126">
        <f t="shared" si="97"/>
        <v>31937722</v>
      </c>
      <c r="BI581" s="126">
        <f t="shared" si="98"/>
        <v>0</v>
      </c>
      <c r="BJ581" s="131">
        <f t="shared" si="92"/>
        <v>0</v>
      </c>
    </row>
    <row r="582" spans="1:62" ht="13.5" thickBot="1">
      <c r="A582" s="9" t="s">
        <v>599</v>
      </c>
      <c r="B582" s="11">
        <v>1001086.19</v>
      </c>
      <c r="C582" s="11">
        <v>1060622.21</v>
      </c>
      <c r="D582" s="11">
        <v>1060788.8</v>
      </c>
      <c r="E582" s="11">
        <v>1060854.6599999999</v>
      </c>
      <c r="F582" s="11">
        <v>1060939.8</v>
      </c>
      <c r="G582" s="11">
        <v>1061605.8</v>
      </c>
      <c r="H582" s="11">
        <v>1061605.8</v>
      </c>
      <c r="I582" s="11">
        <v>1061623.1599999999</v>
      </c>
      <c r="J582" s="11">
        <v>1062018.53</v>
      </c>
      <c r="K582" s="11">
        <v>1062018.53</v>
      </c>
      <c r="L582" s="11">
        <v>1066073.8799999999</v>
      </c>
      <c r="M582" s="11">
        <v>1066126.43</v>
      </c>
      <c r="N582" s="11">
        <v>1066213.27</v>
      </c>
      <c r="O582" s="11">
        <v>-341263.6</v>
      </c>
      <c r="P582" s="11">
        <v>-342749.75</v>
      </c>
      <c r="Q582" s="11">
        <v>-344278.94</v>
      </c>
      <c r="R582" s="11">
        <v>-345808.29</v>
      </c>
      <c r="S582" s="11">
        <v>-347337.75</v>
      </c>
      <c r="T582" s="11">
        <v>-348867.75</v>
      </c>
      <c r="U582" s="11">
        <v>-350398.23</v>
      </c>
      <c r="V582" s="11">
        <v>-351928.73</v>
      </c>
      <c r="W582" s="11">
        <v>-353459.54</v>
      </c>
      <c r="X582" s="11">
        <v>-354990.62</v>
      </c>
      <c r="Y582" s="11">
        <v>-356524.62</v>
      </c>
      <c r="Z582" s="11">
        <v>-358061.58</v>
      </c>
      <c r="AA582" s="11">
        <v>-359598.65</v>
      </c>
      <c r="AB582" s="11">
        <v>-1443.22</v>
      </c>
      <c r="AC582" s="11">
        <v>-1486.15</v>
      </c>
      <c r="AD582" s="11">
        <v>-1529.19</v>
      </c>
      <c r="AE582" s="11">
        <v>-1529.35</v>
      </c>
      <c r="AF582" s="11">
        <v>-1529.46</v>
      </c>
      <c r="AG582" s="12">
        <v>-1530</v>
      </c>
      <c r="AH582" s="11">
        <v>-1530.48</v>
      </c>
      <c r="AI582" s="11">
        <v>-1530.5</v>
      </c>
      <c r="AJ582" s="11">
        <v>-1530.81</v>
      </c>
      <c r="AK582" s="11">
        <v>-1531.08</v>
      </c>
      <c r="AL582" s="12">
        <v>-1534</v>
      </c>
      <c r="AM582" s="11">
        <v>-1536.96</v>
      </c>
      <c r="AN582" s="11">
        <v>-1537.07</v>
      </c>
      <c r="AO582" t="str">
        <f t="shared" si="89"/>
        <v>GD</v>
      </c>
      <c r="AP582" t="str">
        <f>IFERROR(IF(VLOOKUP(MID(A582,4,2),'Data.Lookup - Do Not Print'!$S$3:$T$7,2,FALSE)=1,MID(A582,4,2),0),"AN")</f>
        <v>ID</v>
      </c>
      <c r="AQ582" t="s">
        <v>986</v>
      </c>
      <c r="AR582" t="str">
        <f t="shared" si="90"/>
        <v>385000</v>
      </c>
      <c r="AS582" t="str">
        <f>IF(AO582="GD",VLOOKUP(_xlfn.NUMBERVALUE(AR582),'Data.Lookup - Do Not Print'!$D$3:$E$12,2,TRUE),VLOOKUP(_xlfn.NUMBERVALUE(AR582),'Data.Lookup - Do Not Print'!$A$3:$B$16,2,TRUE))</f>
        <v>G Distribution</v>
      </c>
      <c r="AT582">
        <v>4</v>
      </c>
      <c r="AU582" t="str">
        <f t="shared" si="91"/>
        <v>GD.ID4</v>
      </c>
      <c r="AV582" s="46">
        <f>VLOOKUP($AU582,'2022-Allocations'!$I$6:$T$24,AV$8,FALSE)</f>
        <v>0</v>
      </c>
      <c r="AW582" s="46">
        <f>VLOOKUP($AU582,'2022-Allocations'!$I$6:$T$24,AW$8,FALSE)</f>
        <v>0</v>
      </c>
      <c r="AX582" s="46">
        <f>VLOOKUP($AU582,'2022-Allocations'!$I$6:$T$24,AX$8,FALSE)</f>
        <v>0</v>
      </c>
      <c r="AY582" s="46">
        <f>VLOOKUP($AU582,'2022-Allocations'!$I$6:$T$24,AY$8,FALSE)</f>
        <v>1</v>
      </c>
      <c r="AZ582" s="46">
        <f>VLOOKUP($AU582,'2022-Allocations'!$I$6:$T$24,AZ$8,FALSE)</f>
        <v>0</v>
      </c>
      <c r="BA582" s="121">
        <f t="shared" si="99"/>
        <v>0</v>
      </c>
      <c r="BB582" s="46">
        <f>VLOOKUP(A582,'Data.Lookup - Do Not Print'!$G$3:$I$802,3,FALSE)</f>
        <v>1.7299999999999999E-2</v>
      </c>
      <c r="BC582" s="46">
        <f>VLOOKUP(A582,'Data.Lookup - Do Not Print'!$M$3:$O$802,3,FALSE)</f>
        <v>1.4499999999999999E-2</v>
      </c>
      <c r="BD582" s="46" t="str">
        <f t="shared" si="93"/>
        <v>N</v>
      </c>
      <c r="BE582" s="126">
        <f t="shared" si="94"/>
        <v>0</v>
      </c>
      <c r="BF582" s="126">
        <f t="shared" si="95"/>
        <v>0</v>
      </c>
      <c r="BG582" s="126">
        <f t="shared" si="96"/>
        <v>0</v>
      </c>
      <c r="BH582" s="126">
        <f t="shared" si="97"/>
        <v>1066213</v>
      </c>
      <c r="BI582" s="126">
        <f t="shared" si="98"/>
        <v>0</v>
      </c>
      <c r="BJ582" s="131">
        <f t="shared" si="92"/>
        <v>0</v>
      </c>
    </row>
    <row r="583" spans="1:62" ht="13.5" thickBot="1">
      <c r="A583" s="9" t="s">
        <v>600</v>
      </c>
      <c r="B583" s="11">
        <v>312749.63</v>
      </c>
      <c r="C583" s="11">
        <v>312749.63</v>
      </c>
      <c r="D583" s="11">
        <v>312749.63</v>
      </c>
      <c r="E583" s="11">
        <v>312749.63</v>
      </c>
      <c r="F583" s="11">
        <v>312749.63</v>
      </c>
      <c r="G583" s="11">
        <v>312749.63</v>
      </c>
      <c r="H583" s="11">
        <v>312749.63</v>
      </c>
      <c r="I583" s="11">
        <v>313058.65999999997</v>
      </c>
      <c r="J583" s="11">
        <v>318205.78999999998</v>
      </c>
      <c r="K583" s="11">
        <v>318205.78999999998</v>
      </c>
      <c r="L583" s="11">
        <v>318205.78999999998</v>
      </c>
      <c r="M583" s="11">
        <v>318205.78999999998</v>
      </c>
      <c r="N583" s="11">
        <v>331932.24</v>
      </c>
      <c r="O583" s="11">
        <v>-113658.36</v>
      </c>
      <c r="P583" s="11">
        <v>-115568.74</v>
      </c>
      <c r="Q583" s="11">
        <v>-117479.12</v>
      </c>
      <c r="R583" s="11">
        <v>-119389.5</v>
      </c>
      <c r="S583" s="11">
        <v>-121299.88</v>
      </c>
      <c r="T583" s="11">
        <v>-123210.26</v>
      </c>
      <c r="U583" s="11">
        <v>-125120.64</v>
      </c>
      <c r="V583" s="11">
        <v>-127031.96</v>
      </c>
      <c r="W583" s="11">
        <v>-128959.95</v>
      </c>
      <c r="X583" s="11">
        <v>-130903.66</v>
      </c>
      <c r="Y583" s="11">
        <v>-132847.37</v>
      </c>
      <c r="Z583" s="11">
        <v>-134791.07999999999</v>
      </c>
      <c r="AA583" s="11">
        <v>-136776.71</v>
      </c>
      <c r="AB583" s="12">
        <v>-1972</v>
      </c>
      <c r="AC583" s="11">
        <v>-1910.38</v>
      </c>
      <c r="AD583" s="11">
        <v>-1910.38</v>
      </c>
      <c r="AE583" s="11">
        <v>-1910.38</v>
      </c>
      <c r="AF583" s="11">
        <v>-1910.38</v>
      </c>
      <c r="AG583" s="11">
        <v>-1910.38</v>
      </c>
      <c r="AH583" s="11">
        <v>-1910.38</v>
      </c>
      <c r="AI583" s="11">
        <v>-1911.32</v>
      </c>
      <c r="AJ583" s="11">
        <v>-1927.99</v>
      </c>
      <c r="AK583" s="11">
        <v>-1943.71</v>
      </c>
      <c r="AL583" s="11">
        <v>-1943.71</v>
      </c>
      <c r="AM583" s="11">
        <v>-1943.71</v>
      </c>
      <c r="AN583" s="11">
        <v>-1985.63</v>
      </c>
      <c r="AO583" t="str">
        <f t="shared" si="89"/>
        <v>GD</v>
      </c>
      <c r="AP583" t="str">
        <f>IFERROR(IF(VLOOKUP(MID(A583,4,2),'Data.Lookup - Do Not Print'!$S$3:$T$7,2,FALSE)=1,MID(A583,4,2),0),"AN")</f>
        <v>ID</v>
      </c>
      <c r="AQ583" t="s">
        <v>986</v>
      </c>
      <c r="AR583" t="str">
        <f t="shared" si="90"/>
        <v>392000</v>
      </c>
      <c r="AS583" t="str">
        <f>IF(AO583="GD",VLOOKUP(_xlfn.NUMBERVALUE(AR583),'Data.Lookup - Do Not Print'!$D$3:$E$12,2,TRUE),VLOOKUP(_xlfn.NUMBERVALUE(AR583),'Data.Lookup - Do Not Print'!$A$3:$B$16,2,TRUE))</f>
        <v>Transportation - Tools</v>
      </c>
      <c r="AT583">
        <v>4</v>
      </c>
      <c r="AU583" t="str">
        <f t="shared" si="91"/>
        <v>GD.ID4</v>
      </c>
      <c r="AV583" s="46">
        <f>VLOOKUP($AU583,'2022-Allocations'!$I$6:$T$24,AV$8,FALSE)</f>
        <v>0</v>
      </c>
      <c r="AW583" s="46">
        <f>VLOOKUP($AU583,'2022-Allocations'!$I$6:$T$24,AW$8,FALSE)</f>
        <v>0</v>
      </c>
      <c r="AX583" s="46">
        <f>VLOOKUP($AU583,'2022-Allocations'!$I$6:$T$24,AX$8,FALSE)</f>
        <v>0</v>
      </c>
      <c r="AY583" s="46">
        <f>VLOOKUP($AU583,'2022-Allocations'!$I$6:$T$24,AY$8,FALSE)</f>
        <v>1</v>
      </c>
      <c r="AZ583" s="46">
        <f>VLOOKUP($AU583,'2022-Allocations'!$I$6:$T$24,AZ$8,FALSE)</f>
        <v>0</v>
      </c>
      <c r="BA583" s="121">
        <f t="shared" si="99"/>
        <v>0</v>
      </c>
      <c r="BB583" s="46">
        <f>VLOOKUP(A583,'Data.Lookup - Do Not Print'!$G$3:$I$802,3,FALSE)</f>
        <v>7.3300000000000004E-2</v>
      </c>
      <c r="BC583" s="46">
        <f>VLOOKUP(A583,'Data.Lookup - Do Not Print'!$M$3:$O$802,3,FALSE)</f>
        <v>4.0800000000000003E-2</v>
      </c>
      <c r="BD583" s="46" t="str">
        <f t="shared" si="93"/>
        <v>N</v>
      </c>
      <c r="BE583" s="126">
        <f t="shared" si="94"/>
        <v>0</v>
      </c>
      <c r="BF583" s="126">
        <f t="shared" si="95"/>
        <v>0</v>
      </c>
      <c r="BG583" s="126">
        <f t="shared" si="96"/>
        <v>0</v>
      </c>
      <c r="BH583" s="126">
        <f t="shared" si="97"/>
        <v>331932</v>
      </c>
      <c r="BI583" s="126">
        <f t="shared" si="98"/>
        <v>0</v>
      </c>
      <c r="BJ583" s="131">
        <f t="shared" si="92"/>
        <v>0</v>
      </c>
    </row>
    <row r="584" spans="1:62" ht="13.5" thickBot="1">
      <c r="A584" s="9" t="s">
        <v>601</v>
      </c>
      <c r="B584" s="11">
        <v>403823.96</v>
      </c>
      <c r="C584" s="11">
        <v>403823.96</v>
      </c>
      <c r="D584" s="11">
        <v>403823.96</v>
      </c>
      <c r="E584" s="11">
        <v>403823.96</v>
      </c>
      <c r="F584" s="11">
        <v>403823.96</v>
      </c>
      <c r="G584" s="11">
        <v>403823.96</v>
      </c>
      <c r="H584" s="11">
        <v>403823.96</v>
      </c>
      <c r="I584" s="11">
        <v>403823.96</v>
      </c>
      <c r="J584" s="11">
        <v>403823.96</v>
      </c>
      <c r="K584" s="11">
        <v>403823.96</v>
      </c>
      <c r="L584" s="11">
        <v>403823.96</v>
      </c>
      <c r="M584" s="11">
        <v>403823.96</v>
      </c>
      <c r="N584" s="11">
        <v>403823.96</v>
      </c>
      <c r="O584" s="11">
        <v>-258268.95</v>
      </c>
      <c r="P584" s="11">
        <v>-260214.04</v>
      </c>
      <c r="Q584" s="11">
        <v>-262159.13</v>
      </c>
      <c r="R584" s="11">
        <v>-264104.21999999997</v>
      </c>
      <c r="S584" s="11">
        <v>-266049.31</v>
      </c>
      <c r="T584" s="11">
        <v>-267994.40000000002</v>
      </c>
      <c r="U584" s="11">
        <v>-269939.49</v>
      </c>
      <c r="V584" s="11">
        <v>-271884.58</v>
      </c>
      <c r="W584" s="11">
        <v>-273829.67</v>
      </c>
      <c r="X584" s="11">
        <v>-275774.76</v>
      </c>
      <c r="Y584" s="11">
        <v>-277719.84999999998</v>
      </c>
      <c r="Z584" s="11">
        <v>-279664.94</v>
      </c>
      <c r="AA584" s="11">
        <v>-281610.03000000003</v>
      </c>
      <c r="AB584" s="11">
        <v>-1945.09</v>
      </c>
      <c r="AC584" s="11">
        <v>-1945.09</v>
      </c>
      <c r="AD584" s="11">
        <v>-1945.09</v>
      </c>
      <c r="AE584" s="11">
        <v>-1945.09</v>
      </c>
      <c r="AF584" s="11">
        <v>-1945.09</v>
      </c>
      <c r="AG584" s="11">
        <v>-1945.09</v>
      </c>
      <c r="AH584" s="11">
        <v>-1945.09</v>
      </c>
      <c r="AI584" s="11">
        <v>-1945.09</v>
      </c>
      <c r="AJ584" s="11">
        <v>-1945.09</v>
      </c>
      <c r="AK584" s="11">
        <v>-1945.09</v>
      </c>
      <c r="AL584" s="11">
        <v>-1945.09</v>
      </c>
      <c r="AM584" s="11">
        <v>-1945.09</v>
      </c>
      <c r="AN584" s="11">
        <v>-1945.09</v>
      </c>
      <c r="AO584" t="str">
        <f t="shared" si="89"/>
        <v>GD</v>
      </c>
      <c r="AP584" t="str">
        <f>IFERROR(IF(VLOOKUP(MID(A584,4,2),'Data.Lookup - Do Not Print'!$S$3:$T$7,2,FALSE)=1,MID(A584,4,2),0),"AN")</f>
        <v>ID</v>
      </c>
      <c r="AQ584" t="s">
        <v>986</v>
      </c>
      <c r="AR584" t="str">
        <f t="shared" si="90"/>
        <v>392046</v>
      </c>
      <c r="AS584" t="str">
        <f>IF(AO584="GD",VLOOKUP(_xlfn.NUMBERVALUE(AR584),'Data.Lookup - Do Not Print'!$D$3:$E$12,2,TRUE),VLOOKUP(_xlfn.NUMBERVALUE(AR584),'Data.Lookup - Do Not Print'!$A$3:$B$16,2,TRUE))</f>
        <v>Transportation - Tools</v>
      </c>
      <c r="AT584">
        <v>4</v>
      </c>
      <c r="AU584" t="str">
        <f t="shared" si="91"/>
        <v>GD.ID4</v>
      </c>
      <c r="AV584" s="46">
        <f>VLOOKUP($AU584,'2022-Allocations'!$I$6:$T$24,AV$8,FALSE)</f>
        <v>0</v>
      </c>
      <c r="AW584" s="46">
        <f>VLOOKUP($AU584,'2022-Allocations'!$I$6:$T$24,AW$8,FALSE)</f>
        <v>0</v>
      </c>
      <c r="AX584" s="46">
        <f>VLOOKUP($AU584,'2022-Allocations'!$I$6:$T$24,AX$8,FALSE)</f>
        <v>0</v>
      </c>
      <c r="AY584" s="46">
        <f>VLOOKUP($AU584,'2022-Allocations'!$I$6:$T$24,AY$8,FALSE)</f>
        <v>1</v>
      </c>
      <c r="AZ584" s="46">
        <f>VLOOKUP($AU584,'2022-Allocations'!$I$6:$T$24,AZ$8,FALSE)</f>
        <v>0</v>
      </c>
      <c r="BA584" s="121">
        <f t="shared" si="99"/>
        <v>0</v>
      </c>
      <c r="BB584" s="46">
        <f>VLOOKUP(A584,'Data.Lookup - Do Not Print'!$G$3:$I$802,3,FALSE)</f>
        <v>5.7799999999999997E-2</v>
      </c>
      <c r="BC584" s="46">
        <f>VLOOKUP(A584,'Data.Lookup - Do Not Print'!$M$3:$O$802,3,FALSE)</f>
        <v>2.3300000000000001E-2</v>
      </c>
      <c r="BD584" s="46" t="str">
        <f t="shared" si="93"/>
        <v>N</v>
      </c>
      <c r="BE584" s="126">
        <f t="shared" si="94"/>
        <v>0</v>
      </c>
      <c r="BF584" s="126">
        <f t="shared" si="95"/>
        <v>0</v>
      </c>
      <c r="BG584" s="126">
        <f t="shared" si="96"/>
        <v>0</v>
      </c>
      <c r="BH584" s="126">
        <f t="shared" si="97"/>
        <v>403824</v>
      </c>
      <c r="BI584" s="126">
        <f t="shared" si="98"/>
        <v>0</v>
      </c>
      <c r="BJ584" s="131">
        <f t="shared" si="92"/>
        <v>0</v>
      </c>
    </row>
    <row r="585" spans="1:62" ht="13.5" thickBot="1">
      <c r="A585" s="9" t="s">
        <v>602</v>
      </c>
      <c r="B585" s="11">
        <v>1042971.81</v>
      </c>
      <c r="C585" s="11">
        <v>1045836.9</v>
      </c>
      <c r="D585" s="11">
        <v>968252.16</v>
      </c>
      <c r="E585" s="11">
        <v>968252.16</v>
      </c>
      <c r="F585" s="11">
        <v>968252.16</v>
      </c>
      <c r="G585" s="11">
        <v>968252.16</v>
      </c>
      <c r="H585" s="11">
        <v>968252.16</v>
      </c>
      <c r="I585" s="11">
        <v>968252.16</v>
      </c>
      <c r="J585" s="11">
        <v>968252.16</v>
      </c>
      <c r="K585" s="11">
        <v>968252.16</v>
      </c>
      <c r="L585" s="11">
        <v>968252.16</v>
      </c>
      <c r="M585" s="11">
        <v>968252.16</v>
      </c>
      <c r="N585" s="11">
        <v>968252.16</v>
      </c>
      <c r="O585" s="11">
        <v>-519025.45</v>
      </c>
      <c r="P585" s="12">
        <v>-524056</v>
      </c>
      <c r="Q585" s="11">
        <v>-474130.76</v>
      </c>
      <c r="R585" s="11">
        <v>-478794.51</v>
      </c>
      <c r="S585" s="11">
        <v>-483458.26</v>
      </c>
      <c r="T585" s="11">
        <v>-488122.01</v>
      </c>
      <c r="U585" s="11">
        <v>-492785.76</v>
      </c>
      <c r="V585" s="11">
        <v>-497449.51</v>
      </c>
      <c r="W585" s="11">
        <v>-502113.26</v>
      </c>
      <c r="X585" s="11">
        <v>-506777.01</v>
      </c>
      <c r="Y585" s="11">
        <v>-511440.76</v>
      </c>
      <c r="Z585" s="11">
        <v>-516104.51</v>
      </c>
      <c r="AA585" s="11">
        <v>-520768.26</v>
      </c>
      <c r="AB585" s="11">
        <v>-4477.53</v>
      </c>
      <c r="AC585" s="11">
        <v>-5030.55</v>
      </c>
      <c r="AD585" s="11">
        <v>-4663.4799999999996</v>
      </c>
      <c r="AE585" s="11">
        <v>-4663.75</v>
      </c>
      <c r="AF585" s="11">
        <v>-4663.75</v>
      </c>
      <c r="AG585" s="11">
        <v>-4663.75</v>
      </c>
      <c r="AH585" s="11">
        <v>-4663.75</v>
      </c>
      <c r="AI585" s="11">
        <v>-4663.75</v>
      </c>
      <c r="AJ585" s="11">
        <v>-4663.75</v>
      </c>
      <c r="AK585" s="11">
        <v>-4663.75</v>
      </c>
      <c r="AL585" s="11">
        <v>-4663.75</v>
      </c>
      <c r="AM585" s="11">
        <v>-4663.75</v>
      </c>
      <c r="AN585" s="11">
        <v>-4663.75</v>
      </c>
      <c r="AO585" t="str">
        <f t="shared" si="89"/>
        <v>GD</v>
      </c>
      <c r="AP585" t="str">
        <f>IFERROR(IF(VLOOKUP(MID(A585,4,2),'Data.Lookup - Do Not Print'!$S$3:$T$7,2,FALSE)=1,MID(A585,4,2),0),"AN")</f>
        <v>ID</v>
      </c>
      <c r="AQ585" t="s">
        <v>986</v>
      </c>
      <c r="AR585" t="str">
        <f t="shared" si="90"/>
        <v>392048</v>
      </c>
      <c r="AS585" t="str">
        <f>IF(AO585="GD",VLOOKUP(_xlfn.NUMBERVALUE(AR585),'Data.Lookup - Do Not Print'!$D$3:$E$12,2,TRUE),VLOOKUP(_xlfn.NUMBERVALUE(AR585),'Data.Lookup - Do Not Print'!$A$3:$B$16,2,TRUE))</f>
        <v>Transportation - Tools</v>
      </c>
      <c r="AT585">
        <v>4</v>
      </c>
      <c r="AU585" t="str">
        <f t="shared" si="91"/>
        <v>GD.ID4</v>
      </c>
      <c r="AV585" s="46">
        <f>VLOOKUP($AU585,'2022-Allocations'!$I$6:$T$24,AV$8,FALSE)</f>
        <v>0</v>
      </c>
      <c r="AW585" s="46">
        <f>VLOOKUP($AU585,'2022-Allocations'!$I$6:$T$24,AW$8,FALSE)</f>
        <v>0</v>
      </c>
      <c r="AX585" s="46">
        <f>VLOOKUP($AU585,'2022-Allocations'!$I$6:$T$24,AX$8,FALSE)</f>
        <v>0</v>
      </c>
      <c r="AY585" s="46">
        <f>VLOOKUP($AU585,'2022-Allocations'!$I$6:$T$24,AY$8,FALSE)</f>
        <v>1</v>
      </c>
      <c r="AZ585" s="46">
        <f>VLOOKUP($AU585,'2022-Allocations'!$I$6:$T$24,AZ$8,FALSE)</f>
        <v>0</v>
      </c>
      <c r="BA585" s="121">
        <f t="shared" si="99"/>
        <v>0</v>
      </c>
      <c r="BB585" s="46">
        <f>VLOOKUP(A585,'Data.Lookup - Do Not Print'!$G$3:$I$802,3,FALSE)</f>
        <v>5.7799999999999997E-2</v>
      </c>
      <c r="BC585" s="46">
        <f>VLOOKUP(A585,'Data.Lookup - Do Not Print'!$M$3:$O$802,3,FALSE)</f>
        <v>2.3300000000000001E-2</v>
      </c>
      <c r="BD585" s="46" t="str">
        <f t="shared" si="93"/>
        <v>N</v>
      </c>
      <c r="BE585" s="126">
        <f t="shared" si="94"/>
        <v>0</v>
      </c>
      <c r="BF585" s="126">
        <f t="shared" si="95"/>
        <v>0</v>
      </c>
      <c r="BG585" s="126">
        <f t="shared" si="96"/>
        <v>0</v>
      </c>
      <c r="BH585" s="126">
        <f t="shared" si="97"/>
        <v>968252</v>
      </c>
      <c r="BI585" s="126">
        <f t="shared" si="98"/>
        <v>0</v>
      </c>
      <c r="BJ585" s="131">
        <f t="shared" si="92"/>
        <v>0</v>
      </c>
    </row>
    <row r="586" spans="1:62" ht="13.5" thickBot="1">
      <c r="A586" s="9" t="s">
        <v>603</v>
      </c>
      <c r="B586" s="11">
        <v>666222.68999999994</v>
      </c>
      <c r="C586" s="11">
        <v>666222.68999999994</v>
      </c>
      <c r="D586" s="11">
        <v>666222.68999999994</v>
      </c>
      <c r="E586" s="11">
        <v>666222.68999999994</v>
      </c>
      <c r="F586" s="11">
        <v>666222.68999999994</v>
      </c>
      <c r="G586" s="11">
        <v>666222.68999999994</v>
      </c>
      <c r="H586" s="11">
        <v>666222.68999999994</v>
      </c>
      <c r="I586" s="11">
        <v>666222.68999999994</v>
      </c>
      <c r="J586" s="11">
        <v>666222.68999999994</v>
      </c>
      <c r="K586" s="11">
        <v>666222.68999999994</v>
      </c>
      <c r="L586" s="11">
        <v>666222.68999999994</v>
      </c>
      <c r="M586" s="11">
        <v>666222.68999999994</v>
      </c>
      <c r="N586" s="11">
        <v>666222.68999999994</v>
      </c>
      <c r="O586" s="11">
        <v>-394510.68</v>
      </c>
      <c r="P586" s="11">
        <v>-397242.19</v>
      </c>
      <c r="Q586" s="11">
        <v>-399973.7</v>
      </c>
      <c r="R586" s="11">
        <v>-402705.21</v>
      </c>
      <c r="S586" s="11">
        <v>-405436.72</v>
      </c>
      <c r="T586" s="11">
        <v>-408168.23</v>
      </c>
      <c r="U586" s="11">
        <v>-410899.74</v>
      </c>
      <c r="V586" s="11">
        <v>-413631.25</v>
      </c>
      <c r="W586" s="11">
        <v>-416362.76</v>
      </c>
      <c r="X586" s="11">
        <v>-419094.27</v>
      </c>
      <c r="Y586" s="11">
        <v>-421825.78</v>
      </c>
      <c r="Z586" s="11">
        <v>-424557.29</v>
      </c>
      <c r="AA586" s="11">
        <v>-427288.8</v>
      </c>
      <c r="AB586" s="11">
        <v>-2731.51</v>
      </c>
      <c r="AC586" s="11">
        <v>-2731.51</v>
      </c>
      <c r="AD586" s="11">
        <v>-2731.51</v>
      </c>
      <c r="AE586" s="11">
        <v>-2731.51</v>
      </c>
      <c r="AF586" s="11">
        <v>-2731.51</v>
      </c>
      <c r="AG586" s="11">
        <v>-2731.51</v>
      </c>
      <c r="AH586" s="11">
        <v>-2731.51</v>
      </c>
      <c r="AI586" s="11">
        <v>-2731.51</v>
      </c>
      <c r="AJ586" s="11">
        <v>-2731.51</v>
      </c>
      <c r="AK586" s="11">
        <v>-2731.51</v>
      </c>
      <c r="AL586" s="11">
        <v>-2731.51</v>
      </c>
      <c r="AM586" s="11">
        <v>-2731.51</v>
      </c>
      <c r="AN586" s="11">
        <v>-2731.51</v>
      </c>
      <c r="AO586" t="str">
        <f t="shared" si="89"/>
        <v>GD</v>
      </c>
      <c r="AP586" t="str">
        <f>IFERROR(IF(VLOOKUP(MID(A586,4,2),'Data.Lookup - Do Not Print'!$S$3:$T$7,2,FALSE)=1,MID(A586,4,2),0),"AN")</f>
        <v>ID</v>
      </c>
      <c r="AQ586" t="s">
        <v>986</v>
      </c>
      <c r="AR586" t="str">
        <f t="shared" si="90"/>
        <v>392056</v>
      </c>
      <c r="AS586" t="str">
        <f>IF(AO586="GD",VLOOKUP(_xlfn.NUMBERVALUE(AR586),'Data.Lookup - Do Not Print'!$D$3:$E$12,2,TRUE),VLOOKUP(_xlfn.NUMBERVALUE(AR586),'Data.Lookup - Do Not Print'!$A$3:$B$16,2,TRUE))</f>
        <v>Transportation - Tools</v>
      </c>
      <c r="AT586">
        <v>4</v>
      </c>
      <c r="AU586" t="str">
        <f t="shared" si="91"/>
        <v>GD.ID4</v>
      </c>
      <c r="AV586" s="46">
        <f>VLOOKUP($AU586,'2022-Allocations'!$I$6:$T$24,AV$8,FALSE)</f>
        <v>0</v>
      </c>
      <c r="AW586" s="46">
        <f>VLOOKUP($AU586,'2022-Allocations'!$I$6:$T$24,AW$8,FALSE)</f>
        <v>0</v>
      </c>
      <c r="AX586" s="46">
        <f>VLOOKUP($AU586,'2022-Allocations'!$I$6:$T$24,AX$8,FALSE)</f>
        <v>0</v>
      </c>
      <c r="AY586" s="46">
        <f>VLOOKUP($AU586,'2022-Allocations'!$I$6:$T$24,AY$8,FALSE)</f>
        <v>1</v>
      </c>
      <c r="AZ586" s="46">
        <f>VLOOKUP($AU586,'2022-Allocations'!$I$6:$T$24,AZ$8,FALSE)</f>
        <v>0</v>
      </c>
      <c r="BA586" s="121">
        <f t="shared" si="99"/>
        <v>0</v>
      </c>
      <c r="BB586" s="46">
        <f>VLOOKUP(A586,'Data.Lookup - Do Not Print'!$G$3:$I$802,3,FALSE)</f>
        <v>4.9200000000000001E-2</v>
      </c>
      <c r="BC586" s="46">
        <f>VLOOKUP(A586,'Data.Lookup - Do Not Print'!$M$3:$O$802,3,FALSE)</f>
        <v>2.0400000000000001E-2</v>
      </c>
      <c r="BD586" s="46" t="str">
        <f t="shared" si="93"/>
        <v>N</v>
      </c>
      <c r="BE586" s="126">
        <f t="shared" si="94"/>
        <v>0</v>
      </c>
      <c r="BF586" s="126">
        <f t="shared" si="95"/>
        <v>0</v>
      </c>
      <c r="BG586" s="126">
        <f t="shared" si="96"/>
        <v>0</v>
      </c>
      <c r="BH586" s="126">
        <f t="shared" si="97"/>
        <v>666223</v>
      </c>
      <c r="BI586" s="126">
        <f t="shared" si="98"/>
        <v>0</v>
      </c>
      <c r="BJ586" s="131">
        <f t="shared" si="92"/>
        <v>0</v>
      </c>
    </row>
    <row r="587" spans="1:62" ht="13.5" thickBot="1">
      <c r="A587" s="9" t="s">
        <v>604</v>
      </c>
      <c r="B587" s="11">
        <v>131437.9</v>
      </c>
      <c r="C587" s="11">
        <v>131437.9</v>
      </c>
      <c r="D587" s="11">
        <v>131437.9</v>
      </c>
      <c r="E587" s="11">
        <v>131437.9</v>
      </c>
      <c r="F587" s="11">
        <v>131437.9</v>
      </c>
      <c r="G587" s="11">
        <v>131437.9</v>
      </c>
      <c r="H587" s="11">
        <v>131437.9</v>
      </c>
      <c r="I587" s="11">
        <v>131437.9</v>
      </c>
      <c r="J587" s="11">
        <v>131437.9</v>
      </c>
      <c r="K587" s="11">
        <v>131437.9</v>
      </c>
      <c r="L587" s="11">
        <v>131437.9</v>
      </c>
      <c r="M587" s="11">
        <v>131437.9</v>
      </c>
      <c r="N587" s="11">
        <v>131437.9</v>
      </c>
      <c r="O587" s="11">
        <v>-49741.71</v>
      </c>
      <c r="P587" s="11">
        <v>-50280.61</v>
      </c>
      <c r="Q587" s="11">
        <v>-50819.51</v>
      </c>
      <c r="R587" s="11">
        <v>-51358.41</v>
      </c>
      <c r="S587" s="11">
        <v>-51897.31</v>
      </c>
      <c r="T587" s="11">
        <v>-52436.21</v>
      </c>
      <c r="U587" s="11">
        <v>-52975.11</v>
      </c>
      <c r="V587" s="11">
        <v>-53514.01</v>
      </c>
      <c r="W587" s="11">
        <v>-54052.91</v>
      </c>
      <c r="X587" s="11">
        <v>-54591.81</v>
      </c>
      <c r="Y587" s="11">
        <v>-55130.71</v>
      </c>
      <c r="Z587" s="11">
        <v>-55669.61</v>
      </c>
      <c r="AA587" s="11">
        <v>-56208.51</v>
      </c>
      <c r="AB587" s="11">
        <v>-538.9</v>
      </c>
      <c r="AC587" s="11">
        <v>-538.9</v>
      </c>
      <c r="AD587" s="11">
        <v>-538.9</v>
      </c>
      <c r="AE587" s="11">
        <v>-538.9</v>
      </c>
      <c r="AF587" s="11">
        <v>-538.9</v>
      </c>
      <c r="AG587" s="11">
        <v>-538.9</v>
      </c>
      <c r="AH587" s="11">
        <v>-538.9</v>
      </c>
      <c r="AI587" s="11">
        <v>-538.9</v>
      </c>
      <c r="AJ587" s="11">
        <v>-538.9</v>
      </c>
      <c r="AK587" s="11">
        <v>-538.9</v>
      </c>
      <c r="AL587" s="11">
        <v>-538.9</v>
      </c>
      <c r="AM587" s="11">
        <v>-538.9</v>
      </c>
      <c r="AN587" s="11">
        <v>-538.9</v>
      </c>
      <c r="AO587" t="str">
        <f t="shared" ref="AO587:AO650" si="100">LEFT(A587,2)</f>
        <v>GD</v>
      </c>
      <c r="AP587" t="str">
        <f>IFERROR(IF(VLOOKUP(MID(A587,4,2),'Data.Lookup - Do Not Print'!$S$3:$T$7,2,FALSE)=1,MID(A587,4,2),0),"AN")</f>
        <v>ID</v>
      </c>
      <c r="AQ587" t="s">
        <v>986</v>
      </c>
      <c r="AR587" t="str">
        <f t="shared" ref="AR587:AR650" si="101">RIGHT(A587,6)</f>
        <v>392057</v>
      </c>
      <c r="AS587" t="str">
        <f>IF(AO587="GD",VLOOKUP(_xlfn.NUMBERVALUE(AR587),'Data.Lookup - Do Not Print'!$D$3:$E$12,2,TRUE),VLOOKUP(_xlfn.NUMBERVALUE(AR587),'Data.Lookup - Do Not Print'!$A$3:$B$16,2,TRUE))</f>
        <v>Transportation - Tools</v>
      </c>
      <c r="AT587">
        <v>4</v>
      </c>
      <c r="AU587" t="str">
        <f t="shared" ref="AU587:AU650" si="102">_xlfn.CONCAT(AO587,".",AP587,AT587)</f>
        <v>GD.ID4</v>
      </c>
      <c r="AV587" s="46">
        <f>VLOOKUP($AU587,'2022-Allocations'!$I$6:$T$24,AV$8,FALSE)</f>
        <v>0</v>
      </c>
      <c r="AW587" s="46">
        <f>VLOOKUP($AU587,'2022-Allocations'!$I$6:$T$24,AW$8,FALSE)</f>
        <v>0</v>
      </c>
      <c r="AX587" s="46">
        <f>VLOOKUP($AU587,'2022-Allocations'!$I$6:$T$24,AX$8,FALSE)</f>
        <v>0</v>
      </c>
      <c r="AY587" s="46">
        <f>VLOOKUP($AU587,'2022-Allocations'!$I$6:$T$24,AY$8,FALSE)</f>
        <v>1</v>
      </c>
      <c r="AZ587" s="46">
        <f>VLOOKUP($AU587,'2022-Allocations'!$I$6:$T$24,AZ$8,FALSE)</f>
        <v>0</v>
      </c>
      <c r="BA587" s="121">
        <f t="shared" si="99"/>
        <v>0</v>
      </c>
      <c r="BB587" s="46">
        <f>VLOOKUP(A587,'Data.Lookup - Do Not Print'!$G$3:$I$802,3,FALSE)</f>
        <v>4.9200000000000001E-2</v>
      </c>
      <c r="BC587" s="46">
        <f>VLOOKUP(A587,'Data.Lookup - Do Not Print'!$M$3:$O$802,3,FALSE)</f>
        <v>2.0400000000000001E-2</v>
      </c>
      <c r="BD587" s="46" t="str">
        <f t="shared" si="93"/>
        <v>N</v>
      </c>
      <c r="BE587" s="126">
        <f t="shared" si="94"/>
        <v>0</v>
      </c>
      <c r="BF587" s="126">
        <f t="shared" si="95"/>
        <v>0</v>
      </c>
      <c r="BG587" s="126">
        <f t="shared" si="96"/>
        <v>0</v>
      </c>
      <c r="BH587" s="126">
        <f t="shared" si="97"/>
        <v>131438</v>
      </c>
      <c r="BI587" s="126">
        <f t="shared" si="98"/>
        <v>0</v>
      </c>
      <c r="BJ587" s="131">
        <f t="shared" ref="BJ587:BJ650" si="103">IF(ABS(SUM(BE587:BI587)-N587)&gt;1,"Allocate",0)</f>
        <v>0</v>
      </c>
    </row>
    <row r="588" spans="1:62" ht="13.5" thickBot="1">
      <c r="A588" s="9" t="s">
        <v>605</v>
      </c>
      <c r="B588" s="11">
        <v>374663.84</v>
      </c>
      <c r="C588" s="11">
        <v>374663.84</v>
      </c>
      <c r="D588" s="11">
        <v>374663.84</v>
      </c>
      <c r="E588" s="11">
        <v>374663.84</v>
      </c>
      <c r="F588" s="11">
        <v>374663.84</v>
      </c>
      <c r="G588" s="11">
        <v>374663.84</v>
      </c>
      <c r="H588" s="11">
        <v>374663.84</v>
      </c>
      <c r="I588" s="11">
        <v>374663.84</v>
      </c>
      <c r="J588" s="11">
        <v>374663.84</v>
      </c>
      <c r="K588" s="11">
        <v>374663.84</v>
      </c>
      <c r="L588" s="11">
        <v>374663.84</v>
      </c>
      <c r="M588" s="11">
        <v>374663.84</v>
      </c>
      <c r="N588" s="11">
        <v>607559.27</v>
      </c>
      <c r="O588" s="11">
        <v>-141221.25</v>
      </c>
      <c r="P588" s="11">
        <v>-143013.39000000001</v>
      </c>
      <c r="Q588" s="11">
        <v>-144805.53</v>
      </c>
      <c r="R588" s="11">
        <v>-146597.67000000001</v>
      </c>
      <c r="S588" s="11">
        <v>-148389.81</v>
      </c>
      <c r="T588" s="11">
        <v>-150181.95000000001</v>
      </c>
      <c r="U588" s="11">
        <v>-151974.09</v>
      </c>
      <c r="V588" s="11">
        <v>-153766.23000000001</v>
      </c>
      <c r="W588" s="11">
        <v>-155558.37</v>
      </c>
      <c r="X588" s="11">
        <v>-157350.51</v>
      </c>
      <c r="Y588" s="11">
        <v>-159142.65</v>
      </c>
      <c r="Z588" s="11">
        <v>-160934.79</v>
      </c>
      <c r="AA588" s="11">
        <v>-163283.94</v>
      </c>
      <c r="AB588" s="11">
        <v>-1792.14</v>
      </c>
      <c r="AC588" s="11">
        <v>-1792.14</v>
      </c>
      <c r="AD588" s="11">
        <v>-1792.14</v>
      </c>
      <c r="AE588" s="11">
        <v>-1792.14</v>
      </c>
      <c r="AF588" s="11">
        <v>-1792.14</v>
      </c>
      <c r="AG588" s="11">
        <v>-1792.14</v>
      </c>
      <c r="AH588" s="11">
        <v>-1792.14</v>
      </c>
      <c r="AI588" s="11">
        <v>-1792.14</v>
      </c>
      <c r="AJ588" s="11">
        <v>-1792.14</v>
      </c>
      <c r="AK588" s="11">
        <v>-1792.14</v>
      </c>
      <c r="AL588" s="11">
        <v>-1792.14</v>
      </c>
      <c r="AM588" s="11">
        <v>-1792.14</v>
      </c>
      <c r="AN588" s="11">
        <v>-2349.15</v>
      </c>
      <c r="AO588" t="str">
        <f t="shared" si="100"/>
        <v>GD</v>
      </c>
      <c r="AP588" t="str">
        <f>IFERROR(IF(VLOOKUP(MID(A588,4,2),'Data.Lookup - Do Not Print'!$S$3:$T$7,2,FALSE)=1,MID(A588,4,2),0),"AN")</f>
        <v>ID</v>
      </c>
      <c r="AQ588" t="s">
        <v>986</v>
      </c>
      <c r="AR588" t="str">
        <f t="shared" si="101"/>
        <v>392058</v>
      </c>
      <c r="AS588" t="str">
        <f>IF(AO588="GD",VLOOKUP(_xlfn.NUMBERVALUE(AR588),'Data.Lookup - Do Not Print'!$D$3:$E$12,2,TRUE),VLOOKUP(_xlfn.NUMBERVALUE(AR588),'Data.Lookup - Do Not Print'!$A$3:$B$16,2,TRUE))</f>
        <v>Transportation - Tools</v>
      </c>
      <c r="AT588">
        <v>4</v>
      </c>
      <c r="AU588" t="str">
        <f t="shared" si="102"/>
        <v>GD.ID4</v>
      </c>
      <c r="AV588" s="46">
        <f>VLOOKUP($AU588,'2022-Allocations'!$I$6:$T$24,AV$8,FALSE)</f>
        <v>0</v>
      </c>
      <c r="AW588" s="46">
        <f>VLOOKUP($AU588,'2022-Allocations'!$I$6:$T$24,AW$8,FALSE)</f>
        <v>0</v>
      </c>
      <c r="AX588" s="46">
        <f>VLOOKUP($AU588,'2022-Allocations'!$I$6:$T$24,AX$8,FALSE)</f>
        <v>0</v>
      </c>
      <c r="AY588" s="46">
        <f>VLOOKUP($AU588,'2022-Allocations'!$I$6:$T$24,AY$8,FALSE)</f>
        <v>1</v>
      </c>
      <c r="AZ588" s="46">
        <f>VLOOKUP($AU588,'2022-Allocations'!$I$6:$T$24,AZ$8,FALSE)</f>
        <v>0</v>
      </c>
      <c r="BA588" s="121">
        <f t="shared" si="99"/>
        <v>0</v>
      </c>
      <c r="BB588" s="46">
        <f>VLOOKUP(A588,'Data.Lookup - Do Not Print'!$G$3:$I$802,3,FALSE)</f>
        <v>5.74E-2</v>
      </c>
      <c r="BC588" s="46">
        <f>VLOOKUP(A588,'Data.Lookup - Do Not Print'!$M$3:$O$802,3,FALSE)</f>
        <v>2.8000000000000001E-2</v>
      </c>
      <c r="BD588" s="46" t="str">
        <f t="shared" ref="BD588:BD651" si="104">IF(AND(BB588=0,BC588=0),"Y","N")</f>
        <v>N</v>
      </c>
      <c r="BE588" s="126">
        <f t="shared" ref="BE588:BE651" si="105">ROUND($N588*AV588,0)</f>
        <v>0</v>
      </c>
      <c r="BF588" s="126">
        <f t="shared" ref="BF588:BF651" si="106">ROUND($N588*AW588,0)</f>
        <v>0</v>
      </c>
      <c r="BG588" s="126">
        <f t="shared" ref="BG588:BG651" si="107">ROUND($N588*AX588,0)</f>
        <v>0</v>
      </c>
      <c r="BH588" s="126">
        <f t="shared" ref="BH588:BH651" si="108">ROUND($N588*AY588,0)</f>
        <v>607559</v>
      </c>
      <c r="BI588" s="126">
        <f t="shared" ref="BI588:BI651" si="109">ROUND($N588*AZ588,0)</f>
        <v>0</v>
      </c>
      <c r="BJ588" s="131">
        <f t="shared" si="103"/>
        <v>0</v>
      </c>
    </row>
    <row r="589" spans="1:62" ht="13.5" thickBot="1">
      <c r="A589" s="9" t="s">
        <v>606</v>
      </c>
      <c r="B589" s="12">
        <v>0</v>
      </c>
      <c r="C589" s="12">
        <v>0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t="str">
        <f t="shared" si="100"/>
        <v>GD</v>
      </c>
      <c r="AP589" t="str">
        <f>IFERROR(IF(VLOOKUP(MID(A589,4,2),'Data.Lookup - Do Not Print'!$S$3:$T$7,2,FALSE)=1,MID(A589,4,2),0),"AN")</f>
        <v>ID</v>
      </c>
      <c r="AQ589" t="s">
        <v>986</v>
      </c>
      <c r="AR589" t="str">
        <f t="shared" si="101"/>
        <v>392700</v>
      </c>
      <c r="AS589" t="str">
        <f>IF(AO589="GD",VLOOKUP(_xlfn.NUMBERVALUE(AR589),'Data.Lookup - Do Not Print'!$D$3:$E$12,2,TRUE),VLOOKUP(_xlfn.NUMBERVALUE(AR589),'Data.Lookup - Do Not Print'!$A$3:$B$16,2,TRUE))</f>
        <v>Transportation - Tools</v>
      </c>
      <c r="AT589">
        <v>4</v>
      </c>
      <c r="AU589" t="str">
        <f t="shared" si="102"/>
        <v>GD.ID4</v>
      </c>
      <c r="AV589" s="46">
        <f>VLOOKUP($AU589,'2022-Allocations'!$I$6:$T$24,AV$8,FALSE)</f>
        <v>0</v>
      </c>
      <c r="AW589" s="46">
        <f>VLOOKUP($AU589,'2022-Allocations'!$I$6:$T$24,AW$8,FALSE)</f>
        <v>0</v>
      </c>
      <c r="AX589" s="46">
        <f>VLOOKUP($AU589,'2022-Allocations'!$I$6:$T$24,AX$8,FALSE)</f>
        <v>0</v>
      </c>
      <c r="AY589" s="46">
        <f>VLOOKUP($AU589,'2022-Allocations'!$I$6:$T$24,AY$8,FALSE)</f>
        <v>1</v>
      </c>
      <c r="AZ589" s="46">
        <f>VLOOKUP($AU589,'2022-Allocations'!$I$6:$T$24,AZ$8,FALSE)</f>
        <v>0</v>
      </c>
      <c r="BA589" s="121">
        <f t="shared" si="99"/>
        <v>0</v>
      </c>
      <c r="BB589" s="46">
        <f>VLOOKUP(A589,'Data.Lookup - Do Not Print'!$G$3:$I$802,3,FALSE)</f>
        <v>4.9299999999999997E-2</v>
      </c>
      <c r="BC589" s="46">
        <f>VLOOKUP(A589,'Data.Lookup - Do Not Print'!$M$3:$O$802,3,FALSE)</f>
        <v>4.0800000000000003E-2</v>
      </c>
      <c r="BD589" s="46" t="str">
        <f t="shared" si="104"/>
        <v>N</v>
      </c>
      <c r="BE589" s="126">
        <f t="shared" si="105"/>
        <v>0</v>
      </c>
      <c r="BF589" s="126">
        <f t="shared" si="106"/>
        <v>0</v>
      </c>
      <c r="BG589" s="126">
        <f t="shared" si="107"/>
        <v>0</v>
      </c>
      <c r="BH589" s="126">
        <f t="shared" si="108"/>
        <v>0</v>
      </c>
      <c r="BI589" s="126">
        <f t="shared" si="109"/>
        <v>0</v>
      </c>
      <c r="BJ589" s="131">
        <f t="shared" si="103"/>
        <v>0</v>
      </c>
    </row>
    <row r="590" spans="1:62" ht="13.5" thickBot="1">
      <c r="A590" s="9" t="s">
        <v>607</v>
      </c>
      <c r="B590" s="12">
        <v>0</v>
      </c>
      <c r="C590" s="12">
        <v>0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t="str">
        <f t="shared" si="100"/>
        <v>GD</v>
      </c>
      <c r="AP590" t="str">
        <f>IFERROR(IF(VLOOKUP(MID(A590,4,2),'Data.Lookup - Do Not Print'!$S$3:$T$7,2,FALSE)=1,MID(A590,4,2),0),"AN")</f>
        <v>ID</v>
      </c>
      <c r="AQ590" t="s">
        <v>986</v>
      </c>
      <c r="AR590" t="str">
        <f t="shared" si="101"/>
        <v>392758</v>
      </c>
      <c r="AS590" t="str">
        <f>IF(AO590="GD",VLOOKUP(_xlfn.NUMBERVALUE(AR590),'Data.Lookup - Do Not Print'!$D$3:$E$12,2,TRUE),VLOOKUP(_xlfn.NUMBERVALUE(AR590),'Data.Lookup - Do Not Print'!$A$3:$B$16,2,TRUE))</f>
        <v>Transportation - Tools</v>
      </c>
      <c r="AT590">
        <v>4</v>
      </c>
      <c r="AU590" t="str">
        <f t="shared" si="102"/>
        <v>GD.ID4</v>
      </c>
      <c r="AV590" s="46">
        <f>VLOOKUP($AU590,'2022-Allocations'!$I$6:$T$24,AV$8,FALSE)</f>
        <v>0</v>
      </c>
      <c r="AW590" s="46">
        <f>VLOOKUP($AU590,'2022-Allocations'!$I$6:$T$24,AW$8,FALSE)</f>
        <v>0</v>
      </c>
      <c r="AX590" s="46">
        <f>VLOOKUP($AU590,'2022-Allocations'!$I$6:$T$24,AX$8,FALSE)</f>
        <v>0</v>
      </c>
      <c r="AY590" s="46">
        <f>VLOOKUP($AU590,'2022-Allocations'!$I$6:$T$24,AY$8,FALSE)</f>
        <v>1</v>
      </c>
      <c r="AZ590" s="46">
        <f>VLOOKUP($AU590,'2022-Allocations'!$I$6:$T$24,AZ$8,FALSE)</f>
        <v>0</v>
      </c>
      <c r="BA590" s="121">
        <f t="shared" si="99"/>
        <v>0</v>
      </c>
      <c r="BB590" s="46">
        <f>VLOOKUP(A590,'Data.Lookup - Do Not Print'!$G$3:$I$802,3,FALSE)</f>
        <v>0</v>
      </c>
      <c r="BC590" s="46">
        <f>VLOOKUP(A590,'Data.Lookup - Do Not Print'!$M$3:$O$802,3,FALSE)</f>
        <v>2.8000000000000001E-2</v>
      </c>
      <c r="BD590" s="46" t="str">
        <f t="shared" si="104"/>
        <v>N</v>
      </c>
      <c r="BE590" s="126">
        <f t="shared" si="105"/>
        <v>0</v>
      </c>
      <c r="BF590" s="126">
        <f t="shared" si="106"/>
        <v>0</v>
      </c>
      <c r="BG590" s="126">
        <f t="shared" si="107"/>
        <v>0</v>
      </c>
      <c r="BH590" s="126">
        <f t="shared" si="108"/>
        <v>0</v>
      </c>
      <c r="BI590" s="126">
        <f t="shared" si="109"/>
        <v>0</v>
      </c>
      <c r="BJ590" s="131">
        <f t="shared" si="103"/>
        <v>0</v>
      </c>
    </row>
    <row r="591" spans="1:62" ht="13.5" thickBot="1">
      <c r="A591" s="9" t="s">
        <v>608</v>
      </c>
      <c r="B591" s="11">
        <v>322899.55</v>
      </c>
      <c r="C591" s="11">
        <v>323551.89</v>
      </c>
      <c r="D591" s="11">
        <v>323551.89</v>
      </c>
      <c r="E591" s="11">
        <v>323551.89</v>
      </c>
      <c r="F591" s="11">
        <v>323551.89</v>
      </c>
      <c r="G591" s="11">
        <v>334743.98</v>
      </c>
      <c r="H591" s="11">
        <v>338151.13</v>
      </c>
      <c r="I591" s="11">
        <v>338151.13</v>
      </c>
      <c r="J591" s="11">
        <v>338151.13</v>
      </c>
      <c r="K591" s="11">
        <v>346429.77</v>
      </c>
      <c r="L591" s="11">
        <v>346429.77</v>
      </c>
      <c r="M591" s="11">
        <v>361933.41</v>
      </c>
      <c r="N591" s="11">
        <v>366770.15</v>
      </c>
      <c r="O591" s="11">
        <v>-169941.14</v>
      </c>
      <c r="P591" s="11">
        <v>-170071.61</v>
      </c>
      <c r="Q591" s="11">
        <v>-171419.74</v>
      </c>
      <c r="R591" s="11">
        <v>-172767.87</v>
      </c>
      <c r="S591" s="12">
        <v>-174116</v>
      </c>
      <c r="T591" s="11">
        <v>-175487.45</v>
      </c>
      <c r="U591" s="11">
        <v>-176889.31</v>
      </c>
      <c r="V591" s="11">
        <v>-178298.27</v>
      </c>
      <c r="W591" s="11">
        <v>-179707.23</v>
      </c>
      <c r="X591" s="11">
        <v>-181133.44</v>
      </c>
      <c r="Y591" s="11">
        <v>-182576.9</v>
      </c>
      <c r="Z591" s="11">
        <v>-184052.66</v>
      </c>
      <c r="AA591" s="11">
        <v>-185570.79</v>
      </c>
      <c r="AB591" s="11">
        <v>-1345.41</v>
      </c>
      <c r="AC591" s="11">
        <v>-1346.77</v>
      </c>
      <c r="AD591" s="11">
        <v>-1348.13</v>
      </c>
      <c r="AE591" s="11">
        <v>-1348.13</v>
      </c>
      <c r="AF591" s="11">
        <v>-1348.13</v>
      </c>
      <c r="AG591" s="11">
        <v>-1371.45</v>
      </c>
      <c r="AH591" s="11">
        <v>-1401.86</v>
      </c>
      <c r="AI591" s="11">
        <v>-1408.96</v>
      </c>
      <c r="AJ591" s="11">
        <v>-1408.96</v>
      </c>
      <c r="AK591" s="11">
        <v>-1426.21</v>
      </c>
      <c r="AL591" s="11">
        <v>-1443.46</v>
      </c>
      <c r="AM591" s="11">
        <v>-1475.76</v>
      </c>
      <c r="AN591" s="11">
        <v>-1518.13</v>
      </c>
      <c r="AO591" t="str">
        <f t="shared" si="100"/>
        <v>GD</v>
      </c>
      <c r="AP591" t="str">
        <f>IFERROR(IF(VLOOKUP(MID(A591,4,2),'Data.Lookup - Do Not Print'!$S$3:$T$7,2,FALSE)=1,MID(A591,4,2),0),"AN")</f>
        <v>ID</v>
      </c>
      <c r="AQ591" t="s">
        <v>986</v>
      </c>
      <c r="AR591" t="str">
        <f t="shared" si="101"/>
        <v>394000</v>
      </c>
      <c r="AS591" t="str">
        <f>IF(AO591="GD",VLOOKUP(_xlfn.NUMBERVALUE(AR591),'Data.Lookup - Do Not Print'!$D$3:$E$12,2,TRUE),VLOOKUP(_xlfn.NUMBERVALUE(AR591),'Data.Lookup - Do Not Print'!$A$3:$B$16,2,TRUE))</f>
        <v>General</v>
      </c>
      <c r="AT591">
        <v>4</v>
      </c>
      <c r="AU591" t="str">
        <f t="shared" si="102"/>
        <v>GD.ID4</v>
      </c>
      <c r="AV591" s="46">
        <f>VLOOKUP($AU591,'2022-Allocations'!$I$6:$T$24,AV$8,FALSE)</f>
        <v>0</v>
      </c>
      <c r="AW591" s="46">
        <f>VLOOKUP($AU591,'2022-Allocations'!$I$6:$T$24,AW$8,FALSE)</f>
        <v>0</v>
      </c>
      <c r="AX591" s="46">
        <f>VLOOKUP($AU591,'2022-Allocations'!$I$6:$T$24,AX$8,FALSE)</f>
        <v>0</v>
      </c>
      <c r="AY591" s="46">
        <f>VLOOKUP($AU591,'2022-Allocations'!$I$6:$T$24,AY$8,FALSE)</f>
        <v>1</v>
      </c>
      <c r="AZ591" s="46">
        <f>VLOOKUP($AU591,'2022-Allocations'!$I$6:$T$24,AZ$8,FALSE)</f>
        <v>0</v>
      </c>
      <c r="BA591" s="121">
        <f t="shared" si="99"/>
        <v>0</v>
      </c>
      <c r="BB591" s="46">
        <f>VLOOKUP(A591,'Data.Lookup - Do Not Print'!$G$3:$I$802,3,FALSE)</f>
        <v>0.05</v>
      </c>
      <c r="BC591" s="46">
        <f>VLOOKUP(A591,'Data.Lookup - Do Not Print'!$M$3:$O$802,3,FALSE)</f>
        <v>0.05</v>
      </c>
      <c r="BD591" s="46" t="str">
        <f t="shared" si="104"/>
        <v>N</v>
      </c>
      <c r="BE591" s="126">
        <f t="shared" si="105"/>
        <v>0</v>
      </c>
      <c r="BF591" s="126">
        <f t="shared" si="106"/>
        <v>0</v>
      </c>
      <c r="BG591" s="126">
        <f t="shared" si="107"/>
        <v>0</v>
      </c>
      <c r="BH591" s="126">
        <f t="shared" si="108"/>
        <v>366770</v>
      </c>
      <c r="BI591" s="126">
        <f t="shared" si="109"/>
        <v>0</v>
      </c>
      <c r="BJ591" s="131">
        <f t="shared" si="103"/>
        <v>0</v>
      </c>
    </row>
    <row r="592" spans="1:62" ht="13.5" thickBot="1">
      <c r="A592" s="9" t="s">
        <v>609</v>
      </c>
      <c r="B592" s="12">
        <v>0</v>
      </c>
      <c r="C592" s="12">
        <v>0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1">
        <v>1703.26</v>
      </c>
      <c r="P592" s="11">
        <v>1703.26</v>
      </c>
      <c r="Q592" s="11">
        <v>1703.26</v>
      </c>
      <c r="R592" s="11">
        <v>1703.26</v>
      </c>
      <c r="S592" s="11">
        <v>1703.26</v>
      </c>
      <c r="T592" s="11">
        <v>1703.26</v>
      </c>
      <c r="U592" s="11">
        <v>1703.26</v>
      </c>
      <c r="V592" s="11">
        <v>1703.26</v>
      </c>
      <c r="W592" s="11">
        <v>1703.26</v>
      </c>
      <c r="X592" s="11">
        <v>1703.26</v>
      </c>
      <c r="Y592" s="11">
        <v>1703.26</v>
      </c>
      <c r="Z592" s="11">
        <v>1703.26</v>
      </c>
      <c r="AA592" s="11">
        <v>1703.26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t="str">
        <f t="shared" si="100"/>
        <v>GD</v>
      </c>
      <c r="AP592" t="str">
        <f>IFERROR(IF(VLOOKUP(MID(A592,4,2),'Data.Lookup - Do Not Print'!$S$3:$T$7,2,FALSE)=1,MID(A592,4,2),0),"AN")</f>
        <v>ID</v>
      </c>
      <c r="AQ592" t="s">
        <v>986</v>
      </c>
      <c r="AR592" t="str">
        <f t="shared" si="101"/>
        <v>395000</v>
      </c>
      <c r="AS592" t="str">
        <f>IF(AO592="GD",VLOOKUP(_xlfn.NUMBERVALUE(AR592),'Data.Lookup - Do Not Print'!$D$3:$E$12,2,TRUE),VLOOKUP(_xlfn.NUMBERVALUE(AR592),'Data.Lookup - Do Not Print'!$A$3:$B$16,2,TRUE))</f>
        <v>General</v>
      </c>
      <c r="AT592">
        <v>4</v>
      </c>
      <c r="AU592" t="str">
        <f t="shared" si="102"/>
        <v>GD.ID4</v>
      </c>
      <c r="AV592" s="46">
        <f>VLOOKUP($AU592,'2022-Allocations'!$I$6:$T$24,AV$8,FALSE)</f>
        <v>0</v>
      </c>
      <c r="AW592" s="46">
        <f>VLOOKUP($AU592,'2022-Allocations'!$I$6:$T$24,AW$8,FALSE)</f>
        <v>0</v>
      </c>
      <c r="AX592" s="46">
        <f>VLOOKUP($AU592,'2022-Allocations'!$I$6:$T$24,AX$8,FALSE)</f>
        <v>0</v>
      </c>
      <c r="AY592" s="46">
        <f>VLOOKUP($AU592,'2022-Allocations'!$I$6:$T$24,AY$8,FALSE)</f>
        <v>1</v>
      </c>
      <c r="AZ592" s="46">
        <f>VLOOKUP($AU592,'2022-Allocations'!$I$6:$T$24,AZ$8,FALSE)</f>
        <v>0</v>
      </c>
      <c r="BA592" s="121">
        <f t="shared" si="99"/>
        <v>0</v>
      </c>
      <c r="BB592" s="46">
        <f>VLOOKUP(A592,'Data.Lookup - Do Not Print'!$G$3:$I$802,3,FALSE)</f>
        <v>6.6699999999999995E-2</v>
      </c>
      <c r="BC592" s="46">
        <f>VLOOKUP(A592,'Data.Lookup - Do Not Print'!$M$3:$O$802,3,FALSE)</f>
        <v>6.6699999999999995E-2</v>
      </c>
      <c r="BD592" s="46" t="str">
        <f t="shared" si="104"/>
        <v>N</v>
      </c>
      <c r="BE592" s="126">
        <f t="shared" si="105"/>
        <v>0</v>
      </c>
      <c r="BF592" s="126">
        <f t="shared" si="106"/>
        <v>0</v>
      </c>
      <c r="BG592" s="126">
        <f t="shared" si="107"/>
        <v>0</v>
      </c>
      <c r="BH592" s="126">
        <f t="shared" si="108"/>
        <v>0</v>
      </c>
      <c r="BI592" s="126">
        <f t="shared" si="109"/>
        <v>0</v>
      </c>
      <c r="BJ592" s="131">
        <f t="shared" si="103"/>
        <v>0</v>
      </c>
    </row>
    <row r="593" spans="1:62" ht="13.5" thickBot="1">
      <c r="A593" s="9" t="s">
        <v>610</v>
      </c>
      <c r="B593" s="11">
        <v>522555.98</v>
      </c>
      <c r="C593" s="11">
        <v>522555.98</v>
      </c>
      <c r="D593" s="11">
        <v>522555.98</v>
      </c>
      <c r="E593" s="11">
        <v>522555.98</v>
      </c>
      <c r="F593" s="11">
        <v>522555.98</v>
      </c>
      <c r="G593" s="11">
        <v>522555.98</v>
      </c>
      <c r="H593" s="11">
        <v>522555.98</v>
      </c>
      <c r="I593" s="11">
        <v>522555.98</v>
      </c>
      <c r="J593" s="11">
        <v>522555.98</v>
      </c>
      <c r="K593" s="11">
        <v>522555.98</v>
      </c>
      <c r="L593" s="11">
        <v>522555.98</v>
      </c>
      <c r="M593" s="11">
        <v>522555.98</v>
      </c>
      <c r="N593" s="11">
        <v>522555.98</v>
      </c>
      <c r="O593" s="11">
        <v>-224321.38</v>
      </c>
      <c r="P593" s="11">
        <v>-227569.94</v>
      </c>
      <c r="Q593" s="11">
        <v>-230818.5</v>
      </c>
      <c r="R593" s="11">
        <v>-234067.06</v>
      </c>
      <c r="S593" s="11">
        <v>-237315.62</v>
      </c>
      <c r="T593" s="11">
        <v>-240564.18</v>
      </c>
      <c r="U593" s="11">
        <v>-243812.74</v>
      </c>
      <c r="V593" s="11">
        <v>-247061.3</v>
      </c>
      <c r="W593" s="11">
        <v>-250309.86</v>
      </c>
      <c r="X593" s="11">
        <v>-253558.42</v>
      </c>
      <c r="Y593" s="11">
        <v>-256806.98</v>
      </c>
      <c r="Z593" s="11">
        <v>-260055.54</v>
      </c>
      <c r="AA593" s="11">
        <v>-263304.09999999998</v>
      </c>
      <c r="AB593" s="11">
        <v>-3248.56</v>
      </c>
      <c r="AC593" s="11">
        <v>-3248.56</v>
      </c>
      <c r="AD593" s="11">
        <v>-3248.56</v>
      </c>
      <c r="AE593" s="11">
        <v>-3248.56</v>
      </c>
      <c r="AF593" s="11">
        <v>-3248.56</v>
      </c>
      <c r="AG593" s="11">
        <v>-3248.56</v>
      </c>
      <c r="AH593" s="11">
        <v>-3248.56</v>
      </c>
      <c r="AI593" s="11">
        <v>-3248.56</v>
      </c>
      <c r="AJ593" s="11">
        <v>-3248.56</v>
      </c>
      <c r="AK593" s="11">
        <v>-3248.56</v>
      </c>
      <c r="AL593" s="11">
        <v>-3248.56</v>
      </c>
      <c r="AM593" s="11">
        <v>-3248.56</v>
      </c>
      <c r="AN593" s="11">
        <v>-3248.56</v>
      </c>
      <c r="AO593" t="str">
        <f t="shared" si="100"/>
        <v>GD</v>
      </c>
      <c r="AP593" t="str">
        <f>IFERROR(IF(VLOOKUP(MID(A593,4,2),'Data.Lookup - Do Not Print'!$S$3:$T$7,2,FALSE)=1,MID(A593,4,2),0),"AN")</f>
        <v>ID</v>
      </c>
      <c r="AQ593" t="s">
        <v>986</v>
      </c>
      <c r="AR593" t="str">
        <f t="shared" si="101"/>
        <v>396000</v>
      </c>
      <c r="AS593" t="str">
        <f>IF(AO593="GD",VLOOKUP(_xlfn.NUMBERVALUE(AR593),'Data.Lookup - Do Not Print'!$D$3:$E$12,2,TRUE),VLOOKUP(_xlfn.NUMBERVALUE(AR593),'Data.Lookup - Do Not Print'!$A$3:$B$16,2,TRUE))</f>
        <v>Transportation - Tools</v>
      </c>
      <c r="AT593">
        <v>4</v>
      </c>
      <c r="AU593" t="str">
        <f t="shared" si="102"/>
        <v>GD.ID4</v>
      </c>
      <c r="AV593" s="46">
        <f>VLOOKUP($AU593,'2022-Allocations'!$I$6:$T$24,AV$8,FALSE)</f>
        <v>0</v>
      </c>
      <c r="AW593" s="46">
        <f>VLOOKUP($AU593,'2022-Allocations'!$I$6:$T$24,AW$8,FALSE)</f>
        <v>0</v>
      </c>
      <c r="AX593" s="46">
        <f>VLOOKUP($AU593,'2022-Allocations'!$I$6:$T$24,AX$8,FALSE)</f>
        <v>0</v>
      </c>
      <c r="AY593" s="46">
        <f>VLOOKUP($AU593,'2022-Allocations'!$I$6:$T$24,AY$8,FALSE)</f>
        <v>1</v>
      </c>
      <c r="AZ593" s="46">
        <f>VLOOKUP($AU593,'2022-Allocations'!$I$6:$T$24,AZ$8,FALSE)</f>
        <v>0</v>
      </c>
      <c r="BA593" s="121">
        <f t="shared" si="99"/>
        <v>0</v>
      </c>
      <c r="BB593" s="46">
        <f>VLOOKUP(A593,'Data.Lookup - Do Not Print'!$G$3:$I$802,3,FALSE)</f>
        <v>7.46E-2</v>
      </c>
      <c r="BC593" s="46">
        <f>VLOOKUP(A593,'Data.Lookup - Do Not Print'!$M$3:$O$802,3,FALSE)</f>
        <v>2.92E-2</v>
      </c>
      <c r="BD593" s="46" t="str">
        <f t="shared" si="104"/>
        <v>N</v>
      </c>
      <c r="BE593" s="126">
        <f t="shared" si="105"/>
        <v>0</v>
      </c>
      <c r="BF593" s="126">
        <f t="shared" si="106"/>
        <v>0</v>
      </c>
      <c r="BG593" s="126">
        <f t="shared" si="107"/>
        <v>0</v>
      </c>
      <c r="BH593" s="126">
        <f t="shared" si="108"/>
        <v>522556</v>
      </c>
      <c r="BI593" s="126">
        <f t="shared" si="109"/>
        <v>0</v>
      </c>
      <c r="BJ593" s="131">
        <f t="shared" si="103"/>
        <v>0</v>
      </c>
    </row>
    <row r="594" spans="1:62" ht="13.5" thickBot="1">
      <c r="A594" s="9" t="s">
        <v>611</v>
      </c>
      <c r="B594" s="11">
        <v>377082.53</v>
      </c>
      <c r="C594" s="11">
        <v>377082.53</v>
      </c>
      <c r="D594" s="11">
        <v>377082.53</v>
      </c>
      <c r="E594" s="11">
        <v>377082.53</v>
      </c>
      <c r="F594" s="11">
        <v>377082.53</v>
      </c>
      <c r="G594" s="11">
        <v>377082.53</v>
      </c>
      <c r="H594" s="11">
        <v>377082.53</v>
      </c>
      <c r="I594" s="11">
        <v>377082.53</v>
      </c>
      <c r="J594" s="11">
        <v>377082.53</v>
      </c>
      <c r="K594" s="11">
        <v>377082.53</v>
      </c>
      <c r="L594" s="11">
        <v>377082.53</v>
      </c>
      <c r="M594" s="11">
        <v>377082.53</v>
      </c>
      <c r="N594" s="11">
        <v>377082.53</v>
      </c>
      <c r="O594" s="11">
        <v>-307887.75</v>
      </c>
      <c r="P594" s="11">
        <v>-308550.78999999998</v>
      </c>
      <c r="Q594" s="11">
        <v>-309213.83</v>
      </c>
      <c r="R594" s="11">
        <v>-309876.87</v>
      </c>
      <c r="S594" s="11">
        <v>-310539.90999999997</v>
      </c>
      <c r="T594" s="11">
        <v>-311202.95</v>
      </c>
      <c r="U594" s="11">
        <v>-311865.99</v>
      </c>
      <c r="V594" s="11">
        <v>-312529.03000000003</v>
      </c>
      <c r="W594" s="11">
        <v>-313192.07</v>
      </c>
      <c r="X594" s="11">
        <v>-313855.11</v>
      </c>
      <c r="Y594" s="11">
        <v>-314518.15000000002</v>
      </c>
      <c r="Z594" s="11">
        <v>-315181.19</v>
      </c>
      <c r="AA594" s="11">
        <v>-315844.23</v>
      </c>
      <c r="AB594" s="11">
        <v>-663.04</v>
      </c>
      <c r="AC594" s="11">
        <v>-663.04</v>
      </c>
      <c r="AD594" s="11">
        <v>-663.04</v>
      </c>
      <c r="AE594" s="11">
        <v>-663.04</v>
      </c>
      <c r="AF594" s="11">
        <v>-663.04</v>
      </c>
      <c r="AG594" s="11">
        <v>-663.04</v>
      </c>
      <c r="AH594" s="11">
        <v>-663.04</v>
      </c>
      <c r="AI594" s="11">
        <v>-663.04</v>
      </c>
      <c r="AJ594" s="11">
        <v>-663.04</v>
      </c>
      <c r="AK594" s="11">
        <v>-663.04</v>
      </c>
      <c r="AL594" s="11">
        <v>-663.04</v>
      </c>
      <c r="AM594" s="11">
        <v>-663.04</v>
      </c>
      <c r="AN594" s="11">
        <v>-663.04</v>
      </c>
      <c r="AO594" t="str">
        <f t="shared" si="100"/>
        <v>GD</v>
      </c>
      <c r="AP594" t="str">
        <f>IFERROR(IF(VLOOKUP(MID(A594,4,2),'Data.Lookup - Do Not Print'!$S$3:$T$7,2,FALSE)=1,MID(A594,4,2),0),"AN")</f>
        <v>ID</v>
      </c>
      <c r="AQ594" t="s">
        <v>986</v>
      </c>
      <c r="AR594" t="str">
        <f t="shared" si="101"/>
        <v>396058</v>
      </c>
      <c r="AS594" t="str">
        <f>IF(AO594="GD",VLOOKUP(_xlfn.NUMBERVALUE(AR594),'Data.Lookup - Do Not Print'!$D$3:$E$12,2,TRUE),VLOOKUP(_xlfn.NUMBERVALUE(AR594),'Data.Lookup - Do Not Print'!$A$3:$B$16,2,TRUE))</f>
        <v>Transportation - Tools</v>
      </c>
      <c r="AT594">
        <v>4</v>
      </c>
      <c r="AU594" t="str">
        <f t="shared" si="102"/>
        <v>GD.ID4</v>
      </c>
      <c r="AV594" s="46">
        <f>VLOOKUP($AU594,'2022-Allocations'!$I$6:$T$24,AV$8,FALSE)</f>
        <v>0</v>
      </c>
      <c r="AW594" s="46">
        <f>VLOOKUP($AU594,'2022-Allocations'!$I$6:$T$24,AW$8,FALSE)</f>
        <v>0</v>
      </c>
      <c r="AX594" s="46">
        <f>VLOOKUP($AU594,'2022-Allocations'!$I$6:$T$24,AX$8,FALSE)</f>
        <v>0</v>
      </c>
      <c r="AY594" s="46">
        <f>VLOOKUP($AU594,'2022-Allocations'!$I$6:$T$24,AY$8,FALSE)</f>
        <v>1</v>
      </c>
      <c r="AZ594" s="46">
        <f>VLOOKUP($AU594,'2022-Allocations'!$I$6:$T$24,AZ$8,FALSE)</f>
        <v>0</v>
      </c>
      <c r="BA594" s="121">
        <f t="shared" si="99"/>
        <v>0</v>
      </c>
      <c r="BB594" s="46">
        <f>VLOOKUP(A594,'Data.Lookup - Do Not Print'!$G$3:$I$802,3,FALSE)</f>
        <v>2.1100000000000001E-2</v>
      </c>
      <c r="BC594" s="46">
        <f>VLOOKUP(A594,'Data.Lookup - Do Not Print'!$M$3:$O$802,3,FALSE)</f>
        <v>5.1000000000000004E-3</v>
      </c>
      <c r="BD594" s="46" t="str">
        <f t="shared" si="104"/>
        <v>N</v>
      </c>
      <c r="BE594" s="126">
        <f t="shared" si="105"/>
        <v>0</v>
      </c>
      <c r="BF594" s="126">
        <f t="shared" si="106"/>
        <v>0</v>
      </c>
      <c r="BG594" s="126">
        <f t="shared" si="107"/>
        <v>0</v>
      </c>
      <c r="BH594" s="126">
        <f t="shared" si="108"/>
        <v>377083</v>
      </c>
      <c r="BI594" s="126">
        <f t="shared" si="109"/>
        <v>0</v>
      </c>
      <c r="BJ594" s="131">
        <f t="shared" si="103"/>
        <v>0</v>
      </c>
    </row>
    <row r="595" spans="1:62" ht="13.5" thickBot="1">
      <c r="A595" s="9" t="s">
        <v>612</v>
      </c>
      <c r="B595" s="12">
        <v>0</v>
      </c>
      <c r="C595" s="12">
        <v>0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t="str">
        <f t="shared" si="100"/>
        <v>GD</v>
      </c>
      <c r="AP595" t="str">
        <f>IFERROR(IF(VLOOKUP(MID(A595,4,2),'Data.Lookup - Do Not Print'!$S$3:$T$7,2,FALSE)=1,MID(A595,4,2),0),"AN")</f>
        <v>ID</v>
      </c>
      <c r="AQ595" t="s">
        <v>986</v>
      </c>
      <c r="AR595" t="str">
        <f t="shared" si="101"/>
        <v>396700</v>
      </c>
      <c r="AS595" t="str">
        <f>IF(AO595="GD",VLOOKUP(_xlfn.NUMBERVALUE(AR595),'Data.Lookup - Do Not Print'!$D$3:$E$12,2,TRUE),VLOOKUP(_xlfn.NUMBERVALUE(AR595),'Data.Lookup - Do Not Print'!$A$3:$B$16,2,TRUE))</f>
        <v>Transportation - Tools</v>
      </c>
      <c r="AT595">
        <v>4</v>
      </c>
      <c r="AU595" t="str">
        <f t="shared" si="102"/>
        <v>GD.ID4</v>
      </c>
      <c r="AV595" s="46">
        <f>VLOOKUP($AU595,'2022-Allocations'!$I$6:$T$24,AV$8,FALSE)</f>
        <v>0</v>
      </c>
      <c r="AW595" s="46">
        <f>VLOOKUP($AU595,'2022-Allocations'!$I$6:$T$24,AW$8,FALSE)</f>
        <v>0</v>
      </c>
      <c r="AX595" s="46">
        <f>VLOOKUP($AU595,'2022-Allocations'!$I$6:$T$24,AX$8,FALSE)</f>
        <v>0</v>
      </c>
      <c r="AY595" s="46">
        <f>VLOOKUP($AU595,'2022-Allocations'!$I$6:$T$24,AY$8,FALSE)</f>
        <v>1</v>
      </c>
      <c r="AZ595" s="46">
        <f>VLOOKUP($AU595,'2022-Allocations'!$I$6:$T$24,AZ$8,FALSE)</f>
        <v>0</v>
      </c>
      <c r="BA595" s="121">
        <f t="shared" si="99"/>
        <v>0</v>
      </c>
      <c r="BB595" s="46">
        <f>VLOOKUP(A595,'Data.Lookup - Do Not Print'!$G$3:$I$802,3,FALSE)</f>
        <v>7.4300000000000005E-2</v>
      </c>
      <c r="BC595" s="46">
        <f>VLOOKUP(A595,'Data.Lookup - Do Not Print'!$M$3:$O$802,3,FALSE)</f>
        <v>2.92E-2</v>
      </c>
      <c r="BD595" s="46" t="str">
        <f t="shared" si="104"/>
        <v>N</v>
      </c>
      <c r="BE595" s="126">
        <f t="shared" si="105"/>
        <v>0</v>
      </c>
      <c r="BF595" s="126">
        <f t="shared" si="106"/>
        <v>0</v>
      </c>
      <c r="BG595" s="126">
        <f t="shared" si="107"/>
        <v>0</v>
      </c>
      <c r="BH595" s="126">
        <f t="shared" si="108"/>
        <v>0</v>
      </c>
      <c r="BI595" s="126">
        <f t="shared" si="109"/>
        <v>0</v>
      </c>
      <c r="BJ595" s="131">
        <f t="shared" si="103"/>
        <v>0</v>
      </c>
    </row>
    <row r="596" spans="1:62" ht="13.5" thickBot="1">
      <c r="A596" s="9" t="s">
        <v>613</v>
      </c>
      <c r="B596" s="11">
        <v>360309.03</v>
      </c>
      <c r="C596" s="11">
        <v>360309.03</v>
      </c>
      <c r="D596" s="11">
        <v>360309.03</v>
      </c>
      <c r="E596" s="11">
        <v>360309.03</v>
      </c>
      <c r="F596" s="11">
        <v>360309.03</v>
      </c>
      <c r="G596" s="11">
        <v>360309.03</v>
      </c>
      <c r="H596" s="11">
        <v>360309.03</v>
      </c>
      <c r="I596" s="11">
        <v>360309.03</v>
      </c>
      <c r="J596" s="11">
        <v>360309.03</v>
      </c>
      <c r="K596" s="11">
        <v>295260.32</v>
      </c>
      <c r="L596" s="11">
        <v>295260.32</v>
      </c>
      <c r="M596" s="11">
        <v>295260.32</v>
      </c>
      <c r="N596" s="11">
        <v>295260.32</v>
      </c>
      <c r="O596" s="11">
        <v>-152378.26999999999</v>
      </c>
      <c r="P596" s="11">
        <v>-154380.99</v>
      </c>
      <c r="Q596" s="11">
        <v>-156383.71</v>
      </c>
      <c r="R596" s="11">
        <v>-158386.43</v>
      </c>
      <c r="S596" s="11">
        <v>-160389.15</v>
      </c>
      <c r="T596" s="11">
        <v>-162391.87</v>
      </c>
      <c r="U596" s="11">
        <v>-164394.59</v>
      </c>
      <c r="V596" s="11">
        <v>-166397.31</v>
      </c>
      <c r="W596" s="11">
        <v>-168400.02</v>
      </c>
      <c r="X596" s="11">
        <v>-105173.24</v>
      </c>
      <c r="Y596" s="11">
        <v>-106814.39</v>
      </c>
      <c r="Z596" s="11">
        <v>-108455.54</v>
      </c>
      <c r="AA596" s="11">
        <v>-110096.69</v>
      </c>
      <c r="AB596" s="11">
        <v>-2002.72</v>
      </c>
      <c r="AC596" s="11">
        <v>-2002.72</v>
      </c>
      <c r="AD596" s="11">
        <v>-2002.72</v>
      </c>
      <c r="AE596" s="11">
        <v>-2002.72</v>
      </c>
      <c r="AF596" s="11">
        <v>-2002.72</v>
      </c>
      <c r="AG596" s="11">
        <v>-2002.72</v>
      </c>
      <c r="AH596" s="11">
        <v>-2002.72</v>
      </c>
      <c r="AI596" s="11">
        <v>-2002.72</v>
      </c>
      <c r="AJ596" s="11">
        <v>-2002.71</v>
      </c>
      <c r="AK596" s="11">
        <v>-1821.93</v>
      </c>
      <c r="AL596" s="11">
        <v>-1641.15</v>
      </c>
      <c r="AM596" s="11">
        <v>-1641.15</v>
      </c>
      <c r="AN596" s="11">
        <v>-1641.15</v>
      </c>
      <c r="AO596" t="str">
        <f t="shared" si="100"/>
        <v>GD</v>
      </c>
      <c r="AP596" t="str">
        <f>IFERROR(IF(VLOOKUP(MID(A596,4,2),'Data.Lookup - Do Not Print'!$S$3:$T$7,2,FALSE)=1,MID(A596,4,2),0),"AN")</f>
        <v>ID</v>
      </c>
      <c r="AQ596" t="s">
        <v>986</v>
      </c>
      <c r="AR596" t="str">
        <f t="shared" si="101"/>
        <v>397000</v>
      </c>
      <c r="AS596" t="str">
        <f>IF(AO596="GD",VLOOKUP(_xlfn.NUMBERVALUE(AR596),'Data.Lookup - Do Not Print'!$D$3:$E$12,2,TRUE),VLOOKUP(_xlfn.NUMBERVALUE(AR596),'Data.Lookup - Do Not Print'!$A$3:$B$16,2,TRUE))</f>
        <v>General</v>
      </c>
      <c r="AT596">
        <v>4</v>
      </c>
      <c r="AU596" t="str">
        <f t="shared" si="102"/>
        <v>GD.ID4</v>
      </c>
      <c r="AV596" s="46">
        <f>VLOOKUP($AU596,'2022-Allocations'!$I$6:$T$24,AV$8,FALSE)</f>
        <v>0</v>
      </c>
      <c r="AW596" s="46">
        <f>VLOOKUP($AU596,'2022-Allocations'!$I$6:$T$24,AW$8,FALSE)</f>
        <v>0</v>
      </c>
      <c r="AX596" s="46">
        <f>VLOOKUP($AU596,'2022-Allocations'!$I$6:$T$24,AX$8,FALSE)</f>
        <v>0</v>
      </c>
      <c r="AY596" s="46">
        <f>VLOOKUP($AU596,'2022-Allocations'!$I$6:$T$24,AY$8,FALSE)</f>
        <v>1</v>
      </c>
      <c r="AZ596" s="46">
        <f>VLOOKUP($AU596,'2022-Allocations'!$I$6:$T$24,AZ$8,FALSE)</f>
        <v>0</v>
      </c>
      <c r="BA596" s="121">
        <f t="shared" si="99"/>
        <v>0</v>
      </c>
      <c r="BB596" s="46">
        <f>VLOOKUP(A596,'Data.Lookup - Do Not Print'!$G$3:$I$802,3,FALSE)</f>
        <v>6.6699999999999995E-2</v>
      </c>
      <c r="BC596" s="46">
        <f>VLOOKUP(A596,'Data.Lookup - Do Not Print'!$M$3:$O$802,3,FALSE)</f>
        <v>6.6699999999999995E-2</v>
      </c>
      <c r="BD596" s="46" t="str">
        <f t="shared" si="104"/>
        <v>N</v>
      </c>
      <c r="BE596" s="126">
        <f t="shared" si="105"/>
        <v>0</v>
      </c>
      <c r="BF596" s="126">
        <f t="shared" si="106"/>
        <v>0</v>
      </c>
      <c r="BG596" s="126">
        <f t="shared" si="107"/>
        <v>0</v>
      </c>
      <c r="BH596" s="126">
        <f t="shared" si="108"/>
        <v>295260</v>
      </c>
      <c r="BI596" s="126">
        <f t="shared" si="109"/>
        <v>0</v>
      </c>
      <c r="BJ596" s="131">
        <f t="shared" si="103"/>
        <v>0</v>
      </c>
    </row>
    <row r="597" spans="1:62" ht="13.5" thickBot="1">
      <c r="A597" s="9" t="s">
        <v>614</v>
      </c>
      <c r="B597" s="11">
        <v>426122.66</v>
      </c>
      <c r="C597" s="11">
        <v>426122.66</v>
      </c>
      <c r="D597" s="11">
        <v>426122.66</v>
      </c>
      <c r="E597" s="11">
        <v>426122.66</v>
      </c>
      <c r="F597" s="11">
        <v>426122.66</v>
      </c>
      <c r="G597" s="11">
        <v>426122.66</v>
      </c>
      <c r="H597" s="11">
        <v>426122.66</v>
      </c>
      <c r="I597" s="11">
        <v>426122.66</v>
      </c>
      <c r="J597" s="11">
        <v>426122.66</v>
      </c>
      <c r="K597" s="11">
        <v>426122.66</v>
      </c>
      <c r="L597" s="11">
        <v>426122.66</v>
      </c>
      <c r="M597" s="11">
        <v>426122.66</v>
      </c>
      <c r="N597" s="11">
        <v>426122.66</v>
      </c>
      <c r="O597" s="11">
        <v>-112891.51</v>
      </c>
      <c r="P597" s="11">
        <v>-113563.88</v>
      </c>
      <c r="Q597" s="11">
        <v>-114236.25</v>
      </c>
      <c r="R597" s="11">
        <v>-114908.62</v>
      </c>
      <c r="S597" s="11">
        <v>-115580.99</v>
      </c>
      <c r="T597" s="11">
        <v>-116253.36</v>
      </c>
      <c r="U597" s="11">
        <v>-116925.72</v>
      </c>
      <c r="V597" s="11">
        <v>-117598.09</v>
      </c>
      <c r="W597" s="11">
        <v>-118270.45</v>
      </c>
      <c r="X597" s="11">
        <v>-118942.82</v>
      </c>
      <c r="Y597" s="11">
        <v>-119615.18</v>
      </c>
      <c r="Z597" s="11">
        <v>-120287.54</v>
      </c>
      <c r="AA597" s="11">
        <v>-120959.91</v>
      </c>
      <c r="AB597" s="11">
        <v>-672.37</v>
      </c>
      <c r="AC597" s="11">
        <v>-672.37</v>
      </c>
      <c r="AD597" s="11">
        <v>-672.37</v>
      </c>
      <c r="AE597" s="11">
        <v>-672.37</v>
      </c>
      <c r="AF597" s="11">
        <v>-672.37</v>
      </c>
      <c r="AG597" s="11">
        <v>-672.37</v>
      </c>
      <c r="AH597" s="11">
        <v>-672.36</v>
      </c>
      <c r="AI597" s="11">
        <v>-672.37</v>
      </c>
      <c r="AJ597" s="11">
        <v>-672.36</v>
      </c>
      <c r="AK597" s="11">
        <v>-672.37</v>
      </c>
      <c r="AL597" s="11">
        <v>-672.36</v>
      </c>
      <c r="AM597" s="11">
        <v>-672.36</v>
      </c>
      <c r="AN597" s="11">
        <v>-672.37</v>
      </c>
      <c r="AO597" t="str">
        <f t="shared" si="100"/>
        <v>GD</v>
      </c>
      <c r="AP597" t="str">
        <f>IFERROR(IF(VLOOKUP(MID(A597,4,2),'Data.Lookup - Do Not Print'!$S$3:$T$7,2,FALSE)=1,MID(A597,4,2),0),"AN")</f>
        <v>OR</v>
      </c>
      <c r="AQ597" t="s">
        <v>986</v>
      </c>
      <c r="AR597" t="str">
        <f t="shared" si="101"/>
        <v>303000</v>
      </c>
      <c r="AS597" t="str">
        <f>IF(AO597="GD",VLOOKUP(_xlfn.NUMBERVALUE(AR597),'Data.Lookup - Do Not Print'!$D$3:$E$12,2,TRUE),VLOOKUP(_xlfn.NUMBERVALUE(AR597),'Data.Lookup - Do Not Print'!$A$3:$B$16,2,TRUE))</f>
        <v>Intangibles</v>
      </c>
      <c r="AT597">
        <v>4</v>
      </c>
      <c r="AU597" t="str">
        <f t="shared" si="102"/>
        <v>GD.OR4</v>
      </c>
      <c r="AV597" s="46">
        <f>VLOOKUP($AU597,'2022-Allocations'!$I$6:$T$24,AV$8,FALSE)</f>
        <v>0</v>
      </c>
      <c r="AW597" s="46">
        <f>VLOOKUP($AU597,'2022-Allocations'!$I$6:$T$24,AW$8,FALSE)</f>
        <v>0</v>
      </c>
      <c r="AX597" s="46">
        <f>VLOOKUP($AU597,'2022-Allocations'!$I$6:$T$24,AX$8,FALSE)</f>
        <v>0</v>
      </c>
      <c r="AY597" s="46">
        <f>VLOOKUP($AU597,'2022-Allocations'!$I$6:$T$24,AY$8,FALSE)</f>
        <v>0</v>
      </c>
      <c r="AZ597" s="46">
        <f>VLOOKUP($AU597,'2022-Allocations'!$I$6:$T$24,AZ$8,FALSE)</f>
        <v>1</v>
      </c>
      <c r="BA597" s="121">
        <f t="shared" si="99"/>
        <v>0</v>
      </c>
      <c r="BB597" s="46">
        <f>VLOOKUP(A597,'Data.Lookup - Do Not Print'!$G$3:$I$802,3,FALSE)</f>
        <v>1.8181820000000001E-2</v>
      </c>
      <c r="BC597" s="46">
        <f>VLOOKUP(A597,'Data.Lookup - Do Not Print'!$M$3:$O$802,3,FALSE)</f>
        <v>1.8181820000000001E-2</v>
      </c>
      <c r="BD597" s="46" t="str">
        <f t="shared" si="104"/>
        <v>N</v>
      </c>
      <c r="BE597" s="126">
        <f t="shared" si="105"/>
        <v>0</v>
      </c>
      <c r="BF597" s="126">
        <f t="shared" si="106"/>
        <v>0</v>
      </c>
      <c r="BG597" s="126">
        <f t="shared" si="107"/>
        <v>0</v>
      </c>
      <c r="BH597" s="126">
        <f t="shared" si="108"/>
        <v>0</v>
      </c>
      <c r="BI597" s="126">
        <f t="shared" si="109"/>
        <v>426123</v>
      </c>
      <c r="BJ597" s="131">
        <f t="shared" si="103"/>
        <v>0</v>
      </c>
    </row>
    <row r="598" spans="1:62" ht="13.5" thickBot="1">
      <c r="A598" s="9" t="s">
        <v>615</v>
      </c>
      <c r="B598" s="11">
        <v>60250.44</v>
      </c>
      <c r="C598" s="11">
        <v>60250.44</v>
      </c>
      <c r="D598" s="11">
        <v>60250.44</v>
      </c>
      <c r="E598" s="11">
        <v>60250.44</v>
      </c>
      <c r="F598" s="11">
        <v>60250.44</v>
      </c>
      <c r="G598" s="11">
        <v>60250.44</v>
      </c>
      <c r="H598" s="11">
        <v>60250.44</v>
      </c>
      <c r="I598" s="11">
        <v>60250.44</v>
      </c>
      <c r="J598" s="11">
        <v>60250.44</v>
      </c>
      <c r="K598" s="11">
        <v>60250.44</v>
      </c>
      <c r="L598" s="11">
        <v>60250.44</v>
      </c>
      <c r="M598" s="11">
        <v>60250.44</v>
      </c>
      <c r="N598" s="11">
        <v>60250.44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2">
        <v>0</v>
      </c>
      <c r="AO598" t="str">
        <f t="shared" si="100"/>
        <v>GD</v>
      </c>
      <c r="AP598" t="str">
        <f>IFERROR(IF(VLOOKUP(MID(A598,4,2),'Data.Lookup - Do Not Print'!$S$3:$T$7,2,FALSE)=1,MID(A598,4,2),0),"AN")</f>
        <v>OR</v>
      </c>
      <c r="AQ598" t="s">
        <v>986</v>
      </c>
      <c r="AR598" t="str">
        <f t="shared" si="101"/>
        <v>304000</v>
      </c>
      <c r="AS598" t="str">
        <f>IF(AO598="GD",VLOOKUP(_xlfn.NUMBERVALUE(AR598),'Data.Lookup - Do Not Print'!$D$3:$E$12,2,TRUE),VLOOKUP(_xlfn.NUMBERVALUE(AR598),'Data.Lookup - Do Not Print'!$A$3:$B$16,2,TRUE))</f>
        <v>Underground Storage</v>
      </c>
      <c r="AT598">
        <v>4</v>
      </c>
      <c r="AU598" t="str">
        <f t="shared" si="102"/>
        <v>GD.OR4</v>
      </c>
      <c r="AV598" s="46">
        <f>VLOOKUP($AU598,'2022-Allocations'!$I$6:$T$24,AV$8,FALSE)</f>
        <v>0</v>
      </c>
      <c r="AW598" s="46">
        <f>VLOOKUP($AU598,'2022-Allocations'!$I$6:$T$24,AW$8,FALSE)</f>
        <v>0</v>
      </c>
      <c r="AX598" s="46">
        <f>VLOOKUP($AU598,'2022-Allocations'!$I$6:$T$24,AX$8,FALSE)</f>
        <v>0</v>
      </c>
      <c r="AY598" s="46">
        <f>VLOOKUP($AU598,'2022-Allocations'!$I$6:$T$24,AY$8,FALSE)</f>
        <v>0</v>
      </c>
      <c r="AZ598" s="46">
        <f>VLOOKUP($AU598,'2022-Allocations'!$I$6:$T$24,AZ$8,FALSE)</f>
        <v>1</v>
      </c>
      <c r="BA598" s="121">
        <f t="shared" si="99"/>
        <v>0</v>
      </c>
      <c r="BB598" s="46">
        <f>VLOOKUP(A598,'Data.Lookup - Do Not Print'!$G$3:$I$802,3,FALSE)</f>
        <v>0</v>
      </c>
      <c r="BC598" s="46">
        <f>VLOOKUP(A598,'Data.Lookup - Do Not Print'!$M$3:$O$802,3,FALSE)</f>
        <v>0</v>
      </c>
      <c r="BD598" s="46" t="str">
        <f t="shared" si="104"/>
        <v>Y</v>
      </c>
      <c r="BE598" s="126">
        <f t="shared" si="105"/>
        <v>0</v>
      </c>
      <c r="BF598" s="126">
        <f t="shared" si="106"/>
        <v>0</v>
      </c>
      <c r="BG598" s="126">
        <f t="shared" si="107"/>
        <v>0</v>
      </c>
      <c r="BH598" s="126">
        <f t="shared" si="108"/>
        <v>0</v>
      </c>
      <c r="BI598" s="126">
        <f t="shared" si="109"/>
        <v>60250</v>
      </c>
      <c r="BJ598" s="131">
        <f t="shared" si="103"/>
        <v>0</v>
      </c>
    </row>
    <row r="599" spans="1:62" ht="13.5" thickBot="1">
      <c r="A599" s="9" t="s">
        <v>616</v>
      </c>
      <c r="B599" s="12">
        <v>0</v>
      </c>
      <c r="C599" s="12">
        <v>0</v>
      </c>
      <c r="D599" s="12">
        <v>0</v>
      </c>
      <c r="E599" s="12">
        <v>0</v>
      </c>
      <c r="F599" s="12">
        <v>0</v>
      </c>
      <c r="G599" s="12">
        <v>0</v>
      </c>
      <c r="H599" s="12">
        <v>0</v>
      </c>
      <c r="I599" s="12">
        <v>0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t="str">
        <f t="shared" si="100"/>
        <v>GD</v>
      </c>
      <c r="AP599" t="str">
        <f>IFERROR(IF(VLOOKUP(MID(A599,4,2),'Data.Lookup - Do Not Print'!$S$3:$T$7,2,FALSE)=1,MID(A599,4,2),0),"AN")</f>
        <v>OR</v>
      </c>
      <c r="AQ599" t="s">
        <v>986</v>
      </c>
      <c r="AR599" t="str">
        <f t="shared" si="101"/>
        <v>311000</v>
      </c>
      <c r="AS599" t="str">
        <f>IF(AO599="GD",VLOOKUP(_xlfn.NUMBERVALUE(AR599),'Data.Lookup - Do Not Print'!$D$3:$E$12,2,TRUE),VLOOKUP(_xlfn.NUMBERVALUE(AR599),'Data.Lookup - Do Not Print'!$A$3:$B$16,2,TRUE))</f>
        <v>Underground Storage</v>
      </c>
      <c r="AT599">
        <v>4</v>
      </c>
      <c r="AU599" t="str">
        <f t="shared" si="102"/>
        <v>GD.OR4</v>
      </c>
      <c r="AV599" s="46">
        <f>VLOOKUP($AU599,'2022-Allocations'!$I$6:$T$24,AV$8,FALSE)</f>
        <v>0</v>
      </c>
      <c r="AW599" s="46">
        <f>VLOOKUP($AU599,'2022-Allocations'!$I$6:$T$24,AW$8,FALSE)</f>
        <v>0</v>
      </c>
      <c r="AX599" s="46">
        <f>VLOOKUP($AU599,'2022-Allocations'!$I$6:$T$24,AX$8,FALSE)</f>
        <v>0</v>
      </c>
      <c r="AY599" s="46">
        <f>VLOOKUP($AU599,'2022-Allocations'!$I$6:$T$24,AY$8,FALSE)</f>
        <v>0</v>
      </c>
      <c r="AZ599" s="46">
        <f>VLOOKUP($AU599,'2022-Allocations'!$I$6:$T$24,AZ$8,FALSE)</f>
        <v>1</v>
      </c>
      <c r="BA599" s="121">
        <f t="shared" si="99"/>
        <v>0</v>
      </c>
      <c r="BB599" s="46">
        <f>VLOOKUP(A599,'Data.Lookup - Do Not Print'!$G$3:$I$802,3,FALSE)</f>
        <v>5.33E-2</v>
      </c>
      <c r="BC599" s="46">
        <f>VLOOKUP(A599,'Data.Lookup - Do Not Print'!$M$3:$O$802,3,FALSE)</f>
        <v>5.33E-2</v>
      </c>
      <c r="BD599" s="46" t="str">
        <f t="shared" si="104"/>
        <v>N</v>
      </c>
      <c r="BE599" s="126">
        <f t="shared" si="105"/>
        <v>0</v>
      </c>
      <c r="BF599" s="126">
        <f t="shared" si="106"/>
        <v>0</v>
      </c>
      <c r="BG599" s="126">
        <f t="shared" si="107"/>
        <v>0</v>
      </c>
      <c r="BH599" s="126">
        <f t="shared" si="108"/>
        <v>0</v>
      </c>
      <c r="BI599" s="126">
        <f t="shared" si="109"/>
        <v>0</v>
      </c>
      <c r="BJ599" s="131">
        <f t="shared" si="103"/>
        <v>0</v>
      </c>
    </row>
    <row r="600" spans="1:62" ht="13.5" thickBot="1">
      <c r="A600" s="9" t="s">
        <v>617</v>
      </c>
      <c r="B600" s="11">
        <v>784.49</v>
      </c>
      <c r="C600" s="11">
        <v>784.49</v>
      </c>
      <c r="D600" s="11">
        <v>784.49</v>
      </c>
      <c r="E600" s="11">
        <v>784.49</v>
      </c>
      <c r="F600" s="11">
        <v>784.49</v>
      </c>
      <c r="G600" s="11">
        <v>784.49</v>
      </c>
      <c r="H600" s="11">
        <v>784.49</v>
      </c>
      <c r="I600" s="11">
        <v>784.49</v>
      </c>
      <c r="J600" s="11">
        <v>784.49</v>
      </c>
      <c r="K600" s="11">
        <v>784.49</v>
      </c>
      <c r="L600" s="11">
        <v>784.49</v>
      </c>
      <c r="M600" s="11">
        <v>784.49</v>
      </c>
      <c r="N600" s="11">
        <v>784.49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0</v>
      </c>
      <c r="AO600" t="str">
        <f t="shared" si="100"/>
        <v>GD</v>
      </c>
      <c r="AP600" t="str">
        <f>IFERROR(IF(VLOOKUP(MID(A600,4,2),'Data.Lookup - Do Not Print'!$S$3:$T$7,2,FALSE)=1,MID(A600,4,2),0),"AN")</f>
        <v>OR</v>
      </c>
      <c r="AQ600" t="s">
        <v>986</v>
      </c>
      <c r="AR600" t="str">
        <f t="shared" si="101"/>
        <v>350100</v>
      </c>
      <c r="AS600" t="str">
        <f>IF(AO600="GD",VLOOKUP(_xlfn.NUMBERVALUE(AR600),'Data.Lookup - Do Not Print'!$D$3:$E$12,2,TRUE),VLOOKUP(_xlfn.NUMBERVALUE(AR600),'Data.Lookup - Do Not Print'!$A$3:$B$16,2,TRUE))</f>
        <v>Underground Storage</v>
      </c>
      <c r="AT600">
        <v>4</v>
      </c>
      <c r="AU600" t="str">
        <f t="shared" si="102"/>
        <v>GD.OR4</v>
      </c>
      <c r="AV600" s="46">
        <f>VLOOKUP($AU600,'2022-Allocations'!$I$6:$T$24,AV$8,FALSE)</f>
        <v>0</v>
      </c>
      <c r="AW600" s="46">
        <f>VLOOKUP($AU600,'2022-Allocations'!$I$6:$T$24,AW$8,FALSE)</f>
        <v>0</v>
      </c>
      <c r="AX600" s="46">
        <f>VLOOKUP($AU600,'2022-Allocations'!$I$6:$T$24,AX$8,FALSE)</f>
        <v>0</v>
      </c>
      <c r="AY600" s="46">
        <f>VLOOKUP($AU600,'2022-Allocations'!$I$6:$T$24,AY$8,FALSE)</f>
        <v>0</v>
      </c>
      <c r="AZ600" s="46">
        <f>VLOOKUP($AU600,'2022-Allocations'!$I$6:$T$24,AZ$8,FALSE)</f>
        <v>1</v>
      </c>
      <c r="BA600" s="121">
        <f t="shared" si="99"/>
        <v>0</v>
      </c>
      <c r="BB600" s="46">
        <f>VLOOKUP(A600,'Data.Lookup - Do Not Print'!$G$3:$I$802,3,FALSE)</f>
        <v>0</v>
      </c>
      <c r="BC600" s="46">
        <f>VLOOKUP(A600,'Data.Lookup - Do Not Print'!$M$3:$O$802,3,FALSE)</f>
        <v>0</v>
      </c>
      <c r="BD600" s="46" t="str">
        <f t="shared" si="104"/>
        <v>Y</v>
      </c>
      <c r="BE600" s="126">
        <f t="shared" si="105"/>
        <v>0</v>
      </c>
      <c r="BF600" s="126">
        <f t="shared" si="106"/>
        <v>0</v>
      </c>
      <c r="BG600" s="126">
        <f t="shared" si="107"/>
        <v>0</v>
      </c>
      <c r="BH600" s="126">
        <f t="shared" si="108"/>
        <v>0</v>
      </c>
      <c r="BI600" s="126">
        <f t="shared" si="109"/>
        <v>784</v>
      </c>
      <c r="BJ600" s="131">
        <f t="shared" si="103"/>
        <v>0</v>
      </c>
    </row>
    <row r="601" spans="1:62" ht="13.5" thickBot="1">
      <c r="A601" s="9" t="s">
        <v>618</v>
      </c>
      <c r="B601" s="11">
        <v>668.75</v>
      </c>
      <c r="C601" s="11">
        <v>668.75</v>
      </c>
      <c r="D601" s="11">
        <v>668.75</v>
      </c>
      <c r="E601" s="11">
        <v>668.75</v>
      </c>
      <c r="F601" s="11">
        <v>668.75</v>
      </c>
      <c r="G601" s="11">
        <v>668.75</v>
      </c>
      <c r="H601" s="11">
        <v>668.75</v>
      </c>
      <c r="I601" s="11">
        <v>668.75</v>
      </c>
      <c r="J601" s="11">
        <v>668.75</v>
      </c>
      <c r="K601" s="11">
        <v>668.75</v>
      </c>
      <c r="L601" s="11">
        <v>668.75</v>
      </c>
      <c r="M601" s="11">
        <v>668.75</v>
      </c>
      <c r="N601" s="11">
        <v>668.75</v>
      </c>
      <c r="O601" s="11">
        <v>-12.69</v>
      </c>
      <c r="P601" s="11">
        <v>-13.63</v>
      </c>
      <c r="Q601" s="11">
        <v>-14.57</v>
      </c>
      <c r="R601" s="11">
        <v>-15.51</v>
      </c>
      <c r="S601" s="11">
        <v>-16.45</v>
      </c>
      <c r="T601" s="11">
        <v>-17.39</v>
      </c>
      <c r="U601" s="11">
        <v>-18.329999999999998</v>
      </c>
      <c r="V601" s="11">
        <v>-19.27</v>
      </c>
      <c r="W601" s="11">
        <v>-20.21</v>
      </c>
      <c r="X601" s="11">
        <v>-21.15</v>
      </c>
      <c r="Y601" s="11">
        <v>-22.09</v>
      </c>
      <c r="Z601" s="11">
        <v>-23.03</v>
      </c>
      <c r="AA601" s="11">
        <v>-23.97</v>
      </c>
      <c r="AB601" s="11">
        <v>-0.94</v>
      </c>
      <c r="AC601" s="11">
        <v>-0.94</v>
      </c>
      <c r="AD601" s="11">
        <v>-0.94</v>
      </c>
      <c r="AE601" s="11">
        <v>-0.94</v>
      </c>
      <c r="AF601" s="11">
        <v>-0.94</v>
      </c>
      <c r="AG601" s="11">
        <v>-0.94</v>
      </c>
      <c r="AH601" s="11">
        <v>-0.94</v>
      </c>
      <c r="AI601" s="11">
        <v>-0.94</v>
      </c>
      <c r="AJ601" s="11">
        <v>-0.94</v>
      </c>
      <c r="AK601" s="11">
        <v>-0.94</v>
      </c>
      <c r="AL601" s="11">
        <v>-0.94</v>
      </c>
      <c r="AM601" s="11">
        <v>-0.94</v>
      </c>
      <c r="AN601" s="11">
        <v>-0.94</v>
      </c>
      <c r="AO601" t="str">
        <f t="shared" si="100"/>
        <v>GD</v>
      </c>
      <c r="AP601" t="str">
        <f>IFERROR(IF(VLOOKUP(MID(A601,4,2),'Data.Lookup - Do Not Print'!$S$3:$T$7,2,FALSE)=1,MID(A601,4,2),0),"AN")</f>
        <v>OR</v>
      </c>
      <c r="AQ601" t="s">
        <v>986</v>
      </c>
      <c r="AR601" t="str">
        <f t="shared" si="101"/>
        <v>350200</v>
      </c>
      <c r="AS601" t="str">
        <f>IF(AO601="GD",VLOOKUP(_xlfn.NUMBERVALUE(AR601),'Data.Lookup - Do Not Print'!$D$3:$E$12,2,TRUE),VLOOKUP(_xlfn.NUMBERVALUE(AR601),'Data.Lookup - Do Not Print'!$A$3:$B$16,2,TRUE))</f>
        <v>Underground Storage</v>
      </c>
      <c r="AT601">
        <v>4</v>
      </c>
      <c r="AU601" t="str">
        <f t="shared" si="102"/>
        <v>GD.OR4</v>
      </c>
      <c r="AV601" s="46">
        <f>VLOOKUP($AU601,'2022-Allocations'!$I$6:$T$24,AV$8,FALSE)</f>
        <v>0</v>
      </c>
      <c r="AW601" s="46">
        <f>VLOOKUP($AU601,'2022-Allocations'!$I$6:$T$24,AW$8,FALSE)</f>
        <v>0</v>
      </c>
      <c r="AX601" s="46">
        <f>VLOOKUP($AU601,'2022-Allocations'!$I$6:$T$24,AX$8,FALSE)</f>
        <v>0</v>
      </c>
      <c r="AY601" s="46">
        <f>VLOOKUP($AU601,'2022-Allocations'!$I$6:$T$24,AY$8,FALSE)</f>
        <v>0</v>
      </c>
      <c r="AZ601" s="46">
        <f>VLOOKUP($AU601,'2022-Allocations'!$I$6:$T$24,AZ$8,FALSE)</f>
        <v>1</v>
      </c>
      <c r="BA601" s="121">
        <f t="shared" si="99"/>
        <v>0</v>
      </c>
      <c r="BB601" s="46">
        <f>VLOOKUP(A601,'Data.Lookup - Do Not Print'!$G$3:$I$802,3,FALSE)</f>
        <v>1.6899999999999998E-2</v>
      </c>
      <c r="BC601" s="46">
        <f>VLOOKUP(A601,'Data.Lookup - Do Not Print'!$M$3:$O$802,3,FALSE)</f>
        <v>1.7899999999999999E-2</v>
      </c>
      <c r="BD601" s="46" t="str">
        <f t="shared" si="104"/>
        <v>N</v>
      </c>
      <c r="BE601" s="126">
        <f t="shared" si="105"/>
        <v>0</v>
      </c>
      <c r="BF601" s="126">
        <f t="shared" si="106"/>
        <v>0</v>
      </c>
      <c r="BG601" s="126">
        <f t="shared" si="107"/>
        <v>0</v>
      </c>
      <c r="BH601" s="126">
        <f t="shared" si="108"/>
        <v>0</v>
      </c>
      <c r="BI601" s="126">
        <f t="shared" si="109"/>
        <v>669</v>
      </c>
      <c r="BJ601" s="131">
        <f t="shared" si="103"/>
        <v>0</v>
      </c>
    </row>
    <row r="602" spans="1:62" ht="13.5" thickBot="1">
      <c r="A602" s="9" t="s">
        <v>619</v>
      </c>
      <c r="B602" s="11">
        <v>24172.36</v>
      </c>
      <c r="C602" s="11">
        <v>24172.36</v>
      </c>
      <c r="D602" s="11">
        <v>24172.36</v>
      </c>
      <c r="E602" s="11">
        <v>24172.36</v>
      </c>
      <c r="F602" s="11">
        <v>24172.36</v>
      </c>
      <c r="G602" s="11">
        <v>24172.36</v>
      </c>
      <c r="H602" s="11">
        <v>24172.36</v>
      </c>
      <c r="I602" s="11">
        <v>24172.36</v>
      </c>
      <c r="J602" s="11">
        <v>24172.36</v>
      </c>
      <c r="K602" s="11">
        <v>24172.36</v>
      </c>
      <c r="L602" s="11">
        <v>24172.36</v>
      </c>
      <c r="M602" s="11">
        <v>24172.36</v>
      </c>
      <c r="N602" s="11">
        <v>24172.36</v>
      </c>
      <c r="O602" s="11">
        <v>-391.63</v>
      </c>
      <c r="P602" s="11">
        <v>-420.64</v>
      </c>
      <c r="Q602" s="11">
        <v>-449.65</v>
      </c>
      <c r="R602" s="11">
        <v>-478.66</v>
      </c>
      <c r="S602" s="11">
        <v>-507.67</v>
      </c>
      <c r="T602" s="11">
        <v>-536.67999999999995</v>
      </c>
      <c r="U602" s="11">
        <v>-565.69000000000005</v>
      </c>
      <c r="V602" s="11">
        <v>-594.70000000000005</v>
      </c>
      <c r="W602" s="11">
        <v>-623.71</v>
      </c>
      <c r="X602" s="11">
        <v>-652.72</v>
      </c>
      <c r="Y602" s="11">
        <v>-681.73</v>
      </c>
      <c r="Z602" s="11">
        <v>-710.74</v>
      </c>
      <c r="AA602" s="11">
        <v>-739.75</v>
      </c>
      <c r="AB602" s="11">
        <v>-29.01</v>
      </c>
      <c r="AC602" s="11">
        <v>-29.01</v>
      </c>
      <c r="AD602" s="11">
        <v>-29.01</v>
      </c>
      <c r="AE602" s="11">
        <v>-29.01</v>
      </c>
      <c r="AF602" s="11">
        <v>-29.01</v>
      </c>
      <c r="AG602" s="11">
        <v>-29.01</v>
      </c>
      <c r="AH602" s="11">
        <v>-29.01</v>
      </c>
      <c r="AI602" s="11">
        <v>-29.01</v>
      </c>
      <c r="AJ602" s="11">
        <v>-29.01</v>
      </c>
      <c r="AK602" s="11">
        <v>-29.01</v>
      </c>
      <c r="AL602" s="11">
        <v>-29.01</v>
      </c>
      <c r="AM602" s="11">
        <v>-29.01</v>
      </c>
      <c r="AN602" s="11">
        <v>-29.01</v>
      </c>
      <c r="AO602" t="str">
        <f t="shared" si="100"/>
        <v>GD</v>
      </c>
      <c r="AP602" t="str">
        <f>IFERROR(IF(VLOOKUP(MID(A602,4,2),'Data.Lookup - Do Not Print'!$S$3:$T$7,2,FALSE)=1,MID(A602,4,2),0),"AN")</f>
        <v>OR</v>
      </c>
      <c r="AQ602" t="s">
        <v>986</v>
      </c>
      <c r="AR602" t="str">
        <f t="shared" si="101"/>
        <v>351100</v>
      </c>
      <c r="AS602" t="str">
        <f>IF(AO602="GD",VLOOKUP(_xlfn.NUMBERVALUE(AR602),'Data.Lookup - Do Not Print'!$D$3:$E$12,2,TRUE),VLOOKUP(_xlfn.NUMBERVALUE(AR602),'Data.Lookup - Do Not Print'!$A$3:$B$16,2,TRUE))</f>
        <v>Underground Storage</v>
      </c>
      <c r="AT602">
        <v>4</v>
      </c>
      <c r="AU602" t="str">
        <f t="shared" si="102"/>
        <v>GD.OR4</v>
      </c>
      <c r="AV602" s="46">
        <f>VLOOKUP($AU602,'2022-Allocations'!$I$6:$T$24,AV$8,FALSE)</f>
        <v>0</v>
      </c>
      <c r="AW602" s="46">
        <f>VLOOKUP($AU602,'2022-Allocations'!$I$6:$T$24,AW$8,FALSE)</f>
        <v>0</v>
      </c>
      <c r="AX602" s="46">
        <f>VLOOKUP($AU602,'2022-Allocations'!$I$6:$T$24,AX$8,FALSE)</f>
        <v>0</v>
      </c>
      <c r="AY602" s="46">
        <f>VLOOKUP($AU602,'2022-Allocations'!$I$6:$T$24,AY$8,FALSE)</f>
        <v>0</v>
      </c>
      <c r="AZ602" s="46">
        <f>VLOOKUP($AU602,'2022-Allocations'!$I$6:$T$24,AZ$8,FALSE)</f>
        <v>1</v>
      </c>
      <c r="BA602" s="121">
        <f t="shared" si="99"/>
        <v>0</v>
      </c>
      <c r="BB602" s="46">
        <f>VLOOKUP(A602,'Data.Lookup - Do Not Print'!$G$3:$I$802,3,FALSE)</f>
        <v>1.4400000000000001E-2</v>
      </c>
      <c r="BC602" s="46">
        <f>VLOOKUP(A602,'Data.Lookup - Do Not Print'!$M$3:$O$802,3,FALSE)</f>
        <v>2.2099999999999998E-2</v>
      </c>
      <c r="BD602" s="46" t="str">
        <f t="shared" si="104"/>
        <v>N</v>
      </c>
      <c r="BE602" s="126">
        <f t="shared" si="105"/>
        <v>0</v>
      </c>
      <c r="BF602" s="126">
        <f t="shared" si="106"/>
        <v>0</v>
      </c>
      <c r="BG602" s="126">
        <f t="shared" si="107"/>
        <v>0</v>
      </c>
      <c r="BH602" s="126">
        <f t="shared" si="108"/>
        <v>0</v>
      </c>
      <c r="BI602" s="126">
        <f t="shared" si="109"/>
        <v>24172</v>
      </c>
      <c r="BJ602" s="131">
        <f t="shared" si="103"/>
        <v>0</v>
      </c>
    </row>
    <row r="603" spans="1:62" ht="13.5" thickBot="1">
      <c r="A603" s="9" t="s">
        <v>620</v>
      </c>
      <c r="B603" s="11">
        <v>264.37</v>
      </c>
      <c r="C603" s="11">
        <v>264.37</v>
      </c>
      <c r="D603" s="11">
        <v>264.37</v>
      </c>
      <c r="E603" s="11">
        <v>264.37</v>
      </c>
      <c r="F603" s="11">
        <v>264.37</v>
      </c>
      <c r="G603" s="11">
        <v>264.37</v>
      </c>
      <c r="H603" s="11">
        <v>264.37</v>
      </c>
      <c r="I603" s="11">
        <v>264.37</v>
      </c>
      <c r="J603" s="11">
        <v>264.37</v>
      </c>
      <c r="K603" s="11">
        <v>264.37</v>
      </c>
      <c r="L603" s="11">
        <v>264.37</v>
      </c>
      <c r="M603" s="11">
        <v>264.37</v>
      </c>
      <c r="N603" s="11">
        <v>264.37</v>
      </c>
      <c r="O603" s="11">
        <v>-54.59</v>
      </c>
      <c r="P603" s="11">
        <v>-55.01</v>
      </c>
      <c r="Q603" s="11">
        <v>-55.43</v>
      </c>
      <c r="R603" s="11">
        <v>-55.85</v>
      </c>
      <c r="S603" s="11">
        <v>-56.27</v>
      </c>
      <c r="T603" s="11">
        <v>-56.69</v>
      </c>
      <c r="U603" s="11">
        <v>-57.11</v>
      </c>
      <c r="V603" s="11">
        <v>-57.53</v>
      </c>
      <c r="W603" s="11">
        <v>-57.95</v>
      </c>
      <c r="X603" s="11">
        <v>-58.37</v>
      </c>
      <c r="Y603" s="11">
        <v>-58.79</v>
      </c>
      <c r="Z603" s="11">
        <v>-59.21</v>
      </c>
      <c r="AA603" s="11">
        <v>-59.63</v>
      </c>
      <c r="AB603" s="11">
        <v>-0.42</v>
      </c>
      <c r="AC603" s="11">
        <v>-0.42</v>
      </c>
      <c r="AD603" s="11">
        <v>-0.42</v>
      </c>
      <c r="AE603" s="11">
        <v>-0.42</v>
      </c>
      <c r="AF603" s="11">
        <v>-0.42</v>
      </c>
      <c r="AG603" s="11">
        <v>-0.42</v>
      </c>
      <c r="AH603" s="11">
        <v>-0.42</v>
      </c>
      <c r="AI603" s="11">
        <v>-0.42</v>
      </c>
      <c r="AJ603" s="11">
        <v>-0.42</v>
      </c>
      <c r="AK603" s="11">
        <v>-0.42</v>
      </c>
      <c r="AL603" s="11">
        <v>-0.42</v>
      </c>
      <c r="AM603" s="11">
        <v>-0.42</v>
      </c>
      <c r="AN603" s="11">
        <v>-0.42</v>
      </c>
      <c r="AO603" t="str">
        <f t="shared" si="100"/>
        <v>GD</v>
      </c>
      <c r="AP603" t="str">
        <f>IFERROR(IF(VLOOKUP(MID(A603,4,2),'Data.Lookup - Do Not Print'!$S$3:$T$7,2,FALSE)=1,MID(A603,4,2),0),"AN")</f>
        <v>OR</v>
      </c>
      <c r="AQ603" t="s">
        <v>986</v>
      </c>
      <c r="AR603" t="str">
        <f t="shared" si="101"/>
        <v>351200</v>
      </c>
      <c r="AS603" t="str">
        <f>IF(AO603="GD",VLOOKUP(_xlfn.NUMBERVALUE(AR603),'Data.Lookup - Do Not Print'!$D$3:$E$12,2,TRUE),VLOOKUP(_xlfn.NUMBERVALUE(AR603),'Data.Lookup - Do Not Print'!$A$3:$B$16,2,TRUE))</f>
        <v>Underground Storage</v>
      </c>
      <c r="AT603">
        <v>4</v>
      </c>
      <c r="AU603" t="str">
        <f t="shared" si="102"/>
        <v>GD.OR4</v>
      </c>
      <c r="AV603" s="46">
        <f>VLOOKUP($AU603,'2022-Allocations'!$I$6:$T$24,AV$8,FALSE)</f>
        <v>0</v>
      </c>
      <c r="AW603" s="46">
        <f>VLOOKUP($AU603,'2022-Allocations'!$I$6:$T$24,AW$8,FALSE)</f>
        <v>0</v>
      </c>
      <c r="AX603" s="46">
        <f>VLOOKUP($AU603,'2022-Allocations'!$I$6:$T$24,AX$8,FALSE)</f>
        <v>0</v>
      </c>
      <c r="AY603" s="46">
        <f>VLOOKUP($AU603,'2022-Allocations'!$I$6:$T$24,AY$8,FALSE)</f>
        <v>0</v>
      </c>
      <c r="AZ603" s="46">
        <f>VLOOKUP($AU603,'2022-Allocations'!$I$6:$T$24,AZ$8,FALSE)</f>
        <v>1</v>
      </c>
      <c r="BA603" s="121">
        <f t="shared" si="99"/>
        <v>0</v>
      </c>
      <c r="BB603" s="46">
        <f>VLOOKUP(A603,'Data.Lookup - Do Not Print'!$G$3:$I$802,3,FALSE)</f>
        <v>1.89E-2</v>
      </c>
      <c r="BC603" s="46">
        <f>VLOOKUP(A603,'Data.Lookup - Do Not Print'!$M$3:$O$802,3,FALSE)</f>
        <v>1.89E-2</v>
      </c>
      <c r="BD603" s="46" t="str">
        <f t="shared" si="104"/>
        <v>N</v>
      </c>
      <c r="BE603" s="126">
        <f t="shared" si="105"/>
        <v>0</v>
      </c>
      <c r="BF603" s="126">
        <f t="shared" si="106"/>
        <v>0</v>
      </c>
      <c r="BG603" s="126">
        <f t="shared" si="107"/>
        <v>0</v>
      </c>
      <c r="BH603" s="126">
        <f t="shared" si="108"/>
        <v>0</v>
      </c>
      <c r="BI603" s="126">
        <f t="shared" si="109"/>
        <v>264</v>
      </c>
      <c r="BJ603" s="131">
        <f t="shared" si="103"/>
        <v>0</v>
      </c>
    </row>
    <row r="604" spans="1:62" ht="13.5" thickBot="1">
      <c r="A604" s="9" t="s">
        <v>621</v>
      </c>
      <c r="B604" s="11">
        <v>63661.78</v>
      </c>
      <c r="C604" s="11">
        <v>71394.149999999994</v>
      </c>
      <c r="D604" s="11">
        <v>73746.850000000006</v>
      </c>
      <c r="E604" s="11">
        <v>75608.789999999994</v>
      </c>
      <c r="F604" s="11">
        <v>84943.99</v>
      </c>
      <c r="G604" s="11">
        <v>86356.97</v>
      </c>
      <c r="H604" s="11">
        <v>83664.710000000006</v>
      </c>
      <c r="I604" s="11">
        <v>93649.69</v>
      </c>
      <c r="J604" s="11">
        <v>98937.88</v>
      </c>
      <c r="K604" s="11">
        <v>99818.2</v>
      </c>
      <c r="L604" s="11">
        <v>99726.07</v>
      </c>
      <c r="M604" s="11">
        <v>101758.16</v>
      </c>
      <c r="N604" s="11">
        <v>109010.23</v>
      </c>
      <c r="O604" s="11">
        <v>-12634.53</v>
      </c>
      <c r="P604" s="12">
        <v>-12733</v>
      </c>
      <c r="Q604" s="11">
        <v>-12838.83</v>
      </c>
      <c r="R604" s="11">
        <v>-12947.74</v>
      </c>
      <c r="S604" s="11">
        <v>-13064.81</v>
      </c>
      <c r="T604" s="11">
        <v>-13189.72</v>
      </c>
      <c r="U604" s="11">
        <v>-13313.7</v>
      </c>
      <c r="V604" s="11">
        <v>-13442.99</v>
      </c>
      <c r="W604" s="11">
        <v>-13583.42</v>
      </c>
      <c r="X604" s="11">
        <v>-13728.35</v>
      </c>
      <c r="Y604" s="11">
        <v>-13873.86</v>
      </c>
      <c r="Z604" s="11">
        <v>-14020.78</v>
      </c>
      <c r="AA604" s="11">
        <v>-14174.46</v>
      </c>
      <c r="AB604" s="11">
        <v>-90.36</v>
      </c>
      <c r="AC604" s="11">
        <v>-98.47</v>
      </c>
      <c r="AD604" s="11">
        <v>-105.83</v>
      </c>
      <c r="AE604" s="11">
        <v>-108.91</v>
      </c>
      <c r="AF604" s="11">
        <v>-117.07</v>
      </c>
      <c r="AG604" s="11">
        <v>-124.91</v>
      </c>
      <c r="AH604" s="11">
        <v>-123.98</v>
      </c>
      <c r="AI604" s="11">
        <v>-129.29</v>
      </c>
      <c r="AJ604" s="11">
        <v>-140.43</v>
      </c>
      <c r="AK604" s="11">
        <v>-144.93</v>
      </c>
      <c r="AL604" s="11">
        <v>-145.51</v>
      </c>
      <c r="AM604" s="11">
        <v>-146.91999999999999</v>
      </c>
      <c r="AN604" s="11">
        <v>-153.68</v>
      </c>
      <c r="AO604" t="str">
        <f t="shared" si="100"/>
        <v>GD</v>
      </c>
      <c r="AP604" t="str">
        <f>IFERROR(IF(VLOOKUP(MID(A604,4,2),'Data.Lookup - Do Not Print'!$S$3:$T$7,2,FALSE)=1,MID(A604,4,2),0),"AN")</f>
        <v>OR</v>
      </c>
      <c r="AQ604" t="s">
        <v>986</v>
      </c>
      <c r="AR604" t="str">
        <f t="shared" si="101"/>
        <v>351400</v>
      </c>
      <c r="AS604" t="str">
        <f>IF(AO604="GD",VLOOKUP(_xlfn.NUMBERVALUE(AR604),'Data.Lookup - Do Not Print'!$D$3:$E$12,2,TRUE),VLOOKUP(_xlfn.NUMBERVALUE(AR604),'Data.Lookup - Do Not Print'!$A$3:$B$16,2,TRUE))</f>
        <v>Underground Storage</v>
      </c>
      <c r="AT604">
        <v>4</v>
      </c>
      <c r="AU604" t="str">
        <f t="shared" si="102"/>
        <v>GD.OR4</v>
      </c>
      <c r="AV604" s="46">
        <f>VLOOKUP($AU604,'2022-Allocations'!$I$6:$T$24,AV$8,FALSE)</f>
        <v>0</v>
      </c>
      <c r="AW604" s="46">
        <f>VLOOKUP($AU604,'2022-Allocations'!$I$6:$T$24,AW$8,FALSE)</f>
        <v>0</v>
      </c>
      <c r="AX604" s="46">
        <f>VLOOKUP($AU604,'2022-Allocations'!$I$6:$T$24,AX$8,FALSE)</f>
        <v>0</v>
      </c>
      <c r="AY604" s="46">
        <f>VLOOKUP($AU604,'2022-Allocations'!$I$6:$T$24,AY$8,FALSE)</f>
        <v>0</v>
      </c>
      <c r="AZ604" s="46">
        <f>VLOOKUP($AU604,'2022-Allocations'!$I$6:$T$24,AZ$8,FALSE)</f>
        <v>1</v>
      </c>
      <c r="BA604" s="121">
        <f t="shared" si="99"/>
        <v>0</v>
      </c>
      <c r="BB604" s="46">
        <f>VLOOKUP(A604,'Data.Lookup - Do Not Print'!$G$3:$I$802,3,FALSE)</f>
        <v>1.7500000000000002E-2</v>
      </c>
      <c r="BC604" s="46">
        <f>VLOOKUP(A604,'Data.Lookup - Do Not Print'!$M$3:$O$802,3,FALSE)</f>
        <v>1.7399999999999999E-2</v>
      </c>
      <c r="BD604" s="46" t="str">
        <f t="shared" si="104"/>
        <v>N</v>
      </c>
      <c r="BE604" s="126">
        <f t="shared" si="105"/>
        <v>0</v>
      </c>
      <c r="BF604" s="126">
        <f t="shared" si="106"/>
        <v>0</v>
      </c>
      <c r="BG604" s="126">
        <f t="shared" si="107"/>
        <v>0</v>
      </c>
      <c r="BH604" s="126">
        <f t="shared" si="108"/>
        <v>0</v>
      </c>
      <c r="BI604" s="126">
        <f t="shared" si="109"/>
        <v>109010</v>
      </c>
      <c r="BJ604" s="131">
        <f t="shared" si="103"/>
        <v>0</v>
      </c>
    </row>
    <row r="605" spans="1:62" ht="13.5" thickBot="1">
      <c r="A605" s="9" t="s">
        <v>622</v>
      </c>
      <c r="B605" s="11">
        <v>1384622.03</v>
      </c>
      <c r="C605" s="11">
        <v>1392352.22</v>
      </c>
      <c r="D605" s="11">
        <v>1394704.26</v>
      </c>
      <c r="E605" s="11">
        <v>1396565.67</v>
      </c>
      <c r="F605" s="11">
        <v>1405898.24</v>
      </c>
      <c r="G605" s="11">
        <v>1407310.82</v>
      </c>
      <c r="H605" s="11">
        <v>1404619.32</v>
      </c>
      <c r="I605" s="11">
        <v>1414601.49</v>
      </c>
      <c r="J605" s="11">
        <v>1419888.19</v>
      </c>
      <c r="K605" s="11">
        <v>1420768.26</v>
      </c>
      <c r="L605" s="11">
        <v>1420676.16</v>
      </c>
      <c r="M605" s="11">
        <v>1422707.67</v>
      </c>
      <c r="N605" s="11">
        <v>1429957.69</v>
      </c>
      <c r="O605" s="11">
        <v>-201835.57</v>
      </c>
      <c r="P605" s="11">
        <v>-203767.88</v>
      </c>
      <c r="Q605" s="11">
        <v>-205707.21</v>
      </c>
      <c r="R605" s="11">
        <v>-207649.47</v>
      </c>
      <c r="S605" s="11">
        <v>-209599.52</v>
      </c>
      <c r="T605" s="11">
        <v>-211557.04</v>
      </c>
      <c r="U605" s="11">
        <v>-213513.67</v>
      </c>
      <c r="V605" s="11">
        <v>-215475.38</v>
      </c>
      <c r="W605" s="11">
        <v>-217447.71</v>
      </c>
      <c r="X605" s="11">
        <v>-219424.33</v>
      </c>
      <c r="Y605" s="11">
        <v>-221401.5</v>
      </c>
      <c r="Z605" s="11">
        <v>-223380.02</v>
      </c>
      <c r="AA605" s="12">
        <v>-225365</v>
      </c>
      <c r="AB605" s="11">
        <v>-1924.56</v>
      </c>
      <c r="AC605" s="11">
        <v>-1932.31</v>
      </c>
      <c r="AD605" s="11">
        <v>-1939.33</v>
      </c>
      <c r="AE605" s="11">
        <v>-1942.26</v>
      </c>
      <c r="AF605" s="11">
        <v>-1950.05</v>
      </c>
      <c r="AG605" s="11">
        <v>-1957.52</v>
      </c>
      <c r="AH605" s="11">
        <v>-1956.63</v>
      </c>
      <c r="AI605" s="11">
        <v>-1961.71</v>
      </c>
      <c r="AJ605" s="11">
        <v>-1972.33</v>
      </c>
      <c r="AK605" s="11">
        <v>-1976.62</v>
      </c>
      <c r="AL605" s="11">
        <v>-1977.17</v>
      </c>
      <c r="AM605" s="11">
        <v>-1978.52</v>
      </c>
      <c r="AN605" s="11">
        <v>-1984.98</v>
      </c>
      <c r="AO605" t="str">
        <f t="shared" si="100"/>
        <v>GD</v>
      </c>
      <c r="AP605" t="str">
        <f>IFERROR(IF(VLOOKUP(MID(A605,4,2),'Data.Lookup - Do Not Print'!$S$3:$T$7,2,FALSE)=1,MID(A605,4,2),0),"AN")</f>
        <v>OR</v>
      </c>
      <c r="AQ605" t="s">
        <v>986</v>
      </c>
      <c r="AR605" t="str">
        <f t="shared" si="101"/>
        <v>352000</v>
      </c>
      <c r="AS605" t="str">
        <f>IF(AO605="GD",VLOOKUP(_xlfn.NUMBERVALUE(AR605),'Data.Lookup - Do Not Print'!$D$3:$E$12,2,TRUE),VLOOKUP(_xlfn.NUMBERVALUE(AR605),'Data.Lookup - Do Not Print'!$A$3:$B$16,2,TRUE))</f>
        <v>Underground Storage</v>
      </c>
      <c r="AT605">
        <v>4</v>
      </c>
      <c r="AU605" t="str">
        <f t="shared" si="102"/>
        <v>GD.OR4</v>
      </c>
      <c r="AV605" s="46">
        <f>VLOOKUP($AU605,'2022-Allocations'!$I$6:$T$24,AV$8,FALSE)</f>
        <v>0</v>
      </c>
      <c r="AW605" s="46">
        <f>VLOOKUP($AU605,'2022-Allocations'!$I$6:$T$24,AW$8,FALSE)</f>
        <v>0</v>
      </c>
      <c r="AX605" s="46">
        <f>VLOOKUP($AU605,'2022-Allocations'!$I$6:$T$24,AX$8,FALSE)</f>
        <v>0</v>
      </c>
      <c r="AY605" s="46">
        <f>VLOOKUP($AU605,'2022-Allocations'!$I$6:$T$24,AY$8,FALSE)</f>
        <v>0</v>
      </c>
      <c r="AZ605" s="46">
        <f>VLOOKUP($AU605,'2022-Allocations'!$I$6:$T$24,AZ$8,FALSE)</f>
        <v>1</v>
      </c>
      <c r="BA605" s="121">
        <f t="shared" ref="BA605:BA668" si="110">SUM(AV605:AZ605)-1</f>
        <v>0</v>
      </c>
      <c r="BB605" s="46">
        <f>VLOOKUP(A605,'Data.Lookup - Do Not Print'!$G$3:$I$802,3,FALSE)</f>
        <v>1.67E-2</v>
      </c>
      <c r="BC605" s="46">
        <f>VLOOKUP(A605,'Data.Lookup - Do Not Print'!$M$3:$O$802,3,FALSE)</f>
        <v>1.7299999999999999E-2</v>
      </c>
      <c r="BD605" s="46" t="str">
        <f t="shared" si="104"/>
        <v>N</v>
      </c>
      <c r="BE605" s="126">
        <f t="shared" si="105"/>
        <v>0</v>
      </c>
      <c r="BF605" s="126">
        <f t="shared" si="106"/>
        <v>0</v>
      </c>
      <c r="BG605" s="126">
        <f t="shared" si="107"/>
        <v>0</v>
      </c>
      <c r="BH605" s="126">
        <f t="shared" si="108"/>
        <v>0</v>
      </c>
      <c r="BI605" s="126">
        <f t="shared" si="109"/>
        <v>1429958</v>
      </c>
      <c r="BJ605" s="131">
        <f t="shared" si="103"/>
        <v>0</v>
      </c>
    </row>
    <row r="606" spans="1:62" ht="13.5" thickBot="1">
      <c r="A606" s="9" t="s">
        <v>623</v>
      </c>
      <c r="B606" s="11">
        <v>1464161.54</v>
      </c>
      <c r="C606" s="11">
        <v>1464161.54</v>
      </c>
      <c r="D606" s="11">
        <v>1464161.54</v>
      </c>
      <c r="E606" s="11">
        <v>1464161.54</v>
      </c>
      <c r="F606" s="11">
        <v>1464161.54</v>
      </c>
      <c r="G606" s="11">
        <v>1464161.54</v>
      </c>
      <c r="H606" s="11">
        <v>1464161.54</v>
      </c>
      <c r="I606" s="11">
        <v>1464161.54</v>
      </c>
      <c r="J606" s="11">
        <v>1464161.54</v>
      </c>
      <c r="K606" s="11">
        <v>1464161.54</v>
      </c>
      <c r="L606" s="11">
        <v>1464161.54</v>
      </c>
      <c r="M606" s="11">
        <v>1464161.54</v>
      </c>
      <c r="N606" s="11">
        <v>1464161.54</v>
      </c>
      <c r="O606" s="11">
        <v>-265444.11</v>
      </c>
      <c r="P606" s="11">
        <v>-267420.73</v>
      </c>
      <c r="Q606" s="11">
        <v>-269397.34999999998</v>
      </c>
      <c r="R606" s="11">
        <v>-271373.96999999997</v>
      </c>
      <c r="S606" s="11">
        <v>-273350.59000000003</v>
      </c>
      <c r="T606" s="11">
        <v>-275327.21000000002</v>
      </c>
      <c r="U606" s="11">
        <v>-277303.83</v>
      </c>
      <c r="V606" s="11">
        <v>-279280.45</v>
      </c>
      <c r="W606" s="11">
        <v>-281257.07</v>
      </c>
      <c r="X606" s="11">
        <v>-283233.69</v>
      </c>
      <c r="Y606" s="11">
        <v>-285210.31</v>
      </c>
      <c r="Z606" s="11">
        <v>-287186.93</v>
      </c>
      <c r="AA606" s="11">
        <v>-289163.55</v>
      </c>
      <c r="AB606" s="11">
        <v>-1976.62</v>
      </c>
      <c r="AC606" s="11">
        <v>-1976.62</v>
      </c>
      <c r="AD606" s="11">
        <v>-1976.62</v>
      </c>
      <c r="AE606" s="11">
        <v>-1976.62</v>
      </c>
      <c r="AF606" s="11">
        <v>-1976.62</v>
      </c>
      <c r="AG606" s="11">
        <v>-1976.62</v>
      </c>
      <c r="AH606" s="11">
        <v>-1976.62</v>
      </c>
      <c r="AI606" s="11">
        <v>-1976.62</v>
      </c>
      <c r="AJ606" s="11">
        <v>-1976.62</v>
      </c>
      <c r="AK606" s="11">
        <v>-1976.62</v>
      </c>
      <c r="AL606" s="11">
        <v>-1976.62</v>
      </c>
      <c r="AM606" s="11">
        <v>-1976.62</v>
      </c>
      <c r="AN606" s="11">
        <v>-1976.62</v>
      </c>
      <c r="AO606" t="str">
        <f t="shared" si="100"/>
        <v>GD</v>
      </c>
      <c r="AP606" t="str">
        <f>IFERROR(IF(VLOOKUP(MID(A606,4,2),'Data.Lookup - Do Not Print'!$S$3:$T$7,2,FALSE)=1,MID(A606,4,2),0),"AN")</f>
        <v>OR</v>
      </c>
      <c r="AQ606" t="s">
        <v>986</v>
      </c>
      <c r="AR606" t="str">
        <f t="shared" si="101"/>
        <v>352200</v>
      </c>
      <c r="AS606" t="str">
        <f>IF(AO606="GD",VLOOKUP(_xlfn.NUMBERVALUE(AR606),'Data.Lookup - Do Not Print'!$D$3:$E$12,2,TRUE),VLOOKUP(_xlfn.NUMBERVALUE(AR606),'Data.Lookup - Do Not Print'!$A$3:$B$16,2,TRUE))</f>
        <v>Underground Storage</v>
      </c>
      <c r="AT606">
        <v>4</v>
      </c>
      <c r="AU606" t="str">
        <f t="shared" si="102"/>
        <v>GD.OR4</v>
      </c>
      <c r="AV606" s="46">
        <f>VLOOKUP($AU606,'2022-Allocations'!$I$6:$T$24,AV$8,FALSE)</f>
        <v>0</v>
      </c>
      <c r="AW606" s="46">
        <f>VLOOKUP($AU606,'2022-Allocations'!$I$6:$T$24,AW$8,FALSE)</f>
        <v>0</v>
      </c>
      <c r="AX606" s="46">
        <f>VLOOKUP($AU606,'2022-Allocations'!$I$6:$T$24,AX$8,FALSE)</f>
        <v>0</v>
      </c>
      <c r="AY606" s="46">
        <f>VLOOKUP($AU606,'2022-Allocations'!$I$6:$T$24,AY$8,FALSE)</f>
        <v>0</v>
      </c>
      <c r="AZ606" s="46">
        <f>VLOOKUP($AU606,'2022-Allocations'!$I$6:$T$24,AZ$8,FALSE)</f>
        <v>1</v>
      </c>
      <c r="BA606" s="121">
        <f t="shared" si="110"/>
        <v>0</v>
      </c>
      <c r="BB606" s="46">
        <f>VLOOKUP(A606,'Data.Lookup - Do Not Print'!$G$3:$I$802,3,FALSE)</f>
        <v>1.6199999999999999E-2</v>
      </c>
      <c r="BC606" s="46">
        <f>VLOOKUP(A606,'Data.Lookup - Do Not Print'!$M$3:$O$802,3,FALSE)</f>
        <v>2.0299999999999999E-2</v>
      </c>
      <c r="BD606" s="46" t="str">
        <f t="shared" si="104"/>
        <v>N</v>
      </c>
      <c r="BE606" s="126">
        <f t="shared" si="105"/>
        <v>0</v>
      </c>
      <c r="BF606" s="126">
        <f t="shared" si="106"/>
        <v>0</v>
      </c>
      <c r="BG606" s="126">
        <f t="shared" si="107"/>
        <v>0</v>
      </c>
      <c r="BH606" s="126">
        <f t="shared" si="108"/>
        <v>0</v>
      </c>
      <c r="BI606" s="126">
        <f t="shared" si="109"/>
        <v>1464162</v>
      </c>
      <c r="BJ606" s="131">
        <f t="shared" si="103"/>
        <v>0</v>
      </c>
    </row>
    <row r="607" spans="1:62" ht="13.5" thickBot="1">
      <c r="A607" s="9" t="s">
        <v>624</v>
      </c>
      <c r="B607" s="11">
        <v>450620.15</v>
      </c>
      <c r="C607" s="11">
        <v>450620.15</v>
      </c>
      <c r="D607" s="11">
        <v>450620.15</v>
      </c>
      <c r="E607" s="11">
        <v>450620.15</v>
      </c>
      <c r="F607" s="11">
        <v>450620.15</v>
      </c>
      <c r="G607" s="11">
        <v>450620.15</v>
      </c>
      <c r="H607" s="11">
        <v>450620.15</v>
      </c>
      <c r="I607" s="11">
        <v>450620.15</v>
      </c>
      <c r="J607" s="11">
        <v>450620.15</v>
      </c>
      <c r="K607" s="11">
        <v>450620.15</v>
      </c>
      <c r="L607" s="11">
        <v>450620.15</v>
      </c>
      <c r="M607" s="11">
        <v>450620.15</v>
      </c>
      <c r="N607" s="11">
        <v>450620.15</v>
      </c>
      <c r="O607" s="11">
        <v>-112613.09</v>
      </c>
      <c r="P607" s="11">
        <v>-113191.39</v>
      </c>
      <c r="Q607" s="11">
        <v>-113769.69</v>
      </c>
      <c r="R607" s="11">
        <v>-114347.99</v>
      </c>
      <c r="S607" s="11">
        <v>-114926.29</v>
      </c>
      <c r="T607" s="11">
        <v>-115504.59</v>
      </c>
      <c r="U607" s="11">
        <v>-116082.89</v>
      </c>
      <c r="V607" s="11">
        <v>-116661.19</v>
      </c>
      <c r="W607" s="11">
        <v>-117239.49</v>
      </c>
      <c r="X607" s="11">
        <v>-117817.79</v>
      </c>
      <c r="Y607" s="11">
        <v>-118396.09</v>
      </c>
      <c r="Z607" s="11">
        <v>-118974.39</v>
      </c>
      <c r="AA607" s="11">
        <v>-119552.69</v>
      </c>
      <c r="AB607" s="11">
        <v>-578.29999999999995</v>
      </c>
      <c r="AC607" s="11">
        <v>-578.29999999999995</v>
      </c>
      <c r="AD607" s="11">
        <v>-578.29999999999995</v>
      </c>
      <c r="AE607" s="11">
        <v>-578.29999999999995</v>
      </c>
      <c r="AF607" s="11">
        <v>-578.29999999999995</v>
      </c>
      <c r="AG607" s="11">
        <v>-578.29999999999995</v>
      </c>
      <c r="AH607" s="11">
        <v>-578.29999999999995</v>
      </c>
      <c r="AI607" s="11">
        <v>-578.29999999999995</v>
      </c>
      <c r="AJ607" s="11">
        <v>-578.29999999999995</v>
      </c>
      <c r="AK607" s="11">
        <v>-578.29999999999995</v>
      </c>
      <c r="AL607" s="11">
        <v>-578.29999999999995</v>
      </c>
      <c r="AM607" s="11">
        <v>-578.29999999999995</v>
      </c>
      <c r="AN607" s="11">
        <v>-578.29999999999995</v>
      </c>
      <c r="AO607" t="str">
        <f t="shared" si="100"/>
        <v>GD</v>
      </c>
      <c r="AP607" t="str">
        <f>IFERROR(IF(VLOOKUP(MID(A607,4,2),'Data.Lookup - Do Not Print'!$S$3:$T$7,2,FALSE)=1,MID(A607,4,2),0),"AN")</f>
        <v>OR</v>
      </c>
      <c r="AQ607" t="s">
        <v>986</v>
      </c>
      <c r="AR607" t="str">
        <f t="shared" si="101"/>
        <v>352300</v>
      </c>
      <c r="AS607" t="str">
        <f>IF(AO607="GD",VLOOKUP(_xlfn.NUMBERVALUE(AR607),'Data.Lookup - Do Not Print'!$D$3:$E$12,2,TRUE),VLOOKUP(_xlfn.NUMBERVALUE(AR607),'Data.Lookup - Do Not Print'!$A$3:$B$16,2,TRUE))</f>
        <v>Underground Storage</v>
      </c>
      <c r="AT607">
        <v>4</v>
      </c>
      <c r="AU607" t="str">
        <f t="shared" si="102"/>
        <v>GD.OR4</v>
      </c>
      <c r="AV607" s="46">
        <f>VLOOKUP($AU607,'2022-Allocations'!$I$6:$T$24,AV$8,FALSE)</f>
        <v>0</v>
      </c>
      <c r="AW607" s="46">
        <f>VLOOKUP($AU607,'2022-Allocations'!$I$6:$T$24,AW$8,FALSE)</f>
        <v>0</v>
      </c>
      <c r="AX607" s="46">
        <f>VLOOKUP($AU607,'2022-Allocations'!$I$6:$T$24,AX$8,FALSE)</f>
        <v>0</v>
      </c>
      <c r="AY607" s="46">
        <f>VLOOKUP($AU607,'2022-Allocations'!$I$6:$T$24,AY$8,FALSE)</f>
        <v>0</v>
      </c>
      <c r="AZ607" s="46">
        <f>VLOOKUP($AU607,'2022-Allocations'!$I$6:$T$24,AZ$8,FALSE)</f>
        <v>1</v>
      </c>
      <c r="BA607" s="121">
        <f t="shared" si="110"/>
        <v>0</v>
      </c>
      <c r="BB607" s="46">
        <f>VLOOKUP(A607,'Data.Lookup - Do Not Print'!$G$3:$I$802,3,FALSE)</f>
        <v>1.54E-2</v>
      </c>
      <c r="BC607" s="46">
        <f>VLOOKUP(A607,'Data.Lookup - Do Not Print'!$M$3:$O$802,3,FALSE)</f>
        <v>1.95E-2</v>
      </c>
      <c r="BD607" s="46" t="str">
        <f t="shared" si="104"/>
        <v>N</v>
      </c>
      <c r="BE607" s="126">
        <f t="shared" si="105"/>
        <v>0</v>
      </c>
      <c r="BF607" s="126">
        <f t="shared" si="106"/>
        <v>0</v>
      </c>
      <c r="BG607" s="126">
        <f t="shared" si="107"/>
        <v>0</v>
      </c>
      <c r="BH607" s="126">
        <f t="shared" si="108"/>
        <v>0</v>
      </c>
      <c r="BI607" s="126">
        <f t="shared" si="109"/>
        <v>450620</v>
      </c>
      <c r="BJ607" s="131">
        <f t="shared" si="103"/>
        <v>0</v>
      </c>
    </row>
    <row r="608" spans="1:62" ht="13.5" thickBot="1">
      <c r="A608" s="9" t="s">
        <v>625</v>
      </c>
      <c r="B608" s="11">
        <v>170744.95999999999</v>
      </c>
      <c r="C608" s="11">
        <v>170744.95999999999</v>
      </c>
      <c r="D608" s="11">
        <v>170744.95999999999</v>
      </c>
      <c r="E608" s="11">
        <v>170744.95999999999</v>
      </c>
      <c r="F608" s="11">
        <v>170744.95999999999</v>
      </c>
      <c r="G608" s="11">
        <v>170744.95999999999</v>
      </c>
      <c r="H608" s="11">
        <v>170744.95999999999</v>
      </c>
      <c r="I608" s="11">
        <v>170744.95999999999</v>
      </c>
      <c r="J608" s="11">
        <v>170744.95999999999</v>
      </c>
      <c r="K608" s="11">
        <v>170744.95999999999</v>
      </c>
      <c r="L608" s="11">
        <v>170744.95999999999</v>
      </c>
      <c r="M608" s="11">
        <v>170744.95999999999</v>
      </c>
      <c r="N608" s="11">
        <v>170744.95999999999</v>
      </c>
      <c r="O608" s="11">
        <v>-17364.71</v>
      </c>
      <c r="P608" s="11">
        <v>-17590.95</v>
      </c>
      <c r="Q608" s="11">
        <v>-17817.189999999999</v>
      </c>
      <c r="R608" s="11">
        <v>-18043.43</v>
      </c>
      <c r="S608" s="11">
        <v>-18269.669999999998</v>
      </c>
      <c r="T608" s="11">
        <v>-18495.91</v>
      </c>
      <c r="U608" s="11">
        <v>-18722.150000000001</v>
      </c>
      <c r="V608" s="11">
        <v>-18948.39</v>
      </c>
      <c r="W608" s="11">
        <v>-19174.63</v>
      </c>
      <c r="X608" s="11">
        <v>-19400.87</v>
      </c>
      <c r="Y608" s="11">
        <v>-19627.11</v>
      </c>
      <c r="Z608" s="11">
        <v>-19853.349999999999</v>
      </c>
      <c r="AA608" s="11">
        <v>-20079.59</v>
      </c>
      <c r="AB608" s="11">
        <v>-226.24</v>
      </c>
      <c r="AC608" s="11">
        <v>-226.24</v>
      </c>
      <c r="AD608" s="11">
        <v>-226.24</v>
      </c>
      <c r="AE608" s="11">
        <v>-226.24</v>
      </c>
      <c r="AF608" s="11">
        <v>-226.24</v>
      </c>
      <c r="AG608" s="11">
        <v>-226.24</v>
      </c>
      <c r="AH608" s="11">
        <v>-226.24</v>
      </c>
      <c r="AI608" s="11">
        <v>-226.24</v>
      </c>
      <c r="AJ608" s="11">
        <v>-226.24</v>
      </c>
      <c r="AK608" s="11">
        <v>-226.24</v>
      </c>
      <c r="AL608" s="11">
        <v>-226.24</v>
      </c>
      <c r="AM608" s="11">
        <v>-226.24</v>
      </c>
      <c r="AN608" s="11">
        <v>-226.24</v>
      </c>
      <c r="AO608" t="str">
        <f t="shared" si="100"/>
        <v>GD</v>
      </c>
      <c r="AP608" t="str">
        <f>IFERROR(IF(VLOOKUP(MID(A608,4,2),'Data.Lookup - Do Not Print'!$S$3:$T$7,2,FALSE)=1,MID(A608,4,2),0),"AN")</f>
        <v>OR</v>
      </c>
      <c r="AQ608" t="s">
        <v>986</v>
      </c>
      <c r="AR608" t="str">
        <f t="shared" si="101"/>
        <v>353000</v>
      </c>
      <c r="AS608" t="str">
        <f>IF(AO608="GD",VLOOKUP(_xlfn.NUMBERVALUE(AR608),'Data.Lookup - Do Not Print'!$D$3:$E$12,2,TRUE),VLOOKUP(_xlfn.NUMBERVALUE(AR608),'Data.Lookup - Do Not Print'!$A$3:$B$16,2,TRUE))</f>
        <v>Underground Storage</v>
      </c>
      <c r="AT608">
        <v>4</v>
      </c>
      <c r="AU608" t="str">
        <f t="shared" si="102"/>
        <v>GD.OR4</v>
      </c>
      <c r="AV608" s="46">
        <f>VLOOKUP($AU608,'2022-Allocations'!$I$6:$T$24,AV$8,FALSE)</f>
        <v>0</v>
      </c>
      <c r="AW608" s="46">
        <f>VLOOKUP($AU608,'2022-Allocations'!$I$6:$T$24,AW$8,FALSE)</f>
        <v>0</v>
      </c>
      <c r="AX608" s="46">
        <f>VLOOKUP($AU608,'2022-Allocations'!$I$6:$T$24,AX$8,FALSE)</f>
        <v>0</v>
      </c>
      <c r="AY608" s="46">
        <f>VLOOKUP($AU608,'2022-Allocations'!$I$6:$T$24,AY$8,FALSE)</f>
        <v>0</v>
      </c>
      <c r="AZ608" s="46">
        <f>VLOOKUP($AU608,'2022-Allocations'!$I$6:$T$24,AZ$8,FALSE)</f>
        <v>1</v>
      </c>
      <c r="BA608" s="121">
        <f t="shared" si="110"/>
        <v>0</v>
      </c>
      <c r="BB608" s="46">
        <f>VLOOKUP(A608,'Data.Lookup - Do Not Print'!$G$3:$I$802,3,FALSE)</f>
        <v>1.5900000000000001E-2</v>
      </c>
      <c r="BC608" s="46">
        <f>VLOOKUP(A608,'Data.Lookup - Do Not Print'!$M$3:$O$802,3,FALSE)</f>
        <v>1.6299999999999999E-2</v>
      </c>
      <c r="BD608" s="46" t="str">
        <f t="shared" si="104"/>
        <v>N</v>
      </c>
      <c r="BE608" s="126">
        <f t="shared" si="105"/>
        <v>0</v>
      </c>
      <c r="BF608" s="126">
        <f t="shared" si="106"/>
        <v>0</v>
      </c>
      <c r="BG608" s="126">
        <f t="shared" si="107"/>
        <v>0</v>
      </c>
      <c r="BH608" s="126">
        <f t="shared" si="108"/>
        <v>0</v>
      </c>
      <c r="BI608" s="126">
        <f t="shared" si="109"/>
        <v>170745</v>
      </c>
      <c r="BJ608" s="131">
        <f t="shared" si="103"/>
        <v>0</v>
      </c>
    </row>
    <row r="609" spans="1:62" ht="13.5" thickBot="1">
      <c r="A609" s="9" t="s">
        <v>626</v>
      </c>
      <c r="B609" s="11">
        <v>3190322.9</v>
      </c>
      <c r="C609" s="11">
        <v>3198053.21</v>
      </c>
      <c r="D609" s="11">
        <v>3200405.28</v>
      </c>
      <c r="E609" s="11">
        <v>3202266.72</v>
      </c>
      <c r="F609" s="11">
        <v>3211599.43</v>
      </c>
      <c r="G609" s="11">
        <v>3213012.03</v>
      </c>
      <c r="H609" s="11">
        <v>3210320.49</v>
      </c>
      <c r="I609" s="11">
        <v>3220302.8</v>
      </c>
      <c r="J609" s="11">
        <v>3225589.58</v>
      </c>
      <c r="K609" s="11">
        <v>3226469.66</v>
      </c>
      <c r="L609" s="11">
        <v>3226377.56</v>
      </c>
      <c r="M609" s="11">
        <v>3228409.1</v>
      </c>
      <c r="N609" s="11">
        <v>3235659.23</v>
      </c>
      <c r="O609" s="11">
        <v>-678528.99</v>
      </c>
      <c r="P609" s="11">
        <v>-683373.51</v>
      </c>
      <c r="Q609" s="11">
        <v>-688225.67</v>
      </c>
      <c r="R609" s="11">
        <v>-693081.03</v>
      </c>
      <c r="S609" s="11">
        <v>-697944.88</v>
      </c>
      <c r="T609" s="11">
        <v>-702816.88</v>
      </c>
      <c r="U609" s="11">
        <v>-707687.91</v>
      </c>
      <c r="V609" s="11">
        <v>-712564.47</v>
      </c>
      <c r="W609" s="11">
        <v>-717452.61</v>
      </c>
      <c r="X609" s="11">
        <v>-722345.42</v>
      </c>
      <c r="Y609" s="11">
        <v>-727238.83</v>
      </c>
      <c r="Z609" s="11">
        <v>-732133.71</v>
      </c>
      <c r="AA609" s="11">
        <v>-737035.63</v>
      </c>
      <c r="AB609" s="11">
        <v>-4836.07</v>
      </c>
      <c r="AC609" s="11">
        <v>-4844.5200000000004</v>
      </c>
      <c r="AD609" s="11">
        <v>-4852.16</v>
      </c>
      <c r="AE609" s="11">
        <v>-4855.3599999999997</v>
      </c>
      <c r="AF609" s="11">
        <v>-4863.8500000000004</v>
      </c>
      <c r="AG609" s="12">
        <v>-4872</v>
      </c>
      <c r="AH609" s="11">
        <v>-4871.03</v>
      </c>
      <c r="AI609" s="11">
        <v>-4876.5600000000004</v>
      </c>
      <c r="AJ609" s="11">
        <v>-4888.1400000000003</v>
      </c>
      <c r="AK609" s="11">
        <v>-4892.8100000000004</v>
      </c>
      <c r="AL609" s="11">
        <v>-4893.41</v>
      </c>
      <c r="AM609" s="11">
        <v>-4894.88</v>
      </c>
      <c r="AN609" s="11">
        <v>-4901.92</v>
      </c>
      <c r="AO609" t="str">
        <f t="shared" si="100"/>
        <v>GD</v>
      </c>
      <c r="AP609" t="str">
        <f>IFERROR(IF(VLOOKUP(MID(A609,4,2),'Data.Lookup - Do Not Print'!$S$3:$T$7,2,FALSE)=1,MID(A609,4,2),0),"AN")</f>
        <v>OR</v>
      </c>
      <c r="AQ609" t="s">
        <v>986</v>
      </c>
      <c r="AR609" t="str">
        <f t="shared" si="101"/>
        <v>354000</v>
      </c>
      <c r="AS609" t="str">
        <f>IF(AO609="GD",VLOOKUP(_xlfn.NUMBERVALUE(AR609),'Data.Lookup - Do Not Print'!$D$3:$E$12,2,TRUE),VLOOKUP(_xlfn.NUMBERVALUE(AR609),'Data.Lookup - Do Not Print'!$A$3:$B$16,2,TRUE))</f>
        <v>Underground Storage</v>
      </c>
      <c r="AT609">
        <v>4</v>
      </c>
      <c r="AU609" t="str">
        <f t="shared" si="102"/>
        <v>GD.OR4</v>
      </c>
      <c r="AV609" s="46">
        <f>VLOOKUP($AU609,'2022-Allocations'!$I$6:$T$24,AV$8,FALSE)</f>
        <v>0</v>
      </c>
      <c r="AW609" s="46">
        <f>VLOOKUP($AU609,'2022-Allocations'!$I$6:$T$24,AW$8,FALSE)</f>
        <v>0</v>
      </c>
      <c r="AX609" s="46">
        <f>VLOOKUP($AU609,'2022-Allocations'!$I$6:$T$24,AX$8,FALSE)</f>
        <v>0</v>
      </c>
      <c r="AY609" s="46">
        <f>VLOOKUP($AU609,'2022-Allocations'!$I$6:$T$24,AY$8,FALSE)</f>
        <v>0</v>
      </c>
      <c r="AZ609" s="46">
        <f>VLOOKUP($AU609,'2022-Allocations'!$I$6:$T$24,AZ$8,FALSE)</f>
        <v>1</v>
      </c>
      <c r="BA609" s="121">
        <f t="shared" si="110"/>
        <v>0</v>
      </c>
      <c r="BB609" s="46">
        <f>VLOOKUP(A609,'Data.Lookup - Do Not Print'!$G$3:$I$802,3,FALSE)</f>
        <v>1.8200000000000001E-2</v>
      </c>
      <c r="BC609" s="46">
        <f>VLOOKUP(A609,'Data.Lookup - Do Not Print'!$M$3:$O$802,3,FALSE)</f>
        <v>1.83E-2</v>
      </c>
      <c r="BD609" s="46" t="str">
        <f t="shared" si="104"/>
        <v>N</v>
      </c>
      <c r="BE609" s="126">
        <f t="shared" si="105"/>
        <v>0</v>
      </c>
      <c r="BF609" s="126">
        <f t="shared" si="106"/>
        <v>0</v>
      </c>
      <c r="BG609" s="126">
        <f t="shared" si="107"/>
        <v>0</v>
      </c>
      <c r="BH609" s="126">
        <f t="shared" si="108"/>
        <v>0</v>
      </c>
      <c r="BI609" s="126">
        <f t="shared" si="109"/>
        <v>3235659</v>
      </c>
      <c r="BJ609" s="131">
        <f t="shared" si="103"/>
        <v>0</v>
      </c>
    </row>
    <row r="610" spans="1:62" ht="13.5" thickBot="1">
      <c r="A610" s="9" t="s">
        <v>627</v>
      </c>
      <c r="B610" s="11">
        <v>106036.41</v>
      </c>
      <c r="C610" s="11">
        <v>113766.82</v>
      </c>
      <c r="D610" s="11">
        <v>116118.93</v>
      </c>
      <c r="E610" s="11">
        <v>117980.4</v>
      </c>
      <c r="F610" s="11">
        <v>127313.23</v>
      </c>
      <c r="G610" s="11">
        <v>128725.85</v>
      </c>
      <c r="H610" s="11">
        <v>126034.27</v>
      </c>
      <c r="I610" s="11">
        <v>136016.72</v>
      </c>
      <c r="J610" s="11">
        <v>141303.57</v>
      </c>
      <c r="K610" s="11">
        <v>142183.66</v>
      </c>
      <c r="L610" s="11">
        <v>142091.56</v>
      </c>
      <c r="M610" s="11">
        <v>144123.13</v>
      </c>
      <c r="N610" s="11">
        <v>151373.35</v>
      </c>
      <c r="O610" s="11">
        <v>-92945.11</v>
      </c>
      <c r="P610" s="11">
        <v>-93104.47</v>
      </c>
      <c r="Q610" s="11">
        <v>-93271.14</v>
      </c>
      <c r="R610" s="11">
        <v>-93440.86</v>
      </c>
      <c r="S610" s="11">
        <v>-93618.7</v>
      </c>
      <c r="T610" s="11">
        <v>-93804.33</v>
      </c>
      <c r="U610" s="11">
        <v>-93989.03</v>
      </c>
      <c r="V610" s="11">
        <v>-94179.02</v>
      </c>
      <c r="W610" s="11">
        <v>-94380.08</v>
      </c>
      <c r="X610" s="11">
        <v>-94585.61</v>
      </c>
      <c r="Y610" s="11">
        <v>-94791.71</v>
      </c>
      <c r="Z610" s="11">
        <v>-94999.22</v>
      </c>
      <c r="AA610" s="11">
        <v>-95213.45</v>
      </c>
      <c r="AB610" s="11">
        <v>-151.28</v>
      </c>
      <c r="AC610" s="11">
        <v>-159.36000000000001</v>
      </c>
      <c r="AD610" s="11">
        <v>-166.67</v>
      </c>
      <c r="AE610" s="11">
        <v>-169.72</v>
      </c>
      <c r="AF610" s="11">
        <v>-177.84</v>
      </c>
      <c r="AG610" s="11">
        <v>-185.63</v>
      </c>
      <c r="AH610" s="11">
        <v>-184.7</v>
      </c>
      <c r="AI610" s="11">
        <v>-189.99</v>
      </c>
      <c r="AJ610" s="11">
        <v>-201.06</v>
      </c>
      <c r="AK610" s="11">
        <v>-205.53</v>
      </c>
      <c r="AL610" s="11">
        <v>-206.1</v>
      </c>
      <c r="AM610" s="11">
        <v>-207.51</v>
      </c>
      <c r="AN610" s="11">
        <v>-214.23</v>
      </c>
      <c r="AO610" t="str">
        <f t="shared" si="100"/>
        <v>GD</v>
      </c>
      <c r="AP610" t="str">
        <f>IFERROR(IF(VLOOKUP(MID(A610,4,2),'Data.Lookup - Do Not Print'!$S$3:$T$7,2,FALSE)=1,MID(A610,4,2),0),"AN")</f>
        <v>OR</v>
      </c>
      <c r="AQ610" t="s">
        <v>986</v>
      </c>
      <c r="AR610" t="str">
        <f t="shared" si="101"/>
        <v>355000</v>
      </c>
      <c r="AS610" t="str">
        <f>IF(AO610="GD",VLOOKUP(_xlfn.NUMBERVALUE(AR610),'Data.Lookup - Do Not Print'!$D$3:$E$12,2,TRUE),VLOOKUP(_xlfn.NUMBERVALUE(AR610),'Data.Lookup - Do Not Print'!$A$3:$B$16,2,TRUE))</f>
        <v>Underground Storage</v>
      </c>
      <c r="AT610">
        <v>4</v>
      </c>
      <c r="AU610" t="str">
        <f t="shared" si="102"/>
        <v>GD.OR4</v>
      </c>
      <c r="AV610" s="46">
        <f>VLOOKUP($AU610,'2022-Allocations'!$I$6:$T$24,AV$8,FALSE)</f>
        <v>0</v>
      </c>
      <c r="AW610" s="46">
        <f>VLOOKUP($AU610,'2022-Allocations'!$I$6:$T$24,AW$8,FALSE)</f>
        <v>0</v>
      </c>
      <c r="AX610" s="46">
        <f>VLOOKUP($AU610,'2022-Allocations'!$I$6:$T$24,AX$8,FALSE)</f>
        <v>0</v>
      </c>
      <c r="AY610" s="46">
        <f>VLOOKUP($AU610,'2022-Allocations'!$I$6:$T$24,AY$8,FALSE)</f>
        <v>0</v>
      </c>
      <c r="AZ610" s="46">
        <f>VLOOKUP($AU610,'2022-Allocations'!$I$6:$T$24,AZ$8,FALSE)</f>
        <v>1</v>
      </c>
      <c r="BA610" s="121">
        <f t="shared" si="110"/>
        <v>0</v>
      </c>
      <c r="BB610" s="46">
        <f>VLOOKUP(A610,'Data.Lookup - Do Not Print'!$G$3:$I$802,3,FALSE)</f>
        <v>1.7399999999999999E-2</v>
      </c>
      <c r="BC610" s="46">
        <f>VLOOKUP(A610,'Data.Lookup - Do Not Print'!$M$3:$O$802,3,FALSE)</f>
        <v>1.09E-2</v>
      </c>
      <c r="BD610" s="46" t="str">
        <f t="shared" si="104"/>
        <v>N</v>
      </c>
      <c r="BE610" s="126">
        <f t="shared" si="105"/>
        <v>0</v>
      </c>
      <c r="BF610" s="126">
        <f t="shared" si="106"/>
        <v>0</v>
      </c>
      <c r="BG610" s="126">
        <f t="shared" si="107"/>
        <v>0</v>
      </c>
      <c r="BH610" s="126">
        <f t="shared" si="108"/>
        <v>0</v>
      </c>
      <c r="BI610" s="126">
        <f t="shared" si="109"/>
        <v>151373</v>
      </c>
      <c r="BJ610" s="131">
        <f t="shared" si="103"/>
        <v>0</v>
      </c>
    </row>
    <row r="611" spans="1:62" ht="13.5" thickBot="1">
      <c r="A611" s="9" t="s">
        <v>628</v>
      </c>
      <c r="B611" s="11">
        <v>15105.7</v>
      </c>
      <c r="C611" s="11">
        <v>15105.7</v>
      </c>
      <c r="D611" s="11">
        <v>15105.7</v>
      </c>
      <c r="E611" s="11">
        <v>15105.7</v>
      </c>
      <c r="F611" s="11">
        <v>15105.7</v>
      </c>
      <c r="G611" s="11">
        <v>15105.7</v>
      </c>
      <c r="H611" s="11">
        <v>15105.7</v>
      </c>
      <c r="I611" s="11">
        <v>15105.7</v>
      </c>
      <c r="J611" s="11">
        <v>15105.7</v>
      </c>
      <c r="K611" s="11">
        <v>15105.7</v>
      </c>
      <c r="L611" s="11">
        <v>15105.7</v>
      </c>
      <c r="M611" s="11">
        <v>15105.7</v>
      </c>
      <c r="N611" s="11">
        <v>15105.7</v>
      </c>
      <c r="O611" s="11">
        <v>-337.8</v>
      </c>
      <c r="P611" s="11">
        <v>-354.92</v>
      </c>
      <c r="Q611" s="11">
        <v>-372.04</v>
      </c>
      <c r="R611" s="11">
        <v>-389.16</v>
      </c>
      <c r="S611" s="11">
        <v>-406.28</v>
      </c>
      <c r="T611" s="11">
        <v>-423.4</v>
      </c>
      <c r="U611" s="11">
        <v>-440.52</v>
      </c>
      <c r="V611" s="11">
        <v>-457.64</v>
      </c>
      <c r="W611" s="11">
        <v>-474.76</v>
      </c>
      <c r="X611" s="11">
        <v>-491.88</v>
      </c>
      <c r="Y611" s="12">
        <v>-509</v>
      </c>
      <c r="Z611" s="11">
        <v>-526.12</v>
      </c>
      <c r="AA611" s="11">
        <v>-543.24</v>
      </c>
      <c r="AB611" s="11">
        <v>-17.12</v>
      </c>
      <c r="AC611" s="11">
        <v>-17.12</v>
      </c>
      <c r="AD611" s="11">
        <v>-17.12</v>
      </c>
      <c r="AE611" s="11">
        <v>-17.12</v>
      </c>
      <c r="AF611" s="11">
        <v>-17.12</v>
      </c>
      <c r="AG611" s="11">
        <v>-17.12</v>
      </c>
      <c r="AH611" s="11">
        <v>-17.12</v>
      </c>
      <c r="AI611" s="11">
        <v>-17.12</v>
      </c>
      <c r="AJ611" s="11">
        <v>-17.12</v>
      </c>
      <c r="AK611" s="11">
        <v>-17.12</v>
      </c>
      <c r="AL611" s="11">
        <v>-17.12</v>
      </c>
      <c r="AM611" s="11">
        <v>-17.12</v>
      </c>
      <c r="AN611" s="11">
        <v>-17.12</v>
      </c>
      <c r="AO611" t="str">
        <f t="shared" si="100"/>
        <v>GD</v>
      </c>
      <c r="AP611" t="str">
        <f>IFERROR(IF(VLOOKUP(MID(A611,4,2),'Data.Lookup - Do Not Print'!$S$3:$T$7,2,FALSE)=1,MID(A611,4,2),0),"AN")</f>
        <v>OR</v>
      </c>
      <c r="AQ611" t="s">
        <v>986</v>
      </c>
      <c r="AR611" t="str">
        <f t="shared" si="101"/>
        <v>356000</v>
      </c>
      <c r="AS611" t="str">
        <f>IF(AO611="GD",VLOOKUP(_xlfn.NUMBERVALUE(AR611),'Data.Lookup - Do Not Print'!$D$3:$E$12,2,TRUE),VLOOKUP(_xlfn.NUMBERVALUE(AR611),'Data.Lookup - Do Not Print'!$A$3:$B$16,2,TRUE))</f>
        <v>Underground Storage</v>
      </c>
      <c r="AT611">
        <v>4</v>
      </c>
      <c r="AU611" t="str">
        <f t="shared" si="102"/>
        <v>GD.OR4</v>
      </c>
      <c r="AV611" s="46">
        <f>VLOOKUP($AU611,'2022-Allocations'!$I$6:$T$24,AV$8,FALSE)</f>
        <v>0</v>
      </c>
      <c r="AW611" s="46">
        <f>VLOOKUP($AU611,'2022-Allocations'!$I$6:$T$24,AW$8,FALSE)</f>
        <v>0</v>
      </c>
      <c r="AX611" s="46">
        <f>VLOOKUP($AU611,'2022-Allocations'!$I$6:$T$24,AX$8,FALSE)</f>
        <v>0</v>
      </c>
      <c r="AY611" s="46">
        <f>VLOOKUP($AU611,'2022-Allocations'!$I$6:$T$24,AY$8,FALSE)</f>
        <v>0</v>
      </c>
      <c r="AZ611" s="46">
        <f>VLOOKUP($AU611,'2022-Allocations'!$I$6:$T$24,AZ$8,FALSE)</f>
        <v>1</v>
      </c>
      <c r="BA611" s="121">
        <f t="shared" si="110"/>
        <v>0</v>
      </c>
      <c r="BB611" s="46">
        <f>VLOOKUP(A611,'Data.Lookup - Do Not Print'!$G$3:$I$802,3,FALSE)</f>
        <v>1.3599999999999999E-2</v>
      </c>
      <c r="BC611" s="46">
        <f>VLOOKUP(A611,'Data.Lookup - Do Not Print'!$M$3:$O$802,3,FALSE)</f>
        <v>3.7699999999999997E-2</v>
      </c>
      <c r="BD611" s="46" t="str">
        <f t="shared" si="104"/>
        <v>N</v>
      </c>
      <c r="BE611" s="126">
        <f t="shared" si="105"/>
        <v>0</v>
      </c>
      <c r="BF611" s="126">
        <f t="shared" si="106"/>
        <v>0</v>
      </c>
      <c r="BG611" s="126">
        <f t="shared" si="107"/>
        <v>0</v>
      </c>
      <c r="BH611" s="126">
        <f t="shared" si="108"/>
        <v>0</v>
      </c>
      <c r="BI611" s="126">
        <f t="shared" si="109"/>
        <v>15106</v>
      </c>
      <c r="BJ611" s="131">
        <f t="shared" si="103"/>
        <v>0</v>
      </c>
    </row>
    <row r="612" spans="1:62" ht="13.5" thickBot="1">
      <c r="A612" s="9" t="s">
        <v>629</v>
      </c>
      <c r="B612" s="11">
        <v>83624.009999999995</v>
      </c>
      <c r="C612" s="11">
        <v>91354.19</v>
      </c>
      <c r="D612" s="11">
        <v>93706.23</v>
      </c>
      <c r="E612" s="11">
        <v>95567.64</v>
      </c>
      <c r="F612" s="11">
        <v>104900.19</v>
      </c>
      <c r="G612" s="11">
        <v>106312.77</v>
      </c>
      <c r="H612" s="11">
        <v>103621.27</v>
      </c>
      <c r="I612" s="11">
        <v>113603.42</v>
      </c>
      <c r="J612" s="11">
        <v>118890.11</v>
      </c>
      <c r="K612" s="11">
        <v>119770.18</v>
      </c>
      <c r="L612" s="11">
        <v>119678.08</v>
      </c>
      <c r="M612" s="11">
        <v>121709.59</v>
      </c>
      <c r="N612" s="11">
        <v>128959.6</v>
      </c>
      <c r="O612" s="11">
        <v>-12938.82</v>
      </c>
      <c r="P612" s="11">
        <v>-13102.86</v>
      </c>
      <c r="Q612" s="11">
        <v>-13276.35</v>
      </c>
      <c r="R612" s="11">
        <v>-13453.79</v>
      </c>
      <c r="S612" s="11">
        <v>-13641.73</v>
      </c>
      <c r="T612" s="11">
        <v>-13839.74</v>
      </c>
      <c r="U612" s="11">
        <v>-14036.55</v>
      </c>
      <c r="V612" s="11">
        <v>-14240.2</v>
      </c>
      <c r="W612" s="11">
        <v>-14458.16</v>
      </c>
      <c r="X612" s="11">
        <v>-14681.9</v>
      </c>
      <c r="Y612" s="11">
        <v>-14906.38</v>
      </c>
      <c r="Z612" s="11">
        <v>-15132.68</v>
      </c>
      <c r="AA612" s="11">
        <v>-15367.68</v>
      </c>
      <c r="AB612" s="11">
        <v>-153.6</v>
      </c>
      <c r="AC612" s="11">
        <v>-164.04</v>
      </c>
      <c r="AD612" s="11">
        <v>-173.49</v>
      </c>
      <c r="AE612" s="11">
        <v>-177.44</v>
      </c>
      <c r="AF612" s="11">
        <v>-187.94</v>
      </c>
      <c r="AG612" s="11">
        <v>-198.01</v>
      </c>
      <c r="AH612" s="11">
        <v>-196.81</v>
      </c>
      <c r="AI612" s="11">
        <v>-203.65</v>
      </c>
      <c r="AJ612" s="11">
        <v>-217.96</v>
      </c>
      <c r="AK612" s="11">
        <v>-223.74</v>
      </c>
      <c r="AL612" s="11">
        <v>-224.48</v>
      </c>
      <c r="AM612" s="11">
        <v>-226.3</v>
      </c>
      <c r="AN612" s="12">
        <v>-235</v>
      </c>
      <c r="AO612" t="str">
        <f t="shared" si="100"/>
        <v>GD</v>
      </c>
      <c r="AP612" t="str">
        <f>IFERROR(IF(VLOOKUP(MID(A612,4,2),'Data.Lookup - Do Not Print'!$S$3:$T$7,2,FALSE)=1,MID(A612,4,2),0),"AN")</f>
        <v>OR</v>
      </c>
      <c r="AQ612" t="s">
        <v>986</v>
      </c>
      <c r="AR612" t="str">
        <f t="shared" si="101"/>
        <v>357000</v>
      </c>
      <c r="AS612" t="str">
        <f>IF(AO612="GD",VLOOKUP(_xlfn.NUMBERVALUE(AR612),'Data.Lookup - Do Not Print'!$D$3:$E$12,2,TRUE),VLOOKUP(_xlfn.NUMBERVALUE(AR612),'Data.Lookup - Do Not Print'!$A$3:$B$16,2,TRUE))</f>
        <v>Underground Storage</v>
      </c>
      <c r="AT612">
        <v>4</v>
      </c>
      <c r="AU612" t="str">
        <f t="shared" si="102"/>
        <v>GD.OR4</v>
      </c>
      <c r="AV612" s="46">
        <f>VLOOKUP($AU612,'2022-Allocations'!$I$6:$T$24,AV$8,FALSE)</f>
        <v>0</v>
      </c>
      <c r="AW612" s="46">
        <f>VLOOKUP($AU612,'2022-Allocations'!$I$6:$T$24,AW$8,FALSE)</f>
        <v>0</v>
      </c>
      <c r="AX612" s="46">
        <f>VLOOKUP($AU612,'2022-Allocations'!$I$6:$T$24,AX$8,FALSE)</f>
        <v>0</v>
      </c>
      <c r="AY612" s="46">
        <f>VLOOKUP($AU612,'2022-Allocations'!$I$6:$T$24,AY$8,FALSE)</f>
        <v>0</v>
      </c>
      <c r="AZ612" s="46">
        <f>VLOOKUP($AU612,'2022-Allocations'!$I$6:$T$24,AZ$8,FALSE)</f>
        <v>1</v>
      </c>
      <c r="BA612" s="121">
        <f t="shared" si="110"/>
        <v>0</v>
      </c>
      <c r="BB612" s="46">
        <f>VLOOKUP(A612,'Data.Lookup - Do Not Print'!$G$3:$I$802,3,FALSE)</f>
        <v>2.2499999999999999E-2</v>
      </c>
      <c r="BC612" s="46">
        <f>VLOOKUP(A612,'Data.Lookup - Do Not Print'!$M$3:$O$802,3,FALSE)</f>
        <v>2.0899999999999998E-2</v>
      </c>
      <c r="BD612" s="46" t="str">
        <f t="shared" si="104"/>
        <v>N</v>
      </c>
      <c r="BE612" s="126">
        <f t="shared" si="105"/>
        <v>0</v>
      </c>
      <c r="BF612" s="126">
        <f t="shared" si="106"/>
        <v>0</v>
      </c>
      <c r="BG612" s="126">
        <f t="shared" si="107"/>
        <v>0</v>
      </c>
      <c r="BH612" s="126">
        <f t="shared" si="108"/>
        <v>0</v>
      </c>
      <c r="BI612" s="126">
        <f t="shared" si="109"/>
        <v>128960</v>
      </c>
      <c r="BJ612" s="131">
        <f t="shared" si="103"/>
        <v>0</v>
      </c>
    </row>
    <row r="613" spans="1:62" ht="13.5" thickBot="1">
      <c r="A613" s="9" t="s">
        <v>630</v>
      </c>
      <c r="B613" s="11">
        <v>217817.94</v>
      </c>
      <c r="C613" s="11">
        <v>217817.94</v>
      </c>
      <c r="D613" s="11">
        <v>217817.94</v>
      </c>
      <c r="E613" s="11">
        <v>217817.94</v>
      </c>
      <c r="F613" s="11">
        <v>217817.94</v>
      </c>
      <c r="G613" s="11">
        <v>217817.94</v>
      </c>
      <c r="H613" s="11">
        <v>217817.94</v>
      </c>
      <c r="I613" s="11">
        <v>217817.94</v>
      </c>
      <c r="J613" s="11">
        <v>217817.94</v>
      </c>
      <c r="K613" s="11">
        <v>217817.94</v>
      </c>
      <c r="L613" s="11">
        <v>217817.94</v>
      </c>
      <c r="M613" s="11">
        <v>217817.94</v>
      </c>
      <c r="N613" s="11">
        <v>217817.94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t="str">
        <f t="shared" si="100"/>
        <v>GD</v>
      </c>
      <c r="AP613" t="str">
        <f>IFERROR(IF(VLOOKUP(MID(A613,4,2),'Data.Lookup - Do Not Print'!$S$3:$T$7,2,FALSE)=1,MID(A613,4,2),0),"AN")</f>
        <v>OR</v>
      </c>
      <c r="AQ613" t="s">
        <v>986</v>
      </c>
      <c r="AR613" t="str">
        <f t="shared" si="101"/>
        <v>374200</v>
      </c>
      <c r="AS613" t="str">
        <f>IF(AO613="GD",VLOOKUP(_xlfn.NUMBERVALUE(AR613),'Data.Lookup - Do Not Print'!$D$3:$E$12,2,TRUE),VLOOKUP(_xlfn.NUMBERVALUE(AR613),'Data.Lookup - Do Not Print'!$A$3:$B$16,2,TRUE))</f>
        <v>G Distribution</v>
      </c>
      <c r="AT613">
        <v>4</v>
      </c>
      <c r="AU613" t="str">
        <f t="shared" si="102"/>
        <v>GD.OR4</v>
      </c>
      <c r="AV613" s="46">
        <f>VLOOKUP($AU613,'2022-Allocations'!$I$6:$T$24,AV$8,FALSE)</f>
        <v>0</v>
      </c>
      <c r="AW613" s="46">
        <f>VLOOKUP($AU613,'2022-Allocations'!$I$6:$T$24,AW$8,FALSE)</f>
        <v>0</v>
      </c>
      <c r="AX613" s="46">
        <f>VLOOKUP($AU613,'2022-Allocations'!$I$6:$T$24,AX$8,FALSE)</f>
        <v>0</v>
      </c>
      <c r="AY613" s="46">
        <f>VLOOKUP($AU613,'2022-Allocations'!$I$6:$T$24,AY$8,FALSE)</f>
        <v>0</v>
      </c>
      <c r="AZ613" s="46">
        <f>VLOOKUP($AU613,'2022-Allocations'!$I$6:$T$24,AZ$8,FALSE)</f>
        <v>1</v>
      </c>
      <c r="BA613" s="121">
        <f t="shared" si="110"/>
        <v>0</v>
      </c>
      <c r="BB613" s="46">
        <f>VLOOKUP(A613,'Data.Lookup - Do Not Print'!$G$3:$I$802,3,FALSE)</f>
        <v>0</v>
      </c>
      <c r="BC613" s="46">
        <f>VLOOKUP(A613,'Data.Lookup - Do Not Print'!$M$3:$O$802,3,FALSE)</f>
        <v>0</v>
      </c>
      <c r="BD613" s="46" t="str">
        <f t="shared" si="104"/>
        <v>Y</v>
      </c>
      <c r="BE613" s="126">
        <f t="shared" si="105"/>
        <v>0</v>
      </c>
      <c r="BF613" s="126">
        <f t="shared" si="106"/>
        <v>0</v>
      </c>
      <c r="BG613" s="126">
        <f t="shared" si="107"/>
        <v>0</v>
      </c>
      <c r="BH613" s="126">
        <f t="shared" si="108"/>
        <v>0</v>
      </c>
      <c r="BI613" s="126">
        <f t="shared" si="109"/>
        <v>217818</v>
      </c>
      <c r="BJ613" s="131">
        <f t="shared" si="103"/>
        <v>0</v>
      </c>
    </row>
    <row r="614" spans="1:62" ht="13.5" thickBot="1">
      <c r="A614" s="9" t="s">
        <v>631</v>
      </c>
      <c r="B614" s="11">
        <v>605859.9</v>
      </c>
      <c r="C614" s="11">
        <v>605859.9</v>
      </c>
      <c r="D614" s="11">
        <v>605859.9</v>
      </c>
      <c r="E614" s="11">
        <v>605859.9</v>
      </c>
      <c r="F614" s="11">
        <v>605859.9</v>
      </c>
      <c r="G614" s="11">
        <v>605859.9</v>
      </c>
      <c r="H614" s="11">
        <v>605859.9</v>
      </c>
      <c r="I614" s="11">
        <v>605859.9</v>
      </c>
      <c r="J614" s="11">
        <v>605859.9</v>
      </c>
      <c r="K614" s="11">
        <v>605859.9</v>
      </c>
      <c r="L614" s="11">
        <v>605859.9</v>
      </c>
      <c r="M614" s="11">
        <v>609775.76</v>
      </c>
      <c r="N614" s="11">
        <v>609830.41</v>
      </c>
      <c r="O614" s="11">
        <v>-64537.29</v>
      </c>
      <c r="P614" s="11">
        <v>-65375.4</v>
      </c>
      <c r="Q614" s="11">
        <v>-66213.509999999995</v>
      </c>
      <c r="R614" s="11">
        <v>-67051.62</v>
      </c>
      <c r="S614" s="11">
        <v>-67889.73</v>
      </c>
      <c r="T614" s="11">
        <v>-68727.839999999997</v>
      </c>
      <c r="U614" s="11">
        <v>-69565.95</v>
      </c>
      <c r="V614" s="11">
        <v>-70404.06</v>
      </c>
      <c r="W614" s="11">
        <v>-71242.17</v>
      </c>
      <c r="X614" s="11">
        <v>-72080.28</v>
      </c>
      <c r="Y614" s="11">
        <v>-72918.39</v>
      </c>
      <c r="Z614" s="11">
        <v>-73759.199999999997</v>
      </c>
      <c r="AA614" s="11">
        <v>-74602.759999999995</v>
      </c>
      <c r="AB614" s="11">
        <v>-838.11</v>
      </c>
      <c r="AC614" s="11">
        <v>-838.11</v>
      </c>
      <c r="AD614" s="11">
        <v>-838.11</v>
      </c>
      <c r="AE614" s="11">
        <v>-838.11</v>
      </c>
      <c r="AF614" s="11">
        <v>-838.11</v>
      </c>
      <c r="AG614" s="11">
        <v>-838.11</v>
      </c>
      <c r="AH614" s="11">
        <v>-838.11</v>
      </c>
      <c r="AI614" s="11">
        <v>-838.11</v>
      </c>
      <c r="AJ614" s="11">
        <v>-838.11</v>
      </c>
      <c r="AK614" s="11">
        <v>-838.11</v>
      </c>
      <c r="AL614" s="11">
        <v>-838.11</v>
      </c>
      <c r="AM614" s="11">
        <v>-840.81</v>
      </c>
      <c r="AN614" s="11">
        <v>-843.56</v>
      </c>
      <c r="AO614" t="str">
        <f t="shared" si="100"/>
        <v>GD</v>
      </c>
      <c r="AP614" t="str">
        <f>IFERROR(IF(VLOOKUP(MID(A614,4,2),'Data.Lookup - Do Not Print'!$S$3:$T$7,2,FALSE)=1,MID(A614,4,2),0),"AN")</f>
        <v>OR</v>
      </c>
      <c r="AQ614" t="s">
        <v>986</v>
      </c>
      <c r="AR614" t="str">
        <f t="shared" si="101"/>
        <v>374400</v>
      </c>
      <c r="AS614" t="str">
        <f>IF(AO614="GD",VLOOKUP(_xlfn.NUMBERVALUE(AR614),'Data.Lookup - Do Not Print'!$D$3:$E$12,2,TRUE),VLOOKUP(_xlfn.NUMBERVALUE(AR614),'Data.Lookup - Do Not Print'!$A$3:$B$16,2,TRUE))</f>
        <v>G Distribution</v>
      </c>
      <c r="AT614">
        <v>4</v>
      </c>
      <c r="AU614" t="str">
        <f t="shared" si="102"/>
        <v>GD.OR4</v>
      </c>
      <c r="AV614" s="46">
        <f>VLOOKUP($AU614,'2022-Allocations'!$I$6:$T$24,AV$8,FALSE)</f>
        <v>0</v>
      </c>
      <c r="AW614" s="46">
        <f>VLOOKUP($AU614,'2022-Allocations'!$I$6:$T$24,AW$8,FALSE)</f>
        <v>0</v>
      </c>
      <c r="AX614" s="46">
        <f>VLOOKUP($AU614,'2022-Allocations'!$I$6:$T$24,AX$8,FALSE)</f>
        <v>0</v>
      </c>
      <c r="AY614" s="46">
        <f>VLOOKUP($AU614,'2022-Allocations'!$I$6:$T$24,AY$8,FALSE)</f>
        <v>0</v>
      </c>
      <c r="AZ614" s="46">
        <f>VLOOKUP($AU614,'2022-Allocations'!$I$6:$T$24,AZ$8,FALSE)</f>
        <v>1</v>
      </c>
      <c r="BA614" s="121">
        <f t="shared" si="110"/>
        <v>0</v>
      </c>
      <c r="BB614" s="46">
        <f>VLOOKUP(A614,'Data.Lookup - Do Not Print'!$G$3:$I$802,3,FALSE)</f>
        <v>1.66E-2</v>
      </c>
      <c r="BC614" s="46">
        <f>VLOOKUP(A614,'Data.Lookup - Do Not Print'!$M$3:$O$802,3,FALSE)</f>
        <v>1.67E-2</v>
      </c>
      <c r="BD614" s="46" t="str">
        <f t="shared" si="104"/>
        <v>N</v>
      </c>
      <c r="BE614" s="126">
        <f t="shared" si="105"/>
        <v>0</v>
      </c>
      <c r="BF614" s="126">
        <f t="shared" si="106"/>
        <v>0</v>
      </c>
      <c r="BG614" s="126">
        <f t="shared" si="107"/>
        <v>0</v>
      </c>
      <c r="BH614" s="126">
        <f t="shared" si="108"/>
        <v>0</v>
      </c>
      <c r="BI614" s="126">
        <f t="shared" si="109"/>
        <v>609830</v>
      </c>
      <c r="BJ614" s="131">
        <f t="shared" si="103"/>
        <v>0</v>
      </c>
    </row>
    <row r="615" spans="1:62" ht="13.5" thickBot="1">
      <c r="A615" s="9" t="s">
        <v>632</v>
      </c>
      <c r="B615" s="11">
        <v>671405.62</v>
      </c>
      <c r="C615" s="11">
        <v>658786.07999999996</v>
      </c>
      <c r="D615" s="11">
        <v>659552.07999999996</v>
      </c>
      <c r="E615" s="11">
        <v>659552.07999999996</v>
      </c>
      <c r="F615" s="11">
        <v>659552.07999999996</v>
      </c>
      <c r="G615" s="11">
        <v>659552.07999999996</v>
      </c>
      <c r="H615" s="11">
        <v>659552.07999999996</v>
      </c>
      <c r="I615" s="11">
        <v>659552.07999999996</v>
      </c>
      <c r="J615" s="11">
        <v>653448.74</v>
      </c>
      <c r="K615" s="11">
        <v>653448.74</v>
      </c>
      <c r="L615" s="12">
        <v>656012</v>
      </c>
      <c r="M615" s="11">
        <v>671976.3</v>
      </c>
      <c r="N615" s="11">
        <v>671976.3</v>
      </c>
      <c r="O615" s="11">
        <v>-96687.43</v>
      </c>
      <c r="P615" s="11">
        <v>-84994.55</v>
      </c>
      <c r="Q615" s="11">
        <v>-86115.13</v>
      </c>
      <c r="R615" s="11">
        <v>-87236.36</v>
      </c>
      <c r="S615" s="11">
        <v>-88357.59</v>
      </c>
      <c r="T615" s="11">
        <v>-89478.82</v>
      </c>
      <c r="U615" s="11">
        <v>-90600.05</v>
      </c>
      <c r="V615" s="11">
        <v>-91721.279999999999</v>
      </c>
      <c r="W615" s="11">
        <v>-92837.33</v>
      </c>
      <c r="X615" s="11">
        <v>-93948.19</v>
      </c>
      <c r="Y615" s="11">
        <v>-95061.23</v>
      </c>
      <c r="Z615" s="11">
        <v>-96190.02</v>
      </c>
      <c r="AA615" s="11">
        <v>-97332.38</v>
      </c>
      <c r="AB615" s="11">
        <v>-1141.3499999999999</v>
      </c>
      <c r="AC615" s="11">
        <v>-1130.6600000000001</v>
      </c>
      <c r="AD615" s="11">
        <v>-1120.58</v>
      </c>
      <c r="AE615" s="11">
        <v>-1121.23</v>
      </c>
      <c r="AF615" s="11">
        <v>-1121.23</v>
      </c>
      <c r="AG615" s="11">
        <v>-1121.23</v>
      </c>
      <c r="AH615" s="11">
        <v>-1121.23</v>
      </c>
      <c r="AI615" s="11">
        <v>-1121.23</v>
      </c>
      <c r="AJ615" s="11">
        <v>-1116.05</v>
      </c>
      <c r="AK615" s="11">
        <v>-1110.8599999999999</v>
      </c>
      <c r="AL615" s="11">
        <v>-1113.04</v>
      </c>
      <c r="AM615" s="11">
        <v>-1128.79</v>
      </c>
      <c r="AN615" s="11">
        <v>-1142.3599999999999</v>
      </c>
      <c r="AO615" t="str">
        <f t="shared" si="100"/>
        <v>GD</v>
      </c>
      <c r="AP615" t="str">
        <f>IFERROR(IF(VLOOKUP(MID(A615,4,2),'Data.Lookup - Do Not Print'!$S$3:$T$7,2,FALSE)=1,MID(A615,4,2),0),"AN")</f>
        <v>OR</v>
      </c>
      <c r="AQ615" t="s">
        <v>986</v>
      </c>
      <c r="AR615" t="str">
        <f t="shared" si="101"/>
        <v>375000</v>
      </c>
      <c r="AS615" t="str">
        <f>IF(AO615="GD",VLOOKUP(_xlfn.NUMBERVALUE(AR615),'Data.Lookup - Do Not Print'!$D$3:$E$12,2,TRUE),VLOOKUP(_xlfn.NUMBERVALUE(AR615),'Data.Lookup - Do Not Print'!$A$3:$B$16,2,TRUE))</f>
        <v>G Distribution</v>
      </c>
      <c r="AT615">
        <v>4</v>
      </c>
      <c r="AU615" t="str">
        <f t="shared" si="102"/>
        <v>GD.OR4</v>
      </c>
      <c r="AV615" s="46">
        <f>VLOOKUP($AU615,'2022-Allocations'!$I$6:$T$24,AV$8,FALSE)</f>
        <v>0</v>
      </c>
      <c r="AW615" s="46">
        <f>VLOOKUP($AU615,'2022-Allocations'!$I$6:$T$24,AW$8,FALSE)</f>
        <v>0</v>
      </c>
      <c r="AX615" s="46">
        <f>VLOOKUP($AU615,'2022-Allocations'!$I$6:$T$24,AX$8,FALSE)</f>
        <v>0</v>
      </c>
      <c r="AY615" s="46">
        <f>VLOOKUP($AU615,'2022-Allocations'!$I$6:$T$24,AY$8,FALSE)</f>
        <v>0</v>
      </c>
      <c r="AZ615" s="46">
        <f>VLOOKUP($AU615,'2022-Allocations'!$I$6:$T$24,AZ$8,FALSE)</f>
        <v>1</v>
      </c>
      <c r="BA615" s="121">
        <f t="shared" si="110"/>
        <v>0</v>
      </c>
      <c r="BB615" s="46">
        <f>VLOOKUP(A615,'Data.Lookup - Do Not Print'!$G$3:$I$802,3,FALSE)</f>
        <v>2.0400000000000001E-2</v>
      </c>
      <c r="BC615" s="46">
        <f>VLOOKUP(A615,'Data.Lookup - Do Not Print'!$M$3:$O$802,3,FALSE)</f>
        <v>2.5600000000000001E-2</v>
      </c>
      <c r="BD615" s="46" t="str">
        <f t="shared" si="104"/>
        <v>N</v>
      </c>
      <c r="BE615" s="126">
        <f t="shared" si="105"/>
        <v>0</v>
      </c>
      <c r="BF615" s="126">
        <f t="shared" si="106"/>
        <v>0</v>
      </c>
      <c r="BG615" s="126">
        <f t="shared" si="107"/>
        <v>0</v>
      </c>
      <c r="BH615" s="126">
        <f t="shared" si="108"/>
        <v>0</v>
      </c>
      <c r="BI615" s="126">
        <f t="shared" si="109"/>
        <v>671976</v>
      </c>
      <c r="BJ615" s="131">
        <f t="shared" si="103"/>
        <v>0</v>
      </c>
    </row>
    <row r="616" spans="1:62" ht="13.5" thickBot="1">
      <c r="A616" s="9" t="s">
        <v>633</v>
      </c>
      <c r="B616" s="11">
        <v>260026429.99000001</v>
      </c>
      <c r="C616" s="11">
        <v>260216271.22999999</v>
      </c>
      <c r="D616" s="11">
        <v>260375714.19</v>
      </c>
      <c r="E616" s="11">
        <v>260745839.12</v>
      </c>
      <c r="F616" s="11">
        <v>261338198.21000001</v>
      </c>
      <c r="G616" s="11">
        <v>262902630.37</v>
      </c>
      <c r="H616" s="11">
        <v>264030677.38</v>
      </c>
      <c r="I616" s="11">
        <v>264617003.84</v>
      </c>
      <c r="J616" s="11">
        <v>265507240.34</v>
      </c>
      <c r="K616" s="11">
        <v>266882925.80000001</v>
      </c>
      <c r="L616" s="11">
        <v>267594186.41999999</v>
      </c>
      <c r="M616" s="11">
        <v>268589850.17000002</v>
      </c>
      <c r="N616" s="11">
        <v>269917387.93000001</v>
      </c>
      <c r="O616" s="11">
        <v>-73299650.25</v>
      </c>
      <c r="P616" s="11">
        <v>-73690931.959999993</v>
      </c>
      <c r="Q616" s="11">
        <v>-74098600.209999993</v>
      </c>
      <c r="R616" s="11">
        <v>-74494991.989999995</v>
      </c>
      <c r="S616" s="11">
        <v>-74898724.269999996</v>
      </c>
      <c r="T616" s="11">
        <v>-75308473.859999999</v>
      </c>
      <c r="U616" s="11">
        <v>-75720912.340000004</v>
      </c>
      <c r="V616" s="11">
        <v>-76136408.780000001</v>
      </c>
      <c r="W616" s="11">
        <v>-76548767.359999999</v>
      </c>
      <c r="X616" s="11">
        <v>-76946510.819999993</v>
      </c>
      <c r="Y616" s="11">
        <v>-77367411.540000007</v>
      </c>
      <c r="Z616" s="11">
        <v>-77786847.019999996</v>
      </c>
      <c r="AA616" s="11">
        <v>-78205576.620000005</v>
      </c>
      <c r="AB616" s="11">
        <v>-407942.12</v>
      </c>
      <c r="AC616" s="11">
        <v>-409691.12</v>
      </c>
      <c r="AD616" s="11">
        <v>-409966.17</v>
      </c>
      <c r="AE616" s="11">
        <v>-410383.21</v>
      </c>
      <c r="AF616" s="11">
        <v>-411141.17</v>
      </c>
      <c r="AG616" s="11">
        <v>-412839.66</v>
      </c>
      <c r="AH616" s="11">
        <v>-414959.97</v>
      </c>
      <c r="AI616" s="11">
        <v>-416310.04</v>
      </c>
      <c r="AJ616" s="11">
        <v>-417472.84</v>
      </c>
      <c r="AK616" s="11">
        <v>-419257.27</v>
      </c>
      <c r="AL616" s="11">
        <v>-420900.72</v>
      </c>
      <c r="AM616" s="11">
        <v>-422244.93</v>
      </c>
      <c r="AN616" s="11">
        <v>-424074.46</v>
      </c>
      <c r="AO616" t="str">
        <f t="shared" si="100"/>
        <v>GD</v>
      </c>
      <c r="AP616" t="str">
        <f>IFERROR(IF(VLOOKUP(MID(A616,4,2),'Data.Lookup - Do Not Print'!$S$3:$T$7,2,FALSE)=1,MID(A616,4,2),0),"AN")</f>
        <v>OR</v>
      </c>
      <c r="AQ616" t="s">
        <v>986</v>
      </c>
      <c r="AR616" t="str">
        <f t="shared" si="101"/>
        <v>376000</v>
      </c>
      <c r="AS616" t="str">
        <f>IF(AO616="GD",VLOOKUP(_xlfn.NUMBERVALUE(AR616),'Data.Lookup - Do Not Print'!$D$3:$E$12,2,TRUE),VLOOKUP(_xlfn.NUMBERVALUE(AR616),'Data.Lookup - Do Not Print'!$A$3:$B$16,2,TRUE))</f>
        <v>G Distribution</v>
      </c>
      <c r="AT616">
        <v>4</v>
      </c>
      <c r="AU616" t="str">
        <f t="shared" si="102"/>
        <v>GD.OR4</v>
      </c>
      <c r="AV616" s="46">
        <f>VLOOKUP($AU616,'2022-Allocations'!$I$6:$T$24,AV$8,FALSE)</f>
        <v>0</v>
      </c>
      <c r="AW616" s="46">
        <f>VLOOKUP($AU616,'2022-Allocations'!$I$6:$T$24,AW$8,FALSE)</f>
        <v>0</v>
      </c>
      <c r="AX616" s="46">
        <f>VLOOKUP($AU616,'2022-Allocations'!$I$6:$T$24,AX$8,FALSE)</f>
        <v>0</v>
      </c>
      <c r="AY616" s="46">
        <f>VLOOKUP($AU616,'2022-Allocations'!$I$6:$T$24,AY$8,FALSE)</f>
        <v>0</v>
      </c>
      <c r="AZ616" s="46">
        <f>VLOOKUP($AU616,'2022-Allocations'!$I$6:$T$24,AZ$8,FALSE)</f>
        <v>1</v>
      </c>
      <c r="BA616" s="121">
        <f t="shared" si="110"/>
        <v>0</v>
      </c>
      <c r="BB616" s="46">
        <f>VLOOKUP(A616,'Data.Lookup - Do Not Print'!$G$3:$I$802,3,FALSE)</f>
        <v>1.89E-2</v>
      </c>
      <c r="BC616" s="46">
        <f>VLOOKUP(A616,'Data.Lookup - Do Not Print'!$M$3:$O$802,3,FALSE)</f>
        <v>2.1099999999999997E-2</v>
      </c>
      <c r="BD616" s="46" t="str">
        <f t="shared" si="104"/>
        <v>N</v>
      </c>
      <c r="BE616" s="126">
        <f t="shared" si="105"/>
        <v>0</v>
      </c>
      <c r="BF616" s="126">
        <f t="shared" si="106"/>
        <v>0</v>
      </c>
      <c r="BG616" s="126">
        <f t="shared" si="107"/>
        <v>0</v>
      </c>
      <c r="BH616" s="126">
        <f t="shared" si="108"/>
        <v>0</v>
      </c>
      <c r="BI616" s="126">
        <f t="shared" si="109"/>
        <v>269917388</v>
      </c>
      <c r="BJ616" s="131">
        <f t="shared" si="103"/>
        <v>0</v>
      </c>
    </row>
    <row r="617" spans="1:62" ht="13.5" thickBot="1">
      <c r="A617" s="9" t="s">
        <v>634</v>
      </c>
      <c r="B617" s="11">
        <v>5818877.7300000004</v>
      </c>
      <c r="C617" s="11">
        <v>5821694.9199999999</v>
      </c>
      <c r="D617" s="11">
        <v>5821860.0199999996</v>
      </c>
      <c r="E617" s="11">
        <v>5821861.3499999996</v>
      </c>
      <c r="F617" s="11">
        <v>5821861.3499999996</v>
      </c>
      <c r="G617" s="11">
        <v>5821747.0099999998</v>
      </c>
      <c r="H617" s="11">
        <v>5821747.0099999998</v>
      </c>
      <c r="I617" s="11">
        <v>5821747.0099999998</v>
      </c>
      <c r="J617" s="11">
        <v>5840877.9400000004</v>
      </c>
      <c r="K617" s="11">
        <v>5864184.3200000003</v>
      </c>
      <c r="L617" s="11">
        <v>6110265.6600000001</v>
      </c>
      <c r="M617" s="11">
        <v>6110589.2699999996</v>
      </c>
      <c r="N617" s="11">
        <v>6117036.8499999996</v>
      </c>
      <c r="O617" s="11">
        <v>-1336764.3700000001</v>
      </c>
      <c r="P617" s="11">
        <v>-1352287.66</v>
      </c>
      <c r="Q617" s="11">
        <v>-1367812.4</v>
      </c>
      <c r="R617" s="11">
        <v>-1383337.36</v>
      </c>
      <c r="S617" s="11">
        <v>-1398862.32</v>
      </c>
      <c r="T617" s="11">
        <v>-1414272.79</v>
      </c>
      <c r="U617" s="11">
        <v>-1429797.44</v>
      </c>
      <c r="V617" s="11">
        <v>-1445322.09</v>
      </c>
      <c r="W617" s="11">
        <v>-1460872.24</v>
      </c>
      <c r="X617" s="11">
        <v>-1476478.99</v>
      </c>
      <c r="Y617" s="11">
        <v>-1492444.92</v>
      </c>
      <c r="Z617" s="11">
        <v>-1508739.39</v>
      </c>
      <c r="AA617" s="11">
        <v>-1525042.89</v>
      </c>
      <c r="AB617" s="11">
        <v>-15516.55</v>
      </c>
      <c r="AC617" s="11">
        <v>-15520.76</v>
      </c>
      <c r="AD617" s="11">
        <v>-15524.74</v>
      </c>
      <c r="AE617" s="11">
        <v>-15524.96</v>
      </c>
      <c r="AF617" s="11">
        <v>-15524.96</v>
      </c>
      <c r="AG617" s="11">
        <v>-15524.81</v>
      </c>
      <c r="AH617" s="11">
        <v>-15524.65</v>
      </c>
      <c r="AI617" s="11">
        <v>-15524.65</v>
      </c>
      <c r="AJ617" s="11">
        <v>-15550.15</v>
      </c>
      <c r="AK617" s="11">
        <v>-15606.75</v>
      </c>
      <c r="AL617" s="11">
        <v>-15965.93</v>
      </c>
      <c r="AM617" s="11">
        <v>-16294.47</v>
      </c>
      <c r="AN617" s="11">
        <v>-16303.5</v>
      </c>
      <c r="AO617" t="str">
        <f t="shared" si="100"/>
        <v>GD</v>
      </c>
      <c r="AP617" t="str">
        <f>IFERROR(IF(VLOOKUP(MID(A617,4,2),'Data.Lookup - Do Not Print'!$S$3:$T$7,2,FALSE)=1,MID(A617,4,2),0),"AN")</f>
        <v>OR</v>
      </c>
      <c r="AQ617" t="s">
        <v>986</v>
      </c>
      <c r="AR617" t="str">
        <f t="shared" si="101"/>
        <v>378000</v>
      </c>
      <c r="AS617" t="str">
        <f>IF(AO617="GD",VLOOKUP(_xlfn.NUMBERVALUE(AR617),'Data.Lookup - Do Not Print'!$D$3:$E$12,2,TRUE),VLOOKUP(_xlfn.NUMBERVALUE(AR617),'Data.Lookup - Do Not Print'!$A$3:$B$16,2,TRUE))</f>
        <v>G Distribution</v>
      </c>
      <c r="AT617">
        <v>4</v>
      </c>
      <c r="AU617" t="str">
        <f t="shared" si="102"/>
        <v>GD.OR4</v>
      </c>
      <c r="AV617" s="46">
        <f>VLOOKUP($AU617,'2022-Allocations'!$I$6:$T$24,AV$8,FALSE)</f>
        <v>0</v>
      </c>
      <c r="AW617" s="46">
        <f>VLOOKUP($AU617,'2022-Allocations'!$I$6:$T$24,AW$8,FALSE)</f>
        <v>0</v>
      </c>
      <c r="AX617" s="46">
        <f>VLOOKUP($AU617,'2022-Allocations'!$I$6:$T$24,AX$8,FALSE)</f>
        <v>0</v>
      </c>
      <c r="AY617" s="46">
        <f>VLOOKUP($AU617,'2022-Allocations'!$I$6:$T$24,AY$8,FALSE)</f>
        <v>0</v>
      </c>
      <c r="AZ617" s="46">
        <f>VLOOKUP($AU617,'2022-Allocations'!$I$6:$T$24,AZ$8,FALSE)</f>
        <v>1</v>
      </c>
      <c r="BA617" s="121">
        <f t="shared" si="110"/>
        <v>0</v>
      </c>
      <c r="BB617" s="46">
        <f>VLOOKUP(A617,'Data.Lookup - Do Not Print'!$G$3:$I$802,3,FALSE)</f>
        <v>3.2000000000000001E-2</v>
      </c>
      <c r="BC617" s="46">
        <f>VLOOKUP(A617,'Data.Lookup - Do Not Print'!$M$3:$O$802,3,FALSE)</f>
        <v>4.0199999999999993E-2</v>
      </c>
      <c r="BD617" s="46" t="str">
        <f t="shared" si="104"/>
        <v>N</v>
      </c>
      <c r="BE617" s="126">
        <f t="shared" si="105"/>
        <v>0</v>
      </c>
      <c r="BF617" s="126">
        <f t="shared" si="106"/>
        <v>0</v>
      </c>
      <c r="BG617" s="126">
        <f t="shared" si="107"/>
        <v>0</v>
      </c>
      <c r="BH617" s="126">
        <f t="shared" si="108"/>
        <v>0</v>
      </c>
      <c r="BI617" s="126">
        <f t="shared" si="109"/>
        <v>6117037</v>
      </c>
      <c r="BJ617" s="131">
        <f t="shared" si="103"/>
        <v>0</v>
      </c>
    </row>
    <row r="618" spans="1:62" ht="13.5" thickBot="1">
      <c r="A618" s="9" t="s">
        <v>635</v>
      </c>
      <c r="B618" s="11">
        <v>3092333.59</v>
      </c>
      <c r="C618" s="11">
        <v>3054962.94</v>
      </c>
      <c r="D618" s="11">
        <v>3064788.86</v>
      </c>
      <c r="E618" s="11">
        <v>3064795.47</v>
      </c>
      <c r="F618" s="11">
        <v>3064795.47</v>
      </c>
      <c r="G618" s="11">
        <v>3064795.47</v>
      </c>
      <c r="H618" s="11">
        <v>3068507.17</v>
      </c>
      <c r="I618" s="11">
        <v>3069529.11</v>
      </c>
      <c r="J618" s="11">
        <v>3135357.04</v>
      </c>
      <c r="K618" s="11">
        <v>3137083.66</v>
      </c>
      <c r="L618" s="11">
        <v>3349996.01</v>
      </c>
      <c r="M618" s="11">
        <v>3349996.01</v>
      </c>
      <c r="N618" s="11">
        <v>3349996.01</v>
      </c>
      <c r="O618" s="11">
        <v>-568329.79</v>
      </c>
      <c r="P618" s="11">
        <v>-529502.01</v>
      </c>
      <c r="Q618" s="11">
        <v>-536488.71</v>
      </c>
      <c r="R618" s="11">
        <v>-543486.65</v>
      </c>
      <c r="S618" s="11">
        <v>-550484.59</v>
      </c>
      <c r="T618" s="11">
        <v>-557482.53</v>
      </c>
      <c r="U618" s="11">
        <v>-564484.71</v>
      </c>
      <c r="V618" s="11">
        <v>-571492.29</v>
      </c>
      <c r="W618" s="11">
        <v>-578576.21</v>
      </c>
      <c r="X618" s="11">
        <v>-585737.25</v>
      </c>
      <c r="Y618" s="11">
        <v>-593143.32999999996</v>
      </c>
      <c r="Z618" s="11">
        <v>-600792.49</v>
      </c>
      <c r="AA618" s="11">
        <v>-608441.65</v>
      </c>
      <c r="AB618" s="11">
        <v>-7060.83</v>
      </c>
      <c r="AC618" s="11">
        <v>-7018.15</v>
      </c>
      <c r="AD618" s="11">
        <v>-6986.7</v>
      </c>
      <c r="AE618" s="11">
        <v>-6997.94</v>
      </c>
      <c r="AF618" s="11">
        <v>-6997.94</v>
      </c>
      <c r="AG618" s="11">
        <v>-6997.94</v>
      </c>
      <c r="AH618" s="11">
        <v>-7002.18</v>
      </c>
      <c r="AI618" s="11">
        <v>-7007.58</v>
      </c>
      <c r="AJ618" s="11">
        <v>-7083.92</v>
      </c>
      <c r="AK618" s="11">
        <v>-7161.04</v>
      </c>
      <c r="AL618" s="11">
        <v>-7406.08</v>
      </c>
      <c r="AM618" s="11">
        <v>-7649.16</v>
      </c>
      <c r="AN618" s="11">
        <v>-7649.16</v>
      </c>
      <c r="AO618" t="str">
        <f t="shared" si="100"/>
        <v>GD</v>
      </c>
      <c r="AP618" t="str">
        <f>IFERROR(IF(VLOOKUP(MID(A618,4,2),'Data.Lookup - Do Not Print'!$S$3:$T$7,2,FALSE)=1,MID(A618,4,2),0),"AN")</f>
        <v>OR</v>
      </c>
      <c r="AQ618" t="s">
        <v>986</v>
      </c>
      <c r="AR618" t="str">
        <f t="shared" si="101"/>
        <v>379000</v>
      </c>
      <c r="AS618" t="str">
        <f>IF(AO618="GD",VLOOKUP(_xlfn.NUMBERVALUE(AR618),'Data.Lookup - Do Not Print'!$D$3:$E$12,2,TRUE),VLOOKUP(_xlfn.NUMBERVALUE(AR618),'Data.Lookup - Do Not Print'!$A$3:$B$16,2,TRUE))</f>
        <v>G Distribution</v>
      </c>
      <c r="AT618">
        <v>4</v>
      </c>
      <c r="AU618" t="str">
        <f t="shared" si="102"/>
        <v>GD.OR4</v>
      </c>
      <c r="AV618" s="46">
        <f>VLOOKUP($AU618,'2022-Allocations'!$I$6:$T$24,AV$8,FALSE)</f>
        <v>0</v>
      </c>
      <c r="AW618" s="46">
        <f>VLOOKUP($AU618,'2022-Allocations'!$I$6:$T$24,AW$8,FALSE)</f>
        <v>0</v>
      </c>
      <c r="AX618" s="46">
        <f>VLOOKUP($AU618,'2022-Allocations'!$I$6:$T$24,AX$8,FALSE)</f>
        <v>0</v>
      </c>
      <c r="AY618" s="46">
        <f>VLOOKUP($AU618,'2022-Allocations'!$I$6:$T$24,AY$8,FALSE)</f>
        <v>0</v>
      </c>
      <c r="AZ618" s="46">
        <f>VLOOKUP($AU618,'2022-Allocations'!$I$6:$T$24,AZ$8,FALSE)</f>
        <v>1</v>
      </c>
      <c r="BA618" s="121">
        <f t="shared" si="110"/>
        <v>0</v>
      </c>
      <c r="BB618" s="46">
        <f>VLOOKUP(A618,'Data.Lookup - Do Not Print'!$G$3:$I$802,3,FALSE)</f>
        <v>2.7400000000000001E-2</v>
      </c>
      <c r="BC618" s="46">
        <f>VLOOKUP(A618,'Data.Lookup - Do Not Print'!$M$3:$O$802,3,FALSE)</f>
        <v>3.2199999999999999E-2</v>
      </c>
      <c r="BD618" s="46" t="str">
        <f t="shared" si="104"/>
        <v>N</v>
      </c>
      <c r="BE618" s="126">
        <f t="shared" si="105"/>
        <v>0</v>
      </c>
      <c r="BF618" s="126">
        <f t="shared" si="106"/>
        <v>0</v>
      </c>
      <c r="BG618" s="126">
        <f t="shared" si="107"/>
        <v>0</v>
      </c>
      <c r="BH618" s="126">
        <f t="shared" si="108"/>
        <v>0</v>
      </c>
      <c r="BI618" s="126">
        <f t="shared" si="109"/>
        <v>3349996</v>
      </c>
      <c r="BJ618" s="131">
        <f t="shared" si="103"/>
        <v>0</v>
      </c>
    </row>
    <row r="619" spans="1:62" ht="13.5" thickBot="1">
      <c r="A619" s="9" t="s">
        <v>636</v>
      </c>
      <c r="B619" s="11">
        <v>123980064.52</v>
      </c>
      <c r="C619" s="11">
        <v>124231015.89</v>
      </c>
      <c r="D619" s="11">
        <v>124540487.98999999</v>
      </c>
      <c r="E619" s="11">
        <v>124998853.69</v>
      </c>
      <c r="F619" s="11">
        <v>125577430.88</v>
      </c>
      <c r="G619" s="11">
        <v>126208552.90000001</v>
      </c>
      <c r="H619" s="11">
        <v>126699616.09</v>
      </c>
      <c r="I619" s="11">
        <v>127090644.39</v>
      </c>
      <c r="J619" s="11">
        <v>127691675.02</v>
      </c>
      <c r="K619" s="12">
        <v>128532553</v>
      </c>
      <c r="L619" s="11">
        <v>129092373.05</v>
      </c>
      <c r="M619" s="11">
        <v>129536693.91</v>
      </c>
      <c r="N619" s="11">
        <v>130250005.03</v>
      </c>
      <c r="O619" s="11">
        <v>-45007240.32</v>
      </c>
      <c r="P619" s="11">
        <v>-45209509.200000003</v>
      </c>
      <c r="Q619" s="11">
        <v>-45417526.520000003</v>
      </c>
      <c r="R619" s="11">
        <v>-45624422.310000002</v>
      </c>
      <c r="S619" s="11">
        <v>-45836875.880000003</v>
      </c>
      <c r="T619" s="11">
        <v>-46035838.119999997</v>
      </c>
      <c r="U619" s="11">
        <v>-46252267.880000003</v>
      </c>
      <c r="V619" s="11">
        <v>-46469613.490000002</v>
      </c>
      <c r="W619" s="11">
        <v>-46674580.840000004</v>
      </c>
      <c r="X619" s="11">
        <v>-46877613.409999996</v>
      </c>
      <c r="Y619" s="11">
        <v>-47100096.079999998</v>
      </c>
      <c r="Z619" s="11">
        <v>-47317926.719999999</v>
      </c>
      <c r="AA619" s="11">
        <v>-47528303.950000003</v>
      </c>
      <c r="AB619" s="11">
        <v>-215265.73</v>
      </c>
      <c r="AC619" s="11">
        <v>-216150.48</v>
      </c>
      <c r="AD619" s="11">
        <v>-216638.52</v>
      </c>
      <c r="AE619" s="11">
        <v>-217307.18</v>
      </c>
      <c r="AF619" s="11">
        <v>-218210.18</v>
      </c>
      <c r="AG619" s="11">
        <v>-219263.63</v>
      </c>
      <c r="AH619" s="11">
        <v>-220240.87</v>
      </c>
      <c r="AI619" s="11">
        <v>-221009.02</v>
      </c>
      <c r="AJ619" s="11">
        <v>-221872.94</v>
      </c>
      <c r="AK619" s="11">
        <v>-223128.6</v>
      </c>
      <c r="AL619" s="11">
        <v>-224348.37</v>
      </c>
      <c r="AM619" s="11">
        <v>-225222.82</v>
      </c>
      <c r="AN619" s="11">
        <v>-226230.92</v>
      </c>
      <c r="AO619" t="str">
        <f t="shared" si="100"/>
        <v>GD</v>
      </c>
      <c r="AP619" t="str">
        <f>IFERROR(IF(VLOOKUP(MID(A619,4,2),'Data.Lookup - Do Not Print'!$S$3:$T$7,2,FALSE)=1,MID(A619,4,2),0),"AN")</f>
        <v>OR</v>
      </c>
      <c r="AQ619" t="s">
        <v>986</v>
      </c>
      <c r="AR619" t="str">
        <f t="shared" si="101"/>
        <v>380000</v>
      </c>
      <c r="AS619" t="str">
        <f>IF(AO619="GD",VLOOKUP(_xlfn.NUMBERVALUE(AR619),'Data.Lookup - Do Not Print'!$D$3:$E$12,2,TRUE),VLOOKUP(_xlfn.NUMBERVALUE(AR619),'Data.Lookup - Do Not Print'!$A$3:$B$16,2,TRUE))</f>
        <v>G Distribution</v>
      </c>
      <c r="AT619">
        <v>4</v>
      </c>
      <c r="AU619" t="str">
        <f t="shared" si="102"/>
        <v>GD.OR4</v>
      </c>
      <c r="AV619" s="46">
        <f>VLOOKUP($AU619,'2022-Allocations'!$I$6:$T$24,AV$8,FALSE)</f>
        <v>0</v>
      </c>
      <c r="AW619" s="46">
        <f>VLOOKUP($AU619,'2022-Allocations'!$I$6:$T$24,AW$8,FALSE)</f>
        <v>0</v>
      </c>
      <c r="AX619" s="46">
        <f>VLOOKUP($AU619,'2022-Allocations'!$I$6:$T$24,AX$8,FALSE)</f>
        <v>0</v>
      </c>
      <c r="AY619" s="46">
        <f>VLOOKUP($AU619,'2022-Allocations'!$I$6:$T$24,AY$8,FALSE)</f>
        <v>0</v>
      </c>
      <c r="AZ619" s="46">
        <f>VLOOKUP($AU619,'2022-Allocations'!$I$6:$T$24,AZ$8,FALSE)</f>
        <v>1</v>
      </c>
      <c r="BA619" s="121">
        <f t="shared" si="110"/>
        <v>0</v>
      </c>
      <c r="BB619" s="46">
        <f>VLOOKUP(A619,'Data.Lookup - Do Not Print'!$G$3:$I$802,3,FALSE)</f>
        <v>2.0900000000000002E-2</v>
      </c>
      <c r="BC619" s="46">
        <f>VLOOKUP(A619,'Data.Lookup - Do Not Print'!$M$3:$O$802,3,FALSE)</f>
        <v>2.1499999999999998E-2</v>
      </c>
      <c r="BD619" s="46" t="str">
        <f t="shared" si="104"/>
        <v>N</v>
      </c>
      <c r="BE619" s="126">
        <f t="shared" si="105"/>
        <v>0</v>
      </c>
      <c r="BF619" s="126">
        <f t="shared" si="106"/>
        <v>0</v>
      </c>
      <c r="BG619" s="126">
        <f t="shared" si="107"/>
        <v>0</v>
      </c>
      <c r="BH619" s="126">
        <f t="shared" si="108"/>
        <v>0</v>
      </c>
      <c r="BI619" s="126">
        <f t="shared" si="109"/>
        <v>130250005</v>
      </c>
      <c r="BJ619" s="131">
        <f t="shared" si="103"/>
        <v>0</v>
      </c>
    </row>
    <row r="620" spans="1:62" ht="13.5" thickBot="1">
      <c r="A620" s="9" t="s">
        <v>637</v>
      </c>
      <c r="B620" s="11">
        <v>52307672.100000001</v>
      </c>
      <c r="C620" s="11">
        <v>52341476.259999998</v>
      </c>
      <c r="D620" s="11">
        <v>52448098.280000001</v>
      </c>
      <c r="E620" s="11">
        <v>52696931.289999999</v>
      </c>
      <c r="F620" s="11">
        <v>52905923.359999999</v>
      </c>
      <c r="G620" s="11">
        <v>53136566.399999999</v>
      </c>
      <c r="H620" s="11">
        <v>53310260.170000002</v>
      </c>
      <c r="I620" s="11">
        <v>53487094.18</v>
      </c>
      <c r="J620" s="11">
        <v>53790325.710000001</v>
      </c>
      <c r="K620" s="11">
        <v>54063327.5</v>
      </c>
      <c r="L620" s="11">
        <v>55138776.969999999</v>
      </c>
      <c r="M620" s="11">
        <v>55432748.869999997</v>
      </c>
      <c r="N620" s="11">
        <v>55834070.640000001</v>
      </c>
      <c r="O620" s="11">
        <v>-8265305.5800000001</v>
      </c>
      <c r="P620" s="11">
        <v>-8373367.79</v>
      </c>
      <c r="Q620" s="11">
        <v>-8120470.4900000002</v>
      </c>
      <c r="R620" s="11">
        <v>-8147350.4400000004</v>
      </c>
      <c r="S620" s="11">
        <v>-8233628.1500000004</v>
      </c>
      <c r="T620" s="11">
        <v>-8285663.9100000001</v>
      </c>
      <c r="U620" s="11">
        <v>-8365727.9500000002</v>
      </c>
      <c r="V620" s="11">
        <v>-8476789.4299999997</v>
      </c>
      <c r="W620" s="11">
        <v>-8595405.9199999999</v>
      </c>
      <c r="X620" s="11">
        <v>-8733861.7799999993</v>
      </c>
      <c r="Y620" s="11">
        <v>-8804961.0299999993</v>
      </c>
      <c r="Z620" s="11">
        <v>-8944572.5700000003</v>
      </c>
      <c r="AA620" s="11">
        <v>-9053001.8000000007</v>
      </c>
      <c r="AB620" s="11">
        <v>-144095.5</v>
      </c>
      <c r="AC620" s="11">
        <v>-146508.81</v>
      </c>
      <c r="AD620" s="11">
        <v>-146705.41</v>
      </c>
      <c r="AE620" s="11">
        <v>-147203.04</v>
      </c>
      <c r="AF620" s="12">
        <v>-147844</v>
      </c>
      <c r="AG620" s="11">
        <v>-148459.49</v>
      </c>
      <c r="AH620" s="11">
        <v>-149025.54999999999</v>
      </c>
      <c r="AI620" s="11">
        <v>-149516.29999999999</v>
      </c>
      <c r="AJ620" s="11">
        <v>-150188.39000000001</v>
      </c>
      <c r="AK620" s="11">
        <v>-150995.12</v>
      </c>
      <c r="AL620" s="11">
        <v>-152882.95000000001</v>
      </c>
      <c r="AM620" s="11">
        <v>-154800.14000000001</v>
      </c>
      <c r="AN620" s="11">
        <v>-155773.54999999999</v>
      </c>
      <c r="AO620" t="str">
        <f t="shared" si="100"/>
        <v>GD</v>
      </c>
      <c r="AP620" t="str">
        <f>IFERROR(IF(VLOOKUP(MID(A620,4,2),'Data.Lookup - Do Not Print'!$S$3:$T$7,2,FALSE)=1,MID(A620,4,2),0),"AN")</f>
        <v>OR</v>
      </c>
      <c r="AQ620" t="s">
        <v>986</v>
      </c>
      <c r="AR620" t="str">
        <f t="shared" si="101"/>
        <v>381000</v>
      </c>
      <c r="AS620" t="str">
        <f>IF(AO620="GD",VLOOKUP(_xlfn.NUMBERVALUE(AR620),'Data.Lookup - Do Not Print'!$D$3:$E$12,2,TRUE),VLOOKUP(_xlfn.NUMBERVALUE(AR620),'Data.Lookup - Do Not Print'!$A$3:$B$16,2,TRUE))</f>
        <v>G Distribution</v>
      </c>
      <c r="AT620">
        <v>4</v>
      </c>
      <c r="AU620" t="str">
        <f t="shared" si="102"/>
        <v>GD.OR4</v>
      </c>
      <c r="AV620" s="46">
        <f>VLOOKUP($AU620,'2022-Allocations'!$I$6:$T$24,AV$8,FALSE)</f>
        <v>0</v>
      </c>
      <c r="AW620" s="46">
        <f>VLOOKUP($AU620,'2022-Allocations'!$I$6:$T$24,AW$8,FALSE)</f>
        <v>0</v>
      </c>
      <c r="AX620" s="46">
        <f>VLOOKUP($AU620,'2022-Allocations'!$I$6:$T$24,AX$8,FALSE)</f>
        <v>0</v>
      </c>
      <c r="AY620" s="46">
        <f>VLOOKUP($AU620,'2022-Allocations'!$I$6:$T$24,AY$8,FALSE)</f>
        <v>0</v>
      </c>
      <c r="AZ620" s="46">
        <f>VLOOKUP($AU620,'2022-Allocations'!$I$6:$T$24,AZ$8,FALSE)</f>
        <v>1</v>
      </c>
      <c r="BA620" s="121">
        <f t="shared" si="110"/>
        <v>0</v>
      </c>
      <c r="BB620" s="46">
        <f>VLOOKUP(A620,'Data.Lookup - Do Not Print'!$G$3:$I$802,3,FALSE)</f>
        <v>3.3600000000000005E-2</v>
      </c>
      <c r="BC620" s="46">
        <f>VLOOKUP(A620,'Data.Lookup - Do Not Print'!$M$3:$O$802,3,FALSE)</f>
        <v>3.3399999999999999E-2</v>
      </c>
      <c r="BD620" s="46" t="str">
        <f t="shared" si="104"/>
        <v>N</v>
      </c>
      <c r="BE620" s="126">
        <f t="shared" si="105"/>
        <v>0</v>
      </c>
      <c r="BF620" s="126">
        <f t="shared" si="106"/>
        <v>0</v>
      </c>
      <c r="BG620" s="126">
        <f t="shared" si="107"/>
        <v>0</v>
      </c>
      <c r="BH620" s="126">
        <f t="shared" si="108"/>
        <v>0</v>
      </c>
      <c r="BI620" s="126">
        <f t="shared" si="109"/>
        <v>55834071</v>
      </c>
      <c r="BJ620" s="131">
        <f t="shared" si="103"/>
        <v>0</v>
      </c>
    </row>
    <row r="621" spans="1:62" ht="13.5" thickBot="1">
      <c r="A621" s="9" t="s">
        <v>638</v>
      </c>
      <c r="B621" s="11">
        <v>2513559.0099999998</v>
      </c>
      <c r="C621" s="11">
        <v>2527371.2400000002</v>
      </c>
      <c r="D621" s="11">
        <v>2371972.29</v>
      </c>
      <c r="E621" s="11">
        <v>2371982.87</v>
      </c>
      <c r="F621" s="11">
        <v>2371982.87</v>
      </c>
      <c r="G621" s="11">
        <v>2371982.87</v>
      </c>
      <c r="H621" s="11">
        <v>2375318.0499999998</v>
      </c>
      <c r="I621" s="11">
        <v>2375318.0499999998</v>
      </c>
      <c r="J621" s="11">
        <v>2443222.88</v>
      </c>
      <c r="K621" s="11">
        <v>2443222.88</v>
      </c>
      <c r="L621" s="11">
        <v>2490300.94</v>
      </c>
      <c r="M621" s="11">
        <v>2476547.94</v>
      </c>
      <c r="N621" s="11">
        <v>2476547.94</v>
      </c>
      <c r="O621" s="11">
        <v>-837058.84</v>
      </c>
      <c r="P621" s="11">
        <v>-840062.39</v>
      </c>
      <c r="Q621" s="11">
        <v>-842981.59</v>
      </c>
      <c r="R621" s="11">
        <v>-845808.19</v>
      </c>
      <c r="S621" s="11">
        <v>-848634.8</v>
      </c>
      <c r="T621" s="11">
        <v>-851461.41</v>
      </c>
      <c r="U621" s="11">
        <v>-854290.01</v>
      </c>
      <c r="V621" s="11">
        <v>-857120.6</v>
      </c>
      <c r="W621" s="11">
        <v>-859991.66</v>
      </c>
      <c r="X621" s="11">
        <v>-862903.16</v>
      </c>
      <c r="Y621" s="11">
        <v>-865842.73</v>
      </c>
      <c r="Z621" s="11">
        <v>-868802.13</v>
      </c>
      <c r="AA621" s="11">
        <v>-871753.34</v>
      </c>
      <c r="AB621" s="11">
        <v>-2995.18</v>
      </c>
      <c r="AC621" s="11">
        <v>-3003.55</v>
      </c>
      <c r="AD621" s="11">
        <v>-2919.2</v>
      </c>
      <c r="AE621" s="11">
        <v>-2826.6</v>
      </c>
      <c r="AF621" s="11">
        <v>-2826.61</v>
      </c>
      <c r="AG621" s="11">
        <v>-2826.61</v>
      </c>
      <c r="AH621" s="11">
        <v>-2828.6</v>
      </c>
      <c r="AI621" s="11">
        <v>-2830.59</v>
      </c>
      <c r="AJ621" s="11">
        <v>-2871.06</v>
      </c>
      <c r="AK621" s="11">
        <v>-2911.5</v>
      </c>
      <c r="AL621" s="11">
        <v>-2939.57</v>
      </c>
      <c r="AM621" s="11">
        <v>-2959.4</v>
      </c>
      <c r="AN621" s="11">
        <v>-2951.21</v>
      </c>
      <c r="AO621" t="str">
        <f t="shared" si="100"/>
        <v>GD</v>
      </c>
      <c r="AP621" t="str">
        <f>IFERROR(IF(VLOOKUP(MID(A621,4,2),'Data.Lookup - Do Not Print'!$S$3:$T$7,2,FALSE)=1,MID(A621,4,2),0),"AN")</f>
        <v>OR</v>
      </c>
      <c r="AQ621" t="s">
        <v>986</v>
      </c>
      <c r="AR621" t="str">
        <f t="shared" si="101"/>
        <v>385000</v>
      </c>
      <c r="AS621" t="str">
        <f>IF(AO621="GD",VLOOKUP(_xlfn.NUMBERVALUE(AR621),'Data.Lookup - Do Not Print'!$D$3:$E$12,2,TRUE),VLOOKUP(_xlfn.NUMBERVALUE(AR621),'Data.Lookup - Do Not Print'!$A$3:$B$16,2,TRUE))</f>
        <v>G Distribution</v>
      </c>
      <c r="AT621">
        <v>4</v>
      </c>
      <c r="AU621" t="str">
        <f t="shared" si="102"/>
        <v>GD.OR4</v>
      </c>
      <c r="AV621" s="46">
        <f>VLOOKUP($AU621,'2022-Allocations'!$I$6:$T$24,AV$8,FALSE)</f>
        <v>0</v>
      </c>
      <c r="AW621" s="46">
        <f>VLOOKUP($AU621,'2022-Allocations'!$I$6:$T$24,AW$8,FALSE)</f>
        <v>0</v>
      </c>
      <c r="AX621" s="46">
        <f>VLOOKUP($AU621,'2022-Allocations'!$I$6:$T$24,AX$8,FALSE)</f>
        <v>0</v>
      </c>
      <c r="AY621" s="46">
        <f>VLOOKUP($AU621,'2022-Allocations'!$I$6:$T$24,AY$8,FALSE)</f>
        <v>0</v>
      </c>
      <c r="AZ621" s="46">
        <f>VLOOKUP($AU621,'2022-Allocations'!$I$6:$T$24,AZ$8,FALSE)</f>
        <v>1</v>
      </c>
      <c r="BA621" s="121">
        <f t="shared" si="110"/>
        <v>0</v>
      </c>
      <c r="BB621" s="46">
        <f>VLOOKUP(A621,'Data.Lookup - Do Not Print'!$G$3:$I$802,3,FALSE)</f>
        <v>1.43E-2</v>
      </c>
      <c r="BC621" s="46">
        <f>VLOOKUP(A621,'Data.Lookup - Do Not Print'!$M$3:$O$802,3,FALSE)</f>
        <v>1.44E-2</v>
      </c>
      <c r="BD621" s="46" t="str">
        <f t="shared" si="104"/>
        <v>N</v>
      </c>
      <c r="BE621" s="126">
        <f t="shared" si="105"/>
        <v>0</v>
      </c>
      <c r="BF621" s="126">
        <f t="shared" si="106"/>
        <v>0</v>
      </c>
      <c r="BG621" s="126">
        <f t="shared" si="107"/>
        <v>0</v>
      </c>
      <c r="BH621" s="126">
        <f t="shared" si="108"/>
        <v>0</v>
      </c>
      <c r="BI621" s="126">
        <f t="shared" si="109"/>
        <v>2476548</v>
      </c>
      <c r="BJ621" s="131">
        <f t="shared" si="103"/>
        <v>0</v>
      </c>
    </row>
    <row r="622" spans="1:62" ht="13.5" thickBot="1">
      <c r="A622" s="9" t="s">
        <v>639</v>
      </c>
      <c r="B622" s="11">
        <v>539.29</v>
      </c>
      <c r="C622" s="11">
        <v>539.29</v>
      </c>
      <c r="D622" s="11">
        <v>539.29</v>
      </c>
      <c r="E622" s="11">
        <v>539.29</v>
      </c>
      <c r="F622" s="11">
        <v>539.29</v>
      </c>
      <c r="G622" s="11">
        <v>539.29</v>
      </c>
      <c r="H622" s="11">
        <v>539.29</v>
      </c>
      <c r="I622" s="11">
        <v>539.29</v>
      </c>
      <c r="J622" s="11">
        <v>539.29</v>
      </c>
      <c r="K622" s="11">
        <v>539.29</v>
      </c>
      <c r="L622" s="11">
        <v>539.29</v>
      </c>
      <c r="M622" s="11">
        <v>539.29</v>
      </c>
      <c r="N622" s="11">
        <v>539.29</v>
      </c>
      <c r="O622" s="11">
        <v>-539.29</v>
      </c>
      <c r="P622" s="11">
        <v>-539.29</v>
      </c>
      <c r="Q622" s="11">
        <v>-539.29</v>
      </c>
      <c r="R622" s="11">
        <v>-539.29</v>
      </c>
      <c r="S622" s="11">
        <v>-539.29</v>
      </c>
      <c r="T622" s="11">
        <v>-539.29</v>
      </c>
      <c r="U622" s="11">
        <v>-539.29</v>
      </c>
      <c r="V622" s="11">
        <v>-539.29</v>
      </c>
      <c r="W622" s="11">
        <v>-539.29</v>
      </c>
      <c r="X622" s="11">
        <v>-539.29</v>
      </c>
      <c r="Y622" s="11">
        <v>-539.29</v>
      </c>
      <c r="Z622" s="11">
        <v>-539.29</v>
      </c>
      <c r="AA622" s="11">
        <v>-539.29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t="str">
        <f t="shared" si="100"/>
        <v>GD</v>
      </c>
      <c r="AP622" t="str">
        <f>IFERROR(IF(VLOOKUP(MID(A622,4,2),'Data.Lookup - Do Not Print'!$S$3:$T$7,2,FALSE)=1,MID(A622,4,2),0),"AN")</f>
        <v>OR</v>
      </c>
      <c r="AQ622" t="s">
        <v>986</v>
      </c>
      <c r="AR622" t="str">
        <f t="shared" si="101"/>
        <v>387000</v>
      </c>
      <c r="AS622" t="str">
        <f>IF(AO622="GD",VLOOKUP(_xlfn.NUMBERVALUE(AR622),'Data.Lookup - Do Not Print'!$D$3:$E$12,2,TRUE),VLOOKUP(_xlfn.NUMBERVALUE(AR622),'Data.Lookup - Do Not Print'!$A$3:$B$16,2,TRUE))</f>
        <v>G Distribution</v>
      </c>
      <c r="AT622">
        <v>4</v>
      </c>
      <c r="AU622" t="str">
        <f t="shared" si="102"/>
        <v>GD.OR4</v>
      </c>
      <c r="AV622" s="46">
        <f>VLOOKUP($AU622,'2022-Allocations'!$I$6:$T$24,AV$8,FALSE)</f>
        <v>0</v>
      </c>
      <c r="AW622" s="46">
        <f>VLOOKUP($AU622,'2022-Allocations'!$I$6:$T$24,AW$8,FALSE)</f>
        <v>0</v>
      </c>
      <c r="AX622" s="46">
        <f>VLOOKUP($AU622,'2022-Allocations'!$I$6:$T$24,AX$8,FALSE)</f>
        <v>0</v>
      </c>
      <c r="AY622" s="46">
        <f>VLOOKUP($AU622,'2022-Allocations'!$I$6:$T$24,AY$8,FALSE)</f>
        <v>0</v>
      </c>
      <c r="AZ622" s="46">
        <f>VLOOKUP($AU622,'2022-Allocations'!$I$6:$T$24,AZ$8,FALSE)</f>
        <v>1</v>
      </c>
      <c r="BA622" s="121">
        <f t="shared" si="110"/>
        <v>0</v>
      </c>
      <c r="BB622" s="46">
        <f>VLOOKUP(A622,'Data.Lookup - Do Not Print'!$G$3:$I$802,3,FALSE)</f>
        <v>0</v>
      </c>
      <c r="BC622" s="46">
        <f>VLOOKUP(A622,'Data.Lookup - Do Not Print'!$M$3:$O$802,3,FALSE)</f>
        <v>0</v>
      </c>
      <c r="BD622" s="46" t="str">
        <f t="shared" si="104"/>
        <v>Y</v>
      </c>
      <c r="BE622" s="126">
        <f t="shared" si="105"/>
        <v>0</v>
      </c>
      <c r="BF622" s="126">
        <f t="shared" si="106"/>
        <v>0</v>
      </c>
      <c r="BG622" s="126">
        <f t="shared" si="107"/>
        <v>0</v>
      </c>
      <c r="BH622" s="126">
        <f t="shared" si="108"/>
        <v>0</v>
      </c>
      <c r="BI622" s="126">
        <f t="shared" si="109"/>
        <v>539</v>
      </c>
      <c r="BJ622" s="131">
        <f t="shared" si="103"/>
        <v>0</v>
      </c>
    </row>
    <row r="623" spans="1:62" ht="13.5" thickBot="1">
      <c r="A623" s="9" t="s">
        <v>640</v>
      </c>
      <c r="B623" s="11">
        <v>848543.82</v>
      </c>
      <c r="C623" s="11">
        <v>848543.82</v>
      </c>
      <c r="D623" s="11">
        <v>848543.82</v>
      </c>
      <c r="E623" s="11">
        <v>848543.82</v>
      </c>
      <c r="F623" s="11">
        <v>848543.82</v>
      </c>
      <c r="G623" s="11">
        <v>848543.82</v>
      </c>
      <c r="H623" s="11">
        <v>848543.82</v>
      </c>
      <c r="I623" s="11">
        <v>848543.82</v>
      </c>
      <c r="J623" s="11">
        <v>848543.82</v>
      </c>
      <c r="K623" s="11">
        <v>848543.82</v>
      </c>
      <c r="L623" s="11">
        <v>848543.82</v>
      </c>
      <c r="M623" s="11">
        <v>848543.82</v>
      </c>
      <c r="N623" s="11">
        <v>848543.82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t="str">
        <f t="shared" si="100"/>
        <v>GD</v>
      </c>
      <c r="AP623" t="str">
        <f>IFERROR(IF(VLOOKUP(MID(A623,4,2),'Data.Lookup - Do Not Print'!$S$3:$T$7,2,FALSE)=1,MID(A623,4,2),0),"AN")</f>
        <v>OR</v>
      </c>
      <c r="AQ623" t="s">
        <v>986</v>
      </c>
      <c r="AR623" t="str">
        <f t="shared" si="101"/>
        <v>389200</v>
      </c>
      <c r="AS623" t="str">
        <f>IF(AO623="GD",VLOOKUP(_xlfn.NUMBERVALUE(AR623),'Data.Lookup - Do Not Print'!$D$3:$E$12,2,TRUE),VLOOKUP(_xlfn.NUMBERVALUE(AR623),'Data.Lookup - Do Not Print'!$A$3:$B$16,2,TRUE))</f>
        <v>General</v>
      </c>
      <c r="AT623">
        <v>4</v>
      </c>
      <c r="AU623" t="str">
        <f t="shared" si="102"/>
        <v>GD.OR4</v>
      </c>
      <c r="AV623" s="46">
        <f>VLOOKUP($AU623,'2022-Allocations'!$I$6:$T$24,AV$8,FALSE)</f>
        <v>0</v>
      </c>
      <c r="AW623" s="46">
        <f>VLOOKUP($AU623,'2022-Allocations'!$I$6:$T$24,AW$8,FALSE)</f>
        <v>0</v>
      </c>
      <c r="AX623" s="46">
        <f>VLOOKUP($AU623,'2022-Allocations'!$I$6:$T$24,AX$8,FALSE)</f>
        <v>0</v>
      </c>
      <c r="AY623" s="46">
        <f>VLOOKUP($AU623,'2022-Allocations'!$I$6:$T$24,AY$8,FALSE)</f>
        <v>0</v>
      </c>
      <c r="AZ623" s="46">
        <f>VLOOKUP($AU623,'2022-Allocations'!$I$6:$T$24,AZ$8,FALSE)</f>
        <v>1</v>
      </c>
      <c r="BA623" s="121">
        <f t="shared" si="110"/>
        <v>0</v>
      </c>
      <c r="BB623" s="46">
        <f>VLOOKUP(A623,'Data.Lookup - Do Not Print'!$G$3:$I$802,3,FALSE)</f>
        <v>0</v>
      </c>
      <c r="BC623" s="46">
        <f>VLOOKUP(A623,'Data.Lookup - Do Not Print'!$M$3:$O$802,3,FALSE)</f>
        <v>0</v>
      </c>
      <c r="BD623" s="46" t="str">
        <f t="shared" si="104"/>
        <v>Y</v>
      </c>
      <c r="BE623" s="126">
        <f t="shared" si="105"/>
        <v>0</v>
      </c>
      <c r="BF623" s="126">
        <f t="shared" si="106"/>
        <v>0</v>
      </c>
      <c r="BG623" s="126">
        <f t="shared" si="107"/>
        <v>0</v>
      </c>
      <c r="BH623" s="126">
        <f t="shared" si="108"/>
        <v>0</v>
      </c>
      <c r="BI623" s="126">
        <f t="shared" si="109"/>
        <v>848544</v>
      </c>
      <c r="BJ623" s="131">
        <f t="shared" si="103"/>
        <v>0</v>
      </c>
    </row>
    <row r="624" spans="1:62" ht="13.5" thickBot="1">
      <c r="A624" s="9" t="s">
        <v>641</v>
      </c>
      <c r="B624" s="11">
        <v>3902037.3</v>
      </c>
      <c r="C624" s="11">
        <v>3902250.75</v>
      </c>
      <c r="D624" s="11">
        <v>3906023.34</v>
      </c>
      <c r="E624" s="11">
        <v>4085486.04</v>
      </c>
      <c r="F624" s="11">
        <v>4083754.04</v>
      </c>
      <c r="G624" s="11">
        <v>4083754.04</v>
      </c>
      <c r="H624" s="11">
        <v>4083754.04</v>
      </c>
      <c r="I624" s="11">
        <v>4083754.04</v>
      </c>
      <c r="J624" s="11">
        <v>4077021.44</v>
      </c>
      <c r="K624" s="11">
        <v>4077021.44</v>
      </c>
      <c r="L624" s="11">
        <v>4077021.44</v>
      </c>
      <c r="M624" s="11">
        <v>4110323.2</v>
      </c>
      <c r="N624" s="11">
        <v>4111073.85</v>
      </c>
      <c r="O624" s="11">
        <v>-1840155.79</v>
      </c>
      <c r="P624" s="11">
        <v>-1848122.66</v>
      </c>
      <c r="Q624" s="11">
        <v>-1856093.61</v>
      </c>
      <c r="R624" s="11">
        <v>-1864251.6</v>
      </c>
      <c r="S624" s="11">
        <v>-1870859.03</v>
      </c>
      <c r="T624" s="11">
        <v>-1879196.69</v>
      </c>
      <c r="U624" s="11">
        <v>-1887534.35</v>
      </c>
      <c r="V624" s="11">
        <v>-1895872.01</v>
      </c>
      <c r="W624" s="11">
        <v>-1904202.8</v>
      </c>
      <c r="X624" s="11">
        <v>-1912526.72</v>
      </c>
      <c r="Y624" s="11">
        <v>-1920850.64</v>
      </c>
      <c r="Z624" s="11">
        <v>-1929208.56</v>
      </c>
      <c r="AA624" s="11">
        <v>-1937601.24</v>
      </c>
      <c r="AB624" s="11">
        <v>-7938.85</v>
      </c>
      <c r="AC624" s="11">
        <v>-7966.87</v>
      </c>
      <c r="AD624" s="11">
        <v>-7970.95</v>
      </c>
      <c r="AE624" s="11">
        <v>-8157.99</v>
      </c>
      <c r="AF624" s="11">
        <v>-8339.43</v>
      </c>
      <c r="AG624" s="11">
        <v>-8337.66</v>
      </c>
      <c r="AH624" s="11">
        <v>-8337.66</v>
      </c>
      <c r="AI624" s="11">
        <v>-8337.66</v>
      </c>
      <c r="AJ624" s="11">
        <v>-8330.7900000000009</v>
      </c>
      <c r="AK624" s="11">
        <v>-8323.92</v>
      </c>
      <c r="AL624" s="11">
        <v>-8323.92</v>
      </c>
      <c r="AM624" s="11">
        <v>-8357.92</v>
      </c>
      <c r="AN624" s="11">
        <v>-8392.68</v>
      </c>
      <c r="AO624" t="str">
        <f t="shared" si="100"/>
        <v>GD</v>
      </c>
      <c r="AP624" t="str">
        <f>IFERROR(IF(VLOOKUP(MID(A624,4,2),'Data.Lookup - Do Not Print'!$S$3:$T$7,2,FALSE)=1,MID(A624,4,2),0),"AN")</f>
        <v>OR</v>
      </c>
      <c r="AQ624" t="s">
        <v>986</v>
      </c>
      <c r="AR624" t="str">
        <f t="shared" si="101"/>
        <v>390100</v>
      </c>
      <c r="AS624" t="str">
        <f>IF(AO624="GD",VLOOKUP(_xlfn.NUMBERVALUE(AR624),'Data.Lookup - Do Not Print'!$D$3:$E$12,2,TRUE),VLOOKUP(_xlfn.NUMBERVALUE(AR624),'Data.Lookup - Do Not Print'!$A$3:$B$16,2,TRUE))</f>
        <v>General</v>
      </c>
      <c r="AT624">
        <v>4</v>
      </c>
      <c r="AU624" t="str">
        <f t="shared" si="102"/>
        <v>GD.OR4</v>
      </c>
      <c r="AV624" s="46">
        <f>VLOOKUP($AU624,'2022-Allocations'!$I$6:$T$24,AV$8,FALSE)</f>
        <v>0</v>
      </c>
      <c r="AW624" s="46">
        <f>VLOOKUP($AU624,'2022-Allocations'!$I$6:$T$24,AW$8,FALSE)</f>
        <v>0</v>
      </c>
      <c r="AX624" s="46">
        <f>VLOOKUP($AU624,'2022-Allocations'!$I$6:$T$24,AX$8,FALSE)</f>
        <v>0</v>
      </c>
      <c r="AY624" s="46">
        <f>VLOOKUP($AU624,'2022-Allocations'!$I$6:$T$24,AY$8,FALSE)</f>
        <v>0</v>
      </c>
      <c r="AZ624" s="46">
        <f>VLOOKUP($AU624,'2022-Allocations'!$I$6:$T$24,AZ$8,FALSE)</f>
        <v>1</v>
      </c>
      <c r="BA624" s="121">
        <f t="shared" si="110"/>
        <v>0</v>
      </c>
      <c r="BB624" s="46">
        <f>VLOOKUP(A624,'Data.Lookup - Do Not Print'!$G$3:$I$802,3,FALSE)</f>
        <v>2.4500000000000001E-2</v>
      </c>
      <c r="BC624" s="46">
        <f>VLOOKUP(A624,'Data.Lookup - Do Not Print'!$M$3:$O$802,3,FALSE)</f>
        <v>3.3700000000000001E-2</v>
      </c>
      <c r="BD624" s="46" t="str">
        <f t="shared" si="104"/>
        <v>N</v>
      </c>
      <c r="BE624" s="126">
        <f t="shared" si="105"/>
        <v>0</v>
      </c>
      <c r="BF624" s="126">
        <f t="shared" si="106"/>
        <v>0</v>
      </c>
      <c r="BG624" s="126">
        <f t="shared" si="107"/>
        <v>0</v>
      </c>
      <c r="BH624" s="126">
        <f t="shared" si="108"/>
        <v>0</v>
      </c>
      <c r="BI624" s="126">
        <f t="shared" si="109"/>
        <v>4111074</v>
      </c>
      <c r="BJ624" s="131">
        <f t="shared" si="103"/>
        <v>0</v>
      </c>
    </row>
    <row r="625" spans="1:62" ht="13.5" thickBot="1">
      <c r="A625" s="9" t="s">
        <v>642</v>
      </c>
      <c r="B625" s="11">
        <v>12222.51</v>
      </c>
      <c r="C625" s="11">
        <v>12222.51</v>
      </c>
      <c r="D625" s="11">
        <v>12222.51</v>
      </c>
      <c r="E625" s="11">
        <v>12222.51</v>
      </c>
      <c r="F625" s="11">
        <v>12222.51</v>
      </c>
      <c r="G625" s="11">
        <v>12222.51</v>
      </c>
      <c r="H625" s="11">
        <v>12222.51</v>
      </c>
      <c r="I625" s="11">
        <v>12222.51</v>
      </c>
      <c r="J625" s="11">
        <v>12222.51</v>
      </c>
      <c r="K625" s="11">
        <v>12222.51</v>
      </c>
      <c r="L625" s="11">
        <v>12222.51</v>
      </c>
      <c r="M625" s="11">
        <v>12222.51</v>
      </c>
      <c r="N625" s="11">
        <v>12222.51</v>
      </c>
      <c r="O625" s="11">
        <v>-3627.45</v>
      </c>
      <c r="P625" s="11">
        <v>-3831.16</v>
      </c>
      <c r="Q625" s="11">
        <v>-4034.87</v>
      </c>
      <c r="R625" s="11">
        <v>-4238.58</v>
      </c>
      <c r="S625" s="11">
        <v>-4442.29</v>
      </c>
      <c r="T625" s="12">
        <v>-4646</v>
      </c>
      <c r="U625" s="11">
        <v>-4849.71</v>
      </c>
      <c r="V625" s="11">
        <v>-5053.42</v>
      </c>
      <c r="W625" s="11">
        <v>-5257.13</v>
      </c>
      <c r="X625" s="11">
        <v>-5460.84</v>
      </c>
      <c r="Y625" s="11">
        <v>-5664.55</v>
      </c>
      <c r="Z625" s="11">
        <v>-5868.26</v>
      </c>
      <c r="AA625" s="11">
        <v>-6071.97</v>
      </c>
      <c r="AB625" s="11">
        <v>-203.71</v>
      </c>
      <c r="AC625" s="11">
        <v>-203.71</v>
      </c>
      <c r="AD625" s="11">
        <v>-203.71</v>
      </c>
      <c r="AE625" s="11">
        <v>-203.71</v>
      </c>
      <c r="AF625" s="11">
        <v>-203.71</v>
      </c>
      <c r="AG625" s="11">
        <v>-203.71</v>
      </c>
      <c r="AH625" s="11">
        <v>-203.71</v>
      </c>
      <c r="AI625" s="11">
        <v>-203.71</v>
      </c>
      <c r="AJ625" s="11">
        <v>-203.71</v>
      </c>
      <c r="AK625" s="11">
        <v>-203.71</v>
      </c>
      <c r="AL625" s="11">
        <v>-203.71</v>
      </c>
      <c r="AM625" s="11">
        <v>-203.71</v>
      </c>
      <c r="AN625" s="11">
        <v>-203.71</v>
      </c>
      <c r="AO625" t="str">
        <f t="shared" si="100"/>
        <v>GD</v>
      </c>
      <c r="AP625" t="str">
        <f>IFERROR(IF(VLOOKUP(MID(A625,4,2),'Data.Lookup - Do Not Print'!$S$3:$T$7,2,FALSE)=1,MID(A625,4,2),0),"AN")</f>
        <v>OR</v>
      </c>
      <c r="AQ625" t="s">
        <v>986</v>
      </c>
      <c r="AR625" t="str">
        <f t="shared" si="101"/>
        <v>391100</v>
      </c>
      <c r="AS625" t="str">
        <f>IF(AO625="GD",VLOOKUP(_xlfn.NUMBERVALUE(AR625),'Data.Lookup - Do Not Print'!$D$3:$E$12,2,TRUE),VLOOKUP(_xlfn.NUMBERVALUE(AR625),'Data.Lookup - Do Not Print'!$A$3:$B$16,2,TRUE))</f>
        <v>General</v>
      </c>
      <c r="AT625">
        <v>4</v>
      </c>
      <c r="AU625" t="str">
        <f t="shared" si="102"/>
        <v>GD.OR4</v>
      </c>
      <c r="AV625" s="46">
        <f>VLOOKUP($AU625,'2022-Allocations'!$I$6:$T$24,AV$8,FALSE)</f>
        <v>0</v>
      </c>
      <c r="AW625" s="46">
        <f>VLOOKUP($AU625,'2022-Allocations'!$I$6:$T$24,AW$8,FALSE)</f>
        <v>0</v>
      </c>
      <c r="AX625" s="46">
        <f>VLOOKUP($AU625,'2022-Allocations'!$I$6:$T$24,AX$8,FALSE)</f>
        <v>0</v>
      </c>
      <c r="AY625" s="46">
        <f>VLOOKUP($AU625,'2022-Allocations'!$I$6:$T$24,AY$8,FALSE)</f>
        <v>0</v>
      </c>
      <c r="AZ625" s="46">
        <f>VLOOKUP($AU625,'2022-Allocations'!$I$6:$T$24,AZ$8,FALSE)</f>
        <v>1</v>
      </c>
      <c r="BA625" s="121">
        <f t="shared" si="110"/>
        <v>0</v>
      </c>
      <c r="BB625" s="46">
        <f>VLOOKUP(A625,'Data.Lookup - Do Not Print'!$G$3:$I$802,3,FALSE)</f>
        <v>0.2</v>
      </c>
      <c r="BC625" s="46">
        <f>VLOOKUP(A625,'Data.Lookup - Do Not Print'!$M$3:$O$802,3,FALSE)</f>
        <v>0.2</v>
      </c>
      <c r="BD625" s="46" t="str">
        <f t="shared" si="104"/>
        <v>N</v>
      </c>
      <c r="BE625" s="126">
        <f t="shared" si="105"/>
        <v>0</v>
      </c>
      <c r="BF625" s="126">
        <f t="shared" si="106"/>
        <v>0</v>
      </c>
      <c r="BG625" s="126">
        <f t="shared" si="107"/>
        <v>0</v>
      </c>
      <c r="BH625" s="126">
        <f t="shared" si="108"/>
        <v>0</v>
      </c>
      <c r="BI625" s="126">
        <f t="shared" si="109"/>
        <v>12223</v>
      </c>
      <c r="BJ625" s="131">
        <f t="shared" si="103"/>
        <v>0</v>
      </c>
    </row>
    <row r="626" spans="1:62" ht="13.5" thickBot="1">
      <c r="A626" s="9" t="s">
        <v>643</v>
      </c>
      <c r="B626" s="11">
        <v>218114.87</v>
      </c>
      <c r="C626" s="11">
        <v>218114.87</v>
      </c>
      <c r="D626" s="11">
        <v>218114.87</v>
      </c>
      <c r="E626" s="12">
        <v>230653</v>
      </c>
      <c r="F626" s="12">
        <v>230653</v>
      </c>
      <c r="G626" s="12">
        <v>230653</v>
      </c>
      <c r="H626" s="12">
        <v>230653</v>
      </c>
      <c r="I626" s="12">
        <v>230653</v>
      </c>
      <c r="J626" s="12">
        <v>230653</v>
      </c>
      <c r="K626" s="12">
        <v>230653</v>
      </c>
      <c r="L626" s="12">
        <v>230653</v>
      </c>
      <c r="M626" s="12">
        <v>230653</v>
      </c>
      <c r="N626" s="12">
        <v>230653</v>
      </c>
      <c r="O626" s="11">
        <v>-38181.71</v>
      </c>
      <c r="P626" s="11">
        <v>-38465.26</v>
      </c>
      <c r="Q626" s="11">
        <v>-38748.81</v>
      </c>
      <c r="R626" s="11">
        <v>-39040.51</v>
      </c>
      <c r="S626" s="11">
        <v>-39340.36</v>
      </c>
      <c r="T626" s="11">
        <v>-39640.21</v>
      </c>
      <c r="U626" s="11">
        <v>-39940.06</v>
      </c>
      <c r="V626" s="11">
        <v>-40239.910000000003</v>
      </c>
      <c r="W626" s="11">
        <v>-40539.760000000002</v>
      </c>
      <c r="X626" s="11">
        <v>-40839.61</v>
      </c>
      <c r="Y626" s="11">
        <v>-41139.46</v>
      </c>
      <c r="Z626" s="11">
        <v>-41439.31</v>
      </c>
      <c r="AA626" s="11">
        <v>-41739.160000000003</v>
      </c>
      <c r="AB626" s="11">
        <v>-283.55</v>
      </c>
      <c r="AC626" s="11">
        <v>-283.55</v>
      </c>
      <c r="AD626" s="11">
        <v>-283.55</v>
      </c>
      <c r="AE626" s="11">
        <v>-291.7</v>
      </c>
      <c r="AF626" s="11">
        <v>-299.85000000000002</v>
      </c>
      <c r="AG626" s="11">
        <v>-299.85000000000002</v>
      </c>
      <c r="AH626" s="11">
        <v>-299.85000000000002</v>
      </c>
      <c r="AI626" s="11">
        <v>-299.85000000000002</v>
      </c>
      <c r="AJ626" s="11">
        <v>-299.85000000000002</v>
      </c>
      <c r="AK626" s="11">
        <v>-299.85000000000002</v>
      </c>
      <c r="AL626" s="11">
        <v>-299.85000000000002</v>
      </c>
      <c r="AM626" s="11">
        <v>-299.85000000000002</v>
      </c>
      <c r="AN626" s="11">
        <v>-299.85000000000002</v>
      </c>
      <c r="AO626" t="str">
        <f t="shared" si="100"/>
        <v>GD</v>
      </c>
      <c r="AP626" t="str">
        <f>IFERROR(IF(VLOOKUP(MID(A626,4,2),'Data.Lookup - Do Not Print'!$S$3:$T$7,2,FALSE)=1,MID(A626,4,2),0),"AN")</f>
        <v>OR</v>
      </c>
      <c r="AQ626" t="s">
        <v>986</v>
      </c>
      <c r="AR626" t="str">
        <f t="shared" si="101"/>
        <v>392000</v>
      </c>
      <c r="AS626" t="str">
        <f>IF(AO626="GD",VLOOKUP(_xlfn.NUMBERVALUE(AR626),'Data.Lookup - Do Not Print'!$D$3:$E$12,2,TRUE),VLOOKUP(_xlfn.NUMBERVALUE(AR626),'Data.Lookup - Do Not Print'!$A$3:$B$16,2,TRUE))</f>
        <v>Transportation - Tools</v>
      </c>
      <c r="AT626">
        <v>4</v>
      </c>
      <c r="AU626" t="str">
        <f t="shared" si="102"/>
        <v>GD.OR4</v>
      </c>
      <c r="AV626" s="46">
        <f>VLOOKUP($AU626,'2022-Allocations'!$I$6:$T$24,AV$8,FALSE)</f>
        <v>0</v>
      </c>
      <c r="AW626" s="46">
        <f>VLOOKUP($AU626,'2022-Allocations'!$I$6:$T$24,AW$8,FALSE)</f>
        <v>0</v>
      </c>
      <c r="AX626" s="46">
        <f>VLOOKUP($AU626,'2022-Allocations'!$I$6:$T$24,AX$8,FALSE)</f>
        <v>0</v>
      </c>
      <c r="AY626" s="46">
        <f>VLOOKUP($AU626,'2022-Allocations'!$I$6:$T$24,AY$8,FALSE)</f>
        <v>0</v>
      </c>
      <c r="AZ626" s="46">
        <f>VLOOKUP($AU626,'2022-Allocations'!$I$6:$T$24,AZ$8,FALSE)</f>
        <v>1</v>
      </c>
      <c r="BA626" s="121">
        <f t="shared" si="110"/>
        <v>0</v>
      </c>
      <c r="BB626" s="46">
        <f>VLOOKUP(A626,'Data.Lookup - Do Not Print'!$G$3:$I$802,3,FALSE)</f>
        <v>1.5599999999999999E-2</v>
      </c>
      <c r="BC626" s="46">
        <f>VLOOKUP(A626,'Data.Lookup - Do Not Print'!$M$3:$O$802,3,FALSE)</f>
        <v>5.8500000000000003E-2</v>
      </c>
      <c r="BD626" s="46" t="str">
        <f t="shared" si="104"/>
        <v>N</v>
      </c>
      <c r="BE626" s="126">
        <f t="shared" si="105"/>
        <v>0</v>
      </c>
      <c r="BF626" s="126">
        <f t="shared" si="106"/>
        <v>0</v>
      </c>
      <c r="BG626" s="126">
        <f t="shared" si="107"/>
        <v>0</v>
      </c>
      <c r="BH626" s="126">
        <f t="shared" si="108"/>
        <v>0</v>
      </c>
      <c r="BI626" s="126">
        <f t="shared" si="109"/>
        <v>230653</v>
      </c>
      <c r="BJ626" s="131">
        <f t="shared" si="103"/>
        <v>0</v>
      </c>
    </row>
    <row r="627" spans="1:62" ht="13.5" thickBot="1">
      <c r="A627" s="9" t="s">
        <v>644</v>
      </c>
      <c r="B627" s="12">
        <v>0</v>
      </c>
      <c r="C627" s="12">
        <v>0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t="str">
        <f t="shared" si="100"/>
        <v>GD</v>
      </c>
      <c r="AP627" t="str">
        <f>IFERROR(IF(VLOOKUP(MID(A627,4,2),'Data.Lookup - Do Not Print'!$S$3:$T$7,2,FALSE)=1,MID(A627,4,2),0),"AN")</f>
        <v>OR</v>
      </c>
      <c r="AQ627" t="s">
        <v>986</v>
      </c>
      <c r="AR627" t="str">
        <f t="shared" si="101"/>
        <v>392035</v>
      </c>
      <c r="AS627" t="str">
        <f>IF(AO627="GD",VLOOKUP(_xlfn.NUMBERVALUE(AR627),'Data.Lookup - Do Not Print'!$D$3:$E$12,2,TRUE),VLOOKUP(_xlfn.NUMBERVALUE(AR627),'Data.Lookup - Do Not Print'!$A$3:$B$16,2,TRUE))</f>
        <v>Transportation - Tools</v>
      </c>
      <c r="AT627">
        <v>4</v>
      </c>
      <c r="AU627" t="str">
        <f t="shared" si="102"/>
        <v>GD.OR4</v>
      </c>
      <c r="AV627" s="46">
        <f>VLOOKUP($AU627,'2022-Allocations'!$I$6:$T$24,AV$8,FALSE)</f>
        <v>0</v>
      </c>
      <c r="AW627" s="46">
        <f>VLOOKUP($AU627,'2022-Allocations'!$I$6:$T$24,AW$8,FALSE)</f>
        <v>0</v>
      </c>
      <c r="AX627" s="46">
        <f>VLOOKUP($AU627,'2022-Allocations'!$I$6:$T$24,AX$8,FALSE)</f>
        <v>0</v>
      </c>
      <c r="AY627" s="46">
        <f>VLOOKUP($AU627,'2022-Allocations'!$I$6:$T$24,AY$8,FALSE)</f>
        <v>0</v>
      </c>
      <c r="AZ627" s="46">
        <f>VLOOKUP($AU627,'2022-Allocations'!$I$6:$T$24,AZ$8,FALSE)</f>
        <v>1</v>
      </c>
      <c r="BA627" s="121">
        <f t="shared" si="110"/>
        <v>0</v>
      </c>
      <c r="BB627" s="46">
        <f>VLOOKUP(A627,'Data.Lookup - Do Not Print'!$G$3:$I$802,3,FALSE)</f>
        <v>4.9000000000000002E-2</v>
      </c>
      <c r="BC627" s="46">
        <f>VLOOKUP(A627,'Data.Lookup - Do Not Print'!$M$3:$O$802,3,FALSE)</f>
        <v>4.9000000000000002E-2</v>
      </c>
      <c r="BD627" s="46" t="str">
        <f t="shared" si="104"/>
        <v>N</v>
      </c>
      <c r="BE627" s="126">
        <f t="shared" si="105"/>
        <v>0</v>
      </c>
      <c r="BF627" s="126">
        <f t="shared" si="106"/>
        <v>0</v>
      </c>
      <c r="BG627" s="126">
        <f t="shared" si="107"/>
        <v>0</v>
      </c>
      <c r="BH627" s="126">
        <f t="shared" si="108"/>
        <v>0</v>
      </c>
      <c r="BI627" s="126">
        <f t="shared" si="109"/>
        <v>0</v>
      </c>
      <c r="BJ627" s="131">
        <f t="shared" si="103"/>
        <v>0</v>
      </c>
    </row>
    <row r="628" spans="1:62" ht="13.5" thickBot="1">
      <c r="A628" s="9" t="s">
        <v>645</v>
      </c>
      <c r="B628" s="12">
        <v>0</v>
      </c>
      <c r="C628" s="12">
        <v>0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1">
        <v>9510.57</v>
      </c>
      <c r="P628" s="11">
        <v>9510.57</v>
      </c>
      <c r="Q628" s="11">
        <v>9510.57</v>
      </c>
      <c r="R628" s="11">
        <v>9510.57</v>
      </c>
      <c r="S628" s="11">
        <v>9510.57</v>
      </c>
      <c r="T628" s="11">
        <v>9510.57</v>
      </c>
      <c r="U628" s="11">
        <v>9510.57</v>
      </c>
      <c r="V628" s="11">
        <v>9510.57</v>
      </c>
      <c r="W628" s="11">
        <v>9510.57</v>
      </c>
      <c r="X628" s="11">
        <v>9510.57</v>
      </c>
      <c r="Y628" s="11">
        <v>9510.57</v>
      </c>
      <c r="Z628" s="11">
        <v>9510.57</v>
      </c>
      <c r="AA628" s="11">
        <v>9510.57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t="str">
        <f t="shared" si="100"/>
        <v>GD</v>
      </c>
      <c r="AP628" t="str">
        <f>IFERROR(IF(VLOOKUP(MID(A628,4,2),'Data.Lookup - Do Not Print'!$S$3:$T$7,2,FALSE)=1,MID(A628,4,2),0),"AN")</f>
        <v>OR</v>
      </c>
      <c r="AQ628" t="s">
        <v>986</v>
      </c>
      <c r="AR628" t="str">
        <f t="shared" si="101"/>
        <v>392045</v>
      </c>
      <c r="AS628" t="str">
        <f>IF(AO628="GD",VLOOKUP(_xlfn.NUMBERVALUE(AR628),'Data.Lookup - Do Not Print'!$D$3:$E$12,2,TRUE),VLOOKUP(_xlfn.NUMBERVALUE(AR628),'Data.Lookup - Do Not Print'!$A$3:$B$16,2,TRUE))</f>
        <v>Transportation - Tools</v>
      </c>
      <c r="AT628">
        <v>4</v>
      </c>
      <c r="AU628" t="str">
        <f t="shared" si="102"/>
        <v>GD.OR4</v>
      </c>
      <c r="AV628" s="46">
        <f>VLOOKUP($AU628,'2022-Allocations'!$I$6:$T$24,AV$8,FALSE)</f>
        <v>0</v>
      </c>
      <c r="AW628" s="46">
        <f>VLOOKUP($AU628,'2022-Allocations'!$I$6:$T$24,AW$8,FALSE)</f>
        <v>0</v>
      </c>
      <c r="AX628" s="46">
        <f>VLOOKUP($AU628,'2022-Allocations'!$I$6:$T$24,AX$8,FALSE)</f>
        <v>0</v>
      </c>
      <c r="AY628" s="46">
        <f>VLOOKUP($AU628,'2022-Allocations'!$I$6:$T$24,AY$8,FALSE)</f>
        <v>0</v>
      </c>
      <c r="AZ628" s="46">
        <f>VLOOKUP($AU628,'2022-Allocations'!$I$6:$T$24,AZ$8,FALSE)</f>
        <v>1</v>
      </c>
      <c r="BA628" s="121">
        <f t="shared" si="110"/>
        <v>0</v>
      </c>
      <c r="BB628" s="46">
        <f>VLOOKUP(A628,'Data.Lookup - Do Not Print'!$G$3:$I$802,3,FALSE)</f>
        <v>8.4699999999999998E-2</v>
      </c>
      <c r="BC628" s="46">
        <f>VLOOKUP(A628,'Data.Lookup - Do Not Print'!$M$3:$O$802,3,FALSE)</f>
        <v>5.5E-2</v>
      </c>
      <c r="BD628" s="46" t="str">
        <f t="shared" si="104"/>
        <v>N</v>
      </c>
      <c r="BE628" s="126">
        <f t="shared" si="105"/>
        <v>0</v>
      </c>
      <c r="BF628" s="126">
        <f t="shared" si="106"/>
        <v>0</v>
      </c>
      <c r="BG628" s="126">
        <f t="shared" si="107"/>
        <v>0</v>
      </c>
      <c r="BH628" s="126">
        <f t="shared" si="108"/>
        <v>0</v>
      </c>
      <c r="BI628" s="126">
        <f t="shared" si="109"/>
        <v>0</v>
      </c>
      <c r="BJ628" s="131">
        <f t="shared" si="103"/>
        <v>0</v>
      </c>
    </row>
    <row r="629" spans="1:62" ht="13.5" thickBot="1">
      <c r="A629" s="9" t="s">
        <v>646</v>
      </c>
      <c r="B629" s="11">
        <v>856236.42</v>
      </c>
      <c r="C629" s="11">
        <v>856236.42</v>
      </c>
      <c r="D629" s="11">
        <v>856236.42</v>
      </c>
      <c r="E629" s="11">
        <v>856236.42</v>
      </c>
      <c r="F629" s="11">
        <v>856236.42</v>
      </c>
      <c r="G629" s="11">
        <v>856236.42</v>
      </c>
      <c r="H629" s="11">
        <v>856236.42</v>
      </c>
      <c r="I629" s="11">
        <v>856236.42</v>
      </c>
      <c r="J629" s="11">
        <v>856236.42</v>
      </c>
      <c r="K629" s="11">
        <v>856236.42</v>
      </c>
      <c r="L629" s="11">
        <v>856236.42</v>
      </c>
      <c r="M629" s="11">
        <v>856236.42</v>
      </c>
      <c r="N629" s="11">
        <v>856236.42</v>
      </c>
      <c r="O629" s="11">
        <v>-271571.12</v>
      </c>
      <c r="P629" s="11">
        <v>-277058.17</v>
      </c>
      <c r="Q629" s="11">
        <v>-282545.21999999997</v>
      </c>
      <c r="R629" s="11">
        <v>-344171.3</v>
      </c>
      <c r="S629" s="11">
        <v>-349658.35</v>
      </c>
      <c r="T629" s="11">
        <v>-355145.4</v>
      </c>
      <c r="U629" s="11">
        <v>-360632.45</v>
      </c>
      <c r="V629" s="11">
        <v>-366119.5</v>
      </c>
      <c r="W629" s="11">
        <v>-371606.55</v>
      </c>
      <c r="X629" s="11">
        <v>-377093.6</v>
      </c>
      <c r="Y629" s="11">
        <v>-382580.65</v>
      </c>
      <c r="Z629" s="11">
        <v>-388067.7</v>
      </c>
      <c r="AA629" s="11">
        <v>-393554.75</v>
      </c>
      <c r="AB629" s="11">
        <v>-5458.67</v>
      </c>
      <c r="AC629" s="11">
        <v>-5487.05</v>
      </c>
      <c r="AD629" s="11">
        <v>-5487.05</v>
      </c>
      <c r="AE629" s="11">
        <v>-5487.05</v>
      </c>
      <c r="AF629" s="11">
        <v>-5487.05</v>
      </c>
      <c r="AG629" s="11">
        <v>-5487.05</v>
      </c>
      <c r="AH629" s="11">
        <v>-5487.05</v>
      </c>
      <c r="AI629" s="11">
        <v>-5487.05</v>
      </c>
      <c r="AJ629" s="11">
        <v>-5487.05</v>
      </c>
      <c r="AK629" s="11">
        <v>-5487.05</v>
      </c>
      <c r="AL629" s="11">
        <v>-5487.05</v>
      </c>
      <c r="AM629" s="11">
        <v>-5487.05</v>
      </c>
      <c r="AN629" s="11">
        <v>-5487.05</v>
      </c>
      <c r="AO629" t="str">
        <f t="shared" si="100"/>
        <v>GD</v>
      </c>
      <c r="AP629" t="str">
        <f>IFERROR(IF(VLOOKUP(MID(A629,4,2),'Data.Lookup - Do Not Print'!$S$3:$T$7,2,FALSE)=1,MID(A629,4,2),0),"AN")</f>
        <v>OR</v>
      </c>
      <c r="AQ629" t="s">
        <v>986</v>
      </c>
      <c r="AR629" t="str">
        <f t="shared" si="101"/>
        <v>392046</v>
      </c>
      <c r="AS629" t="str">
        <f>IF(AO629="GD",VLOOKUP(_xlfn.NUMBERVALUE(AR629),'Data.Lookup - Do Not Print'!$D$3:$E$12,2,TRUE),VLOOKUP(_xlfn.NUMBERVALUE(AR629),'Data.Lookup - Do Not Print'!$A$3:$B$16,2,TRUE))</f>
        <v>Transportation - Tools</v>
      </c>
      <c r="AT629">
        <v>4</v>
      </c>
      <c r="AU629" t="str">
        <f t="shared" si="102"/>
        <v>GD.OR4</v>
      </c>
      <c r="AV629" s="46">
        <f>VLOOKUP($AU629,'2022-Allocations'!$I$6:$T$24,AV$8,FALSE)</f>
        <v>0</v>
      </c>
      <c r="AW629" s="46">
        <f>VLOOKUP($AU629,'2022-Allocations'!$I$6:$T$24,AW$8,FALSE)</f>
        <v>0</v>
      </c>
      <c r="AX629" s="46">
        <f>VLOOKUP($AU629,'2022-Allocations'!$I$6:$T$24,AX$8,FALSE)</f>
        <v>0</v>
      </c>
      <c r="AY629" s="46">
        <f>VLOOKUP($AU629,'2022-Allocations'!$I$6:$T$24,AY$8,FALSE)</f>
        <v>0</v>
      </c>
      <c r="AZ629" s="46">
        <f>VLOOKUP($AU629,'2022-Allocations'!$I$6:$T$24,AZ$8,FALSE)</f>
        <v>1</v>
      </c>
      <c r="BA629" s="121">
        <f t="shared" si="110"/>
        <v>0</v>
      </c>
      <c r="BB629" s="46">
        <f>VLOOKUP(A629,'Data.Lookup - Do Not Print'!$G$3:$I$802,3,FALSE)</f>
        <v>7.6899999999999996E-2</v>
      </c>
      <c r="BC629" s="46">
        <f>VLOOKUP(A629,'Data.Lookup - Do Not Print'!$M$3:$O$802,3,FALSE)</f>
        <v>5.5E-2</v>
      </c>
      <c r="BD629" s="46" t="str">
        <f t="shared" si="104"/>
        <v>N</v>
      </c>
      <c r="BE629" s="126">
        <f t="shared" si="105"/>
        <v>0</v>
      </c>
      <c r="BF629" s="126">
        <f t="shared" si="106"/>
        <v>0</v>
      </c>
      <c r="BG629" s="126">
        <f t="shared" si="107"/>
        <v>0</v>
      </c>
      <c r="BH629" s="126">
        <f t="shared" si="108"/>
        <v>0</v>
      </c>
      <c r="BI629" s="126">
        <f t="shared" si="109"/>
        <v>856236</v>
      </c>
      <c r="BJ629" s="131">
        <f t="shared" si="103"/>
        <v>0</v>
      </c>
    </row>
    <row r="630" spans="1:62" ht="13.5" thickBot="1">
      <c r="A630" s="9" t="s">
        <v>647</v>
      </c>
      <c r="B630" s="12">
        <v>169102</v>
      </c>
      <c r="C630" s="12">
        <v>169102</v>
      </c>
      <c r="D630" s="12">
        <v>169102</v>
      </c>
      <c r="E630" s="12">
        <v>169102</v>
      </c>
      <c r="F630" s="12">
        <v>169102</v>
      </c>
      <c r="G630" s="12">
        <v>169102</v>
      </c>
      <c r="H630" s="12">
        <v>169102</v>
      </c>
      <c r="I630" s="12">
        <v>169102</v>
      </c>
      <c r="J630" s="12">
        <v>169102</v>
      </c>
      <c r="K630" s="12">
        <v>169102</v>
      </c>
      <c r="L630" s="12">
        <v>169102</v>
      </c>
      <c r="M630" s="12">
        <v>169102</v>
      </c>
      <c r="N630" s="12">
        <v>169102</v>
      </c>
      <c r="O630" s="12">
        <v>-42684</v>
      </c>
      <c r="P630" s="11">
        <v>-43767.66</v>
      </c>
      <c r="Q630" s="11">
        <v>-44851.32</v>
      </c>
      <c r="R630" s="11">
        <v>-45934.98</v>
      </c>
      <c r="S630" s="11">
        <v>-47018.64</v>
      </c>
      <c r="T630" s="11">
        <v>-48102.3</v>
      </c>
      <c r="U630" s="11">
        <v>-49185.96</v>
      </c>
      <c r="V630" s="11">
        <v>-50269.62</v>
      </c>
      <c r="W630" s="11">
        <v>-51353.279999999999</v>
      </c>
      <c r="X630" s="11">
        <v>-52436.94</v>
      </c>
      <c r="Y630" s="11">
        <v>-53520.6</v>
      </c>
      <c r="Z630" s="11">
        <v>-54604.26</v>
      </c>
      <c r="AA630" s="11">
        <v>-55687.92</v>
      </c>
      <c r="AB630" s="11">
        <v>-1083.6600000000001</v>
      </c>
      <c r="AC630" s="11">
        <v>-1083.6600000000001</v>
      </c>
      <c r="AD630" s="11">
        <v>-1083.6600000000001</v>
      </c>
      <c r="AE630" s="11">
        <v>-1083.6600000000001</v>
      </c>
      <c r="AF630" s="11">
        <v>-1083.6600000000001</v>
      </c>
      <c r="AG630" s="11">
        <v>-1083.6600000000001</v>
      </c>
      <c r="AH630" s="11">
        <v>-1083.6600000000001</v>
      </c>
      <c r="AI630" s="11">
        <v>-1083.6600000000001</v>
      </c>
      <c r="AJ630" s="11">
        <v>-1083.6600000000001</v>
      </c>
      <c r="AK630" s="11">
        <v>-1083.6600000000001</v>
      </c>
      <c r="AL630" s="11">
        <v>-1083.6600000000001</v>
      </c>
      <c r="AM630" s="11">
        <v>-1083.6600000000001</v>
      </c>
      <c r="AN630" s="11">
        <v>-1083.6600000000001</v>
      </c>
      <c r="AO630" t="str">
        <f t="shared" si="100"/>
        <v>GD</v>
      </c>
      <c r="AP630" t="str">
        <f>IFERROR(IF(VLOOKUP(MID(A630,4,2),'Data.Lookup - Do Not Print'!$S$3:$T$7,2,FALSE)=1,MID(A630,4,2),0),"AN")</f>
        <v>OR</v>
      </c>
      <c r="AQ630" t="s">
        <v>986</v>
      </c>
      <c r="AR630" t="str">
        <f t="shared" si="101"/>
        <v>392047</v>
      </c>
      <c r="AS630" t="str">
        <f>IF(AO630="GD",VLOOKUP(_xlfn.NUMBERVALUE(AR630),'Data.Lookup - Do Not Print'!$D$3:$E$12,2,TRUE),VLOOKUP(_xlfn.NUMBERVALUE(AR630),'Data.Lookup - Do Not Print'!$A$3:$B$16,2,TRUE))</f>
        <v>Transportation - Tools</v>
      </c>
      <c r="AT630">
        <v>4</v>
      </c>
      <c r="AU630" t="str">
        <f t="shared" si="102"/>
        <v>GD.OR4</v>
      </c>
      <c r="AV630" s="46">
        <f>VLOOKUP($AU630,'2022-Allocations'!$I$6:$T$24,AV$8,FALSE)</f>
        <v>0</v>
      </c>
      <c r="AW630" s="46">
        <f>VLOOKUP($AU630,'2022-Allocations'!$I$6:$T$24,AW$8,FALSE)</f>
        <v>0</v>
      </c>
      <c r="AX630" s="46">
        <f>VLOOKUP($AU630,'2022-Allocations'!$I$6:$T$24,AX$8,FALSE)</f>
        <v>0</v>
      </c>
      <c r="AY630" s="46">
        <f>VLOOKUP($AU630,'2022-Allocations'!$I$6:$T$24,AY$8,FALSE)</f>
        <v>0</v>
      </c>
      <c r="AZ630" s="46">
        <f>VLOOKUP($AU630,'2022-Allocations'!$I$6:$T$24,AZ$8,FALSE)</f>
        <v>1</v>
      </c>
      <c r="BA630" s="121">
        <f t="shared" si="110"/>
        <v>0</v>
      </c>
      <c r="BB630" s="46">
        <f>VLOOKUP(A630,'Data.Lookup - Do Not Print'!$G$3:$I$802,3,FALSE)</f>
        <v>7.6899999999999996E-2</v>
      </c>
      <c r="BC630" s="46">
        <f>VLOOKUP(A630,'Data.Lookup - Do Not Print'!$M$3:$O$802,3,FALSE)</f>
        <v>5.5E-2</v>
      </c>
      <c r="BD630" s="46" t="str">
        <f t="shared" si="104"/>
        <v>N</v>
      </c>
      <c r="BE630" s="126">
        <f t="shared" si="105"/>
        <v>0</v>
      </c>
      <c r="BF630" s="126">
        <f t="shared" si="106"/>
        <v>0</v>
      </c>
      <c r="BG630" s="126">
        <f t="shared" si="107"/>
        <v>0</v>
      </c>
      <c r="BH630" s="126">
        <f t="shared" si="108"/>
        <v>0</v>
      </c>
      <c r="BI630" s="126">
        <f t="shared" si="109"/>
        <v>169102</v>
      </c>
      <c r="BJ630" s="131">
        <f t="shared" si="103"/>
        <v>0</v>
      </c>
    </row>
    <row r="631" spans="1:62" ht="13.5" thickBot="1">
      <c r="A631" s="9" t="s">
        <v>648</v>
      </c>
      <c r="B631" s="11">
        <v>2099061.1800000002</v>
      </c>
      <c r="C631" s="11">
        <v>2101716.86</v>
      </c>
      <c r="D631" s="11">
        <v>2101716.86</v>
      </c>
      <c r="E631" s="11">
        <v>2101716.86</v>
      </c>
      <c r="F631" s="11">
        <v>2071025.06</v>
      </c>
      <c r="G631" s="11">
        <v>2071025.06</v>
      </c>
      <c r="H631" s="11">
        <v>2071025.06</v>
      </c>
      <c r="I631" s="11">
        <v>2071025.06</v>
      </c>
      <c r="J631" s="11">
        <v>2071025.06</v>
      </c>
      <c r="K631" s="11">
        <v>2179530.69</v>
      </c>
      <c r="L631" s="11">
        <v>2182993.0299999998</v>
      </c>
      <c r="M631" s="11">
        <v>2404713.56</v>
      </c>
      <c r="N631" s="11">
        <v>2260910.94</v>
      </c>
      <c r="O631" s="11">
        <v>-788104.69</v>
      </c>
      <c r="P631" s="11">
        <v>-801564.68</v>
      </c>
      <c r="Q631" s="11">
        <v>-815033.18</v>
      </c>
      <c r="R631" s="11">
        <v>-866166.4</v>
      </c>
      <c r="S631" s="11">
        <v>-848844.76</v>
      </c>
      <c r="T631" s="11">
        <v>-862116.58</v>
      </c>
      <c r="U631" s="11">
        <v>-891528.4</v>
      </c>
      <c r="V631" s="11">
        <v>-904800.22</v>
      </c>
      <c r="W631" s="11">
        <v>-918072.04</v>
      </c>
      <c r="X631" s="11">
        <v>-931691.53</v>
      </c>
      <c r="Y631" s="11">
        <v>-945669.78</v>
      </c>
      <c r="Z631" s="11">
        <v>-960369.56</v>
      </c>
      <c r="AA631" s="11">
        <v>-831268.37</v>
      </c>
      <c r="AB631" s="11">
        <v>-13110.66</v>
      </c>
      <c r="AC631" s="11">
        <v>-13459.99</v>
      </c>
      <c r="AD631" s="11">
        <v>-13468.5</v>
      </c>
      <c r="AE631" s="11">
        <v>-13468.5</v>
      </c>
      <c r="AF631" s="11">
        <v>-13370.16</v>
      </c>
      <c r="AG631" s="11">
        <v>-13271.82</v>
      </c>
      <c r="AH631" s="11">
        <v>-13271.82</v>
      </c>
      <c r="AI631" s="11">
        <v>-13271.82</v>
      </c>
      <c r="AJ631" s="11">
        <v>-13271.82</v>
      </c>
      <c r="AK631" s="11">
        <v>-13619.49</v>
      </c>
      <c r="AL631" s="11">
        <v>-13978.25</v>
      </c>
      <c r="AM631" s="11">
        <v>-14699.78</v>
      </c>
      <c r="AN631" s="11">
        <v>-14949.44</v>
      </c>
      <c r="AO631" t="str">
        <f t="shared" si="100"/>
        <v>GD</v>
      </c>
      <c r="AP631" t="str">
        <f>IFERROR(IF(VLOOKUP(MID(A631,4,2),'Data.Lookup - Do Not Print'!$S$3:$T$7,2,FALSE)=1,MID(A631,4,2),0),"AN")</f>
        <v>OR</v>
      </c>
      <c r="AQ631" t="s">
        <v>986</v>
      </c>
      <c r="AR631" t="str">
        <f t="shared" si="101"/>
        <v>392048</v>
      </c>
      <c r="AS631" t="str">
        <f>IF(AO631="GD",VLOOKUP(_xlfn.NUMBERVALUE(AR631),'Data.Lookup - Do Not Print'!$D$3:$E$12,2,TRUE),VLOOKUP(_xlfn.NUMBERVALUE(AR631),'Data.Lookup - Do Not Print'!$A$3:$B$16,2,TRUE))</f>
        <v>Transportation - Tools</v>
      </c>
      <c r="AT631">
        <v>4</v>
      </c>
      <c r="AU631" t="str">
        <f t="shared" si="102"/>
        <v>GD.OR4</v>
      </c>
      <c r="AV631" s="46">
        <f>VLOOKUP($AU631,'2022-Allocations'!$I$6:$T$24,AV$8,FALSE)</f>
        <v>0</v>
      </c>
      <c r="AW631" s="46">
        <f>VLOOKUP($AU631,'2022-Allocations'!$I$6:$T$24,AW$8,FALSE)</f>
        <v>0</v>
      </c>
      <c r="AX631" s="46">
        <f>VLOOKUP($AU631,'2022-Allocations'!$I$6:$T$24,AX$8,FALSE)</f>
        <v>0</v>
      </c>
      <c r="AY631" s="46">
        <f>VLOOKUP($AU631,'2022-Allocations'!$I$6:$T$24,AY$8,FALSE)</f>
        <v>0</v>
      </c>
      <c r="AZ631" s="46">
        <f>VLOOKUP($AU631,'2022-Allocations'!$I$6:$T$24,AZ$8,FALSE)</f>
        <v>1</v>
      </c>
      <c r="BA631" s="121">
        <f t="shared" si="110"/>
        <v>0</v>
      </c>
      <c r="BB631" s="46">
        <f>VLOOKUP(A631,'Data.Lookup - Do Not Print'!$G$3:$I$802,3,FALSE)</f>
        <v>7.6899999999999996E-2</v>
      </c>
      <c r="BC631" s="46">
        <f>VLOOKUP(A631,'Data.Lookup - Do Not Print'!$M$3:$O$802,3,FALSE)</f>
        <v>5.5E-2</v>
      </c>
      <c r="BD631" s="46" t="str">
        <f t="shared" si="104"/>
        <v>N</v>
      </c>
      <c r="BE631" s="126">
        <f t="shared" si="105"/>
        <v>0</v>
      </c>
      <c r="BF631" s="126">
        <f t="shared" si="106"/>
        <v>0</v>
      </c>
      <c r="BG631" s="126">
        <f t="shared" si="107"/>
        <v>0</v>
      </c>
      <c r="BH631" s="126">
        <f t="shared" si="108"/>
        <v>0</v>
      </c>
      <c r="BI631" s="126">
        <f t="shared" si="109"/>
        <v>2260911</v>
      </c>
      <c r="BJ631" s="131">
        <f t="shared" si="103"/>
        <v>0</v>
      </c>
    </row>
    <row r="632" spans="1:62" ht="13.5" thickBot="1">
      <c r="A632" s="9" t="s">
        <v>649</v>
      </c>
      <c r="B632" s="11">
        <v>944316.17</v>
      </c>
      <c r="C632" s="11">
        <v>944316.17</v>
      </c>
      <c r="D632" s="11">
        <v>944316.17</v>
      </c>
      <c r="E632" s="11">
        <v>1084537.2</v>
      </c>
      <c r="F632" s="11">
        <v>1084537.2</v>
      </c>
      <c r="G632" s="11">
        <v>1084537.2</v>
      </c>
      <c r="H632" s="11">
        <v>1044929.22</v>
      </c>
      <c r="I632" s="11">
        <v>1044929.22</v>
      </c>
      <c r="J632" s="11">
        <v>1044929.22</v>
      </c>
      <c r="K632" s="11">
        <v>1044929.22</v>
      </c>
      <c r="L632" s="11">
        <v>1044929.22</v>
      </c>
      <c r="M632" s="11">
        <v>1044929.22</v>
      </c>
      <c r="N632" s="11">
        <v>1044929.22</v>
      </c>
      <c r="O632" s="11">
        <v>-580965.81000000006</v>
      </c>
      <c r="P632" s="11">
        <v>-584821.77</v>
      </c>
      <c r="Q632" s="11">
        <v>-588677.73</v>
      </c>
      <c r="R632" s="11">
        <v>-592819.97</v>
      </c>
      <c r="S632" s="11">
        <v>-597248.5</v>
      </c>
      <c r="T632" s="11">
        <v>-601677.03</v>
      </c>
      <c r="U632" s="11">
        <v>-566416.71</v>
      </c>
      <c r="V632" s="11">
        <v>-570683.5</v>
      </c>
      <c r="W632" s="11">
        <v>-574950.29</v>
      </c>
      <c r="X632" s="11">
        <v>-579217.07999999996</v>
      </c>
      <c r="Y632" s="11">
        <v>-583483.87</v>
      </c>
      <c r="Z632" s="11">
        <v>-587750.66</v>
      </c>
      <c r="AA632" s="11">
        <v>-592017.44999999995</v>
      </c>
      <c r="AB632" s="11">
        <v>-3855.96</v>
      </c>
      <c r="AC632" s="11">
        <v>-3855.96</v>
      </c>
      <c r="AD632" s="11">
        <v>-3855.96</v>
      </c>
      <c r="AE632" s="11">
        <v>-4142.24</v>
      </c>
      <c r="AF632" s="11">
        <v>-4428.53</v>
      </c>
      <c r="AG632" s="11">
        <v>-4428.53</v>
      </c>
      <c r="AH632" s="11">
        <v>-4347.66</v>
      </c>
      <c r="AI632" s="11">
        <v>-4266.79</v>
      </c>
      <c r="AJ632" s="11">
        <v>-4266.79</v>
      </c>
      <c r="AK632" s="11">
        <v>-4266.79</v>
      </c>
      <c r="AL632" s="11">
        <v>-4266.79</v>
      </c>
      <c r="AM632" s="11">
        <v>-4266.79</v>
      </c>
      <c r="AN632" s="11">
        <v>-4266.79</v>
      </c>
      <c r="AO632" t="str">
        <f t="shared" si="100"/>
        <v>GD</v>
      </c>
      <c r="AP632" t="str">
        <f>IFERROR(IF(VLOOKUP(MID(A632,4,2),'Data.Lookup - Do Not Print'!$S$3:$T$7,2,FALSE)=1,MID(A632,4,2),0),"AN")</f>
        <v>OR</v>
      </c>
      <c r="AQ632" t="s">
        <v>986</v>
      </c>
      <c r="AR632" t="str">
        <f t="shared" si="101"/>
        <v>392056</v>
      </c>
      <c r="AS632" t="str">
        <f>IF(AO632="GD",VLOOKUP(_xlfn.NUMBERVALUE(AR632),'Data.Lookup - Do Not Print'!$D$3:$E$12,2,TRUE),VLOOKUP(_xlfn.NUMBERVALUE(AR632),'Data.Lookup - Do Not Print'!$A$3:$B$16,2,TRUE))</f>
        <v>Transportation - Tools</v>
      </c>
      <c r="AT632">
        <v>4</v>
      </c>
      <c r="AU632" t="str">
        <f t="shared" si="102"/>
        <v>GD.OR4</v>
      </c>
      <c r="AV632" s="46">
        <f>VLOOKUP($AU632,'2022-Allocations'!$I$6:$T$24,AV$8,FALSE)</f>
        <v>0</v>
      </c>
      <c r="AW632" s="46">
        <f>VLOOKUP($AU632,'2022-Allocations'!$I$6:$T$24,AW$8,FALSE)</f>
        <v>0</v>
      </c>
      <c r="AX632" s="46">
        <f>VLOOKUP($AU632,'2022-Allocations'!$I$6:$T$24,AX$8,FALSE)</f>
        <v>0</v>
      </c>
      <c r="AY632" s="46">
        <f>VLOOKUP($AU632,'2022-Allocations'!$I$6:$T$24,AY$8,FALSE)</f>
        <v>0</v>
      </c>
      <c r="AZ632" s="46">
        <f>VLOOKUP($AU632,'2022-Allocations'!$I$6:$T$24,AZ$8,FALSE)</f>
        <v>1</v>
      </c>
      <c r="BA632" s="121">
        <f t="shared" si="110"/>
        <v>0</v>
      </c>
      <c r="BB632" s="46">
        <f>VLOOKUP(A632,'Data.Lookup - Do Not Print'!$G$3:$I$802,3,FALSE)</f>
        <v>4.9000000000000002E-2</v>
      </c>
      <c r="BC632" s="46">
        <f>VLOOKUP(A632,'Data.Lookup - Do Not Print'!$M$3:$O$802,3,FALSE)</f>
        <v>2.9000000000000001E-2</v>
      </c>
      <c r="BD632" s="46" t="str">
        <f t="shared" si="104"/>
        <v>N</v>
      </c>
      <c r="BE632" s="126">
        <f t="shared" si="105"/>
        <v>0</v>
      </c>
      <c r="BF632" s="126">
        <f t="shared" si="106"/>
        <v>0</v>
      </c>
      <c r="BG632" s="126">
        <f t="shared" si="107"/>
        <v>0</v>
      </c>
      <c r="BH632" s="126">
        <f t="shared" si="108"/>
        <v>0</v>
      </c>
      <c r="BI632" s="126">
        <f t="shared" si="109"/>
        <v>1044929</v>
      </c>
      <c r="BJ632" s="131">
        <f t="shared" si="103"/>
        <v>0</v>
      </c>
    </row>
    <row r="633" spans="1:62" ht="13.5" thickBot="1">
      <c r="A633" s="9" t="s">
        <v>650</v>
      </c>
      <c r="B633" s="11">
        <v>136406.51</v>
      </c>
      <c r="C633" s="11">
        <v>136406.51</v>
      </c>
      <c r="D633" s="11">
        <v>136406.51</v>
      </c>
      <c r="E633" s="11">
        <v>136406.51</v>
      </c>
      <c r="F633" s="11">
        <v>136406.51</v>
      </c>
      <c r="G633" s="11">
        <v>136406.51</v>
      </c>
      <c r="H633" s="11">
        <v>136406.51</v>
      </c>
      <c r="I633" s="11">
        <v>136406.51</v>
      </c>
      <c r="J633" s="11">
        <v>136406.51</v>
      </c>
      <c r="K633" s="11">
        <v>136406.51</v>
      </c>
      <c r="L633" s="11">
        <v>136406.51</v>
      </c>
      <c r="M633" s="11">
        <v>136406.51</v>
      </c>
      <c r="N633" s="11">
        <v>136406.51</v>
      </c>
      <c r="O633" s="11">
        <v>-43842.25</v>
      </c>
      <c r="P633" s="11">
        <v>-44399.24</v>
      </c>
      <c r="Q633" s="11">
        <v>-44956.23</v>
      </c>
      <c r="R633" s="11">
        <v>-45513.22</v>
      </c>
      <c r="S633" s="11">
        <v>-46070.21</v>
      </c>
      <c r="T633" s="11">
        <v>-46627.199999999997</v>
      </c>
      <c r="U633" s="11">
        <v>-47184.19</v>
      </c>
      <c r="V633" s="11">
        <v>-47741.18</v>
      </c>
      <c r="W633" s="11">
        <v>-48298.17</v>
      </c>
      <c r="X633" s="11">
        <v>-48855.16</v>
      </c>
      <c r="Y633" s="11">
        <v>-49412.15</v>
      </c>
      <c r="Z633" s="11">
        <v>-49969.14</v>
      </c>
      <c r="AA633" s="11">
        <v>-50526.13</v>
      </c>
      <c r="AB633" s="11">
        <v>-556.99</v>
      </c>
      <c r="AC633" s="11">
        <v>-556.99</v>
      </c>
      <c r="AD633" s="11">
        <v>-556.99</v>
      </c>
      <c r="AE633" s="11">
        <v>-556.99</v>
      </c>
      <c r="AF633" s="11">
        <v>-556.99</v>
      </c>
      <c r="AG633" s="11">
        <v>-556.99</v>
      </c>
      <c r="AH633" s="11">
        <v>-556.99</v>
      </c>
      <c r="AI633" s="11">
        <v>-556.99</v>
      </c>
      <c r="AJ633" s="11">
        <v>-556.99</v>
      </c>
      <c r="AK633" s="11">
        <v>-556.99</v>
      </c>
      <c r="AL633" s="11">
        <v>-556.99</v>
      </c>
      <c r="AM633" s="11">
        <v>-556.99</v>
      </c>
      <c r="AN633" s="11">
        <v>-556.99</v>
      </c>
      <c r="AO633" t="str">
        <f t="shared" si="100"/>
        <v>GD</v>
      </c>
      <c r="AP633" t="str">
        <f>IFERROR(IF(VLOOKUP(MID(A633,4,2),'Data.Lookup - Do Not Print'!$S$3:$T$7,2,FALSE)=1,MID(A633,4,2),0),"AN")</f>
        <v>OR</v>
      </c>
      <c r="AQ633" t="s">
        <v>986</v>
      </c>
      <c r="AR633" t="str">
        <f t="shared" si="101"/>
        <v>392057</v>
      </c>
      <c r="AS633" t="str">
        <f>IF(AO633="GD",VLOOKUP(_xlfn.NUMBERVALUE(AR633),'Data.Lookup - Do Not Print'!$D$3:$E$12,2,TRUE),VLOOKUP(_xlfn.NUMBERVALUE(AR633),'Data.Lookup - Do Not Print'!$A$3:$B$16,2,TRUE))</f>
        <v>Transportation - Tools</v>
      </c>
      <c r="AT633">
        <v>4</v>
      </c>
      <c r="AU633" t="str">
        <f t="shared" si="102"/>
        <v>GD.OR4</v>
      </c>
      <c r="AV633" s="46">
        <f>VLOOKUP($AU633,'2022-Allocations'!$I$6:$T$24,AV$8,FALSE)</f>
        <v>0</v>
      </c>
      <c r="AW633" s="46">
        <f>VLOOKUP($AU633,'2022-Allocations'!$I$6:$T$24,AW$8,FALSE)</f>
        <v>0</v>
      </c>
      <c r="AX633" s="46">
        <f>VLOOKUP($AU633,'2022-Allocations'!$I$6:$T$24,AX$8,FALSE)</f>
        <v>0</v>
      </c>
      <c r="AY633" s="46">
        <f>VLOOKUP($AU633,'2022-Allocations'!$I$6:$T$24,AY$8,FALSE)</f>
        <v>0</v>
      </c>
      <c r="AZ633" s="46">
        <f>VLOOKUP($AU633,'2022-Allocations'!$I$6:$T$24,AZ$8,FALSE)</f>
        <v>1</v>
      </c>
      <c r="BA633" s="121">
        <f t="shared" si="110"/>
        <v>0</v>
      </c>
      <c r="BB633" s="46">
        <f>VLOOKUP(A633,'Data.Lookup - Do Not Print'!$G$3:$I$802,3,FALSE)</f>
        <v>4.9000000000000002E-2</v>
      </c>
      <c r="BC633" s="46">
        <f>VLOOKUP(A633,'Data.Lookup - Do Not Print'!$M$3:$O$802,3,FALSE)</f>
        <v>2.9000000000000001E-2</v>
      </c>
      <c r="BD633" s="46" t="str">
        <f t="shared" si="104"/>
        <v>N</v>
      </c>
      <c r="BE633" s="126">
        <f t="shared" si="105"/>
        <v>0</v>
      </c>
      <c r="BF633" s="126">
        <f t="shared" si="106"/>
        <v>0</v>
      </c>
      <c r="BG633" s="126">
        <f t="shared" si="107"/>
        <v>0</v>
      </c>
      <c r="BH633" s="126">
        <f t="shared" si="108"/>
        <v>0</v>
      </c>
      <c r="BI633" s="126">
        <f t="shared" si="109"/>
        <v>136407</v>
      </c>
      <c r="BJ633" s="131">
        <f t="shared" si="103"/>
        <v>0</v>
      </c>
    </row>
    <row r="634" spans="1:62" ht="13.5" thickBot="1">
      <c r="A634" s="9" t="s">
        <v>651</v>
      </c>
      <c r="B634" s="12">
        <v>0</v>
      </c>
      <c r="C634" s="12">
        <v>0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t="str">
        <f t="shared" si="100"/>
        <v>GD</v>
      </c>
      <c r="AP634" t="str">
        <f>IFERROR(IF(VLOOKUP(MID(A634,4,2),'Data.Lookup - Do Not Print'!$S$3:$T$7,2,FALSE)=1,MID(A634,4,2),0),"AN")</f>
        <v>OR</v>
      </c>
      <c r="AQ634" t="s">
        <v>986</v>
      </c>
      <c r="AR634" t="str">
        <f t="shared" si="101"/>
        <v>392058</v>
      </c>
      <c r="AS634" t="str">
        <f>IF(AO634="GD",VLOOKUP(_xlfn.NUMBERVALUE(AR634),'Data.Lookup - Do Not Print'!$D$3:$E$12,2,TRUE),VLOOKUP(_xlfn.NUMBERVALUE(AR634),'Data.Lookup - Do Not Print'!$A$3:$B$16,2,TRUE))</f>
        <v>Transportation - Tools</v>
      </c>
      <c r="AT634">
        <v>4</v>
      </c>
      <c r="AU634" t="str">
        <f t="shared" si="102"/>
        <v>GD.OR4</v>
      </c>
      <c r="AV634" s="46">
        <f>VLOOKUP($AU634,'2022-Allocations'!$I$6:$T$24,AV$8,FALSE)</f>
        <v>0</v>
      </c>
      <c r="AW634" s="46">
        <f>VLOOKUP($AU634,'2022-Allocations'!$I$6:$T$24,AW$8,FALSE)</f>
        <v>0</v>
      </c>
      <c r="AX634" s="46">
        <f>VLOOKUP($AU634,'2022-Allocations'!$I$6:$T$24,AX$8,FALSE)</f>
        <v>0</v>
      </c>
      <c r="AY634" s="46">
        <f>VLOOKUP($AU634,'2022-Allocations'!$I$6:$T$24,AY$8,FALSE)</f>
        <v>0</v>
      </c>
      <c r="AZ634" s="46">
        <f>VLOOKUP($AU634,'2022-Allocations'!$I$6:$T$24,AZ$8,FALSE)</f>
        <v>1</v>
      </c>
      <c r="BA634" s="121">
        <f t="shared" si="110"/>
        <v>0</v>
      </c>
      <c r="BB634" s="46">
        <f>VLOOKUP(A634,'Data.Lookup - Do Not Print'!$G$3:$I$802,3,FALSE)</f>
        <v>1.5599999999999999E-2</v>
      </c>
      <c r="BC634" s="46">
        <f>VLOOKUP(A634,'Data.Lookup - Do Not Print'!$M$3:$O$802,3,FALSE)</f>
        <v>5.8500000000000003E-2</v>
      </c>
      <c r="BD634" s="46" t="str">
        <f t="shared" si="104"/>
        <v>N</v>
      </c>
      <c r="BE634" s="126">
        <f t="shared" si="105"/>
        <v>0</v>
      </c>
      <c r="BF634" s="126">
        <f t="shared" si="106"/>
        <v>0</v>
      </c>
      <c r="BG634" s="126">
        <f t="shared" si="107"/>
        <v>0</v>
      </c>
      <c r="BH634" s="126">
        <f t="shared" si="108"/>
        <v>0</v>
      </c>
      <c r="BI634" s="126">
        <f t="shared" si="109"/>
        <v>0</v>
      </c>
      <c r="BJ634" s="131">
        <f t="shared" si="103"/>
        <v>0</v>
      </c>
    </row>
    <row r="635" spans="1:62" ht="13.5" thickBot="1">
      <c r="A635" s="9" t="s">
        <v>652</v>
      </c>
      <c r="B635" s="12">
        <v>0</v>
      </c>
      <c r="C635" s="12">
        <v>0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t="str">
        <f t="shared" si="100"/>
        <v>GD</v>
      </c>
      <c r="AP635" t="str">
        <f>IFERROR(IF(VLOOKUP(MID(A635,4,2),'Data.Lookup - Do Not Print'!$S$3:$T$7,2,FALSE)=1,MID(A635,4,2),0),"AN")</f>
        <v>OR</v>
      </c>
      <c r="AQ635" t="s">
        <v>986</v>
      </c>
      <c r="AR635" t="str">
        <f t="shared" si="101"/>
        <v>392200</v>
      </c>
      <c r="AS635" t="str">
        <f>IF(AO635="GD",VLOOKUP(_xlfn.NUMBERVALUE(AR635),'Data.Lookup - Do Not Print'!$D$3:$E$12,2,TRUE),VLOOKUP(_xlfn.NUMBERVALUE(AR635),'Data.Lookup - Do Not Print'!$A$3:$B$16,2,TRUE))</f>
        <v>Transportation - Tools</v>
      </c>
      <c r="AT635">
        <v>4</v>
      </c>
      <c r="AU635" t="str">
        <f t="shared" si="102"/>
        <v>GD.OR4</v>
      </c>
      <c r="AV635" s="46">
        <f>VLOOKUP($AU635,'2022-Allocations'!$I$6:$T$24,AV$8,FALSE)</f>
        <v>0</v>
      </c>
      <c r="AW635" s="46">
        <f>VLOOKUP($AU635,'2022-Allocations'!$I$6:$T$24,AW$8,FALSE)</f>
        <v>0</v>
      </c>
      <c r="AX635" s="46">
        <f>VLOOKUP($AU635,'2022-Allocations'!$I$6:$T$24,AX$8,FALSE)</f>
        <v>0</v>
      </c>
      <c r="AY635" s="46">
        <f>VLOOKUP($AU635,'2022-Allocations'!$I$6:$T$24,AY$8,FALSE)</f>
        <v>0</v>
      </c>
      <c r="AZ635" s="46">
        <f>VLOOKUP($AU635,'2022-Allocations'!$I$6:$T$24,AZ$8,FALSE)</f>
        <v>1</v>
      </c>
      <c r="BA635" s="121">
        <f t="shared" si="110"/>
        <v>0</v>
      </c>
      <c r="BB635" s="46">
        <f>VLOOKUP(A635,'Data.Lookup - Do Not Print'!$G$3:$I$802,3,FALSE)</f>
        <v>0.2</v>
      </c>
      <c r="BC635" s="46">
        <f>VLOOKUP(A635,'Data.Lookup - Do Not Print'!$M$3:$O$802,3,FALSE)</f>
        <v>5.8500000000000003E-2</v>
      </c>
      <c r="BD635" s="46" t="str">
        <f t="shared" si="104"/>
        <v>N</v>
      </c>
      <c r="BE635" s="126">
        <f t="shared" si="105"/>
        <v>0</v>
      </c>
      <c r="BF635" s="126">
        <f t="shared" si="106"/>
        <v>0</v>
      </c>
      <c r="BG635" s="126">
        <f t="shared" si="107"/>
        <v>0</v>
      </c>
      <c r="BH635" s="126">
        <f t="shared" si="108"/>
        <v>0</v>
      </c>
      <c r="BI635" s="126">
        <f t="shared" si="109"/>
        <v>0</v>
      </c>
      <c r="BJ635" s="131">
        <f t="shared" si="103"/>
        <v>0</v>
      </c>
    </row>
    <row r="636" spans="1:62" ht="13.5" thickBot="1">
      <c r="A636" s="9" t="s">
        <v>653</v>
      </c>
      <c r="B636" s="11">
        <v>20791.82</v>
      </c>
      <c r="C636" s="11">
        <v>20791.82</v>
      </c>
      <c r="D636" s="11">
        <v>20791.82</v>
      </c>
      <c r="E636" s="11">
        <v>20791.82</v>
      </c>
      <c r="F636" s="11">
        <v>20791.82</v>
      </c>
      <c r="G636" s="11">
        <v>20791.82</v>
      </c>
      <c r="H636" s="11">
        <v>20791.82</v>
      </c>
      <c r="I636" s="11">
        <v>20791.82</v>
      </c>
      <c r="J636" s="11">
        <v>20791.82</v>
      </c>
      <c r="K636" s="11">
        <v>20791.82</v>
      </c>
      <c r="L636" s="11">
        <v>20791.82</v>
      </c>
      <c r="M636" s="11">
        <v>20791.82</v>
      </c>
      <c r="N636" s="11">
        <v>20791.82</v>
      </c>
      <c r="O636" s="11">
        <v>-13638.37</v>
      </c>
      <c r="P636" s="11">
        <v>-13707.68</v>
      </c>
      <c r="Q636" s="11">
        <v>-13776.99</v>
      </c>
      <c r="R636" s="11">
        <v>-13846.3</v>
      </c>
      <c r="S636" s="11">
        <v>-13915.61</v>
      </c>
      <c r="T636" s="11">
        <v>-13984.92</v>
      </c>
      <c r="U636" s="11">
        <v>-14054.23</v>
      </c>
      <c r="V636" s="11">
        <v>-14123.54</v>
      </c>
      <c r="W636" s="11">
        <v>-14192.85</v>
      </c>
      <c r="X636" s="11">
        <v>-14262.16</v>
      </c>
      <c r="Y636" s="11">
        <v>-14331.47</v>
      </c>
      <c r="Z636" s="11">
        <v>-14400.78</v>
      </c>
      <c r="AA636" s="11">
        <v>-14470.09</v>
      </c>
      <c r="AB636" s="11">
        <v>-69.31</v>
      </c>
      <c r="AC636" s="11">
        <v>-69.31</v>
      </c>
      <c r="AD636" s="11">
        <v>-69.31</v>
      </c>
      <c r="AE636" s="11">
        <v>-69.31</v>
      </c>
      <c r="AF636" s="11">
        <v>-69.31</v>
      </c>
      <c r="AG636" s="11">
        <v>-69.31</v>
      </c>
      <c r="AH636" s="11">
        <v>-69.31</v>
      </c>
      <c r="AI636" s="11">
        <v>-69.31</v>
      </c>
      <c r="AJ636" s="11">
        <v>-69.31</v>
      </c>
      <c r="AK636" s="11">
        <v>-69.31</v>
      </c>
      <c r="AL636" s="11">
        <v>-69.31</v>
      </c>
      <c r="AM636" s="11">
        <v>-69.31</v>
      </c>
      <c r="AN636" s="11">
        <v>-69.31</v>
      </c>
      <c r="AO636" t="str">
        <f t="shared" si="100"/>
        <v>GD</v>
      </c>
      <c r="AP636" t="str">
        <f>IFERROR(IF(VLOOKUP(MID(A636,4,2),'Data.Lookup - Do Not Print'!$S$3:$T$7,2,FALSE)=1,MID(A636,4,2),0),"AN")</f>
        <v>OR</v>
      </c>
      <c r="AQ636" t="s">
        <v>986</v>
      </c>
      <c r="AR636" t="str">
        <f t="shared" si="101"/>
        <v>393000</v>
      </c>
      <c r="AS636" t="str">
        <f>IF(AO636="GD",VLOOKUP(_xlfn.NUMBERVALUE(AR636),'Data.Lookup - Do Not Print'!$D$3:$E$12,2,TRUE),VLOOKUP(_xlfn.NUMBERVALUE(AR636),'Data.Lookup - Do Not Print'!$A$3:$B$16,2,TRUE))</f>
        <v>General</v>
      </c>
      <c r="AT636">
        <v>4</v>
      </c>
      <c r="AU636" t="str">
        <f t="shared" si="102"/>
        <v>GD.OR4</v>
      </c>
      <c r="AV636" s="46">
        <f>VLOOKUP($AU636,'2022-Allocations'!$I$6:$T$24,AV$8,FALSE)</f>
        <v>0</v>
      </c>
      <c r="AW636" s="46">
        <f>VLOOKUP($AU636,'2022-Allocations'!$I$6:$T$24,AW$8,FALSE)</f>
        <v>0</v>
      </c>
      <c r="AX636" s="46">
        <f>VLOOKUP($AU636,'2022-Allocations'!$I$6:$T$24,AX$8,FALSE)</f>
        <v>0</v>
      </c>
      <c r="AY636" s="46">
        <f>VLOOKUP($AU636,'2022-Allocations'!$I$6:$T$24,AY$8,FALSE)</f>
        <v>0</v>
      </c>
      <c r="AZ636" s="46">
        <f>VLOOKUP($AU636,'2022-Allocations'!$I$6:$T$24,AZ$8,FALSE)</f>
        <v>1</v>
      </c>
      <c r="BA636" s="121">
        <f t="shared" si="110"/>
        <v>0</v>
      </c>
      <c r="BB636" s="46">
        <f>VLOOKUP(A636,'Data.Lookup - Do Not Print'!$G$3:$I$802,3,FALSE)</f>
        <v>0.04</v>
      </c>
      <c r="BC636" s="46">
        <f>VLOOKUP(A636,'Data.Lookup - Do Not Print'!$M$3:$O$802,3,FALSE)</f>
        <v>0.04</v>
      </c>
      <c r="BD636" s="46" t="str">
        <f t="shared" si="104"/>
        <v>N</v>
      </c>
      <c r="BE636" s="126">
        <f t="shared" si="105"/>
        <v>0</v>
      </c>
      <c r="BF636" s="126">
        <f t="shared" si="106"/>
        <v>0</v>
      </c>
      <c r="BG636" s="126">
        <f t="shared" si="107"/>
        <v>0</v>
      </c>
      <c r="BH636" s="126">
        <f t="shared" si="108"/>
        <v>0</v>
      </c>
      <c r="BI636" s="126">
        <f t="shared" si="109"/>
        <v>20792</v>
      </c>
      <c r="BJ636" s="131">
        <f t="shared" si="103"/>
        <v>0</v>
      </c>
    </row>
    <row r="637" spans="1:62" ht="13.5" thickBot="1">
      <c r="A637" s="9" t="s">
        <v>654</v>
      </c>
      <c r="B637" s="11">
        <v>979876.03</v>
      </c>
      <c r="C637" s="11">
        <v>893233.21</v>
      </c>
      <c r="D637" s="11">
        <v>889460.62</v>
      </c>
      <c r="E637" s="11">
        <v>889460.62</v>
      </c>
      <c r="F637" s="11">
        <v>889460.62</v>
      </c>
      <c r="G637" s="11">
        <v>895285.14</v>
      </c>
      <c r="H637" s="11">
        <v>898709.24</v>
      </c>
      <c r="I637" s="11">
        <v>898709.24</v>
      </c>
      <c r="J637" s="11">
        <v>905850.98</v>
      </c>
      <c r="K637" s="11">
        <v>928194.56000000006</v>
      </c>
      <c r="L637" s="11">
        <v>934684.12</v>
      </c>
      <c r="M637" s="11">
        <v>957914.56</v>
      </c>
      <c r="N637" s="11">
        <v>962772.04</v>
      </c>
      <c r="O637" s="11">
        <v>-690273.83</v>
      </c>
      <c r="P637" s="11">
        <v>-607533.31999999995</v>
      </c>
      <c r="Q637" s="11">
        <v>-611247.23</v>
      </c>
      <c r="R637" s="11">
        <v>-614953.31999999995</v>
      </c>
      <c r="S637" s="11">
        <v>-618659.41</v>
      </c>
      <c r="T637" s="11">
        <v>-622377.63</v>
      </c>
      <c r="U637" s="11">
        <v>-626115.12</v>
      </c>
      <c r="V637" s="11">
        <v>-629859.74</v>
      </c>
      <c r="W637" s="11">
        <v>-633619.24</v>
      </c>
      <c r="X637" s="11">
        <v>-637440.17000000004</v>
      </c>
      <c r="Y637" s="11">
        <v>-641321.17000000004</v>
      </c>
      <c r="Z637" s="11">
        <v>-645264.09</v>
      </c>
      <c r="AA637" s="11">
        <v>-649265.52</v>
      </c>
      <c r="AB637" s="11">
        <v>-4064.84</v>
      </c>
      <c r="AC637" s="11">
        <v>-3902.31</v>
      </c>
      <c r="AD637" s="11">
        <v>-3713.91</v>
      </c>
      <c r="AE637" s="11">
        <v>-3706.09</v>
      </c>
      <c r="AF637" s="11">
        <v>-3706.09</v>
      </c>
      <c r="AG637" s="11">
        <v>-3718.22</v>
      </c>
      <c r="AH637" s="11">
        <v>-3737.49</v>
      </c>
      <c r="AI637" s="11">
        <v>-3744.62</v>
      </c>
      <c r="AJ637" s="11">
        <v>-3759.5</v>
      </c>
      <c r="AK637" s="11">
        <v>-3820.93</v>
      </c>
      <c r="AL637" s="12">
        <v>-3881</v>
      </c>
      <c r="AM637" s="11">
        <v>-3942.92</v>
      </c>
      <c r="AN637" s="11">
        <v>-4001.43</v>
      </c>
      <c r="AO637" t="str">
        <f t="shared" si="100"/>
        <v>GD</v>
      </c>
      <c r="AP637" t="str">
        <f>IFERROR(IF(VLOOKUP(MID(A637,4,2),'Data.Lookup - Do Not Print'!$S$3:$T$7,2,FALSE)=1,MID(A637,4,2),0),"AN")</f>
        <v>OR</v>
      </c>
      <c r="AQ637" t="s">
        <v>986</v>
      </c>
      <c r="AR637" t="str">
        <f t="shared" si="101"/>
        <v>394000</v>
      </c>
      <c r="AS637" t="str">
        <f>IF(AO637="GD",VLOOKUP(_xlfn.NUMBERVALUE(AR637),'Data.Lookup - Do Not Print'!$D$3:$E$12,2,TRUE),VLOOKUP(_xlfn.NUMBERVALUE(AR637),'Data.Lookup - Do Not Print'!$A$3:$B$16,2,TRUE))</f>
        <v>General</v>
      </c>
      <c r="AT637">
        <v>4</v>
      </c>
      <c r="AU637" t="str">
        <f t="shared" si="102"/>
        <v>GD.OR4</v>
      </c>
      <c r="AV637" s="46">
        <f>VLOOKUP($AU637,'2022-Allocations'!$I$6:$T$24,AV$8,FALSE)</f>
        <v>0</v>
      </c>
      <c r="AW637" s="46">
        <f>VLOOKUP($AU637,'2022-Allocations'!$I$6:$T$24,AW$8,FALSE)</f>
        <v>0</v>
      </c>
      <c r="AX637" s="46">
        <f>VLOOKUP($AU637,'2022-Allocations'!$I$6:$T$24,AX$8,FALSE)</f>
        <v>0</v>
      </c>
      <c r="AY637" s="46">
        <f>VLOOKUP($AU637,'2022-Allocations'!$I$6:$T$24,AY$8,FALSE)</f>
        <v>0</v>
      </c>
      <c r="AZ637" s="46">
        <f>VLOOKUP($AU637,'2022-Allocations'!$I$6:$T$24,AZ$8,FALSE)</f>
        <v>1</v>
      </c>
      <c r="BA637" s="121">
        <f t="shared" si="110"/>
        <v>0</v>
      </c>
      <c r="BB637" s="46">
        <f>VLOOKUP(A637,'Data.Lookup - Do Not Print'!$G$3:$I$802,3,FALSE)</f>
        <v>0.05</v>
      </c>
      <c r="BC637" s="46">
        <f>VLOOKUP(A637,'Data.Lookup - Do Not Print'!$M$3:$O$802,3,FALSE)</f>
        <v>0.05</v>
      </c>
      <c r="BD637" s="46" t="str">
        <f t="shared" si="104"/>
        <v>N</v>
      </c>
      <c r="BE637" s="126">
        <f t="shared" si="105"/>
        <v>0</v>
      </c>
      <c r="BF637" s="126">
        <f t="shared" si="106"/>
        <v>0</v>
      </c>
      <c r="BG637" s="126">
        <f t="shared" si="107"/>
        <v>0</v>
      </c>
      <c r="BH637" s="126">
        <f t="shared" si="108"/>
        <v>0</v>
      </c>
      <c r="BI637" s="126">
        <f t="shared" si="109"/>
        <v>962772</v>
      </c>
      <c r="BJ637" s="131">
        <f t="shared" si="103"/>
        <v>0</v>
      </c>
    </row>
    <row r="638" spans="1:62" ht="13.5" thickBot="1">
      <c r="A638" s="9" t="s">
        <v>655</v>
      </c>
      <c r="B638" s="11">
        <v>18586.310000000001</v>
      </c>
      <c r="C638" s="11">
        <v>18586.310000000001</v>
      </c>
      <c r="D638" s="11">
        <v>18586.310000000001</v>
      </c>
      <c r="E638" s="11">
        <v>18586.310000000001</v>
      </c>
      <c r="F638" s="11">
        <v>18586.310000000001</v>
      </c>
      <c r="G638" s="11">
        <v>18586.310000000001</v>
      </c>
      <c r="H638" s="11">
        <v>18586.310000000001</v>
      </c>
      <c r="I638" s="11">
        <v>18586.310000000001</v>
      </c>
      <c r="J638" s="11">
        <v>18586.310000000001</v>
      </c>
      <c r="K638" s="11">
        <v>18586.310000000001</v>
      </c>
      <c r="L638" s="11">
        <v>18586.310000000001</v>
      </c>
      <c r="M638" s="11">
        <v>18586.310000000001</v>
      </c>
      <c r="N638" s="11">
        <v>18586.310000000001</v>
      </c>
      <c r="O638" s="11">
        <v>-1825.02</v>
      </c>
      <c r="P638" s="11">
        <v>-1928.33</v>
      </c>
      <c r="Q638" s="11">
        <v>-2031.64</v>
      </c>
      <c r="R638" s="11">
        <v>-2134.9499999999998</v>
      </c>
      <c r="S638" s="11">
        <v>-2238.2600000000002</v>
      </c>
      <c r="T638" s="11">
        <v>-2341.5700000000002</v>
      </c>
      <c r="U638" s="11">
        <v>-2444.88</v>
      </c>
      <c r="V638" s="11">
        <v>-2548.19</v>
      </c>
      <c r="W638" s="11">
        <v>-2651.5</v>
      </c>
      <c r="X638" s="11">
        <v>-2754.81</v>
      </c>
      <c r="Y638" s="11">
        <v>-2858.12</v>
      </c>
      <c r="Z638" s="11">
        <v>-2961.43</v>
      </c>
      <c r="AA638" s="11">
        <v>-3064.74</v>
      </c>
      <c r="AB638" s="11">
        <v>-103.31</v>
      </c>
      <c r="AC638" s="11">
        <v>-103.31</v>
      </c>
      <c r="AD638" s="11">
        <v>-103.31</v>
      </c>
      <c r="AE638" s="11">
        <v>-103.31</v>
      </c>
      <c r="AF638" s="11">
        <v>-103.31</v>
      </c>
      <c r="AG638" s="11">
        <v>-103.31</v>
      </c>
      <c r="AH638" s="11">
        <v>-103.31</v>
      </c>
      <c r="AI638" s="11">
        <v>-103.31</v>
      </c>
      <c r="AJ638" s="11">
        <v>-103.31</v>
      </c>
      <c r="AK638" s="11">
        <v>-103.31</v>
      </c>
      <c r="AL638" s="11">
        <v>-103.31</v>
      </c>
      <c r="AM638" s="11">
        <v>-103.31</v>
      </c>
      <c r="AN638" s="11">
        <v>-103.31</v>
      </c>
      <c r="AO638" t="str">
        <f t="shared" si="100"/>
        <v>GD</v>
      </c>
      <c r="AP638" t="str">
        <f>IFERROR(IF(VLOOKUP(MID(A638,4,2),'Data.Lookup - Do Not Print'!$S$3:$T$7,2,FALSE)=1,MID(A638,4,2),0),"AN")</f>
        <v>OR</v>
      </c>
      <c r="AQ638" t="s">
        <v>986</v>
      </c>
      <c r="AR638" t="str">
        <f t="shared" si="101"/>
        <v>395000</v>
      </c>
      <c r="AS638" t="str">
        <f>IF(AO638="GD",VLOOKUP(_xlfn.NUMBERVALUE(AR638),'Data.Lookup - Do Not Print'!$D$3:$E$12,2,TRUE),VLOOKUP(_xlfn.NUMBERVALUE(AR638),'Data.Lookup - Do Not Print'!$A$3:$B$16,2,TRUE))</f>
        <v>General</v>
      </c>
      <c r="AT638">
        <v>4</v>
      </c>
      <c r="AU638" t="str">
        <f t="shared" si="102"/>
        <v>GD.OR4</v>
      </c>
      <c r="AV638" s="46">
        <f>VLOOKUP($AU638,'2022-Allocations'!$I$6:$T$24,AV$8,FALSE)</f>
        <v>0</v>
      </c>
      <c r="AW638" s="46">
        <f>VLOOKUP($AU638,'2022-Allocations'!$I$6:$T$24,AW$8,FALSE)</f>
        <v>0</v>
      </c>
      <c r="AX638" s="46">
        <f>VLOOKUP($AU638,'2022-Allocations'!$I$6:$T$24,AX$8,FALSE)</f>
        <v>0</v>
      </c>
      <c r="AY638" s="46">
        <f>VLOOKUP($AU638,'2022-Allocations'!$I$6:$T$24,AY$8,FALSE)</f>
        <v>0</v>
      </c>
      <c r="AZ638" s="46">
        <f>VLOOKUP($AU638,'2022-Allocations'!$I$6:$T$24,AZ$8,FALSE)</f>
        <v>1</v>
      </c>
      <c r="BA638" s="121">
        <f t="shared" si="110"/>
        <v>0</v>
      </c>
      <c r="BB638" s="46">
        <f>VLOOKUP(A638,'Data.Lookup - Do Not Print'!$G$3:$I$802,3,FALSE)</f>
        <v>6.6699999999999995E-2</v>
      </c>
      <c r="BC638" s="46">
        <f>VLOOKUP(A638,'Data.Lookup - Do Not Print'!$M$3:$O$802,3,FALSE)</f>
        <v>6.6699999999999995E-2</v>
      </c>
      <c r="BD638" s="46" t="str">
        <f t="shared" si="104"/>
        <v>N</v>
      </c>
      <c r="BE638" s="126">
        <f t="shared" si="105"/>
        <v>0</v>
      </c>
      <c r="BF638" s="126">
        <f t="shared" si="106"/>
        <v>0</v>
      </c>
      <c r="BG638" s="126">
        <f t="shared" si="107"/>
        <v>0</v>
      </c>
      <c r="BH638" s="126">
        <f t="shared" si="108"/>
        <v>0</v>
      </c>
      <c r="BI638" s="126">
        <f t="shared" si="109"/>
        <v>18586</v>
      </c>
      <c r="BJ638" s="131">
        <f t="shared" si="103"/>
        <v>0</v>
      </c>
    </row>
    <row r="639" spans="1:62" ht="13.5" thickBot="1">
      <c r="A639" s="9" t="s">
        <v>656</v>
      </c>
      <c r="B639" s="11">
        <v>43833.95</v>
      </c>
      <c r="C639" s="11">
        <v>43833.95</v>
      </c>
      <c r="D639" s="11">
        <v>43833.95</v>
      </c>
      <c r="E639" s="11">
        <v>43833.95</v>
      </c>
      <c r="F639" s="11">
        <v>43833.95</v>
      </c>
      <c r="G639" s="11">
        <v>43833.95</v>
      </c>
      <c r="H639" s="11">
        <v>43833.95</v>
      </c>
      <c r="I639" s="11">
        <v>43833.95</v>
      </c>
      <c r="J639" s="11">
        <v>43833.95</v>
      </c>
      <c r="K639" s="11">
        <v>43833.95</v>
      </c>
      <c r="L639" s="11">
        <v>43833.95</v>
      </c>
      <c r="M639" s="11">
        <v>43833.95</v>
      </c>
      <c r="N639" s="11">
        <v>43833.95</v>
      </c>
      <c r="O639" s="11">
        <v>-35617.83</v>
      </c>
      <c r="P639" s="11">
        <v>-35787.32</v>
      </c>
      <c r="Q639" s="11">
        <v>-35956.81</v>
      </c>
      <c r="R639" s="11">
        <v>-41068.54</v>
      </c>
      <c r="S639" s="11">
        <v>-41238.03</v>
      </c>
      <c r="T639" s="11">
        <v>-41407.519999999997</v>
      </c>
      <c r="U639" s="11">
        <v>-44377.52</v>
      </c>
      <c r="V639" s="11">
        <v>-44377.52</v>
      </c>
      <c r="W639" s="11">
        <v>-44377.52</v>
      </c>
      <c r="X639" s="11">
        <v>-44377.52</v>
      </c>
      <c r="Y639" s="11">
        <v>-44377.52</v>
      </c>
      <c r="Z639" s="11">
        <v>-44377.52</v>
      </c>
      <c r="AA639" s="11">
        <v>-44377.52</v>
      </c>
      <c r="AB639" s="11">
        <v>-169.49</v>
      </c>
      <c r="AC639" s="11">
        <v>-169.49</v>
      </c>
      <c r="AD639" s="11">
        <v>-169.49</v>
      </c>
      <c r="AE639" s="11">
        <v>-169.49</v>
      </c>
      <c r="AF639" s="11">
        <v>-169.49</v>
      </c>
      <c r="AG639" s="11">
        <v>-169.49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t="str">
        <f t="shared" si="100"/>
        <v>GD</v>
      </c>
      <c r="AP639" t="str">
        <f>IFERROR(IF(VLOOKUP(MID(A639,4,2),'Data.Lookup - Do Not Print'!$S$3:$T$7,2,FALSE)=1,MID(A639,4,2),0),"AN")</f>
        <v>OR</v>
      </c>
      <c r="AQ639" t="s">
        <v>986</v>
      </c>
      <c r="AR639" t="str">
        <f t="shared" si="101"/>
        <v>396000</v>
      </c>
      <c r="AS639" t="str">
        <f>IF(AO639="GD",VLOOKUP(_xlfn.NUMBERVALUE(AR639),'Data.Lookup - Do Not Print'!$D$3:$E$12,2,TRUE),VLOOKUP(_xlfn.NUMBERVALUE(AR639),'Data.Lookup - Do Not Print'!$A$3:$B$16,2,TRUE))</f>
        <v>Transportation - Tools</v>
      </c>
      <c r="AT639">
        <v>4</v>
      </c>
      <c r="AU639" t="str">
        <f t="shared" si="102"/>
        <v>GD.OR4</v>
      </c>
      <c r="AV639" s="46">
        <f>VLOOKUP($AU639,'2022-Allocations'!$I$6:$T$24,AV$8,FALSE)</f>
        <v>0</v>
      </c>
      <c r="AW639" s="46">
        <f>VLOOKUP($AU639,'2022-Allocations'!$I$6:$T$24,AW$8,FALSE)</f>
        <v>0</v>
      </c>
      <c r="AX639" s="46">
        <f>VLOOKUP($AU639,'2022-Allocations'!$I$6:$T$24,AX$8,FALSE)</f>
        <v>0</v>
      </c>
      <c r="AY639" s="46">
        <f>VLOOKUP($AU639,'2022-Allocations'!$I$6:$T$24,AY$8,FALSE)</f>
        <v>0</v>
      </c>
      <c r="AZ639" s="46">
        <f>VLOOKUP($AU639,'2022-Allocations'!$I$6:$T$24,AZ$8,FALSE)</f>
        <v>1</v>
      </c>
      <c r="BA639" s="121">
        <f t="shared" si="110"/>
        <v>0</v>
      </c>
      <c r="BB639" s="46">
        <f>VLOOKUP(A639,'Data.Lookup - Do Not Print'!$G$3:$I$802,3,FALSE)</f>
        <v>4.6399999999999997E-2</v>
      </c>
      <c r="BC639" s="46">
        <f>VLOOKUP(A639,'Data.Lookup - Do Not Print'!$M$3:$O$802,3,FALSE)</f>
        <v>0</v>
      </c>
      <c r="BD639" s="46" t="str">
        <f t="shared" si="104"/>
        <v>N</v>
      </c>
      <c r="BE639" s="126">
        <f t="shared" si="105"/>
        <v>0</v>
      </c>
      <c r="BF639" s="126">
        <f t="shared" si="106"/>
        <v>0</v>
      </c>
      <c r="BG639" s="126">
        <f t="shared" si="107"/>
        <v>0</v>
      </c>
      <c r="BH639" s="126">
        <f t="shared" si="108"/>
        <v>0</v>
      </c>
      <c r="BI639" s="126">
        <f t="shared" si="109"/>
        <v>43834</v>
      </c>
      <c r="BJ639" s="131">
        <f t="shared" si="103"/>
        <v>0</v>
      </c>
    </row>
    <row r="640" spans="1:62" ht="13.5" thickBot="1">
      <c r="A640" s="9" t="s">
        <v>657</v>
      </c>
      <c r="B640" s="11">
        <v>1053787.51</v>
      </c>
      <c r="C640" s="11">
        <v>1011000.93</v>
      </c>
      <c r="D640" s="11">
        <v>952363.6</v>
      </c>
      <c r="E640" s="11">
        <v>950481.63</v>
      </c>
      <c r="F640" s="11">
        <v>950481.63</v>
      </c>
      <c r="G640" s="11">
        <v>950481.63</v>
      </c>
      <c r="H640" s="11">
        <v>766396.89</v>
      </c>
      <c r="I640" s="11">
        <v>766396.89</v>
      </c>
      <c r="J640" s="11">
        <v>766396.89</v>
      </c>
      <c r="K640" s="11">
        <v>766396.89</v>
      </c>
      <c r="L640" s="11">
        <v>766396.89</v>
      </c>
      <c r="M640" s="11">
        <v>766396.89</v>
      </c>
      <c r="N640" s="11">
        <v>766396.89</v>
      </c>
      <c r="O640" s="11">
        <v>-922455.71</v>
      </c>
      <c r="P640" s="11">
        <v>-885554.26</v>
      </c>
      <c r="Q640" s="11">
        <v>-832373.45</v>
      </c>
      <c r="R640" s="11">
        <v>-835779.81</v>
      </c>
      <c r="S640" s="11">
        <v>-841062.91</v>
      </c>
      <c r="T640" s="11">
        <v>-846346.01</v>
      </c>
      <c r="U640" s="11">
        <v>-667032.76</v>
      </c>
      <c r="V640" s="11">
        <v>-671292.65</v>
      </c>
      <c r="W640" s="11">
        <v>-675552.54</v>
      </c>
      <c r="X640" s="11">
        <v>-679812.43</v>
      </c>
      <c r="Y640" s="11">
        <v>-684072.32</v>
      </c>
      <c r="Z640" s="11">
        <v>-688332.21</v>
      </c>
      <c r="AA640" s="11">
        <v>-692592.1</v>
      </c>
      <c r="AB640" s="11">
        <v>-5886.04</v>
      </c>
      <c r="AC640" s="11">
        <v>-5738.39</v>
      </c>
      <c r="AD640" s="11">
        <v>-5456.52</v>
      </c>
      <c r="AE640" s="11">
        <v>-5288.33</v>
      </c>
      <c r="AF640" s="11">
        <v>-5283.1</v>
      </c>
      <c r="AG640" s="11">
        <v>-5283.1</v>
      </c>
      <c r="AH640" s="11">
        <v>-4771.49</v>
      </c>
      <c r="AI640" s="11">
        <v>-4259.8900000000003</v>
      </c>
      <c r="AJ640" s="11">
        <v>-4259.8900000000003</v>
      </c>
      <c r="AK640" s="11">
        <v>-4259.8900000000003</v>
      </c>
      <c r="AL640" s="11">
        <v>-4259.8900000000003</v>
      </c>
      <c r="AM640" s="11">
        <v>-4259.8900000000003</v>
      </c>
      <c r="AN640" s="11">
        <v>-4259.8900000000003</v>
      </c>
      <c r="AO640" t="str">
        <f t="shared" si="100"/>
        <v>GD</v>
      </c>
      <c r="AP640" t="str">
        <f>IFERROR(IF(VLOOKUP(MID(A640,4,2),'Data.Lookup - Do Not Print'!$S$3:$T$7,2,FALSE)=1,MID(A640,4,2),0),"AN")</f>
        <v>OR</v>
      </c>
      <c r="AQ640" t="s">
        <v>986</v>
      </c>
      <c r="AR640" t="str">
        <f t="shared" si="101"/>
        <v>397000</v>
      </c>
      <c r="AS640" t="str">
        <f>IF(AO640="GD",VLOOKUP(_xlfn.NUMBERVALUE(AR640),'Data.Lookup - Do Not Print'!$D$3:$E$12,2,TRUE),VLOOKUP(_xlfn.NUMBERVALUE(AR640),'Data.Lookup - Do Not Print'!$A$3:$B$16,2,TRUE))</f>
        <v>General</v>
      </c>
      <c r="AT640">
        <v>4</v>
      </c>
      <c r="AU640" t="str">
        <f t="shared" si="102"/>
        <v>GD.OR4</v>
      </c>
      <c r="AV640" s="46">
        <f>VLOOKUP($AU640,'2022-Allocations'!$I$6:$T$24,AV$8,FALSE)</f>
        <v>0</v>
      </c>
      <c r="AW640" s="46">
        <f>VLOOKUP($AU640,'2022-Allocations'!$I$6:$T$24,AW$8,FALSE)</f>
        <v>0</v>
      </c>
      <c r="AX640" s="46">
        <f>VLOOKUP($AU640,'2022-Allocations'!$I$6:$T$24,AX$8,FALSE)</f>
        <v>0</v>
      </c>
      <c r="AY640" s="46">
        <f>VLOOKUP($AU640,'2022-Allocations'!$I$6:$T$24,AY$8,FALSE)</f>
        <v>0</v>
      </c>
      <c r="AZ640" s="46">
        <f>VLOOKUP($AU640,'2022-Allocations'!$I$6:$T$24,AZ$8,FALSE)</f>
        <v>1</v>
      </c>
      <c r="BA640" s="121">
        <f t="shared" si="110"/>
        <v>0</v>
      </c>
      <c r="BB640" s="46">
        <f>VLOOKUP(A640,'Data.Lookup - Do Not Print'!$G$3:$I$802,3,FALSE)</f>
        <v>6.6699999999999995E-2</v>
      </c>
      <c r="BC640" s="46">
        <f>VLOOKUP(A640,'Data.Lookup - Do Not Print'!$M$3:$O$802,3,FALSE)</f>
        <v>6.6699999999999995E-2</v>
      </c>
      <c r="BD640" s="46" t="str">
        <f t="shared" si="104"/>
        <v>N</v>
      </c>
      <c r="BE640" s="126">
        <f t="shared" si="105"/>
        <v>0</v>
      </c>
      <c r="BF640" s="126">
        <f t="shared" si="106"/>
        <v>0</v>
      </c>
      <c r="BG640" s="126">
        <f t="shared" si="107"/>
        <v>0</v>
      </c>
      <c r="BH640" s="126">
        <f t="shared" si="108"/>
        <v>0</v>
      </c>
      <c r="BI640" s="126">
        <f t="shared" si="109"/>
        <v>766397</v>
      </c>
      <c r="BJ640" s="131">
        <f t="shared" si="103"/>
        <v>0</v>
      </c>
    </row>
    <row r="641" spans="1:62" ht="13.5" thickBot="1">
      <c r="A641" s="9" t="s">
        <v>658</v>
      </c>
      <c r="B641" s="12">
        <v>0</v>
      </c>
      <c r="C641" s="12">
        <v>0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t="str">
        <f t="shared" si="100"/>
        <v>GD</v>
      </c>
      <c r="AP641" t="str">
        <f>IFERROR(IF(VLOOKUP(MID(A641,4,2),'Data.Lookup - Do Not Print'!$S$3:$T$7,2,FALSE)=1,MID(A641,4,2),0),"AN")</f>
        <v>OR</v>
      </c>
      <c r="AQ641" t="s">
        <v>986</v>
      </c>
      <c r="AR641" t="str">
        <f t="shared" si="101"/>
        <v>397200</v>
      </c>
      <c r="AS641" t="str">
        <f>IF(AO641="GD",VLOOKUP(_xlfn.NUMBERVALUE(AR641),'Data.Lookup - Do Not Print'!$D$3:$E$12,2,TRUE),VLOOKUP(_xlfn.NUMBERVALUE(AR641),'Data.Lookup - Do Not Print'!$A$3:$B$16,2,TRUE))</f>
        <v>General</v>
      </c>
      <c r="AT641">
        <v>4</v>
      </c>
      <c r="AU641" t="str">
        <f t="shared" si="102"/>
        <v>GD.OR4</v>
      </c>
      <c r="AV641" s="46">
        <f>VLOOKUP($AU641,'2022-Allocations'!$I$6:$T$24,AV$8,FALSE)</f>
        <v>0</v>
      </c>
      <c r="AW641" s="46">
        <f>VLOOKUP($AU641,'2022-Allocations'!$I$6:$T$24,AW$8,FALSE)</f>
        <v>0</v>
      </c>
      <c r="AX641" s="46">
        <f>VLOOKUP($AU641,'2022-Allocations'!$I$6:$T$24,AX$8,FALSE)</f>
        <v>0</v>
      </c>
      <c r="AY641" s="46">
        <f>VLOOKUP($AU641,'2022-Allocations'!$I$6:$T$24,AY$8,FALSE)</f>
        <v>0</v>
      </c>
      <c r="AZ641" s="46">
        <f>VLOOKUP($AU641,'2022-Allocations'!$I$6:$T$24,AZ$8,FALSE)</f>
        <v>1</v>
      </c>
      <c r="BA641" s="121">
        <f t="shared" si="110"/>
        <v>0</v>
      </c>
      <c r="BB641" s="46">
        <f>VLOOKUP(A641,'Data.Lookup - Do Not Print'!$G$3:$I$802,3,FALSE)</f>
        <v>0.63849999999999996</v>
      </c>
      <c r="BC641" s="46">
        <f>VLOOKUP(A641,'Data.Lookup - Do Not Print'!$M$3:$O$802,3,FALSE)</f>
        <v>6.6699999999999995E-2</v>
      </c>
      <c r="BD641" s="46" t="str">
        <f t="shared" si="104"/>
        <v>N</v>
      </c>
      <c r="BE641" s="126">
        <f t="shared" si="105"/>
        <v>0</v>
      </c>
      <c r="BF641" s="126">
        <f t="shared" si="106"/>
        <v>0</v>
      </c>
      <c r="BG641" s="126">
        <f t="shared" si="107"/>
        <v>0</v>
      </c>
      <c r="BH641" s="126">
        <f t="shared" si="108"/>
        <v>0</v>
      </c>
      <c r="BI641" s="126">
        <f t="shared" si="109"/>
        <v>0</v>
      </c>
      <c r="BJ641" s="131">
        <f t="shared" si="103"/>
        <v>0</v>
      </c>
    </row>
    <row r="642" spans="1:62" ht="13.5" thickBot="1">
      <c r="A642" s="9" t="s">
        <v>659</v>
      </c>
      <c r="B642" s="11">
        <v>2367.16</v>
      </c>
      <c r="C642" s="11">
        <v>2367.16</v>
      </c>
      <c r="D642" s="11">
        <v>2367.16</v>
      </c>
      <c r="E642" s="11">
        <v>2367.16</v>
      </c>
      <c r="F642" s="11">
        <v>2367.16</v>
      </c>
      <c r="G642" s="11">
        <v>2367.16</v>
      </c>
      <c r="H642" s="11">
        <v>2367.16</v>
      </c>
      <c r="I642" s="11">
        <v>2367.16</v>
      </c>
      <c r="J642" s="11">
        <v>9099.76</v>
      </c>
      <c r="K642" s="11">
        <v>9099.76</v>
      </c>
      <c r="L642" s="11">
        <v>9099.76</v>
      </c>
      <c r="M642" s="11">
        <v>9099.76</v>
      </c>
      <c r="N642" s="11">
        <v>9099.76</v>
      </c>
      <c r="O642" s="11">
        <v>-1390.71</v>
      </c>
      <c r="P642" s="11">
        <v>-1410.44</v>
      </c>
      <c r="Q642" s="11">
        <v>-1430.17</v>
      </c>
      <c r="R642" s="11">
        <v>-1449.9</v>
      </c>
      <c r="S642" s="11">
        <v>-1469.63</v>
      </c>
      <c r="T642" s="11">
        <v>-1489.36</v>
      </c>
      <c r="U642" s="11">
        <v>-1509.09</v>
      </c>
      <c r="V642" s="11">
        <v>-1528.82</v>
      </c>
      <c r="W642" s="11">
        <v>-1576.6</v>
      </c>
      <c r="X642" s="11">
        <v>-1652.43</v>
      </c>
      <c r="Y642" s="11">
        <v>-1728.26</v>
      </c>
      <c r="Z642" s="11">
        <v>-1804.09</v>
      </c>
      <c r="AA642" s="11">
        <v>-1879.92</v>
      </c>
      <c r="AB642" s="11">
        <v>-19.73</v>
      </c>
      <c r="AC642" s="11">
        <v>-19.73</v>
      </c>
      <c r="AD642" s="11">
        <v>-19.73</v>
      </c>
      <c r="AE642" s="11">
        <v>-19.73</v>
      </c>
      <c r="AF642" s="11">
        <v>-19.73</v>
      </c>
      <c r="AG642" s="11">
        <v>-19.73</v>
      </c>
      <c r="AH642" s="11">
        <v>-19.73</v>
      </c>
      <c r="AI642" s="11">
        <v>-19.73</v>
      </c>
      <c r="AJ642" s="11">
        <v>-47.78</v>
      </c>
      <c r="AK642" s="11">
        <v>-75.83</v>
      </c>
      <c r="AL642" s="11">
        <v>-75.83</v>
      </c>
      <c r="AM642" s="11">
        <v>-75.83</v>
      </c>
      <c r="AN642" s="11">
        <v>-75.83</v>
      </c>
      <c r="AO642" t="str">
        <f t="shared" si="100"/>
        <v>GD</v>
      </c>
      <c r="AP642" t="str">
        <f>IFERROR(IF(VLOOKUP(MID(A642,4,2),'Data.Lookup - Do Not Print'!$S$3:$T$7,2,FALSE)=1,MID(A642,4,2),0),"AN")</f>
        <v>OR</v>
      </c>
      <c r="AQ642" t="s">
        <v>986</v>
      </c>
      <c r="AR642" t="str">
        <f t="shared" si="101"/>
        <v>398000</v>
      </c>
      <c r="AS642" t="str">
        <f>IF(AO642="GD",VLOOKUP(_xlfn.NUMBERVALUE(AR642),'Data.Lookup - Do Not Print'!$D$3:$E$12,2,TRUE),VLOOKUP(_xlfn.NUMBERVALUE(AR642),'Data.Lookup - Do Not Print'!$A$3:$B$16,2,TRUE))</f>
        <v>General</v>
      </c>
      <c r="AT642">
        <v>4</v>
      </c>
      <c r="AU642" t="str">
        <f t="shared" si="102"/>
        <v>GD.OR4</v>
      </c>
      <c r="AV642" s="46">
        <f>VLOOKUP($AU642,'2022-Allocations'!$I$6:$T$24,AV$8,FALSE)</f>
        <v>0</v>
      </c>
      <c r="AW642" s="46">
        <f>VLOOKUP($AU642,'2022-Allocations'!$I$6:$T$24,AW$8,FALSE)</f>
        <v>0</v>
      </c>
      <c r="AX642" s="46">
        <f>VLOOKUP($AU642,'2022-Allocations'!$I$6:$T$24,AX$8,FALSE)</f>
        <v>0</v>
      </c>
      <c r="AY642" s="46">
        <f>VLOOKUP($AU642,'2022-Allocations'!$I$6:$T$24,AY$8,FALSE)</f>
        <v>0</v>
      </c>
      <c r="AZ642" s="46">
        <f>VLOOKUP($AU642,'2022-Allocations'!$I$6:$T$24,AZ$8,FALSE)</f>
        <v>1</v>
      </c>
      <c r="BA642" s="121">
        <f t="shared" si="110"/>
        <v>0</v>
      </c>
      <c r="BB642" s="46">
        <f>VLOOKUP(A642,'Data.Lookup - Do Not Print'!$G$3:$I$802,3,FALSE)</f>
        <v>0.1</v>
      </c>
      <c r="BC642" s="46">
        <f>VLOOKUP(A642,'Data.Lookup - Do Not Print'!$M$3:$O$802,3,FALSE)</f>
        <v>0.1</v>
      </c>
      <c r="BD642" s="46" t="str">
        <f t="shared" si="104"/>
        <v>N</v>
      </c>
      <c r="BE642" s="126">
        <f t="shared" si="105"/>
        <v>0</v>
      </c>
      <c r="BF642" s="126">
        <f t="shared" si="106"/>
        <v>0</v>
      </c>
      <c r="BG642" s="126">
        <f t="shared" si="107"/>
        <v>0</v>
      </c>
      <c r="BH642" s="126">
        <f t="shared" si="108"/>
        <v>0</v>
      </c>
      <c r="BI642" s="126">
        <f t="shared" si="109"/>
        <v>9100</v>
      </c>
      <c r="BJ642" s="131">
        <f t="shared" si="103"/>
        <v>0</v>
      </c>
    </row>
    <row r="643" spans="1:62" ht="13.5" thickBot="1">
      <c r="A643" s="9" t="s">
        <v>660</v>
      </c>
      <c r="B643" s="11">
        <v>1022594.23</v>
      </c>
      <c r="C643" s="11">
        <v>1022594.23</v>
      </c>
      <c r="D643" s="11">
        <v>1022594.23</v>
      </c>
      <c r="E643" s="11">
        <v>1022594.23</v>
      </c>
      <c r="F643" s="11">
        <v>1022594.23</v>
      </c>
      <c r="G643" s="11">
        <v>1022594.23</v>
      </c>
      <c r="H643" s="11">
        <v>1022594.23</v>
      </c>
      <c r="I643" s="11">
        <v>1022594.23</v>
      </c>
      <c r="J643" s="11">
        <v>1022594.23</v>
      </c>
      <c r="K643" s="11">
        <v>1022594.23</v>
      </c>
      <c r="L643" s="11">
        <v>1022594.23</v>
      </c>
      <c r="M643" s="11">
        <v>1022594.23</v>
      </c>
      <c r="N643" s="11">
        <v>1022594.23</v>
      </c>
      <c r="O643" s="11">
        <v>-265876.77</v>
      </c>
      <c r="P643" s="11">
        <v>-267948.62</v>
      </c>
      <c r="Q643" s="11">
        <v>-270020.46000000002</v>
      </c>
      <c r="R643" s="11">
        <v>-272092.3</v>
      </c>
      <c r="S643" s="11">
        <v>-274164.14</v>
      </c>
      <c r="T643" s="11">
        <v>-276235.99</v>
      </c>
      <c r="U643" s="11">
        <v>-278307.84000000003</v>
      </c>
      <c r="V643" s="11">
        <v>-280379.69</v>
      </c>
      <c r="W643" s="11">
        <v>-282451.53000000003</v>
      </c>
      <c r="X643" s="11">
        <v>-284523.38</v>
      </c>
      <c r="Y643" s="11">
        <v>-286595.21999999997</v>
      </c>
      <c r="Z643" s="11">
        <v>-288667.07</v>
      </c>
      <c r="AA643" s="11">
        <v>-290738.90999999997</v>
      </c>
      <c r="AB643" s="11">
        <v>-2071.84</v>
      </c>
      <c r="AC643" s="11">
        <v>-2071.85</v>
      </c>
      <c r="AD643" s="11">
        <v>-2071.84</v>
      </c>
      <c r="AE643" s="11">
        <v>-2071.84</v>
      </c>
      <c r="AF643" s="11">
        <v>-2071.84</v>
      </c>
      <c r="AG643" s="11">
        <v>-2071.85</v>
      </c>
      <c r="AH643" s="11">
        <v>-2071.85</v>
      </c>
      <c r="AI643" s="11">
        <v>-2071.85</v>
      </c>
      <c r="AJ643" s="11">
        <v>-2071.84</v>
      </c>
      <c r="AK643" s="11">
        <v>-2071.85</v>
      </c>
      <c r="AL643" s="11">
        <v>-2071.84</v>
      </c>
      <c r="AM643" s="11">
        <v>-2071.85</v>
      </c>
      <c r="AN643" s="11">
        <v>-2071.84</v>
      </c>
      <c r="AO643" t="str">
        <f t="shared" si="100"/>
        <v>GD</v>
      </c>
      <c r="AP643" t="str">
        <f>IFERROR(IF(VLOOKUP(MID(A643,4,2),'Data.Lookup - Do Not Print'!$S$3:$T$7,2,FALSE)=1,MID(A643,4,2),0),"AN")</f>
        <v>WA</v>
      </c>
      <c r="AQ643" t="s">
        <v>986</v>
      </c>
      <c r="AR643" t="str">
        <f t="shared" si="101"/>
        <v>303000</v>
      </c>
      <c r="AS643" t="str">
        <f>IF(AO643="GD",VLOOKUP(_xlfn.NUMBERVALUE(AR643),'Data.Lookup - Do Not Print'!$D$3:$E$12,2,TRUE),VLOOKUP(_xlfn.NUMBERVALUE(AR643),'Data.Lookup - Do Not Print'!$A$3:$B$16,2,TRUE))</f>
        <v>Intangibles</v>
      </c>
      <c r="AT643">
        <v>4</v>
      </c>
      <c r="AU643" t="str">
        <f t="shared" si="102"/>
        <v>GD.WA4</v>
      </c>
      <c r="AV643" s="46">
        <f>VLOOKUP($AU643,'2022-Allocations'!$I$6:$T$24,AV$8,FALSE)</f>
        <v>0</v>
      </c>
      <c r="AW643" s="46">
        <f>VLOOKUP($AU643,'2022-Allocations'!$I$6:$T$24,AW$8,FALSE)</f>
        <v>1</v>
      </c>
      <c r="AX643" s="46">
        <f>VLOOKUP($AU643,'2022-Allocations'!$I$6:$T$24,AX$8,FALSE)</f>
        <v>0</v>
      </c>
      <c r="AY643" s="46">
        <f>VLOOKUP($AU643,'2022-Allocations'!$I$6:$T$24,AY$8,FALSE)</f>
        <v>0</v>
      </c>
      <c r="AZ643" s="46">
        <f>VLOOKUP($AU643,'2022-Allocations'!$I$6:$T$24,AZ$8,FALSE)</f>
        <v>0</v>
      </c>
      <c r="BA643" s="121">
        <f t="shared" si="110"/>
        <v>0</v>
      </c>
      <c r="BB643" s="46">
        <f>VLOOKUP(A643,'Data.Lookup - Do Not Print'!$G$3:$I$802,3,FALSE)</f>
        <v>1.8181820000000001E-2</v>
      </c>
      <c r="BC643" s="46">
        <f>VLOOKUP(A643,'Data.Lookup - Do Not Print'!$M$3:$O$802,3,FALSE)</f>
        <v>1.8181820000000001E-2</v>
      </c>
      <c r="BD643" s="46" t="str">
        <f t="shared" si="104"/>
        <v>N</v>
      </c>
      <c r="BE643" s="126">
        <f t="shared" si="105"/>
        <v>0</v>
      </c>
      <c r="BF643" s="126">
        <f t="shared" si="106"/>
        <v>1022594</v>
      </c>
      <c r="BG643" s="126">
        <f t="shared" si="107"/>
        <v>0</v>
      </c>
      <c r="BH643" s="126">
        <f t="shared" si="108"/>
        <v>0</v>
      </c>
      <c r="BI643" s="126">
        <f t="shared" si="109"/>
        <v>0</v>
      </c>
      <c r="BJ643" s="131">
        <f t="shared" si="103"/>
        <v>0</v>
      </c>
    </row>
    <row r="644" spans="1:62" ht="13.5" thickBot="1">
      <c r="A644" s="9" t="s">
        <v>661</v>
      </c>
      <c r="B644" s="11">
        <v>63925.05</v>
      </c>
      <c r="C644" s="11">
        <v>63925.05</v>
      </c>
      <c r="D644" s="11">
        <v>63925.05</v>
      </c>
      <c r="E644" s="11">
        <v>63925.05</v>
      </c>
      <c r="F644" s="11">
        <v>63925.05</v>
      </c>
      <c r="G644" s="11">
        <v>63925.05</v>
      </c>
      <c r="H644" s="11">
        <v>63925.05</v>
      </c>
      <c r="I644" s="11">
        <v>63925.05</v>
      </c>
      <c r="J644" s="11">
        <v>63925.05</v>
      </c>
      <c r="K644" s="11">
        <v>63925.05</v>
      </c>
      <c r="L644" s="11">
        <v>63925.05</v>
      </c>
      <c r="M644" s="11">
        <v>63925.05</v>
      </c>
      <c r="N644" s="11">
        <v>63925.05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t="str">
        <f t="shared" si="100"/>
        <v>GD</v>
      </c>
      <c r="AP644" t="str">
        <f>IFERROR(IF(VLOOKUP(MID(A644,4,2),'Data.Lookup - Do Not Print'!$S$3:$T$7,2,FALSE)=1,MID(A644,4,2),0),"AN")</f>
        <v>WA</v>
      </c>
      <c r="AQ644" t="s">
        <v>986</v>
      </c>
      <c r="AR644" t="str">
        <f t="shared" si="101"/>
        <v>374200</v>
      </c>
      <c r="AS644" t="str">
        <f>IF(AO644="GD",VLOOKUP(_xlfn.NUMBERVALUE(AR644),'Data.Lookup - Do Not Print'!$D$3:$E$12,2,TRUE),VLOOKUP(_xlfn.NUMBERVALUE(AR644),'Data.Lookup - Do Not Print'!$A$3:$B$16,2,TRUE))</f>
        <v>G Distribution</v>
      </c>
      <c r="AT644">
        <v>4</v>
      </c>
      <c r="AU644" t="str">
        <f t="shared" si="102"/>
        <v>GD.WA4</v>
      </c>
      <c r="AV644" s="46">
        <f>VLOOKUP($AU644,'2022-Allocations'!$I$6:$T$24,AV$8,FALSE)</f>
        <v>0</v>
      </c>
      <c r="AW644" s="46">
        <f>VLOOKUP($AU644,'2022-Allocations'!$I$6:$T$24,AW$8,FALSE)</f>
        <v>1</v>
      </c>
      <c r="AX644" s="46">
        <f>VLOOKUP($AU644,'2022-Allocations'!$I$6:$T$24,AX$8,FALSE)</f>
        <v>0</v>
      </c>
      <c r="AY644" s="46">
        <f>VLOOKUP($AU644,'2022-Allocations'!$I$6:$T$24,AY$8,FALSE)</f>
        <v>0</v>
      </c>
      <c r="AZ644" s="46">
        <f>VLOOKUP($AU644,'2022-Allocations'!$I$6:$T$24,AZ$8,FALSE)</f>
        <v>0</v>
      </c>
      <c r="BA644" s="121">
        <f t="shared" si="110"/>
        <v>0</v>
      </c>
      <c r="BB644" s="46">
        <f>VLOOKUP(A644,'Data.Lookup - Do Not Print'!$G$3:$I$802,3,FALSE)</f>
        <v>0</v>
      </c>
      <c r="BC644" s="46">
        <f>VLOOKUP(A644,'Data.Lookup - Do Not Print'!$M$3:$O$802,3,FALSE)</f>
        <v>0</v>
      </c>
      <c r="BD644" s="46" t="str">
        <f t="shared" si="104"/>
        <v>Y</v>
      </c>
      <c r="BE644" s="126">
        <f t="shared" si="105"/>
        <v>0</v>
      </c>
      <c r="BF644" s="126">
        <f t="shared" si="106"/>
        <v>63925</v>
      </c>
      <c r="BG644" s="126">
        <f t="shared" si="107"/>
        <v>0</v>
      </c>
      <c r="BH644" s="126">
        <f t="shared" si="108"/>
        <v>0</v>
      </c>
      <c r="BI644" s="126">
        <f t="shared" si="109"/>
        <v>0</v>
      </c>
      <c r="BJ644" s="131">
        <f t="shared" si="103"/>
        <v>0</v>
      </c>
    </row>
    <row r="645" spans="1:62" ht="13.5" thickBot="1">
      <c r="A645" s="9" t="s">
        <v>662</v>
      </c>
      <c r="B645" s="11">
        <v>482753.72</v>
      </c>
      <c r="C645" s="11">
        <v>482753.72</v>
      </c>
      <c r="D645" s="11">
        <v>484003.46</v>
      </c>
      <c r="E645" s="11">
        <v>484003.46</v>
      </c>
      <c r="F645" s="11">
        <v>484003.46</v>
      </c>
      <c r="G645" s="11">
        <v>484003.46</v>
      </c>
      <c r="H645" s="11">
        <v>484003.46</v>
      </c>
      <c r="I645" s="11">
        <v>484003.46</v>
      </c>
      <c r="J645" s="11">
        <v>484003.46</v>
      </c>
      <c r="K645" s="11">
        <v>484003.46</v>
      </c>
      <c r="L645" s="11">
        <v>485131.53</v>
      </c>
      <c r="M645" s="11">
        <v>494396.49</v>
      </c>
      <c r="N645" s="11">
        <v>494478.13</v>
      </c>
      <c r="O645" s="11">
        <v>-28689.7</v>
      </c>
      <c r="P645" s="11">
        <v>-29357.51</v>
      </c>
      <c r="Q645" s="11">
        <v>-30026.18</v>
      </c>
      <c r="R645" s="11">
        <v>-30695.72</v>
      </c>
      <c r="S645" s="11">
        <v>-31365.26</v>
      </c>
      <c r="T645" s="11">
        <v>-32034.799999999999</v>
      </c>
      <c r="U645" s="11">
        <v>-32704.34</v>
      </c>
      <c r="V645" s="11">
        <v>-33373.879999999997</v>
      </c>
      <c r="W645" s="11">
        <v>-34043.42</v>
      </c>
      <c r="X645" s="11">
        <v>-34712.959999999999</v>
      </c>
      <c r="Y645" s="11">
        <v>-35383.279999999999</v>
      </c>
      <c r="Z645" s="11">
        <v>-36060.79</v>
      </c>
      <c r="AA645" s="11">
        <v>-36744.76</v>
      </c>
      <c r="AB645" s="11">
        <v>-667.81</v>
      </c>
      <c r="AC645" s="11">
        <v>-667.81</v>
      </c>
      <c r="AD645" s="11">
        <v>-668.67</v>
      </c>
      <c r="AE645" s="11">
        <v>-669.54</v>
      </c>
      <c r="AF645" s="11">
        <v>-669.54</v>
      </c>
      <c r="AG645" s="11">
        <v>-669.54</v>
      </c>
      <c r="AH645" s="11">
        <v>-669.54</v>
      </c>
      <c r="AI645" s="11">
        <v>-669.54</v>
      </c>
      <c r="AJ645" s="11">
        <v>-669.54</v>
      </c>
      <c r="AK645" s="11">
        <v>-669.54</v>
      </c>
      <c r="AL645" s="11">
        <v>-670.32</v>
      </c>
      <c r="AM645" s="11">
        <v>-677.51</v>
      </c>
      <c r="AN645" s="11">
        <v>-683.97</v>
      </c>
      <c r="AO645" t="str">
        <f t="shared" si="100"/>
        <v>GD</v>
      </c>
      <c r="AP645" t="str">
        <f>IFERROR(IF(VLOOKUP(MID(A645,4,2),'Data.Lookup - Do Not Print'!$S$3:$T$7,2,FALSE)=1,MID(A645,4,2),0),"AN")</f>
        <v>WA</v>
      </c>
      <c r="AQ645" t="s">
        <v>986</v>
      </c>
      <c r="AR645" t="str">
        <f t="shared" si="101"/>
        <v>374400</v>
      </c>
      <c r="AS645" t="str">
        <f>IF(AO645="GD",VLOOKUP(_xlfn.NUMBERVALUE(AR645),'Data.Lookup - Do Not Print'!$D$3:$E$12,2,TRUE),VLOOKUP(_xlfn.NUMBERVALUE(AR645),'Data.Lookup - Do Not Print'!$A$3:$B$16,2,TRUE))</f>
        <v>G Distribution</v>
      </c>
      <c r="AT645">
        <v>4</v>
      </c>
      <c r="AU645" t="str">
        <f t="shared" si="102"/>
        <v>GD.WA4</v>
      </c>
      <c r="AV645" s="46">
        <f>VLOOKUP($AU645,'2022-Allocations'!$I$6:$T$24,AV$8,FALSE)</f>
        <v>0</v>
      </c>
      <c r="AW645" s="46">
        <f>VLOOKUP($AU645,'2022-Allocations'!$I$6:$T$24,AW$8,FALSE)</f>
        <v>1</v>
      </c>
      <c r="AX645" s="46">
        <f>VLOOKUP($AU645,'2022-Allocations'!$I$6:$T$24,AX$8,FALSE)</f>
        <v>0</v>
      </c>
      <c r="AY645" s="46">
        <f>VLOOKUP($AU645,'2022-Allocations'!$I$6:$T$24,AY$8,FALSE)</f>
        <v>0</v>
      </c>
      <c r="AZ645" s="46">
        <f>VLOOKUP($AU645,'2022-Allocations'!$I$6:$T$24,AZ$8,FALSE)</f>
        <v>0</v>
      </c>
      <c r="BA645" s="121">
        <f t="shared" si="110"/>
        <v>0</v>
      </c>
      <c r="BB645" s="46">
        <f>VLOOKUP(A645,'Data.Lookup - Do Not Print'!$G$3:$I$802,3,FALSE)</f>
        <v>1.66E-2</v>
      </c>
      <c r="BC645" s="46">
        <f>VLOOKUP(A645,'Data.Lookup - Do Not Print'!$M$3:$O$802,3,FALSE)</f>
        <v>1.7000000000000001E-2</v>
      </c>
      <c r="BD645" s="46" t="str">
        <f t="shared" si="104"/>
        <v>N</v>
      </c>
      <c r="BE645" s="126">
        <f t="shared" si="105"/>
        <v>0</v>
      </c>
      <c r="BF645" s="126">
        <f t="shared" si="106"/>
        <v>494478</v>
      </c>
      <c r="BG645" s="126">
        <f t="shared" si="107"/>
        <v>0</v>
      </c>
      <c r="BH645" s="126">
        <f t="shared" si="108"/>
        <v>0</v>
      </c>
      <c r="BI645" s="126">
        <f t="shared" si="109"/>
        <v>0</v>
      </c>
      <c r="BJ645" s="131">
        <f t="shared" si="103"/>
        <v>0</v>
      </c>
    </row>
    <row r="646" spans="1:62" ht="13.5" thickBot="1">
      <c r="A646" s="9" t="s">
        <v>663</v>
      </c>
      <c r="B646" s="11">
        <v>846187.41</v>
      </c>
      <c r="C646" s="11">
        <v>846187.41</v>
      </c>
      <c r="D646" s="11">
        <v>846187.41</v>
      </c>
      <c r="E646" s="11">
        <v>867226.49</v>
      </c>
      <c r="F646" s="11">
        <v>867226.49</v>
      </c>
      <c r="G646" s="11">
        <v>866491.49</v>
      </c>
      <c r="H646" s="11">
        <v>868082.37</v>
      </c>
      <c r="I646" s="11">
        <v>880352.67</v>
      </c>
      <c r="J646" s="11">
        <v>882451.21</v>
      </c>
      <c r="K646" s="11">
        <v>882451.21</v>
      </c>
      <c r="L646" s="11">
        <v>888120.13</v>
      </c>
      <c r="M646" s="11">
        <v>888503.11</v>
      </c>
      <c r="N646" s="11">
        <v>924800.49</v>
      </c>
      <c r="O646" s="11">
        <v>-177985.22</v>
      </c>
      <c r="P646" s="11">
        <v>-179310.91</v>
      </c>
      <c r="Q646" s="11">
        <v>-180636.6</v>
      </c>
      <c r="R646" s="11">
        <v>-181978.77</v>
      </c>
      <c r="S646" s="11">
        <v>-183337.43</v>
      </c>
      <c r="T646" s="11">
        <v>-183960.51</v>
      </c>
      <c r="U646" s="11">
        <v>-185319.26</v>
      </c>
      <c r="V646" s="11">
        <v>-186688.87</v>
      </c>
      <c r="W646" s="11">
        <v>-188069.74</v>
      </c>
      <c r="X646" s="11">
        <v>-189452.25</v>
      </c>
      <c r="Y646" s="11">
        <v>-190839.2</v>
      </c>
      <c r="Z646" s="11">
        <v>-192230.89</v>
      </c>
      <c r="AA646" s="11">
        <v>-190879.31</v>
      </c>
      <c r="AB646" s="11">
        <v>-1325.69</v>
      </c>
      <c r="AC646" s="11">
        <v>-1325.69</v>
      </c>
      <c r="AD646" s="11">
        <v>-1325.69</v>
      </c>
      <c r="AE646" s="11">
        <v>-1342.17</v>
      </c>
      <c r="AF646" s="11">
        <v>-1358.66</v>
      </c>
      <c r="AG646" s="11">
        <v>-1358.08</v>
      </c>
      <c r="AH646" s="11">
        <v>-1358.75</v>
      </c>
      <c r="AI646" s="11">
        <v>-1369.61</v>
      </c>
      <c r="AJ646" s="11">
        <v>-1380.87</v>
      </c>
      <c r="AK646" s="11">
        <v>-1382.51</v>
      </c>
      <c r="AL646" s="11">
        <v>-1386.95</v>
      </c>
      <c r="AM646" s="11">
        <v>-1391.69</v>
      </c>
      <c r="AN646" s="11">
        <v>-1420.42</v>
      </c>
      <c r="AO646" t="str">
        <f t="shared" si="100"/>
        <v>GD</v>
      </c>
      <c r="AP646" t="str">
        <f>IFERROR(IF(VLOOKUP(MID(A646,4,2),'Data.Lookup - Do Not Print'!$S$3:$T$7,2,FALSE)=1,MID(A646,4,2),0),"AN")</f>
        <v>WA</v>
      </c>
      <c r="AQ646" t="s">
        <v>986</v>
      </c>
      <c r="AR646" t="str">
        <f t="shared" si="101"/>
        <v>375000</v>
      </c>
      <c r="AS646" t="str">
        <f>IF(AO646="GD",VLOOKUP(_xlfn.NUMBERVALUE(AR646),'Data.Lookup - Do Not Print'!$D$3:$E$12,2,TRUE),VLOOKUP(_xlfn.NUMBERVALUE(AR646),'Data.Lookup - Do Not Print'!$A$3:$B$16,2,TRUE))</f>
        <v>G Distribution</v>
      </c>
      <c r="AT646">
        <v>4</v>
      </c>
      <c r="AU646" t="str">
        <f t="shared" si="102"/>
        <v>GD.WA4</v>
      </c>
      <c r="AV646" s="46">
        <f>VLOOKUP($AU646,'2022-Allocations'!$I$6:$T$24,AV$8,FALSE)</f>
        <v>0</v>
      </c>
      <c r="AW646" s="46">
        <f>VLOOKUP($AU646,'2022-Allocations'!$I$6:$T$24,AW$8,FALSE)</f>
        <v>1</v>
      </c>
      <c r="AX646" s="46">
        <f>VLOOKUP($AU646,'2022-Allocations'!$I$6:$T$24,AX$8,FALSE)</f>
        <v>0</v>
      </c>
      <c r="AY646" s="46">
        <f>VLOOKUP($AU646,'2022-Allocations'!$I$6:$T$24,AY$8,FALSE)</f>
        <v>0</v>
      </c>
      <c r="AZ646" s="46">
        <f>VLOOKUP($AU646,'2022-Allocations'!$I$6:$T$24,AZ$8,FALSE)</f>
        <v>0</v>
      </c>
      <c r="BA646" s="121">
        <f t="shared" si="110"/>
        <v>0</v>
      </c>
      <c r="BB646" s="46">
        <f>VLOOKUP(A646,'Data.Lookup - Do Not Print'!$G$3:$I$802,3,FALSE)</f>
        <v>1.8800000000000001E-2</v>
      </c>
      <c r="BC646" s="46">
        <f>VLOOKUP(A646,'Data.Lookup - Do Not Print'!$M$3:$O$802,3,FALSE)</f>
        <v>2.3599999999999999E-2</v>
      </c>
      <c r="BD646" s="46" t="str">
        <f t="shared" si="104"/>
        <v>N</v>
      </c>
      <c r="BE646" s="126">
        <f t="shared" si="105"/>
        <v>0</v>
      </c>
      <c r="BF646" s="126">
        <f t="shared" si="106"/>
        <v>924800</v>
      </c>
      <c r="BG646" s="126">
        <f t="shared" si="107"/>
        <v>0</v>
      </c>
      <c r="BH646" s="126">
        <f t="shared" si="108"/>
        <v>0</v>
      </c>
      <c r="BI646" s="126">
        <f t="shared" si="109"/>
        <v>0</v>
      </c>
      <c r="BJ646" s="131">
        <f t="shared" si="103"/>
        <v>0</v>
      </c>
    </row>
    <row r="647" spans="1:62" ht="13.5" thickBot="1">
      <c r="A647" s="9" t="s">
        <v>664</v>
      </c>
      <c r="B647" s="11">
        <v>272343457.95999998</v>
      </c>
      <c r="C647" s="11">
        <v>272675548.93000001</v>
      </c>
      <c r="D647" s="11">
        <v>273030191.81999999</v>
      </c>
      <c r="E647" s="11">
        <v>273620992.72000003</v>
      </c>
      <c r="F647" s="11">
        <v>274555770.49000001</v>
      </c>
      <c r="G647" s="11">
        <v>278257207.56999999</v>
      </c>
      <c r="H647" s="11">
        <v>280736793.51999998</v>
      </c>
      <c r="I647" s="11">
        <v>281653491.07999998</v>
      </c>
      <c r="J647" s="11">
        <v>283607201.45999998</v>
      </c>
      <c r="K647" s="11">
        <v>285715571.63</v>
      </c>
      <c r="L647" s="11">
        <v>287676355.67000002</v>
      </c>
      <c r="M647" s="11">
        <v>288723377.73000002</v>
      </c>
      <c r="N647" s="11">
        <v>289697350.54000002</v>
      </c>
      <c r="O647" s="11">
        <v>-76872443.140000001</v>
      </c>
      <c r="P647" s="11">
        <v>-77310423.590000004</v>
      </c>
      <c r="Q647" s="11">
        <v>-77778595.730000004</v>
      </c>
      <c r="R647" s="11">
        <v>-78224445.109999999</v>
      </c>
      <c r="S647" s="11">
        <v>-78683370.790000007</v>
      </c>
      <c r="T647" s="11">
        <v>-79190974.540000007</v>
      </c>
      <c r="U647" s="11">
        <v>-79706986.239999995</v>
      </c>
      <c r="V647" s="11">
        <v>-80224760.109999999</v>
      </c>
      <c r="W647" s="11">
        <v>-80714205.299999997</v>
      </c>
      <c r="X647" s="11">
        <v>-81231021.790000007</v>
      </c>
      <c r="Y647" s="11">
        <v>-81686747.609999999</v>
      </c>
      <c r="Z647" s="11">
        <v>-82198918.280000001</v>
      </c>
      <c r="AA647" s="11">
        <v>-82656853.870000005</v>
      </c>
      <c r="AB647" s="11">
        <v>-502877.91</v>
      </c>
      <c r="AC647" s="11">
        <v>-504142.59</v>
      </c>
      <c r="AD647" s="11">
        <v>-504777.82</v>
      </c>
      <c r="AE647" s="11">
        <v>-505652.35</v>
      </c>
      <c r="AF647" s="11">
        <v>-507063.51</v>
      </c>
      <c r="AG647" s="12">
        <v>-511352</v>
      </c>
      <c r="AH647" s="11">
        <v>-517069.46</v>
      </c>
      <c r="AI647" s="11">
        <v>-520211.02</v>
      </c>
      <c r="AJ647" s="11">
        <v>-522866.14</v>
      </c>
      <c r="AK647" s="11">
        <v>-526623.56000000006</v>
      </c>
      <c r="AL647" s="11">
        <v>-530387.53</v>
      </c>
      <c r="AM647" s="11">
        <v>-533169.75</v>
      </c>
      <c r="AN647" s="11">
        <v>-535039.18999999994</v>
      </c>
      <c r="AO647" t="str">
        <f t="shared" si="100"/>
        <v>GD</v>
      </c>
      <c r="AP647" t="str">
        <f>IFERROR(IF(VLOOKUP(MID(A647,4,2),'Data.Lookup - Do Not Print'!$S$3:$T$7,2,FALSE)=1,MID(A647,4,2),0),"AN")</f>
        <v>WA</v>
      </c>
      <c r="AQ647" t="s">
        <v>986</v>
      </c>
      <c r="AR647" t="str">
        <f t="shared" si="101"/>
        <v>376000</v>
      </c>
      <c r="AS647" t="str">
        <f>IF(AO647="GD",VLOOKUP(_xlfn.NUMBERVALUE(AR647),'Data.Lookup - Do Not Print'!$D$3:$E$12,2,TRUE),VLOOKUP(_xlfn.NUMBERVALUE(AR647),'Data.Lookup - Do Not Print'!$A$3:$B$16,2,TRUE))</f>
        <v>G Distribution</v>
      </c>
      <c r="AT647">
        <v>4</v>
      </c>
      <c r="AU647" t="str">
        <f t="shared" si="102"/>
        <v>GD.WA4</v>
      </c>
      <c r="AV647" s="46">
        <f>VLOOKUP($AU647,'2022-Allocations'!$I$6:$T$24,AV$8,FALSE)</f>
        <v>0</v>
      </c>
      <c r="AW647" s="46">
        <f>VLOOKUP($AU647,'2022-Allocations'!$I$6:$T$24,AW$8,FALSE)</f>
        <v>1</v>
      </c>
      <c r="AX647" s="46">
        <f>VLOOKUP($AU647,'2022-Allocations'!$I$6:$T$24,AX$8,FALSE)</f>
        <v>0</v>
      </c>
      <c r="AY647" s="46">
        <f>VLOOKUP($AU647,'2022-Allocations'!$I$6:$T$24,AY$8,FALSE)</f>
        <v>0</v>
      </c>
      <c r="AZ647" s="46">
        <f>VLOOKUP($AU647,'2022-Allocations'!$I$6:$T$24,AZ$8,FALSE)</f>
        <v>0</v>
      </c>
      <c r="BA647" s="121">
        <f t="shared" si="110"/>
        <v>0</v>
      </c>
      <c r="BB647" s="46">
        <f>VLOOKUP(A647,'Data.Lookup - Do Not Print'!$G$3:$I$802,3,FALSE)</f>
        <v>2.2200000000000001E-2</v>
      </c>
      <c r="BC647" s="46">
        <f>VLOOKUP(A647,'Data.Lookup - Do Not Print'!$M$3:$O$802,3,FALSE)</f>
        <v>2.1000000000000001E-2</v>
      </c>
      <c r="BD647" s="46" t="str">
        <f t="shared" si="104"/>
        <v>N</v>
      </c>
      <c r="BE647" s="126">
        <f t="shared" si="105"/>
        <v>0</v>
      </c>
      <c r="BF647" s="126">
        <f t="shared" si="106"/>
        <v>289697351</v>
      </c>
      <c r="BG647" s="126">
        <f t="shared" si="107"/>
        <v>0</v>
      </c>
      <c r="BH647" s="126">
        <f t="shared" si="108"/>
        <v>0</v>
      </c>
      <c r="BI647" s="126">
        <f t="shared" si="109"/>
        <v>0</v>
      </c>
      <c r="BJ647" s="131">
        <f t="shared" si="103"/>
        <v>0</v>
      </c>
    </row>
    <row r="648" spans="1:62" ht="13.5" thickBot="1">
      <c r="A648" s="9" t="s">
        <v>665</v>
      </c>
      <c r="B648" s="11">
        <v>4242428.8</v>
      </c>
      <c r="C648" s="11">
        <v>4547916.78</v>
      </c>
      <c r="D648" s="11">
        <v>4547794.9000000004</v>
      </c>
      <c r="E648" s="11">
        <v>4501855.3499999996</v>
      </c>
      <c r="F648" s="11">
        <v>4503973.49</v>
      </c>
      <c r="G648" s="11">
        <v>4511235.42</v>
      </c>
      <c r="H648" s="11">
        <v>4518393.8600000003</v>
      </c>
      <c r="I648" s="11">
        <v>4573605.8099999996</v>
      </c>
      <c r="J648" s="11">
        <v>4599003.63</v>
      </c>
      <c r="K648" s="11">
        <v>4599600.51</v>
      </c>
      <c r="L648" s="11">
        <v>4600616.6399999997</v>
      </c>
      <c r="M648" s="11">
        <v>4611573.75</v>
      </c>
      <c r="N648" s="11">
        <v>4628691.34</v>
      </c>
      <c r="O648" s="11">
        <v>-1223913.1100000001</v>
      </c>
      <c r="P648" s="11">
        <v>-1236256.22</v>
      </c>
      <c r="Q648" s="11">
        <v>-1247069.44</v>
      </c>
      <c r="R648" s="11">
        <v>-1259776.6399999999</v>
      </c>
      <c r="S648" s="11">
        <v>-1272422.32</v>
      </c>
      <c r="T648" s="11">
        <v>-1283977.0900000001</v>
      </c>
      <c r="U648" s="11">
        <v>-1296656.2</v>
      </c>
      <c r="V648" s="11">
        <v>-1309422.8799999999</v>
      </c>
      <c r="W648" s="11">
        <v>-1322302.75</v>
      </c>
      <c r="X648" s="11">
        <v>-1335219.1299999999</v>
      </c>
      <c r="Y648" s="11">
        <v>-1348137.76</v>
      </c>
      <c r="Z648" s="11">
        <v>-1361073.21</v>
      </c>
      <c r="AA648" s="11">
        <v>-1374048.08</v>
      </c>
      <c r="AB648" s="11">
        <v>-11914.15</v>
      </c>
      <c r="AC648" s="11">
        <v>-12343.11</v>
      </c>
      <c r="AD648" s="11">
        <v>-12771.9</v>
      </c>
      <c r="AE648" s="11">
        <v>-12707.2</v>
      </c>
      <c r="AF648" s="11">
        <v>-12645.68</v>
      </c>
      <c r="AG648" s="11">
        <v>-12658.85</v>
      </c>
      <c r="AH648" s="11">
        <v>-12679.11</v>
      </c>
      <c r="AI648" s="11">
        <v>-12766.68</v>
      </c>
      <c r="AJ648" s="11">
        <v>-12879.87</v>
      </c>
      <c r="AK648" s="11">
        <v>-12916.38</v>
      </c>
      <c r="AL648" s="11">
        <v>-12918.63</v>
      </c>
      <c r="AM648" s="11">
        <v>-12935.45</v>
      </c>
      <c r="AN648" s="11">
        <v>-12974.87</v>
      </c>
      <c r="AO648" t="str">
        <f t="shared" si="100"/>
        <v>GD</v>
      </c>
      <c r="AP648" t="str">
        <f>IFERROR(IF(VLOOKUP(MID(A648,4,2),'Data.Lookup - Do Not Print'!$S$3:$T$7,2,FALSE)=1,MID(A648,4,2),0),"AN")</f>
        <v>WA</v>
      </c>
      <c r="AQ648" t="s">
        <v>986</v>
      </c>
      <c r="AR648" t="str">
        <f t="shared" si="101"/>
        <v>378000</v>
      </c>
      <c r="AS648" t="str">
        <f>IF(AO648="GD",VLOOKUP(_xlfn.NUMBERVALUE(AR648),'Data.Lookup - Do Not Print'!$D$3:$E$12,2,TRUE),VLOOKUP(_xlfn.NUMBERVALUE(AR648),'Data.Lookup - Do Not Print'!$A$3:$B$16,2,TRUE))</f>
        <v>G Distribution</v>
      </c>
      <c r="AT648">
        <v>4</v>
      </c>
      <c r="AU648" t="str">
        <f t="shared" si="102"/>
        <v>GD.WA4</v>
      </c>
      <c r="AV648" s="46">
        <f>VLOOKUP($AU648,'2022-Allocations'!$I$6:$T$24,AV$8,FALSE)</f>
        <v>0</v>
      </c>
      <c r="AW648" s="46">
        <f>VLOOKUP($AU648,'2022-Allocations'!$I$6:$T$24,AW$8,FALSE)</f>
        <v>1</v>
      </c>
      <c r="AX648" s="46">
        <f>VLOOKUP($AU648,'2022-Allocations'!$I$6:$T$24,AX$8,FALSE)</f>
        <v>0</v>
      </c>
      <c r="AY648" s="46">
        <f>VLOOKUP($AU648,'2022-Allocations'!$I$6:$T$24,AY$8,FALSE)</f>
        <v>0</v>
      </c>
      <c r="AZ648" s="46">
        <f>VLOOKUP($AU648,'2022-Allocations'!$I$6:$T$24,AZ$8,FALSE)</f>
        <v>0</v>
      </c>
      <c r="BA648" s="121">
        <f t="shared" si="110"/>
        <v>0</v>
      </c>
      <c r="BB648" s="46">
        <f>VLOOKUP(A648,'Data.Lookup - Do Not Print'!$G$3:$I$802,3,FALSE)</f>
        <v>3.3700000000000001E-2</v>
      </c>
      <c r="BC648" s="46">
        <f>VLOOKUP(A648,'Data.Lookup - Do Not Print'!$M$3:$O$802,3,FALSE)</f>
        <v>4.0300000000000002E-2</v>
      </c>
      <c r="BD648" s="46" t="str">
        <f t="shared" si="104"/>
        <v>N</v>
      </c>
      <c r="BE648" s="126">
        <f t="shared" si="105"/>
        <v>0</v>
      </c>
      <c r="BF648" s="126">
        <f t="shared" si="106"/>
        <v>4628691</v>
      </c>
      <c r="BG648" s="126">
        <f t="shared" si="107"/>
        <v>0</v>
      </c>
      <c r="BH648" s="126">
        <f t="shared" si="108"/>
        <v>0</v>
      </c>
      <c r="BI648" s="126">
        <f t="shared" si="109"/>
        <v>0</v>
      </c>
      <c r="BJ648" s="131">
        <f t="shared" si="103"/>
        <v>0</v>
      </c>
    </row>
    <row r="649" spans="1:62" ht="13.5" thickBot="1">
      <c r="A649" s="9" t="s">
        <v>666</v>
      </c>
      <c r="B649" s="11">
        <v>1890070.09</v>
      </c>
      <c r="C649" s="11">
        <v>1890070.09</v>
      </c>
      <c r="D649" s="11">
        <v>1890070.09</v>
      </c>
      <c r="E649" s="11">
        <v>1890070.09</v>
      </c>
      <c r="F649" s="11">
        <v>1890070.09</v>
      </c>
      <c r="G649" s="11">
        <v>1890070.09</v>
      </c>
      <c r="H649" s="11">
        <v>1890070.09</v>
      </c>
      <c r="I649" s="11">
        <v>1890070.09</v>
      </c>
      <c r="J649" s="11">
        <v>1890070.09</v>
      </c>
      <c r="K649" s="11">
        <v>1890070.09</v>
      </c>
      <c r="L649" s="11">
        <v>1939542.56</v>
      </c>
      <c r="M649" s="11">
        <v>1942861.75</v>
      </c>
      <c r="N649" s="11">
        <v>1942923.7</v>
      </c>
      <c r="O649" s="11">
        <v>-503341.63</v>
      </c>
      <c r="P649" s="11">
        <v>-507531.29</v>
      </c>
      <c r="Q649" s="11">
        <v>-511720.95</v>
      </c>
      <c r="R649" s="11">
        <v>-515910.61</v>
      </c>
      <c r="S649" s="11">
        <v>-520100.27</v>
      </c>
      <c r="T649" s="11">
        <v>-524289.93000000005</v>
      </c>
      <c r="U649" s="11">
        <v>-528479.59</v>
      </c>
      <c r="V649" s="11">
        <v>-532669.25</v>
      </c>
      <c r="W649" s="11">
        <v>-536858.91</v>
      </c>
      <c r="X649" s="11">
        <v>-541048.56999999995</v>
      </c>
      <c r="Y649" s="11">
        <v>-544658.18000000005</v>
      </c>
      <c r="Z649" s="11">
        <v>-548961.18000000005</v>
      </c>
      <c r="AA649" s="11">
        <v>-553267.93999999994</v>
      </c>
      <c r="AB649" s="11">
        <v>-4189.66</v>
      </c>
      <c r="AC649" s="11">
        <v>-4189.66</v>
      </c>
      <c r="AD649" s="11">
        <v>-4189.66</v>
      </c>
      <c r="AE649" s="11">
        <v>-4189.66</v>
      </c>
      <c r="AF649" s="11">
        <v>-4189.66</v>
      </c>
      <c r="AG649" s="11">
        <v>-4189.66</v>
      </c>
      <c r="AH649" s="11">
        <v>-4189.66</v>
      </c>
      <c r="AI649" s="11">
        <v>-4189.66</v>
      </c>
      <c r="AJ649" s="11">
        <v>-4189.66</v>
      </c>
      <c r="AK649" s="11">
        <v>-4189.66</v>
      </c>
      <c r="AL649" s="11">
        <v>-4244.4799999999996</v>
      </c>
      <c r="AM649" s="12">
        <v>-4303</v>
      </c>
      <c r="AN649" s="11">
        <v>-4306.76</v>
      </c>
      <c r="AO649" t="str">
        <f t="shared" si="100"/>
        <v>GD</v>
      </c>
      <c r="AP649" t="str">
        <f>IFERROR(IF(VLOOKUP(MID(A649,4,2),'Data.Lookup - Do Not Print'!$S$3:$T$7,2,FALSE)=1,MID(A649,4,2),0),"AN")</f>
        <v>WA</v>
      </c>
      <c r="AQ649" t="s">
        <v>986</v>
      </c>
      <c r="AR649" t="str">
        <f t="shared" si="101"/>
        <v>379000</v>
      </c>
      <c r="AS649" t="str">
        <f>IF(AO649="GD",VLOOKUP(_xlfn.NUMBERVALUE(AR649),'Data.Lookup - Do Not Print'!$D$3:$E$12,2,TRUE),VLOOKUP(_xlfn.NUMBERVALUE(AR649),'Data.Lookup - Do Not Print'!$A$3:$B$16,2,TRUE))</f>
        <v>G Distribution</v>
      </c>
      <c r="AT649">
        <v>4</v>
      </c>
      <c r="AU649" t="str">
        <f t="shared" si="102"/>
        <v>GD.WA4</v>
      </c>
      <c r="AV649" s="46">
        <f>VLOOKUP($AU649,'2022-Allocations'!$I$6:$T$24,AV$8,FALSE)</f>
        <v>0</v>
      </c>
      <c r="AW649" s="46">
        <f>VLOOKUP($AU649,'2022-Allocations'!$I$6:$T$24,AW$8,FALSE)</f>
        <v>1</v>
      </c>
      <c r="AX649" s="46">
        <f>VLOOKUP($AU649,'2022-Allocations'!$I$6:$T$24,AX$8,FALSE)</f>
        <v>0</v>
      </c>
      <c r="AY649" s="46">
        <f>VLOOKUP($AU649,'2022-Allocations'!$I$6:$T$24,AY$8,FALSE)</f>
        <v>0</v>
      </c>
      <c r="AZ649" s="46">
        <f>VLOOKUP($AU649,'2022-Allocations'!$I$6:$T$24,AZ$8,FALSE)</f>
        <v>0</v>
      </c>
      <c r="BA649" s="121">
        <f t="shared" si="110"/>
        <v>0</v>
      </c>
      <c r="BB649" s="46">
        <f>VLOOKUP(A649,'Data.Lookup - Do Not Print'!$G$3:$I$802,3,FALSE)</f>
        <v>2.6600000000000002E-2</v>
      </c>
      <c r="BC649" s="46">
        <f>VLOOKUP(A649,'Data.Lookup - Do Not Print'!$M$3:$O$802,3,FALSE)</f>
        <v>3.1600000000000003E-2</v>
      </c>
      <c r="BD649" s="46" t="str">
        <f t="shared" si="104"/>
        <v>N</v>
      </c>
      <c r="BE649" s="126">
        <f t="shared" si="105"/>
        <v>0</v>
      </c>
      <c r="BF649" s="126">
        <f t="shared" si="106"/>
        <v>1942924</v>
      </c>
      <c r="BG649" s="126">
        <f t="shared" si="107"/>
        <v>0</v>
      </c>
      <c r="BH649" s="126">
        <f t="shared" si="108"/>
        <v>0</v>
      </c>
      <c r="BI649" s="126">
        <f t="shared" si="109"/>
        <v>0</v>
      </c>
      <c r="BJ649" s="131">
        <f t="shared" si="103"/>
        <v>0</v>
      </c>
    </row>
    <row r="650" spans="1:62" ht="13.5" thickBot="1">
      <c r="A650" s="9" t="s">
        <v>667</v>
      </c>
      <c r="B650" s="11">
        <v>204006848.21000001</v>
      </c>
      <c r="C650" s="11">
        <v>204890747.24000001</v>
      </c>
      <c r="D650" s="11">
        <v>205368075.96000001</v>
      </c>
      <c r="E650" s="11">
        <v>206286281.03999999</v>
      </c>
      <c r="F650" s="11">
        <v>207410667.37</v>
      </c>
      <c r="G650" s="11">
        <v>209002355.36000001</v>
      </c>
      <c r="H650" s="11">
        <v>210932215.75999999</v>
      </c>
      <c r="I650" s="11">
        <v>211985375.40000001</v>
      </c>
      <c r="J650" s="11">
        <v>213747915.08000001</v>
      </c>
      <c r="K650" s="11">
        <v>215724928.66999999</v>
      </c>
      <c r="L650" s="11">
        <v>217587779.80000001</v>
      </c>
      <c r="M650" s="11">
        <v>219476445.55000001</v>
      </c>
      <c r="N650" s="11">
        <v>220867821.80000001</v>
      </c>
      <c r="O650" s="11">
        <v>-70021137.769999996</v>
      </c>
      <c r="P650" s="11">
        <v>-70403771.099999994</v>
      </c>
      <c r="Q650" s="11">
        <v>-70791305.769999996</v>
      </c>
      <c r="R650" s="11">
        <v>-71176775.019999996</v>
      </c>
      <c r="S650" s="11">
        <v>-71570546.950000003</v>
      </c>
      <c r="T650" s="11">
        <v>-71964594.120000005</v>
      </c>
      <c r="U650" s="11">
        <v>-72362797.920000002</v>
      </c>
      <c r="V650" s="11">
        <v>-72764059.379999995</v>
      </c>
      <c r="W650" s="11">
        <v>-73164916.590000004</v>
      </c>
      <c r="X650" s="11">
        <v>-73573648.849999994</v>
      </c>
      <c r="Y650" s="11">
        <v>-73980795.430000007</v>
      </c>
      <c r="Z650" s="11">
        <v>-74394448.719999999</v>
      </c>
      <c r="AA650" s="11">
        <v>-74808327.510000005</v>
      </c>
      <c r="AB650" s="11">
        <v>-389825.25</v>
      </c>
      <c r="AC650" s="11">
        <v>-391860.2</v>
      </c>
      <c r="AD650" s="11">
        <v>-393164.71</v>
      </c>
      <c r="AE650" s="11">
        <v>-394502.1</v>
      </c>
      <c r="AF650" s="11">
        <v>-396459.58</v>
      </c>
      <c r="AG650" s="11">
        <v>-399062.48</v>
      </c>
      <c r="AH650" s="11">
        <v>-402437.29</v>
      </c>
      <c r="AI650" s="11">
        <v>-405296.03</v>
      </c>
      <c r="AJ650" s="11">
        <v>-407994.41</v>
      </c>
      <c r="AK650" s="11">
        <v>-411578.13</v>
      </c>
      <c r="AL650" s="11">
        <v>-415258.01</v>
      </c>
      <c r="AM650" s="11">
        <v>-418853.21</v>
      </c>
      <c r="AN650" s="11">
        <v>-421996.59</v>
      </c>
      <c r="AO650" t="str">
        <f t="shared" si="100"/>
        <v>GD</v>
      </c>
      <c r="AP650" t="str">
        <f>IFERROR(IF(VLOOKUP(MID(A650,4,2),'Data.Lookup - Do Not Print'!$S$3:$T$7,2,FALSE)=1,MID(A650,4,2),0),"AN")</f>
        <v>WA</v>
      </c>
      <c r="AQ650" t="s">
        <v>986</v>
      </c>
      <c r="AR650" t="str">
        <f t="shared" si="101"/>
        <v>380000</v>
      </c>
      <c r="AS650" t="str">
        <f>IF(AO650="GD",VLOOKUP(_xlfn.NUMBERVALUE(AR650),'Data.Lookup - Do Not Print'!$D$3:$E$12,2,TRUE),VLOOKUP(_xlfn.NUMBERVALUE(AR650),'Data.Lookup - Do Not Print'!$A$3:$B$16,2,TRUE))</f>
        <v>G Distribution</v>
      </c>
      <c r="AT650">
        <v>4</v>
      </c>
      <c r="AU650" t="str">
        <f t="shared" si="102"/>
        <v>GD.WA4</v>
      </c>
      <c r="AV650" s="46">
        <f>VLOOKUP($AU650,'2022-Allocations'!$I$6:$T$24,AV$8,FALSE)</f>
        <v>0</v>
      </c>
      <c r="AW650" s="46">
        <f>VLOOKUP($AU650,'2022-Allocations'!$I$6:$T$24,AW$8,FALSE)</f>
        <v>1</v>
      </c>
      <c r="AX650" s="46">
        <f>VLOOKUP($AU650,'2022-Allocations'!$I$6:$T$24,AX$8,FALSE)</f>
        <v>0</v>
      </c>
      <c r="AY650" s="46">
        <f>VLOOKUP($AU650,'2022-Allocations'!$I$6:$T$24,AY$8,FALSE)</f>
        <v>0</v>
      </c>
      <c r="AZ650" s="46">
        <f>VLOOKUP($AU650,'2022-Allocations'!$I$6:$T$24,AZ$8,FALSE)</f>
        <v>0</v>
      </c>
      <c r="BA650" s="121">
        <f t="shared" si="110"/>
        <v>0</v>
      </c>
      <c r="BB650" s="46">
        <f>VLOOKUP(A650,'Data.Lookup - Do Not Print'!$G$3:$I$802,3,FALSE)</f>
        <v>2.3E-2</v>
      </c>
      <c r="BC650" s="46">
        <f>VLOOKUP(A650,'Data.Lookup - Do Not Print'!$M$3:$O$802,3,FALSE)</f>
        <v>2.2099999999999998E-2</v>
      </c>
      <c r="BD650" s="46" t="str">
        <f t="shared" si="104"/>
        <v>N</v>
      </c>
      <c r="BE650" s="126">
        <f t="shared" si="105"/>
        <v>0</v>
      </c>
      <c r="BF650" s="126">
        <f t="shared" si="106"/>
        <v>220867822</v>
      </c>
      <c r="BG650" s="126">
        <f t="shared" si="107"/>
        <v>0</v>
      </c>
      <c r="BH650" s="126">
        <f t="shared" si="108"/>
        <v>0</v>
      </c>
      <c r="BI650" s="126">
        <f t="shared" si="109"/>
        <v>0</v>
      </c>
      <c r="BJ650" s="131">
        <f t="shared" si="103"/>
        <v>0</v>
      </c>
    </row>
    <row r="651" spans="1:62" ht="13.5" thickBot="1">
      <c r="A651" s="9" t="s">
        <v>668</v>
      </c>
      <c r="B651" s="11">
        <v>52046309.490000002</v>
      </c>
      <c r="C651" s="11">
        <v>52094247.5</v>
      </c>
      <c r="D651" s="11">
        <v>52543673.259999998</v>
      </c>
      <c r="E651" s="11">
        <v>52739306.450000003</v>
      </c>
      <c r="F651" s="11">
        <v>52884699.030000001</v>
      </c>
      <c r="G651" s="11">
        <v>52407355.350000001</v>
      </c>
      <c r="H651" s="11">
        <v>52066088.600000001</v>
      </c>
      <c r="I651" s="11">
        <v>51883289.869999997</v>
      </c>
      <c r="J651" s="11">
        <v>52040593.390000001</v>
      </c>
      <c r="K651" s="11">
        <v>52303495.630000003</v>
      </c>
      <c r="L651" s="11">
        <v>52417101.780000001</v>
      </c>
      <c r="M651" s="11">
        <v>52580838.049999997</v>
      </c>
      <c r="N651" s="11">
        <v>52741984.869999997</v>
      </c>
      <c r="O651" s="11">
        <v>-6916300.8200000003</v>
      </c>
      <c r="P651" s="11">
        <v>-6926767.7999999998</v>
      </c>
      <c r="Q651" s="11">
        <v>-6677635.0800000001</v>
      </c>
      <c r="R651" s="11">
        <v>-6783108.1699999999</v>
      </c>
      <c r="S651" s="11">
        <v>-6860347.5700000003</v>
      </c>
      <c r="T651" s="11">
        <v>-6276789.4299999997</v>
      </c>
      <c r="U651" s="11">
        <v>-5861904.8399999999</v>
      </c>
      <c r="V651" s="11">
        <v>-5699065.2599999998</v>
      </c>
      <c r="W651" s="11">
        <v>-5815902.8799999999</v>
      </c>
      <c r="X651" s="11">
        <v>-5914415.1799999997</v>
      </c>
      <c r="Y651" s="11">
        <v>-5952338.9299999997</v>
      </c>
      <c r="Z651" s="11">
        <v>-6033201.1399999997</v>
      </c>
      <c r="AA651" s="11">
        <v>-6057943.2000000002</v>
      </c>
      <c r="AB651" s="11">
        <v>-133458.10999999999</v>
      </c>
      <c r="AC651" s="11">
        <v>-134080.97</v>
      </c>
      <c r="AD651" s="11">
        <v>-134721.32999999999</v>
      </c>
      <c r="AE651" s="11">
        <v>-135551.84</v>
      </c>
      <c r="AF651" s="11">
        <v>-135990.91</v>
      </c>
      <c r="AG651" s="11">
        <v>-135563.51</v>
      </c>
      <c r="AH651" s="11">
        <v>-134509.54999999999</v>
      </c>
      <c r="AI651" s="11">
        <v>-133834.82999999999</v>
      </c>
      <c r="AJ651" s="12">
        <v>-133802</v>
      </c>
      <c r="AK651" s="11">
        <v>-134343.01</v>
      </c>
      <c r="AL651" s="11">
        <v>-134827.78</v>
      </c>
      <c r="AM651" s="11">
        <v>-135184.85999999999</v>
      </c>
      <c r="AN651" s="11">
        <v>-135603.13</v>
      </c>
      <c r="AO651" t="str">
        <f t="shared" ref="AO651:AO679" si="111">LEFT(A651,2)</f>
        <v>GD</v>
      </c>
      <c r="AP651" t="str">
        <f>IFERROR(IF(VLOOKUP(MID(A651,4,2),'Data.Lookup - Do Not Print'!$S$3:$T$7,2,FALSE)=1,MID(A651,4,2),0),"AN")</f>
        <v>WA</v>
      </c>
      <c r="AQ651" t="s">
        <v>986</v>
      </c>
      <c r="AR651" t="str">
        <f t="shared" ref="AR651:AR679" si="112">RIGHT(A651,6)</f>
        <v>381000</v>
      </c>
      <c r="AS651" t="str">
        <f>IF(AO651="GD",VLOOKUP(_xlfn.NUMBERVALUE(AR651),'Data.Lookup - Do Not Print'!$D$3:$E$12,2,TRUE),VLOOKUP(_xlfn.NUMBERVALUE(AR651),'Data.Lookup - Do Not Print'!$A$3:$B$16,2,TRUE))</f>
        <v>G Distribution</v>
      </c>
      <c r="AT651">
        <v>4</v>
      </c>
      <c r="AU651" t="str">
        <f t="shared" ref="AU651:AU679" si="113">_xlfn.CONCAT(AO651,".",AP651,AT651)</f>
        <v>GD.WA4</v>
      </c>
      <c r="AV651" s="46">
        <f>VLOOKUP($AU651,'2022-Allocations'!$I$6:$T$24,AV$8,FALSE)</f>
        <v>0</v>
      </c>
      <c r="AW651" s="46">
        <f>VLOOKUP($AU651,'2022-Allocations'!$I$6:$T$24,AW$8,FALSE)</f>
        <v>1</v>
      </c>
      <c r="AX651" s="46">
        <f>VLOOKUP($AU651,'2022-Allocations'!$I$6:$T$24,AX$8,FALSE)</f>
        <v>0</v>
      </c>
      <c r="AY651" s="46">
        <f>VLOOKUP($AU651,'2022-Allocations'!$I$6:$T$24,AY$8,FALSE)</f>
        <v>0</v>
      </c>
      <c r="AZ651" s="46">
        <f>VLOOKUP($AU651,'2022-Allocations'!$I$6:$T$24,AZ$8,FALSE)</f>
        <v>0</v>
      </c>
      <c r="BA651" s="121">
        <f t="shared" si="110"/>
        <v>0</v>
      </c>
      <c r="BB651" s="46">
        <f>VLOOKUP(A651,'Data.Lookup - Do Not Print'!$G$3:$I$802,3,FALSE)</f>
        <v>3.09E-2</v>
      </c>
      <c r="BC651" s="46">
        <f>VLOOKUP(A651,'Data.Lookup - Do Not Print'!$M$3:$O$802,3,FALSE)</f>
        <v>3.1E-2</v>
      </c>
      <c r="BD651" s="46" t="str">
        <f t="shared" si="104"/>
        <v>N</v>
      </c>
      <c r="BE651" s="126">
        <f t="shared" si="105"/>
        <v>0</v>
      </c>
      <c r="BF651" s="126">
        <f t="shared" si="106"/>
        <v>52741985</v>
      </c>
      <c r="BG651" s="126">
        <f t="shared" si="107"/>
        <v>0</v>
      </c>
      <c r="BH651" s="126">
        <f t="shared" si="108"/>
        <v>0</v>
      </c>
      <c r="BI651" s="126">
        <f t="shared" si="109"/>
        <v>0</v>
      </c>
      <c r="BJ651" s="131">
        <f t="shared" ref="BJ651:BJ679" si="114">IF(ABS(SUM(BE651:BI651)-N651)&gt;1,"Allocate",0)</f>
        <v>0</v>
      </c>
    </row>
    <row r="652" spans="1:62" ht="13.5" thickBot="1">
      <c r="A652" s="9" t="s">
        <v>669</v>
      </c>
      <c r="B652" s="11">
        <v>23853521.170000002</v>
      </c>
      <c r="C652" s="11">
        <v>23955418.460000001</v>
      </c>
      <c r="D652" s="11">
        <v>23876881.73</v>
      </c>
      <c r="E652" s="11">
        <v>24119285.489999998</v>
      </c>
      <c r="F652" s="11">
        <v>23854403.75</v>
      </c>
      <c r="G652" s="11">
        <v>23989469.09</v>
      </c>
      <c r="H652" s="11">
        <v>24076696.289999999</v>
      </c>
      <c r="I652" s="11">
        <v>24135988.350000001</v>
      </c>
      <c r="J652" s="11">
        <v>25963425.329999998</v>
      </c>
      <c r="K652" s="11">
        <v>26349708.559999999</v>
      </c>
      <c r="L652" s="11">
        <v>26416106.640000001</v>
      </c>
      <c r="M652" s="11">
        <v>26495730.059999999</v>
      </c>
      <c r="N652" s="11">
        <v>26583363.260000002</v>
      </c>
      <c r="O652" s="11">
        <v>-2112226.5499999998</v>
      </c>
      <c r="P652" s="11">
        <v>-2244896.36</v>
      </c>
      <c r="Q652" s="11">
        <v>-2377630.9900000002</v>
      </c>
      <c r="R652" s="11">
        <v>-2510820.35</v>
      </c>
      <c r="S652" s="11">
        <v>-2643947.34</v>
      </c>
      <c r="T652" s="11">
        <v>-2776714.09</v>
      </c>
      <c r="U652" s="11">
        <v>-2910097.7</v>
      </c>
      <c r="V652" s="11">
        <v>-3043887.9</v>
      </c>
      <c r="W652" s="11">
        <v>-3182913.77</v>
      </c>
      <c r="X652" s="11">
        <v>-3328082.72</v>
      </c>
      <c r="Y652" s="11">
        <v>-3474507.86</v>
      </c>
      <c r="Z652" s="11">
        <v>-3621338.21</v>
      </c>
      <c r="AA652" s="11">
        <v>-3768632.69</v>
      </c>
      <c r="AB652" s="11">
        <v>-132048.13</v>
      </c>
      <c r="AC652" s="11">
        <v>-132669.81</v>
      </c>
      <c r="AD652" s="11">
        <v>-132734.63</v>
      </c>
      <c r="AE652" s="11">
        <v>-133189.35999999999</v>
      </c>
      <c r="AF652" s="11">
        <v>-133126.99</v>
      </c>
      <c r="AG652" s="11">
        <v>-132766.75</v>
      </c>
      <c r="AH652" s="11">
        <v>-133383.60999999999</v>
      </c>
      <c r="AI652" s="11">
        <v>-133790.20000000001</v>
      </c>
      <c r="AJ652" s="11">
        <v>-139025.87</v>
      </c>
      <c r="AK652" s="11">
        <v>-145168.95000000001</v>
      </c>
      <c r="AL652" s="11">
        <v>-146425.14000000001</v>
      </c>
      <c r="AM652" s="11">
        <v>-146830.35</v>
      </c>
      <c r="AN652" s="11">
        <v>-147294.48000000001</v>
      </c>
      <c r="AO652" t="str">
        <f t="shared" si="111"/>
        <v>GD</v>
      </c>
      <c r="AP652" t="str">
        <f>IFERROR(IF(VLOOKUP(MID(A652,4,2),'Data.Lookup - Do Not Print'!$S$3:$T$7,2,FALSE)=1,MID(A652,4,2),0),"AN")</f>
        <v>WA</v>
      </c>
      <c r="AQ652" t="s">
        <v>986</v>
      </c>
      <c r="AR652" t="str">
        <f t="shared" si="112"/>
        <v>381121</v>
      </c>
      <c r="AS652" t="str">
        <f>IF(AO652="GD",VLOOKUP(_xlfn.NUMBERVALUE(AR652),'Data.Lookup - Do Not Print'!$D$3:$E$12,2,TRUE),VLOOKUP(_xlfn.NUMBERVALUE(AR652),'Data.Lookup - Do Not Print'!$A$3:$B$16,2,TRUE))</f>
        <v>G Distribution</v>
      </c>
      <c r="AT652">
        <v>4</v>
      </c>
      <c r="AU652" t="str">
        <f t="shared" si="113"/>
        <v>GD.WA4</v>
      </c>
      <c r="AV652" s="46">
        <f>VLOOKUP($AU652,'2022-Allocations'!$I$6:$T$24,AV$8,FALSE)</f>
        <v>0</v>
      </c>
      <c r="AW652" s="46">
        <f>VLOOKUP($AU652,'2022-Allocations'!$I$6:$T$24,AW$8,FALSE)</f>
        <v>1</v>
      </c>
      <c r="AX652" s="46">
        <f>VLOOKUP($AU652,'2022-Allocations'!$I$6:$T$24,AX$8,FALSE)</f>
        <v>0</v>
      </c>
      <c r="AY652" s="46">
        <f>VLOOKUP($AU652,'2022-Allocations'!$I$6:$T$24,AY$8,FALSE)</f>
        <v>0</v>
      </c>
      <c r="AZ652" s="46">
        <f>VLOOKUP($AU652,'2022-Allocations'!$I$6:$T$24,AZ$8,FALSE)</f>
        <v>0</v>
      </c>
      <c r="BA652" s="121">
        <f t="shared" si="110"/>
        <v>0</v>
      </c>
      <c r="BB652" s="46">
        <f>VLOOKUP(A652,'Data.Lookup - Do Not Print'!$G$3:$I$802,3,FALSE)</f>
        <v>7.0300000000000001E-2</v>
      </c>
      <c r="BC652" s="46">
        <f>VLOOKUP(A652,'Data.Lookup - Do Not Print'!$M$3:$O$802,3,FALSE)</f>
        <v>7.4700000000000003E-2</v>
      </c>
      <c r="BD652" s="46" t="str">
        <f t="shared" ref="BD652:BD679" si="115">IF(AND(BB652=0,BC652=0),"Y","N")</f>
        <v>N</v>
      </c>
      <c r="BE652" s="126">
        <f t="shared" ref="BE652:BE679" si="116">ROUND($N652*AV652,0)</f>
        <v>0</v>
      </c>
      <c r="BF652" s="126">
        <f t="shared" ref="BF652:BF679" si="117">ROUND($N652*AW652,0)</f>
        <v>26583363</v>
      </c>
      <c r="BG652" s="126">
        <f t="shared" ref="BG652:BG679" si="118">ROUND($N652*AX652,0)</f>
        <v>0</v>
      </c>
      <c r="BH652" s="126">
        <f t="shared" ref="BH652:BH679" si="119">ROUND($N652*AY652,0)</f>
        <v>0</v>
      </c>
      <c r="BI652" s="126">
        <f t="shared" ref="BI652:BI679" si="120">ROUND($N652*AZ652,0)</f>
        <v>0</v>
      </c>
      <c r="BJ652" s="131">
        <f t="shared" si="114"/>
        <v>0</v>
      </c>
    </row>
    <row r="653" spans="1:62" ht="13.5" thickBot="1">
      <c r="A653" s="9" t="s">
        <v>670</v>
      </c>
      <c r="B653" s="11">
        <v>2949397.09</v>
      </c>
      <c r="C653" s="11">
        <v>2962104.39</v>
      </c>
      <c r="D653" s="11">
        <v>2962215.39</v>
      </c>
      <c r="E653" s="11">
        <v>2962262.27</v>
      </c>
      <c r="F653" s="11">
        <v>2962464.06</v>
      </c>
      <c r="G653" s="11">
        <v>2962530.86</v>
      </c>
      <c r="H653" s="11">
        <v>2962530.86</v>
      </c>
      <c r="I653" s="11">
        <v>3006970.12</v>
      </c>
      <c r="J653" s="11">
        <v>3007505.9</v>
      </c>
      <c r="K653" s="11">
        <v>3007579.48</v>
      </c>
      <c r="L653" s="11">
        <v>3022628.05</v>
      </c>
      <c r="M653" s="11">
        <v>3029442.41</v>
      </c>
      <c r="N653" s="11">
        <v>3029556.32</v>
      </c>
      <c r="O653" s="11">
        <v>-1237236.8799999999</v>
      </c>
      <c r="P653" s="11">
        <v>-1240586.73</v>
      </c>
      <c r="Q653" s="11">
        <v>-1243943.8500000001</v>
      </c>
      <c r="R653" s="11">
        <v>-1247301.07</v>
      </c>
      <c r="S653" s="11">
        <v>-1250658.43</v>
      </c>
      <c r="T653" s="11">
        <v>-1254015.93</v>
      </c>
      <c r="U653" s="11">
        <v>-1257373.47</v>
      </c>
      <c r="V653" s="11">
        <v>-1260756.18</v>
      </c>
      <c r="W653" s="11">
        <v>-1264164.3700000001</v>
      </c>
      <c r="X653" s="11">
        <v>-1267572.9099999999</v>
      </c>
      <c r="Y653" s="11">
        <v>-1270990.03</v>
      </c>
      <c r="Z653" s="11">
        <v>-1274419.53</v>
      </c>
      <c r="AA653" s="11">
        <v>-1277852.97</v>
      </c>
      <c r="AB653" s="11">
        <v>-3342.65</v>
      </c>
      <c r="AC653" s="11">
        <v>-3349.85</v>
      </c>
      <c r="AD653" s="11">
        <v>-3357.12</v>
      </c>
      <c r="AE653" s="11">
        <v>-3357.22</v>
      </c>
      <c r="AF653" s="11">
        <v>-3357.36</v>
      </c>
      <c r="AG653" s="11">
        <v>-3357.5</v>
      </c>
      <c r="AH653" s="11">
        <v>-3357.54</v>
      </c>
      <c r="AI653" s="11">
        <v>-3382.71</v>
      </c>
      <c r="AJ653" s="11">
        <v>-3408.19</v>
      </c>
      <c r="AK653" s="11">
        <v>-3408.54</v>
      </c>
      <c r="AL653" s="11">
        <v>-3417.12</v>
      </c>
      <c r="AM653" s="11">
        <v>-3429.5</v>
      </c>
      <c r="AN653" s="11">
        <v>-3433.44</v>
      </c>
      <c r="AO653" t="str">
        <f t="shared" si="111"/>
        <v>GD</v>
      </c>
      <c r="AP653" t="str">
        <f>IFERROR(IF(VLOOKUP(MID(A653,4,2),'Data.Lookup - Do Not Print'!$S$3:$T$7,2,FALSE)=1,MID(A653,4,2),0),"AN")</f>
        <v>WA</v>
      </c>
      <c r="AQ653" t="s">
        <v>986</v>
      </c>
      <c r="AR653" t="str">
        <f t="shared" si="112"/>
        <v>385000</v>
      </c>
      <c r="AS653" t="str">
        <f>IF(AO653="GD",VLOOKUP(_xlfn.NUMBERVALUE(AR653),'Data.Lookup - Do Not Print'!$D$3:$E$12,2,TRUE),VLOOKUP(_xlfn.NUMBERVALUE(AR653),'Data.Lookup - Do Not Print'!$A$3:$B$16,2,TRUE))</f>
        <v>G Distribution</v>
      </c>
      <c r="AT653">
        <v>4</v>
      </c>
      <c r="AU653" t="str">
        <f t="shared" si="113"/>
        <v>GD.WA4</v>
      </c>
      <c r="AV653" s="46">
        <f>VLOOKUP($AU653,'2022-Allocations'!$I$6:$T$24,AV$8,FALSE)</f>
        <v>0</v>
      </c>
      <c r="AW653" s="46">
        <f>VLOOKUP($AU653,'2022-Allocations'!$I$6:$T$24,AW$8,FALSE)</f>
        <v>1</v>
      </c>
      <c r="AX653" s="46">
        <f>VLOOKUP($AU653,'2022-Allocations'!$I$6:$T$24,AX$8,FALSE)</f>
        <v>0</v>
      </c>
      <c r="AY653" s="46">
        <f>VLOOKUP($AU653,'2022-Allocations'!$I$6:$T$24,AY$8,FALSE)</f>
        <v>0</v>
      </c>
      <c r="AZ653" s="46">
        <f>VLOOKUP($AU653,'2022-Allocations'!$I$6:$T$24,AZ$8,FALSE)</f>
        <v>0</v>
      </c>
      <c r="BA653" s="121">
        <f t="shared" si="110"/>
        <v>0</v>
      </c>
      <c r="BB653" s="46">
        <f>VLOOKUP(A653,'Data.Lookup - Do Not Print'!$G$3:$I$802,3,FALSE)</f>
        <v>1.3600000000000001E-2</v>
      </c>
      <c r="BC653" s="46">
        <f>VLOOKUP(A653,'Data.Lookup - Do Not Print'!$M$3:$O$802,3,FALSE)</f>
        <v>1.4499999999999999E-2</v>
      </c>
      <c r="BD653" s="46" t="str">
        <f t="shared" si="115"/>
        <v>N</v>
      </c>
      <c r="BE653" s="126">
        <f t="shared" si="116"/>
        <v>0</v>
      </c>
      <c r="BF653" s="126">
        <f t="shared" si="117"/>
        <v>3029556</v>
      </c>
      <c r="BG653" s="126">
        <f t="shared" si="118"/>
        <v>0</v>
      </c>
      <c r="BH653" s="126">
        <f t="shared" si="119"/>
        <v>0</v>
      </c>
      <c r="BI653" s="126">
        <f t="shared" si="120"/>
        <v>0</v>
      </c>
      <c r="BJ653" s="131">
        <f t="shared" si="114"/>
        <v>0</v>
      </c>
    </row>
    <row r="654" spans="1:62" ht="13.5" thickBot="1">
      <c r="A654" s="9" t="s">
        <v>671</v>
      </c>
      <c r="B654" s="11">
        <v>3071016.65</v>
      </c>
      <c r="C654" s="11">
        <v>3071016.65</v>
      </c>
      <c r="D654" s="11">
        <v>3071016.65</v>
      </c>
      <c r="E654" s="11">
        <v>3071016.65</v>
      </c>
      <c r="F654" s="11">
        <v>3071016.65</v>
      </c>
      <c r="G654" s="11">
        <v>3071016.65</v>
      </c>
      <c r="H654" s="11">
        <v>3071016.65</v>
      </c>
      <c r="I654" s="11">
        <v>3071016.65</v>
      </c>
      <c r="J654" s="11">
        <v>3071016.65</v>
      </c>
      <c r="K654" s="11">
        <v>3071016.65</v>
      </c>
      <c r="L654" s="11">
        <v>3071016.65</v>
      </c>
      <c r="M654" s="11">
        <v>3071016.65</v>
      </c>
      <c r="N654" s="11">
        <v>3071016.65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t="str">
        <f t="shared" si="111"/>
        <v>GD</v>
      </c>
      <c r="AP654" t="str">
        <f>IFERROR(IF(VLOOKUP(MID(A654,4,2),'Data.Lookup - Do Not Print'!$S$3:$T$7,2,FALSE)=1,MID(A654,4,2),0),"AN")</f>
        <v>WA</v>
      </c>
      <c r="AQ654" t="s">
        <v>986</v>
      </c>
      <c r="AR654" t="str">
        <f t="shared" si="112"/>
        <v>389200</v>
      </c>
      <c r="AS654" t="str">
        <f>IF(AO654="GD",VLOOKUP(_xlfn.NUMBERVALUE(AR654),'Data.Lookup - Do Not Print'!$D$3:$E$12,2,TRUE),VLOOKUP(_xlfn.NUMBERVALUE(AR654),'Data.Lookup - Do Not Print'!$A$3:$B$16,2,TRUE))</f>
        <v>General</v>
      </c>
      <c r="AT654">
        <v>4</v>
      </c>
      <c r="AU654" t="str">
        <f t="shared" si="113"/>
        <v>GD.WA4</v>
      </c>
      <c r="AV654" s="46">
        <f>VLOOKUP($AU654,'2022-Allocations'!$I$6:$T$24,AV$8,FALSE)</f>
        <v>0</v>
      </c>
      <c r="AW654" s="46">
        <f>VLOOKUP($AU654,'2022-Allocations'!$I$6:$T$24,AW$8,FALSE)</f>
        <v>1</v>
      </c>
      <c r="AX654" s="46">
        <f>VLOOKUP($AU654,'2022-Allocations'!$I$6:$T$24,AX$8,FALSE)</f>
        <v>0</v>
      </c>
      <c r="AY654" s="46">
        <f>VLOOKUP($AU654,'2022-Allocations'!$I$6:$T$24,AY$8,FALSE)</f>
        <v>0</v>
      </c>
      <c r="AZ654" s="46">
        <f>VLOOKUP($AU654,'2022-Allocations'!$I$6:$T$24,AZ$8,FALSE)</f>
        <v>0</v>
      </c>
      <c r="BA654" s="121">
        <f t="shared" si="110"/>
        <v>0</v>
      </c>
      <c r="BB654" s="46">
        <f>VLOOKUP(A654,'Data.Lookup - Do Not Print'!$G$3:$I$802,3,FALSE)</f>
        <v>0</v>
      </c>
      <c r="BC654" s="46">
        <f>VLOOKUP(A654,'Data.Lookup - Do Not Print'!$M$3:$O$802,3,FALSE)</f>
        <v>0</v>
      </c>
      <c r="BD654" s="46" t="str">
        <f t="shared" si="115"/>
        <v>Y</v>
      </c>
      <c r="BE654" s="126">
        <f t="shared" si="116"/>
        <v>0</v>
      </c>
      <c r="BF654" s="126">
        <f t="shared" si="117"/>
        <v>3071017</v>
      </c>
      <c r="BG654" s="126">
        <f t="shared" si="118"/>
        <v>0</v>
      </c>
      <c r="BH654" s="126">
        <f t="shared" si="119"/>
        <v>0</v>
      </c>
      <c r="BI654" s="126">
        <f t="shared" si="120"/>
        <v>0</v>
      </c>
      <c r="BJ654" s="131">
        <f t="shared" si="114"/>
        <v>0</v>
      </c>
    </row>
    <row r="655" spans="1:62" ht="13.5" thickBot="1">
      <c r="A655" s="9" t="s">
        <v>672</v>
      </c>
      <c r="B655" s="11">
        <v>2368.16</v>
      </c>
      <c r="C655" s="11">
        <v>2368.16</v>
      </c>
      <c r="D655" s="11">
        <v>2368.16</v>
      </c>
      <c r="E655" s="11">
        <v>2368.16</v>
      </c>
      <c r="F655" s="11">
        <v>2368.16</v>
      </c>
      <c r="G655" s="11">
        <v>2368.16</v>
      </c>
      <c r="H655" s="11">
        <v>2368.16</v>
      </c>
      <c r="I655" s="11">
        <v>2368.16</v>
      </c>
      <c r="J655" s="11">
        <v>2368.16</v>
      </c>
      <c r="K655" s="11">
        <v>2368.16</v>
      </c>
      <c r="L655" s="11">
        <v>2368.16</v>
      </c>
      <c r="M655" s="11">
        <v>2368.16</v>
      </c>
      <c r="N655" s="11">
        <v>2368.16</v>
      </c>
      <c r="O655" s="11">
        <v>-105.2</v>
      </c>
      <c r="P655" s="11">
        <v>-109.17</v>
      </c>
      <c r="Q655" s="11">
        <v>-113.14</v>
      </c>
      <c r="R655" s="11">
        <v>-117.11</v>
      </c>
      <c r="S655" s="11">
        <v>-121.08</v>
      </c>
      <c r="T655" s="11">
        <v>-125.05</v>
      </c>
      <c r="U655" s="11">
        <v>-129.02000000000001</v>
      </c>
      <c r="V655" s="11">
        <v>-132.99</v>
      </c>
      <c r="W655" s="11">
        <v>-136.96</v>
      </c>
      <c r="X655" s="11">
        <v>-140.93</v>
      </c>
      <c r="Y655" s="11">
        <v>-144.9</v>
      </c>
      <c r="Z655" s="11">
        <v>-148.87</v>
      </c>
      <c r="AA655" s="11">
        <v>-152.84</v>
      </c>
      <c r="AB655" s="11">
        <v>-3.97</v>
      </c>
      <c r="AC655" s="11">
        <v>-3.97</v>
      </c>
      <c r="AD655" s="11">
        <v>-3.97</v>
      </c>
      <c r="AE655" s="11">
        <v>-3.97</v>
      </c>
      <c r="AF655" s="11">
        <v>-3.97</v>
      </c>
      <c r="AG655" s="11">
        <v>-3.97</v>
      </c>
      <c r="AH655" s="11">
        <v>-3.97</v>
      </c>
      <c r="AI655" s="11">
        <v>-3.97</v>
      </c>
      <c r="AJ655" s="11">
        <v>-3.97</v>
      </c>
      <c r="AK655" s="11">
        <v>-3.97</v>
      </c>
      <c r="AL655" s="11">
        <v>-3.97</v>
      </c>
      <c r="AM655" s="11">
        <v>-3.97</v>
      </c>
      <c r="AN655" s="11">
        <v>-3.97</v>
      </c>
      <c r="AO655" t="str">
        <f t="shared" si="111"/>
        <v>GD</v>
      </c>
      <c r="AP655" t="str">
        <f>IFERROR(IF(VLOOKUP(MID(A655,4,2),'Data.Lookup - Do Not Print'!$S$3:$T$7,2,FALSE)=1,MID(A655,4,2),0),"AN")</f>
        <v>WA</v>
      </c>
      <c r="AQ655" t="s">
        <v>986</v>
      </c>
      <c r="AR655" t="str">
        <f t="shared" si="112"/>
        <v>389421</v>
      </c>
      <c r="AS655" t="str">
        <f>IF(AO655="GD",VLOOKUP(_xlfn.NUMBERVALUE(AR655),'Data.Lookup - Do Not Print'!$D$3:$E$12,2,TRUE),VLOOKUP(_xlfn.NUMBERVALUE(AR655),'Data.Lookup - Do Not Print'!$A$3:$B$16,2,TRUE))</f>
        <v>General</v>
      </c>
      <c r="AT655">
        <v>4</v>
      </c>
      <c r="AU655" t="str">
        <f t="shared" si="113"/>
        <v>GD.WA4</v>
      </c>
      <c r="AV655" s="46">
        <f>VLOOKUP($AU655,'2022-Allocations'!$I$6:$T$24,AV$8,FALSE)</f>
        <v>0</v>
      </c>
      <c r="AW655" s="46">
        <f>VLOOKUP($AU655,'2022-Allocations'!$I$6:$T$24,AW$8,FALSE)</f>
        <v>1</v>
      </c>
      <c r="AX655" s="46">
        <f>VLOOKUP($AU655,'2022-Allocations'!$I$6:$T$24,AX$8,FALSE)</f>
        <v>0</v>
      </c>
      <c r="AY655" s="46">
        <f>VLOOKUP($AU655,'2022-Allocations'!$I$6:$T$24,AY$8,FALSE)</f>
        <v>0</v>
      </c>
      <c r="AZ655" s="46">
        <f>VLOOKUP($AU655,'2022-Allocations'!$I$6:$T$24,AZ$8,FALSE)</f>
        <v>0</v>
      </c>
      <c r="BA655" s="121">
        <f t="shared" si="110"/>
        <v>0</v>
      </c>
      <c r="BB655" s="46">
        <f>VLOOKUP(A655,'Data.Lookup - Do Not Print'!$G$3:$I$802,3,FALSE)</f>
        <v>2.01E-2</v>
      </c>
      <c r="BC655" s="46">
        <f>VLOOKUP(A655,'Data.Lookup - Do Not Print'!$M$3:$O$802,3,FALSE)</f>
        <v>2.01E-2</v>
      </c>
      <c r="BD655" s="46" t="str">
        <f t="shared" si="115"/>
        <v>N</v>
      </c>
      <c r="BE655" s="126">
        <f t="shared" si="116"/>
        <v>0</v>
      </c>
      <c r="BF655" s="126">
        <f t="shared" si="117"/>
        <v>2368</v>
      </c>
      <c r="BG655" s="126">
        <f t="shared" si="118"/>
        <v>0</v>
      </c>
      <c r="BH655" s="126">
        <f t="shared" si="119"/>
        <v>0</v>
      </c>
      <c r="BI655" s="126">
        <f t="shared" si="120"/>
        <v>0</v>
      </c>
      <c r="BJ655" s="131">
        <f t="shared" si="114"/>
        <v>0</v>
      </c>
    </row>
    <row r="656" spans="1:62" ht="13.5" thickBot="1">
      <c r="A656" s="9" t="s">
        <v>673</v>
      </c>
      <c r="B656" s="11">
        <v>26204745.390000001</v>
      </c>
      <c r="C656" s="11">
        <v>26204745.390000001</v>
      </c>
      <c r="D656" s="11">
        <v>26204745.390000001</v>
      </c>
      <c r="E656" s="11">
        <v>26204745.390000001</v>
      </c>
      <c r="F656" s="11">
        <v>26204745.390000001</v>
      </c>
      <c r="G656" s="11">
        <v>26046864.390000001</v>
      </c>
      <c r="H656" s="11">
        <v>26046864.390000001</v>
      </c>
      <c r="I656" s="11">
        <v>26046864.390000001</v>
      </c>
      <c r="J656" s="11">
        <v>25974434.879999999</v>
      </c>
      <c r="K656" s="11">
        <v>25974434.899999999</v>
      </c>
      <c r="L656" s="11">
        <v>25974434.899999999</v>
      </c>
      <c r="M656" s="11">
        <v>25974434.899999999</v>
      </c>
      <c r="N656" s="11">
        <v>25396990.629999999</v>
      </c>
      <c r="O656" s="11">
        <v>-2669034.66</v>
      </c>
      <c r="P656" s="11">
        <v>-2747430.52</v>
      </c>
      <c r="Q656" s="11">
        <v>-2825826.38</v>
      </c>
      <c r="R656" s="11">
        <v>-2904222.24</v>
      </c>
      <c r="S656" s="11">
        <v>-2982618.1</v>
      </c>
      <c r="T656" s="11">
        <v>-3060777.79</v>
      </c>
      <c r="U656" s="11">
        <v>-3138701.32</v>
      </c>
      <c r="V656" s="11">
        <v>-3216624.85</v>
      </c>
      <c r="W656" s="11">
        <v>-3294440.04</v>
      </c>
      <c r="X656" s="11">
        <v>-3372146.89</v>
      </c>
      <c r="Y656" s="11">
        <v>-3449853.74</v>
      </c>
      <c r="Z656" s="11">
        <v>-3527560.59</v>
      </c>
      <c r="AA656" s="11">
        <v>-3026959.41</v>
      </c>
      <c r="AB656" s="11">
        <v>-78334.47</v>
      </c>
      <c r="AC656" s="11">
        <v>-78395.86</v>
      </c>
      <c r="AD656" s="11">
        <v>-78395.86</v>
      </c>
      <c r="AE656" s="11">
        <v>-78395.86</v>
      </c>
      <c r="AF656" s="11">
        <v>-78395.86</v>
      </c>
      <c r="AG656" s="11">
        <v>-78159.69</v>
      </c>
      <c r="AH656" s="11">
        <v>-77923.53</v>
      </c>
      <c r="AI656" s="11">
        <v>-77923.53</v>
      </c>
      <c r="AJ656" s="11">
        <v>-77815.19</v>
      </c>
      <c r="AK656" s="11">
        <v>-77706.850000000006</v>
      </c>
      <c r="AL656" s="11">
        <v>-77706.850000000006</v>
      </c>
      <c r="AM656" s="11">
        <v>-77706.850000000006</v>
      </c>
      <c r="AN656" s="11">
        <v>-76843.09</v>
      </c>
      <c r="AO656" t="str">
        <f t="shared" si="111"/>
        <v>GD</v>
      </c>
      <c r="AP656" t="str">
        <f>IFERROR(IF(VLOOKUP(MID(A656,4,2),'Data.Lookup - Do Not Print'!$S$3:$T$7,2,FALSE)=1,MID(A656,4,2),0),"AN")</f>
        <v>WA</v>
      </c>
      <c r="AQ656" t="s">
        <v>986</v>
      </c>
      <c r="AR656" t="str">
        <f t="shared" si="112"/>
        <v>390100</v>
      </c>
      <c r="AS656" t="str">
        <f>IF(AO656="GD",VLOOKUP(_xlfn.NUMBERVALUE(AR656),'Data.Lookup - Do Not Print'!$D$3:$E$12,2,TRUE),VLOOKUP(_xlfn.NUMBERVALUE(AR656),'Data.Lookup - Do Not Print'!$A$3:$B$16,2,TRUE))</f>
        <v>General</v>
      </c>
      <c r="AT656">
        <v>4</v>
      </c>
      <c r="AU656" t="str">
        <f t="shared" si="113"/>
        <v>GD.WA4</v>
      </c>
      <c r="AV656" s="46">
        <f>VLOOKUP($AU656,'2022-Allocations'!$I$6:$T$24,AV$8,FALSE)</f>
        <v>0</v>
      </c>
      <c r="AW656" s="46">
        <f>VLOOKUP($AU656,'2022-Allocations'!$I$6:$T$24,AW$8,FALSE)</f>
        <v>1</v>
      </c>
      <c r="AX656" s="46">
        <f>VLOOKUP($AU656,'2022-Allocations'!$I$6:$T$24,AX$8,FALSE)</f>
        <v>0</v>
      </c>
      <c r="AY656" s="46">
        <f>VLOOKUP($AU656,'2022-Allocations'!$I$6:$T$24,AY$8,FALSE)</f>
        <v>0</v>
      </c>
      <c r="AZ656" s="46">
        <f>VLOOKUP($AU656,'2022-Allocations'!$I$6:$T$24,AZ$8,FALSE)</f>
        <v>0</v>
      </c>
      <c r="BA656" s="121">
        <f t="shared" si="110"/>
        <v>0</v>
      </c>
      <c r="BB656" s="46">
        <f>VLOOKUP(A656,'Data.Lookup - Do Not Print'!$G$3:$I$802,3,FALSE)</f>
        <v>3.5900000000000001E-2</v>
      </c>
      <c r="BC656" s="46">
        <f>VLOOKUP(A656,'Data.Lookup - Do Not Print'!$M$3:$O$802,3,FALSE)</f>
        <v>3.5400000000000001E-2</v>
      </c>
      <c r="BD656" s="46" t="str">
        <f t="shared" si="115"/>
        <v>N</v>
      </c>
      <c r="BE656" s="126">
        <f t="shared" si="116"/>
        <v>0</v>
      </c>
      <c r="BF656" s="126">
        <f t="shared" si="117"/>
        <v>25396991</v>
      </c>
      <c r="BG656" s="126">
        <f t="shared" si="118"/>
        <v>0</v>
      </c>
      <c r="BH656" s="126">
        <f t="shared" si="119"/>
        <v>0</v>
      </c>
      <c r="BI656" s="126">
        <f t="shared" si="120"/>
        <v>0</v>
      </c>
      <c r="BJ656" s="131">
        <f t="shared" si="114"/>
        <v>0</v>
      </c>
    </row>
    <row r="657" spans="1:62" ht="13.5" thickBot="1">
      <c r="A657" s="9" t="s">
        <v>674</v>
      </c>
      <c r="B657" s="11">
        <v>143319.84</v>
      </c>
      <c r="C657" s="11">
        <v>143319.84</v>
      </c>
      <c r="D657" s="11">
        <v>143319.84</v>
      </c>
      <c r="E657" s="11">
        <v>143319.84</v>
      </c>
      <c r="F657" s="11">
        <v>143319.84</v>
      </c>
      <c r="G657" s="11">
        <v>143319.84</v>
      </c>
      <c r="H657" s="11">
        <v>143319.84</v>
      </c>
      <c r="I657" s="11">
        <v>143319.84</v>
      </c>
      <c r="J657" s="11">
        <v>143319.84</v>
      </c>
      <c r="K657" s="11">
        <v>143319.84</v>
      </c>
      <c r="L657" s="11">
        <v>143319.84</v>
      </c>
      <c r="M657" s="11">
        <v>143319.84</v>
      </c>
      <c r="N657" s="11">
        <v>143319.84</v>
      </c>
      <c r="O657" s="11">
        <v>-229571.77</v>
      </c>
      <c r="P657" s="11">
        <v>-229571.77</v>
      </c>
      <c r="Q657" s="11">
        <v>-229571.77</v>
      </c>
      <c r="R657" s="11">
        <v>-229571.77</v>
      </c>
      <c r="S657" s="11">
        <v>-229571.77</v>
      </c>
      <c r="T657" s="11">
        <v>-229571.77</v>
      </c>
      <c r="U657" s="11">
        <v>-229571.77</v>
      </c>
      <c r="V657" s="11">
        <v>-229571.77</v>
      </c>
      <c r="W657" s="11">
        <v>-229571.77</v>
      </c>
      <c r="X657" s="11">
        <v>-229571.77</v>
      </c>
      <c r="Y657" s="11">
        <v>-229571.77</v>
      </c>
      <c r="Z657" s="11">
        <v>-229571.77</v>
      </c>
      <c r="AA657" s="11">
        <v>-229571.77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t="str">
        <f t="shared" si="111"/>
        <v>GD</v>
      </c>
      <c r="AP657" t="str">
        <f>IFERROR(IF(VLOOKUP(MID(A657,4,2),'Data.Lookup - Do Not Print'!$S$3:$T$7,2,FALSE)=1,MID(A657,4,2),0),"AN")</f>
        <v>WA</v>
      </c>
      <c r="AQ657" t="s">
        <v>986</v>
      </c>
      <c r="AR657" t="str">
        <f t="shared" si="112"/>
        <v>391100</v>
      </c>
      <c r="AS657" t="str">
        <f>IF(AO657="GD",VLOOKUP(_xlfn.NUMBERVALUE(AR657),'Data.Lookup - Do Not Print'!$D$3:$E$12,2,TRUE),VLOOKUP(_xlfn.NUMBERVALUE(AR657),'Data.Lookup - Do Not Print'!$A$3:$B$16,2,TRUE))</f>
        <v>General</v>
      </c>
      <c r="AT657">
        <v>4</v>
      </c>
      <c r="AU657" t="str">
        <f t="shared" si="113"/>
        <v>GD.WA4</v>
      </c>
      <c r="AV657" s="46">
        <f>VLOOKUP($AU657,'2022-Allocations'!$I$6:$T$24,AV$8,FALSE)</f>
        <v>0</v>
      </c>
      <c r="AW657" s="46">
        <f>VLOOKUP($AU657,'2022-Allocations'!$I$6:$T$24,AW$8,FALSE)</f>
        <v>1</v>
      </c>
      <c r="AX657" s="46">
        <f>VLOOKUP($AU657,'2022-Allocations'!$I$6:$T$24,AX$8,FALSE)</f>
        <v>0</v>
      </c>
      <c r="AY657" s="46">
        <f>VLOOKUP($AU657,'2022-Allocations'!$I$6:$T$24,AY$8,FALSE)</f>
        <v>0</v>
      </c>
      <c r="AZ657" s="46">
        <f>VLOOKUP($AU657,'2022-Allocations'!$I$6:$T$24,AZ$8,FALSE)</f>
        <v>0</v>
      </c>
      <c r="BA657" s="121">
        <f t="shared" si="110"/>
        <v>0</v>
      </c>
      <c r="BB657" s="46">
        <f>VLOOKUP(A657,'Data.Lookup - Do Not Print'!$G$3:$I$802,3,FALSE)</f>
        <v>0.2</v>
      </c>
      <c r="BC657" s="46">
        <f>VLOOKUP(A657,'Data.Lookup - Do Not Print'!$M$3:$O$802,3,FALSE)</f>
        <v>0.2</v>
      </c>
      <c r="BD657" s="46" t="str">
        <f t="shared" si="115"/>
        <v>N</v>
      </c>
      <c r="BE657" s="126">
        <f t="shared" si="116"/>
        <v>0</v>
      </c>
      <c r="BF657" s="126">
        <f t="shared" si="117"/>
        <v>143320</v>
      </c>
      <c r="BG657" s="126">
        <f t="shared" si="118"/>
        <v>0</v>
      </c>
      <c r="BH657" s="126">
        <f t="shared" si="119"/>
        <v>0</v>
      </c>
      <c r="BI657" s="126">
        <f t="shared" si="120"/>
        <v>0</v>
      </c>
      <c r="BJ657" s="131">
        <f t="shared" si="114"/>
        <v>0</v>
      </c>
    </row>
    <row r="658" spans="1:62" ht="13.5" thickBot="1">
      <c r="A658" s="9" t="s">
        <v>675</v>
      </c>
      <c r="B658" s="12">
        <v>1161911</v>
      </c>
      <c r="C658" s="11">
        <v>1189896.73</v>
      </c>
      <c r="D658" s="11">
        <v>1190120.69</v>
      </c>
      <c r="E658" s="11">
        <v>1203741.28</v>
      </c>
      <c r="F658" s="11">
        <v>1203741.28</v>
      </c>
      <c r="G658" s="11">
        <v>1203741.28</v>
      </c>
      <c r="H658" s="11">
        <v>1218970.93</v>
      </c>
      <c r="I658" s="11">
        <v>1201885.1200000001</v>
      </c>
      <c r="J658" s="11">
        <v>1201885.1200000001</v>
      </c>
      <c r="K658" s="11">
        <v>1201885.1200000001</v>
      </c>
      <c r="L658" s="11">
        <v>1201885.1200000001</v>
      </c>
      <c r="M658" s="11">
        <v>1190483.04</v>
      </c>
      <c r="N658" s="11">
        <v>1190483.04</v>
      </c>
      <c r="O658" s="11">
        <v>-381278.73</v>
      </c>
      <c r="P658" s="11">
        <v>-388461.54</v>
      </c>
      <c r="Q658" s="11">
        <v>-395730.51</v>
      </c>
      <c r="R658" s="11">
        <v>-403041.76</v>
      </c>
      <c r="S658" s="11">
        <v>-410394.61</v>
      </c>
      <c r="T658" s="11">
        <v>-417747.46</v>
      </c>
      <c r="U658" s="11">
        <v>-425146.83</v>
      </c>
      <c r="V658" s="11">
        <v>-415454.71999999997</v>
      </c>
      <c r="W658" s="11">
        <v>-422796.23</v>
      </c>
      <c r="X658" s="11">
        <v>-430137.74</v>
      </c>
      <c r="Y658" s="11">
        <v>-437479.25</v>
      </c>
      <c r="Z658" s="11">
        <v>-433383.86</v>
      </c>
      <c r="AA658" s="11">
        <v>-440655.73</v>
      </c>
      <c r="AB658" s="11">
        <v>-7097.34</v>
      </c>
      <c r="AC658" s="11">
        <v>-7182.81</v>
      </c>
      <c r="AD658" s="11">
        <v>-7268.97</v>
      </c>
      <c r="AE658" s="11">
        <v>-7311.25</v>
      </c>
      <c r="AF658" s="11">
        <v>-7352.85</v>
      </c>
      <c r="AG658" s="11">
        <v>-7352.85</v>
      </c>
      <c r="AH658" s="11">
        <v>-7399.37</v>
      </c>
      <c r="AI658" s="11">
        <v>-7393.7</v>
      </c>
      <c r="AJ658" s="11">
        <v>-7341.51</v>
      </c>
      <c r="AK658" s="11">
        <v>-7341.51</v>
      </c>
      <c r="AL658" s="11">
        <v>-7341.51</v>
      </c>
      <c r="AM658" s="11">
        <v>-7306.69</v>
      </c>
      <c r="AN658" s="11">
        <v>-7271.87</v>
      </c>
      <c r="AO658" t="str">
        <f t="shared" si="111"/>
        <v>GD</v>
      </c>
      <c r="AP658" t="str">
        <f>IFERROR(IF(VLOOKUP(MID(A658,4,2),'Data.Lookup - Do Not Print'!$S$3:$T$7,2,FALSE)=1,MID(A658,4,2),0),"AN")</f>
        <v>WA</v>
      </c>
      <c r="AQ658" t="s">
        <v>986</v>
      </c>
      <c r="AR658" t="str">
        <f t="shared" si="112"/>
        <v>392000</v>
      </c>
      <c r="AS658" t="str">
        <f>IF(AO658="GD",VLOOKUP(_xlfn.NUMBERVALUE(AR658),'Data.Lookup - Do Not Print'!$D$3:$E$12,2,TRUE),VLOOKUP(_xlfn.NUMBERVALUE(AR658),'Data.Lookup - Do Not Print'!$A$3:$B$16,2,TRUE))</f>
        <v>Transportation - Tools</v>
      </c>
      <c r="AT658">
        <v>4</v>
      </c>
      <c r="AU658" t="str">
        <f t="shared" si="113"/>
        <v>GD.WA4</v>
      </c>
      <c r="AV658" s="46">
        <f>VLOOKUP($AU658,'2022-Allocations'!$I$6:$T$24,AV$8,FALSE)</f>
        <v>0</v>
      </c>
      <c r="AW658" s="46">
        <f>VLOOKUP($AU658,'2022-Allocations'!$I$6:$T$24,AW$8,FALSE)</f>
        <v>1</v>
      </c>
      <c r="AX658" s="46">
        <f>VLOOKUP($AU658,'2022-Allocations'!$I$6:$T$24,AX$8,FALSE)</f>
        <v>0</v>
      </c>
      <c r="AY658" s="46">
        <f>VLOOKUP($AU658,'2022-Allocations'!$I$6:$T$24,AY$8,FALSE)</f>
        <v>0</v>
      </c>
      <c r="AZ658" s="46">
        <f>VLOOKUP($AU658,'2022-Allocations'!$I$6:$T$24,AZ$8,FALSE)</f>
        <v>0</v>
      </c>
      <c r="BA658" s="121">
        <f t="shared" si="110"/>
        <v>0</v>
      </c>
      <c r="BB658" s="46">
        <f>VLOOKUP(A658,'Data.Lookup - Do Not Print'!$G$3:$I$802,3,FALSE)</f>
        <v>7.3300000000000004E-2</v>
      </c>
      <c r="BC658" s="46">
        <f>VLOOKUP(A658,'Data.Lookup - Do Not Print'!$M$3:$O$802,3,FALSE)</f>
        <v>4.0800000000000003E-2</v>
      </c>
      <c r="BD658" s="46" t="str">
        <f t="shared" si="115"/>
        <v>N</v>
      </c>
      <c r="BE658" s="126">
        <f t="shared" si="116"/>
        <v>0</v>
      </c>
      <c r="BF658" s="126">
        <f t="shared" si="117"/>
        <v>1190483</v>
      </c>
      <c r="BG658" s="126">
        <f t="shared" si="118"/>
        <v>0</v>
      </c>
      <c r="BH658" s="126">
        <f t="shared" si="119"/>
        <v>0</v>
      </c>
      <c r="BI658" s="126">
        <f t="shared" si="120"/>
        <v>0</v>
      </c>
      <c r="BJ658" s="131">
        <f t="shared" si="114"/>
        <v>0</v>
      </c>
    </row>
    <row r="659" spans="1:62" ht="13.5" thickBot="1">
      <c r="A659" s="9" t="s">
        <v>676</v>
      </c>
      <c r="B659" s="12">
        <v>0</v>
      </c>
      <c r="C659" s="12">
        <v>0</v>
      </c>
      <c r="D659" s="12">
        <v>0</v>
      </c>
      <c r="E659" s="12">
        <v>0</v>
      </c>
      <c r="F659" s="12">
        <v>0</v>
      </c>
      <c r="G659" s="12">
        <v>0</v>
      </c>
      <c r="H659" s="12">
        <v>0</v>
      </c>
      <c r="I659" s="12">
        <v>0</v>
      </c>
      <c r="J659" s="12">
        <v>0</v>
      </c>
      <c r="K659" s="12">
        <v>0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0</v>
      </c>
      <c r="AH659" s="12">
        <v>0</v>
      </c>
      <c r="AI659" s="12">
        <v>0</v>
      </c>
      <c r="AJ659" s="12">
        <v>0</v>
      </c>
      <c r="AK659" s="12">
        <v>0</v>
      </c>
      <c r="AL659" s="12">
        <v>0</v>
      </c>
      <c r="AM659" s="12">
        <v>0</v>
      </c>
      <c r="AN659" s="12">
        <v>0</v>
      </c>
      <c r="AO659" t="str">
        <f t="shared" si="111"/>
        <v>GD</v>
      </c>
      <c r="AP659" t="str">
        <f>IFERROR(IF(VLOOKUP(MID(A659,4,2),'Data.Lookup - Do Not Print'!$S$3:$T$7,2,FALSE)=1,MID(A659,4,2),0),"AN")</f>
        <v>WA</v>
      </c>
      <c r="AQ659" t="s">
        <v>986</v>
      </c>
      <c r="AR659" t="str">
        <f t="shared" si="112"/>
        <v>392045</v>
      </c>
      <c r="AS659" t="str">
        <f>IF(AO659="GD",VLOOKUP(_xlfn.NUMBERVALUE(AR659),'Data.Lookup - Do Not Print'!$D$3:$E$12,2,TRUE),VLOOKUP(_xlfn.NUMBERVALUE(AR659),'Data.Lookup - Do Not Print'!$A$3:$B$16,2,TRUE))</f>
        <v>Transportation - Tools</v>
      </c>
      <c r="AT659">
        <v>4</v>
      </c>
      <c r="AU659" t="str">
        <f t="shared" si="113"/>
        <v>GD.WA4</v>
      </c>
      <c r="AV659" s="46">
        <f>VLOOKUP($AU659,'2022-Allocations'!$I$6:$T$24,AV$8,FALSE)</f>
        <v>0</v>
      </c>
      <c r="AW659" s="46">
        <f>VLOOKUP($AU659,'2022-Allocations'!$I$6:$T$24,AW$8,FALSE)</f>
        <v>1</v>
      </c>
      <c r="AX659" s="46">
        <f>VLOOKUP($AU659,'2022-Allocations'!$I$6:$T$24,AX$8,FALSE)</f>
        <v>0</v>
      </c>
      <c r="AY659" s="46">
        <f>VLOOKUP($AU659,'2022-Allocations'!$I$6:$T$24,AY$8,FALSE)</f>
        <v>0</v>
      </c>
      <c r="AZ659" s="46">
        <f>VLOOKUP($AU659,'2022-Allocations'!$I$6:$T$24,AZ$8,FALSE)</f>
        <v>0</v>
      </c>
      <c r="BA659" s="121">
        <f t="shared" si="110"/>
        <v>0</v>
      </c>
      <c r="BB659" s="46">
        <f>VLOOKUP(A659,'Data.Lookup - Do Not Print'!$G$3:$I$802,3,FALSE)</f>
        <v>5.7799999999999997E-2</v>
      </c>
      <c r="BC659" s="46">
        <f>VLOOKUP(A659,'Data.Lookup - Do Not Print'!$M$3:$O$802,3,FALSE)</f>
        <v>2.3300000000000001E-2</v>
      </c>
      <c r="BD659" s="46" t="str">
        <f t="shared" si="115"/>
        <v>N</v>
      </c>
      <c r="BE659" s="126">
        <f t="shared" si="116"/>
        <v>0</v>
      </c>
      <c r="BF659" s="126">
        <f t="shared" si="117"/>
        <v>0</v>
      </c>
      <c r="BG659" s="126">
        <f t="shared" si="118"/>
        <v>0</v>
      </c>
      <c r="BH659" s="126">
        <f t="shared" si="119"/>
        <v>0</v>
      </c>
      <c r="BI659" s="126">
        <f t="shared" si="120"/>
        <v>0</v>
      </c>
      <c r="BJ659" s="131">
        <f t="shared" si="114"/>
        <v>0</v>
      </c>
    </row>
    <row r="660" spans="1:62" ht="13.5" thickBot="1">
      <c r="A660" s="9" t="s">
        <v>677</v>
      </c>
      <c r="B660" s="11">
        <v>1239669.23</v>
      </c>
      <c r="C660" s="11">
        <v>1239669.23</v>
      </c>
      <c r="D660" s="11">
        <v>1239669.23</v>
      </c>
      <c r="E660" s="11">
        <v>1239669.23</v>
      </c>
      <c r="F660" s="11">
        <v>1239669.23</v>
      </c>
      <c r="G660" s="11">
        <v>1239669.23</v>
      </c>
      <c r="H660" s="11">
        <v>1239669.23</v>
      </c>
      <c r="I660" s="11">
        <v>1239669.23</v>
      </c>
      <c r="J660" s="11">
        <v>1239669.23</v>
      </c>
      <c r="K660" s="11">
        <v>1239669.23</v>
      </c>
      <c r="L660" s="11">
        <v>1239669.23</v>
      </c>
      <c r="M660" s="11">
        <v>1239669.23</v>
      </c>
      <c r="N660" s="11">
        <v>1203544.03</v>
      </c>
      <c r="O660" s="11">
        <v>-1039926.64</v>
      </c>
      <c r="P660" s="11">
        <v>-1045897.71</v>
      </c>
      <c r="Q660" s="11">
        <v>-1051868.78</v>
      </c>
      <c r="R660" s="11">
        <v>-1057839.8500000001</v>
      </c>
      <c r="S660" s="11">
        <v>-1063810.92</v>
      </c>
      <c r="T660" s="11">
        <v>-1069781.99</v>
      </c>
      <c r="U660" s="11">
        <v>-1075753.06</v>
      </c>
      <c r="V660" s="11">
        <v>-1081724.1299999999</v>
      </c>
      <c r="W660" s="11">
        <v>-1087695.2</v>
      </c>
      <c r="X660" s="11">
        <v>-1093666.27</v>
      </c>
      <c r="Y660" s="11">
        <v>-1099637.3400000001</v>
      </c>
      <c r="Z660" s="11">
        <v>-1105608.4099999999</v>
      </c>
      <c r="AA660" s="11">
        <v>-1075367.28</v>
      </c>
      <c r="AB660" s="11">
        <v>-5971.07</v>
      </c>
      <c r="AC660" s="11">
        <v>-5971.07</v>
      </c>
      <c r="AD660" s="11">
        <v>-5971.07</v>
      </c>
      <c r="AE660" s="11">
        <v>-5971.07</v>
      </c>
      <c r="AF660" s="11">
        <v>-5971.07</v>
      </c>
      <c r="AG660" s="11">
        <v>-5971.07</v>
      </c>
      <c r="AH660" s="11">
        <v>-5971.07</v>
      </c>
      <c r="AI660" s="11">
        <v>-5971.07</v>
      </c>
      <c r="AJ660" s="11">
        <v>-5971.07</v>
      </c>
      <c r="AK660" s="11">
        <v>-5971.07</v>
      </c>
      <c r="AL660" s="11">
        <v>-5971.07</v>
      </c>
      <c r="AM660" s="11">
        <v>-5971.07</v>
      </c>
      <c r="AN660" s="11">
        <v>-5884.07</v>
      </c>
      <c r="AO660" t="str">
        <f t="shared" si="111"/>
        <v>GD</v>
      </c>
      <c r="AP660" t="str">
        <f>IFERROR(IF(VLOOKUP(MID(A660,4,2),'Data.Lookup - Do Not Print'!$S$3:$T$7,2,FALSE)=1,MID(A660,4,2),0),"AN")</f>
        <v>WA</v>
      </c>
      <c r="AQ660" t="s">
        <v>986</v>
      </c>
      <c r="AR660" t="str">
        <f t="shared" si="112"/>
        <v>392046</v>
      </c>
      <c r="AS660" t="str">
        <f>IF(AO660="GD",VLOOKUP(_xlfn.NUMBERVALUE(AR660),'Data.Lookup - Do Not Print'!$D$3:$E$12,2,TRUE),VLOOKUP(_xlfn.NUMBERVALUE(AR660),'Data.Lookup - Do Not Print'!$A$3:$B$16,2,TRUE))</f>
        <v>Transportation - Tools</v>
      </c>
      <c r="AT660">
        <v>4</v>
      </c>
      <c r="AU660" t="str">
        <f t="shared" si="113"/>
        <v>GD.WA4</v>
      </c>
      <c r="AV660" s="46">
        <f>VLOOKUP($AU660,'2022-Allocations'!$I$6:$T$24,AV$8,FALSE)</f>
        <v>0</v>
      </c>
      <c r="AW660" s="46">
        <f>VLOOKUP($AU660,'2022-Allocations'!$I$6:$T$24,AW$8,FALSE)</f>
        <v>1</v>
      </c>
      <c r="AX660" s="46">
        <f>VLOOKUP($AU660,'2022-Allocations'!$I$6:$T$24,AX$8,FALSE)</f>
        <v>0</v>
      </c>
      <c r="AY660" s="46">
        <f>VLOOKUP($AU660,'2022-Allocations'!$I$6:$T$24,AY$8,FALSE)</f>
        <v>0</v>
      </c>
      <c r="AZ660" s="46">
        <f>VLOOKUP($AU660,'2022-Allocations'!$I$6:$T$24,AZ$8,FALSE)</f>
        <v>0</v>
      </c>
      <c r="BA660" s="121">
        <f t="shared" si="110"/>
        <v>0</v>
      </c>
      <c r="BB660" s="46">
        <f>VLOOKUP(A660,'Data.Lookup - Do Not Print'!$G$3:$I$802,3,FALSE)</f>
        <v>5.7799999999999997E-2</v>
      </c>
      <c r="BC660" s="46">
        <f>VLOOKUP(A660,'Data.Lookup - Do Not Print'!$M$3:$O$802,3,FALSE)</f>
        <v>2.3300000000000001E-2</v>
      </c>
      <c r="BD660" s="46" t="str">
        <f t="shared" si="115"/>
        <v>N</v>
      </c>
      <c r="BE660" s="126">
        <f t="shared" si="116"/>
        <v>0</v>
      </c>
      <c r="BF660" s="126">
        <f t="shared" si="117"/>
        <v>1203544</v>
      </c>
      <c r="BG660" s="126">
        <f t="shared" si="118"/>
        <v>0</v>
      </c>
      <c r="BH660" s="126">
        <f t="shared" si="119"/>
        <v>0</v>
      </c>
      <c r="BI660" s="126">
        <f t="shared" si="120"/>
        <v>0</v>
      </c>
      <c r="BJ660" s="131">
        <f t="shared" si="114"/>
        <v>0</v>
      </c>
    </row>
    <row r="661" spans="1:62" ht="13.5" thickBot="1">
      <c r="A661" s="9" t="s">
        <v>678</v>
      </c>
      <c r="B661" s="12">
        <v>0</v>
      </c>
      <c r="C661" s="12">
        <v>0</v>
      </c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t="str">
        <f t="shared" si="111"/>
        <v>GD</v>
      </c>
      <c r="AP661" t="str">
        <f>IFERROR(IF(VLOOKUP(MID(A661,4,2),'Data.Lookup - Do Not Print'!$S$3:$T$7,2,FALSE)=1,MID(A661,4,2),0),"AN")</f>
        <v>WA</v>
      </c>
      <c r="AQ661" t="s">
        <v>986</v>
      </c>
      <c r="AR661" t="str">
        <f t="shared" si="112"/>
        <v>392047</v>
      </c>
      <c r="AS661" t="str">
        <f>IF(AO661="GD",VLOOKUP(_xlfn.NUMBERVALUE(AR661),'Data.Lookup - Do Not Print'!$D$3:$E$12,2,TRUE),VLOOKUP(_xlfn.NUMBERVALUE(AR661),'Data.Lookup - Do Not Print'!$A$3:$B$16,2,TRUE))</f>
        <v>Transportation - Tools</v>
      </c>
      <c r="AT661">
        <v>4</v>
      </c>
      <c r="AU661" t="str">
        <f t="shared" si="113"/>
        <v>GD.WA4</v>
      </c>
      <c r="AV661" s="46">
        <f>VLOOKUP($AU661,'2022-Allocations'!$I$6:$T$24,AV$8,FALSE)</f>
        <v>0</v>
      </c>
      <c r="AW661" s="46">
        <f>VLOOKUP($AU661,'2022-Allocations'!$I$6:$T$24,AW$8,FALSE)</f>
        <v>1</v>
      </c>
      <c r="AX661" s="46">
        <f>VLOOKUP($AU661,'2022-Allocations'!$I$6:$T$24,AX$8,FALSE)</f>
        <v>0</v>
      </c>
      <c r="AY661" s="46">
        <f>VLOOKUP($AU661,'2022-Allocations'!$I$6:$T$24,AY$8,FALSE)</f>
        <v>0</v>
      </c>
      <c r="AZ661" s="46">
        <f>VLOOKUP($AU661,'2022-Allocations'!$I$6:$T$24,AZ$8,FALSE)</f>
        <v>0</v>
      </c>
      <c r="BA661" s="121">
        <f t="shared" si="110"/>
        <v>0</v>
      </c>
      <c r="BB661" s="46">
        <f>VLOOKUP(A661,'Data.Lookup - Do Not Print'!$G$3:$I$802,3,FALSE)</f>
        <v>5.7799999999999997E-2</v>
      </c>
      <c r="BC661" s="46">
        <f>VLOOKUP(A661,'Data.Lookup - Do Not Print'!$M$3:$O$802,3,FALSE)</f>
        <v>2.3300000000000001E-2</v>
      </c>
      <c r="BD661" s="46" t="str">
        <f t="shared" si="115"/>
        <v>N</v>
      </c>
      <c r="BE661" s="126">
        <f t="shared" si="116"/>
        <v>0</v>
      </c>
      <c r="BF661" s="126">
        <f t="shared" si="117"/>
        <v>0</v>
      </c>
      <c r="BG661" s="126">
        <f t="shared" si="118"/>
        <v>0</v>
      </c>
      <c r="BH661" s="126">
        <f t="shared" si="119"/>
        <v>0</v>
      </c>
      <c r="BI661" s="126">
        <f t="shared" si="120"/>
        <v>0</v>
      </c>
      <c r="BJ661" s="131">
        <f t="shared" si="114"/>
        <v>0</v>
      </c>
    </row>
    <row r="662" spans="1:62" ht="13.5" thickBot="1">
      <c r="A662" s="9" t="s">
        <v>679</v>
      </c>
      <c r="B662" s="11">
        <v>2477133.98</v>
      </c>
      <c r="C662" s="11">
        <v>2477504.9700000002</v>
      </c>
      <c r="D662" s="11">
        <v>2477504.9700000002</v>
      </c>
      <c r="E662" s="11">
        <v>2477504.9700000002</v>
      </c>
      <c r="F662" s="11">
        <v>2477504.9700000002</v>
      </c>
      <c r="G662" s="11">
        <v>2477504.9700000002</v>
      </c>
      <c r="H662" s="11">
        <v>2477504.9700000002</v>
      </c>
      <c r="I662" s="11">
        <v>2477504.9700000002</v>
      </c>
      <c r="J662" s="11">
        <v>2477504.9700000002</v>
      </c>
      <c r="K662" s="11">
        <v>2477504.9700000002</v>
      </c>
      <c r="L662" s="11">
        <v>2477504.9700000002</v>
      </c>
      <c r="M662" s="11">
        <v>2477504.9700000002</v>
      </c>
      <c r="N662" s="11">
        <v>2590940.98</v>
      </c>
      <c r="O662" s="11">
        <v>-1240157.24</v>
      </c>
      <c r="P662" s="11">
        <v>-1252089.6599999999</v>
      </c>
      <c r="Q662" s="11">
        <v>-1264022.98</v>
      </c>
      <c r="R662" s="11">
        <v>-1275956.3</v>
      </c>
      <c r="S662" s="11">
        <v>-1287889.6200000001</v>
      </c>
      <c r="T662" s="11">
        <v>-1299822.94</v>
      </c>
      <c r="U662" s="11">
        <v>-1311756.26</v>
      </c>
      <c r="V662" s="11">
        <v>-1323689.58</v>
      </c>
      <c r="W662" s="11">
        <v>-1335622.8999999999</v>
      </c>
      <c r="X662" s="11">
        <v>-1347556.22</v>
      </c>
      <c r="Y662" s="11">
        <v>-1359489.54</v>
      </c>
      <c r="Z662" s="11">
        <v>-1371422.86</v>
      </c>
      <c r="AA662" s="11">
        <v>-1383629.37</v>
      </c>
      <c r="AB662" s="11">
        <v>-11933.09</v>
      </c>
      <c r="AC662" s="11">
        <v>-11932.42</v>
      </c>
      <c r="AD662" s="11">
        <v>-11933.32</v>
      </c>
      <c r="AE662" s="11">
        <v>-11933.32</v>
      </c>
      <c r="AF662" s="11">
        <v>-11933.32</v>
      </c>
      <c r="AG662" s="11">
        <v>-11933.32</v>
      </c>
      <c r="AH662" s="11">
        <v>-11933.32</v>
      </c>
      <c r="AI662" s="11">
        <v>-11933.32</v>
      </c>
      <c r="AJ662" s="11">
        <v>-11933.32</v>
      </c>
      <c r="AK662" s="11">
        <v>-11933.32</v>
      </c>
      <c r="AL662" s="11">
        <v>-11933.32</v>
      </c>
      <c r="AM662" s="11">
        <v>-11933.32</v>
      </c>
      <c r="AN662" s="11">
        <v>-12206.51</v>
      </c>
      <c r="AO662" t="str">
        <f t="shared" si="111"/>
        <v>GD</v>
      </c>
      <c r="AP662" t="str">
        <f>IFERROR(IF(VLOOKUP(MID(A662,4,2),'Data.Lookup - Do Not Print'!$S$3:$T$7,2,FALSE)=1,MID(A662,4,2),0),"AN")</f>
        <v>WA</v>
      </c>
      <c r="AQ662" t="s">
        <v>986</v>
      </c>
      <c r="AR662" t="str">
        <f t="shared" si="112"/>
        <v>392048</v>
      </c>
      <c r="AS662" t="str">
        <f>IF(AO662="GD",VLOOKUP(_xlfn.NUMBERVALUE(AR662),'Data.Lookup - Do Not Print'!$D$3:$E$12,2,TRUE),VLOOKUP(_xlfn.NUMBERVALUE(AR662),'Data.Lookup - Do Not Print'!$A$3:$B$16,2,TRUE))</f>
        <v>Transportation - Tools</v>
      </c>
      <c r="AT662">
        <v>4</v>
      </c>
      <c r="AU662" t="str">
        <f t="shared" si="113"/>
        <v>GD.WA4</v>
      </c>
      <c r="AV662" s="46">
        <f>VLOOKUP($AU662,'2022-Allocations'!$I$6:$T$24,AV$8,FALSE)</f>
        <v>0</v>
      </c>
      <c r="AW662" s="46">
        <f>VLOOKUP($AU662,'2022-Allocations'!$I$6:$T$24,AW$8,FALSE)</f>
        <v>1</v>
      </c>
      <c r="AX662" s="46">
        <f>VLOOKUP($AU662,'2022-Allocations'!$I$6:$T$24,AX$8,FALSE)</f>
        <v>0</v>
      </c>
      <c r="AY662" s="46">
        <f>VLOOKUP($AU662,'2022-Allocations'!$I$6:$T$24,AY$8,FALSE)</f>
        <v>0</v>
      </c>
      <c r="AZ662" s="46">
        <f>VLOOKUP($AU662,'2022-Allocations'!$I$6:$T$24,AZ$8,FALSE)</f>
        <v>0</v>
      </c>
      <c r="BA662" s="121">
        <f t="shared" si="110"/>
        <v>0</v>
      </c>
      <c r="BB662" s="46">
        <f>VLOOKUP(A662,'Data.Lookup - Do Not Print'!$G$3:$I$802,3,FALSE)</f>
        <v>5.7799999999999997E-2</v>
      </c>
      <c r="BC662" s="46">
        <f>VLOOKUP(A662,'Data.Lookup - Do Not Print'!$M$3:$O$802,3,FALSE)</f>
        <v>2.3300000000000001E-2</v>
      </c>
      <c r="BD662" s="46" t="str">
        <f t="shared" si="115"/>
        <v>N</v>
      </c>
      <c r="BE662" s="126">
        <f t="shared" si="116"/>
        <v>0</v>
      </c>
      <c r="BF662" s="126">
        <f t="shared" si="117"/>
        <v>2590941</v>
      </c>
      <c r="BG662" s="126">
        <f t="shared" si="118"/>
        <v>0</v>
      </c>
      <c r="BH662" s="126">
        <f t="shared" si="119"/>
        <v>0</v>
      </c>
      <c r="BI662" s="126">
        <f t="shared" si="120"/>
        <v>0</v>
      </c>
      <c r="BJ662" s="131">
        <f t="shared" si="114"/>
        <v>0</v>
      </c>
    </row>
    <row r="663" spans="1:62" ht="13.5" thickBot="1">
      <c r="A663" s="9" t="s">
        <v>680</v>
      </c>
      <c r="B663" s="11">
        <v>1665677.29</v>
      </c>
      <c r="C663" s="11">
        <v>1665677.29</v>
      </c>
      <c r="D663" s="11">
        <v>1665677.29</v>
      </c>
      <c r="E663" s="11">
        <v>1665677.29</v>
      </c>
      <c r="F663" s="11">
        <v>1665677.29</v>
      </c>
      <c r="G663" s="11">
        <v>1665677.29</v>
      </c>
      <c r="H663" s="11">
        <v>1886595.16</v>
      </c>
      <c r="I663" s="11">
        <v>1886595.16</v>
      </c>
      <c r="J663" s="11">
        <v>1886595.16</v>
      </c>
      <c r="K663" s="11">
        <v>1886595.16</v>
      </c>
      <c r="L663" s="11">
        <v>1886595.16</v>
      </c>
      <c r="M663" s="11">
        <v>1886595.16</v>
      </c>
      <c r="N663" s="11">
        <v>1886595.16</v>
      </c>
      <c r="O663" s="11">
        <v>-972391.71</v>
      </c>
      <c r="P663" s="11">
        <v>-979220.99</v>
      </c>
      <c r="Q663" s="11">
        <v>-986050.27</v>
      </c>
      <c r="R663" s="11">
        <v>-992879.55</v>
      </c>
      <c r="S663" s="11">
        <v>-999708.83</v>
      </c>
      <c r="T663" s="11">
        <v>-1006538.11</v>
      </c>
      <c r="U663" s="11">
        <v>-1013820.27</v>
      </c>
      <c r="V663" s="11">
        <v>-1021555.31</v>
      </c>
      <c r="W663" s="11">
        <v>-1029290.35</v>
      </c>
      <c r="X663" s="11">
        <v>-1037025.39</v>
      </c>
      <c r="Y663" s="11">
        <v>-1044760.43</v>
      </c>
      <c r="Z663" s="11">
        <v>-1052495.47</v>
      </c>
      <c r="AA663" s="11">
        <v>-1060230.51</v>
      </c>
      <c r="AB663" s="11">
        <v>-6888.96</v>
      </c>
      <c r="AC663" s="11">
        <v>-6829.28</v>
      </c>
      <c r="AD663" s="11">
        <v>-6829.28</v>
      </c>
      <c r="AE663" s="11">
        <v>-6829.28</v>
      </c>
      <c r="AF663" s="11">
        <v>-6829.28</v>
      </c>
      <c r="AG663" s="11">
        <v>-6829.28</v>
      </c>
      <c r="AH663" s="11">
        <v>-7282.16</v>
      </c>
      <c r="AI663" s="11">
        <v>-7735.04</v>
      </c>
      <c r="AJ663" s="11">
        <v>-7735.04</v>
      </c>
      <c r="AK663" s="11">
        <v>-7735.04</v>
      </c>
      <c r="AL663" s="11">
        <v>-7735.04</v>
      </c>
      <c r="AM663" s="11">
        <v>-7735.04</v>
      </c>
      <c r="AN663" s="11">
        <v>-7735.04</v>
      </c>
      <c r="AO663" t="str">
        <f t="shared" si="111"/>
        <v>GD</v>
      </c>
      <c r="AP663" t="str">
        <f>IFERROR(IF(VLOOKUP(MID(A663,4,2),'Data.Lookup - Do Not Print'!$S$3:$T$7,2,FALSE)=1,MID(A663,4,2),0),"AN")</f>
        <v>WA</v>
      </c>
      <c r="AQ663" t="s">
        <v>986</v>
      </c>
      <c r="AR663" t="str">
        <f t="shared" si="112"/>
        <v>392056</v>
      </c>
      <c r="AS663" t="str">
        <f>IF(AO663="GD",VLOOKUP(_xlfn.NUMBERVALUE(AR663),'Data.Lookup - Do Not Print'!$D$3:$E$12,2,TRUE),VLOOKUP(_xlfn.NUMBERVALUE(AR663),'Data.Lookup - Do Not Print'!$A$3:$B$16,2,TRUE))</f>
        <v>Transportation - Tools</v>
      </c>
      <c r="AT663">
        <v>4</v>
      </c>
      <c r="AU663" t="str">
        <f t="shared" si="113"/>
        <v>GD.WA4</v>
      </c>
      <c r="AV663" s="46">
        <f>VLOOKUP($AU663,'2022-Allocations'!$I$6:$T$24,AV$8,FALSE)</f>
        <v>0</v>
      </c>
      <c r="AW663" s="46">
        <f>VLOOKUP($AU663,'2022-Allocations'!$I$6:$T$24,AW$8,FALSE)</f>
        <v>1</v>
      </c>
      <c r="AX663" s="46">
        <f>VLOOKUP($AU663,'2022-Allocations'!$I$6:$T$24,AX$8,FALSE)</f>
        <v>0</v>
      </c>
      <c r="AY663" s="46">
        <f>VLOOKUP($AU663,'2022-Allocations'!$I$6:$T$24,AY$8,FALSE)</f>
        <v>0</v>
      </c>
      <c r="AZ663" s="46">
        <f>VLOOKUP($AU663,'2022-Allocations'!$I$6:$T$24,AZ$8,FALSE)</f>
        <v>0</v>
      </c>
      <c r="BA663" s="121">
        <f t="shared" si="110"/>
        <v>0</v>
      </c>
      <c r="BB663" s="46">
        <f>VLOOKUP(A663,'Data.Lookup - Do Not Print'!$G$3:$I$802,3,FALSE)</f>
        <v>4.9200000000000001E-2</v>
      </c>
      <c r="BC663" s="46">
        <f>VLOOKUP(A663,'Data.Lookup - Do Not Print'!$M$3:$O$802,3,FALSE)</f>
        <v>2.0400000000000001E-2</v>
      </c>
      <c r="BD663" s="46" t="str">
        <f t="shared" si="115"/>
        <v>N</v>
      </c>
      <c r="BE663" s="126">
        <f t="shared" si="116"/>
        <v>0</v>
      </c>
      <c r="BF663" s="126">
        <f t="shared" si="117"/>
        <v>1886595</v>
      </c>
      <c r="BG663" s="126">
        <f t="shared" si="118"/>
        <v>0</v>
      </c>
      <c r="BH663" s="126">
        <f t="shared" si="119"/>
        <v>0</v>
      </c>
      <c r="BI663" s="126">
        <f t="shared" si="120"/>
        <v>0</v>
      </c>
      <c r="BJ663" s="131">
        <f t="shared" si="114"/>
        <v>0</v>
      </c>
    </row>
    <row r="664" spans="1:62" ht="13.5" thickBot="1">
      <c r="A664" s="9" t="s">
        <v>681</v>
      </c>
      <c r="B664" s="11">
        <v>1125757.73</v>
      </c>
      <c r="C664" s="11">
        <v>1125757.73</v>
      </c>
      <c r="D664" s="11">
        <v>1125757.73</v>
      </c>
      <c r="E664" s="11">
        <v>1125757.73</v>
      </c>
      <c r="F664" s="11">
        <v>1125757.73</v>
      </c>
      <c r="G664" s="11">
        <v>1125757.73</v>
      </c>
      <c r="H664" s="11">
        <v>1125757.73</v>
      </c>
      <c r="I664" s="11">
        <v>1125757.73</v>
      </c>
      <c r="J664" s="11">
        <v>1125757.73</v>
      </c>
      <c r="K664" s="11">
        <v>1125757.73</v>
      </c>
      <c r="L664" s="11">
        <v>1125757.73</v>
      </c>
      <c r="M664" s="11">
        <v>1125757.73</v>
      </c>
      <c r="N664" s="11">
        <v>1125757.73</v>
      </c>
      <c r="O664" s="11">
        <v>-637099.93999999994</v>
      </c>
      <c r="P664" s="11">
        <v>-641715.55000000005</v>
      </c>
      <c r="Q664" s="11">
        <v>-646331.16</v>
      </c>
      <c r="R664" s="11">
        <v>-650946.77</v>
      </c>
      <c r="S664" s="11">
        <v>-655562.38</v>
      </c>
      <c r="T664" s="11">
        <v>-660177.99</v>
      </c>
      <c r="U664" s="11">
        <v>-664793.59999999998</v>
      </c>
      <c r="V664" s="11">
        <v>-669409.21</v>
      </c>
      <c r="W664" s="11">
        <v>-674024.82</v>
      </c>
      <c r="X664" s="11">
        <v>-678640.43</v>
      </c>
      <c r="Y664" s="11">
        <v>-683256.04</v>
      </c>
      <c r="Z664" s="11">
        <v>-687871.65</v>
      </c>
      <c r="AA664" s="11">
        <v>-692487.26</v>
      </c>
      <c r="AB664" s="11">
        <v>-4615.6099999999997</v>
      </c>
      <c r="AC664" s="11">
        <v>-4615.6099999999997</v>
      </c>
      <c r="AD664" s="11">
        <v>-4615.6099999999997</v>
      </c>
      <c r="AE664" s="11">
        <v>-4615.6099999999997</v>
      </c>
      <c r="AF664" s="11">
        <v>-4615.6099999999997</v>
      </c>
      <c r="AG664" s="11">
        <v>-4615.6099999999997</v>
      </c>
      <c r="AH664" s="11">
        <v>-4615.6099999999997</v>
      </c>
      <c r="AI664" s="11">
        <v>-4615.6099999999997</v>
      </c>
      <c r="AJ664" s="11">
        <v>-4615.6099999999997</v>
      </c>
      <c r="AK664" s="11">
        <v>-4615.6099999999997</v>
      </c>
      <c r="AL664" s="11">
        <v>-4615.6099999999997</v>
      </c>
      <c r="AM664" s="11">
        <v>-4615.6099999999997</v>
      </c>
      <c r="AN664" s="11">
        <v>-4615.6099999999997</v>
      </c>
      <c r="AO664" t="str">
        <f t="shared" si="111"/>
        <v>GD</v>
      </c>
      <c r="AP664" t="str">
        <f>IFERROR(IF(VLOOKUP(MID(A664,4,2),'Data.Lookup - Do Not Print'!$S$3:$T$7,2,FALSE)=1,MID(A664,4,2),0),"AN")</f>
        <v>WA</v>
      </c>
      <c r="AQ664" t="s">
        <v>986</v>
      </c>
      <c r="AR664" t="str">
        <f t="shared" si="112"/>
        <v>392057</v>
      </c>
      <c r="AS664" t="str">
        <f>IF(AO664="GD",VLOOKUP(_xlfn.NUMBERVALUE(AR664),'Data.Lookup - Do Not Print'!$D$3:$E$12,2,TRUE),VLOOKUP(_xlfn.NUMBERVALUE(AR664),'Data.Lookup - Do Not Print'!$A$3:$B$16,2,TRUE))</f>
        <v>Transportation - Tools</v>
      </c>
      <c r="AT664">
        <v>4</v>
      </c>
      <c r="AU664" t="str">
        <f t="shared" si="113"/>
        <v>GD.WA4</v>
      </c>
      <c r="AV664" s="46">
        <f>VLOOKUP($AU664,'2022-Allocations'!$I$6:$T$24,AV$8,FALSE)</f>
        <v>0</v>
      </c>
      <c r="AW664" s="46">
        <f>VLOOKUP($AU664,'2022-Allocations'!$I$6:$T$24,AW$8,FALSE)</f>
        <v>1</v>
      </c>
      <c r="AX664" s="46">
        <f>VLOOKUP($AU664,'2022-Allocations'!$I$6:$T$24,AX$8,FALSE)</f>
        <v>0</v>
      </c>
      <c r="AY664" s="46">
        <f>VLOOKUP($AU664,'2022-Allocations'!$I$6:$T$24,AY$8,FALSE)</f>
        <v>0</v>
      </c>
      <c r="AZ664" s="46">
        <f>VLOOKUP($AU664,'2022-Allocations'!$I$6:$T$24,AZ$8,FALSE)</f>
        <v>0</v>
      </c>
      <c r="BA664" s="121">
        <f t="shared" si="110"/>
        <v>0</v>
      </c>
      <c r="BB664" s="46">
        <f>VLOOKUP(A664,'Data.Lookup - Do Not Print'!$G$3:$I$802,3,FALSE)</f>
        <v>4.9200000000000001E-2</v>
      </c>
      <c r="BC664" s="46">
        <f>VLOOKUP(A664,'Data.Lookup - Do Not Print'!$M$3:$O$802,3,FALSE)</f>
        <v>2.0400000000000001E-2</v>
      </c>
      <c r="BD664" s="46" t="str">
        <f t="shared" si="115"/>
        <v>N</v>
      </c>
      <c r="BE664" s="126">
        <f t="shared" si="116"/>
        <v>0</v>
      </c>
      <c r="BF664" s="126">
        <f t="shared" si="117"/>
        <v>1125758</v>
      </c>
      <c r="BG664" s="126">
        <f t="shared" si="118"/>
        <v>0</v>
      </c>
      <c r="BH664" s="126">
        <f t="shared" si="119"/>
        <v>0</v>
      </c>
      <c r="BI664" s="126">
        <f t="shared" si="120"/>
        <v>0</v>
      </c>
      <c r="BJ664" s="131">
        <f t="shared" si="114"/>
        <v>0</v>
      </c>
    </row>
    <row r="665" spans="1:62" ht="13.5" thickBot="1">
      <c r="A665" s="9" t="s">
        <v>682</v>
      </c>
      <c r="B665" s="11">
        <v>1763087.15</v>
      </c>
      <c r="C665" s="11">
        <v>1763087.15</v>
      </c>
      <c r="D665" s="11">
        <v>1763087.15</v>
      </c>
      <c r="E665" s="11">
        <v>1997554.98</v>
      </c>
      <c r="F665" s="11">
        <v>1997554.98</v>
      </c>
      <c r="G665" s="11">
        <v>1997554.98</v>
      </c>
      <c r="H665" s="11">
        <v>1997554.98</v>
      </c>
      <c r="I665" s="11">
        <v>1997554.98</v>
      </c>
      <c r="J665" s="11">
        <v>1997554.98</v>
      </c>
      <c r="K665" s="11">
        <v>1997554.98</v>
      </c>
      <c r="L665" s="11">
        <v>1997554.98</v>
      </c>
      <c r="M665" s="11">
        <v>1997554.98</v>
      </c>
      <c r="N665" s="11">
        <v>1997554.98</v>
      </c>
      <c r="O665" s="11">
        <v>-776687.99</v>
      </c>
      <c r="P665" s="11">
        <v>-785121.42</v>
      </c>
      <c r="Q665" s="11">
        <v>-793554.85</v>
      </c>
      <c r="R665" s="11">
        <v>-802549.05</v>
      </c>
      <c r="S665" s="11">
        <v>-812104.02</v>
      </c>
      <c r="T665" s="11">
        <v>-821658.99</v>
      </c>
      <c r="U665" s="11">
        <v>-831213.96</v>
      </c>
      <c r="V665" s="11">
        <v>-840768.93</v>
      </c>
      <c r="W665" s="11">
        <v>-850323.9</v>
      </c>
      <c r="X665" s="11">
        <v>-859878.87</v>
      </c>
      <c r="Y665" s="11">
        <v>-869433.84</v>
      </c>
      <c r="Z665" s="11">
        <v>-878988.81</v>
      </c>
      <c r="AA665" s="11">
        <v>-888543.78</v>
      </c>
      <c r="AB665" s="11">
        <v>-8433.43</v>
      </c>
      <c r="AC665" s="11">
        <v>-8433.43</v>
      </c>
      <c r="AD665" s="11">
        <v>-8433.43</v>
      </c>
      <c r="AE665" s="11">
        <v>-8994.2000000000007</v>
      </c>
      <c r="AF665" s="11">
        <v>-9554.9699999999993</v>
      </c>
      <c r="AG665" s="11">
        <v>-9554.9699999999993</v>
      </c>
      <c r="AH665" s="11">
        <v>-9554.9699999999993</v>
      </c>
      <c r="AI665" s="11">
        <v>-9554.9699999999993</v>
      </c>
      <c r="AJ665" s="11">
        <v>-9554.9699999999993</v>
      </c>
      <c r="AK665" s="11">
        <v>-9554.9699999999993</v>
      </c>
      <c r="AL665" s="11">
        <v>-9554.9699999999993</v>
      </c>
      <c r="AM665" s="11">
        <v>-9554.9699999999993</v>
      </c>
      <c r="AN665" s="11">
        <v>-9554.9699999999993</v>
      </c>
      <c r="AO665" t="str">
        <f t="shared" si="111"/>
        <v>GD</v>
      </c>
      <c r="AP665" t="str">
        <f>IFERROR(IF(VLOOKUP(MID(A665,4,2),'Data.Lookup - Do Not Print'!$S$3:$T$7,2,FALSE)=1,MID(A665,4,2),0),"AN")</f>
        <v>WA</v>
      </c>
      <c r="AQ665" t="s">
        <v>986</v>
      </c>
      <c r="AR665" t="str">
        <f t="shared" si="112"/>
        <v>392058</v>
      </c>
      <c r="AS665" t="str">
        <f>IF(AO665="GD",VLOOKUP(_xlfn.NUMBERVALUE(AR665),'Data.Lookup - Do Not Print'!$D$3:$E$12,2,TRUE),VLOOKUP(_xlfn.NUMBERVALUE(AR665),'Data.Lookup - Do Not Print'!$A$3:$B$16,2,TRUE))</f>
        <v>Transportation - Tools</v>
      </c>
      <c r="AT665">
        <v>4</v>
      </c>
      <c r="AU665" t="str">
        <f t="shared" si="113"/>
        <v>GD.WA4</v>
      </c>
      <c r="AV665" s="46">
        <f>VLOOKUP($AU665,'2022-Allocations'!$I$6:$T$24,AV$8,FALSE)</f>
        <v>0</v>
      </c>
      <c r="AW665" s="46">
        <f>VLOOKUP($AU665,'2022-Allocations'!$I$6:$T$24,AW$8,FALSE)</f>
        <v>1</v>
      </c>
      <c r="AX665" s="46">
        <f>VLOOKUP($AU665,'2022-Allocations'!$I$6:$T$24,AX$8,FALSE)</f>
        <v>0</v>
      </c>
      <c r="AY665" s="46">
        <f>VLOOKUP($AU665,'2022-Allocations'!$I$6:$T$24,AY$8,FALSE)</f>
        <v>0</v>
      </c>
      <c r="AZ665" s="46">
        <f>VLOOKUP($AU665,'2022-Allocations'!$I$6:$T$24,AZ$8,FALSE)</f>
        <v>0</v>
      </c>
      <c r="BA665" s="121">
        <f t="shared" si="110"/>
        <v>0</v>
      </c>
      <c r="BB665" s="46">
        <f>VLOOKUP(A665,'Data.Lookup - Do Not Print'!$G$3:$I$802,3,FALSE)</f>
        <v>5.74E-2</v>
      </c>
      <c r="BC665" s="46">
        <f>VLOOKUP(A665,'Data.Lookup - Do Not Print'!$M$3:$O$802,3,FALSE)</f>
        <v>2.8000000000000001E-2</v>
      </c>
      <c r="BD665" s="46" t="str">
        <f t="shared" si="115"/>
        <v>N</v>
      </c>
      <c r="BE665" s="126">
        <f t="shared" si="116"/>
        <v>0</v>
      </c>
      <c r="BF665" s="126">
        <f t="shared" si="117"/>
        <v>1997555</v>
      </c>
      <c r="BG665" s="126">
        <f t="shared" si="118"/>
        <v>0</v>
      </c>
      <c r="BH665" s="126">
        <f t="shared" si="119"/>
        <v>0</v>
      </c>
      <c r="BI665" s="126">
        <f t="shared" si="120"/>
        <v>0</v>
      </c>
      <c r="BJ665" s="131">
        <f t="shared" si="114"/>
        <v>0</v>
      </c>
    </row>
    <row r="666" spans="1:62" ht="13.5" thickBot="1">
      <c r="A666" s="9" t="s">
        <v>683</v>
      </c>
      <c r="B666" s="11">
        <v>101711.45</v>
      </c>
      <c r="C666" s="11">
        <v>101711.45</v>
      </c>
      <c r="D666" s="11">
        <v>101711.45</v>
      </c>
      <c r="E666" s="11">
        <v>101711.45</v>
      </c>
      <c r="F666" s="11">
        <v>101711.45</v>
      </c>
      <c r="G666" s="11">
        <v>101711.45</v>
      </c>
      <c r="H666" s="11">
        <v>101711.45</v>
      </c>
      <c r="I666" s="11">
        <v>101711.45</v>
      </c>
      <c r="J666" s="11">
        <v>101711.45</v>
      </c>
      <c r="K666" s="11">
        <v>101711.45</v>
      </c>
      <c r="L666" s="11">
        <v>101711.45</v>
      </c>
      <c r="M666" s="11">
        <v>101711.45</v>
      </c>
      <c r="N666" s="11">
        <v>101711.45</v>
      </c>
      <c r="O666" s="11">
        <v>-100678.47</v>
      </c>
      <c r="P666" s="11">
        <v>-101164.99</v>
      </c>
      <c r="Q666" s="11">
        <v>-101651.51</v>
      </c>
      <c r="R666" s="11">
        <v>-101711.45</v>
      </c>
      <c r="S666" s="11">
        <v>-101711.45</v>
      </c>
      <c r="T666" s="11">
        <v>-101711.45</v>
      </c>
      <c r="U666" s="11">
        <v>-101711.45</v>
      </c>
      <c r="V666" s="11">
        <v>-101711.45</v>
      </c>
      <c r="W666" s="11">
        <v>-101711.45</v>
      </c>
      <c r="X666" s="11">
        <v>-101711.45</v>
      </c>
      <c r="Y666" s="11">
        <v>-101711.45</v>
      </c>
      <c r="Z666" s="11">
        <v>-101711.45</v>
      </c>
      <c r="AA666" s="11">
        <v>-101711.45</v>
      </c>
      <c r="AB666" s="11">
        <v>-486.52</v>
      </c>
      <c r="AC666" s="11">
        <v>-486.52</v>
      </c>
      <c r="AD666" s="11">
        <v>-486.52</v>
      </c>
      <c r="AE666" s="11">
        <v>-59.94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t="str">
        <f t="shared" si="111"/>
        <v>GD</v>
      </c>
      <c r="AP666" t="str">
        <f>IFERROR(IF(VLOOKUP(MID(A666,4,2),'Data.Lookup - Do Not Print'!$S$3:$T$7,2,FALSE)=1,MID(A666,4,2),0),"AN")</f>
        <v>WA</v>
      </c>
      <c r="AQ666" t="s">
        <v>986</v>
      </c>
      <c r="AR666" t="str">
        <f t="shared" si="112"/>
        <v>392065</v>
      </c>
      <c r="AS666" t="str">
        <f>IF(AO666="GD",VLOOKUP(_xlfn.NUMBERVALUE(AR666),'Data.Lookup - Do Not Print'!$D$3:$E$12,2,TRUE),VLOOKUP(_xlfn.NUMBERVALUE(AR666),'Data.Lookup - Do Not Print'!$A$3:$B$16,2,TRUE))</f>
        <v>Transportation - Tools</v>
      </c>
      <c r="AT666">
        <v>4</v>
      </c>
      <c r="AU666" t="str">
        <f t="shared" si="113"/>
        <v>GD.WA4</v>
      </c>
      <c r="AV666" s="46">
        <f>VLOOKUP($AU666,'2022-Allocations'!$I$6:$T$24,AV$8,FALSE)</f>
        <v>0</v>
      </c>
      <c r="AW666" s="46">
        <f>VLOOKUP($AU666,'2022-Allocations'!$I$6:$T$24,AW$8,FALSE)</f>
        <v>1</v>
      </c>
      <c r="AX666" s="46">
        <f>VLOOKUP($AU666,'2022-Allocations'!$I$6:$T$24,AX$8,FALSE)</f>
        <v>0</v>
      </c>
      <c r="AY666" s="46">
        <f>VLOOKUP($AU666,'2022-Allocations'!$I$6:$T$24,AY$8,FALSE)</f>
        <v>0</v>
      </c>
      <c r="AZ666" s="46">
        <f>VLOOKUP($AU666,'2022-Allocations'!$I$6:$T$24,AZ$8,FALSE)</f>
        <v>0</v>
      </c>
      <c r="BA666" s="121">
        <f t="shared" si="110"/>
        <v>0</v>
      </c>
      <c r="BB666" s="46">
        <f>VLOOKUP(A666,'Data.Lookup - Do Not Print'!$G$3:$I$802,3,FALSE)</f>
        <v>5.74E-2</v>
      </c>
      <c r="BC666" s="46">
        <f>VLOOKUP(A666,'Data.Lookup - Do Not Print'!$M$3:$O$802,3,FALSE)</f>
        <v>2.8000000000000001E-2</v>
      </c>
      <c r="BD666" s="46" t="str">
        <f t="shared" si="115"/>
        <v>N</v>
      </c>
      <c r="BE666" s="126">
        <f t="shared" si="116"/>
        <v>0</v>
      </c>
      <c r="BF666" s="126">
        <f t="shared" si="117"/>
        <v>101711</v>
      </c>
      <c r="BG666" s="126">
        <f t="shared" si="118"/>
        <v>0</v>
      </c>
      <c r="BH666" s="126">
        <f t="shared" si="119"/>
        <v>0</v>
      </c>
      <c r="BI666" s="126">
        <f t="shared" si="120"/>
        <v>0</v>
      </c>
      <c r="BJ666" s="131">
        <f t="shared" si="114"/>
        <v>0</v>
      </c>
    </row>
    <row r="667" spans="1:62" ht="13.5" thickBot="1">
      <c r="A667" s="9" t="s">
        <v>684</v>
      </c>
      <c r="B667" s="11">
        <v>29308.04</v>
      </c>
      <c r="C667" s="11">
        <v>29308.04</v>
      </c>
      <c r="D667" s="11">
        <v>29308.04</v>
      </c>
      <c r="E667" s="11">
        <v>29308.04</v>
      </c>
      <c r="F667" s="11">
        <v>29308.04</v>
      </c>
      <c r="G667" s="11">
        <v>29308.04</v>
      </c>
      <c r="H667" s="11">
        <v>29308.04</v>
      </c>
      <c r="I667" s="11">
        <v>29308.04</v>
      </c>
      <c r="J667" s="11">
        <v>29308.04</v>
      </c>
      <c r="K667" s="11">
        <v>29308.04</v>
      </c>
      <c r="L667" s="11">
        <v>29308.04</v>
      </c>
      <c r="M667" s="11">
        <v>29308.04</v>
      </c>
      <c r="N667" s="11">
        <v>29308.04</v>
      </c>
      <c r="O667" s="11">
        <v>-4632.87</v>
      </c>
      <c r="P667" s="11">
        <v>-4811.8900000000003</v>
      </c>
      <c r="Q667" s="11">
        <v>-4990.91</v>
      </c>
      <c r="R667" s="11">
        <v>-5169.93</v>
      </c>
      <c r="S667" s="11">
        <v>-5348.95</v>
      </c>
      <c r="T667" s="11">
        <v>-5527.97</v>
      </c>
      <c r="U667" s="11">
        <v>-5706.99</v>
      </c>
      <c r="V667" s="11">
        <v>-5886.01</v>
      </c>
      <c r="W667" s="11">
        <v>-6065.03</v>
      </c>
      <c r="X667" s="11">
        <v>-6244.05</v>
      </c>
      <c r="Y667" s="11">
        <v>-6423.07</v>
      </c>
      <c r="Z667" s="11">
        <v>-6602.09</v>
      </c>
      <c r="AA667" s="11">
        <v>-6781.11</v>
      </c>
      <c r="AB667" s="11">
        <v>-179.02</v>
      </c>
      <c r="AC667" s="11">
        <v>-179.02</v>
      </c>
      <c r="AD667" s="11">
        <v>-179.02</v>
      </c>
      <c r="AE667" s="11">
        <v>-179.02</v>
      </c>
      <c r="AF667" s="11">
        <v>-179.02</v>
      </c>
      <c r="AG667" s="11">
        <v>-179.02</v>
      </c>
      <c r="AH667" s="11">
        <v>-179.02</v>
      </c>
      <c r="AI667" s="11">
        <v>-179.02</v>
      </c>
      <c r="AJ667" s="11">
        <v>-179.02</v>
      </c>
      <c r="AK667" s="11">
        <v>-179.02</v>
      </c>
      <c r="AL667" s="11">
        <v>-179.02</v>
      </c>
      <c r="AM667" s="11">
        <v>-179.02</v>
      </c>
      <c r="AN667" s="11">
        <v>-179.02</v>
      </c>
      <c r="AO667" t="str">
        <f t="shared" si="111"/>
        <v>GD</v>
      </c>
      <c r="AP667" t="str">
        <f>IFERROR(IF(VLOOKUP(MID(A667,4,2),'Data.Lookup - Do Not Print'!$S$3:$T$7,2,FALSE)=1,MID(A667,4,2),0),"AN")</f>
        <v>WA</v>
      </c>
      <c r="AQ667" t="s">
        <v>986</v>
      </c>
      <c r="AR667" t="str">
        <f t="shared" si="112"/>
        <v>392085</v>
      </c>
      <c r="AS667" t="str">
        <f>IF(AO667="GD",VLOOKUP(_xlfn.NUMBERVALUE(AR667),'Data.Lookup - Do Not Print'!$D$3:$E$12,2,TRUE),VLOOKUP(_xlfn.NUMBERVALUE(AR667),'Data.Lookup - Do Not Print'!$A$3:$B$16,2,TRUE))</f>
        <v>Transportation - Tools</v>
      </c>
      <c r="AT667">
        <v>4</v>
      </c>
      <c r="AU667" t="str">
        <f t="shared" si="113"/>
        <v>GD.WA4</v>
      </c>
      <c r="AV667" s="46">
        <f>VLOOKUP($AU667,'2022-Allocations'!$I$6:$T$24,AV$8,FALSE)</f>
        <v>0</v>
      </c>
      <c r="AW667" s="46">
        <f>VLOOKUP($AU667,'2022-Allocations'!$I$6:$T$24,AW$8,FALSE)</f>
        <v>1</v>
      </c>
      <c r="AX667" s="46">
        <f>VLOOKUP($AU667,'2022-Allocations'!$I$6:$T$24,AX$8,FALSE)</f>
        <v>0</v>
      </c>
      <c r="AY667" s="46">
        <f>VLOOKUP($AU667,'2022-Allocations'!$I$6:$T$24,AY$8,FALSE)</f>
        <v>0</v>
      </c>
      <c r="AZ667" s="46">
        <f>VLOOKUP($AU667,'2022-Allocations'!$I$6:$T$24,AZ$8,FALSE)</f>
        <v>0</v>
      </c>
      <c r="BA667" s="121">
        <f t="shared" si="110"/>
        <v>0</v>
      </c>
      <c r="BB667" s="46">
        <f>VLOOKUP(A667,'Data.Lookup - Do Not Print'!$G$3:$I$802,3,FALSE)</f>
        <v>7.3300000000000004E-2</v>
      </c>
      <c r="BC667" s="46">
        <f>VLOOKUP(A667,'Data.Lookup - Do Not Print'!$M$3:$O$802,3,FALSE)</f>
        <v>4.0800000000000003E-2</v>
      </c>
      <c r="BD667" s="46" t="str">
        <f t="shared" si="115"/>
        <v>N</v>
      </c>
      <c r="BE667" s="126">
        <f t="shared" si="116"/>
        <v>0</v>
      </c>
      <c r="BF667" s="126">
        <f t="shared" si="117"/>
        <v>29308</v>
      </c>
      <c r="BG667" s="126">
        <f t="shared" si="118"/>
        <v>0</v>
      </c>
      <c r="BH667" s="126">
        <f t="shared" si="119"/>
        <v>0</v>
      </c>
      <c r="BI667" s="126">
        <f t="shared" si="120"/>
        <v>0</v>
      </c>
      <c r="BJ667" s="131">
        <f t="shared" si="114"/>
        <v>0</v>
      </c>
    </row>
    <row r="668" spans="1:62" ht="13.5" thickBot="1">
      <c r="A668" s="9" t="s">
        <v>685</v>
      </c>
      <c r="B668" s="12">
        <v>0</v>
      </c>
      <c r="C668" s="12">
        <v>0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t="str">
        <f t="shared" si="111"/>
        <v>GD</v>
      </c>
      <c r="AP668" t="str">
        <f>IFERROR(IF(VLOOKUP(MID(A668,4,2),'Data.Lookup - Do Not Print'!$S$3:$T$7,2,FALSE)=1,MID(A668,4,2),0),"AN")</f>
        <v>WA</v>
      </c>
      <c r="AQ668" t="s">
        <v>986</v>
      </c>
      <c r="AR668" t="str">
        <f t="shared" si="112"/>
        <v>392200</v>
      </c>
      <c r="AS668" t="str">
        <f>IF(AO668="GD",VLOOKUP(_xlfn.NUMBERVALUE(AR668),'Data.Lookup - Do Not Print'!$D$3:$E$12,2,TRUE),VLOOKUP(_xlfn.NUMBERVALUE(AR668),'Data.Lookup - Do Not Print'!$A$3:$B$16,2,TRUE))</f>
        <v>Transportation - Tools</v>
      </c>
      <c r="AT668">
        <v>4</v>
      </c>
      <c r="AU668" t="str">
        <f t="shared" si="113"/>
        <v>GD.WA4</v>
      </c>
      <c r="AV668" s="46">
        <f>VLOOKUP($AU668,'2022-Allocations'!$I$6:$T$24,AV$8,FALSE)</f>
        <v>0</v>
      </c>
      <c r="AW668" s="46">
        <f>VLOOKUP($AU668,'2022-Allocations'!$I$6:$T$24,AW$8,FALSE)</f>
        <v>1</v>
      </c>
      <c r="AX668" s="46">
        <f>VLOOKUP($AU668,'2022-Allocations'!$I$6:$T$24,AX$8,FALSE)</f>
        <v>0</v>
      </c>
      <c r="AY668" s="46">
        <f>VLOOKUP($AU668,'2022-Allocations'!$I$6:$T$24,AY$8,FALSE)</f>
        <v>0</v>
      </c>
      <c r="AZ668" s="46">
        <f>VLOOKUP($AU668,'2022-Allocations'!$I$6:$T$24,AZ$8,FALSE)</f>
        <v>0</v>
      </c>
      <c r="BA668" s="121">
        <f t="shared" si="110"/>
        <v>0</v>
      </c>
      <c r="BB668" s="46">
        <f>VLOOKUP(A668,'Data.Lookup - Do Not Print'!$G$3:$I$802,3,FALSE)</f>
        <v>0.2</v>
      </c>
      <c r="BC668" s="46">
        <f>VLOOKUP(A668,'Data.Lookup - Do Not Print'!$M$3:$O$802,3,FALSE)</f>
        <v>4.0800000000000003E-2</v>
      </c>
      <c r="BD668" s="46" t="str">
        <f t="shared" si="115"/>
        <v>N</v>
      </c>
      <c r="BE668" s="126">
        <f t="shared" si="116"/>
        <v>0</v>
      </c>
      <c r="BF668" s="126">
        <f t="shared" si="117"/>
        <v>0</v>
      </c>
      <c r="BG668" s="126">
        <f t="shared" si="118"/>
        <v>0</v>
      </c>
      <c r="BH668" s="126">
        <f t="shared" si="119"/>
        <v>0</v>
      </c>
      <c r="BI668" s="126">
        <f t="shared" si="120"/>
        <v>0</v>
      </c>
      <c r="BJ668" s="131">
        <f t="shared" si="114"/>
        <v>0</v>
      </c>
    </row>
    <row r="669" spans="1:62" ht="13.5" thickBot="1">
      <c r="A669" s="9" t="s">
        <v>686</v>
      </c>
      <c r="B669" s="12">
        <v>0</v>
      </c>
      <c r="C669" s="12">
        <v>0</v>
      </c>
      <c r="D669" s="12">
        <v>0</v>
      </c>
      <c r="E669" s="12">
        <v>0</v>
      </c>
      <c r="F669" s="12">
        <v>0</v>
      </c>
      <c r="G669" s="12">
        <v>0</v>
      </c>
      <c r="H669" s="12">
        <v>0</v>
      </c>
      <c r="I669" s="12">
        <v>0</v>
      </c>
      <c r="J669" s="12">
        <v>0</v>
      </c>
      <c r="K669" s="12">
        <v>0</v>
      </c>
      <c r="L669" s="12">
        <v>0</v>
      </c>
      <c r="M669" s="12">
        <v>0</v>
      </c>
      <c r="N669" s="12">
        <v>0</v>
      </c>
      <c r="O669" s="12">
        <v>0</v>
      </c>
      <c r="P669" s="12">
        <v>0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2">
        <v>0</v>
      </c>
      <c r="AO669" t="str">
        <f t="shared" si="111"/>
        <v>GD</v>
      </c>
      <c r="AP669" t="str">
        <f>IFERROR(IF(VLOOKUP(MID(A669,4,2),'Data.Lookup - Do Not Print'!$S$3:$T$7,2,FALSE)=1,MID(A669,4,2),0),"AN")</f>
        <v>WA</v>
      </c>
      <c r="AQ669" t="s">
        <v>986</v>
      </c>
      <c r="AR669" t="str">
        <f t="shared" si="112"/>
        <v>392700</v>
      </c>
      <c r="AS669" t="str">
        <f>IF(AO669="GD",VLOOKUP(_xlfn.NUMBERVALUE(AR669),'Data.Lookup - Do Not Print'!$D$3:$E$12,2,TRUE),VLOOKUP(_xlfn.NUMBERVALUE(AR669),'Data.Lookup - Do Not Print'!$A$3:$B$16,2,TRUE))</f>
        <v>Transportation - Tools</v>
      </c>
      <c r="AT669">
        <v>4</v>
      </c>
      <c r="AU669" t="str">
        <f t="shared" si="113"/>
        <v>GD.WA4</v>
      </c>
      <c r="AV669" s="46">
        <f>VLOOKUP($AU669,'2022-Allocations'!$I$6:$T$24,AV$8,FALSE)</f>
        <v>0</v>
      </c>
      <c r="AW669" s="46">
        <f>VLOOKUP($AU669,'2022-Allocations'!$I$6:$T$24,AW$8,FALSE)</f>
        <v>1</v>
      </c>
      <c r="AX669" s="46">
        <f>VLOOKUP($AU669,'2022-Allocations'!$I$6:$T$24,AX$8,FALSE)</f>
        <v>0</v>
      </c>
      <c r="AY669" s="46">
        <f>VLOOKUP($AU669,'2022-Allocations'!$I$6:$T$24,AY$8,FALSE)</f>
        <v>0</v>
      </c>
      <c r="AZ669" s="46">
        <f>VLOOKUP($AU669,'2022-Allocations'!$I$6:$T$24,AZ$8,FALSE)</f>
        <v>0</v>
      </c>
      <c r="BA669" s="121">
        <f t="shared" ref="BA669:BA679" si="121">SUM(AV669:AZ669)-1</f>
        <v>0</v>
      </c>
      <c r="BB669" s="46">
        <f>VLOOKUP(A669,'Data.Lookup - Do Not Print'!$G$3:$I$802,3,FALSE)</f>
        <v>4.9299999999999997E-2</v>
      </c>
      <c r="BC669" s="46">
        <f>VLOOKUP(A669,'Data.Lookup - Do Not Print'!$M$3:$O$802,3,FALSE)</f>
        <v>4.0800000000000003E-2</v>
      </c>
      <c r="BD669" s="46" t="str">
        <f t="shared" si="115"/>
        <v>N</v>
      </c>
      <c r="BE669" s="126">
        <f t="shared" si="116"/>
        <v>0</v>
      </c>
      <c r="BF669" s="126">
        <f t="shared" si="117"/>
        <v>0</v>
      </c>
      <c r="BG669" s="126">
        <f t="shared" si="118"/>
        <v>0</v>
      </c>
      <c r="BH669" s="126">
        <f t="shared" si="119"/>
        <v>0</v>
      </c>
      <c r="BI669" s="126">
        <f t="shared" si="120"/>
        <v>0</v>
      </c>
      <c r="BJ669" s="131">
        <f t="shared" si="114"/>
        <v>0</v>
      </c>
    </row>
    <row r="670" spans="1:62" ht="13.5" thickBot="1">
      <c r="A670" s="9" t="s">
        <v>687</v>
      </c>
      <c r="B670" s="12">
        <v>0</v>
      </c>
      <c r="C670" s="12">
        <v>0</v>
      </c>
      <c r="D670" s="12">
        <v>0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0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  <c r="AM670" s="12">
        <v>0</v>
      </c>
      <c r="AN670" s="12">
        <v>0</v>
      </c>
      <c r="AO670" t="str">
        <f t="shared" si="111"/>
        <v>GD</v>
      </c>
      <c r="AP670" t="str">
        <f>IFERROR(IF(VLOOKUP(MID(A670,4,2),'Data.Lookup - Do Not Print'!$S$3:$T$7,2,FALSE)=1,MID(A670,4,2),0),"AN")</f>
        <v>WA</v>
      </c>
      <c r="AQ670" t="s">
        <v>986</v>
      </c>
      <c r="AR670" t="str">
        <f t="shared" si="112"/>
        <v>392758</v>
      </c>
      <c r="AS670" t="str">
        <f>IF(AO670="GD",VLOOKUP(_xlfn.NUMBERVALUE(AR670),'Data.Lookup - Do Not Print'!$D$3:$E$12,2,TRUE),VLOOKUP(_xlfn.NUMBERVALUE(AR670),'Data.Lookup - Do Not Print'!$A$3:$B$16,2,TRUE))</f>
        <v>Transportation - Tools</v>
      </c>
      <c r="AT670">
        <v>4</v>
      </c>
      <c r="AU670" t="str">
        <f t="shared" si="113"/>
        <v>GD.WA4</v>
      </c>
      <c r="AV670" s="46">
        <f>VLOOKUP($AU670,'2022-Allocations'!$I$6:$T$24,AV$8,FALSE)</f>
        <v>0</v>
      </c>
      <c r="AW670" s="46">
        <f>VLOOKUP($AU670,'2022-Allocations'!$I$6:$T$24,AW$8,FALSE)</f>
        <v>1</v>
      </c>
      <c r="AX670" s="46">
        <f>VLOOKUP($AU670,'2022-Allocations'!$I$6:$T$24,AX$8,FALSE)</f>
        <v>0</v>
      </c>
      <c r="AY670" s="46">
        <f>VLOOKUP($AU670,'2022-Allocations'!$I$6:$T$24,AY$8,FALSE)</f>
        <v>0</v>
      </c>
      <c r="AZ670" s="46">
        <f>VLOOKUP($AU670,'2022-Allocations'!$I$6:$T$24,AZ$8,FALSE)</f>
        <v>0</v>
      </c>
      <c r="BA670" s="121">
        <f t="shared" si="121"/>
        <v>0</v>
      </c>
      <c r="BB670" s="46">
        <f>VLOOKUP(A670,'Data.Lookup - Do Not Print'!$G$3:$I$802,3,FALSE)</f>
        <v>0</v>
      </c>
      <c r="BC670" s="46">
        <f>VLOOKUP(A670,'Data.Lookup - Do Not Print'!$M$3:$O$802,3,FALSE)</f>
        <v>2.0400000000000001E-2</v>
      </c>
      <c r="BD670" s="46" t="str">
        <f t="shared" si="115"/>
        <v>N</v>
      </c>
      <c r="BE670" s="126">
        <f t="shared" si="116"/>
        <v>0</v>
      </c>
      <c r="BF670" s="126">
        <f t="shared" si="117"/>
        <v>0</v>
      </c>
      <c r="BG670" s="126">
        <f t="shared" si="118"/>
        <v>0</v>
      </c>
      <c r="BH670" s="126">
        <f t="shared" si="119"/>
        <v>0</v>
      </c>
      <c r="BI670" s="126">
        <f t="shared" si="120"/>
        <v>0</v>
      </c>
      <c r="BJ670" s="131">
        <f t="shared" si="114"/>
        <v>0</v>
      </c>
    </row>
    <row r="671" spans="1:62" ht="13.5" thickBot="1">
      <c r="A671" s="9" t="s">
        <v>688</v>
      </c>
      <c r="B671" s="11">
        <v>64472.15</v>
      </c>
      <c r="C671" s="11">
        <v>64472.15</v>
      </c>
      <c r="D671" s="11">
        <v>64472.15</v>
      </c>
      <c r="E671" s="11">
        <v>64472.15</v>
      </c>
      <c r="F671" s="11">
        <v>64472.15</v>
      </c>
      <c r="G671" s="11">
        <v>222353.15</v>
      </c>
      <c r="H671" s="11">
        <v>222353.15</v>
      </c>
      <c r="I671" s="11">
        <v>222353.15</v>
      </c>
      <c r="J671" s="11">
        <v>222353.15</v>
      </c>
      <c r="K671" s="11">
        <v>222353.15</v>
      </c>
      <c r="L671" s="11">
        <v>222353.15</v>
      </c>
      <c r="M671" s="11">
        <v>222353.15</v>
      </c>
      <c r="N671" s="11">
        <v>222353.15</v>
      </c>
      <c r="O671" s="11">
        <v>-33610.26</v>
      </c>
      <c r="P671" s="11">
        <v>-33825.17</v>
      </c>
      <c r="Q671" s="11">
        <v>-34040.080000000002</v>
      </c>
      <c r="R671" s="11">
        <v>-34254.99</v>
      </c>
      <c r="S671" s="11">
        <v>-34469.9</v>
      </c>
      <c r="T671" s="11">
        <v>-34947.94</v>
      </c>
      <c r="U671" s="11">
        <v>-35689.120000000003</v>
      </c>
      <c r="V671" s="11">
        <v>-36430.300000000003</v>
      </c>
      <c r="W671" s="11">
        <v>-37171.480000000003</v>
      </c>
      <c r="X671" s="11">
        <v>-37912.660000000003</v>
      </c>
      <c r="Y671" s="11">
        <v>-38653.839999999997</v>
      </c>
      <c r="Z671" s="11">
        <v>-39395.019999999997</v>
      </c>
      <c r="AA671" s="11">
        <v>-40136.199999999997</v>
      </c>
      <c r="AB671" s="11">
        <v>-214.91</v>
      </c>
      <c r="AC671" s="11">
        <v>-214.91</v>
      </c>
      <c r="AD671" s="11">
        <v>-214.91</v>
      </c>
      <c r="AE671" s="11">
        <v>-214.91</v>
      </c>
      <c r="AF671" s="11">
        <v>-214.91</v>
      </c>
      <c r="AG671" s="11">
        <v>-478.04</v>
      </c>
      <c r="AH671" s="11">
        <v>-741.18</v>
      </c>
      <c r="AI671" s="11">
        <v>-741.18</v>
      </c>
      <c r="AJ671" s="11">
        <v>-741.18</v>
      </c>
      <c r="AK671" s="11">
        <v>-741.18</v>
      </c>
      <c r="AL671" s="11">
        <v>-741.18</v>
      </c>
      <c r="AM671" s="11">
        <v>-741.18</v>
      </c>
      <c r="AN671" s="11">
        <v>-741.18</v>
      </c>
      <c r="AO671" t="str">
        <f t="shared" si="111"/>
        <v>GD</v>
      </c>
      <c r="AP671" t="str">
        <f>IFERROR(IF(VLOOKUP(MID(A671,4,2),'Data.Lookup - Do Not Print'!$S$3:$T$7,2,FALSE)=1,MID(A671,4,2),0),"AN")</f>
        <v>WA</v>
      </c>
      <c r="AQ671" t="s">
        <v>986</v>
      </c>
      <c r="AR671" t="str">
        <f t="shared" si="112"/>
        <v>393000</v>
      </c>
      <c r="AS671" t="str">
        <f>IF(AO671="GD",VLOOKUP(_xlfn.NUMBERVALUE(AR671),'Data.Lookup - Do Not Print'!$D$3:$E$12,2,TRUE),VLOOKUP(_xlfn.NUMBERVALUE(AR671),'Data.Lookup - Do Not Print'!$A$3:$B$16,2,TRUE))</f>
        <v>General</v>
      </c>
      <c r="AT671">
        <v>4</v>
      </c>
      <c r="AU671" t="str">
        <f t="shared" si="113"/>
        <v>GD.WA4</v>
      </c>
      <c r="AV671" s="46">
        <f>VLOOKUP($AU671,'2022-Allocations'!$I$6:$T$24,AV$8,FALSE)</f>
        <v>0</v>
      </c>
      <c r="AW671" s="46">
        <f>VLOOKUP($AU671,'2022-Allocations'!$I$6:$T$24,AW$8,FALSE)</f>
        <v>1</v>
      </c>
      <c r="AX671" s="46">
        <f>VLOOKUP($AU671,'2022-Allocations'!$I$6:$T$24,AX$8,FALSE)</f>
        <v>0</v>
      </c>
      <c r="AY671" s="46">
        <f>VLOOKUP($AU671,'2022-Allocations'!$I$6:$T$24,AY$8,FALSE)</f>
        <v>0</v>
      </c>
      <c r="AZ671" s="46">
        <f>VLOOKUP($AU671,'2022-Allocations'!$I$6:$T$24,AZ$8,FALSE)</f>
        <v>0</v>
      </c>
      <c r="BA671" s="121">
        <f t="shared" si="121"/>
        <v>0</v>
      </c>
      <c r="BB671" s="46">
        <f>VLOOKUP(A671,'Data.Lookup - Do Not Print'!$G$3:$I$802,3,FALSE)</f>
        <v>0.04</v>
      </c>
      <c r="BC671" s="46">
        <f>VLOOKUP(A671,'Data.Lookup - Do Not Print'!$M$3:$O$802,3,FALSE)</f>
        <v>0.04</v>
      </c>
      <c r="BD671" s="46" t="str">
        <f t="shared" si="115"/>
        <v>N</v>
      </c>
      <c r="BE671" s="126">
        <f t="shared" si="116"/>
        <v>0</v>
      </c>
      <c r="BF671" s="126">
        <f t="shared" si="117"/>
        <v>222353</v>
      </c>
      <c r="BG671" s="126">
        <f t="shared" si="118"/>
        <v>0</v>
      </c>
      <c r="BH671" s="126">
        <f t="shared" si="119"/>
        <v>0</v>
      </c>
      <c r="BI671" s="126">
        <f t="shared" si="120"/>
        <v>0</v>
      </c>
      <c r="BJ671" s="131">
        <f t="shared" si="114"/>
        <v>0</v>
      </c>
    </row>
    <row r="672" spans="1:62" ht="13.5" thickBot="1">
      <c r="A672" s="9" t="s">
        <v>689</v>
      </c>
      <c r="B672" s="11">
        <v>2204562.54</v>
      </c>
      <c r="C672" s="11">
        <v>2185046.64</v>
      </c>
      <c r="D672" s="11">
        <v>2185046.64</v>
      </c>
      <c r="E672" s="11">
        <v>2212075.48</v>
      </c>
      <c r="F672" s="11">
        <v>2384033.31</v>
      </c>
      <c r="G672" s="11">
        <v>2413554.71</v>
      </c>
      <c r="H672" s="11">
        <v>2451884.7799999998</v>
      </c>
      <c r="I672" s="11">
        <v>2457169.6800000002</v>
      </c>
      <c r="J672" s="11">
        <v>2465222.9300000002</v>
      </c>
      <c r="K672" s="11">
        <v>2523259.04</v>
      </c>
      <c r="L672" s="11">
        <v>2532295.6</v>
      </c>
      <c r="M672" s="11">
        <v>2535942.4900000002</v>
      </c>
      <c r="N672" s="11">
        <v>2546140.63</v>
      </c>
      <c r="O672" s="11">
        <v>-776905.74</v>
      </c>
      <c r="P672" s="11">
        <v>-783315.84</v>
      </c>
      <c r="Q672" s="11">
        <v>-792420.2</v>
      </c>
      <c r="R672" s="11">
        <v>-801580.87</v>
      </c>
      <c r="S672" s="11">
        <v>-811156.1</v>
      </c>
      <c r="T672" s="11">
        <v>-821151.08</v>
      </c>
      <c r="U672" s="11">
        <v>-831287.41</v>
      </c>
      <c r="V672" s="11">
        <v>-841514.61</v>
      </c>
      <c r="W672" s="11">
        <v>-851769.6</v>
      </c>
      <c r="X672" s="11">
        <v>-862162.27</v>
      </c>
      <c r="Y672" s="11">
        <v>-872694.68</v>
      </c>
      <c r="Z672" s="11">
        <v>-883253.51</v>
      </c>
      <c r="AA672" s="11">
        <v>-893841.19</v>
      </c>
      <c r="AB672" s="11">
        <v>-9085.2199999999993</v>
      </c>
      <c r="AC672" s="11">
        <v>-9145.02</v>
      </c>
      <c r="AD672" s="11">
        <v>-9104.36</v>
      </c>
      <c r="AE672" s="11">
        <v>-9160.67</v>
      </c>
      <c r="AF672" s="11">
        <v>-9575.23</v>
      </c>
      <c r="AG672" s="11">
        <v>-9994.98</v>
      </c>
      <c r="AH672" s="11">
        <v>-10136.33</v>
      </c>
      <c r="AI672" s="11">
        <v>-10227.200000000001</v>
      </c>
      <c r="AJ672" s="11">
        <v>-10254.99</v>
      </c>
      <c r="AK672" s="11">
        <v>-10392.67</v>
      </c>
      <c r="AL672" s="11">
        <v>-10532.41</v>
      </c>
      <c r="AM672" s="11">
        <v>-10558.83</v>
      </c>
      <c r="AN672" s="11">
        <v>-10587.68</v>
      </c>
      <c r="AO672" t="str">
        <f t="shared" si="111"/>
        <v>GD</v>
      </c>
      <c r="AP672" t="str">
        <f>IFERROR(IF(VLOOKUP(MID(A672,4,2),'Data.Lookup - Do Not Print'!$S$3:$T$7,2,FALSE)=1,MID(A672,4,2),0),"AN")</f>
        <v>WA</v>
      </c>
      <c r="AQ672" t="s">
        <v>986</v>
      </c>
      <c r="AR672" t="str">
        <f t="shared" si="112"/>
        <v>394000</v>
      </c>
      <c r="AS672" t="str">
        <f>IF(AO672="GD",VLOOKUP(_xlfn.NUMBERVALUE(AR672),'Data.Lookup - Do Not Print'!$D$3:$E$12,2,TRUE),VLOOKUP(_xlfn.NUMBERVALUE(AR672),'Data.Lookup - Do Not Print'!$A$3:$B$16,2,TRUE))</f>
        <v>General</v>
      </c>
      <c r="AT672">
        <v>4</v>
      </c>
      <c r="AU672" t="str">
        <f t="shared" si="113"/>
        <v>GD.WA4</v>
      </c>
      <c r="AV672" s="46">
        <f>VLOOKUP($AU672,'2022-Allocations'!$I$6:$T$24,AV$8,FALSE)</f>
        <v>0</v>
      </c>
      <c r="AW672" s="46">
        <f>VLOOKUP($AU672,'2022-Allocations'!$I$6:$T$24,AW$8,FALSE)</f>
        <v>1</v>
      </c>
      <c r="AX672" s="46">
        <f>VLOOKUP($AU672,'2022-Allocations'!$I$6:$T$24,AX$8,FALSE)</f>
        <v>0</v>
      </c>
      <c r="AY672" s="46">
        <f>VLOOKUP($AU672,'2022-Allocations'!$I$6:$T$24,AY$8,FALSE)</f>
        <v>0</v>
      </c>
      <c r="AZ672" s="46">
        <f>VLOOKUP($AU672,'2022-Allocations'!$I$6:$T$24,AZ$8,FALSE)</f>
        <v>0</v>
      </c>
      <c r="BA672" s="121">
        <f t="shared" si="121"/>
        <v>0</v>
      </c>
      <c r="BB672" s="46">
        <f>VLOOKUP(A672,'Data.Lookup - Do Not Print'!$G$3:$I$802,3,FALSE)</f>
        <v>0.05</v>
      </c>
      <c r="BC672" s="46">
        <f>VLOOKUP(A672,'Data.Lookup - Do Not Print'!$M$3:$O$802,3,FALSE)</f>
        <v>0.05</v>
      </c>
      <c r="BD672" s="46" t="str">
        <f t="shared" si="115"/>
        <v>N</v>
      </c>
      <c r="BE672" s="126">
        <f t="shared" si="116"/>
        <v>0</v>
      </c>
      <c r="BF672" s="126">
        <f t="shared" si="117"/>
        <v>2546141</v>
      </c>
      <c r="BG672" s="126">
        <f t="shared" si="118"/>
        <v>0</v>
      </c>
      <c r="BH672" s="126">
        <f t="shared" si="119"/>
        <v>0</v>
      </c>
      <c r="BI672" s="126">
        <f t="shared" si="120"/>
        <v>0</v>
      </c>
      <c r="BJ672" s="131">
        <f t="shared" si="114"/>
        <v>0</v>
      </c>
    </row>
    <row r="673" spans="1:62" ht="13.5" thickBot="1">
      <c r="A673" s="9" t="s">
        <v>690</v>
      </c>
      <c r="B673" s="11">
        <v>38111.67</v>
      </c>
      <c r="C673" s="11">
        <v>65412.37</v>
      </c>
      <c r="D673" s="11">
        <v>65412.37</v>
      </c>
      <c r="E673" s="11">
        <v>65412.37</v>
      </c>
      <c r="F673" s="11">
        <v>65412.37</v>
      </c>
      <c r="G673" s="11">
        <v>65412.37</v>
      </c>
      <c r="H673" s="11">
        <v>65412.37</v>
      </c>
      <c r="I673" s="11">
        <v>65412.37</v>
      </c>
      <c r="J673" s="11">
        <v>65412.37</v>
      </c>
      <c r="K673" s="11">
        <v>65412.37</v>
      </c>
      <c r="L673" s="11">
        <v>65412.37</v>
      </c>
      <c r="M673" s="11">
        <v>65412.37</v>
      </c>
      <c r="N673" s="11">
        <v>65412.37</v>
      </c>
      <c r="O673" s="11">
        <v>1003.75</v>
      </c>
      <c r="P673" s="11">
        <v>716.04</v>
      </c>
      <c r="Q673" s="11">
        <v>352.46</v>
      </c>
      <c r="R673" s="11">
        <v>-11.12</v>
      </c>
      <c r="S673" s="11">
        <v>-374.7</v>
      </c>
      <c r="T673" s="11">
        <v>-738.28</v>
      </c>
      <c r="U673" s="11">
        <v>-1101.8599999999999</v>
      </c>
      <c r="V673" s="11">
        <v>-1465.44</v>
      </c>
      <c r="W673" s="11">
        <v>-1829.02</v>
      </c>
      <c r="X673" s="11">
        <v>-2192.6</v>
      </c>
      <c r="Y673" s="11">
        <v>-2556.1799999999998</v>
      </c>
      <c r="Z673" s="11">
        <v>-2919.76</v>
      </c>
      <c r="AA673" s="11">
        <v>-3283.34</v>
      </c>
      <c r="AB673" s="11">
        <v>-199.24</v>
      </c>
      <c r="AC673" s="11">
        <v>-287.70999999999998</v>
      </c>
      <c r="AD673" s="11">
        <v>-363.58</v>
      </c>
      <c r="AE673" s="11">
        <v>-363.58</v>
      </c>
      <c r="AF673" s="11">
        <v>-363.58</v>
      </c>
      <c r="AG673" s="11">
        <v>-363.58</v>
      </c>
      <c r="AH673" s="11">
        <v>-363.58</v>
      </c>
      <c r="AI673" s="11">
        <v>-363.58</v>
      </c>
      <c r="AJ673" s="11">
        <v>-363.58</v>
      </c>
      <c r="AK673" s="11">
        <v>-363.58</v>
      </c>
      <c r="AL673" s="11">
        <v>-363.58</v>
      </c>
      <c r="AM673" s="11">
        <v>-363.58</v>
      </c>
      <c r="AN673" s="11">
        <v>-363.58</v>
      </c>
      <c r="AO673" t="str">
        <f t="shared" si="111"/>
        <v>GD</v>
      </c>
      <c r="AP673" t="str">
        <f>IFERROR(IF(VLOOKUP(MID(A673,4,2),'Data.Lookup - Do Not Print'!$S$3:$T$7,2,FALSE)=1,MID(A673,4,2),0),"AN")</f>
        <v>WA</v>
      </c>
      <c r="AQ673" t="s">
        <v>986</v>
      </c>
      <c r="AR673" t="str">
        <f t="shared" si="112"/>
        <v>395000</v>
      </c>
      <c r="AS673" t="str">
        <f>IF(AO673="GD",VLOOKUP(_xlfn.NUMBERVALUE(AR673),'Data.Lookup - Do Not Print'!$D$3:$E$12,2,TRUE),VLOOKUP(_xlfn.NUMBERVALUE(AR673),'Data.Lookup - Do Not Print'!$A$3:$B$16,2,TRUE))</f>
        <v>General</v>
      </c>
      <c r="AT673">
        <v>4</v>
      </c>
      <c r="AU673" t="str">
        <f t="shared" si="113"/>
        <v>GD.WA4</v>
      </c>
      <c r="AV673" s="46">
        <f>VLOOKUP($AU673,'2022-Allocations'!$I$6:$T$24,AV$8,FALSE)</f>
        <v>0</v>
      </c>
      <c r="AW673" s="46">
        <f>VLOOKUP($AU673,'2022-Allocations'!$I$6:$T$24,AW$8,FALSE)</f>
        <v>1</v>
      </c>
      <c r="AX673" s="46">
        <f>VLOOKUP($AU673,'2022-Allocations'!$I$6:$T$24,AX$8,FALSE)</f>
        <v>0</v>
      </c>
      <c r="AY673" s="46">
        <f>VLOOKUP($AU673,'2022-Allocations'!$I$6:$T$24,AY$8,FALSE)</f>
        <v>0</v>
      </c>
      <c r="AZ673" s="46">
        <f>VLOOKUP($AU673,'2022-Allocations'!$I$6:$T$24,AZ$8,FALSE)</f>
        <v>0</v>
      </c>
      <c r="BA673" s="121">
        <f t="shared" si="121"/>
        <v>0</v>
      </c>
      <c r="BB673" s="46">
        <f>VLOOKUP(A673,'Data.Lookup - Do Not Print'!$G$3:$I$802,3,FALSE)</f>
        <v>6.6699999999999995E-2</v>
      </c>
      <c r="BC673" s="46">
        <f>VLOOKUP(A673,'Data.Lookup - Do Not Print'!$M$3:$O$802,3,FALSE)</f>
        <v>6.6699999999999995E-2</v>
      </c>
      <c r="BD673" s="46" t="str">
        <f t="shared" si="115"/>
        <v>N</v>
      </c>
      <c r="BE673" s="126">
        <f t="shared" si="116"/>
        <v>0</v>
      </c>
      <c r="BF673" s="126">
        <f t="shared" si="117"/>
        <v>65412</v>
      </c>
      <c r="BG673" s="126">
        <f t="shared" si="118"/>
        <v>0</v>
      </c>
      <c r="BH673" s="126">
        <f t="shared" si="119"/>
        <v>0</v>
      </c>
      <c r="BI673" s="126">
        <f t="shared" si="120"/>
        <v>0</v>
      </c>
      <c r="BJ673" s="131">
        <f t="shared" si="114"/>
        <v>0</v>
      </c>
    </row>
    <row r="674" spans="1:62" ht="13.5" thickBot="1">
      <c r="A674" s="9" t="s">
        <v>691</v>
      </c>
      <c r="B674" s="11">
        <v>40840.58</v>
      </c>
      <c r="C674" s="11">
        <v>40840.58</v>
      </c>
      <c r="D674" s="11">
        <v>40840.58</v>
      </c>
      <c r="E674" s="11">
        <v>40840.58</v>
      </c>
      <c r="F674" s="11">
        <v>40840.58</v>
      </c>
      <c r="G674" s="11">
        <v>40840.58</v>
      </c>
      <c r="H674" s="11">
        <v>40840.58</v>
      </c>
      <c r="I674" s="11">
        <v>40840.58</v>
      </c>
      <c r="J674" s="11">
        <v>40840.58</v>
      </c>
      <c r="K674" s="11">
        <v>40840.58</v>
      </c>
      <c r="L674" s="11">
        <v>40840.58</v>
      </c>
      <c r="M674" s="11">
        <v>40840.58</v>
      </c>
      <c r="N674" s="11">
        <v>40840.58</v>
      </c>
      <c r="O674" s="11">
        <v>-6465.39</v>
      </c>
      <c r="P674" s="11">
        <v>-6692.4</v>
      </c>
      <c r="Q674" s="11">
        <v>-6919.41</v>
      </c>
      <c r="R674" s="11">
        <v>-7146.42</v>
      </c>
      <c r="S674" s="11">
        <v>-7373.43</v>
      </c>
      <c r="T674" s="11">
        <v>-7600.44</v>
      </c>
      <c r="U674" s="11">
        <v>-7827.45</v>
      </c>
      <c r="V674" s="11">
        <v>-8054.46</v>
      </c>
      <c r="W674" s="11">
        <v>-8281.4699999999993</v>
      </c>
      <c r="X674" s="11">
        <v>-8508.48</v>
      </c>
      <c r="Y674" s="11">
        <v>-8735.49</v>
      </c>
      <c r="Z674" s="11">
        <v>-8962.5</v>
      </c>
      <c r="AA674" s="11">
        <v>-9189.51</v>
      </c>
      <c r="AB674" s="11">
        <v>-227.01</v>
      </c>
      <c r="AC674" s="11">
        <v>-227.01</v>
      </c>
      <c r="AD674" s="11">
        <v>-227.01</v>
      </c>
      <c r="AE674" s="11">
        <v>-227.01</v>
      </c>
      <c r="AF674" s="11">
        <v>-227.01</v>
      </c>
      <c r="AG674" s="11">
        <v>-227.01</v>
      </c>
      <c r="AH674" s="11">
        <v>-227.01</v>
      </c>
      <c r="AI674" s="11">
        <v>-227.01</v>
      </c>
      <c r="AJ674" s="11">
        <v>-227.01</v>
      </c>
      <c r="AK674" s="11">
        <v>-227.01</v>
      </c>
      <c r="AL674" s="11">
        <v>-227.01</v>
      </c>
      <c r="AM674" s="11">
        <v>-227.01</v>
      </c>
      <c r="AN674" s="11">
        <v>-227.01</v>
      </c>
      <c r="AO674" t="str">
        <f t="shared" si="111"/>
        <v>GD</v>
      </c>
      <c r="AP674" t="str">
        <f>IFERROR(IF(VLOOKUP(MID(A674,4,2),'Data.Lookup - Do Not Print'!$S$3:$T$7,2,FALSE)=1,MID(A674,4,2),0),"AN")</f>
        <v>WA</v>
      </c>
      <c r="AQ674" t="s">
        <v>986</v>
      </c>
      <c r="AR674" t="str">
        <f t="shared" si="112"/>
        <v>395121</v>
      </c>
      <c r="AS674" t="str">
        <f>IF(AO674="GD",VLOOKUP(_xlfn.NUMBERVALUE(AR674),'Data.Lookup - Do Not Print'!$D$3:$E$12,2,TRUE),VLOOKUP(_xlfn.NUMBERVALUE(AR674),'Data.Lookup - Do Not Print'!$A$3:$B$16,2,TRUE))</f>
        <v>General</v>
      </c>
      <c r="AT674">
        <v>4</v>
      </c>
      <c r="AU674" t="str">
        <f t="shared" si="113"/>
        <v>GD.WA4</v>
      </c>
      <c r="AV674" s="46">
        <f>VLOOKUP($AU674,'2022-Allocations'!$I$6:$T$24,AV$8,FALSE)</f>
        <v>0</v>
      </c>
      <c r="AW674" s="46">
        <f>VLOOKUP($AU674,'2022-Allocations'!$I$6:$T$24,AW$8,FALSE)</f>
        <v>1</v>
      </c>
      <c r="AX674" s="46">
        <f>VLOOKUP($AU674,'2022-Allocations'!$I$6:$T$24,AX$8,FALSE)</f>
        <v>0</v>
      </c>
      <c r="AY674" s="46">
        <f>VLOOKUP($AU674,'2022-Allocations'!$I$6:$T$24,AY$8,FALSE)</f>
        <v>0</v>
      </c>
      <c r="AZ674" s="46">
        <f>VLOOKUP($AU674,'2022-Allocations'!$I$6:$T$24,AZ$8,FALSE)</f>
        <v>0</v>
      </c>
      <c r="BA674" s="121">
        <f t="shared" si="121"/>
        <v>0</v>
      </c>
      <c r="BB674" s="46">
        <f>VLOOKUP(A674,'Data.Lookup - Do Not Print'!$G$3:$I$802,3,FALSE)</f>
        <v>6.6699999999999995E-2</v>
      </c>
      <c r="BC674" s="46">
        <f>VLOOKUP(A674,'Data.Lookup - Do Not Print'!$M$3:$O$802,3,FALSE)</f>
        <v>6.6699999999999995E-2</v>
      </c>
      <c r="BD674" s="46" t="str">
        <f t="shared" si="115"/>
        <v>N</v>
      </c>
      <c r="BE674" s="126">
        <f t="shared" si="116"/>
        <v>0</v>
      </c>
      <c r="BF674" s="126">
        <f t="shared" si="117"/>
        <v>40841</v>
      </c>
      <c r="BG674" s="126">
        <f t="shared" si="118"/>
        <v>0</v>
      </c>
      <c r="BH674" s="126">
        <f t="shared" si="119"/>
        <v>0</v>
      </c>
      <c r="BI674" s="126">
        <f t="shared" si="120"/>
        <v>0</v>
      </c>
      <c r="BJ674" s="131">
        <f t="shared" si="114"/>
        <v>0</v>
      </c>
    </row>
    <row r="675" spans="1:62" ht="13.5" thickBot="1">
      <c r="A675" s="9" t="s">
        <v>692</v>
      </c>
      <c r="B675" s="11">
        <v>1506615.45</v>
      </c>
      <c r="C675" s="11">
        <v>1506615.45</v>
      </c>
      <c r="D675" s="11">
        <v>1506615.45</v>
      </c>
      <c r="E675" s="11">
        <v>1506615.45</v>
      </c>
      <c r="F675" s="11">
        <v>1506615.45</v>
      </c>
      <c r="G675" s="11">
        <v>1506615.45</v>
      </c>
      <c r="H675" s="11">
        <v>1506615.45</v>
      </c>
      <c r="I675" s="11">
        <v>1506615.45</v>
      </c>
      <c r="J675" s="11">
        <v>1506615.45</v>
      </c>
      <c r="K675" s="11">
        <v>1506615.45</v>
      </c>
      <c r="L675" s="11">
        <v>1506615.45</v>
      </c>
      <c r="M675" s="11">
        <v>1411856.29</v>
      </c>
      <c r="N675" s="11">
        <v>1411856.29</v>
      </c>
      <c r="O675" s="11">
        <v>-556222.89</v>
      </c>
      <c r="P675" s="11">
        <v>-565589.02</v>
      </c>
      <c r="Q675" s="11">
        <v>-574955.15</v>
      </c>
      <c r="R675" s="11">
        <v>-584321.28000000003</v>
      </c>
      <c r="S675" s="11">
        <v>-593687.41</v>
      </c>
      <c r="T675" s="11">
        <v>-603053.54</v>
      </c>
      <c r="U675" s="11">
        <v>-612419.67000000004</v>
      </c>
      <c r="V675" s="11">
        <v>-621785.80000000005</v>
      </c>
      <c r="W675" s="11">
        <v>-631151.93000000005</v>
      </c>
      <c r="X675" s="11">
        <v>-640518.06000000006</v>
      </c>
      <c r="Y675" s="11">
        <v>-649884.18999999994</v>
      </c>
      <c r="Z675" s="11">
        <v>-564196.61</v>
      </c>
      <c r="AA675" s="11">
        <v>-572973.65</v>
      </c>
      <c r="AB675" s="11">
        <v>-9366.1299999999992</v>
      </c>
      <c r="AC675" s="11">
        <v>-9366.1299999999992</v>
      </c>
      <c r="AD675" s="11">
        <v>-9366.1299999999992</v>
      </c>
      <c r="AE675" s="11">
        <v>-9366.1299999999992</v>
      </c>
      <c r="AF675" s="11">
        <v>-9366.1299999999992</v>
      </c>
      <c r="AG675" s="11">
        <v>-9366.1299999999992</v>
      </c>
      <c r="AH675" s="11">
        <v>-9366.1299999999992</v>
      </c>
      <c r="AI675" s="11">
        <v>-9366.1299999999992</v>
      </c>
      <c r="AJ675" s="11">
        <v>-9366.1299999999992</v>
      </c>
      <c r="AK675" s="11">
        <v>-9366.1299999999992</v>
      </c>
      <c r="AL675" s="11">
        <v>-9366.1299999999992</v>
      </c>
      <c r="AM675" s="11">
        <v>-9071.58</v>
      </c>
      <c r="AN675" s="11">
        <v>-8777.0400000000009</v>
      </c>
      <c r="AO675" t="str">
        <f t="shared" si="111"/>
        <v>GD</v>
      </c>
      <c r="AP675" t="str">
        <f>IFERROR(IF(VLOOKUP(MID(A675,4,2),'Data.Lookup - Do Not Print'!$S$3:$T$7,2,FALSE)=1,MID(A675,4,2),0),"AN")</f>
        <v>WA</v>
      </c>
      <c r="AQ675" t="s">
        <v>986</v>
      </c>
      <c r="AR675" t="str">
        <f t="shared" si="112"/>
        <v>396000</v>
      </c>
      <c r="AS675" t="str">
        <f>IF(AO675="GD",VLOOKUP(_xlfn.NUMBERVALUE(AR675),'Data.Lookup - Do Not Print'!$D$3:$E$12,2,TRUE),VLOOKUP(_xlfn.NUMBERVALUE(AR675),'Data.Lookup - Do Not Print'!$A$3:$B$16,2,TRUE))</f>
        <v>Transportation - Tools</v>
      </c>
      <c r="AT675">
        <v>4</v>
      </c>
      <c r="AU675" t="str">
        <f t="shared" si="113"/>
        <v>GD.WA4</v>
      </c>
      <c r="AV675" s="46">
        <f>VLOOKUP($AU675,'2022-Allocations'!$I$6:$T$24,AV$8,FALSE)</f>
        <v>0</v>
      </c>
      <c r="AW675" s="46">
        <f>VLOOKUP($AU675,'2022-Allocations'!$I$6:$T$24,AW$8,FALSE)</f>
        <v>1</v>
      </c>
      <c r="AX675" s="46">
        <f>VLOOKUP($AU675,'2022-Allocations'!$I$6:$T$24,AX$8,FALSE)</f>
        <v>0</v>
      </c>
      <c r="AY675" s="46">
        <f>VLOOKUP($AU675,'2022-Allocations'!$I$6:$T$24,AY$8,FALSE)</f>
        <v>0</v>
      </c>
      <c r="AZ675" s="46">
        <f>VLOOKUP($AU675,'2022-Allocations'!$I$6:$T$24,AZ$8,FALSE)</f>
        <v>0</v>
      </c>
      <c r="BA675" s="121">
        <f t="shared" si="121"/>
        <v>0</v>
      </c>
      <c r="BB675" s="46">
        <f>VLOOKUP(A675,'Data.Lookup - Do Not Print'!$G$3:$I$802,3,FALSE)</f>
        <v>7.46E-2</v>
      </c>
      <c r="BC675" s="46">
        <f>VLOOKUP(A675,'Data.Lookup - Do Not Print'!$M$3:$O$802,3,FALSE)</f>
        <v>2.92E-2</v>
      </c>
      <c r="BD675" s="46" t="str">
        <f t="shared" si="115"/>
        <v>N</v>
      </c>
      <c r="BE675" s="126">
        <f t="shared" si="116"/>
        <v>0</v>
      </c>
      <c r="BF675" s="126">
        <f t="shared" si="117"/>
        <v>1411856</v>
      </c>
      <c r="BG675" s="126">
        <f t="shared" si="118"/>
        <v>0</v>
      </c>
      <c r="BH675" s="126">
        <f t="shared" si="119"/>
        <v>0</v>
      </c>
      <c r="BI675" s="126">
        <f t="shared" si="120"/>
        <v>0</v>
      </c>
      <c r="BJ675" s="131">
        <f t="shared" si="114"/>
        <v>0</v>
      </c>
    </row>
    <row r="676" spans="1:62" ht="13.5" thickBot="1">
      <c r="A676" s="9" t="s">
        <v>693</v>
      </c>
      <c r="B676" s="11">
        <v>1097101.21</v>
      </c>
      <c r="C676" s="11">
        <v>1097101.21</v>
      </c>
      <c r="D676" s="11">
        <v>1097101.21</v>
      </c>
      <c r="E676" s="11">
        <v>1097101.21</v>
      </c>
      <c r="F676" s="11">
        <v>1097101.21</v>
      </c>
      <c r="G676" s="11">
        <v>1097101.21</v>
      </c>
      <c r="H676" s="11">
        <v>1097101.21</v>
      </c>
      <c r="I676" s="11">
        <v>1097101.21</v>
      </c>
      <c r="J676" s="11">
        <v>1097101.21</v>
      </c>
      <c r="K676" s="11">
        <v>1097101.21</v>
      </c>
      <c r="L676" s="11">
        <v>1097101.21</v>
      </c>
      <c r="M676" s="11">
        <v>1097101.21</v>
      </c>
      <c r="N676" s="11">
        <v>1097101.21</v>
      </c>
      <c r="O676" s="11">
        <v>-973046.5</v>
      </c>
      <c r="P676" s="11">
        <v>-974975.57</v>
      </c>
      <c r="Q676" s="11">
        <v>-976904.64</v>
      </c>
      <c r="R676" s="11">
        <v>-978833.71</v>
      </c>
      <c r="S676" s="11">
        <v>-980762.78</v>
      </c>
      <c r="T676" s="11">
        <v>-982691.85</v>
      </c>
      <c r="U676" s="11">
        <v>-984620.92</v>
      </c>
      <c r="V676" s="11">
        <v>-986549.99</v>
      </c>
      <c r="W676" s="11">
        <v>-988479.06</v>
      </c>
      <c r="X676" s="11">
        <v>-990408.13</v>
      </c>
      <c r="Y676" s="11">
        <v>-992337.2</v>
      </c>
      <c r="Z676" s="11">
        <v>-994266.27</v>
      </c>
      <c r="AA676" s="11">
        <v>-996195.34</v>
      </c>
      <c r="AB676" s="11">
        <v>-1929.07</v>
      </c>
      <c r="AC676" s="11">
        <v>-1929.07</v>
      </c>
      <c r="AD676" s="11">
        <v>-1929.07</v>
      </c>
      <c r="AE676" s="11">
        <v>-1929.07</v>
      </c>
      <c r="AF676" s="11">
        <v>-1929.07</v>
      </c>
      <c r="AG676" s="11">
        <v>-1929.07</v>
      </c>
      <c r="AH676" s="11">
        <v>-1929.07</v>
      </c>
      <c r="AI676" s="11">
        <v>-1929.07</v>
      </c>
      <c r="AJ676" s="11">
        <v>-1929.07</v>
      </c>
      <c r="AK676" s="11">
        <v>-1929.07</v>
      </c>
      <c r="AL676" s="11">
        <v>-1929.07</v>
      </c>
      <c r="AM676" s="11">
        <v>-1929.07</v>
      </c>
      <c r="AN676" s="11">
        <v>-1929.07</v>
      </c>
      <c r="AO676" t="str">
        <f t="shared" si="111"/>
        <v>GD</v>
      </c>
      <c r="AP676" t="str">
        <f>IFERROR(IF(VLOOKUP(MID(A676,4,2),'Data.Lookup - Do Not Print'!$S$3:$T$7,2,FALSE)=1,MID(A676,4,2),0),"AN")</f>
        <v>WA</v>
      </c>
      <c r="AQ676" t="s">
        <v>986</v>
      </c>
      <c r="AR676" t="str">
        <f t="shared" si="112"/>
        <v>396058</v>
      </c>
      <c r="AS676" t="str">
        <f>IF(AO676="GD",VLOOKUP(_xlfn.NUMBERVALUE(AR676),'Data.Lookup - Do Not Print'!$D$3:$E$12,2,TRUE),VLOOKUP(_xlfn.NUMBERVALUE(AR676),'Data.Lookup - Do Not Print'!$A$3:$B$16,2,TRUE))</f>
        <v>Transportation - Tools</v>
      </c>
      <c r="AT676">
        <v>4</v>
      </c>
      <c r="AU676" t="str">
        <f t="shared" si="113"/>
        <v>GD.WA4</v>
      </c>
      <c r="AV676" s="46">
        <f>VLOOKUP($AU676,'2022-Allocations'!$I$6:$T$24,AV$8,FALSE)</f>
        <v>0</v>
      </c>
      <c r="AW676" s="46">
        <f>VLOOKUP($AU676,'2022-Allocations'!$I$6:$T$24,AW$8,FALSE)</f>
        <v>1</v>
      </c>
      <c r="AX676" s="46">
        <f>VLOOKUP($AU676,'2022-Allocations'!$I$6:$T$24,AX$8,FALSE)</f>
        <v>0</v>
      </c>
      <c r="AY676" s="46">
        <f>VLOOKUP($AU676,'2022-Allocations'!$I$6:$T$24,AY$8,FALSE)</f>
        <v>0</v>
      </c>
      <c r="AZ676" s="46">
        <f>VLOOKUP($AU676,'2022-Allocations'!$I$6:$T$24,AZ$8,FALSE)</f>
        <v>0</v>
      </c>
      <c r="BA676" s="121">
        <f t="shared" si="121"/>
        <v>0</v>
      </c>
      <c r="BB676" s="46">
        <f>VLOOKUP(A676,'Data.Lookup - Do Not Print'!$G$3:$I$802,3,FALSE)</f>
        <v>2.1100000000000001E-2</v>
      </c>
      <c r="BC676" s="46">
        <f>VLOOKUP(A676,'Data.Lookup - Do Not Print'!$M$3:$O$802,3,FALSE)</f>
        <v>5.1000000000000004E-3</v>
      </c>
      <c r="BD676" s="46" t="str">
        <f t="shared" si="115"/>
        <v>N</v>
      </c>
      <c r="BE676" s="126">
        <f t="shared" si="116"/>
        <v>0</v>
      </c>
      <c r="BF676" s="126">
        <f t="shared" si="117"/>
        <v>1097101</v>
      </c>
      <c r="BG676" s="126">
        <f t="shared" si="118"/>
        <v>0</v>
      </c>
      <c r="BH676" s="126">
        <f t="shared" si="119"/>
        <v>0</v>
      </c>
      <c r="BI676" s="126">
        <f t="shared" si="120"/>
        <v>0</v>
      </c>
      <c r="BJ676" s="131">
        <f t="shared" si="114"/>
        <v>0</v>
      </c>
    </row>
    <row r="677" spans="1:62" ht="13.5" thickBot="1">
      <c r="A677" s="9" t="s">
        <v>694</v>
      </c>
      <c r="B677" s="12">
        <v>0</v>
      </c>
      <c r="C677" s="12">
        <v>0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t="str">
        <f t="shared" si="111"/>
        <v>GD</v>
      </c>
      <c r="AP677" t="str">
        <f>IFERROR(IF(VLOOKUP(MID(A677,4,2),'Data.Lookup - Do Not Print'!$S$3:$T$7,2,FALSE)=1,MID(A677,4,2),0),"AN")</f>
        <v>WA</v>
      </c>
      <c r="AQ677" t="s">
        <v>986</v>
      </c>
      <c r="AR677" t="str">
        <f t="shared" si="112"/>
        <v>396700</v>
      </c>
      <c r="AS677" t="str">
        <f>IF(AO677="GD",VLOOKUP(_xlfn.NUMBERVALUE(AR677),'Data.Lookup - Do Not Print'!$D$3:$E$12,2,TRUE),VLOOKUP(_xlfn.NUMBERVALUE(AR677),'Data.Lookup - Do Not Print'!$A$3:$B$16,2,TRUE))</f>
        <v>Transportation - Tools</v>
      </c>
      <c r="AT677">
        <v>4</v>
      </c>
      <c r="AU677" t="str">
        <f t="shared" si="113"/>
        <v>GD.WA4</v>
      </c>
      <c r="AV677" s="46">
        <f>VLOOKUP($AU677,'2022-Allocations'!$I$6:$T$24,AV$8,FALSE)</f>
        <v>0</v>
      </c>
      <c r="AW677" s="46">
        <f>VLOOKUP($AU677,'2022-Allocations'!$I$6:$T$24,AW$8,FALSE)</f>
        <v>1</v>
      </c>
      <c r="AX677" s="46">
        <f>VLOOKUP($AU677,'2022-Allocations'!$I$6:$T$24,AX$8,FALSE)</f>
        <v>0</v>
      </c>
      <c r="AY677" s="46">
        <f>VLOOKUP($AU677,'2022-Allocations'!$I$6:$T$24,AY$8,FALSE)</f>
        <v>0</v>
      </c>
      <c r="AZ677" s="46">
        <f>VLOOKUP($AU677,'2022-Allocations'!$I$6:$T$24,AZ$8,FALSE)</f>
        <v>0</v>
      </c>
      <c r="BA677" s="121">
        <f t="shared" si="121"/>
        <v>0</v>
      </c>
      <c r="BB677" s="46">
        <f>VLOOKUP(A677,'Data.Lookup - Do Not Print'!$G$3:$I$802,3,FALSE)</f>
        <v>7.4300000000000005E-2</v>
      </c>
      <c r="BC677" s="46">
        <f>VLOOKUP(A677,'Data.Lookup - Do Not Print'!$M$3:$O$802,3,FALSE)</f>
        <v>2.92E-2</v>
      </c>
      <c r="BD677" s="46" t="str">
        <f t="shared" si="115"/>
        <v>N</v>
      </c>
      <c r="BE677" s="126">
        <f t="shared" si="116"/>
        <v>0</v>
      </c>
      <c r="BF677" s="126">
        <f t="shared" si="117"/>
        <v>0</v>
      </c>
      <c r="BG677" s="126">
        <f t="shared" si="118"/>
        <v>0</v>
      </c>
      <c r="BH677" s="126">
        <f t="shared" si="119"/>
        <v>0</v>
      </c>
      <c r="BI677" s="126">
        <f t="shared" si="120"/>
        <v>0</v>
      </c>
      <c r="BJ677" s="131">
        <f t="shared" si="114"/>
        <v>0</v>
      </c>
    </row>
    <row r="678" spans="1:62" ht="13.5" thickBot="1">
      <c r="A678" s="9" t="s">
        <v>695</v>
      </c>
      <c r="B678" s="11">
        <v>688382.49</v>
      </c>
      <c r="C678" s="11">
        <v>688382.49</v>
      </c>
      <c r="D678" s="11">
        <v>688382.49</v>
      </c>
      <c r="E678" s="11">
        <v>688382.49</v>
      </c>
      <c r="F678" s="11">
        <v>688382.49</v>
      </c>
      <c r="G678" s="11">
        <v>688382.49</v>
      </c>
      <c r="H678" s="11">
        <v>688382.49</v>
      </c>
      <c r="I678" s="11">
        <v>688382.49</v>
      </c>
      <c r="J678" s="11">
        <v>688382.49</v>
      </c>
      <c r="K678" s="11">
        <v>588498.05000000005</v>
      </c>
      <c r="L678" s="11">
        <v>586929.91</v>
      </c>
      <c r="M678" s="11">
        <v>586929.91</v>
      </c>
      <c r="N678" s="11">
        <v>586929.91</v>
      </c>
      <c r="O678" s="11">
        <v>-249993.27</v>
      </c>
      <c r="P678" s="11">
        <v>-253819.53</v>
      </c>
      <c r="Q678" s="11">
        <v>-257645.79</v>
      </c>
      <c r="R678" s="11">
        <v>-261472.05</v>
      </c>
      <c r="S678" s="11">
        <v>-265298.31</v>
      </c>
      <c r="T678" s="11">
        <v>-269124.57</v>
      </c>
      <c r="U678" s="11">
        <v>-272950.83</v>
      </c>
      <c r="V678" s="11">
        <v>-276777.09000000003</v>
      </c>
      <c r="W678" s="11">
        <v>-280603.34999999998</v>
      </c>
      <c r="X678" s="11">
        <v>-184267.58</v>
      </c>
      <c r="Y678" s="11">
        <v>-185966.15</v>
      </c>
      <c r="Z678" s="11">
        <v>-189228.5</v>
      </c>
      <c r="AA678" s="11">
        <v>-192490.85</v>
      </c>
      <c r="AB678" s="11">
        <v>-3826.26</v>
      </c>
      <c r="AC678" s="11">
        <v>-3826.26</v>
      </c>
      <c r="AD678" s="11">
        <v>-3826.26</v>
      </c>
      <c r="AE678" s="11">
        <v>-3826.26</v>
      </c>
      <c r="AF678" s="11">
        <v>-3826.26</v>
      </c>
      <c r="AG678" s="11">
        <v>-3826.26</v>
      </c>
      <c r="AH678" s="11">
        <v>-3826.26</v>
      </c>
      <c r="AI678" s="11">
        <v>-3826.26</v>
      </c>
      <c r="AJ678" s="11">
        <v>-3826.26</v>
      </c>
      <c r="AK678" s="11">
        <v>-3548.67</v>
      </c>
      <c r="AL678" s="11">
        <v>-3266.71</v>
      </c>
      <c r="AM678" s="11">
        <v>-3262.35</v>
      </c>
      <c r="AN678" s="11">
        <v>-3262.35</v>
      </c>
      <c r="AO678" t="str">
        <f t="shared" si="111"/>
        <v>GD</v>
      </c>
      <c r="AP678" t="str">
        <f>IFERROR(IF(VLOOKUP(MID(A678,4,2),'Data.Lookup - Do Not Print'!$S$3:$T$7,2,FALSE)=1,MID(A678,4,2),0),"AN")</f>
        <v>WA</v>
      </c>
      <c r="AQ678" t="s">
        <v>986</v>
      </c>
      <c r="AR678" t="str">
        <f t="shared" si="112"/>
        <v>397000</v>
      </c>
      <c r="AS678" t="str">
        <f>IF(AO678="GD",VLOOKUP(_xlfn.NUMBERVALUE(AR678),'Data.Lookup - Do Not Print'!$D$3:$E$12,2,TRUE),VLOOKUP(_xlfn.NUMBERVALUE(AR678),'Data.Lookup - Do Not Print'!$A$3:$B$16,2,TRUE))</f>
        <v>General</v>
      </c>
      <c r="AT678">
        <v>4</v>
      </c>
      <c r="AU678" t="str">
        <f t="shared" si="113"/>
        <v>GD.WA4</v>
      </c>
      <c r="AV678" s="46">
        <f>VLOOKUP($AU678,'2022-Allocations'!$I$6:$T$24,AV$8,FALSE)</f>
        <v>0</v>
      </c>
      <c r="AW678" s="46">
        <f>VLOOKUP($AU678,'2022-Allocations'!$I$6:$T$24,AW$8,FALSE)</f>
        <v>1</v>
      </c>
      <c r="AX678" s="46">
        <f>VLOOKUP($AU678,'2022-Allocations'!$I$6:$T$24,AX$8,FALSE)</f>
        <v>0</v>
      </c>
      <c r="AY678" s="46">
        <f>VLOOKUP($AU678,'2022-Allocations'!$I$6:$T$24,AY$8,FALSE)</f>
        <v>0</v>
      </c>
      <c r="AZ678" s="46">
        <f>VLOOKUP($AU678,'2022-Allocations'!$I$6:$T$24,AZ$8,FALSE)</f>
        <v>0</v>
      </c>
      <c r="BA678" s="121">
        <f t="shared" si="121"/>
        <v>0</v>
      </c>
      <c r="BB678" s="46">
        <f>VLOOKUP(A678,'Data.Lookup - Do Not Print'!$G$3:$I$802,3,FALSE)</f>
        <v>6.6699999999999995E-2</v>
      </c>
      <c r="BC678" s="46">
        <f>VLOOKUP(A678,'Data.Lookup - Do Not Print'!$M$3:$O$802,3,FALSE)</f>
        <v>6.6699999999999995E-2</v>
      </c>
      <c r="BD678" s="46" t="str">
        <f t="shared" si="115"/>
        <v>N</v>
      </c>
      <c r="BE678" s="126">
        <f t="shared" si="116"/>
        <v>0</v>
      </c>
      <c r="BF678" s="126">
        <f t="shared" si="117"/>
        <v>586930</v>
      </c>
      <c r="BG678" s="126">
        <f t="shared" si="118"/>
        <v>0</v>
      </c>
      <c r="BH678" s="126">
        <f t="shared" si="119"/>
        <v>0</v>
      </c>
      <c r="BI678" s="126">
        <f t="shared" si="120"/>
        <v>0</v>
      </c>
      <c r="BJ678" s="131">
        <f t="shared" si="114"/>
        <v>0</v>
      </c>
    </row>
    <row r="679" spans="1:62" ht="13.5" thickBot="1">
      <c r="A679" s="9" t="s">
        <v>696</v>
      </c>
      <c r="B679" s="11">
        <v>19942.47</v>
      </c>
      <c r="C679" s="11">
        <v>19942.47</v>
      </c>
      <c r="D679" s="11">
        <v>19942.47</v>
      </c>
      <c r="E679" s="11">
        <v>19942.47</v>
      </c>
      <c r="F679" s="11">
        <v>19942.47</v>
      </c>
      <c r="G679" s="11">
        <v>19942.47</v>
      </c>
      <c r="H679" s="11">
        <v>19942.47</v>
      </c>
      <c r="I679" s="11">
        <v>19942.47</v>
      </c>
      <c r="J679" s="11">
        <v>19942.47</v>
      </c>
      <c r="K679" s="11">
        <v>19942.47</v>
      </c>
      <c r="L679" s="11">
        <v>19942.47</v>
      </c>
      <c r="M679" s="11">
        <v>19942.47</v>
      </c>
      <c r="N679" s="11">
        <v>19942.47</v>
      </c>
      <c r="O679" s="11">
        <v>-2589.2600000000002</v>
      </c>
      <c r="P679" s="11">
        <v>-2700.11</v>
      </c>
      <c r="Q679" s="11">
        <v>-2810.96</v>
      </c>
      <c r="R679" s="11">
        <v>-2921.81</v>
      </c>
      <c r="S679" s="11">
        <v>-3032.66</v>
      </c>
      <c r="T679" s="11">
        <v>-3143.51</v>
      </c>
      <c r="U679" s="11">
        <v>-3254.36</v>
      </c>
      <c r="V679" s="11">
        <v>-3365.21</v>
      </c>
      <c r="W679" s="11">
        <v>-3476.06</v>
      </c>
      <c r="X679" s="11">
        <v>-3586.91</v>
      </c>
      <c r="Y679" s="11">
        <v>-3697.76</v>
      </c>
      <c r="Z679" s="11">
        <v>-3808.61</v>
      </c>
      <c r="AA679" s="11">
        <v>-3919.46</v>
      </c>
      <c r="AB679" s="11">
        <v>-110.85</v>
      </c>
      <c r="AC679" s="11">
        <v>-110.85</v>
      </c>
      <c r="AD679" s="11">
        <v>-110.85</v>
      </c>
      <c r="AE679" s="11">
        <v>-110.85</v>
      </c>
      <c r="AF679" s="11">
        <v>-110.85</v>
      </c>
      <c r="AG679" s="11">
        <v>-110.85</v>
      </c>
      <c r="AH679" s="11">
        <v>-110.85</v>
      </c>
      <c r="AI679" s="11">
        <v>-110.85</v>
      </c>
      <c r="AJ679" s="11">
        <v>-110.85</v>
      </c>
      <c r="AK679" s="11">
        <v>-110.85</v>
      </c>
      <c r="AL679" s="11">
        <v>-110.85</v>
      </c>
      <c r="AM679" s="11">
        <v>-110.85</v>
      </c>
      <c r="AN679" s="11">
        <v>-110.85</v>
      </c>
      <c r="AO679" t="str">
        <f t="shared" si="111"/>
        <v>GD</v>
      </c>
      <c r="AP679" t="str">
        <f>IFERROR(IF(VLOOKUP(MID(A679,4,2),'Data.Lookup - Do Not Print'!$S$3:$T$7,2,FALSE)=1,MID(A679,4,2),0),"AN")</f>
        <v>WA</v>
      </c>
      <c r="AQ679" t="s">
        <v>986</v>
      </c>
      <c r="AR679" t="str">
        <f t="shared" si="112"/>
        <v>397121</v>
      </c>
      <c r="AS679" t="str">
        <f>IF(AO679="GD",VLOOKUP(_xlfn.NUMBERVALUE(AR679),'Data.Lookup - Do Not Print'!$D$3:$E$12,2,TRUE),VLOOKUP(_xlfn.NUMBERVALUE(AR679),'Data.Lookup - Do Not Print'!$A$3:$B$16,2,TRUE))</f>
        <v>General</v>
      </c>
      <c r="AT679">
        <v>4</v>
      </c>
      <c r="AU679" t="str">
        <f t="shared" si="113"/>
        <v>GD.WA4</v>
      </c>
      <c r="AV679" s="46">
        <f>VLOOKUP($AU679,'2022-Allocations'!$I$6:$T$24,AV$8,FALSE)</f>
        <v>0</v>
      </c>
      <c r="AW679" s="46">
        <f>VLOOKUP($AU679,'2022-Allocations'!$I$6:$T$24,AW$8,FALSE)</f>
        <v>1</v>
      </c>
      <c r="AX679" s="46">
        <f>VLOOKUP($AU679,'2022-Allocations'!$I$6:$T$24,AX$8,FALSE)</f>
        <v>0</v>
      </c>
      <c r="AY679" s="46">
        <f>VLOOKUP($AU679,'2022-Allocations'!$I$6:$T$24,AY$8,FALSE)</f>
        <v>0</v>
      </c>
      <c r="AZ679" s="46">
        <f>VLOOKUP($AU679,'2022-Allocations'!$I$6:$T$24,AZ$8,FALSE)</f>
        <v>0</v>
      </c>
      <c r="BA679" s="121">
        <f t="shared" si="121"/>
        <v>0</v>
      </c>
      <c r="BB679" s="46">
        <f>VLOOKUP(A679,'Data.Lookup - Do Not Print'!$G$3:$I$802,3,FALSE)</f>
        <v>6.6699999999999995E-2</v>
      </c>
      <c r="BC679" s="46">
        <f>VLOOKUP(A679,'Data.Lookup - Do Not Print'!$M$3:$O$802,3,FALSE)</f>
        <v>6.6699999999999995E-2</v>
      </c>
      <c r="BD679" s="46" t="str">
        <f t="shared" si="115"/>
        <v>N</v>
      </c>
      <c r="BE679" s="126">
        <f t="shared" si="116"/>
        <v>0</v>
      </c>
      <c r="BF679" s="126">
        <f t="shared" si="117"/>
        <v>19942</v>
      </c>
      <c r="BG679" s="126">
        <f t="shared" si="118"/>
        <v>0</v>
      </c>
      <c r="BH679" s="126">
        <f t="shared" si="119"/>
        <v>0</v>
      </c>
      <c r="BI679" s="126">
        <f t="shared" si="120"/>
        <v>0</v>
      </c>
      <c r="BJ679" s="131">
        <f t="shared" si="114"/>
        <v>0</v>
      </c>
    </row>
    <row r="680" spans="1:62">
      <c r="A680" s="118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D680" s="119"/>
      <c r="AE680" s="119"/>
      <c r="AF680" s="119"/>
      <c r="AG680" s="119"/>
      <c r="AH680" s="119"/>
      <c r="AI680" s="119"/>
      <c r="AJ680" s="119"/>
      <c r="AK680" s="119"/>
      <c r="AL680" s="119"/>
      <c r="AM680" s="119"/>
      <c r="AN680" s="119"/>
      <c r="AO680" s="52"/>
      <c r="AP680" s="52"/>
      <c r="AQ680" s="52"/>
      <c r="AR680" s="52"/>
    </row>
    <row r="681" spans="1:62">
      <c r="A681" s="5" t="s">
        <v>697</v>
      </c>
      <c r="AJ681" s="5" t="s">
        <v>698</v>
      </c>
    </row>
    <row r="684" spans="1:62" ht="13.5" thickBot="1">
      <c r="A684" s="13" t="s">
        <v>699</v>
      </c>
    </row>
    <row r="686" spans="1:62" ht="12.75" customHeight="1">
      <c r="B686" s="126">
        <f>SUM(B12:B679)</f>
        <v>6667504267.1199903</v>
      </c>
      <c r="C686" s="126">
        <f t="shared" ref="C686:AA686" si="122">SUM(C12:C679)</f>
        <v>6689464757.189992</v>
      </c>
      <c r="D686" s="126">
        <f t="shared" si="122"/>
        <v>6703962459.4099913</v>
      </c>
      <c r="E686" s="126">
        <f t="shared" si="122"/>
        <v>6723125289.2499914</v>
      </c>
      <c r="F686" s="126">
        <f t="shared" si="122"/>
        <v>6746769744.6899881</v>
      </c>
      <c r="G686" s="126">
        <f t="shared" si="122"/>
        <v>6779952708.5799923</v>
      </c>
      <c r="H686" s="126">
        <f t="shared" si="122"/>
        <v>6829963039.069994</v>
      </c>
      <c r="I686" s="126">
        <f t="shared" si="122"/>
        <v>6856922653.2099943</v>
      </c>
      <c r="J686" s="126">
        <f t="shared" si="122"/>
        <v>6892311735.9199934</v>
      </c>
      <c r="K686" s="126">
        <f t="shared" si="122"/>
        <v>6924591513.9799948</v>
      </c>
      <c r="L686" s="126">
        <f t="shared" si="122"/>
        <v>6953158964.539999</v>
      </c>
      <c r="M686" s="126">
        <f t="shared" si="122"/>
        <v>6979993195.1299982</v>
      </c>
      <c r="N686" s="126">
        <f t="shared" si="122"/>
        <v>7025610119.8799953</v>
      </c>
      <c r="O686" s="126">
        <f t="shared" si="122"/>
        <v>-2276387891.7999978</v>
      </c>
      <c r="P686" s="126">
        <f t="shared" si="122"/>
        <v>-2288893691.6400003</v>
      </c>
      <c r="Q686" s="126">
        <f t="shared" si="122"/>
        <v>-2301253441.2399983</v>
      </c>
      <c r="R686" s="126">
        <f t="shared" si="122"/>
        <v>-2323602820.6099997</v>
      </c>
      <c r="S686" s="126">
        <f t="shared" si="122"/>
        <v>-2341524228.9899993</v>
      </c>
      <c r="T686" s="126">
        <f t="shared" si="122"/>
        <v>-2352436216.5</v>
      </c>
      <c r="U686" s="126">
        <f t="shared" si="122"/>
        <v>-2364314742.8399992</v>
      </c>
      <c r="V686" s="126">
        <f t="shared" si="122"/>
        <v>-2381492396.2899995</v>
      </c>
      <c r="W686" s="126">
        <f t="shared" si="122"/>
        <v>-2398117404.2299991</v>
      </c>
      <c r="X686" s="126">
        <f t="shared" si="122"/>
        <v>-2410895647.0499978</v>
      </c>
      <c r="Y686" s="126">
        <f t="shared" si="122"/>
        <v>-2428247195.9499989</v>
      </c>
      <c r="Z686" s="126">
        <f t="shared" si="122"/>
        <v>-2449907165.5799994</v>
      </c>
      <c r="AA686" s="126">
        <f t="shared" si="122"/>
        <v>-2462148999.6700006</v>
      </c>
    </row>
  </sheetData>
  <autoFilter ref="A10:BJ679" xr:uid="{00000000-0001-0000-0000-000000000000}"/>
  <pageMargins left="0.7" right="0.7" top="0.75" bottom="0.75" header="0.3" footer="0.3"/>
  <pageSetup orientation="portrait" horizontalDpi="1200" verticalDpi="12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37A4C-DA69-4789-89B2-A921C8626FE5}">
  <dimension ref="A1:T802"/>
  <sheetViews>
    <sheetView workbookViewId="0">
      <selection activeCell="K16" sqref="K16"/>
    </sheetView>
  </sheetViews>
  <sheetFormatPr defaultColWidth="9.140625" defaultRowHeight="12.75" outlineLevelCol="1"/>
  <cols>
    <col min="1" max="1" width="10.85546875" style="102" customWidth="1"/>
    <col min="2" max="2" width="18.5703125" style="102" bestFit="1" customWidth="1"/>
    <col min="3" max="3" width="2.5703125" style="103" customWidth="1"/>
    <col min="4" max="4" width="11.140625" style="102" customWidth="1"/>
    <col min="5" max="5" width="18.140625" style="102" bestFit="1" customWidth="1"/>
    <col min="6" max="6" width="2.42578125" style="103" customWidth="1"/>
    <col min="7" max="7" width="24.28515625" style="102" customWidth="1"/>
    <col min="8" max="8" width="15.140625" style="102" customWidth="1" outlineLevel="1"/>
    <col min="9" max="9" width="13.28515625" style="102" customWidth="1" outlineLevel="1"/>
    <col min="10" max="10" width="10.42578125" style="102" customWidth="1" outlineLevel="1"/>
    <col min="11" max="11" width="48" style="102" customWidth="1" outlineLevel="1"/>
    <col min="12" max="12" width="2.28515625" style="103" customWidth="1"/>
    <col min="13" max="13" width="19.5703125" style="102" customWidth="1"/>
    <col min="14" max="14" width="15.140625" style="102" customWidth="1" outlineLevel="1"/>
    <col min="15" max="15" width="13.28515625" style="102" customWidth="1" outlineLevel="1"/>
    <col min="16" max="16" width="10.42578125" style="102" customWidth="1" outlineLevel="1"/>
    <col min="17" max="17" width="18.42578125" style="102" customWidth="1" outlineLevel="1"/>
    <col min="18" max="18" width="3" style="103" customWidth="1"/>
    <col min="19" max="16384" width="9.140625" style="102"/>
  </cols>
  <sheetData>
    <row r="1" spans="1:20">
      <c r="G1" s="102" t="s">
        <v>1131</v>
      </c>
      <c r="M1" s="102" t="s">
        <v>1132</v>
      </c>
    </row>
    <row r="2" spans="1:20">
      <c r="A2" s="102" t="s">
        <v>1178</v>
      </c>
      <c r="D2" s="102" t="s">
        <v>991</v>
      </c>
      <c r="G2" s="102" t="s">
        <v>992</v>
      </c>
      <c r="H2" s="102" t="s">
        <v>993</v>
      </c>
      <c r="I2" s="102" t="s">
        <v>758</v>
      </c>
      <c r="J2" s="102" t="s">
        <v>994</v>
      </c>
      <c r="M2" s="102" t="s">
        <v>992</v>
      </c>
      <c r="N2" s="102" t="s">
        <v>993</v>
      </c>
      <c r="O2" s="102" t="s">
        <v>758</v>
      </c>
      <c r="P2" s="102" t="s">
        <v>994</v>
      </c>
    </row>
    <row r="3" spans="1:20" ht="15">
      <c r="A3" s="102">
        <v>301000</v>
      </c>
      <c r="B3" s="104" t="s">
        <v>995</v>
      </c>
      <c r="D3" s="105">
        <v>301000</v>
      </c>
      <c r="E3" s="104" t="s">
        <v>995</v>
      </c>
      <c r="G3" t="s">
        <v>22</v>
      </c>
      <c r="H3" t="str">
        <f>RIGHT(G3,6)</f>
        <v>303000</v>
      </c>
      <c r="I3" s="106">
        <v>6.6666669999999997E-2</v>
      </c>
      <c r="M3" s="15" t="s">
        <v>22</v>
      </c>
      <c r="N3" s="15" t="str">
        <f t="shared" ref="N3:N66" si="0">RIGHT(M3,6)</f>
        <v>303000</v>
      </c>
      <c r="O3" s="106">
        <v>6.6666669999999997E-2</v>
      </c>
      <c r="S3" s="102" t="s">
        <v>1140</v>
      </c>
      <c r="T3" s="102">
        <v>1</v>
      </c>
    </row>
    <row r="4" spans="1:20" ht="15">
      <c r="A4" s="102">
        <v>303000</v>
      </c>
      <c r="B4" s="104" t="s">
        <v>995</v>
      </c>
      <c r="D4" s="105">
        <v>303000</v>
      </c>
      <c r="E4" s="104" t="s">
        <v>995</v>
      </c>
      <c r="G4" t="s">
        <v>23</v>
      </c>
      <c r="H4" t="str">
        <f t="shared" ref="H4:H67" si="1">RIGHT(G4,6)</f>
        <v>303100</v>
      </c>
      <c r="I4" s="106">
        <v>0.2</v>
      </c>
      <c r="M4" s="15" t="s">
        <v>23</v>
      </c>
      <c r="N4" s="15" t="str">
        <f t="shared" si="0"/>
        <v>303100</v>
      </c>
      <c r="O4" s="106">
        <v>0.2</v>
      </c>
      <c r="S4" s="102" t="s">
        <v>1141</v>
      </c>
      <c r="T4" s="102">
        <v>1</v>
      </c>
    </row>
    <row r="5" spans="1:20" ht="15">
      <c r="A5" s="102">
        <v>303345</v>
      </c>
      <c r="B5" s="104" t="s">
        <v>995</v>
      </c>
      <c r="D5" s="105">
        <v>304000</v>
      </c>
      <c r="E5" s="104" t="s">
        <v>996</v>
      </c>
      <c r="G5" t="s">
        <v>24</v>
      </c>
      <c r="H5" t="str">
        <f t="shared" si="1"/>
        <v>303101</v>
      </c>
      <c r="I5" s="106">
        <v>1</v>
      </c>
      <c r="M5" s="15" t="s">
        <v>24</v>
      </c>
      <c r="N5" s="15" t="str">
        <f t="shared" si="0"/>
        <v>303101</v>
      </c>
      <c r="O5" s="106">
        <v>1</v>
      </c>
      <c r="S5" s="102" t="s">
        <v>708</v>
      </c>
      <c r="T5" s="102">
        <v>1</v>
      </c>
    </row>
    <row r="6" spans="1:20" ht="15">
      <c r="A6" s="102">
        <v>310000</v>
      </c>
      <c r="B6" s="104" t="s">
        <v>857</v>
      </c>
      <c r="D6" s="105">
        <v>374000</v>
      </c>
      <c r="E6" s="104" t="s">
        <v>954</v>
      </c>
      <c r="G6" t="s">
        <v>25</v>
      </c>
      <c r="H6" t="str">
        <f t="shared" si="1"/>
        <v>303102</v>
      </c>
      <c r="I6" s="106">
        <v>0.5</v>
      </c>
      <c r="M6" s="15" t="s">
        <v>25</v>
      </c>
      <c r="N6" s="15" t="str">
        <f t="shared" si="0"/>
        <v>303102</v>
      </c>
      <c r="O6" s="106">
        <v>0.5</v>
      </c>
      <c r="S6" s="102" t="s">
        <v>711</v>
      </c>
      <c r="T6" s="102">
        <v>1</v>
      </c>
    </row>
    <row r="7" spans="1:20" ht="15">
      <c r="A7" s="102">
        <v>330000</v>
      </c>
      <c r="B7" s="104" t="s">
        <v>873</v>
      </c>
      <c r="D7" s="105">
        <v>389000</v>
      </c>
      <c r="E7" s="104" t="s">
        <v>809</v>
      </c>
      <c r="G7" t="s">
        <v>26</v>
      </c>
      <c r="H7" t="str">
        <f t="shared" si="1"/>
        <v>303103</v>
      </c>
      <c r="I7" s="106">
        <f>0.01/3%</f>
        <v>0.33333333333333337</v>
      </c>
      <c r="M7" s="15" t="s">
        <v>26</v>
      </c>
      <c r="N7" s="15" t="str">
        <f t="shared" si="0"/>
        <v>303103</v>
      </c>
      <c r="O7" s="106">
        <v>0.33333333333333337</v>
      </c>
      <c r="S7" s="102" t="s">
        <v>707</v>
      </c>
      <c r="T7" s="102">
        <v>1</v>
      </c>
    </row>
    <row r="8" spans="1:20" ht="15">
      <c r="A8" s="102">
        <v>340000</v>
      </c>
      <c r="B8" s="104" t="s">
        <v>889</v>
      </c>
      <c r="D8" s="105">
        <v>391100</v>
      </c>
      <c r="E8" s="104" t="s">
        <v>809</v>
      </c>
      <c r="G8" t="s">
        <v>997</v>
      </c>
      <c r="H8" t="str">
        <f t="shared" si="1"/>
        <v>303104</v>
      </c>
      <c r="I8" s="106">
        <v>0.25</v>
      </c>
      <c r="M8" s="15" t="s">
        <v>997</v>
      </c>
      <c r="N8" s="15" t="str">
        <f t="shared" si="0"/>
        <v>303104</v>
      </c>
      <c r="O8" s="106">
        <v>0.25</v>
      </c>
    </row>
    <row r="9" spans="1:20" ht="15">
      <c r="A9" s="102">
        <v>350000</v>
      </c>
      <c r="B9" s="104" t="s">
        <v>895</v>
      </c>
      <c r="D9" s="105">
        <v>392000</v>
      </c>
      <c r="E9" s="104" t="s">
        <v>998</v>
      </c>
      <c r="G9" t="s">
        <v>27</v>
      </c>
      <c r="H9" t="str">
        <f t="shared" si="1"/>
        <v>303105</v>
      </c>
      <c r="I9" s="106">
        <v>0.2</v>
      </c>
      <c r="M9" s="15" t="s">
        <v>27</v>
      </c>
      <c r="N9" s="15" t="str">
        <f t="shared" si="0"/>
        <v>303105</v>
      </c>
      <c r="O9" s="106">
        <v>0.2</v>
      </c>
    </row>
    <row r="10" spans="1:20" ht="15">
      <c r="A10" s="102">
        <v>360000</v>
      </c>
      <c r="B10" s="107" t="s">
        <v>907</v>
      </c>
      <c r="D10" s="105">
        <v>393000</v>
      </c>
      <c r="E10" s="104" t="s">
        <v>809</v>
      </c>
      <c r="G10" t="s">
        <v>999</v>
      </c>
      <c r="H10" t="str">
        <f t="shared" si="1"/>
        <v>303110</v>
      </c>
      <c r="I10" s="106">
        <v>0.2</v>
      </c>
      <c r="M10" s="15" t="s">
        <v>999</v>
      </c>
      <c r="N10" s="15" t="str">
        <f t="shared" si="0"/>
        <v>303110</v>
      </c>
      <c r="O10" s="106">
        <v>0.2</v>
      </c>
    </row>
    <row r="11" spans="1:20" ht="15">
      <c r="A11" s="102">
        <v>389000</v>
      </c>
      <c r="B11" s="104" t="s">
        <v>809</v>
      </c>
      <c r="D11" s="105">
        <v>396000</v>
      </c>
      <c r="E11" s="104" t="s">
        <v>998</v>
      </c>
      <c r="G11" t="s">
        <v>28</v>
      </c>
      <c r="H11" t="str">
        <f t="shared" si="1"/>
        <v>303115</v>
      </c>
      <c r="I11" s="106">
        <f>1/15</f>
        <v>6.6666666666666666E-2</v>
      </c>
      <c r="M11" s="15" t="s">
        <v>28</v>
      </c>
      <c r="N11" s="15" t="str">
        <f t="shared" si="0"/>
        <v>303115</v>
      </c>
      <c r="O11" s="106">
        <v>6.6666666666666666E-2</v>
      </c>
    </row>
    <row r="12" spans="1:20" ht="15">
      <c r="A12" s="102">
        <v>391100</v>
      </c>
      <c r="B12" s="104" t="s">
        <v>809</v>
      </c>
      <c r="D12" s="105">
        <v>397000</v>
      </c>
      <c r="E12" s="104" t="s">
        <v>809</v>
      </c>
      <c r="G12" t="s">
        <v>29</v>
      </c>
      <c r="H12" t="str">
        <f t="shared" si="1"/>
        <v>303120</v>
      </c>
      <c r="I12" s="106">
        <f>1/12.5</f>
        <v>0.08</v>
      </c>
      <c r="M12" s="15" t="s">
        <v>29</v>
      </c>
      <c r="N12" s="15" t="str">
        <f t="shared" si="0"/>
        <v>303120</v>
      </c>
      <c r="O12" s="106">
        <v>0.08</v>
      </c>
    </row>
    <row r="13" spans="1:20" ht="15">
      <c r="A13" s="102">
        <v>392000</v>
      </c>
      <c r="B13" s="104" t="s">
        <v>998</v>
      </c>
      <c r="G13" t="s">
        <v>30</v>
      </c>
      <c r="H13" t="str">
        <f t="shared" si="1"/>
        <v>303121</v>
      </c>
      <c r="I13" s="106">
        <v>0.2</v>
      </c>
      <c r="M13" s="15" t="s">
        <v>30</v>
      </c>
      <c r="N13" s="15" t="str">
        <f t="shared" si="0"/>
        <v>303121</v>
      </c>
      <c r="O13" s="106">
        <v>0.2</v>
      </c>
    </row>
    <row r="14" spans="1:20" ht="15">
      <c r="A14" s="102">
        <v>393000</v>
      </c>
      <c r="B14" s="104" t="s">
        <v>809</v>
      </c>
      <c r="G14" t="s">
        <v>1000</v>
      </c>
      <c r="H14" t="str">
        <f t="shared" si="1"/>
        <v>303130</v>
      </c>
      <c r="I14" s="106">
        <v>0.2</v>
      </c>
      <c r="M14" s="15" t="s">
        <v>1000</v>
      </c>
      <c r="N14" s="15" t="str">
        <f t="shared" si="0"/>
        <v>303130</v>
      </c>
      <c r="O14" s="106">
        <v>0.2</v>
      </c>
    </row>
    <row r="15" spans="1:20" ht="15">
      <c r="A15" s="102">
        <v>396000</v>
      </c>
      <c r="B15" s="104" t="s">
        <v>998</v>
      </c>
      <c r="G15" t="s">
        <v>1001</v>
      </c>
      <c r="H15" t="str">
        <f t="shared" si="1"/>
        <v>303131</v>
      </c>
      <c r="I15" s="106">
        <v>1</v>
      </c>
      <c r="M15" s="15" t="s">
        <v>1001</v>
      </c>
      <c r="N15" s="15" t="str">
        <f t="shared" si="0"/>
        <v>303131</v>
      </c>
      <c r="O15" s="106">
        <v>1</v>
      </c>
    </row>
    <row r="16" spans="1:20" ht="15">
      <c r="A16" s="102">
        <v>397000</v>
      </c>
      <c r="B16" s="104" t="s">
        <v>809</v>
      </c>
      <c r="G16" t="s">
        <v>31</v>
      </c>
      <c r="H16" t="str">
        <f t="shared" si="1"/>
        <v>303132</v>
      </c>
      <c r="I16" s="106">
        <v>0.5</v>
      </c>
      <c r="M16" s="15" t="s">
        <v>31</v>
      </c>
      <c r="N16" s="15" t="str">
        <f t="shared" si="0"/>
        <v>303132</v>
      </c>
      <c r="O16" s="106">
        <v>0.5</v>
      </c>
    </row>
    <row r="17" spans="7:16" ht="15">
      <c r="G17" t="s">
        <v>32</v>
      </c>
      <c r="H17" t="str">
        <f t="shared" si="1"/>
        <v>303133</v>
      </c>
      <c r="I17" s="106">
        <f>1/3</f>
        <v>0.33333333333333331</v>
      </c>
      <c r="M17" s="15" t="s">
        <v>32</v>
      </c>
      <c r="N17" s="15" t="str">
        <f t="shared" si="0"/>
        <v>303133</v>
      </c>
      <c r="O17" s="106">
        <v>0.33333333333333331</v>
      </c>
    </row>
    <row r="18" spans="7:16" ht="15">
      <c r="G18" t="s">
        <v>1002</v>
      </c>
      <c r="H18" t="str">
        <f t="shared" si="1"/>
        <v>303134</v>
      </c>
      <c r="I18" s="106">
        <v>0.25</v>
      </c>
      <c r="M18" s="15" t="s">
        <v>1002</v>
      </c>
      <c r="N18" s="15" t="str">
        <f t="shared" si="0"/>
        <v>303134</v>
      </c>
      <c r="O18" s="106">
        <v>0.25</v>
      </c>
    </row>
    <row r="19" spans="7:16" ht="15">
      <c r="G19" t="s">
        <v>33</v>
      </c>
      <c r="H19" t="str">
        <f t="shared" si="1"/>
        <v>303135</v>
      </c>
      <c r="I19" s="106">
        <v>0.2</v>
      </c>
      <c r="M19" s="15" t="s">
        <v>33</v>
      </c>
      <c r="N19" s="15" t="str">
        <f t="shared" si="0"/>
        <v>303135</v>
      </c>
      <c r="O19" s="106">
        <v>0.2</v>
      </c>
    </row>
    <row r="20" spans="7:16" ht="15">
      <c r="G20" t="s">
        <v>1003</v>
      </c>
      <c r="H20" t="str">
        <f t="shared" si="1"/>
        <v>303150</v>
      </c>
      <c r="I20" s="106">
        <v>0.2</v>
      </c>
      <c r="M20" s="15" t="s">
        <v>1003</v>
      </c>
      <c r="N20" s="15" t="str">
        <f t="shared" si="0"/>
        <v>303150</v>
      </c>
      <c r="O20" s="106">
        <v>0.2</v>
      </c>
    </row>
    <row r="21" spans="7:16" ht="15">
      <c r="G21" t="s">
        <v>34</v>
      </c>
      <c r="H21" t="str">
        <f t="shared" si="1"/>
        <v>389200</v>
      </c>
      <c r="I21" s="106">
        <v>0</v>
      </c>
      <c r="J21" s="102" t="s">
        <v>1004</v>
      </c>
      <c r="M21" s="15" t="s">
        <v>34</v>
      </c>
      <c r="N21" s="15" t="str">
        <f t="shared" si="0"/>
        <v>389200</v>
      </c>
      <c r="O21" s="106">
        <v>0</v>
      </c>
      <c r="P21" s="102" t="s">
        <v>1004</v>
      </c>
    </row>
    <row r="22" spans="7:16" ht="15">
      <c r="G22" t="s">
        <v>35</v>
      </c>
      <c r="H22" t="str">
        <f t="shared" si="1"/>
        <v>389300</v>
      </c>
      <c r="I22" s="106">
        <v>1.77E-2</v>
      </c>
      <c r="M22" s="15" t="s">
        <v>35</v>
      </c>
      <c r="N22" s="15" t="str">
        <f t="shared" si="0"/>
        <v>389300</v>
      </c>
      <c r="O22" s="106">
        <v>1.67E-2</v>
      </c>
    </row>
    <row r="23" spans="7:16" ht="15">
      <c r="G23" t="s">
        <v>36</v>
      </c>
      <c r="H23" t="str">
        <f t="shared" si="1"/>
        <v>389400</v>
      </c>
      <c r="I23" s="106">
        <v>2E-3</v>
      </c>
      <c r="M23" s="15" t="s">
        <v>36</v>
      </c>
      <c r="N23" s="15" t="str">
        <f t="shared" si="0"/>
        <v>389400</v>
      </c>
      <c r="O23" s="106">
        <v>1.26E-2</v>
      </c>
    </row>
    <row r="24" spans="7:16" ht="15">
      <c r="G24" t="s">
        <v>37</v>
      </c>
      <c r="H24" t="str">
        <f t="shared" si="1"/>
        <v>390100</v>
      </c>
      <c r="I24" s="106">
        <v>2.1700000000000001E-2</v>
      </c>
      <c r="M24" s="15" t="s">
        <v>37</v>
      </c>
      <c r="N24" s="15" t="str">
        <f t="shared" si="0"/>
        <v>390100</v>
      </c>
      <c r="O24" s="106">
        <v>2.4500000000000001E-2</v>
      </c>
    </row>
    <row r="25" spans="7:16" ht="15">
      <c r="G25" t="s">
        <v>1005</v>
      </c>
      <c r="H25" t="str">
        <f t="shared" si="1"/>
        <v>390200</v>
      </c>
      <c r="I25" s="106">
        <v>0.04</v>
      </c>
      <c r="M25" s="15" t="s">
        <v>1005</v>
      </c>
      <c r="N25" s="15" t="str">
        <f t="shared" si="0"/>
        <v>390200</v>
      </c>
      <c r="O25" s="106">
        <v>0.04</v>
      </c>
    </row>
    <row r="26" spans="7:16" ht="15">
      <c r="G26" t="s">
        <v>38</v>
      </c>
      <c r="H26" t="str">
        <f t="shared" si="1"/>
        <v>391000</v>
      </c>
      <c r="I26" s="106">
        <v>6.6699999999999995E-2</v>
      </c>
      <c r="M26" s="15" t="s">
        <v>38</v>
      </c>
      <c r="N26" s="15" t="str">
        <f t="shared" si="0"/>
        <v>391000</v>
      </c>
      <c r="O26" s="106">
        <v>6.6699999999999995E-2</v>
      </c>
    </row>
    <row r="27" spans="7:16" ht="15">
      <c r="G27" t="s">
        <v>39</v>
      </c>
      <c r="H27" t="str">
        <f t="shared" si="1"/>
        <v>391100</v>
      </c>
      <c r="I27" s="106">
        <v>0.2</v>
      </c>
      <c r="M27" s="15" t="s">
        <v>39</v>
      </c>
      <c r="N27" s="15" t="str">
        <f t="shared" si="0"/>
        <v>391100</v>
      </c>
      <c r="O27" s="106">
        <v>0.2</v>
      </c>
    </row>
    <row r="28" spans="7:16" ht="15">
      <c r="G28" t="s">
        <v>40</v>
      </c>
      <c r="H28" t="str">
        <f t="shared" si="1"/>
        <v>391101</v>
      </c>
      <c r="I28" s="106">
        <v>0.2</v>
      </c>
      <c r="M28" s="15" t="s">
        <v>40</v>
      </c>
      <c r="N28" s="15" t="str">
        <f t="shared" si="0"/>
        <v>391101</v>
      </c>
      <c r="O28" s="106">
        <v>0.2</v>
      </c>
    </row>
    <row r="29" spans="7:16" ht="15">
      <c r="G29" t="s">
        <v>41</v>
      </c>
      <c r="H29" t="str">
        <f t="shared" si="1"/>
        <v>391120</v>
      </c>
      <c r="I29" s="106">
        <v>0.2</v>
      </c>
      <c r="M29" s="15" t="s">
        <v>41</v>
      </c>
      <c r="N29" s="15" t="str">
        <f t="shared" si="0"/>
        <v>391120</v>
      </c>
      <c r="O29" s="106">
        <v>0.2</v>
      </c>
    </row>
    <row r="30" spans="7:16" ht="15">
      <c r="G30" t="s">
        <v>42</v>
      </c>
      <c r="H30" t="str">
        <f t="shared" si="1"/>
        <v>391121</v>
      </c>
      <c r="I30" s="106">
        <v>0.2</v>
      </c>
      <c r="M30" s="15" t="s">
        <v>42</v>
      </c>
      <c r="N30" s="15" t="str">
        <f t="shared" si="0"/>
        <v>391121</v>
      </c>
      <c r="O30" s="106">
        <v>0.2</v>
      </c>
    </row>
    <row r="31" spans="7:16" ht="15">
      <c r="G31" t="s">
        <v>43</v>
      </c>
      <c r="H31" t="str">
        <f t="shared" si="1"/>
        <v>391700</v>
      </c>
      <c r="I31" s="106">
        <v>3.6999999999999998E-2</v>
      </c>
      <c r="M31" s="15" t="s">
        <v>43</v>
      </c>
      <c r="N31" s="15" t="str">
        <f t="shared" si="0"/>
        <v>391700</v>
      </c>
      <c r="O31" s="106">
        <v>3.6999999999999998E-2</v>
      </c>
    </row>
    <row r="32" spans="7:16" ht="15">
      <c r="G32" t="s">
        <v>44</v>
      </c>
      <c r="H32" t="str">
        <f t="shared" si="1"/>
        <v>392000</v>
      </c>
      <c r="I32" s="106">
        <v>5.3800000000000001E-2</v>
      </c>
      <c r="M32" s="15" t="s">
        <v>44</v>
      </c>
      <c r="N32" s="15" t="str">
        <f t="shared" si="0"/>
        <v>392000</v>
      </c>
      <c r="O32" s="106">
        <v>2.2800000000000001E-2</v>
      </c>
    </row>
    <row r="33" spans="7:15" ht="15">
      <c r="G33" t="s">
        <v>45</v>
      </c>
      <c r="H33" t="str">
        <f t="shared" si="1"/>
        <v>392002</v>
      </c>
      <c r="I33" s="108">
        <v>3.4334000000000003E-2</v>
      </c>
      <c r="M33" s="15" t="s">
        <v>45</v>
      </c>
      <c r="N33" s="15" t="str">
        <f t="shared" si="0"/>
        <v>392002</v>
      </c>
      <c r="O33" s="108">
        <v>1.3599999999999999E-2</v>
      </c>
    </row>
    <row r="34" spans="7:15" ht="15">
      <c r="G34" t="s">
        <v>46</v>
      </c>
      <c r="H34" t="str">
        <f t="shared" si="1"/>
        <v>392032</v>
      </c>
      <c r="I34" s="106">
        <v>3.8300000000000001E-2</v>
      </c>
      <c r="M34" s="15" t="s">
        <v>46</v>
      </c>
      <c r="N34" s="15" t="str">
        <f t="shared" si="0"/>
        <v>392032</v>
      </c>
      <c r="O34" s="106">
        <v>0</v>
      </c>
    </row>
    <row r="35" spans="7:15" ht="15">
      <c r="G35" t="s">
        <v>47</v>
      </c>
      <c r="H35" t="str">
        <f t="shared" si="1"/>
        <v>392046</v>
      </c>
      <c r="I35" s="106">
        <v>3.5499999999999997E-2</v>
      </c>
      <c r="M35" s="15" t="s">
        <v>47</v>
      </c>
      <c r="N35" s="15" t="str">
        <f t="shared" si="0"/>
        <v>392046</v>
      </c>
      <c r="O35" s="106">
        <v>1.8700000000000001E-2</v>
      </c>
    </row>
    <row r="36" spans="7:15" ht="15">
      <c r="G36" t="s">
        <v>48</v>
      </c>
      <c r="H36" t="str">
        <f t="shared" si="1"/>
        <v>392048</v>
      </c>
      <c r="I36" s="106">
        <v>3.5499999999999997E-2</v>
      </c>
      <c r="M36" s="15" t="s">
        <v>48</v>
      </c>
      <c r="N36" s="15" t="str">
        <f t="shared" si="0"/>
        <v>392048</v>
      </c>
      <c r="O36" s="106">
        <v>1.8700000000000001E-2</v>
      </c>
    </row>
    <row r="37" spans="7:15" ht="15">
      <c r="G37" t="s">
        <v>49</v>
      </c>
      <c r="H37" t="str">
        <f t="shared" si="1"/>
        <v>392056</v>
      </c>
      <c r="I37" s="106">
        <v>1.9199999999999998E-2</v>
      </c>
      <c r="M37" s="15" t="s">
        <v>49</v>
      </c>
      <c r="N37" s="15" t="str">
        <f t="shared" si="0"/>
        <v>392056</v>
      </c>
      <c r="O37" s="106">
        <v>1.6199999999999999E-2</v>
      </c>
    </row>
    <row r="38" spans="7:15" ht="15">
      <c r="G38" t="s">
        <v>50</v>
      </c>
      <c r="H38" t="str">
        <f t="shared" si="1"/>
        <v>392058</v>
      </c>
      <c r="I38" s="106">
        <v>7.0400000000000004E-2</v>
      </c>
      <c r="M38" s="15" t="s">
        <v>50</v>
      </c>
      <c r="N38" s="15" t="str">
        <f t="shared" si="0"/>
        <v>392058</v>
      </c>
      <c r="O38" s="106">
        <v>0.06</v>
      </c>
    </row>
    <row r="39" spans="7:15" ht="15">
      <c r="G39" t="s">
        <v>51</v>
      </c>
      <c r="H39" t="str">
        <f t="shared" si="1"/>
        <v>392065</v>
      </c>
      <c r="I39" s="106">
        <v>7.0400000000000004E-2</v>
      </c>
      <c r="M39" s="15" t="s">
        <v>51</v>
      </c>
      <c r="N39" s="15" t="str">
        <f t="shared" si="0"/>
        <v>392065</v>
      </c>
      <c r="O39" s="106">
        <v>0.06</v>
      </c>
    </row>
    <row r="40" spans="7:15" ht="15">
      <c r="G40" t="s">
        <v>52</v>
      </c>
      <c r="H40" t="str">
        <f t="shared" si="1"/>
        <v>393000</v>
      </c>
      <c r="I40" s="106">
        <v>0.04</v>
      </c>
      <c r="M40" s="15" t="s">
        <v>52</v>
      </c>
      <c r="N40" s="15" t="str">
        <f t="shared" si="0"/>
        <v>393000</v>
      </c>
      <c r="O40" s="106">
        <v>0.04</v>
      </c>
    </row>
    <row r="41" spans="7:15" ht="15">
      <c r="G41" t="s">
        <v>53</v>
      </c>
      <c r="H41" t="str">
        <f t="shared" si="1"/>
        <v>394000</v>
      </c>
      <c r="I41" s="106">
        <v>0.05</v>
      </c>
      <c r="M41" s="15" t="s">
        <v>53</v>
      </c>
      <c r="N41" s="15" t="str">
        <f t="shared" si="0"/>
        <v>394000</v>
      </c>
      <c r="O41" s="106">
        <v>0.05</v>
      </c>
    </row>
    <row r="42" spans="7:15" ht="15">
      <c r="G42" t="s">
        <v>54</v>
      </c>
      <c r="H42" t="str">
        <f t="shared" si="1"/>
        <v>395000</v>
      </c>
      <c r="I42" s="106">
        <v>6.6699999999999995E-2</v>
      </c>
      <c r="M42" s="15" t="s">
        <v>54</v>
      </c>
      <c r="N42" s="15" t="str">
        <f t="shared" si="0"/>
        <v>395000</v>
      </c>
      <c r="O42" s="106">
        <v>6.6699999999999995E-2</v>
      </c>
    </row>
    <row r="43" spans="7:15" ht="15">
      <c r="G43" t="s">
        <v>55</v>
      </c>
      <c r="H43" t="str">
        <f t="shared" si="1"/>
        <v>396000</v>
      </c>
      <c r="I43" s="106">
        <v>2.06E-2</v>
      </c>
      <c r="M43" s="15" t="s">
        <v>55</v>
      </c>
      <c r="N43" s="15" t="str">
        <f t="shared" si="0"/>
        <v>396000</v>
      </c>
      <c r="O43" s="106">
        <v>3.2399999999999998E-2</v>
      </c>
    </row>
    <row r="44" spans="7:15" ht="15">
      <c r="G44" t="s">
        <v>56</v>
      </c>
      <c r="H44" t="str">
        <f t="shared" si="1"/>
        <v>397000</v>
      </c>
      <c r="I44" s="106">
        <v>6.6699999999999995E-2</v>
      </c>
      <c r="M44" s="15" t="s">
        <v>56</v>
      </c>
      <c r="N44" s="15" t="str">
        <f t="shared" si="0"/>
        <v>397000</v>
      </c>
      <c r="O44" s="106">
        <v>6.6699999999999995E-2</v>
      </c>
    </row>
    <row r="45" spans="7:15" ht="15">
      <c r="G45" t="s">
        <v>1006</v>
      </c>
      <c r="H45" t="str">
        <f t="shared" si="1"/>
        <v>397100</v>
      </c>
      <c r="I45" s="106">
        <v>0.2</v>
      </c>
      <c r="M45" s="15" t="s">
        <v>1006</v>
      </c>
      <c r="N45" s="15" t="str">
        <f t="shared" si="0"/>
        <v>397100</v>
      </c>
      <c r="O45" s="106">
        <v>0.2</v>
      </c>
    </row>
    <row r="46" spans="7:15" ht="15">
      <c r="G46" t="s">
        <v>57</v>
      </c>
      <c r="H46" t="str">
        <f t="shared" si="1"/>
        <v>397200</v>
      </c>
      <c r="I46" s="106">
        <v>0.1</v>
      </c>
      <c r="M46" s="15" t="s">
        <v>57</v>
      </c>
      <c r="N46" s="15" t="str">
        <f t="shared" si="0"/>
        <v>397200</v>
      </c>
      <c r="O46" s="106">
        <v>0.1</v>
      </c>
    </row>
    <row r="47" spans="7:15" ht="15">
      <c r="G47" t="s">
        <v>58</v>
      </c>
      <c r="H47" t="str">
        <f t="shared" si="1"/>
        <v>397700</v>
      </c>
      <c r="I47" s="106">
        <v>9.8400000000000001E-2</v>
      </c>
      <c r="M47" s="15" t="s">
        <v>58</v>
      </c>
      <c r="N47" s="15" t="str">
        <f t="shared" si="0"/>
        <v>397700</v>
      </c>
      <c r="O47" s="106">
        <v>6.6699999999999995E-2</v>
      </c>
    </row>
    <row r="48" spans="7:15" ht="15">
      <c r="G48" t="s">
        <v>59</v>
      </c>
      <c r="H48" t="str">
        <f t="shared" si="1"/>
        <v>398000</v>
      </c>
      <c r="I48" s="106">
        <v>0.1</v>
      </c>
      <c r="M48" s="15" t="s">
        <v>59</v>
      </c>
      <c r="N48" s="15" t="str">
        <f t="shared" si="0"/>
        <v>398000</v>
      </c>
      <c r="O48" s="106">
        <v>0.1</v>
      </c>
    </row>
    <row r="49" spans="7:16" ht="15">
      <c r="G49" t="s">
        <v>1007</v>
      </c>
      <c r="H49" t="str">
        <f t="shared" si="1"/>
        <v>399100</v>
      </c>
      <c r="I49" s="106">
        <v>0</v>
      </c>
      <c r="J49" s="102" t="s">
        <v>1008</v>
      </c>
      <c r="M49" s="15" t="s">
        <v>1007</v>
      </c>
      <c r="N49" s="15" t="str">
        <f t="shared" si="0"/>
        <v>399100</v>
      </c>
      <c r="O49" s="106">
        <v>0</v>
      </c>
      <c r="P49" s="102" t="s">
        <v>1008</v>
      </c>
    </row>
    <row r="50" spans="7:16" ht="15">
      <c r="G50" t="s">
        <v>60</v>
      </c>
      <c r="H50" t="str">
        <f t="shared" si="1"/>
        <v>303000</v>
      </c>
      <c r="I50" s="106">
        <v>1.8181820000000001E-2</v>
      </c>
      <c r="M50" s="15" t="s">
        <v>60</v>
      </c>
      <c r="N50" s="15" t="str">
        <f t="shared" si="0"/>
        <v>303000</v>
      </c>
      <c r="O50" s="106">
        <v>1.8181820000000001E-2</v>
      </c>
    </row>
    <row r="51" spans="7:16" ht="15">
      <c r="G51" t="s">
        <v>61</v>
      </c>
      <c r="H51" t="str">
        <f t="shared" si="1"/>
        <v>303100</v>
      </c>
      <c r="I51" s="106">
        <v>0.2</v>
      </c>
      <c r="M51" s="15" t="s">
        <v>61</v>
      </c>
      <c r="N51" s="15" t="str">
        <f t="shared" si="0"/>
        <v>303100</v>
      </c>
      <c r="O51" s="106">
        <v>0.2</v>
      </c>
    </row>
    <row r="52" spans="7:16" ht="15">
      <c r="G52" t="s">
        <v>62</v>
      </c>
      <c r="H52" t="str">
        <f t="shared" si="1"/>
        <v>389200</v>
      </c>
      <c r="I52" s="106">
        <v>0</v>
      </c>
      <c r="J52" s="102" t="s">
        <v>1004</v>
      </c>
      <c r="M52" s="15" t="s">
        <v>62</v>
      </c>
      <c r="N52" s="15" t="str">
        <f t="shared" si="0"/>
        <v>389200</v>
      </c>
      <c r="O52" s="106">
        <v>0</v>
      </c>
      <c r="P52" s="102" t="s">
        <v>1004</v>
      </c>
    </row>
    <row r="53" spans="7:16" ht="15">
      <c r="G53" t="s">
        <v>63</v>
      </c>
      <c r="H53" t="str">
        <f t="shared" si="1"/>
        <v>389300</v>
      </c>
      <c r="I53" s="106">
        <v>1.77E-2</v>
      </c>
      <c r="M53" s="15" t="s">
        <v>63</v>
      </c>
      <c r="N53" s="15" t="str">
        <f t="shared" si="0"/>
        <v>389300</v>
      </c>
      <c r="O53" s="106">
        <v>1.67E-2</v>
      </c>
    </row>
    <row r="54" spans="7:16" ht="15">
      <c r="G54" t="s">
        <v>64</v>
      </c>
      <c r="H54" t="str">
        <f t="shared" si="1"/>
        <v>389400</v>
      </c>
      <c r="I54" s="106">
        <v>2E-3</v>
      </c>
      <c r="M54" s="15" t="s">
        <v>64</v>
      </c>
      <c r="N54" s="15" t="str">
        <f t="shared" si="0"/>
        <v>389400</v>
      </c>
      <c r="O54" s="106">
        <v>1.26E-2</v>
      </c>
    </row>
    <row r="55" spans="7:16" ht="15">
      <c r="G55" t="s">
        <v>65</v>
      </c>
      <c r="H55" t="str">
        <f t="shared" si="1"/>
        <v>390100</v>
      </c>
      <c r="I55" s="106">
        <v>2.1700000000000001E-2</v>
      </c>
      <c r="M55" s="15" t="s">
        <v>65</v>
      </c>
      <c r="N55" s="15" t="str">
        <f t="shared" si="0"/>
        <v>390100</v>
      </c>
      <c r="O55" s="106">
        <v>2.4500000000000001E-2</v>
      </c>
    </row>
    <row r="56" spans="7:16" ht="15">
      <c r="G56" t="s">
        <v>66</v>
      </c>
      <c r="H56" t="str">
        <f t="shared" si="1"/>
        <v>391100</v>
      </c>
      <c r="I56" s="106">
        <v>0.2</v>
      </c>
      <c r="M56" s="15" t="s">
        <v>66</v>
      </c>
      <c r="N56" s="15" t="str">
        <f t="shared" si="0"/>
        <v>391100</v>
      </c>
      <c r="O56" s="106">
        <v>0.2</v>
      </c>
    </row>
    <row r="57" spans="7:16" ht="15">
      <c r="G57" t="s">
        <v>1009</v>
      </c>
      <c r="H57" t="str">
        <f t="shared" si="1"/>
        <v>391101</v>
      </c>
      <c r="I57" s="106">
        <v>0.2</v>
      </c>
      <c r="M57" s="15" t="s">
        <v>1009</v>
      </c>
      <c r="N57" s="15" t="str">
        <f t="shared" si="0"/>
        <v>391101</v>
      </c>
      <c r="O57" s="106">
        <v>0.2</v>
      </c>
    </row>
    <row r="58" spans="7:16" ht="15">
      <c r="G58" t="s">
        <v>67</v>
      </c>
      <c r="H58" t="str">
        <f t="shared" si="1"/>
        <v>392000</v>
      </c>
      <c r="I58" s="106">
        <v>5.3800000000000001E-2</v>
      </c>
      <c r="M58" s="15" t="s">
        <v>67</v>
      </c>
      <c r="N58" s="15" t="str">
        <f t="shared" si="0"/>
        <v>392000</v>
      </c>
      <c r="O58" s="106">
        <v>2.2800000000000001E-2</v>
      </c>
    </row>
    <row r="59" spans="7:16" ht="15">
      <c r="G59" t="s">
        <v>68</v>
      </c>
      <c r="H59" t="str">
        <f t="shared" si="1"/>
        <v>392032</v>
      </c>
      <c r="I59" s="106">
        <v>3.8300000000000001E-2</v>
      </c>
      <c r="M59" s="15" t="s">
        <v>68</v>
      </c>
      <c r="N59" s="15" t="str">
        <f t="shared" si="0"/>
        <v>392032</v>
      </c>
      <c r="O59" s="106">
        <v>0</v>
      </c>
    </row>
    <row r="60" spans="7:16" ht="15">
      <c r="G60" t="s">
        <v>69</v>
      </c>
      <c r="H60" t="str">
        <f t="shared" si="1"/>
        <v>392035</v>
      </c>
      <c r="I60" s="106">
        <v>3.5499999999999997E-2</v>
      </c>
      <c r="M60" s="15" t="s">
        <v>69</v>
      </c>
      <c r="N60" s="15" t="str">
        <f t="shared" si="0"/>
        <v>392035</v>
      </c>
      <c r="O60" s="106">
        <v>0</v>
      </c>
    </row>
    <row r="61" spans="7:16" ht="15">
      <c r="G61" t="s">
        <v>70</v>
      </c>
      <c r="H61" t="str">
        <f t="shared" si="1"/>
        <v>392045</v>
      </c>
      <c r="I61" s="106">
        <v>3.5499999999999997E-2</v>
      </c>
      <c r="M61" s="15" t="s">
        <v>70</v>
      </c>
      <c r="N61" s="15" t="str">
        <f t="shared" si="0"/>
        <v>392045</v>
      </c>
      <c r="O61" s="106">
        <v>1.8700000000000001E-2</v>
      </c>
    </row>
    <row r="62" spans="7:16" ht="15">
      <c r="G62" t="s">
        <v>71</v>
      </c>
      <c r="H62" t="str">
        <f t="shared" si="1"/>
        <v>392046</v>
      </c>
      <c r="I62" s="106">
        <v>3.5499999999999997E-2</v>
      </c>
      <c r="M62" s="15" t="s">
        <v>71</v>
      </c>
      <c r="N62" s="15" t="str">
        <f t="shared" si="0"/>
        <v>392046</v>
      </c>
      <c r="O62" s="106">
        <v>1.8700000000000001E-2</v>
      </c>
    </row>
    <row r="63" spans="7:16" ht="15">
      <c r="G63" t="s">
        <v>72</v>
      </c>
      <c r="H63" t="str">
        <f t="shared" si="1"/>
        <v>392047</v>
      </c>
      <c r="I63" s="106">
        <v>3.5499999999999997E-2</v>
      </c>
      <c r="M63" s="15" t="s">
        <v>72</v>
      </c>
      <c r="N63" s="15" t="str">
        <f t="shared" si="0"/>
        <v>392047</v>
      </c>
      <c r="O63" s="106">
        <v>1.8700000000000001E-2</v>
      </c>
    </row>
    <row r="64" spans="7:16" ht="15">
      <c r="G64" t="s">
        <v>73</v>
      </c>
      <c r="H64" t="str">
        <f t="shared" si="1"/>
        <v>392048</v>
      </c>
      <c r="I64" s="106">
        <v>3.5499999999999997E-2</v>
      </c>
      <c r="M64" s="15" t="s">
        <v>73</v>
      </c>
      <c r="N64" s="15" t="str">
        <f t="shared" si="0"/>
        <v>392048</v>
      </c>
      <c r="O64" s="106">
        <v>1.8700000000000001E-2</v>
      </c>
    </row>
    <row r="65" spans="7:15" ht="15">
      <c r="G65" t="s">
        <v>74</v>
      </c>
      <c r="H65" t="str">
        <f t="shared" si="1"/>
        <v>392056</v>
      </c>
      <c r="I65" s="106">
        <v>1.9199999999999998E-2</v>
      </c>
      <c r="M65" s="15" t="s">
        <v>74</v>
      </c>
      <c r="N65" s="15" t="str">
        <f t="shared" si="0"/>
        <v>392056</v>
      </c>
      <c r="O65" s="106">
        <v>1.6199999999999999E-2</v>
      </c>
    </row>
    <row r="66" spans="7:15" ht="15">
      <c r="G66" t="s">
        <v>75</v>
      </c>
      <c r="H66" t="str">
        <f t="shared" si="1"/>
        <v>392057</v>
      </c>
      <c r="I66" s="106">
        <v>1.9199999999999998E-2</v>
      </c>
      <c r="M66" s="15" t="s">
        <v>75</v>
      </c>
      <c r="N66" s="15" t="str">
        <f t="shared" si="0"/>
        <v>392057</v>
      </c>
      <c r="O66" s="106">
        <v>1.6199999999999999E-2</v>
      </c>
    </row>
    <row r="67" spans="7:15" ht="15">
      <c r="G67" t="s">
        <v>76</v>
      </c>
      <c r="H67" t="str">
        <f t="shared" si="1"/>
        <v>392065</v>
      </c>
      <c r="I67" s="106">
        <v>7.0400000000000004E-2</v>
      </c>
      <c r="M67" s="15" t="s">
        <v>76</v>
      </c>
      <c r="N67" s="15" t="str">
        <f t="shared" ref="N67:N130" si="2">RIGHT(M67,6)</f>
        <v>392065</v>
      </c>
      <c r="O67" s="106">
        <v>0.06</v>
      </c>
    </row>
    <row r="68" spans="7:15" ht="15">
      <c r="G68" t="s">
        <v>77</v>
      </c>
      <c r="H68" t="str">
        <f t="shared" ref="H68:H131" si="3">RIGHT(G68,6)</f>
        <v>392200</v>
      </c>
      <c r="I68" s="106">
        <v>0.2</v>
      </c>
      <c r="M68" s="15" t="s">
        <v>77</v>
      </c>
      <c r="N68" s="15" t="str">
        <f t="shared" si="2"/>
        <v>392200</v>
      </c>
      <c r="O68" s="106">
        <v>2.2800000000000001E-2</v>
      </c>
    </row>
    <row r="69" spans="7:15" ht="15">
      <c r="G69" t="s">
        <v>78</v>
      </c>
      <c r="H69" t="str">
        <f t="shared" si="3"/>
        <v>393000</v>
      </c>
      <c r="I69" s="106">
        <v>0.04</v>
      </c>
      <c r="M69" s="15" t="s">
        <v>78</v>
      </c>
      <c r="N69" s="15" t="str">
        <f t="shared" si="2"/>
        <v>393000</v>
      </c>
      <c r="O69" s="106">
        <v>0.04</v>
      </c>
    </row>
    <row r="70" spans="7:15" ht="15">
      <c r="G70" t="s">
        <v>79</v>
      </c>
      <c r="H70" t="str">
        <f t="shared" si="3"/>
        <v>394000</v>
      </c>
      <c r="I70" s="106">
        <v>0.05</v>
      </c>
      <c r="M70" s="15" t="s">
        <v>79</v>
      </c>
      <c r="N70" s="15" t="str">
        <f t="shared" si="2"/>
        <v>394000</v>
      </c>
      <c r="O70" s="106">
        <v>0.05</v>
      </c>
    </row>
    <row r="71" spans="7:15" ht="15">
      <c r="G71" t="s">
        <v>80</v>
      </c>
      <c r="H71" t="str">
        <f t="shared" si="3"/>
        <v>395000</v>
      </c>
      <c r="I71" s="106">
        <v>6.6699999999999995E-2</v>
      </c>
      <c r="M71" s="15" t="s">
        <v>80</v>
      </c>
      <c r="N71" s="15" t="str">
        <f t="shared" si="2"/>
        <v>395000</v>
      </c>
      <c r="O71" s="106">
        <v>6.6699999999999995E-2</v>
      </c>
    </row>
    <row r="72" spans="7:15" ht="15">
      <c r="G72" t="s">
        <v>81</v>
      </c>
      <c r="H72" t="str">
        <f t="shared" si="3"/>
        <v>396000</v>
      </c>
      <c r="I72" s="106">
        <v>2.06E-2</v>
      </c>
      <c r="M72" s="15" t="s">
        <v>81</v>
      </c>
      <c r="N72" s="15" t="str">
        <f t="shared" si="2"/>
        <v>396000</v>
      </c>
      <c r="O72" s="106">
        <v>3.2399999999999998E-2</v>
      </c>
    </row>
    <row r="73" spans="7:15" ht="15">
      <c r="G73" t="s">
        <v>1010</v>
      </c>
      <c r="H73" t="str">
        <f t="shared" si="3"/>
        <v>396055</v>
      </c>
      <c r="I73" s="106">
        <v>5.8200000000000002E-2</v>
      </c>
      <c r="M73" s="15" t="s">
        <v>1010</v>
      </c>
      <c r="N73" s="15" t="str">
        <f t="shared" si="2"/>
        <v>396055</v>
      </c>
      <c r="O73" s="106">
        <v>0</v>
      </c>
    </row>
    <row r="74" spans="7:15" ht="15">
      <c r="G74" t="s">
        <v>1011</v>
      </c>
      <c r="H74" t="str">
        <f t="shared" si="3"/>
        <v>396058</v>
      </c>
      <c r="I74" s="106">
        <v>5.8200000000000002E-2</v>
      </c>
      <c r="M74" s="15" t="s">
        <v>1011</v>
      </c>
      <c r="N74" s="15" t="str">
        <f t="shared" si="2"/>
        <v>396058</v>
      </c>
      <c r="O74" s="106">
        <v>0</v>
      </c>
    </row>
    <row r="75" spans="7:15" ht="15">
      <c r="G75" t="s">
        <v>82</v>
      </c>
      <c r="H75" t="str">
        <f t="shared" si="3"/>
        <v>396700</v>
      </c>
      <c r="I75" s="106">
        <v>7.4300000000000005E-2</v>
      </c>
      <c r="M75" s="15" t="s">
        <v>82</v>
      </c>
      <c r="N75" s="15" t="str">
        <f t="shared" si="2"/>
        <v>396700</v>
      </c>
      <c r="O75" s="106">
        <v>3.2399999999999998E-2</v>
      </c>
    </row>
    <row r="76" spans="7:15" ht="15">
      <c r="G76" t="s">
        <v>83</v>
      </c>
      <c r="H76" t="str">
        <f t="shared" si="3"/>
        <v>397000</v>
      </c>
      <c r="I76" s="106">
        <v>6.6699999999999995E-2</v>
      </c>
      <c r="M76" s="15" t="s">
        <v>83</v>
      </c>
      <c r="N76" s="15" t="str">
        <f t="shared" si="2"/>
        <v>397000</v>
      </c>
      <c r="O76" s="106">
        <v>6.6699999999999995E-2</v>
      </c>
    </row>
    <row r="77" spans="7:15" ht="15">
      <c r="G77" t="s">
        <v>84</v>
      </c>
      <c r="H77" t="str">
        <f t="shared" si="3"/>
        <v>397200</v>
      </c>
      <c r="I77" s="106">
        <v>0.1</v>
      </c>
      <c r="M77" s="15" t="s">
        <v>84</v>
      </c>
      <c r="N77" s="15" t="str">
        <f t="shared" si="2"/>
        <v>397200</v>
      </c>
      <c r="O77" s="106">
        <v>0.1</v>
      </c>
    </row>
    <row r="78" spans="7:15" ht="15">
      <c r="G78" t="s">
        <v>1012</v>
      </c>
      <c r="H78" t="str">
        <f t="shared" si="3"/>
        <v>397700</v>
      </c>
      <c r="I78" s="106">
        <v>9.8199999999999996E-2</v>
      </c>
      <c r="M78" s="15" t="s">
        <v>1012</v>
      </c>
      <c r="N78" s="15" t="str">
        <f t="shared" si="2"/>
        <v>397700</v>
      </c>
      <c r="O78" s="106">
        <v>6.6699999999999995E-2</v>
      </c>
    </row>
    <row r="79" spans="7:15" ht="15">
      <c r="G79" t="s">
        <v>85</v>
      </c>
      <c r="H79" t="str">
        <f t="shared" si="3"/>
        <v>398000</v>
      </c>
      <c r="I79" s="106">
        <v>0.1</v>
      </c>
      <c r="M79" s="15" t="s">
        <v>85</v>
      </c>
      <c r="N79" s="15" t="str">
        <f t="shared" si="2"/>
        <v>398000</v>
      </c>
      <c r="O79" s="106">
        <v>0.1</v>
      </c>
    </row>
    <row r="80" spans="7:15" ht="15">
      <c r="G80" t="s">
        <v>1013</v>
      </c>
      <c r="H80" t="str">
        <f t="shared" si="3"/>
        <v>303100</v>
      </c>
      <c r="I80" s="106">
        <v>0.2</v>
      </c>
      <c r="M80" s="15" t="s">
        <v>1013</v>
      </c>
      <c r="N80" s="15" t="str">
        <f t="shared" si="2"/>
        <v>303100</v>
      </c>
      <c r="O80" s="106">
        <v>0.2</v>
      </c>
    </row>
    <row r="81" spans="7:16" ht="15">
      <c r="G81" t="s">
        <v>86</v>
      </c>
      <c r="H81" t="str">
        <f t="shared" si="3"/>
        <v>389200</v>
      </c>
      <c r="I81" s="106">
        <v>0</v>
      </c>
      <c r="J81" s="102" t="s">
        <v>1004</v>
      </c>
      <c r="M81" s="15" t="s">
        <v>86</v>
      </c>
      <c r="N81" s="15" t="str">
        <f t="shared" si="2"/>
        <v>389200</v>
      </c>
      <c r="O81" s="106">
        <v>0</v>
      </c>
      <c r="P81" s="102" t="s">
        <v>1004</v>
      </c>
    </row>
    <row r="82" spans="7:16" ht="15">
      <c r="G82" t="s">
        <v>87</v>
      </c>
      <c r="H82" t="str">
        <f t="shared" si="3"/>
        <v>390100</v>
      </c>
      <c r="I82" s="106">
        <v>2.1700000000000001E-2</v>
      </c>
      <c r="M82" s="15" t="s">
        <v>87</v>
      </c>
      <c r="N82" s="15" t="str">
        <f t="shared" si="2"/>
        <v>390100</v>
      </c>
      <c r="O82" s="106">
        <v>2.4500000000000001E-2</v>
      </c>
    </row>
    <row r="83" spans="7:16" ht="15">
      <c r="G83" t="s">
        <v>1014</v>
      </c>
      <c r="H83" t="str">
        <f t="shared" si="3"/>
        <v>390200</v>
      </c>
      <c r="I83" s="106">
        <f>1/3</f>
        <v>0.33333333333333331</v>
      </c>
      <c r="M83" s="15" t="s">
        <v>1014</v>
      </c>
      <c r="N83" s="15" t="str">
        <f t="shared" si="2"/>
        <v>390200</v>
      </c>
      <c r="O83" s="106">
        <v>0.33333333333333331</v>
      </c>
    </row>
    <row r="84" spans="7:16" ht="15">
      <c r="G84" t="s">
        <v>88</v>
      </c>
      <c r="H84" t="str">
        <f t="shared" si="3"/>
        <v>391000</v>
      </c>
      <c r="I84" s="106">
        <v>6.6699999999999995E-2</v>
      </c>
      <c r="M84" s="15" t="s">
        <v>88</v>
      </c>
      <c r="N84" s="15" t="str">
        <f t="shared" si="2"/>
        <v>391000</v>
      </c>
      <c r="O84" s="106">
        <v>6.6699999999999995E-2</v>
      </c>
    </row>
    <row r="85" spans="7:16" ht="15">
      <c r="G85" t="s">
        <v>89</v>
      </c>
      <c r="H85" t="str">
        <f t="shared" si="3"/>
        <v>391100</v>
      </c>
      <c r="I85" s="106">
        <v>0.2</v>
      </c>
      <c r="M85" s="15" t="s">
        <v>89</v>
      </c>
      <c r="N85" s="15" t="str">
        <f t="shared" si="2"/>
        <v>391100</v>
      </c>
      <c r="O85" s="106">
        <v>0.2</v>
      </c>
    </row>
    <row r="86" spans="7:16" ht="15">
      <c r="G86" t="s">
        <v>1015</v>
      </c>
      <c r="H86" t="str">
        <f t="shared" si="3"/>
        <v>391101</v>
      </c>
      <c r="I86" s="106">
        <v>0.2</v>
      </c>
      <c r="M86" s="15" t="s">
        <v>1015</v>
      </c>
      <c r="N86" s="15" t="str">
        <f t="shared" si="2"/>
        <v>391101</v>
      </c>
      <c r="O86" s="106">
        <v>0.2</v>
      </c>
    </row>
    <row r="87" spans="7:16" ht="15">
      <c r="G87" t="s">
        <v>90</v>
      </c>
      <c r="H87" t="str">
        <f t="shared" si="3"/>
        <v>392000</v>
      </c>
      <c r="I87" s="106">
        <v>5.3800000000000001E-2</v>
      </c>
      <c r="M87" s="15" t="s">
        <v>90</v>
      </c>
      <c r="N87" s="15" t="str">
        <f t="shared" si="2"/>
        <v>392000</v>
      </c>
      <c r="O87" s="106">
        <v>2.2800000000000001E-2</v>
      </c>
    </row>
    <row r="88" spans="7:16" ht="15">
      <c r="G88" t="s">
        <v>1016</v>
      </c>
      <c r="H88" t="str">
        <f t="shared" si="3"/>
        <v>392035</v>
      </c>
      <c r="I88" s="106">
        <v>3.5499999999999997E-2</v>
      </c>
      <c r="M88" s="15" t="s">
        <v>1016</v>
      </c>
      <c r="N88" s="15" t="str">
        <f t="shared" si="2"/>
        <v>392035</v>
      </c>
      <c r="O88" s="106">
        <v>0</v>
      </c>
    </row>
    <row r="89" spans="7:16" ht="15">
      <c r="G89" t="s">
        <v>1017</v>
      </c>
      <c r="H89" t="str">
        <f t="shared" si="3"/>
        <v>392045</v>
      </c>
      <c r="I89" s="106">
        <v>3.5499999999999997E-2</v>
      </c>
      <c r="M89" s="15" t="s">
        <v>1017</v>
      </c>
      <c r="N89" s="15" t="str">
        <f t="shared" si="2"/>
        <v>392045</v>
      </c>
      <c r="O89" s="106">
        <v>1.8700000000000001E-2</v>
      </c>
    </row>
    <row r="90" spans="7:16" ht="15">
      <c r="G90" t="s">
        <v>91</v>
      </c>
      <c r="H90" t="str">
        <f t="shared" si="3"/>
        <v>392046</v>
      </c>
      <c r="I90" s="106">
        <v>3.5499999999999997E-2</v>
      </c>
      <c r="M90" s="15" t="s">
        <v>91</v>
      </c>
      <c r="N90" s="15" t="str">
        <f t="shared" si="2"/>
        <v>392046</v>
      </c>
      <c r="O90" s="106">
        <v>1.8700000000000001E-2</v>
      </c>
    </row>
    <row r="91" spans="7:16" ht="15">
      <c r="G91" t="s">
        <v>92</v>
      </c>
      <c r="H91" t="str">
        <f t="shared" si="3"/>
        <v>392047</v>
      </c>
      <c r="I91" s="106">
        <v>3.5499999999999997E-2</v>
      </c>
      <c r="M91" s="15" t="s">
        <v>92</v>
      </c>
      <c r="N91" s="15" t="str">
        <f t="shared" si="2"/>
        <v>392047</v>
      </c>
      <c r="O91" s="106">
        <v>1.8700000000000001E-2</v>
      </c>
    </row>
    <row r="92" spans="7:16" ht="15">
      <c r="G92" t="s">
        <v>93</v>
      </c>
      <c r="H92" t="str">
        <f t="shared" si="3"/>
        <v>392048</v>
      </c>
      <c r="I92" s="106">
        <v>3.5499999999999997E-2</v>
      </c>
      <c r="M92" s="15" t="s">
        <v>93</v>
      </c>
      <c r="N92" s="15" t="str">
        <f t="shared" si="2"/>
        <v>392048</v>
      </c>
      <c r="O92" s="106">
        <v>1.6199999999999999E-2</v>
      </c>
    </row>
    <row r="93" spans="7:16" ht="15">
      <c r="G93" t="s">
        <v>94</v>
      </c>
      <c r="H93" t="str">
        <f t="shared" si="3"/>
        <v>392056</v>
      </c>
      <c r="I93" s="106">
        <v>1.9199999999999998E-2</v>
      </c>
      <c r="M93" s="15" t="s">
        <v>94</v>
      </c>
      <c r="N93" s="15" t="str">
        <f t="shared" si="2"/>
        <v>392056</v>
      </c>
      <c r="O93" s="106">
        <v>1.6199999999999999E-2</v>
      </c>
    </row>
    <row r="94" spans="7:16" ht="15">
      <c r="G94" t="s">
        <v>95</v>
      </c>
      <c r="H94" t="str">
        <f t="shared" si="3"/>
        <v>392057</v>
      </c>
      <c r="I94" s="106">
        <v>1.9199999999999998E-2</v>
      </c>
      <c r="M94" s="15" t="s">
        <v>95</v>
      </c>
      <c r="N94" s="15" t="str">
        <f t="shared" si="2"/>
        <v>392057</v>
      </c>
      <c r="O94" s="106">
        <v>1.6199999999999999E-2</v>
      </c>
    </row>
    <row r="95" spans="7:16" ht="15">
      <c r="G95" t="s">
        <v>96</v>
      </c>
      <c r="H95" t="str">
        <f t="shared" si="3"/>
        <v>393000</v>
      </c>
      <c r="I95" s="106">
        <v>0.04</v>
      </c>
      <c r="M95" s="15" t="s">
        <v>96</v>
      </c>
      <c r="N95" s="15" t="str">
        <f t="shared" si="2"/>
        <v>393000</v>
      </c>
      <c r="O95" s="106">
        <v>0.04</v>
      </c>
    </row>
    <row r="96" spans="7:16" ht="15">
      <c r="G96" t="s">
        <v>97</v>
      </c>
      <c r="H96" t="str">
        <f t="shared" si="3"/>
        <v>394000</v>
      </c>
      <c r="I96" s="106">
        <v>0.05</v>
      </c>
      <c r="M96" s="15" t="s">
        <v>97</v>
      </c>
      <c r="N96" s="15" t="str">
        <f t="shared" si="2"/>
        <v>394000</v>
      </c>
      <c r="O96" s="106">
        <v>0.05</v>
      </c>
    </row>
    <row r="97" spans="7:16" ht="15">
      <c r="G97" t="s">
        <v>98</v>
      </c>
      <c r="H97" t="str">
        <f t="shared" si="3"/>
        <v>395000</v>
      </c>
      <c r="I97" s="106">
        <v>6.6699999999999995E-2</v>
      </c>
      <c r="M97" s="15" t="s">
        <v>98</v>
      </c>
      <c r="N97" s="15" t="str">
        <f t="shared" si="2"/>
        <v>395000</v>
      </c>
      <c r="O97" s="106">
        <v>6.6699999999999995E-2</v>
      </c>
    </row>
    <row r="98" spans="7:16" ht="15">
      <c r="G98" t="s">
        <v>99</v>
      </c>
      <c r="H98" t="str">
        <f t="shared" si="3"/>
        <v>396000</v>
      </c>
      <c r="I98" s="106">
        <v>2.06E-2</v>
      </c>
      <c r="M98" s="15" t="s">
        <v>99</v>
      </c>
      <c r="N98" s="15" t="str">
        <f t="shared" si="2"/>
        <v>396000</v>
      </c>
      <c r="O98" s="139">
        <v>3.2399999999999998E-2</v>
      </c>
    </row>
    <row r="99" spans="7:16" ht="15">
      <c r="G99" t="s">
        <v>1018</v>
      </c>
      <c r="H99" t="str">
        <f t="shared" si="3"/>
        <v>396055</v>
      </c>
      <c r="I99" s="106">
        <v>5.8200000000000002E-2</v>
      </c>
      <c r="M99" s="15" t="s">
        <v>1018</v>
      </c>
      <c r="N99" s="15" t="str">
        <f t="shared" si="2"/>
        <v>396055</v>
      </c>
      <c r="O99" s="106">
        <v>5.8200000000000002E-2</v>
      </c>
    </row>
    <row r="100" spans="7:16" ht="15">
      <c r="G100" t="s">
        <v>1019</v>
      </c>
      <c r="H100" t="str">
        <f t="shared" si="3"/>
        <v>396058</v>
      </c>
      <c r="I100" s="106">
        <v>5.8200000000000002E-2</v>
      </c>
      <c r="M100" s="15" t="s">
        <v>1019</v>
      </c>
      <c r="N100" s="15" t="str">
        <f t="shared" si="2"/>
        <v>396058</v>
      </c>
      <c r="O100" s="106">
        <v>5.8200000000000002E-2</v>
      </c>
    </row>
    <row r="101" spans="7:16" ht="15">
      <c r="G101" t="s">
        <v>100</v>
      </c>
      <c r="H101" t="str">
        <f t="shared" si="3"/>
        <v>397000</v>
      </c>
      <c r="I101" s="106">
        <v>6.6699999999999995E-2</v>
      </c>
      <c r="M101" s="15" t="s">
        <v>100</v>
      </c>
      <c r="N101" s="15" t="str">
        <f t="shared" si="2"/>
        <v>397000</v>
      </c>
      <c r="O101" s="106">
        <v>6.6699999999999995E-2</v>
      </c>
    </row>
    <row r="102" spans="7:16" ht="15">
      <c r="G102" t="s">
        <v>101</v>
      </c>
      <c r="H102" t="str">
        <f t="shared" si="3"/>
        <v>397200</v>
      </c>
      <c r="I102" s="106">
        <v>0.1</v>
      </c>
      <c r="M102" s="15" t="s">
        <v>101</v>
      </c>
      <c r="N102" s="15" t="str">
        <f t="shared" si="2"/>
        <v>397200</v>
      </c>
      <c r="O102" s="106">
        <v>0.1</v>
      </c>
    </row>
    <row r="103" spans="7:16" ht="15">
      <c r="G103" t="s">
        <v>102</v>
      </c>
      <c r="H103" t="str">
        <f t="shared" si="3"/>
        <v>398000</v>
      </c>
      <c r="I103" s="106">
        <v>0.1</v>
      </c>
      <c r="M103" s="15" t="s">
        <v>102</v>
      </c>
      <c r="N103" s="15" t="str">
        <f t="shared" si="2"/>
        <v>398000</v>
      </c>
      <c r="O103" s="106">
        <v>0.1</v>
      </c>
    </row>
    <row r="104" spans="7:16" ht="15">
      <c r="G104" t="s">
        <v>103</v>
      </c>
      <c r="H104" t="str">
        <f t="shared" si="3"/>
        <v>303100</v>
      </c>
      <c r="I104" s="106">
        <v>0.2</v>
      </c>
      <c r="M104" s="15" t="s">
        <v>103</v>
      </c>
      <c r="N104" s="15" t="str">
        <f t="shared" si="2"/>
        <v>303100</v>
      </c>
      <c r="O104" s="106">
        <v>0.2</v>
      </c>
    </row>
    <row r="105" spans="7:16" ht="15">
      <c r="G105" t="s">
        <v>104</v>
      </c>
      <c r="H105" t="str">
        <f t="shared" si="3"/>
        <v>303121</v>
      </c>
      <c r="I105" s="106">
        <v>0.2</v>
      </c>
      <c r="M105" s="15" t="s">
        <v>104</v>
      </c>
      <c r="N105" s="15" t="str">
        <f t="shared" si="2"/>
        <v>303121</v>
      </c>
      <c r="O105" s="106">
        <v>0.2</v>
      </c>
    </row>
    <row r="106" spans="7:16" ht="15">
      <c r="G106" t="s">
        <v>105</v>
      </c>
      <c r="H106" t="str">
        <f t="shared" si="3"/>
        <v>389200</v>
      </c>
      <c r="I106" s="106">
        <v>0</v>
      </c>
      <c r="J106" s="102" t="s">
        <v>1004</v>
      </c>
      <c r="M106" s="15" t="s">
        <v>105</v>
      </c>
      <c r="N106" s="15" t="str">
        <f t="shared" si="2"/>
        <v>389200</v>
      </c>
      <c r="O106" s="106">
        <v>0</v>
      </c>
      <c r="P106" s="102" t="s">
        <v>1004</v>
      </c>
    </row>
    <row r="107" spans="7:16" ht="15">
      <c r="G107" t="s">
        <v>106</v>
      </c>
      <c r="H107" t="str">
        <f t="shared" si="3"/>
        <v>390100</v>
      </c>
      <c r="I107" s="106">
        <v>2.1700000000000001E-2</v>
      </c>
      <c r="M107" s="15" t="s">
        <v>106</v>
      </c>
      <c r="N107" s="15" t="str">
        <f t="shared" si="2"/>
        <v>390100</v>
      </c>
      <c r="O107" s="106">
        <v>2.4500000000000001E-2</v>
      </c>
    </row>
    <row r="108" spans="7:16" ht="15">
      <c r="G108" t="s">
        <v>1020</v>
      </c>
      <c r="H108" t="str">
        <f t="shared" si="3"/>
        <v>390200</v>
      </c>
      <c r="I108" s="106">
        <f>1/3</f>
        <v>0.33333333333333331</v>
      </c>
      <c r="M108" s="15" t="s">
        <v>1020</v>
      </c>
      <c r="N108" s="15" t="str">
        <f t="shared" si="2"/>
        <v>390200</v>
      </c>
      <c r="O108" s="106">
        <v>0.33333333333333331</v>
      </c>
    </row>
    <row r="109" spans="7:16" ht="15">
      <c r="G109" t="s">
        <v>107</v>
      </c>
      <c r="H109" t="str">
        <f t="shared" si="3"/>
        <v>391000</v>
      </c>
      <c r="I109" s="106">
        <v>6.6699999999999995E-2</v>
      </c>
      <c r="M109" s="15" t="s">
        <v>107</v>
      </c>
      <c r="N109" s="15" t="str">
        <f t="shared" si="2"/>
        <v>391000</v>
      </c>
      <c r="O109" s="106">
        <v>6.6699999999999995E-2</v>
      </c>
    </row>
    <row r="110" spans="7:16" ht="15">
      <c r="G110" t="s">
        <v>108</v>
      </c>
      <c r="H110" t="str">
        <f t="shared" si="3"/>
        <v>391100</v>
      </c>
      <c r="I110" s="106">
        <v>0.2</v>
      </c>
      <c r="M110" s="15" t="s">
        <v>108</v>
      </c>
      <c r="N110" s="15" t="str">
        <f t="shared" si="2"/>
        <v>391100</v>
      </c>
      <c r="O110" s="106">
        <v>0.2</v>
      </c>
    </row>
    <row r="111" spans="7:16" ht="15">
      <c r="G111" t="s">
        <v>1021</v>
      </c>
      <c r="H111" t="str">
        <f t="shared" si="3"/>
        <v>391101</v>
      </c>
      <c r="I111" s="106">
        <v>0.2</v>
      </c>
      <c r="M111" s="15" t="s">
        <v>1021</v>
      </c>
      <c r="N111" s="15" t="str">
        <f t="shared" si="2"/>
        <v>391101</v>
      </c>
      <c r="O111" s="106">
        <v>0.2</v>
      </c>
    </row>
    <row r="112" spans="7:16" ht="15">
      <c r="G112" t="s">
        <v>109</v>
      </c>
      <c r="H112" t="str">
        <f t="shared" si="3"/>
        <v>391121</v>
      </c>
      <c r="I112" s="106">
        <v>0.2</v>
      </c>
      <c r="M112" s="15" t="s">
        <v>109</v>
      </c>
      <c r="N112" s="15" t="str">
        <f t="shared" si="2"/>
        <v>391121</v>
      </c>
      <c r="O112" s="106">
        <v>0.2</v>
      </c>
    </row>
    <row r="113" spans="7:15" ht="15">
      <c r="G113" t="s">
        <v>110</v>
      </c>
      <c r="H113" t="str">
        <f t="shared" si="3"/>
        <v>392000</v>
      </c>
      <c r="I113" s="106">
        <v>5.3800000000000001E-2</v>
      </c>
      <c r="M113" s="15" t="s">
        <v>110</v>
      </c>
      <c r="N113" s="15" t="str">
        <f t="shared" si="2"/>
        <v>392000</v>
      </c>
      <c r="O113" s="106">
        <v>2.2800000000000001E-2</v>
      </c>
    </row>
    <row r="114" spans="7:15" ht="15">
      <c r="G114" t="s">
        <v>1022</v>
      </c>
      <c r="H114" t="str">
        <f t="shared" si="3"/>
        <v>392035</v>
      </c>
      <c r="I114" s="106">
        <v>3.5499999999999997E-2</v>
      </c>
      <c r="M114" s="15" t="s">
        <v>1022</v>
      </c>
      <c r="N114" s="15" t="str">
        <f t="shared" si="2"/>
        <v>392035</v>
      </c>
      <c r="O114" s="106">
        <v>0</v>
      </c>
    </row>
    <row r="115" spans="7:15" ht="15">
      <c r="G115" t="s">
        <v>1023</v>
      </c>
      <c r="H115" t="str">
        <f t="shared" si="3"/>
        <v>392045</v>
      </c>
      <c r="I115" s="106">
        <v>3.5499999999999997E-2</v>
      </c>
      <c r="M115" s="15" t="s">
        <v>1023</v>
      </c>
      <c r="N115" s="15" t="str">
        <f t="shared" si="2"/>
        <v>392045</v>
      </c>
      <c r="O115" s="106">
        <v>1.8700000000000001E-2</v>
      </c>
    </row>
    <row r="116" spans="7:15" ht="15">
      <c r="G116" t="s">
        <v>111</v>
      </c>
      <c r="H116" t="str">
        <f t="shared" si="3"/>
        <v>392046</v>
      </c>
      <c r="I116" s="106">
        <v>3.5499999999999997E-2</v>
      </c>
      <c r="M116" s="15" t="s">
        <v>111</v>
      </c>
      <c r="N116" s="15" t="str">
        <f t="shared" si="2"/>
        <v>392046</v>
      </c>
      <c r="O116" s="106">
        <v>1.8700000000000001E-2</v>
      </c>
    </row>
    <row r="117" spans="7:15" ht="15">
      <c r="G117" t="s">
        <v>112</v>
      </c>
      <c r="H117" t="str">
        <f t="shared" si="3"/>
        <v>392047</v>
      </c>
      <c r="I117" s="106">
        <v>3.5499999999999997E-2</v>
      </c>
      <c r="M117" s="15" t="s">
        <v>112</v>
      </c>
      <c r="N117" s="15" t="str">
        <f t="shared" si="2"/>
        <v>392047</v>
      </c>
      <c r="O117" s="106">
        <v>1.8700000000000001E-2</v>
      </c>
    </row>
    <row r="118" spans="7:15" ht="15">
      <c r="G118" t="s">
        <v>113</v>
      </c>
      <c r="H118" t="str">
        <f t="shared" si="3"/>
        <v>392048</v>
      </c>
      <c r="I118" s="106">
        <v>3.5499999999999997E-2</v>
      </c>
      <c r="M118" s="15" t="s">
        <v>113</v>
      </c>
      <c r="N118" s="15" t="str">
        <f t="shared" si="2"/>
        <v>392048</v>
      </c>
      <c r="O118" s="106">
        <v>1.8700000000000001E-2</v>
      </c>
    </row>
    <row r="119" spans="7:15" ht="15">
      <c r="G119" t="s">
        <v>114</v>
      </c>
      <c r="H119" t="str">
        <f t="shared" si="3"/>
        <v>392056</v>
      </c>
      <c r="I119" s="106">
        <v>1.9199999999999998E-2</v>
      </c>
      <c r="M119" s="15" t="s">
        <v>114</v>
      </c>
      <c r="N119" s="15" t="str">
        <f t="shared" si="2"/>
        <v>392056</v>
      </c>
      <c r="O119" s="106">
        <v>1.6199999999999999E-2</v>
      </c>
    </row>
    <row r="120" spans="7:15" ht="15">
      <c r="G120" t="s">
        <v>1024</v>
      </c>
      <c r="H120" t="str">
        <f t="shared" si="3"/>
        <v>392057</v>
      </c>
      <c r="I120" s="106">
        <v>1.9199999999999998E-2</v>
      </c>
      <c r="M120" s="15" t="s">
        <v>1024</v>
      </c>
      <c r="N120" s="15" t="str">
        <f t="shared" si="2"/>
        <v>392057</v>
      </c>
      <c r="O120" s="106">
        <v>1.6199999999999999E-2</v>
      </c>
    </row>
    <row r="121" spans="7:15" ht="15">
      <c r="G121" t="s">
        <v>115</v>
      </c>
      <c r="H121" t="str">
        <f t="shared" si="3"/>
        <v>393000</v>
      </c>
      <c r="I121" s="106">
        <v>0.04</v>
      </c>
      <c r="M121" s="15" t="s">
        <v>115</v>
      </c>
      <c r="N121" s="15" t="str">
        <f t="shared" si="2"/>
        <v>393000</v>
      </c>
      <c r="O121" s="106">
        <v>0.04</v>
      </c>
    </row>
    <row r="122" spans="7:15" ht="15">
      <c r="G122" t="s">
        <v>116</v>
      </c>
      <c r="H122" t="str">
        <f t="shared" si="3"/>
        <v>394000</v>
      </c>
      <c r="I122" s="106">
        <v>0.05</v>
      </c>
      <c r="M122" s="15" t="s">
        <v>116</v>
      </c>
      <c r="N122" s="15" t="str">
        <f t="shared" si="2"/>
        <v>394000</v>
      </c>
      <c r="O122" s="106">
        <v>0.05</v>
      </c>
    </row>
    <row r="123" spans="7:15" ht="15">
      <c r="G123" t="s">
        <v>117</v>
      </c>
      <c r="H123" t="str">
        <f t="shared" si="3"/>
        <v>395000</v>
      </c>
      <c r="I123" s="106">
        <v>6.6699999999999995E-2</v>
      </c>
      <c r="M123" s="15" t="s">
        <v>117</v>
      </c>
      <c r="N123" s="15" t="str">
        <f t="shared" si="2"/>
        <v>395000</v>
      </c>
      <c r="O123" s="106">
        <v>6.6699999999999995E-2</v>
      </c>
    </row>
    <row r="124" spans="7:15" ht="15">
      <c r="G124" t="s">
        <v>118</v>
      </c>
      <c r="H124" t="str">
        <f t="shared" si="3"/>
        <v>396000</v>
      </c>
      <c r="I124" s="106">
        <v>2.06E-2</v>
      </c>
      <c r="M124" s="15" t="s">
        <v>118</v>
      </c>
      <c r="N124" s="15" t="str">
        <f t="shared" si="2"/>
        <v>396000</v>
      </c>
      <c r="O124" s="106">
        <v>3.2399999999999998E-2</v>
      </c>
    </row>
    <row r="125" spans="7:15" ht="15">
      <c r="G125" t="s">
        <v>1025</v>
      </c>
      <c r="H125" t="str">
        <f t="shared" si="3"/>
        <v>396055</v>
      </c>
      <c r="I125" s="106">
        <v>5.8200000000000002E-2</v>
      </c>
      <c r="M125" s="15" t="s">
        <v>1025</v>
      </c>
      <c r="N125" s="15" t="str">
        <f t="shared" si="2"/>
        <v>396055</v>
      </c>
      <c r="O125" s="106">
        <v>0</v>
      </c>
    </row>
    <row r="126" spans="7:15" ht="15">
      <c r="G126" t="s">
        <v>1026</v>
      </c>
      <c r="H126" t="str">
        <f t="shared" si="3"/>
        <v>396058</v>
      </c>
      <c r="I126" s="106">
        <v>5.8200000000000002E-2</v>
      </c>
      <c r="M126" s="15" t="s">
        <v>1026</v>
      </c>
      <c r="N126" s="15" t="str">
        <f t="shared" si="2"/>
        <v>396058</v>
      </c>
      <c r="O126" s="106">
        <v>0</v>
      </c>
    </row>
    <row r="127" spans="7:15" ht="15">
      <c r="G127" t="s">
        <v>119</v>
      </c>
      <c r="H127" t="str">
        <f t="shared" si="3"/>
        <v>396067</v>
      </c>
      <c r="I127" s="106">
        <v>3.7499999999999999E-2</v>
      </c>
      <c r="M127" s="15" t="s">
        <v>119</v>
      </c>
      <c r="N127" s="15" t="str">
        <f t="shared" si="2"/>
        <v>396067</v>
      </c>
      <c r="O127" s="106">
        <v>0</v>
      </c>
    </row>
    <row r="128" spans="7:15" ht="15">
      <c r="G128" t="s">
        <v>120</v>
      </c>
      <c r="H128" t="str">
        <f t="shared" si="3"/>
        <v>397000</v>
      </c>
      <c r="I128" s="106">
        <v>6.6699999999999995E-2</v>
      </c>
      <c r="M128" s="15" t="s">
        <v>120</v>
      </c>
      <c r="N128" s="15" t="str">
        <f t="shared" si="2"/>
        <v>397000</v>
      </c>
      <c r="O128" s="106">
        <v>6.6699999999999995E-2</v>
      </c>
    </row>
    <row r="129" spans="7:16" ht="15">
      <c r="G129" t="s">
        <v>121</v>
      </c>
      <c r="H129" t="str">
        <f t="shared" si="3"/>
        <v>397121</v>
      </c>
      <c r="I129" s="106">
        <v>6.6699999999999995E-2</v>
      </c>
      <c r="M129" s="15" t="s">
        <v>121</v>
      </c>
      <c r="N129" s="15" t="str">
        <f t="shared" si="2"/>
        <v>397121</v>
      </c>
      <c r="O129" s="106">
        <v>6.6699999999999995E-2</v>
      </c>
    </row>
    <row r="130" spans="7:16" ht="15">
      <c r="G130" t="s">
        <v>122</v>
      </c>
      <c r="H130" t="str">
        <f t="shared" si="3"/>
        <v>397200</v>
      </c>
      <c r="I130" s="106">
        <v>0.1</v>
      </c>
      <c r="M130" s="15" t="s">
        <v>122</v>
      </c>
      <c r="N130" s="15" t="str">
        <f t="shared" si="2"/>
        <v>397200</v>
      </c>
      <c r="O130" s="106">
        <v>0.1</v>
      </c>
    </row>
    <row r="131" spans="7:16" ht="15">
      <c r="G131" t="s">
        <v>123</v>
      </c>
      <c r="H131" t="str">
        <f t="shared" si="3"/>
        <v>398000</v>
      </c>
      <c r="I131" s="106">
        <v>0.1</v>
      </c>
      <c r="M131" s="15" t="s">
        <v>123</v>
      </c>
      <c r="N131" s="15" t="str">
        <f t="shared" ref="N131:N194" si="4">RIGHT(M131,6)</f>
        <v>398000</v>
      </c>
      <c r="O131" s="106">
        <v>0.1</v>
      </c>
    </row>
    <row r="132" spans="7:16" ht="15">
      <c r="G132" t="s">
        <v>124</v>
      </c>
      <c r="H132" t="str">
        <f t="shared" ref="H132:H195" si="5">RIGHT(G132,6)</f>
        <v>311000</v>
      </c>
      <c r="I132" s="106">
        <v>1.9900000000000001E-2</v>
      </c>
      <c r="M132" s="15" t="s">
        <v>124</v>
      </c>
      <c r="N132" s="15" t="str">
        <f t="shared" si="4"/>
        <v>311000</v>
      </c>
      <c r="O132" s="106">
        <v>1.9900000000000001E-2</v>
      </c>
    </row>
    <row r="133" spans="7:16" ht="15">
      <c r="G133" t="s">
        <v>125</v>
      </c>
      <c r="H133" t="str">
        <f t="shared" si="5"/>
        <v>312000</v>
      </c>
      <c r="I133" s="106">
        <v>2.6699999999999998E-2</v>
      </c>
      <c r="M133" s="15" t="s">
        <v>125</v>
      </c>
      <c r="N133" s="15" t="str">
        <f t="shared" si="4"/>
        <v>312000</v>
      </c>
      <c r="O133" s="106">
        <v>2.6699999999999998E-2</v>
      </c>
    </row>
    <row r="134" spans="7:16" ht="15">
      <c r="G134" t="s">
        <v>126</v>
      </c>
      <c r="H134" t="str">
        <f t="shared" si="5"/>
        <v>313000</v>
      </c>
      <c r="I134" s="106">
        <v>9.219999999999999E-2</v>
      </c>
      <c r="M134" s="15" t="s">
        <v>126</v>
      </c>
      <c r="N134" s="15" t="str">
        <f t="shared" si="4"/>
        <v>313000</v>
      </c>
      <c r="O134" s="106">
        <v>9.219999999999999E-2</v>
      </c>
    </row>
    <row r="135" spans="7:16" ht="15">
      <c r="G135" t="s">
        <v>127</v>
      </c>
      <c r="H135" t="str">
        <f t="shared" si="5"/>
        <v>314000</v>
      </c>
      <c r="I135" s="106">
        <v>8.3399999999999988E-2</v>
      </c>
      <c r="M135" s="15" t="s">
        <v>127</v>
      </c>
      <c r="N135" s="15" t="str">
        <f t="shared" si="4"/>
        <v>314000</v>
      </c>
      <c r="O135" s="106">
        <v>8.3399999999999988E-2</v>
      </c>
    </row>
    <row r="136" spans="7:16" ht="15">
      <c r="G136" t="s">
        <v>128</v>
      </c>
      <c r="H136" t="str">
        <f t="shared" si="5"/>
        <v>315000</v>
      </c>
      <c r="I136" s="106">
        <v>2.9699999999999997E-2</v>
      </c>
      <c r="M136" s="15" t="s">
        <v>128</v>
      </c>
      <c r="N136" s="15" t="str">
        <f t="shared" si="4"/>
        <v>315000</v>
      </c>
      <c r="O136" s="106">
        <v>2.9699999999999997E-2</v>
      </c>
    </row>
    <row r="137" spans="7:16" ht="15">
      <c r="G137" t="s">
        <v>129</v>
      </c>
      <c r="H137" t="str">
        <f t="shared" si="5"/>
        <v>316000</v>
      </c>
      <c r="I137" s="106">
        <v>4.2099999999999999E-2</v>
      </c>
      <c r="M137" s="15" t="s">
        <v>129</v>
      </c>
      <c r="N137" s="15" t="str">
        <f t="shared" si="4"/>
        <v>316000</v>
      </c>
      <c r="O137" s="106">
        <v>4.2099999999999999E-2</v>
      </c>
    </row>
    <row r="138" spans="7:16" ht="15">
      <c r="G138" t="s">
        <v>130</v>
      </c>
      <c r="H138" t="str">
        <f t="shared" si="5"/>
        <v>317000</v>
      </c>
      <c r="I138" s="106">
        <v>0</v>
      </c>
      <c r="J138" s="102" t="s">
        <v>1008</v>
      </c>
      <c r="M138" s="15" t="s">
        <v>130</v>
      </c>
      <c r="N138" s="15" t="str">
        <f t="shared" si="4"/>
        <v>317000</v>
      </c>
      <c r="O138" s="106">
        <v>0</v>
      </c>
      <c r="P138" s="102" t="s">
        <v>1008</v>
      </c>
    </row>
    <row r="139" spans="7:16" ht="15">
      <c r="G139" t="s">
        <v>131</v>
      </c>
      <c r="H139" t="str">
        <f t="shared" si="5"/>
        <v>311000</v>
      </c>
      <c r="I139" s="106">
        <v>4.14683E-2</v>
      </c>
      <c r="M139" s="15" t="s">
        <v>131</v>
      </c>
      <c r="N139" s="15" t="str">
        <f t="shared" si="4"/>
        <v>311000</v>
      </c>
      <c r="O139" s="106">
        <v>4.14683E-2</v>
      </c>
    </row>
    <row r="140" spans="7:16" ht="15">
      <c r="G140" t="s">
        <v>132</v>
      </c>
      <c r="H140" t="str">
        <f t="shared" si="5"/>
        <v>312000</v>
      </c>
      <c r="I140" s="106">
        <v>5.0098000000000004E-2</v>
      </c>
      <c r="M140" s="15" t="s">
        <v>132</v>
      </c>
      <c r="N140" s="15" t="str">
        <f t="shared" si="4"/>
        <v>312000</v>
      </c>
      <c r="O140" s="106">
        <v>5.0098000000000004E-2</v>
      </c>
    </row>
    <row r="141" spans="7:16" ht="15">
      <c r="G141" t="s">
        <v>133</v>
      </c>
      <c r="H141" t="str">
        <f t="shared" si="5"/>
        <v>313000</v>
      </c>
      <c r="I141" s="106">
        <v>0.135467</v>
      </c>
      <c r="M141" s="15" t="s">
        <v>133</v>
      </c>
      <c r="N141" s="15" t="str">
        <f t="shared" si="4"/>
        <v>313000</v>
      </c>
      <c r="O141" s="106">
        <v>0.135467</v>
      </c>
    </row>
    <row r="142" spans="7:16" ht="15">
      <c r="G142" t="s">
        <v>134</v>
      </c>
      <c r="H142" t="str">
        <f t="shared" si="5"/>
        <v>314000</v>
      </c>
      <c r="I142" s="106">
        <v>9.0487100000000001E-2</v>
      </c>
      <c r="M142" s="15" t="s">
        <v>134</v>
      </c>
      <c r="N142" s="15" t="str">
        <f t="shared" si="4"/>
        <v>314000</v>
      </c>
      <c r="O142" s="106">
        <v>9.0487100000000001E-2</v>
      </c>
    </row>
    <row r="143" spans="7:16" ht="15">
      <c r="G143" t="s">
        <v>135</v>
      </c>
      <c r="H143" t="str">
        <f t="shared" si="5"/>
        <v>315000</v>
      </c>
      <c r="I143" s="106">
        <v>4.9425999999999998E-2</v>
      </c>
      <c r="M143" s="15" t="s">
        <v>135</v>
      </c>
      <c r="N143" s="15" t="str">
        <f t="shared" si="4"/>
        <v>315000</v>
      </c>
      <c r="O143" s="106">
        <v>4.9425999999999998E-2</v>
      </c>
    </row>
    <row r="144" spans="7:16" ht="15">
      <c r="G144" t="s">
        <v>136</v>
      </c>
      <c r="H144" t="str">
        <f t="shared" si="5"/>
        <v>316000</v>
      </c>
      <c r="I144" s="106">
        <v>4.5594099999999999E-2</v>
      </c>
      <c r="M144" s="15" t="s">
        <v>136</v>
      </c>
      <c r="N144" s="15" t="str">
        <f t="shared" si="4"/>
        <v>316000</v>
      </c>
      <c r="O144" s="106">
        <v>4.5594099999999999E-2</v>
      </c>
    </row>
    <row r="145" spans="7:16" ht="15">
      <c r="G145" t="s">
        <v>137</v>
      </c>
      <c r="H145" t="str">
        <f t="shared" si="5"/>
        <v>317000</v>
      </c>
      <c r="I145" s="106">
        <v>0</v>
      </c>
      <c r="J145" s="102" t="s">
        <v>1008</v>
      </c>
      <c r="M145" s="15" t="s">
        <v>137</v>
      </c>
      <c r="N145" s="15" t="str">
        <f t="shared" si="4"/>
        <v>317000</v>
      </c>
      <c r="O145" s="106">
        <v>0</v>
      </c>
      <c r="P145" s="102" t="s">
        <v>1008</v>
      </c>
    </row>
    <row r="146" spans="7:16" ht="15">
      <c r="G146" t="s">
        <v>138</v>
      </c>
      <c r="H146" t="str">
        <f t="shared" si="5"/>
        <v>311000</v>
      </c>
      <c r="I146" s="106">
        <v>2.9500000000000002E-2</v>
      </c>
      <c r="M146" s="15" t="s">
        <v>138</v>
      </c>
      <c r="N146" s="15" t="str">
        <f t="shared" si="4"/>
        <v>311000</v>
      </c>
      <c r="O146" s="106">
        <v>2.9500000000000002E-2</v>
      </c>
    </row>
    <row r="147" spans="7:16" ht="15">
      <c r="G147" t="s">
        <v>139</v>
      </c>
      <c r="H147" t="str">
        <f t="shared" si="5"/>
        <v>312000</v>
      </c>
      <c r="I147" s="106">
        <v>4.7900000000000005E-2</v>
      </c>
      <c r="M147" s="15" t="s">
        <v>139</v>
      </c>
      <c r="N147" s="15" t="str">
        <f t="shared" si="4"/>
        <v>312000</v>
      </c>
      <c r="O147" s="106">
        <v>4.7900000000000005E-2</v>
      </c>
    </row>
    <row r="148" spans="7:16" ht="15">
      <c r="G148" t="s">
        <v>140</v>
      </c>
      <c r="H148" t="str">
        <f t="shared" si="5"/>
        <v>313000</v>
      </c>
      <c r="I148" s="106">
        <v>9.3399999999999997E-2</v>
      </c>
      <c r="M148" s="15" t="s">
        <v>140</v>
      </c>
      <c r="N148" s="15" t="str">
        <f t="shared" si="4"/>
        <v>313000</v>
      </c>
      <c r="O148" s="106">
        <v>9.3399999999999997E-2</v>
      </c>
    </row>
    <row r="149" spans="7:16" ht="15">
      <c r="G149" t="s">
        <v>141</v>
      </c>
      <c r="H149" t="str">
        <f t="shared" si="5"/>
        <v>314000</v>
      </c>
      <c r="I149" s="106">
        <v>7.5899999999999995E-2</v>
      </c>
      <c r="M149" s="15" t="s">
        <v>141</v>
      </c>
      <c r="N149" s="15" t="str">
        <f t="shared" si="4"/>
        <v>314000</v>
      </c>
      <c r="O149" s="106">
        <v>7.5899999999999995E-2</v>
      </c>
    </row>
    <row r="150" spans="7:16" ht="15">
      <c r="G150" t="s">
        <v>142</v>
      </c>
      <c r="H150" t="str">
        <f t="shared" si="5"/>
        <v>315000</v>
      </c>
      <c r="I150" s="106">
        <v>3.7200000000000004E-2</v>
      </c>
      <c r="M150" s="15" t="s">
        <v>142</v>
      </c>
      <c r="N150" s="15" t="str">
        <f t="shared" si="4"/>
        <v>315000</v>
      </c>
      <c r="O150" s="106">
        <v>3.7200000000000004E-2</v>
      </c>
    </row>
    <row r="151" spans="7:16" ht="15">
      <c r="G151" t="s">
        <v>143</v>
      </c>
      <c r="H151" t="str">
        <f t="shared" si="5"/>
        <v>316000</v>
      </c>
      <c r="I151" s="106">
        <v>4.7400000000000005E-2</v>
      </c>
      <c r="M151" s="15" t="s">
        <v>143</v>
      </c>
      <c r="N151" s="15" t="str">
        <f t="shared" si="4"/>
        <v>316000</v>
      </c>
      <c r="O151" s="106">
        <v>4.7400000000000005E-2</v>
      </c>
    </row>
    <row r="152" spans="7:16" ht="15">
      <c r="G152" t="s">
        <v>144</v>
      </c>
      <c r="H152" t="str">
        <f t="shared" si="5"/>
        <v>317000</v>
      </c>
      <c r="I152" s="106">
        <v>0</v>
      </c>
      <c r="J152" s="102" t="s">
        <v>1008</v>
      </c>
      <c r="M152" s="15" t="s">
        <v>144</v>
      </c>
      <c r="N152" s="15" t="str">
        <f t="shared" si="4"/>
        <v>317000</v>
      </c>
      <c r="O152" s="106">
        <v>0</v>
      </c>
      <c r="P152" s="102" t="s">
        <v>1008</v>
      </c>
    </row>
    <row r="153" spans="7:16" ht="15">
      <c r="G153" t="s">
        <v>145</v>
      </c>
      <c r="H153" t="str">
        <f t="shared" si="5"/>
        <v>311000</v>
      </c>
      <c r="I153" s="106">
        <v>3.5742599999999999E-2</v>
      </c>
      <c r="M153" s="15" t="s">
        <v>145</v>
      </c>
      <c r="N153" s="15" t="str">
        <f t="shared" si="4"/>
        <v>311000</v>
      </c>
      <c r="O153" s="106">
        <v>3.5742599999999999E-2</v>
      </c>
    </row>
    <row r="154" spans="7:16" ht="15">
      <c r="G154" t="s">
        <v>146</v>
      </c>
      <c r="H154" t="str">
        <f t="shared" si="5"/>
        <v>312000</v>
      </c>
      <c r="I154" s="106">
        <v>5.9499999999999997E-2</v>
      </c>
      <c r="M154" s="15" t="s">
        <v>146</v>
      </c>
      <c r="N154" s="15" t="str">
        <f t="shared" si="4"/>
        <v>312000</v>
      </c>
      <c r="O154" s="106">
        <v>5.9499999999999997E-2</v>
      </c>
    </row>
    <row r="155" spans="7:16" ht="15">
      <c r="G155" t="s">
        <v>147</v>
      </c>
      <c r="H155" t="str">
        <f t="shared" si="5"/>
        <v>313000</v>
      </c>
      <c r="I155" s="106">
        <v>0.1355191</v>
      </c>
      <c r="M155" s="15" t="s">
        <v>147</v>
      </c>
      <c r="N155" s="15" t="str">
        <f t="shared" si="4"/>
        <v>313000</v>
      </c>
      <c r="O155" s="106">
        <v>0.1355191</v>
      </c>
    </row>
    <row r="156" spans="7:16" ht="15">
      <c r="G156" t="s">
        <v>148</v>
      </c>
      <c r="H156" t="str">
        <f t="shared" si="5"/>
        <v>314000</v>
      </c>
      <c r="I156" s="106">
        <v>9.0327050000000006E-2</v>
      </c>
      <c r="M156" s="15" t="s">
        <v>148</v>
      </c>
      <c r="N156" s="15" t="str">
        <f t="shared" si="4"/>
        <v>314000</v>
      </c>
      <c r="O156" s="106">
        <v>9.0327050000000006E-2</v>
      </c>
    </row>
    <row r="157" spans="7:16" ht="15">
      <c r="G157" t="s">
        <v>149</v>
      </c>
      <c r="H157" t="str">
        <f t="shared" si="5"/>
        <v>315000</v>
      </c>
      <c r="I157" s="106">
        <v>5.1836999999999994E-2</v>
      </c>
      <c r="M157" s="15" t="s">
        <v>149</v>
      </c>
      <c r="N157" s="15" t="str">
        <f t="shared" si="4"/>
        <v>315000</v>
      </c>
      <c r="O157" s="106">
        <v>5.1836999999999994E-2</v>
      </c>
    </row>
    <row r="158" spans="7:16" ht="15">
      <c r="G158" t="s">
        <v>150</v>
      </c>
      <c r="H158" t="str">
        <f t="shared" si="5"/>
        <v>316000</v>
      </c>
      <c r="I158" s="106">
        <v>4.9271120000000002E-2</v>
      </c>
      <c r="M158" s="15" t="s">
        <v>150</v>
      </c>
      <c r="N158" s="15" t="str">
        <f t="shared" si="4"/>
        <v>316000</v>
      </c>
      <c r="O158" s="106">
        <v>4.9271120000000002E-2</v>
      </c>
    </row>
    <row r="159" spans="7:16" ht="15">
      <c r="G159" t="s">
        <v>151</v>
      </c>
      <c r="H159" t="str">
        <f t="shared" si="5"/>
        <v>317000</v>
      </c>
      <c r="I159" s="106">
        <v>0</v>
      </c>
      <c r="J159" s="102" t="s">
        <v>1008</v>
      </c>
      <c r="M159" s="15" t="s">
        <v>151</v>
      </c>
      <c r="N159" s="15" t="str">
        <f t="shared" si="4"/>
        <v>317000</v>
      </c>
      <c r="O159" s="106">
        <v>0</v>
      </c>
      <c r="P159" s="102" t="s">
        <v>1008</v>
      </c>
    </row>
    <row r="160" spans="7:16" ht="15">
      <c r="G160" t="s">
        <v>1027</v>
      </c>
      <c r="H160" t="str">
        <f t="shared" si="5"/>
        <v>301000</v>
      </c>
      <c r="I160" s="106">
        <v>0.11111111</v>
      </c>
      <c r="M160" s="15" t="s">
        <v>1027</v>
      </c>
      <c r="N160" s="15" t="str">
        <f t="shared" si="4"/>
        <v>301000</v>
      </c>
      <c r="O160" s="106">
        <v>0.11111111</v>
      </c>
    </row>
    <row r="161" spans="7:16" ht="15">
      <c r="G161" t="s">
        <v>152</v>
      </c>
      <c r="H161" t="str">
        <f t="shared" si="5"/>
        <v>302000</v>
      </c>
      <c r="I161" s="106">
        <v>2.1857919999999999E-2</v>
      </c>
      <c r="M161" s="15" t="s">
        <v>152</v>
      </c>
      <c r="N161" s="15" t="str">
        <f t="shared" si="4"/>
        <v>302000</v>
      </c>
      <c r="O161" s="106">
        <v>2.1857919999999999E-2</v>
      </c>
    </row>
    <row r="162" spans="7:16" ht="15">
      <c r="G162" t="s">
        <v>153</v>
      </c>
      <c r="H162" t="str">
        <f t="shared" si="5"/>
        <v>303000</v>
      </c>
      <c r="I162" s="106">
        <v>1.8181820000000001E-2</v>
      </c>
      <c r="M162" s="15" t="s">
        <v>153</v>
      </c>
      <c r="N162" s="15" t="str">
        <f t="shared" si="4"/>
        <v>303000</v>
      </c>
      <c r="O162" s="106">
        <v>1.8181820000000001E-2</v>
      </c>
    </row>
    <row r="163" spans="7:16" ht="15">
      <c r="G163" t="s">
        <v>154</v>
      </c>
      <c r="H163" t="str">
        <f t="shared" si="5"/>
        <v>303100</v>
      </c>
      <c r="I163" s="106">
        <v>0.2</v>
      </c>
      <c r="M163" s="15" t="s">
        <v>154</v>
      </c>
      <c r="N163" s="15" t="str">
        <f t="shared" si="4"/>
        <v>303100</v>
      </c>
      <c r="O163" s="106">
        <v>0.2</v>
      </c>
    </row>
    <row r="164" spans="7:16" ht="15">
      <c r="G164" t="s">
        <v>1028</v>
      </c>
      <c r="H164" t="str">
        <f t="shared" si="5"/>
        <v>303103</v>
      </c>
      <c r="I164" s="106">
        <f>1/3</f>
        <v>0.33333333333333331</v>
      </c>
      <c r="M164" s="15" t="s">
        <v>1028</v>
      </c>
      <c r="N164" s="15" t="str">
        <f t="shared" si="4"/>
        <v>303103</v>
      </c>
      <c r="O164" s="106">
        <v>0.33333333333333331</v>
      </c>
    </row>
    <row r="165" spans="7:16" ht="15">
      <c r="G165" t="s">
        <v>155</v>
      </c>
      <c r="H165" t="str">
        <f t="shared" si="5"/>
        <v>303105</v>
      </c>
      <c r="I165" s="106">
        <v>0.2</v>
      </c>
      <c r="M165" s="15" t="s">
        <v>155</v>
      </c>
      <c r="N165" s="15" t="str">
        <f t="shared" si="4"/>
        <v>303105</v>
      </c>
      <c r="O165" s="106">
        <v>0.2</v>
      </c>
    </row>
    <row r="166" spans="7:16" ht="15">
      <c r="G166" t="s">
        <v>1029</v>
      </c>
      <c r="H166" t="str">
        <f t="shared" si="5"/>
        <v>303110</v>
      </c>
      <c r="I166" s="106">
        <v>0.2</v>
      </c>
      <c r="M166" s="15" t="s">
        <v>1029</v>
      </c>
      <c r="N166" s="15" t="str">
        <f t="shared" si="4"/>
        <v>303110</v>
      </c>
      <c r="O166" s="106">
        <v>0.2</v>
      </c>
    </row>
    <row r="167" spans="7:16" ht="15">
      <c r="G167" t="s">
        <v>156</v>
      </c>
      <c r="H167" t="str">
        <f t="shared" si="5"/>
        <v>303130</v>
      </c>
      <c r="I167" s="106">
        <v>0.2</v>
      </c>
      <c r="M167" s="15" t="s">
        <v>156</v>
      </c>
      <c r="N167" s="15" t="str">
        <f t="shared" si="4"/>
        <v>303130</v>
      </c>
      <c r="O167" s="106">
        <v>0.2</v>
      </c>
    </row>
    <row r="168" spans="7:16" ht="15">
      <c r="G168" t="s">
        <v>157</v>
      </c>
      <c r="H168" t="str">
        <f t="shared" si="5"/>
        <v>303133</v>
      </c>
      <c r="I168" s="106">
        <f>1/3</f>
        <v>0.33333333333333331</v>
      </c>
      <c r="M168" s="15" t="s">
        <v>157</v>
      </c>
      <c r="N168" s="15" t="str">
        <f t="shared" si="4"/>
        <v>303133</v>
      </c>
      <c r="O168" s="106">
        <v>0.33333333333333331</v>
      </c>
    </row>
    <row r="169" spans="7:16" ht="15">
      <c r="G169" s="138" t="s">
        <v>158</v>
      </c>
      <c r="H169" s="138" t="str">
        <f t="shared" si="5"/>
        <v>303345</v>
      </c>
      <c r="I169" s="110">
        <v>3.2000000000000001E-2</v>
      </c>
      <c r="J169" s="111"/>
      <c r="M169" s="109" t="s">
        <v>158</v>
      </c>
      <c r="N169" s="109" t="str">
        <f t="shared" si="4"/>
        <v>303345</v>
      </c>
      <c r="O169" s="110">
        <v>3.2000000000000001E-2</v>
      </c>
      <c r="P169" s="111"/>
    </row>
    <row r="170" spans="7:16" ht="15">
      <c r="G170" s="138" t="s">
        <v>159</v>
      </c>
      <c r="H170" s="138" t="str">
        <f t="shared" si="5"/>
        <v>303350</v>
      </c>
      <c r="I170" s="110">
        <v>0.02</v>
      </c>
      <c r="J170" s="111"/>
      <c r="M170" s="109" t="s">
        <v>159</v>
      </c>
      <c r="N170" s="109" t="str">
        <f t="shared" si="4"/>
        <v>303350</v>
      </c>
      <c r="O170" s="110">
        <v>0.02</v>
      </c>
      <c r="P170" s="111"/>
    </row>
    <row r="171" spans="7:16" ht="15">
      <c r="G171" t="s">
        <v>160</v>
      </c>
      <c r="H171" t="str">
        <f t="shared" si="5"/>
        <v>310105</v>
      </c>
      <c r="I171" s="106">
        <v>0</v>
      </c>
      <c r="J171" s="102" t="s">
        <v>1004</v>
      </c>
      <c r="M171" s="15" t="s">
        <v>160</v>
      </c>
      <c r="N171" s="15" t="str">
        <f t="shared" si="4"/>
        <v>310105</v>
      </c>
      <c r="O171" s="106">
        <v>0</v>
      </c>
      <c r="P171" s="102" t="s">
        <v>1004</v>
      </c>
    </row>
    <row r="172" spans="7:16" ht="15">
      <c r="G172" s="52" t="s">
        <v>1030</v>
      </c>
      <c r="H172" s="52" t="str">
        <f t="shared" si="5"/>
        <v>330300</v>
      </c>
      <c r="I172" s="113">
        <v>0</v>
      </c>
      <c r="J172" s="114" t="s">
        <v>1004</v>
      </c>
      <c r="M172" s="112" t="s">
        <v>1030</v>
      </c>
      <c r="N172" s="112" t="str">
        <f t="shared" si="4"/>
        <v>330300</v>
      </c>
      <c r="O172" s="113">
        <v>0</v>
      </c>
      <c r="P172" s="114" t="s">
        <v>1004</v>
      </c>
    </row>
    <row r="173" spans="7:16" ht="15">
      <c r="G173" s="52" t="s">
        <v>1031</v>
      </c>
      <c r="H173" s="52" t="str">
        <f t="shared" si="5"/>
        <v>330400</v>
      </c>
      <c r="I173" s="113">
        <v>0</v>
      </c>
      <c r="J173" s="114" t="s">
        <v>1004</v>
      </c>
      <c r="M173" s="112" t="s">
        <v>1031</v>
      </c>
      <c r="N173" s="112" t="str">
        <f t="shared" si="4"/>
        <v>330400</v>
      </c>
      <c r="O173" s="113">
        <v>0</v>
      </c>
      <c r="P173" s="114" t="s">
        <v>1004</v>
      </c>
    </row>
    <row r="174" spans="7:16" ht="15">
      <c r="G174" t="s">
        <v>161</v>
      </c>
      <c r="H174" t="str">
        <f t="shared" si="5"/>
        <v>331000</v>
      </c>
      <c r="I174" s="106">
        <v>2.0899999999999998E-2</v>
      </c>
      <c r="M174" s="15" t="s">
        <v>161</v>
      </c>
      <c r="N174" s="15" t="str">
        <f t="shared" si="4"/>
        <v>331000</v>
      </c>
      <c r="O174" s="106">
        <f>O534</f>
        <v>1.5700000000000002E-2</v>
      </c>
    </row>
    <row r="175" spans="7:16" ht="15">
      <c r="G175" s="52" t="s">
        <v>1032</v>
      </c>
      <c r="H175" s="52" t="str">
        <f t="shared" si="5"/>
        <v>331100</v>
      </c>
      <c r="I175" s="113">
        <v>0</v>
      </c>
      <c r="J175" s="114"/>
      <c r="M175" s="112" t="s">
        <v>1032</v>
      </c>
      <c r="N175" s="112" t="str">
        <f t="shared" si="4"/>
        <v>331100</v>
      </c>
      <c r="O175" s="113">
        <v>0</v>
      </c>
      <c r="P175" s="114"/>
    </row>
    <row r="176" spans="7:16" ht="15">
      <c r="G176" s="52" t="s">
        <v>1033</v>
      </c>
      <c r="H176" s="52" t="str">
        <f t="shared" si="5"/>
        <v>331200</v>
      </c>
      <c r="I176" s="113">
        <v>0</v>
      </c>
      <c r="J176" s="114"/>
      <c r="M176" s="112" t="s">
        <v>1033</v>
      </c>
      <c r="N176" s="112" t="str">
        <f t="shared" si="4"/>
        <v>331200</v>
      </c>
      <c r="O176" s="113">
        <v>0</v>
      </c>
      <c r="P176" s="114"/>
    </row>
    <row r="177" spans="1:16" ht="15">
      <c r="G177" s="52" t="s">
        <v>1034</v>
      </c>
      <c r="H177" s="52" t="str">
        <f t="shared" si="5"/>
        <v>332000</v>
      </c>
      <c r="I177" s="113">
        <v>0</v>
      </c>
      <c r="J177" s="114"/>
      <c r="M177" s="112" t="s">
        <v>1034</v>
      </c>
      <c r="N177" s="112" t="str">
        <f t="shared" si="4"/>
        <v>332000</v>
      </c>
      <c r="O177" s="113">
        <v>0</v>
      </c>
      <c r="P177" s="114"/>
    </row>
    <row r="178" spans="1:16" s="103" customFormat="1" ht="15">
      <c r="A178" s="102"/>
      <c r="B178" s="102"/>
      <c r="D178" s="102"/>
      <c r="E178" s="102"/>
      <c r="G178" s="52" t="s">
        <v>1035</v>
      </c>
      <c r="H178" s="52" t="str">
        <f t="shared" si="5"/>
        <v>332200</v>
      </c>
      <c r="I178" s="113">
        <v>0</v>
      </c>
      <c r="J178" s="114"/>
      <c r="K178" s="102"/>
      <c r="M178" s="112" t="s">
        <v>1035</v>
      </c>
      <c r="N178" s="112" t="str">
        <f t="shared" si="4"/>
        <v>332200</v>
      </c>
      <c r="O178" s="113">
        <v>0</v>
      </c>
      <c r="P178" s="114"/>
    </row>
    <row r="179" spans="1:16" s="103" customFormat="1" ht="15">
      <c r="A179" s="102"/>
      <c r="B179" s="102"/>
      <c r="D179" s="102"/>
      <c r="E179" s="102"/>
      <c r="G179" s="52" t="s">
        <v>1036</v>
      </c>
      <c r="H179" s="52" t="str">
        <f t="shared" si="5"/>
        <v>333000</v>
      </c>
      <c r="I179" s="113">
        <v>0</v>
      </c>
      <c r="J179" s="114"/>
      <c r="K179" s="115"/>
      <c r="M179" s="112" t="s">
        <v>1036</v>
      </c>
      <c r="N179" s="112" t="str">
        <f t="shared" si="4"/>
        <v>333000</v>
      </c>
      <c r="O179" s="113">
        <v>0</v>
      </c>
      <c r="P179" s="114"/>
    </row>
    <row r="180" spans="1:16" s="103" customFormat="1" ht="15">
      <c r="A180" s="102"/>
      <c r="B180" s="102"/>
      <c r="D180" s="102"/>
      <c r="E180" s="102"/>
      <c r="G180" t="s">
        <v>162</v>
      </c>
      <c r="H180" t="str">
        <f t="shared" si="5"/>
        <v>334000</v>
      </c>
      <c r="I180" s="108">
        <v>3.1100000000000003E-2</v>
      </c>
      <c r="J180" s="102"/>
      <c r="K180" s="102"/>
      <c r="M180" s="15" t="s">
        <v>162</v>
      </c>
      <c r="N180" s="15" t="str">
        <f t="shared" si="4"/>
        <v>334000</v>
      </c>
      <c r="O180" s="108">
        <v>3.1100000000000003E-2</v>
      </c>
      <c r="P180" s="102"/>
    </row>
    <row r="181" spans="1:16" s="103" customFormat="1" ht="15">
      <c r="A181" s="102"/>
      <c r="B181" s="102"/>
      <c r="D181" s="102"/>
      <c r="E181" s="102"/>
      <c r="G181" s="52" t="s">
        <v>1037</v>
      </c>
      <c r="H181" s="52" t="str">
        <f t="shared" si="5"/>
        <v>335000</v>
      </c>
      <c r="I181" s="113">
        <v>0</v>
      </c>
      <c r="J181" s="114"/>
      <c r="K181" s="102"/>
      <c r="M181" s="112" t="s">
        <v>1037</v>
      </c>
      <c r="N181" s="112" t="str">
        <f t="shared" si="4"/>
        <v>335000</v>
      </c>
      <c r="O181" s="113">
        <v>0</v>
      </c>
      <c r="P181" s="114"/>
    </row>
    <row r="182" spans="1:16" s="103" customFormat="1" ht="15">
      <c r="A182" s="102"/>
      <c r="B182" s="102"/>
      <c r="D182" s="102"/>
      <c r="E182" s="102"/>
      <c r="G182" s="52" t="s">
        <v>1038</v>
      </c>
      <c r="H182" s="52" t="str">
        <f t="shared" si="5"/>
        <v>342000</v>
      </c>
      <c r="I182" s="113">
        <v>0</v>
      </c>
      <c r="J182" s="114"/>
      <c r="K182" s="102"/>
      <c r="M182" s="112" t="s">
        <v>1038</v>
      </c>
      <c r="N182" s="112" t="str">
        <f t="shared" si="4"/>
        <v>342000</v>
      </c>
      <c r="O182" s="113">
        <v>0</v>
      </c>
      <c r="P182" s="114"/>
    </row>
    <row r="183" spans="1:16" s="103" customFormat="1" ht="15">
      <c r="A183" s="102"/>
      <c r="B183" s="102"/>
      <c r="D183" s="102"/>
      <c r="E183" s="102"/>
      <c r="G183" s="52" t="s">
        <v>1039</v>
      </c>
      <c r="H183" s="52" t="str">
        <f t="shared" si="5"/>
        <v>344000</v>
      </c>
      <c r="I183" s="113">
        <v>0</v>
      </c>
      <c r="J183" s="114"/>
      <c r="K183" s="102"/>
      <c r="M183" s="112" t="s">
        <v>1039</v>
      </c>
      <c r="N183" s="112" t="str">
        <f t="shared" si="4"/>
        <v>344000</v>
      </c>
      <c r="O183" s="113">
        <v>0</v>
      </c>
      <c r="P183" s="114"/>
    </row>
    <row r="184" spans="1:16" s="103" customFormat="1" ht="15">
      <c r="A184" s="102"/>
      <c r="B184" s="102"/>
      <c r="D184" s="102"/>
      <c r="E184" s="102"/>
      <c r="G184" s="52" t="s">
        <v>163</v>
      </c>
      <c r="H184" s="52" t="str">
        <f t="shared" si="5"/>
        <v>345010</v>
      </c>
      <c r="I184" s="113">
        <v>2.9700000000000001E-2</v>
      </c>
      <c r="J184" s="114"/>
      <c r="K184" s="102"/>
      <c r="M184" s="112" t="s">
        <v>163</v>
      </c>
      <c r="N184" s="112" t="str">
        <f t="shared" si="4"/>
        <v>345010</v>
      </c>
      <c r="O184" s="113">
        <v>2.9700000000000001E-2</v>
      </c>
      <c r="P184" s="114"/>
    </row>
    <row r="185" spans="1:16" s="103" customFormat="1" ht="15">
      <c r="A185" s="102"/>
      <c r="B185" s="102"/>
      <c r="D185" s="102"/>
      <c r="E185" s="102"/>
      <c r="G185" s="52" t="s">
        <v>1040</v>
      </c>
      <c r="H185" s="52" t="str">
        <f t="shared" si="5"/>
        <v>347000</v>
      </c>
      <c r="I185" s="113">
        <v>0</v>
      </c>
      <c r="J185" s="114" t="s">
        <v>1008</v>
      </c>
      <c r="K185" s="102"/>
      <c r="M185" s="112" t="s">
        <v>1040</v>
      </c>
      <c r="N185" s="112" t="str">
        <f t="shared" si="4"/>
        <v>347000</v>
      </c>
      <c r="O185" s="113">
        <v>0</v>
      </c>
      <c r="P185" s="114" t="s">
        <v>1133</v>
      </c>
    </row>
    <row r="186" spans="1:16" s="103" customFormat="1" ht="15">
      <c r="A186" s="102"/>
      <c r="B186" s="102"/>
      <c r="D186" s="102"/>
      <c r="E186" s="102"/>
      <c r="G186" t="s">
        <v>164</v>
      </c>
      <c r="H186" t="str">
        <f t="shared" si="5"/>
        <v>350200</v>
      </c>
      <c r="I186" s="106">
        <v>0</v>
      </c>
      <c r="J186" s="102" t="s">
        <v>1004</v>
      </c>
      <c r="K186" s="102"/>
      <c r="M186" s="15" t="s">
        <v>164</v>
      </c>
      <c r="N186" s="15" t="str">
        <f t="shared" si="4"/>
        <v>350200</v>
      </c>
      <c r="O186" s="106">
        <v>0</v>
      </c>
      <c r="P186" s="102" t="s">
        <v>1004</v>
      </c>
    </row>
    <row r="187" spans="1:16" s="103" customFormat="1" ht="15">
      <c r="A187" s="102"/>
      <c r="B187" s="102"/>
      <c r="D187" s="102"/>
      <c r="E187" s="102"/>
      <c r="G187" t="s">
        <v>165</v>
      </c>
      <c r="H187" t="str">
        <f t="shared" si="5"/>
        <v>350300</v>
      </c>
      <c r="I187" s="106">
        <v>1.0699999999999999E-2</v>
      </c>
      <c r="J187" s="102"/>
      <c r="K187" s="102"/>
      <c r="M187" s="15" t="s">
        <v>165</v>
      </c>
      <c r="N187" s="15" t="str">
        <f t="shared" si="4"/>
        <v>350300</v>
      </c>
      <c r="O187" s="106">
        <v>1.04E-2</v>
      </c>
      <c r="P187" s="102"/>
    </row>
    <row r="188" spans="1:16" s="103" customFormat="1" ht="15">
      <c r="A188" s="102"/>
      <c r="B188" s="102"/>
      <c r="D188" s="102"/>
      <c r="E188" s="102"/>
      <c r="G188" t="s">
        <v>166</v>
      </c>
      <c r="H188" t="str">
        <f t="shared" si="5"/>
        <v>350400</v>
      </c>
      <c r="I188" s="106">
        <v>1.1900000000000001E-2</v>
      </c>
      <c r="J188" s="102"/>
      <c r="K188" s="102"/>
      <c r="M188" s="15" t="s">
        <v>166</v>
      </c>
      <c r="N188" s="15" t="str">
        <f t="shared" si="4"/>
        <v>350400</v>
      </c>
      <c r="O188" s="106">
        <v>1.18E-2</v>
      </c>
      <c r="P188" s="102"/>
    </row>
    <row r="189" spans="1:16" s="103" customFormat="1" ht="15">
      <c r="A189" s="102"/>
      <c r="B189" s="102"/>
      <c r="D189" s="102"/>
      <c r="E189" s="102"/>
      <c r="G189" t="s">
        <v>1041</v>
      </c>
      <c r="H189" t="str">
        <f t="shared" si="5"/>
        <v>350500</v>
      </c>
      <c r="I189" s="106">
        <v>0</v>
      </c>
      <c r="J189" s="102" t="s">
        <v>1042</v>
      </c>
      <c r="K189" s="102"/>
      <c r="M189" s="15" t="s">
        <v>1041</v>
      </c>
      <c r="N189" s="15" t="str">
        <f t="shared" si="4"/>
        <v>350500</v>
      </c>
      <c r="O189" s="106">
        <v>0</v>
      </c>
      <c r="P189" s="102" t="s">
        <v>1042</v>
      </c>
    </row>
    <row r="190" spans="1:16" s="103" customFormat="1" ht="15">
      <c r="A190" s="102"/>
      <c r="B190" s="102"/>
      <c r="D190" s="102"/>
      <c r="E190" s="102"/>
      <c r="G190" t="s">
        <v>1043</v>
      </c>
      <c r="H190" t="str">
        <f t="shared" si="5"/>
        <v>351000</v>
      </c>
      <c r="I190" s="106">
        <v>0.05</v>
      </c>
      <c r="J190" s="102"/>
      <c r="K190" s="102"/>
      <c r="M190" s="15" t="s">
        <v>1043</v>
      </c>
      <c r="N190" s="15" t="str">
        <f t="shared" si="4"/>
        <v>351000</v>
      </c>
      <c r="O190" s="106">
        <v>0.05</v>
      </c>
      <c r="P190" s="102"/>
    </row>
    <row r="191" spans="1:16" s="103" customFormat="1" ht="15">
      <c r="A191" s="102"/>
      <c r="B191" s="102"/>
      <c r="D191" s="102"/>
      <c r="E191" s="102"/>
      <c r="G191" s="52" t="s">
        <v>1044</v>
      </c>
      <c r="H191" s="52" t="str">
        <f t="shared" si="5"/>
        <v>351200</v>
      </c>
      <c r="I191" s="113">
        <v>0.2</v>
      </c>
      <c r="J191" s="114" t="s">
        <v>777</v>
      </c>
      <c r="K191" s="115"/>
      <c r="M191" s="112" t="s">
        <v>1044</v>
      </c>
      <c r="N191" s="112" t="str">
        <f t="shared" si="4"/>
        <v>351200</v>
      </c>
      <c r="O191" s="113">
        <v>0.2</v>
      </c>
      <c r="P191" s="114" t="s">
        <v>777</v>
      </c>
    </row>
    <row r="192" spans="1:16" s="103" customFormat="1" ht="15">
      <c r="A192" s="102"/>
      <c r="B192" s="102"/>
      <c r="D192" s="102"/>
      <c r="E192" s="102"/>
      <c r="G192" t="s">
        <v>167</v>
      </c>
      <c r="H192" t="str">
        <f t="shared" si="5"/>
        <v>352000</v>
      </c>
      <c r="I192" s="106">
        <v>1.6300000000000002E-2</v>
      </c>
      <c r="J192" s="102"/>
      <c r="K192" s="102"/>
      <c r="M192" s="15" t="s">
        <v>167</v>
      </c>
      <c r="N192" s="15" t="str">
        <f t="shared" si="4"/>
        <v>352000</v>
      </c>
      <c r="O192" s="106">
        <v>1.7600000000000001E-2</v>
      </c>
      <c r="P192" s="102"/>
    </row>
    <row r="193" spans="1:16" s="103" customFormat="1" ht="15">
      <c r="A193" s="102"/>
      <c r="B193" s="102"/>
      <c r="D193" s="102"/>
      <c r="E193" s="102"/>
      <c r="G193" t="s">
        <v>168</v>
      </c>
      <c r="H193" t="str">
        <f t="shared" si="5"/>
        <v>353000</v>
      </c>
      <c r="I193" s="106">
        <v>2.41E-2</v>
      </c>
      <c r="J193" s="102"/>
      <c r="K193" s="102"/>
      <c r="M193" s="15" t="s">
        <v>168</v>
      </c>
      <c r="N193" s="15" t="str">
        <f t="shared" si="4"/>
        <v>353000</v>
      </c>
      <c r="O193" s="106">
        <v>2.3399999999999997E-2</v>
      </c>
      <c r="P193" s="102"/>
    </row>
    <row r="194" spans="1:16" ht="15">
      <c r="G194" t="s">
        <v>169</v>
      </c>
      <c r="H194" t="str">
        <f t="shared" si="5"/>
        <v>353100</v>
      </c>
      <c r="I194" s="106">
        <v>2.41E-2</v>
      </c>
      <c r="M194" s="15" t="s">
        <v>169</v>
      </c>
      <c r="N194" s="15" t="str">
        <f t="shared" si="4"/>
        <v>353100</v>
      </c>
      <c r="O194" s="106">
        <v>2.41E-2</v>
      </c>
    </row>
    <row r="195" spans="1:16" ht="15">
      <c r="G195" t="s">
        <v>170</v>
      </c>
      <c r="H195" t="str">
        <f t="shared" si="5"/>
        <v>354000</v>
      </c>
      <c r="I195" s="106">
        <v>1.5099999999999999E-2</v>
      </c>
      <c r="M195" s="15" t="s">
        <v>170</v>
      </c>
      <c r="N195" s="15" t="str">
        <f t="shared" ref="N195:N258" si="6">RIGHT(M195,6)</f>
        <v>354000</v>
      </c>
      <c r="O195" s="106">
        <v>1.09E-2</v>
      </c>
    </row>
    <row r="196" spans="1:16" ht="15">
      <c r="G196" t="s">
        <v>171</v>
      </c>
      <c r="H196" t="str">
        <f t="shared" ref="H196:H259" si="7">RIGHT(G196,6)</f>
        <v>355000</v>
      </c>
      <c r="I196" s="106">
        <v>1.9299999999999998E-2</v>
      </c>
      <c r="M196" s="15" t="s">
        <v>171</v>
      </c>
      <c r="N196" s="15" t="str">
        <f t="shared" si="6"/>
        <v>355000</v>
      </c>
      <c r="O196" s="106">
        <v>2.4E-2</v>
      </c>
    </row>
    <row r="197" spans="1:16" ht="15">
      <c r="G197" t="s">
        <v>1045</v>
      </c>
      <c r="H197" t="str">
        <f t="shared" si="7"/>
        <v>355105</v>
      </c>
      <c r="I197" s="106">
        <v>1.38E-2</v>
      </c>
      <c r="M197" s="15" t="s">
        <v>1045</v>
      </c>
      <c r="N197" s="15" t="str">
        <f t="shared" si="6"/>
        <v>355105</v>
      </c>
      <c r="O197" s="106">
        <v>1.38E-2</v>
      </c>
    </row>
    <row r="198" spans="1:16" ht="15">
      <c r="G198" t="s">
        <v>172</v>
      </c>
      <c r="H198" t="str">
        <f t="shared" si="7"/>
        <v>356000</v>
      </c>
      <c r="I198" s="106">
        <v>1.9E-2</v>
      </c>
      <c r="M198" s="15" t="s">
        <v>172</v>
      </c>
      <c r="N198" s="15" t="str">
        <f t="shared" si="6"/>
        <v>356000</v>
      </c>
      <c r="O198" s="106">
        <v>2.53E-2</v>
      </c>
    </row>
    <row r="199" spans="1:16" ht="15">
      <c r="G199" t="s">
        <v>1046</v>
      </c>
      <c r="H199" t="str">
        <f t="shared" si="7"/>
        <v>356105</v>
      </c>
      <c r="I199" s="106">
        <v>1.5900000000000001E-2</v>
      </c>
      <c r="M199" s="15" t="s">
        <v>1046</v>
      </c>
      <c r="N199" s="15" t="str">
        <f t="shared" si="6"/>
        <v>356105</v>
      </c>
      <c r="O199" s="106">
        <v>1.5900000000000001E-2</v>
      </c>
    </row>
    <row r="200" spans="1:16" ht="15">
      <c r="G200" t="s">
        <v>173</v>
      </c>
      <c r="H200" t="str">
        <f t="shared" si="7"/>
        <v>357000</v>
      </c>
      <c r="I200" s="106">
        <v>1.6400000000000001E-2</v>
      </c>
      <c r="M200" s="15" t="s">
        <v>173</v>
      </c>
      <c r="N200" s="15" t="str">
        <f t="shared" si="6"/>
        <v>357000</v>
      </c>
      <c r="O200" s="106">
        <v>1.6299999999999999E-2</v>
      </c>
    </row>
    <row r="201" spans="1:16" ht="15">
      <c r="G201" t="s">
        <v>174</v>
      </c>
      <c r="H201" t="str">
        <f t="shared" si="7"/>
        <v>358000</v>
      </c>
      <c r="I201" s="106">
        <v>2.06E-2</v>
      </c>
      <c r="M201" s="15" t="s">
        <v>174</v>
      </c>
      <c r="N201" s="15" t="str">
        <f t="shared" si="6"/>
        <v>358000</v>
      </c>
      <c r="O201" s="106">
        <v>2.0799999999999999E-2</v>
      </c>
    </row>
    <row r="202" spans="1:16" ht="15">
      <c r="G202" t="s">
        <v>175</v>
      </c>
      <c r="H202" t="str">
        <f t="shared" si="7"/>
        <v>359000</v>
      </c>
      <c r="I202" s="106">
        <v>1.41E-2</v>
      </c>
      <c r="M202" s="15" t="s">
        <v>175</v>
      </c>
      <c r="N202" s="15" t="str">
        <f t="shared" si="6"/>
        <v>359000</v>
      </c>
      <c r="O202" s="106">
        <v>1.23E-2</v>
      </c>
    </row>
    <row r="203" spans="1:16" ht="15">
      <c r="G203" t="s">
        <v>176</v>
      </c>
      <c r="H203" t="str">
        <f t="shared" si="7"/>
        <v>362000</v>
      </c>
      <c r="I203" s="106">
        <v>2.6799999999999997E-2</v>
      </c>
      <c r="M203" s="15" t="s">
        <v>176</v>
      </c>
      <c r="N203" s="15" t="str">
        <f t="shared" si="6"/>
        <v>362000</v>
      </c>
      <c r="O203" s="106">
        <v>2.58E-2</v>
      </c>
    </row>
    <row r="204" spans="1:16" ht="15">
      <c r="G204" t="s">
        <v>1047</v>
      </c>
      <c r="H204" t="str">
        <f t="shared" si="7"/>
        <v>369400</v>
      </c>
      <c r="I204" s="106">
        <v>0.2</v>
      </c>
      <c r="M204" s="15" t="s">
        <v>1047</v>
      </c>
      <c r="N204" s="15" t="str">
        <f t="shared" si="6"/>
        <v>369400</v>
      </c>
      <c r="O204" s="106">
        <v>0.2</v>
      </c>
    </row>
    <row r="205" spans="1:16" ht="15">
      <c r="G205" t="s">
        <v>177</v>
      </c>
      <c r="H205" t="str">
        <f t="shared" si="7"/>
        <v>370000</v>
      </c>
      <c r="I205" s="106">
        <v>2.8899999999999999E-2</v>
      </c>
      <c r="M205" s="15" t="s">
        <v>177</v>
      </c>
      <c r="N205" s="15" t="str">
        <f t="shared" si="6"/>
        <v>370000</v>
      </c>
      <c r="O205" s="106">
        <v>7.8600000000000003E-2</v>
      </c>
    </row>
    <row r="206" spans="1:16" ht="15">
      <c r="G206" t="s">
        <v>1048</v>
      </c>
      <c r="H206" t="str">
        <f t="shared" si="7"/>
        <v>371000</v>
      </c>
      <c r="I206" s="106">
        <v>2.5700000000000001E-2</v>
      </c>
      <c r="M206" s="15" t="s">
        <v>1048</v>
      </c>
      <c r="N206" s="15" t="str">
        <f t="shared" si="6"/>
        <v>371000</v>
      </c>
      <c r="O206" s="106">
        <v>0.1087</v>
      </c>
    </row>
    <row r="207" spans="1:16" ht="15">
      <c r="G207" t="s">
        <v>1049</v>
      </c>
      <c r="H207" t="str">
        <f t="shared" si="7"/>
        <v>374000</v>
      </c>
      <c r="I207" s="106">
        <v>0</v>
      </c>
      <c r="J207" s="102" t="s">
        <v>1008</v>
      </c>
      <c r="M207" s="15" t="s">
        <v>1049</v>
      </c>
      <c r="N207" s="15" t="str">
        <f t="shared" si="6"/>
        <v>374000</v>
      </c>
      <c r="O207" s="106">
        <v>0</v>
      </c>
      <c r="P207" s="102" t="s">
        <v>1008</v>
      </c>
    </row>
    <row r="208" spans="1:16" ht="15">
      <c r="G208" t="s">
        <v>178</v>
      </c>
      <c r="H208" t="str">
        <f t="shared" si="7"/>
        <v>389200</v>
      </c>
      <c r="I208" s="106">
        <v>0</v>
      </c>
      <c r="J208" s="102" t="s">
        <v>1004</v>
      </c>
      <c r="M208" s="15" t="s">
        <v>178</v>
      </c>
      <c r="N208" s="15" t="str">
        <f t="shared" si="6"/>
        <v>389200</v>
      </c>
      <c r="O208" s="106">
        <v>0</v>
      </c>
      <c r="P208" s="102" t="s">
        <v>1004</v>
      </c>
    </row>
    <row r="209" spans="7:16" ht="15">
      <c r="G209" t="s">
        <v>179</v>
      </c>
      <c r="H209" t="str">
        <f t="shared" si="7"/>
        <v>390100</v>
      </c>
      <c r="I209" s="106">
        <v>1.9E-2</v>
      </c>
      <c r="M209" s="15" t="s">
        <v>179</v>
      </c>
      <c r="N209" s="15" t="str">
        <f t="shared" si="6"/>
        <v>390100</v>
      </c>
      <c r="O209" s="106">
        <v>2.06E-2</v>
      </c>
    </row>
    <row r="210" spans="7:16" ht="15">
      <c r="G210" t="s">
        <v>180</v>
      </c>
      <c r="H210" t="str">
        <f t="shared" si="7"/>
        <v>390200</v>
      </c>
      <c r="I210" s="106">
        <v>0.2</v>
      </c>
      <c r="J210" s="102" t="s">
        <v>1050</v>
      </c>
      <c r="M210" s="15" t="s">
        <v>180</v>
      </c>
      <c r="N210" s="15" t="str">
        <f t="shared" si="6"/>
        <v>390200</v>
      </c>
      <c r="O210" s="106">
        <v>0.2</v>
      </c>
      <c r="P210" s="102" t="s">
        <v>1050</v>
      </c>
    </row>
    <row r="211" spans="7:16" ht="15">
      <c r="G211" t="s">
        <v>181</v>
      </c>
      <c r="H211" t="str">
        <f t="shared" si="7"/>
        <v>391100</v>
      </c>
      <c r="I211" s="106">
        <v>0.2</v>
      </c>
      <c r="M211" s="15" t="s">
        <v>181</v>
      </c>
      <c r="N211" s="15" t="str">
        <f t="shared" si="6"/>
        <v>391100</v>
      </c>
      <c r="O211" s="106">
        <v>0.2</v>
      </c>
    </row>
    <row r="212" spans="7:16" ht="15">
      <c r="G212" t="s">
        <v>1051</v>
      </c>
      <c r="H212" t="str">
        <f t="shared" si="7"/>
        <v>391101</v>
      </c>
      <c r="I212" s="106">
        <v>0.2</v>
      </c>
      <c r="M212" s="15" t="s">
        <v>1051</v>
      </c>
      <c r="N212" s="15" t="str">
        <f t="shared" si="6"/>
        <v>391101</v>
      </c>
      <c r="O212" s="106">
        <v>0.2</v>
      </c>
    </row>
    <row r="213" spans="7:16" ht="15">
      <c r="G213" t="s">
        <v>182</v>
      </c>
      <c r="H213" t="str">
        <f t="shared" si="7"/>
        <v>392000</v>
      </c>
      <c r="I213" s="106">
        <v>6.2600000000000003E-2</v>
      </c>
      <c r="M213" s="15" t="s">
        <v>182</v>
      </c>
      <c r="N213" s="15" t="str">
        <f t="shared" si="6"/>
        <v>392000</v>
      </c>
      <c r="O213" s="106">
        <v>4.7300000000000002E-2</v>
      </c>
    </row>
    <row r="214" spans="7:16" ht="15">
      <c r="G214" t="s">
        <v>701</v>
      </c>
      <c r="H214" t="str">
        <f t="shared" si="7"/>
        <v>392032</v>
      </c>
      <c r="I214" s="106">
        <v>7.7700000000000005E-2</v>
      </c>
      <c r="M214" s="15" t="s">
        <v>701</v>
      </c>
      <c r="N214" s="15" t="str">
        <f t="shared" si="6"/>
        <v>392032</v>
      </c>
      <c r="O214" s="106">
        <v>0</v>
      </c>
    </row>
    <row r="215" spans="7:16" ht="15">
      <c r="G215" t="s">
        <v>183</v>
      </c>
      <c r="H215" t="str">
        <f t="shared" si="7"/>
        <v>392035</v>
      </c>
      <c r="I215" s="106">
        <v>7.7700000000000005E-2</v>
      </c>
      <c r="M215" s="15" t="s">
        <v>183</v>
      </c>
      <c r="N215" s="15" t="str">
        <f t="shared" si="6"/>
        <v>392035</v>
      </c>
      <c r="O215" s="106">
        <v>0</v>
      </c>
    </row>
    <row r="216" spans="7:16" ht="15">
      <c r="G216" t="s">
        <v>184</v>
      </c>
      <c r="H216" t="str">
        <f t="shared" si="7"/>
        <v>392045</v>
      </c>
      <c r="I216" s="106">
        <v>7.7700000000000005E-2</v>
      </c>
      <c r="M216" s="15" t="s">
        <v>184</v>
      </c>
      <c r="N216" s="15" t="str">
        <f t="shared" si="6"/>
        <v>392045</v>
      </c>
      <c r="O216" s="106">
        <v>4.1700000000000001E-2</v>
      </c>
    </row>
    <row r="217" spans="7:16" ht="15">
      <c r="G217" t="s">
        <v>185</v>
      </c>
      <c r="H217" t="str">
        <f t="shared" si="7"/>
        <v>392046</v>
      </c>
      <c r="I217" s="106">
        <v>7.7700000000000005E-2</v>
      </c>
      <c r="M217" s="15" t="s">
        <v>185</v>
      </c>
      <c r="N217" s="15" t="str">
        <f t="shared" si="6"/>
        <v>392046</v>
      </c>
      <c r="O217" s="106">
        <v>4.1700000000000001E-2</v>
      </c>
    </row>
    <row r="218" spans="7:16" ht="15">
      <c r="G218" t="s">
        <v>186</v>
      </c>
      <c r="H218" t="str">
        <f t="shared" si="7"/>
        <v>392047</v>
      </c>
      <c r="I218" s="106">
        <v>7.7700000000000005E-2</v>
      </c>
      <c r="M218" s="15" t="s">
        <v>186</v>
      </c>
      <c r="N218" s="15" t="str">
        <f t="shared" si="6"/>
        <v>392047</v>
      </c>
      <c r="O218" s="106">
        <v>4.1700000000000001E-2</v>
      </c>
    </row>
    <row r="219" spans="7:16" ht="15">
      <c r="G219" t="s">
        <v>187</v>
      </c>
      <c r="H219" t="str">
        <f t="shared" si="7"/>
        <v>392048</v>
      </c>
      <c r="I219" s="106">
        <v>7.7700000000000005E-2</v>
      </c>
      <c r="M219" s="15" t="s">
        <v>187</v>
      </c>
      <c r="N219" s="15" t="str">
        <f t="shared" si="6"/>
        <v>392048</v>
      </c>
      <c r="O219" s="106">
        <v>4.1700000000000001E-2</v>
      </c>
    </row>
    <row r="220" spans="7:16" ht="15">
      <c r="G220" t="s">
        <v>188</v>
      </c>
      <c r="H220" t="str">
        <f t="shared" si="7"/>
        <v>392056</v>
      </c>
      <c r="I220" s="106">
        <v>5.4800000000000001E-2</v>
      </c>
      <c r="M220" s="15" t="s">
        <v>188</v>
      </c>
      <c r="N220" s="15" t="str">
        <f t="shared" si="6"/>
        <v>392056</v>
      </c>
      <c r="O220" s="106">
        <v>3.8100000000000002E-2</v>
      </c>
    </row>
    <row r="221" spans="7:16" ht="15">
      <c r="G221" t="s">
        <v>189</v>
      </c>
      <c r="H221" t="str">
        <f t="shared" si="7"/>
        <v>392057</v>
      </c>
      <c r="I221" s="106">
        <v>5.4800000000000001E-2</v>
      </c>
      <c r="M221" s="15" t="s">
        <v>189</v>
      </c>
      <c r="N221" s="15" t="str">
        <f t="shared" si="6"/>
        <v>392057</v>
      </c>
      <c r="O221" s="106">
        <v>3.8100000000000002E-2</v>
      </c>
    </row>
    <row r="222" spans="7:16" ht="15">
      <c r="G222" t="s">
        <v>190</v>
      </c>
      <c r="H222" t="str">
        <f t="shared" si="7"/>
        <v>392058</v>
      </c>
      <c r="I222" s="106">
        <v>5.4800000000000001E-2</v>
      </c>
      <c r="M222" s="15" t="s">
        <v>190</v>
      </c>
      <c r="N222" s="15" t="str">
        <f t="shared" si="6"/>
        <v>392058</v>
      </c>
      <c r="O222" s="106">
        <v>3.9399999999999998E-2</v>
      </c>
    </row>
    <row r="223" spans="7:16" ht="15">
      <c r="G223" t="s">
        <v>191</v>
      </c>
      <c r="H223" t="str">
        <f t="shared" si="7"/>
        <v>392065</v>
      </c>
      <c r="I223" s="106">
        <v>5.6399999999999999E-2</v>
      </c>
      <c r="M223" s="15" t="s">
        <v>191</v>
      </c>
      <c r="N223" s="15" t="str">
        <f t="shared" si="6"/>
        <v>392065</v>
      </c>
      <c r="O223" s="106">
        <v>3.9399999999999998E-2</v>
      </c>
    </row>
    <row r="224" spans="7:16" ht="15">
      <c r="G224" t="s">
        <v>192</v>
      </c>
      <c r="H224" t="str">
        <f t="shared" si="7"/>
        <v>392066</v>
      </c>
      <c r="I224" s="106">
        <v>5.6399999999999999E-2</v>
      </c>
      <c r="M224" s="15" t="s">
        <v>192</v>
      </c>
      <c r="N224" s="15" t="str">
        <f t="shared" si="6"/>
        <v>392066</v>
      </c>
      <c r="O224" s="106">
        <v>3.9399999999999998E-2</v>
      </c>
    </row>
    <row r="225" spans="7:16" ht="15">
      <c r="G225" t="s">
        <v>193</v>
      </c>
      <c r="H225" t="str">
        <f t="shared" si="7"/>
        <v>392067</v>
      </c>
      <c r="I225" s="106">
        <v>5.4800000000000001E-2</v>
      </c>
      <c r="M225" s="15" t="s">
        <v>193</v>
      </c>
      <c r="N225" s="15" t="str">
        <f t="shared" si="6"/>
        <v>392067</v>
      </c>
      <c r="O225" s="106">
        <v>3.8100000000000002E-2</v>
      </c>
    </row>
    <row r="226" spans="7:16" ht="15">
      <c r="G226" t="s">
        <v>194</v>
      </c>
      <c r="H226" t="str">
        <f t="shared" si="7"/>
        <v>392068</v>
      </c>
      <c r="I226" s="106">
        <v>5.6399999999999999E-2</v>
      </c>
      <c r="M226" s="15" t="s">
        <v>194</v>
      </c>
      <c r="N226" s="15" t="str">
        <f t="shared" si="6"/>
        <v>392068</v>
      </c>
      <c r="O226" s="106">
        <v>3.9399999999999998E-2</v>
      </c>
    </row>
    <row r="227" spans="7:16" ht="15">
      <c r="G227" t="s">
        <v>195</v>
      </c>
      <c r="H227" t="str">
        <f t="shared" si="7"/>
        <v>392200</v>
      </c>
      <c r="I227" s="106">
        <v>0.2</v>
      </c>
      <c r="M227" s="15" t="s">
        <v>195</v>
      </c>
      <c r="N227" s="15" t="str">
        <f t="shared" si="6"/>
        <v>392200</v>
      </c>
      <c r="O227" s="106">
        <v>4.7300000000000002E-2</v>
      </c>
    </row>
    <row r="228" spans="7:16" ht="15">
      <c r="G228" s="52" t="s">
        <v>196</v>
      </c>
      <c r="H228" s="52" t="str">
        <f t="shared" si="7"/>
        <v>392230</v>
      </c>
      <c r="I228" s="113">
        <v>7.7700000000000005E-2</v>
      </c>
      <c r="J228" s="114"/>
      <c r="M228" s="136" t="s">
        <v>196</v>
      </c>
      <c r="N228" s="136" t="str">
        <f t="shared" si="6"/>
        <v>392230</v>
      </c>
      <c r="O228" s="108">
        <v>4.7300000000000002E-2</v>
      </c>
      <c r="P228" s="137"/>
    </row>
    <row r="229" spans="7:16" ht="15">
      <c r="G229" t="s">
        <v>197</v>
      </c>
      <c r="H229" t="str">
        <f t="shared" si="7"/>
        <v>392246</v>
      </c>
      <c r="I229" s="106">
        <v>7.7700000000000005E-2</v>
      </c>
      <c r="M229" s="15" t="s">
        <v>197</v>
      </c>
      <c r="N229" s="15" t="str">
        <f t="shared" si="6"/>
        <v>392246</v>
      </c>
      <c r="O229" s="106">
        <v>4.1700000000000001E-2</v>
      </c>
    </row>
    <row r="230" spans="7:16" ht="15">
      <c r="G230" t="s">
        <v>198</v>
      </c>
      <c r="H230" t="str">
        <f t="shared" si="7"/>
        <v>392256</v>
      </c>
      <c r="I230" s="106">
        <v>5.4800000000000001E-2</v>
      </c>
      <c r="M230" s="15" t="s">
        <v>198</v>
      </c>
      <c r="N230" s="15" t="str">
        <f t="shared" si="6"/>
        <v>392256</v>
      </c>
      <c r="O230" s="106">
        <v>3.8100000000000002E-2</v>
      </c>
    </row>
    <row r="231" spans="7:16" ht="15">
      <c r="G231" t="s">
        <v>199</v>
      </c>
      <c r="H231" t="str">
        <f t="shared" si="7"/>
        <v>393000</v>
      </c>
      <c r="I231" s="106">
        <v>0.04</v>
      </c>
      <c r="M231" s="15" t="s">
        <v>199</v>
      </c>
      <c r="N231" s="15" t="str">
        <f t="shared" si="6"/>
        <v>393000</v>
      </c>
      <c r="O231" s="106">
        <v>0.04</v>
      </c>
    </row>
    <row r="232" spans="7:16" ht="15">
      <c r="G232" t="s">
        <v>200</v>
      </c>
      <c r="H232" t="str">
        <f t="shared" si="7"/>
        <v>394000</v>
      </c>
      <c r="I232" s="106">
        <v>0.05</v>
      </c>
      <c r="M232" s="15" t="s">
        <v>200</v>
      </c>
      <c r="N232" s="15" t="str">
        <f t="shared" si="6"/>
        <v>394000</v>
      </c>
      <c r="O232" s="106">
        <v>0.05</v>
      </c>
    </row>
    <row r="233" spans="7:16" ht="15">
      <c r="G233" t="s">
        <v>201</v>
      </c>
      <c r="H233" t="str">
        <f t="shared" si="7"/>
        <v>394100</v>
      </c>
      <c r="I233" s="106">
        <v>0.10539999999999999</v>
      </c>
      <c r="M233" s="15" t="s">
        <v>201</v>
      </c>
      <c r="N233" s="15" t="str">
        <f t="shared" si="6"/>
        <v>394100</v>
      </c>
      <c r="O233" s="106">
        <v>9.5100000000000004E-2</v>
      </c>
    </row>
    <row r="234" spans="7:16" ht="15">
      <c r="G234" t="s">
        <v>202</v>
      </c>
      <c r="H234" t="str">
        <f t="shared" si="7"/>
        <v>395000</v>
      </c>
      <c r="I234" s="106">
        <v>6.6699999999999995E-2</v>
      </c>
      <c r="M234" s="15" t="s">
        <v>202</v>
      </c>
      <c r="N234" s="15" t="str">
        <f t="shared" si="6"/>
        <v>395000</v>
      </c>
      <c r="O234" s="106">
        <v>6.6699999999999995E-2</v>
      </c>
    </row>
    <row r="235" spans="7:16" ht="15">
      <c r="G235" t="s">
        <v>203</v>
      </c>
      <c r="H235" t="str">
        <f t="shared" si="7"/>
        <v>396000</v>
      </c>
      <c r="I235" s="106">
        <v>8.1799999999999998E-2</v>
      </c>
      <c r="M235" s="15" t="s">
        <v>203</v>
      </c>
      <c r="N235" s="15" t="str">
        <f t="shared" si="6"/>
        <v>396000</v>
      </c>
      <c r="O235" s="106">
        <v>4.8399999999999999E-2</v>
      </c>
    </row>
    <row r="236" spans="7:16" ht="15">
      <c r="G236" t="s">
        <v>204</v>
      </c>
      <c r="H236" t="str">
        <f t="shared" si="7"/>
        <v>396055</v>
      </c>
      <c r="I236" s="106">
        <v>7.5800000000000006E-2</v>
      </c>
      <c r="M236" s="15" t="s">
        <v>204</v>
      </c>
      <c r="N236" s="15" t="str">
        <f t="shared" si="6"/>
        <v>396055</v>
      </c>
      <c r="O236" s="106">
        <v>3.6600000000000001E-2</v>
      </c>
    </row>
    <row r="237" spans="7:16" ht="15">
      <c r="G237" t="s">
        <v>205</v>
      </c>
      <c r="H237" t="str">
        <f t="shared" si="7"/>
        <v>396056</v>
      </c>
      <c r="I237" s="106">
        <v>7.5800000000000006E-2</v>
      </c>
      <c r="M237" s="15" t="s">
        <v>205</v>
      </c>
      <c r="N237" s="15" t="str">
        <f t="shared" si="6"/>
        <v>396056</v>
      </c>
      <c r="O237" s="106">
        <v>3.6600000000000001E-2</v>
      </c>
    </row>
    <row r="238" spans="7:16" ht="15">
      <c r="G238" t="s">
        <v>1052</v>
      </c>
      <c r="H238" t="str">
        <f t="shared" si="7"/>
        <v>396057</v>
      </c>
      <c r="I238" s="106">
        <v>7.5800000000000006E-2</v>
      </c>
      <c r="M238" s="15" t="s">
        <v>1052</v>
      </c>
      <c r="N238" s="15" t="str">
        <f t="shared" si="6"/>
        <v>396057</v>
      </c>
      <c r="O238" s="106">
        <v>3.6600000000000001E-2</v>
      </c>
    </row>
    <row r="239" spans="7:16" ht="15">
      <c r="G239" t="s">
        <v>206</v>
      </c>
      <c r="H239" t="str">
        <f t="shared" si="7"/>
        <v>396058</v>
      </c>
      <c r="I239" s="106">
        <v>3.7499999999999999E-2</v>
      </c>
      <c r="M239" s="15" t="s">
        <v>206</v>
      </c>
      <c r="N239" s="15" t="str">
        <f t="shared" si="6"/>
        <v>396058</v>
      </c>
      <c r="O239" s="106">
        <v>1.8800000000000001E-2</v>
      </c>
    </row>
    <row r="240" spans="7:16" ht="15">
      <c r="G240" t="s">
        <v>207</v>
      </c>
      <c r="H240" t="str">
        <f t="shared" si="7"/>
        <v>396066</v>
      </c>
      <c r="I240" s="106">
        <v>3.7499999999999999E-2</v>
      </c>
      <c r="M240" s="15" t="s">
        <v>207</v>
      </c>
      <c r="N240" s="15" t="str">
        <f t="shared" si="6"/>
        <v>396066</v>
      </c>
      <c r="O240" s="106">
        <v>1.8800000000000001E-2</v>
      </c>
    </row>
    <row r="241" spans="7:16" ht="15">
      <c r="G241" t="s">
        <v>208</v>
      </c>
      <c r="H241" t="str">
        <f t="shared" si="7"/>
        <v>396067</v>
      </c>
      <c r="I241" s="106">
        <v>7.5800000000000006E-2</v>
      </c>
      <c r="M241" s="15" t="s">
        <v>208</v>
      </c>
      <c r="N241" s="15" t="str">
        <f t="shared" si="6"/>
        <v>396067</v>
      </c>
      <c r="O241" s="106">
        <v>3.6600000000000001E-2</v>
      </c>
    </row>
    <row r="242" spans="7:16" ht="15">
      <c r="G242" t="s">
        <v>209</v>
      </c>
      <c r="H242" t="str">
        <f t="shared" si="7"/>
        <v>396068</v>
      </c>
      <c r="I242" s="106">
        <v>3.7499999999999999E-2</v>
      </c>
      <c r="M242" s="15" t="s">
        <v>209</v>
      </c>
      <c r="N242" s="15" t="str">
        <f t="shared" si="6"/>
        <v>396068</v>
      </c>
      <c r="O242" s="106">
        <v>1.8800000000000001E-2</v>
      </c>
    </row>
    <row r="243" spans="7:16" ht="15">
      <c r="G243" t="s">
        <v>1053</v>
      </c>
      <c r="H243" t="str">
        <f t="shared" si="7"/>
        <v>396200</v>
      </c>
      <c r="I243" s="106">
        <v>0.2</v>
      </c>
      <c r="J243" s="102" t="s">
        <v>1054</v>
      </c>
      <c r="M243" s="15" t="s">
        <v>1053</v>
      </c>
      <c r="N243" s="15" t="str">
        <f t="shared" si="6"/>
        <v>396200</v>
      </c>
      <c r="O243" s="106">
        <v>4.8399999999999999E-2</v>
      </c>
      <c r="P243" s="102" t="s">
        <v>1054</v>
      </c>
    </row>
    <row r="244" spans="7:16" ht="15">
      <c r="G244" t="s">
        <v>1055</v>
      </c>
      <c r="H244" t="str">
        <f t="shared" si="7"/>
        <v>396700</v>
      </c>
      <c r="I244" s="106">
        <v>7.4300000000000005E-2</v>
      </c>
      <c r="M244" s="15" t="s">
        <v>1055</v>
      </c>
      <c r="N244" s="15" t="str">
        <f t="shared" si="6"/>
        <v>396700</v>
      </c>
      <c r="O244" s="106">
        <v>4.8399999999999999E-2</v>
      </c>
    </row>
    <row r="245" spans="7:16" ht="15">
      <c r="G245" t="s">
        <v>210</v>
      </c>
      <c r="H245" t="str">
        <f t="shared" si="7"/>
        <v>397000</v>
      </c>
      <c r="I245" s="106">
        <v>6.6699999999999995E-2</v>
      </c>
      <c r="M245" s="15" t="s">
        <v>210</v>
      </c>
      <c r="N245" s="15" t="str">
        <f t="shared" si="6"/>
        <v>397000</v>
      </c>
      <c r="O245" s="106">
        <v>6.6699999999999995E-2</v>
      </c>
    </row>
    <row r="246" spans="7:16" ht="15">
      <c r="G246" t="s">
        <v>211</v>
      </c>
      <c r="H246" t="str">
        <f t="shared" si="7"/>
        <v>397500</v>
      </c>
      <c r="I246" s="106">
        <v>6.6699999999999995E-2</v>
      </c>
      <c r="M246" s="15" t="s">
        <v>211</v>
      </c>
      <c r="N246" s="15" t="str">
        <f t="shared" si="6"/>
        <v>397500</v>
      </c>
      <c r="O246" s="106">
        <v>6.6699999999999995E-2</v>
      </c>
    </row>
    <row r="247" spans="7:16" ht="15">
      <c r="G247" t="s">
        <v>1056</v>
      </c>
      <c r="H247" t="str">
        <f t="shared" si="7"/>
        <v>397600</v>
      </c>
      <c r="I247" s="106">
        <v>6.6699999999999995E-2</v>
      </c>
      <c r="M247" s="15" t="s">
        <v>1056</v>
      </c>
      <c r="N247" s="15" t="str">
        <f t="shared" si="6"/>
        <v>397600</v>
      </c>
      <c r="O247" s="106">
        <v>6.6699999999999995E-2</v>
      </c>
    </row>
    <row r="248" spans="7:16" ht="15">
      <c r="G248" t="s">
        <v>212</v>
      </c>
      <c r="H248" t="str">
        <f t="shared" si="7"/>
        <v>398000</v>
      </c>
      <c r="I248" s="106">
        <v>0.1</v>
      </c>
      <c r="M248" s="15" t="s">
        <v>212</v>
      </c>
      <c r="N248" s="15" t="str">
        <f t="shared" si="6"/>
        <v>398000</v>
      </c>
      <c r="O248" s="106">
        <v>0.1</v>
      </c>
    </row>
    <row r="249" spans="7:16" ht="15">
      <c r="G249" t="s">
        <v>213</v>
      </c>
      <c r="H249" t="str">
        <f t="shared" si="7"/>
        <v>340200</v>
      </c>
      <c r="I249" s="106">
        <v>0</v>
      </c>
      <c r="J249" s="102" t="s">
        <v>1004</v>
      </c>
      <c r="M249" s="15" t="s">
        <v>213</v>
      </c>
      <c r="N249" s="15" t="str">
        <f t="shared" si="6"/>
        <v>340200</v>
      </c>
      <c r="O249" s="106">
        <v>0</v>
      </c>
      <c r="P249" s="102" t="s">
        <v>1004</v>
      </c>
    </row>
    <row r="250" spans="7:16" ht="15">
      <c r="G250" t="s">
        <v>214</v>
      </c>
      <c r="H250" t="str">
        <f t="shared" si="7"/>
        <v>341000</v>
      </c>
      <c r="I250" s="106">
        <v>2.5599999999999998E-2</v>
      </c>
      <c r="M250" s="15" t="s">
        <v>214</v>
      </c>
      <c r="N250" s="15" t="str">
        <f t="shared" si="6"/>
        <v>341000</v>
      </c>
      <c r="O250" s="106">
        <v>2.63E-2</v>
      </c>
    </row>
    <row r="251" spans="7:16" ht="15">
      <c r="G251" t="s">
        <v>215</v>
      </c>
      <c r="H251" t="str">
        <f t="shared" si="7"/>
        <v>342000</v>
      </c>
      <c r="I251" s="106">
        <v>2.6200000000000001E-2</v>
      </c>
      <c r="M251" s="15" t="s">
        <v>215</v>
      </c>
      <c r="N251" s="15" t="str">
        <f t="shared" si="6"/>
        <v>342000</v>
      </c>
      <c r="O251" s="106">
        <v>4.4199999999999996E-2</v>
      </c>
    </row>
    <row r="252" spans="7:16" ht="15">
      <c r="G252" t="s">
        <v>216</v>
      </c>
      <c r="H252" t="str">
        <f t="shared" si="7"/>
        <v>343000</v>
      </c>
      <c r="I252" s="106">
        <v>2.3800000000000002E-2</v>
      </c>
      <c r="M252" s="15" t="s">
        <v>216</v>
      </c>
      <c r="N252" s="15" t="str">
        <f t="shared" si="6"/>
        <v>343000</v>
      </c>
      <c r="O252" s="106">
        <v>2.35E-2</v>
      </c>
    </row>
    <row r="253" spans="7:16" ht="15">
      <c r="G253" t="s">
        <v>217</v>
      </c>
      <c r="H253" t="str">
        <f t="shared" si="7"/>
        <v>344000</v>
      </c>
      <c r="I253" s="106">
        <v>2.4299999999999999E-2</v>
      </c>
      <c r="M253" s="15" t="s">
        <v>217</v>
      </c>
      <c r="N253" s="15" t="str">
        <f t="shared" si="6"/>
        <v>344000</v>
      </c>
      <c r="O253" s="106">
        <v>2.2499999999999999E-2</v>
      </c>
    </row>
    <row r="254" spans="7:16" ht="15">
      <c r="G254" t="s">
        <v>218</v>
      </c>
      <c r="H254" t="str">
        <f t="shared" si="7"/>
        <v>344010</v>
      </c>
      <c r="I254" s="106">
        <v>2.9399999999999999E-2</v>
      </c>
      <c r="M254" s="15" t="s">
        <v>218</v>
      </c>
      <c r="N254" s="15" t="str">
        <f t="shared" si="6"/>
        <v>344010</v>
      </c>
      <c r="O254" s="106">
        <v>5.3399999999999996E-2</v>
      </c>
    </row>
    <row r="255" spans="7:16" ht="15">
      <c r="G255" t="s">
        <v>219</v>
      </c>
      <c r="H255" t="str">
        <f t="shared" si="7"/>
        <v>345000</v>
      </c>
      <c r="I255" s="106">
        <v>6.4199999999999993E-2</v>
      </c>
      <c r="M255" s="15" t="s">
        <v>219</v>
      </c>
      <c r="N255" s="15" t="str">
        <f t="shared" si="6"/>
        <v>345000</v>
      </c>
      <c r="O255" s="106">
        <v>4.3899999999999995E-2</v>
      </c>
    </row>
    <row r="256" spans="7:16" ht="15">
      <c r="G256" t="s">
        <v>220</v>
      </c>
      <c r="H256" t="str">
        <f t="shared" si="7"/>
        <v>346000</v>
      </c>
      <c r="I256" s="106">
        <v>3.9899999999999998E-2</v>
      </c>
      <c r="M256" s="15" t="s">
        <v>220</v>
      </c>
      <c r="N256" s="15" t="str">
        <f t="shared" si="6"/>
        <v>346000</v>
      </c>
      <c r="O256" s="106">
        <v>4.5199999999999997E-2</v>
      </c>
    </row>
    <row r="257" spans="7:16" ht="15">
      <c r="G257" t="s">
        <v>221</v>
      </c>
      <c r="H257" t="str">
        <f t="shared" si="7"/>
        <v>310200</v>
      </c>
      <c r="I257" s="106">
        <v>0</v>
      </c>
      <c r="J257" s="102" t="s">
        <v>1004</v>
      </c>
      <c r="M257" s="15" t="s">
        <v>221</v>
      </c>
      <c r="N257" s="15" t="str">
        <f t="shared" si="6"/>
        <v>310200</v>
      </c>
      <c r="O257" s="106">
        <v>0</v>
      </c>
      <c r="P257" s="102" t="s">
        <v>1004</v>
      </c>
    </row>
    <row r="258" spans="7:16" ht="15">
      <c r="G258" t="s">
        <v>222</v>
      </c>
      <c r="H258" t="str">
        <f t="shared" si="7"/>
        <v>311000</v>
      </c>
      <c r="I258" s="106">
        <v>1.5600080000000001E-2</v>
      </c>
      <c r="M258" s="15" t="s">
        <v>222</v>
      </c>
      <c r="N258" s="15" t="str">
        <f t="shared" si="6"/>
        <v>311000</v>
      </c>
      <c r="O258" s="106">
        <v>1.5600080000000001E-2</v>
      </c>
    </row>
    <row r="259" spans="7:16" ht="15">
      <c r="G259" t="s">
        <v>223</v>
      </c>
      <c r="H259" t="str">
        <f t="shared" si="7"/>
        <v>312000</v>
      </c>
      <c r="I259" s="106">
        <v>1.9300000000000001E-2</v>
      </c>
      <c r="M259" s="15" t="s">
        <v>223</v>
      </c>
      <c r="N259" s="15" t="str">
        <f t="shared" ref="N259:N322" si="8">RIGHT(M259,6)</f>
        <v>312000</v>
      </c>
      <c r="O259" s="106">
        <v>1.9300000000000001E-2</v>
      </c>
    </row>
    <row r="260" spans="7:16" ht="15">
      <c r="G260" t="s">
        <v>224</v>
      </c>
      <c r="H260" t="str">
        <f t="shared" ref="H260:H323" si="9">RIGHT(G260,6)</f>
        <v>313000</v>
      </c>
      <c r="I260" s="106">
        <v>2.92E-2</v>
      </c>
      <c r="M260" s="15" t="s">
        <v>224</v>
      </c>
      <c r="N260" s="15" t="str">
        <f t="shared" si="8"/>
        <v>313000</v>
      </c>
      <c r="O260" s="106">
        <v>2.92E-2</v>
      </c>
    </row>
    <row r="261" spans="7:16" ht="15">
      <c r="G261" t="s">
        <v>225</v>
      </c>
      <c r="H261" t="str">
        <f t="shared" si="9"/>
        <v>314000</v>
      </c>
      <c r="I261" s="106">
        <v>2.7900000000000001E-2</v>
      </c>
      <c r="M261" s="15" t="s">
        <v>225</v>
      </c>
      <c r="N261" s="15" t="str">
        <f t="shared" si="8"/>
        <v>314000</v>
      </c>
      <c r="O261" s="106">
        <v>2.7900000000000001E-2</v>
      </c>
    </row>
    <row r="262" spans="7:16" ht="15">
      <c r="G262" t="s">
        <v>226</v>
      </c>
      <c r="H262" t="str">
        <f t="shared" si="9"/>
        <v>315000</v>
      </c>
      <c r="I262" s="106">
        <v>1.7299999999999999E-2</v>
      </c>
      <c r="M262" s="15" t="s">
        <v>226</v>
      </c>
      <c r="N262" s="15" t="str">
        <f t="shared" si="8"/>
        <v>315000</v>
      </c>
      <c r="O262" s="106">
        <v>1.7299999999999999E-2</v>
      </c>
    </row>
    <row r="263" spans="7:16" ht="15">
      <c r="G263" t="s">
        <v>227</v>
      </c>
      <c r="H263" t="str">
        <f t="shared" si="9"/>
        <v>316000</v>
      </c>
      <c r="I263" s="106">
        <v>1.46E-2</v>
      </c>
      <c r="M263" s="15" t="s">
        <v>227</v>
      </c>
      <c r="N263" s="15" t="str">
        <f t="shared" si="8"/>
        <v>316000</v>
      </c>
      <c r="O263" s="106">
        <v>1.46E-2</v>
      </c>
    </row>
    <row r="264" spans="7:16" ht="15">
      <c r="G264" t="s">
        <v>1057</v>
      </c>
      <c r="H264" t="str">
        <f t="shared" si="9"/>
        <v>317000</v>
      </c>
      <c r="I264" s="106">
        <v>0</v>
      </c>
      <c r="J264" s="102" t="s">
        <v>1008</v>
      </c>
      <c r="M264" s="15" t="s">
        <v>1057</v>
      </c>
      <c r="N264" s="15" t="str">
        <f t="shared" si="8"/>
        <v>317000</v>
      </c>
      <c r="O264" s="106">
        <v>0</v>
      </c>
      <c r="P264" s="102" t="s">
        <v>1008</v>
      </c>
    </row>
    <row r="265" spans="7:16" ht="15">
      <c r="G265" t="s">
        <v>228</v>
      </c>
      <c r="H265" t="str">
        <f t="shared" si="9"/>
        <v>310200</v>
      </c>
      <c r="I265" s="106">
        <v>0</v>
      </c>
      <c r="J265" s="102" t="s">
        <v>1004</v>
      </c>
      <c r="M265" s="15" t="s">
        <v>228</v>
      </c>
      <c r="N265" s="15" t="str">
        <f t="shared" si="8"/>
        <v>310200</v>
      </c>
      <c r="O265" s="106">
        <v>0</v>
      </c>
      <c r="P265" s="102" t="s">
        <v>1004</v>
      </c>
    </row>
    <row r="266" spans="7:16" ht="15">
      <c r="G266" t="s">
        <v>229</v>
      </c>
      <c r="H266" t="str">
        <f t="shared" si="9"/>
        <v>311000</v>
      </c>
      <c r="I266" s="106">
        <v>1.6799999999999999E-2</v>
      </c>
      <c r="M266" s="15" t="s">
        <v>229</v>
      </c>
      <c r="N266" s="15" t="str">
        <f t="shared" si="8"/>
        <v>311000</v>
      </c>
      <c r="O266" s="106">
        <v>1.6799999999999999E-2</v>
      </c>
    </row>
    <row r="267" spans="7:16" ht="15">
      <c r="G267" t="s">
        <v>230</v>
      </c>
      <c r="H267" t="str">
        <f t="shared" si="9"/>
        <v>312000</v>
      </c>
      <c r="I267" s="106">
        <v>2.2000000000000002E-2</v>
      </c>
      <c r="M267" s="15" t="s">
        <v>230</v>
      </c>
      <c r="N267" s="15" t="str">
        <f t="shared" si="8"/>
        <v>312000</v>
      </c>
      <c r="O267" s="106">
        <v>2.2000000000000002E-2</v>
      </c>
    </row>
    <row r="268" spans="7:16" ht="15">
      <c r="G268" t="s">
        <v>231</v>
      </c>
      <c r="H268" t="str">
        <f t="shared" si="9"/>
        <v>313000</v>
      </c>
      <c r="I268" s="106">
        <v>2.92E-2</v>
      </c>
      <c r="M268" s="15" t="s">
        <v>231</v>
      </c>
      <c r="N268" s="15" t="str">
        <f t="shared" si="8"/>
        <v>313000</v>
      </c>
      <c r="O268" s="106">
        <v>2.92E-2</v>
      </c>
    </row>
    <row r="269" spans="7:16" ht="15">
      <c r="G269" t="s">
        <v>232</v>
      </c>
      <c r="H269" t="str">
        <f t="shared" si="9"/>
        <v>314000</v>
      </c>
      <c r="I269" s="106">
        <v>2.8799999999999999E-2</v>
      </c>
      <c r="M269" s="15" t="s">
        <v>232</v>
      </c>
      <c r="N269" s="15" t="str">
        <f t="shared" si="8"/>
        <v>314000</v>
      </c>
      <c r="O269" s="106">
        <v>2.8799999999999999E-2</v>
      </c>
    </row>
    <row r="270" spans="7:16" ht="15">
      <c r="G270" t="s">
        <v>233</v>
      </c>
      <c r="H270" t="str">
        <f t="shared" si="9"/>
        <v>315000</v>
      </c>
      <c r="I270" s="106">
        <v>1.8800000000000001E-2</v>
      </c>
      <c r="M270" s="15" t="s">
        <v>233</v>
      </c>
      <c r="N270" s="15" t="str">
        <f t="shared" si="8"/>
        <v>315000</v>
      </c>
      <c r="O270" s="106">
        <v>1.8800000000000001E-2</v>
      </c>
    </row>
    <row r="271" spans="7:16" ht="15">
      <c r="G271" t="s">
        <v>234</v>
      </c>
      <c r="H271" t="str">
        <f t="shared" si="9"/>
        <v>316000</v>
      </c>
      <c r="I271" s="106">
        <v>1.6199999999999999E-2</v>
      </c>
      <c r="M271" s="15" t="s">
        <v>234</v>
      </c>
      <c r="N271" s="15" t="str">
        <f t="shared" si="8"/>
        <v>316000</v>
      </c>
      <c r="O271" s="106">
        <v>1.6199999999999999E-2</v>
      </c>
    </row>
    <row r="272" spans="7:16" ht="15">
      <c r="G272" t="s">
        <v>1058</v>
      </c>
      <c r="H272" t="str">
        <f t="shared" si="9"/>
        <v>317000</v>
      </c>
      <c r="I272" s="106">
        <v>0</v>
      </c>
      <c r="J272" s="102" t="s">
        <v>1008</v>
      </c>
      <c r="M272" s="15" t="s">
        <v>1058</v>
      </c>
      <c r="N272" s="15" t="str">
        <f t="shared" si="8"/>
        <v>317000</v>
      </c>
      <c r="O272" s="106">
        <v>0</v>
      </c>
      <c r="P272" s="102" t="s">
        <v>1008</v>
      </c>
    </row>
    <row r="273" spans="7:16" ht="15">
      <c r="G273" t="s">
        <v>1059</v>
      </c>
      <c r="H273" t="str">
        <f t="shared" si="9"/>
        <v>303000</v>
      </c>
      <c r="I273" s="106">
        <v>3.1899999999999998E-2</v>
      </c>
      <c r="M273" s="15" t="s">
        <v>1059</v>
      </c>
      <c r="N273" s="15" t="str">
        <f t="shared" si="8"/>
        <v>303000</v>
      </c>
      <c r="O273" s="106">
        <v>3.1899999999999998E-2</v>
      </c>
    </row>
    <row r="274" spans="7:16" ht="15">
      <c r="G274" t="s">
        <v>235</v>
      </c>
      <c r="H274" t="str">
        <f t="shared" si="9"/>
        <v>330200</v>
      </c>
      <c r="I274" s="106">
        <v>0</v>
      </c>
      <c r="J274" s="102" t="s">
        <v>1004</v>
      </c>
      <c r="M274" s="15" t="s">
        <v>235</v>
      </c>
      <c r="N274" s="15" t="str">
        <f t="shared" si="8"/>
        <v>330200</v>
      </c>
      <c r="O274" s="106">
        <v>0</v>
      </c>
      <c r="P274" s="102" t="s">
        <v>1004</v>
      </c>
    </row>
    <row r="275" spans="7:16" ht="15">
      <c r="G275" t="s">
        <v>236</v>
      </c>
      <c r="H275" t="str">
        <f t="shared" si="9"/>
        <v>330210</v>
      </c>
      <c r="I275" s="106">
        <v>0</v>
      </c>
      <c r="J275" s="102" t="s">
        <v>1004</v>
      </c>
      <c r="M275" s="15" t="s">
        <v>236</v>
      </c>
      <c r="N275" s="15" t="str">
        <f t="shared" si="8"/>
        <v>330210</v>
      </c>
      <c r="O275" s="106">
        <v>0</v>
      </c>
      <c r="P275" s="102" t="s">
        <v>1004</v>
      </c>
    </row>
    <row r="276" spans="7:16" ht="15">
      <c r="G276" t="s">
        <v>237</v>
      </c>
      <c r="H276" t="str">
        <f t="shared" si="9"/>
        <v>330220</v>
      </c>
      <c r="I276" s="106">
        <v>0</v>
      </c>
      <c r="J276" s="102" t="s">
        <v>1004</v>
      </c>
      <c r="M276" s="15" t="s">
        <v>237</v>
      </c>
      <c r="N276" s="15" t="str">
        <f t="shared" si="8"/>
        <v>330220</v>
      </c>
      <c r="O276" s="106">
        <v>0</v>
      </c>
      <c r="P276" s="102" t="s">
        <v>1004</v>
      </c>
    </row>
    <row r="277" spans="7:16" ht="15">
      <c r="G277" t="s">
        <v>238</v>
      </c>
      <c r="H277" t="str">
        <f t="shared" si="9"/>
        <v>330250</v>
      </c>
      <c r="I277" s="106">
        <v>0</v>
      </c>
      <c r="J277" s="102" t="s">
        <v>1004</v>
      </c>
      <c r="M277" s="15" t="s">
        <v>238</v>
      </c>
      <c r="N277" s="15" t="str">
        <f t="shared" si="8"/>
        <v>330250</v>
      </c>
      <c r="O277" s="106">
        <v>0</v>
      </c>
      <c r="P277" s="102" t="s">
        <v>1004</v>
      </c>
    </row>
    <row r="278" spans="7:16" ht="15">
      <c r="G278" t="s">
        <v>239</v>
      </c>
      <c r="H278" t="str">
        <f t="shared" si="9"/>
        <v>330300</v>
      </c>
      <c r="I278" s="106">
        <v>1.9E-2</v>
      </c>
      <c r="M278" s="15" t="s">
        <v>239</v>
      </c>
      <c r="N278" s="15" t="str">
        <f t="shared" si="8"/>
        <v>330300</v>
      </c>
      <c r="O278" s="106">
        <v>1.8500000000000003E-2</v>
      </c>
    </row>
    <row r="279" spans="7:16" ht="15">
      <c r="G279" t="s">
        <v>240</v>
      </c>
      <c r="H279" t="str">
        <f t="shared" si="9"/>
        <v>330310</v>
      </c>
      <c r="I279" s="106">
        <v>1.4999999999999999E-2</v>
      </c>
      <c r="M279" s="15" t="s">
        <v>240</v>
      </c>
      <c r="N279" s="15" t="str">
        <f t="shared" si="8"/>
        <v>330310</v>
      </c>
      <c r="O279" s="106">
        <v>1.4999999999999999E-2</v>
      </c>
    </row>
    <row r="280" spans="7:16" ht="15">
      <c r="G280" t="s">
        <v>241</v>
      </c>
      <c r="H280" t="str">
        <f t="shared" si="9"/>
        <v>330400</v>
      </c>
      <c r="I280" s="106">
        <v>3.15E-2</v>
      </c>
      <c r="M280" s="15" t="s">
        <v>241</v>
      </c>
      <c r="N280" s="15" t="str">
        <f t="shared" si="8"/>
        <v>330400</v>
      </c>
      <c r="O280" s="106">
        <v>2.07E-2</v>
      </c>
    </row>
    <row r="281" spans="7:16" ht="15">
      <c r="G281" t="s">
        <v>242</v>
      </c>
      <c r="H281" t="str">
        <f t="shared" si="9"/>
        <v>330410</v>
      </c>
      <c r="I281" s="106">
        <v>1.66E-2</v>
      </c>
      <c r="M281" s="15" t="s">
        <v>242</v>
      </c>
      <c r="N281" s="15" t="str">
        <f t="shared" si="8"/>
        <v>330410</v>
      </c>
      <c r="O281" s="106">
        <v>1.77E-2</v>
      </c>
    </row>
    <row r="282" spans="7:16" ht="15">
      <c r="G282" t="s">
        <v>243</v>
      </c>
      <c r="H282" t="str">
        <f t="shared" si="9"/>
        <v>331000</v>
      </c>
      <c r="I282" s="106">
        <v>1.47E-2</v>
      </c>
      <c r="M282" s="15" t="s">
        <v>243</v>
      </c>
      <c r="N282" s="15" t="str">
        <f t="shared" si="8"/>
        <v>331000</v>
      </c>
      <c r="O282" s="106">
        <v>1.9099999999999999E-2</v>
      </c>
    </row>
    <row r="283" spans="7:16" ht="15">
      <c r="G283" t="s">
        <v>244</v>
      </c>
      <c r="H283" t="str">
        <f t="shared" si="9"/>
        <v>331100</v>
      </c>
      <c r="I283" s="106">
        <v>2.01E-2</v>
      </c>
      <c r="M283" s="15" t="s">
        <v>244</v>
      </c>
      <c r="N283" s="15" t="str">
        <f t="shared" si="8"/>
        <v>331100</v>
      </c>
      <c r="O283" s="106">
        <v>1.95E-2</v>
      </c>
    </row>
    <row r="284" spans="7:16" ht="15">
      <c r="G284" t="s">
        <v>1060</v>
      </c>
      <c r="H284" t="str">
        <f t="shared" si="9"/>
        <v>331150</v>
      </c>
      <c r="I284" s="106">
        <v>1.78E-2</v>
      </c>
      <c r="M284" s="15" t="s">
        <v>1060</v>
      </c>
      <c r="N284" s="15" t="str">
        <f t="shared" si="8"/>
        <v>331150</v>
      </c>
      <c r="O284" s="106">
        <v>1.78E-2</v>
      </c>
    </row>
    <row r="285" spans="7:16" ht="15">
      <c r="G285" t="s">
        <v>245</v>
      </c>
      <c r="H285" t="str">
        <f t="shared" si="9"/>
        <v>331200</v>
      </c>
      <c r="I285" s="106">
        <v>2.12E-2</v>
      </c>
      <c r="M285" s="15" t="s">
        <v>245</v>
      </c>
      <c r="N285" s="15" t="str">
        <f t="shared" si="8"/>
        <v>331200</v>
      </c>
      <c r="O285" s="106">
        <v>2.29E-2</v>
      </c>
    </row>
    <row r="286" spans="7:16" ht="15">
      <c r="G286" t="s">
        <v>246</v>
      </c>
      <c r="H286" t="str">
        <f t="shared" si="9"/>
        <v>331260</v>
      </c>
      <c r="I286" s="106">
        <v>1.3100000000000001E-2</v>
      </c>
      <c r="M286" s="15" t="s">
        <v>246</v>
      </c>
      <c r="N286" s="15" t="str">
        <f t="shared" si="8"/>
        <v>331260</v>
      </c>
      <c r="O286" s="106">
        <v>1.6899999999999998E-2</v>
      </c>
    </row>
    <row r="287" spans="7:16" ht="15">
      <c r="G287" t="s">
        <v>247</v>
      </c>
      <c r="H287" t="str">
        <f t="shared" si="9"/>
        <v>332000</v>
      </c>
      <c r="I287" s="106">
        <v>1.7299999999999999E-2</v>
      </c>
      <c r="M287" s="15" t="s">
        <v>247</v>
      </c>
      <c r="N287" s="15" t="str">
        <f t="shared" si="8"/>
        <v>332000</v>
      </c>
      <c r="O287" s="106">
        <v>1.7100000000000001E-2</v>
      </c>
    </row>
    <row r="288" spans="7:16" ht="15">
      <c r="G288" t="s">
        <v>248</v>
      </c>
      <c r="H288" t="str">
        <f t="shared" si="9"/>
        <v>332100</v>
      </c>
      <c r="I288" s="106">
        <v>2.23E-2</v>
      </c>
      <c r="M288" s="15" t="s">
        <v>248</v>
      </c>
      <c r="N288" s="15" t="str">
        <f t="shared" si="8"/>
        <v>332100</v>
      </c>
      <c r="O288" s="106">
        <v>2.0499999999999997E-2</v>
      </c>
    </row>
    <row r="289" spans="7:16" ht="15">
      <c r="G289" t="s">
        <v>249</v>
      </c>
      <c r="H289" t="str">
        <f t="shared" si="9"/>
        <v>332150</v>
      </c>
      <c r="I289" s="106">
        <v>2.2499999999999999E-2</v>
      </c>
      <c r="M289" s="15" t="s">
        <v>249</v>
      </c>
      <c r="N289" s="15" t="str">
        <f t="shared" si="8"/>
        <v>332150</v>
      </c>
      <c r="O289" s="106">
        <v>2.1400000000000002E-2</v>
      </c>
    </row>
    <row r="290" spans="7:16" ht="15">
      <c r="G290" t="s">
        <v>250</v>
      </c>
      <c r="H290" t="str">
        <f t="shared" si="9"/>
        <v>332200</v>
      </c>
      <c r="I290" s="106">
        <v>1.9E-2</v>
      </c>
      <c r="M290" s="15" t="s">
        <v>250</v>
      </c>
      <c r="N290" s="15" t="str">
        <f t="shared" si="8"/>
        <v>332200</v>
      </c>
      <c r="O290" s="106">
        <v>1.5600000000000001E-2</v>
      </c>
    </row>
    <row r="291" spans="7:16" ht="15">
      <c r="G291" t="s">
        <v>251</v>
      </c>
      <c r="H291" t="str">
        <f t="shared" si="9"/>
        <v>333000</v>
      </c>
      <c r="I291" s="106">
        <v>2.5899999999999999E-2</v>
      </c>
      <c r="M291" s="15" t="s">
        <v>251</v>
      </c>
      <c r="N291" s="15" t="str">
        <f t="shared" si="8"/>
        <v>333000</v>
      </c>
      <c r="O291" s="106">
        <v>2.3399999999999997E-2</v>
      </c>
    </row>
    <row r="292" spans="7:16" ht="15">
      <c r="G292" t="s">
        <v>252</v>
      </c>
      <c r="H292" t="str">
        <f t="shared" si="9"/>
        <v>334000</v>
      </c>
      <c r="I292" s="106">
        <v>2.0999999999999998E-2</v>
      </c>
      <c r="M292" s="15" t="s">
        <v>252</v>
      </c>
      <c r="N292" s="15" t="str">
        <f t="shared" si="8"/>
        <v>334000</v>
      </c>
      <c r="O292" s="106">
        <v>2.7099999999999999E-2</v>
      </c>
    </row>
    <row r="293" spans="7:16" ht="15">
      <c r="G293" t="s">
        <v>253</v>
      </c>
      <c r="H293" t="str">
        <f t="shared" si="9"/>
        <v>335000</v>
      </c>
      <c r="I293" s="106">
        <v>1.4199999999999999E-2</v>
      </c>
      <c r="M293" s="15" t="s">
        <v>253</v>
      </c>
      <c r="N293" s="15" t="str">
        <f t="shared" si="8"/>
        <v>335000</v>
      </c>
      <c r="O293" s="106">
        <v>1.6E-2</v>
      </c>
    </row>
    <row r="294" spans="7:16" ht="15">
      <c r="G294" t="s">
        <v>254</v>
      </c>
      <c r="H294" t="str">
        <f t="shared" si="9"/>
        <v>335100</v>
      </c>
      <c r="I294" s="106">
        <v>1.35E-2</v>
      </c>
      <c r="M294" s="15" t="s">
        <v>254</v>
      </c>
      <c r="N294" s="15" t="str">
        <f t="shared" si="8"/>
        <v>335100</v>
      </c>
      <c r="O294" s="106">
        <v>1.2E-2</v>
      </c>
    </row>
    <row r="295" spans="7:16" ht="15">
      <c r="G295" t="s">
        <v>255</v>
      </c>
      <c r="H295" t="str">
        <f t="shared" si="9"/>
        <v>335150</v>
      </c>
      <c r="I295" s="106">
        <v>2.4899999999999999E-2</v>
      </c>
      <c r="M295" s="15" t="s">
        <v>255</v>
      </c>
      <c r="N295" s="15" t="str">
        <f t="shared" si="8"/>
        <v>335150</v>
      </c>
      <c r="O295" s="106">
        <v>2.3700000000000002E-2</v>
      </c>
    </row>
    <row r="296" spans="7:16" ht="15">
      <c r="G296" t="s">
        <v>256</v>
      </c>
      <c r="H296" t="str">
        <f t="shared" si="9"/>
        <v>335200</v>
      </c>
      <c r="I296" s="106">
        <v>2.3100000000000002E-2</v>
      </c>
      <c r="M296" s="15" t="s">
        <v>256</v>
      </c>
      <c r="N296" s="15" t="str">
        <f t="shared" si="8"/>
        <v>335200</v>
      </c>
      <c r="O296" s="106">
        <v>1.44E-2</v>
      </c>
    </row>
    <row r="297" spans="7:16" ht="15">
      <c r="G297" t="s">
        <v>257</v>
      </c>
      <c r="H297" t="str">
        <f t="shared" si="9"/>
        <v>336000</v>
      </c>
      <c r="I297" s="106">
        <v>0.02</v>
      </c>
      <c r="M297" s="15" t="s">
        <v>257</v>
      </c>
      <c r="N297" s="15" t="str">
        <f t="shared" si="8"/>
        <v>336000</v>
      </c>
      <c r="O297" s="106">
        <v>1.2699999999999999E-2</v>
      </c>
    </row>
    <row r="298" spans="7:16" ht="15">
      <c r="G298" t="s">
        <v>258</v>
      </c>
      <c r="H298" t="str">
        <f t="shared" si="9"/>
        <v>350200</v>
      </c>
      <c r="I298" s="106">
        <v>0</v>
      </c>
      <c r="J298" s="102" t="s">
        <v>1004</v>
      </c>
      <c r="M298" s="15" t="s">
        <v>258</v>
      </c>
      <c r="N298" s="15" t="str">
        <f t="shared" si="8"/>
        <v>350200</v>
      </c>
      <c r="O298" s="106">
        <v>0</v>
      </c>
      <c r="P298" s="102" t="s">
        <v>1004</v>
      </c>
    </row>
    <row r="299" spans="7:16" ht="15">
      <c r="G299" t="s">
        <v>259</v>
      </c>
      <c r="H299" t="str">
        <f t="shared" si="9"/>
        <v>350400</v>
      </c>
      <c r="I299" s="106">
        <v>1.1900000000000001E-2</v>
      </c>
      <c r="M299" s="15" t="s">
        <v>259</v>
      </c>
      <c r="N299" s="15" t="str">
        <f t="shared" si="8"/>
        <v>350400</v>
      </c>
      <c r="O299" s="106">
        <v>1.18E-2</v>
      </c>
    </row>
    <row r="300" spans="7:16" ht="15">
      <c r="G300" t="s">
        <v>260</v>
      </c>
      <c r="H300" t="str">
        <f t="shared" si="9"/>
        <v>352000</v>
      </c>
      <c r="I300" s="106">
        <v>1.6300000000000002E-2</v>
      </c>
      <c r="M300" s="15" t="s">
        <v>260</v>
      </c>
      <c r="N300" s="15" t="str">
        <f t="shared" si="8"/>
        <v>352000</v>
      </c>
      <c r="O300" s="106">
        <v>1.7600000000000001E-2</v>
      </c>
    </row>
    <row r="301" spans="7:16" ht="15">
      <c r="G301" t="s">
        <v>261</v>
      </c>
      <c r="H301" t="str">
        <f t="shared" si="9"/>
        <v>353000</v>
      </c>
      <c r="I301" s="106">
        <v>2.41E-2</v>
      </c>
      <c r="M301" s="15" t="s">
        <v>261</v>
      </c>
      <c r="N301" s="15" t="str">
        <f t="shared" si="8"/>
        <v>353000</v>
      </c>
      <c r="O301" s="106">
        <v>2.3399999999999997E-2</v>
      </c>
    </row>
    <row r="302" spans="7:16" ht="15">
      <c r="G302" t="s">
        <v>262</v>
      </c>
      <c r="H302" t="str">
        <f t="shared" si="9"/>
        <v>354000</v>
      </c>
      <c r="I302" s="106">
        <v>1.5099999999999999E-2</v>
      </c>
      <c r="M302" s="15" t="s">
        <v>262</v>
      </c>
      <c r="N302" s="15" t="str">
        <f t="shared" si="8"/>
        <v>354000</v>
      </c>
      <c r="O302" s="106">
        <v>1.09E-2</v>
      </c>
    </row>
    <row r="303" spans="7:16" ht="15">
      <c r="G303" t="s">
        <v>263</v>
      </c>
      <c r="H303" t="str">
        <f t="shared" si="9"/>
        <v>355000</v>
      </c>
      <c r="I303" s="106">
        <v>1.9299999999999998E-2</v>
      </c>
      <c r="M303" s="15" t="s">
        <v>263</v>
      </c>
      <c r="N303" s="15" t="str">
        <f t="shared" si="8"/>
        <v>355000</v>
      </c>
      <c r="O303" s="106">
        <v>2.4E-2</v>
      </c>
    </row>
    <row r="304" spans="7:16" ht="15">
      <c r="G304" t="s">
        <v>264</v>
      </c>
      <c r="H304" t="str">
        <f t="shared" si="9"/>
        <v>356000</v>
      </c>
      <c r="I304" s="106">
        <v>1.9E-2</v>
      </c>
      <c r="M304" s="15" t="s">
        <v>264</v>
      </c>
      <c r="N304" s="15" t="str">
        <f t="shared" si="8"/>
        <v>356000</v>
      </c>
      <c r="O304" s="106">
        <v>2.53E-2</v>
      </c>
    </row>
    <row r="305" spans="7:16" ht="15">
      <c r="G305" t="s">
        <v>265</v>
      </c>
      <c r="H305" t="str">
        <f t="shared" si="9"/>
        <v>359000</v>
      </c>
      <c r="I305" s="106">
        <v>1.41E-2</v>
      </c>
      <c r="M305" s="15" t="s">
        <v>265</v>
      </c>
      <c r="N305" s="15" t="str">
        <f t="shared" si="8"/>
        <v>359000</v>
      </c>
      <c r="O305" s="106">
        <v>1.23E-2</v>
      </c>
    </row>
    <row r="306" spans="7:16" ht="15">
      <c r="G306" t="s">
        <v>266</v>
      </c>
      <c r="H306" t="str">
        <f t="shared" si="9"/>
        <v>341000</v>
      </c>
      <c r="I306" s="106">
        <v>2.3699999999999999E-2</v>
      </c>
      <c r="M306" s="15" t="s">
        <v>266</v>
      </c>
      <c r="N306" s="15" t="str">
        <f t="shared" si="8"/>
        <v>341000</v>
      </c>
      <c r="O306" s="106">
        <v>2.52E-2</v>
      </c>
    </row>
    <row r="307" spans="7:16" ht="15">
      <c r="G307" t="s">
        <v>267</v>
      </c>
      <c r="H307" t="str">
        <f t="shared" si="9"/>
        <v>342000</v>
      </c>
      <c r="I307" s="106">
        <v>2.4500000000000001E-2</v>
      </c>
      <c r="M307" s="15" t="s">
        <v>267</v>
      </c>
      <c r="N307" s="15" t="str">
        <f t="shared" si="8"/>
        <v>342000</v>
      </c>
      <c r="O307" s="106">
        <v>2.3599999999999999E-2</v>
      </c>
    </row>
    <row r="308" spans="7:16" ht="15">
      <c r="G308" t="s">
        <v>268</v>
      </c>
      <c r="H308" t="str">
        <f t="shared" si="9"/>
        <v>344000</v>
      </c>
      <c r="I308" s="106">
        <v>3.3600000000000005E-2</v>
      </c>
      <c r="M308" s="15" t="s">
        <v>268</v>
      </c>
      <c r="N308" s="15" t="str">
        <f t="shared" si="8"/>
        <v>344000</v>
      </c>
      <c r="O308" s="106">
        <v>3.4000000000000002E-2</v>
      </c>
    </row>
    <row r="309" spans="7:16" ht="15">
      <c r="G309" t="s">
        <v>269</v>
      </c>
      <c r="H309" t="str">
        <f t="shared" si="9"/>
        <v>345000</v>
      </c>
      <c r="I309" s="106">
        <v>5.2499999999999998E-2</v>
      </c>
      <c r="M309" s="15" t="s">
        <v>269</v>
      </c>
      <c r="N309" s="15" t="str">
        <f t="shared" si="8"/>
        <v>345000</v>
      </c>
      <c r="O309" s="106">
        <v>2.46E-2</v>
      </c>
    </row>
    <row r="310" spans="7:16" ht="15">
      <c r="G310" t="s">
        <v>270</v>
      </c>
      <c r="H310" t="str">
        <f t="shared" si="9"/>
        <v>346000</v>
      </c>
      <c r="I310" s="106">
        <v>4.4000000000000004E-2</v>
      </c>
      <c r="M310" s="15" t="s">
        <v>270</v>
      </c>
      <c r="N310" s="15" t="str">
        <f t="shared" si="8"/>
        <v>346000</v>
      </c>
      <c r="O310" s="106">
        <v>4.3899999999999995E-2</v>
      </c>
    </row>
    <row r="311" spans="7:16" ht="15">
      <c r="G311" t="s">
        <v>271</v>
      </c>
      <c r="H311" t="str">
        <f t="shared" si="9"/>
        <v>347000</v>
      </c>
      <c r="I311" s="106">
        <v>0</v>
      </c>
      <c r="J311" s="102" t="s">
        <v>1008</v>
      </c>
      <c r="M311" s="15" t="s">
        <v>271</v>
      </c>
      <c r="N311" s="15" t="str">
        <f t="shared" si="8"/>
        <v>347000</v>
      </c>
      <c r="O311" s="106">
        <v>0</v>
      </c>
      <c r="P311" s="102" t="s">
        <v>1008</v>
      </c>
    </row>
    <row r="312" spans="7:16" ht="15">
      <c r="G312" t="s">
        <v>700</v>
      </c>
      <c r="H312" t="str">
        <f t="shared" si="9"/>
        <v>353100</v>
      </c>
      <c r="I312" s="106">
        <v>2.41E-2</v>
      </c>
      <c r="M312" s="15" t="s">
        <v>700</v>
      </c>
      <c r="N312" s="15" t="str">
        <f t="shared" si="8"/>
        <v>353100</v>
      </c>
      <c r="O312" s="106">
        <v>2.41E-2</v>
      </c>
    </row>
    <row r="313" spans="7:16" ht="15">
      <c r="G313" t="s">
        <v>272</v>
      </c>
      <c r="H313" t="str">
        <f t="shared" si="9"/>
        <v>350200</v>
      </c>
      <c r="I313" s="106">
        <v>0</v>
      </c>
      <c r="J313" s="102" t="s">
        <v>1004</v>
      </c>
      <c r="M313" s="15" t="s">
        <v>272</v>
      </c>
      <c r="N313" s="15" t="str">
        <f t="shared" si="8"/>
        <v>350200</v>
      </c>
      <c r="O313" s="106">
        <v>0</v>
      </c>
      <c r="P313" s="102" t="s">
        <v>1004</v>
      </c>
    </row>
    <row r="314" spans="7:16" ht="15">
      <c r="G314" t="s">
        <v>273</v>
      </c>
      <c r="H314" t="str">
        <f t="shared" si="9"/>
        <v>350400</v>
      </c>
      <c r="I314" s="106">
        <v>1.1900000000000001E-2</v>
      </c>
      <c r="M314" s="15" t="s">
        <v>273</v>
      </c>
      <c r="N314" s="15" t="str">
        <f t="shared" si="8"/>
        <v>350400</v>
      </c>
      <c r="O314" s="106">
        <v>1.18E-2</v>
      </c>
    </row>
    <row r="315" spans="7:16" ht="15">
      <c r="G315" t="s">
        <v>274</v>
      </c>
      <c r="H315" t="str">
        <f t="shared" si="9"/>
        <v>352000</v>
      </c>
      <c r="I315" s="106">
        <v>1.6300000000000002E-2</v>
      </c>
      <c r="M315" s="15" t="s">
        <v>274</v>
      </c>
      <c r="N315" s="15" t="str">
        <f t="shared" si="8"/>
        <v>352000</v>
      </c>
      <c r="O315" s="106">
        <v>1.7600000000000001E-2</v>
      </c>
    </row>
    <row r="316" spans="7:16" ht="15">
      <c r="G316" t="s">
        <v>275</v>
      </c>
      <c r="H316" t="str">
        <f t="shared" si="9"/>
        <v>353000</v>
      </c>
      <c r="I316" s="106">
        <v>2.41E-2</v>
      </c>
      <c r="M316" s="15" t="s">
        <v>275</v>
      </c>
      <c r="N316" s="15" t="str">
        <f t="shared" si="8"/>
        <v>353000</v>
      </c>
      <c r="O316" s="106">
        <v>2.3399999999999997E-2</v>
      </c>
    </row>
    <row r="317" spans="7:16" ht="15">
      <c r="G317" t="s">
        <v>276</v>
      </c>
      <c r="H317" t="str">
        <f t="shared" si="9"/>
        <v>354000</v>
      </c>
      <c r="I317" s="106">
        <v>1.5099999999999999E-2</v>
      </c>
      <c r="M317" s="15" t="s">
        <v>276</v>
      </c>
      <c r="N317" s="15" t="str">
        <f t="shared" si="8"/>
        <v>354000</v>
      </c>
      <c r="O317" s="106">
        <v>1.09E-2</v>
      </c>
    </row>
    <row r="318" spans="7:16" ht="15">
      <c r="G318" t="s">
        <v>277</v>
      </c>
      <c r="H318" t="str">
        <f t="shared" si="9"/>
        <v>355000</v>
      </c>
      <c r="I318" s="106">
        <v>1.9299999999999998E-2</v>
      </c>
      <c r="M318" s="15" t="s">
        <v>277</v>
      </c>
      <c r="N318" s="15" t="str">
        <f t="shared" si="8"/>
        <v>355000</v>
      </c>
      <c r="O318" s="106">
        <v>2.4E-2</v>
      </c>
    </row>
    <row r="319" spans="7:16" ht="15">
      <c r="G319" t="s">
        <v>278</v>
      </c>
      <c r="H319" t="str">
        <f t="shared" si="9"/>
        <v>356000</v>
      </c>
      <c r="I319" s="106">
        <v>1.9E-2</v>
      </c>
      <c r="M319" s="15" t="s">
        <v>278</v>
      </c>
      <c r="N319" s="15" t="str">
        <f t="shared" si="8"/>
        <v>356000</v>
      </c>
      <c r="O319" s="106">
        <v>2.53E-2</v>
      </c>
    </row>
    <row r="320" spans="7:16" ht="15">
      <c r="G320" t="s">
        <v>279</v>
      </c>
      <c r="H320" t="str">
        <f t="shared" si="9"/>
        <v>359000</v>
      </c>
      <c r="I320" s="106">
        <v>1.41E-2</v>
      </c>
      <c r="M320" s="15" t="s">
        <v>279</v>
      </c>
      <c r="N320" s="15" t="str">
        <f t="shared" si="8"/>
        <v>359000</v>
      </c>
      <c r="O320" s="106">
        <v>1.23E-2</v>
      </c>
    </row>
    <row r="321" spans="7:16" ht="15">
      <c r="G321" t="s">
        <v>1061</v>
      </c>
      <c r="H321" t="str">
        <f t="shared" si="9"/>
        <v>101030</v>
      </c>
      <c r="I321" s="106">
        <v>0</v>
      </c>
      <c r="J321" s="102" t="s">
        <v>1062</v>
      </c>
      <c r="M321" s="15" t="s">
        <v>1061</v>
      </c>
      <c r="N321" s="15" t="str">
        <f t="shared" si="8"/>
        <v>101030</v>
      </c>
      <c r="O321" s="106">
        <v>0</v>
      </c>
      <c r="P321" s="102" t="s">
        <v>1062</v>
      </c>
    </row>
    <row r="322" spans="7:16" ht="15">
      <c r="G322" t="s">
        <v>1063</v>
      </c>
      <c r="H322" t="str">
        <f t="shared" si="9"/>
        <v>101050</v>
      </c>
      <c r="I322" s="106">
        <v>0</v>
      </c>
      <c r="J322" s="102" t="s">
        <v>1062</v>
      </c>
      <c r="M322" s="15" t="s">
        <v>1063</v>
      </c>
      <c r="N322" s="15" t="str">
        <f t="shared" si="8"/>
        <v>101050</v>
      </c>
      <c r="O322" s="106">
        <v>0</v>
      </c>
      <c r="P322" s="102" t="s">
        <v>1062</v>
      </c>
    </row>
    <row r="323" spans="7:16" ht="15">
      <c r="G323" t="s">
        <v>1064</v>
      </c>
      <c r="H323" t="str">
        <f t="shared" si="9"/>
        <v>101060</v>
      </c>
      <c r="I323" s="106">
        <v>0</v>
      </c>
      <c r="J323" s="102" t="s">
        <v>1062</v>
      </c>
      <c r="M323" s="15" t="s">
        <v>1064</v>
      </c>
      <c r="N323" s="15" t="str">
        <f t="shared" ref="N323:N386" si="10">RIGHT(M323,6)</f>
        <v>101060</v>
      </c>
      <c r="O323" s="106">
        <v>0</v>
      </c>
      <c r="P323" s="102" t="s">
        <v>1062</v>
      </c>
    </row>
    <row r="324" spans="7:16" ht="15">
      <c r="G324" t="s">
        <v>280</v>
      </c>
      <c r="H324" t="str">
        <f t="shared" ref="H324:H387" si="11">RIGHT(G324,6)</f>
        <v>186100</v>
      </c>
      <c r="I324" s="106">
        <v>0</v>
      </c>
      <c r="J324" s="102" t="s">
        <v>1062</v>
      </c>
      <c r="M324" s="15" t="s">
        <v>280</v>
      </c>
      <c r="N324" s="15" t="str">
        <f t="shared" si="10"/>
        <v>186100</v>
      </c>
      <c r="O324" s="106">
        <v>0</v>
      </c>
      <c r="P324" s="102" t="s">
        <v>1062</v>
      </c>
    </row>
    <row r="325" spans="7:16" ht="15">
      <c r="G325" t="s">
        <v>1065</v>
      </c>
      <c r="H325" t="str">
        <f t="shared" si="11"/>
        <v>302000</v>
      </c>
      <c r="I325" s="106">
        <v>2.2222220000000001E-2</v>
      </c>
      <c r="M325" s="15" t="s">
        <v>1065</v>
      </c>
      <c r="N325" s="15" t="str">
        <f t="shared" si="10"/>
        <v>302000</v>
      </c>
      <c r="O325" s="106">
        <v>2.2222220000000001E-2</v>
      </c>
    </row>
    <row r="326" spans="7:16" ht="15">
      <c r="G326" t="s">
        <v>1066</v>
      </c>
      <c r="H326" t="str">
        <f t="shared" si="11"/>
        <v>303100</v>
      </c>
      <c r="I326" s="106">
        <v>0.2</v>
      </c>
      <c r="M326" s="15" t="s">
        <v>1066</v>
      </c>
      <c r="N326" s="15" t="str">
        <f t="shared" si="10"/>
        <v>303100</v>
      </c>
      <c r="O326" s="106">
        <v>0.2</v>
      </c>
    </row>
    <row r="327" spans="7:16" ht="15">
      <c r="G327" t="s">
        <v>281</v>
      </c>
      <c r="H327" t="str">
        <f t="shared" si="11"/>
        <v>360200</v>
      </c>
      <c r="I327" s="106">
        <v>0</v>
      </c>
      <c r="J327" s="102" t="s">
        <v>1004</v>
      </c>
      <c r="M327" s="15" t="s">
        <v>281</v>
      </c>
      <c r="N327" s="15" t="str">
        <f t="shared" si="10"/>
        <v>360200</v>
      </c>
      <c r="O327" s="106">
        <v>0</v>
      </c>
      <c r="P327" s="102" t="s">
        <v>1004</v>
      </c>
    </row>
    <row r="328" spans="7:16" ht="15">
      <c r="G328" t="s">
        <v>282</v>
      </c>
      <c r="H328" t="str">
        <f t="shared" si="11"/>
        <v>360400</v>
      </c>
      <c r="I328" s="106">
        <v>1.34E-2</v>
      </c>
      <c r="M328" s="15" t="s">
        <v>282</v>
      </c>
      <c r="N328" s="15" t="str">
        <f t="shared" si="10"/>
        <v>360400</v>
      </c>
      <c r="O328" s="106">
        <v>1.34E-2</v>
      </c>
    </row>
    <row r="329" spans="7:16" ht="15">
      <c r="G329" t="s">
        <v>283</v>
      </c>
      <c r="H329" t="str">
        <f t="shared" si="11"/>
        <v>360500</v>
      </c>
      <c r="I329" s="106">
        <v>0</v>
      </c>
      <c r="J329" s="102" t="s">
        <v>1042</v>
      </c>
      <c r="M329" s="15" t="s">
        <v>283</v>
      </c>
      <c r="N329" s="15" t="str">
        <f t="shared" si="10"/>
        <v>360500</v>
      </c>
      <c r="O329" s="106">
        <v>0</v>
      </c>
      <c r="P329" s="102" t="s">
        <v>1042</v>
      </c>
    </row>
    <row r="330" spans="7:16" ht="15">
      <c r="G330" t="s">
        <v>284</v>
      </c>
      <c r="H330" t="str">
        <f t="shared" si="11"/>
        <v>361000</v>
      </c>
      <c r="I330" s="106">
        <v>1.72E-2</v>
      </c>
      <c r="M330" s="15" t="s">
        <v>284</v>
      </c>
      <c r="N330" s="15" t="str">
        <f t="shared" si="10"/>
        <v>361000</v>
      </c>
      <c r="O330" s="106">
        <v>1.72E-2</v>
      </c>
    </row>
    <row r="331" spans="7:16" ht="15">
      <c r="G331" t="s">
        <v>1067</v>
      </c>
      <c r="H331" t="str">
        <f t="shared" si="11"/>
        <v>361105</v>
      </c>
      <c r="I331" s="106">
        <v>1.6199999999999999E-2</v>
      </c>
      <c r="M331" s="15" t="s">
        <v>1067</v>
      </c>
      <c r="N331" s="15" t="str">
        <f t="shared" si="10"/>
        <v>361105</v>
      </c>
      <c r="O331" s="106">
        <v>1.6199999999999999E-2</v>
      </c>
    </row>
    <row r="332" spans="7:16" ht="15">
      <c r="G332" t="s">
        <v>285</v>
      </c>
      <c r="H332" t="str">
        <f t="shared" si="11"/>
        <v>362000</v>
      </c>
      <c r="I332" s="106">
        <v>2.6799999999999997E-2</v>
      </c>
      <c r="M332" s="15" t="s">
        <v>285</v>
      </c>
      <c r="N332" s="15" t="str">
        <f t="shared" si="10"/>
        <v>362000</v>
      </c>
      <c r="O332" s="106">
        <v>2.58E-2</v>
      </c>
    </row>
    <row r="333" spans="7:16" ht="15">
      <c r="G333" t="s">
        <v>1068</v>
      </c>
      <c r="H333" t="str">
        <f t="shared" si="11"/>
        <v>362105</v>
      </c>
      <c r="I333" s="106">
        <v>1.9699999999999999E-2</v>
      </c>
      <c r="M333" s="15" t="s">
        <v>1068</v>
      </c>
      <c r="N333" s="15" t="str">
        <f t="shared" si="10"/>
        <v>362105</v>
      </c>
      <c r="O333" s="106">
        <v>1.9699999999999999E-2</v>
      </c>
    </row>
    <row r="334" spans="7:16" ht="15">
      <c r="G334" t="s">
        <v>286</v>
      </c>
      <c r="H334" t="str">
        <f t="shared" si="11"/>
        <v>364000</v>
      </c>
      <c r="I334" s="106">
        <v>2.5700000000000001E-2</v>
      </c>
      <c r="M334" s="15" t="s">
        <v>286</v>
      </c>
      <c r="N334" s="15" t="str">
        <f t="shared" si="10"/>
        <v>364000</v>
      </c>
      <c r="O334" s="106">
        <v>2.69E-2</v>
      </c>
    </row>
    <row r="335" spans="7:16" ht="15">
      <c r="G335" t="s">
        <v>287</v>
      </c>
      <c r="H335" t="str">
        <f t="shared" si="11"/>
        <v>365000</v>
      </c>
      <c r="I335" s="106">
        <v>2.4500000000000001E-2</v>
      </c>
      <c r="M335" s="15" t="s">
        <v>287</v>
      </c>
      <c r="N335" s="15" t="str">
        <f t="shared" si="10"/>
        <v>365000</v>
      </c>
      <c r="O335" s="106">
        <v>2.46E-2</v>
      </c>
    </row>
    <row r="336" spans="7:16" ht="15">
      <c r="G336" t="s">
        <v>288</v>
      </c>
      <c r="H336" t="str">
        <f t="shared" si="11"/>
        <v>366000</v>
      </c>
      <c r="I336" s="106">
        <v>2.1400000000000002E-2</v>
      </c>
      <c r="M336" s="15" t="s">
        <v>288</v>
      </c>
      <c r="N336" s="15" t="str">
        <f t="shared" si="10"/>
        <v>366000</v>
      </c>
      <c r="O336" s="106">
        <v>1.8200000000000001E-2</v>
      </c>
    </row>
    <row r="337" spans="7:16" ht="15">
      <c r="G337" t="s">
        <v>289</v>
      </c>
      <c r="H337" t="str">
        <f t="shared" si="11"/>
        <v>367000</v>
      </c>
      <c r="I337" s="106">
        <v>2.9900000000000003E-2</v>
      </c>
      <c r="M337" s="15" t="s">
        <v>289</v>
      </c>
      <c r="N337" s="15" t="str">
        <f t="shared" si="10"/>
        <v>367000</v>
      </c>
      <c r="O337" s="106">
        <v>2.4300000000000002E-2</v>
      </c>
    </row>
    <row r="338" spans="7:16" ht="15">
      <c r="G338" t="s">
        <v>290</v>
      </c>
      <c r="H338" t="str">
        <f t="shared" si="11"/>
        <v>368000</v>
      </c>
      <c r="I338" s="106">
        <v>2.1599999999999998E-2</v>
      </c>
      <c r="M338" s="15" t="s">
        <v>290</v>
      </c>
      <c r="N338" s="15" t="str">
        <f t="shared" si="10"/>
        <v>368000</v>
      </c>
      <c r="O338" s="106">
        <v>2.0299999999999999E-2</v>
      </c>
    </row>
    <row r="339" spans="7:16" ht="15">
      <c r="G339" t="s">
        <v>291</v>
      </c>
      <c r="H339" t="str">
        <f t="shared" si="11"/>
        <v>369100</v>
      </c>
      <c r="I339" s="106">
        <v>2.0799999999999999E-2</v>
      </c>
      <c r="M339" s="15" t="s">
        <v>291</v>
      </c>
      <c r="N339" s="15" t="str">
        <f t="shared" si="10"/>
        <v>369100</v>
      </c>
      <c r="O339" s="106">
        <v>1.66E-2</v>
      </c>
    </row>
    <row r="340" spans="7:16" ht="15">
      <c r="G340" t="s">
        <v>292</v>
      </c>
      <c r="H340" t="str">
        <f t="shared" si="11"/>
        <v>369200</v>
      </c>
      <c r="I340" s="106">
        <v>2.1600000000000001E-2</v>
      </c>
      <c r="M340" s="15" t="s">
        <v>292</v>
      </c>
      <c r="N340" s="15" t="str">
        <f t="shared" si="10"/>
        <v>369200</v>
      </c>
      <c r="O340" s="106">
        <v>1.8700000000000001E-2</v>
      </c>
    </row>
    <row r="341" spans="7:16" ht="15">
      <c r="G341" t="s">
        <v>293</v>
      </c>
      <c r="H341" t="str">
        <f t="shared" si="11"/>
        <v>369300</v>
      </c>
      <c r="I341" s="106">
        <v>2.06E-2</v>
      </c>
      <c r="M341" s="15" t="s">
        <v>293</v>
      </c>
      <c r="N341" s="15" t="str">
        <f t="shared" si="10"/>
        <v>369300</v>
      </c>
      <c r="O341" s="106">
        <v>1.7600000000000001E-2</v>
      </c>
    </row>
    <row r="342" spans="7:16" ht="15">
      <c r="G342" t="s">
        <v>1069</v>
      </c>
      <c r="H342" t="str">
        <f t="shared" si="11"/>
        <v>369400</v>
      </c>
      <c r="I342" s="106">
        <v>0.2</v>
      </c>
      <c r="J342" s="102" t="s">
        <v>1070</v>
      </c>
      <c r="M342" s="15" t="s">
        <v>1069</v>
      </c>
      <c r="N342" s="15" t="str">
        <f t="shared" si="10"/>
        <v>369400</v>
      </c>
      <c r="O342" s="106">
        <v>0.2</v>
      </c>
      <c r="P342" s="102" t="s">
        <v>1070</v>
      </c>
    </row>
    <row r="343" spans="7:16" ht="15">
      <c r="G343" t="s">
        <v>294</v>
      </c>
      <c r="H343" t="str">
        <f t="shared" si="11"/>
        <v>370000</v>
      </c>
      <c r="I343" s="106">
        <v>9.06E-2</v>
      </c>
      <c r="M343" s="15" t="s">
        <v>294</v>
      </c>
      <c r="N343" s="15" t="str">
        <f t="shared" si="10"/>
        <v>370000</v>
      </c>
      <c r="O343" s="106">
        <v>5.57E-2</v>
      </c>
    </row>
    <row r="344" spans="7:16" ht="15">
      <c r="G344" t="s">
        <v>295</v>
      </c>
      <c r="H344" t="str">
        <f t="shared" si="11"/>
        <v>373100</v>
      </c>
      <c r="I344" s="106">
        <v>9.8999999999999991E-3</v>
      </c>
      <c r="M344" s="15" t="s">
        <v>295</v>
      </c>
      <c r="N344" s="15" t="str">
        <f t="shared" si="10"/>
        <v>373100</v>
      </c>
      <c r="O344" s="106">
        <v>7.8000000000000005E-3</v>
      </c>
    </row>
    <row r="345" spans="7:16" ht="15">
      <c r="G345" t="s">
        <v>296</v>
      </c>
      <c r="H345" t="str">
        <f t="shared" si="11"/>
        <v>373200</v>
      </c>
      <c r="I345" s="106">
        <v>2.01E-2</v>
      </c>
      <c r="M345" s="15" t="s">
        <v>296</v>
      </c>
      <c r="N345" s="15" t="str">
        <f t="shared" si="10"/>
        <v>373200</v>
      </c>
      <c r="O345" s="106">
        <v>2.7000000000000003E-2</v>
      </c>
    </row>
    <row r="346" spans="7:16" ht="15">
      <c r="G346" t="s">
        <v>297</v>
      </c>
      <c r="H346" t="str">
        <f t="shared" si="11"/>
        <v>373300</v>
      </c>
      <c r="I346" s="106">
        <v>2.6099999999999998E-2</v>
      </c>
      <c r="M346" s="15" t="s">
        <v>297</v>
      </c>
      <c r="N346" s="15" t="str">
        <f t="shared" si="10"/>
        <v>373300</v>
      </c>
      <c r="O346" s="106">
        <v>3.1E-2</v>
      </c>
    </row>
    <row r="347" spans="7:16" ht="15">
      <c r="G347" t="s">
        <v>298</v>
      </c>
      <c r="H347" t="str">
        <f t="shared" si="11"/>
        <v>373400</v>
      </c>
      <c r="I347" s="106">
        <v>3.0400000000000003E-2</v>
      </c>
      <c r="M347" s="15" t="s">
        <v>298</v>
      </c>
      <c r="N347" s="15" t="str">
        <f t="shared" si="10"/>
        <v>373400</v>
      </c>
      <c r="O347" s="106">
        <v>3.7499999999999999E-2</v>
      </c>
    </row>
    <row r="348" spans="7:16" ht="15">
      <c r="G348" t="s">
        <v>299</v>
      </c>
      <c r="H348" t="str">
        <f t="shared" si="11"/>
        <v>373500</v>
      </c>
      <c r="I348" s="106">
        <v>3.1699999999999999E-2</v>
      </c>
      <c r="M348" s="15" t="s">
        <v>299</v>
      </c>
      <c r="N348" s="15" t="str">
        <f t="shared" si="10"/>
        <v>373500</v>
      </c>
      <c r="O348" s="106">
        <v>3.2599999999999997E-2</v>
      </c>
    </row>
    <row r="349" spans="7:16" ht="15">
      <c r="G349" t="s">
        <v>300</v>
      </c>
      <c r="H349" t="str">
        <f t="shared" si="11"/>
        <v>389200</v>
      </c>
      <c r="I349" s="106">
        <v>0</v>
      </c>
      <c r="J349" s="102" t="s">
        <v>1004</v>
      </c>
      <c r="M349" s="15" t="s">
        <v>300</v>
      </c>
      <c r="N349" s="15" t="str">
        <f t="shared" si="10"/>
        <v>389200</v>
      </c>
      <c r="O349" s="106">
        <v>0</v>
      </c>
      <c r="P349" s="102" t="s">
        <v>1004</v>
      </c>
    </row>
    <row r="350" spans="7:16" ht="15">
      <c r="G350" t="s">
        <v>301</v>
      </c>
      <c r="H350" t="str">
        <f t="shared" si="11"/>
        <v>390100</v>
      </c>
      <c r="I350" s="106">
        <v>1.9E-2</v>
      </c>
      <c r="M350" s="15" t="s">
        <v>301</v>
      </c>
      <c r="N350" s="15" t="str">
        <f t="shared" si="10"/>
        <v>390100</v>
      </c>
      <c r="O350" s="106">
        <v>2.06E-2</v>
      </c>
    </row>
    <row r="351" spans="7:16" ht="15">
      <c r="G351" t="s">
        <v>302</v>
      </c>
      <c r="H351" t="str">
        <f t="shared" si="11"/>
        <v>391000</v>
      </c>
      <c r="I351" s="106">
        <v>6.6699999999999995E-2</v>
      </c>
      <c r="M351" s="15" t="s">
        <v>302</v>
      </c>
      <c r="N351" s="15" t="str">
        <f t="shared" si="10"/>
        <v>391000</v>
      </c>
      <c r="O351" s="106">
        <v>6.6699999999999995E-2</v>
      </c>
    </row>
    <row r="352" spans="7:16" ht="15">
      <c r="G352" t="s">
        <v>1071</v>
      </c>
      <c r="H352" t="str">
        <f t="shared" si="11"/>
        <v>391100</v>
      </c>
      <c r="I352" s="106">
        <v>0.2</v>
      </c>
      <c r="M352" s="15" t="s">
        <v>1071</v>
      </c>
      <c r="N352" s="15" t="str">
        <f t="shared" si="10"/>
        <v>391100</v>
      </c>
      <c r="O352" s="106">
        <v>0.2</v>
      </c>
    </row>
    <row r="353" spans="7:15" ht="15">
      <c r="G353" t="s">
        <v>1072</v>
      </c>
      <c r="H353" t="str">
        <f t="shared" si="11"/>
        <v>391101</v>
      </c>
      <c r="I353" s="106">
        <v>0.2</v>
      </c>
      <c r="M353" s="15" t="s">
        <v>1072</v>
      </c>
      <c r="N353" s="15" t="str">
        <f t="shared" si="10"/>
        <v>391101</v>
      </c>
      <c r="O353" s="106">
        <v>0.2</v>
      </c>
    </row>
    <row r="354" spans="7:15" ht="15">
      <c r="G354" t="s">
        <v>303</v>
      </c>
      <c r="H354" t="str">
        <f t="shared" si="11"/>
        <v>392000</v>
      </c>
      <c r="I354" s="106">
        <v>6.2600000000000003E-2</v>
      </c>
      <c r="M354" s="15" t="s">
        <v>303</v>
      </c>
      <c r="N354" s="15" t="str">
        <f t="shared" si="10"/>
        <v>392000</v>
      </c>
      <c r="O354" s="106">
        <v>4.7300000000000002E-2</v>
      </c>
    </row>
    <row r="355" spans="7:15" ht="15">
      <c r="G355" t="s">
        <v>304</v>
      </c>
      <c r="H355" t="str">
        <f t="shared" si="11"/>
        <v>392045</v>
      </c>
      <c r="I355" s="106">
        <v>7.7700000000000005E-2</v>
      </c>
      <c r="M355" s="15" t="s">
        <v>304</v>
      </c>
      <c r="N355" s="15" t="str">
        <f t="shared" si="10"/>
        <v>392045</v>
      </c>
      <c r="O355" s="106">
        <v>4.1700000000000001E-2</v>
      </c>
    </row>
    <row r="356" spans="7:15" ht="15">
      <c r="G356" t="s">
        <v>305</v>
      </c>
      <c r="H356" t="str">
        <f t="shared" si="11"/>
        <v>392046</v>
      </c>
      <c r="I356" s="106">
        <v>7.7700000000000005E-2</v>
      </c>
      <c r="M356" s="15" t="s">
        <v>305</v>
      </c>
      <c r="N356" s="15" t="str">
        <f t="shared" si="10"/>
        <v>392046</v>
      </c>
      <c r="O356" s="106">
        <v>4.1700000000000001E-2</v>
      </c>
    </row>
    <row r="357" spans="7:15" ht="15">
      <c r="G357" t="s">
        <v>306</v>
      </c>
      <c r="H357" t="str">
        <f t="shared" si="11"/>
        <v>392047</v>
      </c>
      <c r="I357" s="106">
        <v>7.7700000000000005E-2</v>
      </c>
      <c r="M357" s="15" t="s">
        <v>306</v>
      </c>
      <c r="N357" s="15" t="str">
        <f t="shared" si="10"/>
        <v>392047</v>
      </c>
      <c r="O357" s="106">
        <v>4.1700000000000001E-2</v>
      </c>
    </row>
    <row r="358" spans="7:15" ht="15">
      <c r="G358" t="s">
        <v>307</v>
      </c>
      <c r="H358" t="str">
        <f t="shared" si="11"/>
        <v>392048</v>
      </c>
      <c r="I358" s="106">
        <v>7.7700000000000005E-2</v>
      </c>
      <c r="M358" s="15" t="s">
        <v>307</v>
      </c>
      <c r="N358" s="15" t="str">
        <f t="shared" si="10"/>
        <v>392048</v>
      </c>
      <c r="O358" s="106">
        <v>4.1700000000000001E-2</v>
      </c>
    </row>
    <row r="359" spans="7:15" ht="15">
      <c r="G359" t="s">
        <v>308</v>
      </c>
      <c r="H359" t="str">
        <f t="shared" si="11"/>
        <v>392056</v>
      </c>
      <c r="I359" s="106">
        <v>5.4800000000000001E-2</v>
      </c>
      <c r="M359" s="15" t="s">
        <v>308</v>
      </c>
      <c r="N359" s="15" t="str">
        <f t="shared" si="10"/>
        <v>392056</v>
      </c>
      <c r="O359" s="106">
        <v>3.8100000000000002E-2</v>
      </c>
    </row>
    <row r="360" spans="7:15" ht="15">
      <c r="G360" t="s">
        <v>309</v>
      </c>
      <c r="H360" t="str">
        <f t="shared" si="11"/>
        <v>392057</v>
      </c>
      <c r="I360" s="106">
        <v>5.4800000000000001E-2</v>
      </c>
      <c r="M360" s="15" t="s">
        <v>309</v>
      </c>
      <c r="N360" s="15" t="str">
        <f t="shared" si="10"/>
        <v>392057</v>
      </c>
      <c r="O360" s="106">
        <v>3.8100000000000002E-2</v>
      </c>
    </row>
    <row r="361" spans="7:15" ht="15">
      <c r="G361" t="s">
        <v>1073</v>
      </c>
      <c r="H361" t="str">
        <f t="shared" si="11"/>
        <v>392058</v>
      </c>
      <c r="I361" s="106">
        <v>0</v>
      </c>
      <c r="M361" s="15" t="s">
        <v>1073</v>
      </c>
      <c r="N361" s="15" t="str">
        <f t="shared" si="10"/>
        <v>392058</v>
      </c>
      <c r="O361" s="106">
        <v>3.8100000000000002E-2</v>
      </c>
    </row>
    <row r="362" spans="7:15" ht="15">
      <c r="G362" t="s">
        <v>1074</v>
      </c>
      <c r="H362" t="str">
        <f t="shared" si="11"/>
        <v>392065</v>
      </c>
      <c r="I362" s="106">
        <v>5.6399999999999999E-2</v>
      </c>
      <c r="M362" s="15" t="s">
        <v>1074</v>
      </c>
      <c r="N362" s="15" t="str">
        <f t="shared" si="10"/>
        <v>392065</v>
      </c>
      <c r="O362" s="106">
        <v>3.9399999999999998E-2</v>
      </c>
    </row>
    <row r="363" spans="7:15" ht="15">
      <c r="G363" t="s">
        <v>310</v>
      </c>
      <c r="H363" t="str">
        <f t="shared" si="11"/>
        <v>392066</v>
      </c>
      <c r="I363" s="106">
        <v>5.6399999999999999E-2</v>
      </c>
      <c r="M363" s="15" t="s">
        <v>310</v>
      </c>
      <c r="N363" s="15" t="str">
        <f t="shared" si="10"/>
        <v>392066</v>
      </c>
      <c r="O363" s="106">
        <v>3.9399999999999998E-2</v>
      </c>
    </row>
    <row r="364" spans="7:15" ht="15">
      <c r="G364" t="s">
        <v>311</v>
      </c>
      <c r="H364" t="str">
        <f t="shared" si="11"/>
        <v>392067</v>
      </c>
      <c r="I364" s="106">
        <v>5.4800000000000001E-2</v>
      </c>
      <c r="M364" s="15" t="s">
        <v>311</v>
      </c>
      <c r="N364" s="15" t="str">
        <f t="shared" si="10"/>
        <v>392067</v>
      </c>
      <c r="O364" s="106">
        <v>3.8100000000000002E-2</v>
      </c>
    </row>
    <row r="365" spans="7:15" ht="15">
      <c r="G365" t="s">
        <v>312</v>
      </c>
      <c r="H365" t="str">
        <f t="shared" si="11"/>
        <v>392068</v>
      </c>
      <c r="I365" s="106">
        <v>5.6399999999999999E-2</v>
      </c>
      <c r="M365" s="15" t="s">
        <v>312</v>
      </c>
      <c r="N365" s="15" t="str">
        <f t="shared" si="10"/>
        <v>392068</v>
      </c>
      <c r="O365" s="106">
        <v>3.9399999999999998E-2</v>
      </c>
    </row>
    <row r="366" spans="7:15" ht="15">
      <c r="G366" t="s">
        <v>313</v>
      </c>
      <c r="H366" t="str">
        <f t="shared" si="11"/>
        <v>392200</v>
      </c>
      <c r="I366" s="106">
        <v>0.2</v>
      </c>
      <c r="M366" s="15" t="s">
        <v>313</v>
      </c>
      <c r="N366" s="15" t="str">
        <f t="shared" si="10"/>
        <v>392200</v>
      </c>
      <c r="O366" s="106">
        <v>4.743E-2</v>
      </c>
    </row>
    <row r="367" spans="7:15" ht="15">
      <c r="G367" t="s">
        <v>314</v>
      </c>
      <c r="H367" t="str">
        <f t="shared" si="11"/>
        <v>393000</v>
      </c>
      <c r="I367" s="106">
        <v>0.04</v>
      </c>
      <c r="M367" s="15" t="s">
        <v>314</v>
      </c>
      <c r="N367" s="15" t="str">
        <f t="shared" si="10"/>
        <v>393000</v>
      </c>
      <c r="O367" s="106">
        <v>0.04</v>
      </c>
    </row>
    <row r="368" spans="7:15" ht="15">
      <c r="G368" t="s">
        <v>315</v>
      </c>
      <c r="H368" t="str">
        <f t="shared" si="11"/>
        <v>394000</v>
      </c>
      <c r="I368" s="106">
        <v>0.05</v>
      </c>
      <c r="M368" s="15" t="s">
        <v>315</v>
      </c>
      <c r="N368" s="15" t="str">
        <f t="shared" si="10"/>
        <v>394000</v>
      </c>
      <c r="O368" s="106">
        <v>0.05</v>
      </c>
    </row>
    <row r="369" spans="7:16" ht="15">
      <c r="G369" t="s">
        <v>316</v>
      </c>
      <c r="H369" t="str">
        <f t="shared" si="11"/>
        <v>395000</v>
      </c>
      <c r="I369" s="106">
        <v>6.6699999999999995E-2</v>
      </c>
      <c r="M369" s="15" t="s">
        <v>316</v>
      </c>
      <c r="N369" s="15" t="str">
        <f t="shared" si="10"/>
        <v>395000</v>
      </c>
      <c r="O369" s="106">
        <v>6.6699999999999995E-2</v>
      </c>
    </row>
    <row r="370" spans="7:16" ht="15">
      <c r="G370" t="s">
        <v>317</v>
      </c>
      <c r="H370" t="str">
        <f t="shared" si="11"/>
        <v>396000</v>
      </c>
      <c r="I370" s="106">
        <v>8.1799999999999998E-2</v>
      </c>
      <c r="M370" s="15" t="s">
        <v>317</v>
      </c>
      <c r="N370" s="15" t="str">
        <f t="shared" si="10"/>
        <v>396000</v>
      </c>
      <c r="O370" s="106">
        <v>4.8399999999999999E-2</v>
      </c>
    </row>
    <row r="371" spans="7:16" ht="15">
      <c r="G371" t="s">
        <v>318</v>
      </c>
      <c r="H371" t="str">
        <f t="shared" si="11"/>
        <v>396055</v>
      </c>
      <c r="I371" s="106">
        <v>7.5800000000000006E-2</v>
      </c>
      <c r="M371" s="15" t="s">
        <v>318</v>
      </c>
      <c r="N371" s="15" t="str">
        <f t="shared" si="10"/>
        <v>396055</v>
      </c>
      <c r="O371" s="106">
        <v>3.6600000000000001E-2</v>
      </c>
    </row>
    <row r="372" spans="7:16" ht="15">
      <c r="G372" t="s">
        <v>319</v>
      </c>
      <c r="H372" t="str">
        <f t="shared" si="11"/>
        <v>396056</v>
      </c>
      <c r="I372" s="106">
        <v>7.5800000000000006E-2</v>
      </c>
      <c r="M372" s="15" t="s">
        <v>319</v>
      </c>
      <c r="N372" s="15" t="str">
        <f t="shared" si="10"/>
        <v>396056</v>
      </c>
      <c r="O372" s="106">
        <v>3.6600000000000001E-2</v>
      </c>
    </row>
    <row r="373" spans="7:16" ht="15">
      <c r="G373" t="s">
        <v>320</v>
      </c>
      <c r="H373" t="str">
        <f t="shared" si="11"/>
        <v>396057</v>
      </c>
      <c r="I373" s="106">
        <v>7.5800000000000006E-2</v>
      </c>
      <c r="M373" s="15" t="s">
        <v>320</v>
      </c>
      <c r="N373" s="15" t="str">
        <f t="shared" si="10"/>
        <v>396057</v>
      </c>
      <c r="O373" s="106">
        <v>3.6600000000000001E-2</v>
      </c>
    </row>
    <row r="374" spans="7:16" ht="15">
      <c r="G374" t="s">
        <v>321</v>
      </c>
      <c r="H374" t="str">
        <f t="shared" si="11"/>
        <v>396058</v>
      </c>
      <c r="I374" s="106">
        <v>3.7499999999999999E-2</v>
      </c>
      <c r="M374" s="15" t="s">
        <v>321</v>
      </c>
      <c r="N374" s="15" t="str">
        <f t="shared" si="10"/>
        <v>396058</v>
      </c>
      <c r="O374" s="106">
        <v>1.8800000000000001E-2</v>
      </c>
    </row>
    <row r="375" spans="7:16" ht="15">
      <c r="G375" t="s">
        <v>322</v>
      </c>
      <c r="H375" t="str">
        <f t="shared" si="11"/>
        <v>396066</v>
      </c>
      <c r="I375" s="106">
        <v>3.7499999999999999E-2</v>
      </c>
      <c r="M375" s="15" t="s">
        <v>322</v>
      </c>
      <c r="N375" s="15" t="str">
        <f t="shared" si="10"/>
        <v>396066</v>
      </c>
      <c r="O375" s="106">
        <v>1.8800000000000001E-2</v>
      </c>
    </row>
    <row r="376" spans="7:16" ht="15">
      <c r="G376" t="s">
        <v>323</v>
      </c>
      <c r="H376" t="str">
        <f t="shared" si="11"/>
        <v>396067</v>
      </c>
      <c r="I376" s="106">
        <v>7.5800000000000006E-2</v>
      </c>
      <c r="M376" s="15" t="s">
        <v>323</v>
      </c>
      <c r="N376" s="15" t="str">
        <f t="shared" si="10"/>
        <v>396067</v>
      </c>
      <c r="O376" s="106">
        <v>3.6600000000000001E-2</v>
      </c>
    </row>
    <row r="377" spans="7:16" ht="15">
      <c r="G377" t="s">
        <v>324</v>
      </c>
      <c r="H377" t="str">
        <f t="shared" si="11"/>
        <v>396068</v>
      </c>
      <c r="I377" s="106">
        <v>3.7499999999999999E-2</v>
      </c>
      <c r="M377" s="15" t="s">
        <v>324</v>
      </c>
      <c r="N377" s="15" t="str">
        <f t="shared" si="10"/>
        <v>396068</v>
      </c>
      <c r="O377" s="106">
        <v>1.8800000000000001E-2</v>
      </c>
    </row>
    <row r="378" spans="7:16" ht="15">
      <c r="G378" t="s">
        <v>325</v>
      </c>
      <c r="H378" t="str">
        <f t="shared" si="11"/>
        <v>397000</v>
      </c>
      <c r="I378" s="106">
        <v>6.6699999999999995E-2</v>
      </c>
      <c r="M378" s="15" t="s">
        <v>325</v>
      </c>
      <c r="N378" s="15" t="str">
        <f t="shared" si="10"/>
        <v>397000</v>
      </c>
      <c r="O378" s="106">
        <v>6.6699999999999995E-2</v>
      </c>
    </row>
    <row r="379" spans="7:16" ht="15">
      <c r="G379" t="s">
        <v>326</v>
      </c>
      <c r="H379" t="str">
        <f t="shared" si="11"/>
        <v>397500</v>
      </c>
      <c r="I379" s="106">
        <v>6.6699999999999995E-2</v>
      </c>
      <c r="M379" s="15" t="s">
        <v>326</v>
      </c>
      <c r="N379" s="15" t="str">
        <f t="shared" si="10"/>
        <v>397500</v>
      </c>
      <c r="O379" s="106">
        <v>6.6699999999999995E-2</v>
      </c>
    </row>
    <row r="380" spans="7:16" ht="15">
      <c r="G380" t="s">
        <v>327</v>
      </c>
      <c r="H380" t="str">
        <f t="shared" si="11"/>
        <v>397600</v>
      </c>
      <c r="I380" s="106">
        <v>6.6699999999999995E-2</v>
      </c>
      <c r="M380" s="15" t="s">
        <v>327</v>
      </c>
      <c r="N380" s="15" t="str">
        <f t="shared" si="10"/>
        <v>397600</v>
      </c>
      <c r="O380" s="106">
        <v>6.6699999999999995E-2</v>
      </c>
    </row>
    <row r="381" spans="7:16" ht="15">
      <c r="G381" t="s">
        <v>328</v>
      </c>
      <c r="H381" t="str">
        <f t="shared" si="11"/>
        <v>398000</v>
      </c>
      <c r="I381" s="106">
        <v>0.1</v>
      </c>
      <c r="M381" s="15" t="s">
        <v>328</v>
      </c>
      <c r="N381" s="15" t="str">
        <f t="shared" si="10"/>
        <v>398000</v>
      </c>
      <c r="O381" s="106">
        <v>0.1</v>
      </c>
    </row>
    <row r="382" spans="7:16" ht="15">
      <c r="G382" t="s">
        <v>329</v>
      </c>
      <c r="H382" t="str">
        <f t="shared" si="11"/>
        <v>310200</v>
      </c>
      <c r="I382" s="106">
        <v>0</v>
      </c>
      <c r="J382" s="102" t="s">
        <v>1004</v>
      </c>
      <c r="M382" s="15" t="s">
        <v>329</v>
      </c>
      <c r="N382" s="15" t="str">
        <f t="shared" si="10"/>
        <v>310200</v>
      </c>
      <c r="O382" s="106">
        <v>0</v>
      </c>
      <c r="P382" s="102" t="s">
        <v>1004</v>
      </c>
    </row>
    <row r="383" spans="7:16" ht="15">
      <c r="G383" t="s">
        <v>330</v>
      </c>
      <c r="H383" t="str">
        <f t="shared" si="11"/>
        <v>310300</v>
      </c>
      <c r="I383" s="106">
        <v>1.32E-2</v>
      </c>
      <c r="M383" s="15" t="s">
        <v>330</v>
      </c>
      <c r="N383" s="15" t="str">
        <f t="shared" si="10"/>
        <v>310300</v>
      </c>
      <c r="O383" s="106">
        <v>5.3E-3</v>
      </c>
    </row>
    <row r="384" spans="7:16" ht="15">
      <c r="G384" t="s">
        <v>331</v>
      </c>
      <c r="H384" t="str">
        <f t="shared" si="11"/>
        <v>310400</v>
      </c>
      <c r="I384" s="106">
        <v>1.32E-2</v>
      </c>
      <c r="M384" s="15" t="s">
        <v>331</v>
      </c>
      <c r="N384" s="15" t="str">
        <f t="shared" si="10"/>
        <v>310400</v>
      </c>
      <c r="O384" s="106">
        <v>5.5999999999999994E-2</v>
      </c>
    </row>
    <row r="385" spans="7:16" ht="15">
      <c r="G385" t="s">
        <v>332</v>
      </c>
      <c r="H385" t="str">
        <f t="shared" si="11"/>
        <v>311000</v>
      </c>
      <c r="I385" s="106">
        <v>2.4900000000000002E-2</v>
      </c>
      <c r="M385" s="15" t="s">
        <v>332</v>
      </c>
      <c r="N385" s="15" t="str">
        <f t="shared" si="10"/>
        <v>311000</v>
      </c>
      <c r="O385" s="106">
        <v>1.38E-2</v>
      </c>
    </row>
    <row r="386" spans="7:16" ht="15">
      <c r="G386" t="s">
        <v>333</v>
      </c>
      <c r="H386" t="str">
        <f t="shared" si="11"/>
        <v>311100</v>
      </c>
      <c r="I386" s="106">
        <v>2.7799999999999998E-2</v>
      </c>
      <c r="M386" s="15" t="s">
        <v>333</v>
      </c>
      <c r="N386" s="15" t="str">
        <f t="shared" si="10"/>
        <v>311100</v>
      </c>
      <c r="O386" s="106">
        <v>1.0500000000000001E-2</v>
      </c>
    </row>
    <row r="387" spans="7:16" ht="15">
      <c r="G387" t="s">
        <v>334</v>
      </c>
      <c r="H387" t="str">
        <f t="shared" si="11"/>
        <v>312000</v>
      </c>
      <c r="I387" s="106">
        <v>3.1800000000000002E-2</v>
      </c>
      <c r="M387" s="15" t="s">
        <v>334</v>
      </c>
      <c r="N387" s="15" t="str">
        <f t="shared" ref="N387:N450" si="12">RIGHT(M387,6)</f>
        <v>312000</v>
      </c>
      <c r="O387" s="106">
        <v>2.6200000000000001E-2</v>
      </c>
    </row>
    <row r="388" spans="7:16" ht="15">
      <c r="G388" t="s">
        <v>335</v>
      </c>
      <c r="H388" t="str">
        <f t="shared" ref="H388:H451" si="13">RIGHT(G388,6)</f>
        <v>314000</v>
      </c>
      <c r="I388" s="106">
        <v>2.2500000000000003E-2</v>
      </c>
      <c r="M388" s="15" t="s">
        <v>335</v>
      </c>
      <c r="N388" s="15" t="str">
        <f t="shared" si="12"/>
        <v>314000</v>
      </c>
      <c r="O388" s="106">
        <v>2.7900000000000001E-2</v>
      </c>
    </row>
    <row r="389" spans="7:16" ht="15">
      <c r="G389" t="s">
        <v>336</v>
      </c>
      <c r="H389" t="str">
        <f t="shared" si="13"/>
        <v>315000</v>
      </c>
      <c r="I389" s="106">
        <v>4.0599999999999997E-2</v>
      </c>
      <c r="M389" s="15" t="s">
        <v>336</v>
      </c>
      <c r="N389" s="15" t="str">
        <f t="shared" si="12"/>
        <v>315000</v>
      </c>
      <c r="O389" s="106">
        <v>3.1300000000000001E-2</v>
      </c>
    </row>
    <row r="390" spans="7:16" ht="15">
      <c r="G390" t="s">
        <v>337</v>
      </c>
      <c r="H390" t="str">
        <f t="shared" si="13"/>
        <v>316000</v>
      </c>
      <c r="I390" s="106">
        <v>2.9700000000000001E-2</v>
      </c>
      <c r="M390" s="15" t="s">
        <v>337</v>
      </c>
      <c r="N390" s="15" t="str">
        <f t="shared" si="12"/>
        <v>316000</v>
      </c>
      <c r="O390" s="106">
        <v>1.52E-2</v>
      </c>
    </row>
    <row r="391" spans="7:16" ht="15">
      <c r="G391" t="s">
        <v>338</v>
      </c>
      <c r="H391" t="str">
        <f t="shared" si="13"/>
        <v>317000</v>
      </c>
      <c r="I391" s="106">
        <v>0</v>
      </c>
      <c r="J391" s="102" t="s">
        <v>1008</v>
      </c>
      <c r="M391" s="15" t="s">
        <v>338</v>
      </c>
      <c r="N391" s="15" t="str">
        <f t="shared" si="12"/>
        <v>317000</v>
      </c>
      <c r="O391" s="106">
        <v>0</v>
      </c>
      <c r="P391" s="102" t="s">
        <v>1008</v>
      </c>
    </row>
    <row r="392" spans="7:16" ht="15">
      <c r="G392" t="s">
        <v>339</v>
      </c>
      <c r="H392" t="str">
        <f t="shared" si="13"/>
        <v>341000</v>
      </c>
      <c r="I392" s="106">
        <v>0.11359000000000001</v>
      </c>
      <c r="M392" s="15" t="s">
        <v>339</v>
      </c>
      <c r="N392" s="15" t="str">
        <f t="shared" si="12"/>
        <v>341000</v>
      </c>
      <c r="O392" s="106">
        <v>3.8100000000000002E-2</v>
      </c>
    </row>
    <row r="393" spans="7:16" ht="15">
      <c r="G393" t="s">
        <v>340</v>
      </c>
      <c r="H393" t="str">
        <f t="shared" si="13"/>
        <v>342000</v>
      </c>
      <c r="I393" s="106">
        <v>3.3300000000000003E-2</v>
      </c>
      <c r="M393" s="15" t="s">
        <v>340</v>
      </c>
      <c r="N393" s="15" t="str">
        <f t="shared" si="12"/>
        <v>342000</v>
      </c>
      <c r="O393" s="106">
        <v>1.3500000000000002E-2</v>
      </c>
    </row>
    <row r="394" spans="7:16" ht="15">
      <c r="G394" t="s">
        <v>341</v>
      </c>
      <c r="H394" t="str">
        <f t="shared" si="13"/>
        <v>343000</v>
      </c>
      <c r="I394" s="106">
        <v>3.4499999999999996E-2</v>
      </c>
      <c r="M394" s="15" t="s">
        <v>341</v>
      </c>
      <c r="N394" s="15" t="str">
        <f t="shared" si="12"/>
        <v>343000</v>
      </c>
      <c r="O394" s="106">
        <v>1.6299999999999999E-2</v>
      </c>
    </row>
    <row r="395" spans="7:16" ht="15">
      <c r="G395" t="s">
        <v>342</v>
      </c>
      <c r="H395" t="str">
        <f t="shared" si="13"/>
        <v>344000</v>
      </c>
      <c r="I395" s="106">
        <v>4.1100000000000005E-2</v>
      </c>
      <c r="M395" s="15" t="s">
        <v>342</v>
      </c>
      <c r="N395" s="15" t="str">
        <f t="shared" si="12"/>
        <v>344000</v>
      </c>
      <c r="O395" s="106">
        <v>4.7100000000000003E-2</v>
      </c>
    </row>
    <row r="396" spans="7:16" ht="15">
      <c r="G396" t="s">
        <v>343</v>
      </c>
      <c r="H396" t="str">
        <f t="shared" si="13"/>
        <v>345000</v>
      </c>
      <c r="I396" s="106">
        <v>0.08</v>
      </c>
      <c r="M396" s="15" t="s">
        <v>343</v>
      </c>
      <c r="N396" s="15" t="str">
        <f t="shared" si="12"/>
        <v>345000</v>
      </c>
      <c r="O396" s="106">
        <v>6.2300000000000001E-2</v>
      </c>
    </row>
    <row r="397" spans="7:16" ht="15">
      <c r="G397" t="s">
        <v>344</v>
      </c>
      <c r="H397" t="str">
        <f t="shared" si="13"/>
        <v>342000</v>
      </c>
      <c r="I397" s="106">
        <v>3.0699999999999998E-2</v>
      </c>
      <c r="M397" s="15" t="s">
        <v>344</v>
      </c>
      <c r="N397" s="15" t="str">
        <f t="shared" si="12"/>
        <v>342000</v>
      </c>
      <c r="O397" s="106">
        <v>2.8799999999999999E-2</v>
      </c>
    </row>
    <row r="398" spans="7:16" ht="15">
      <c r="G398" t="s">
        <v>345</v>
      </c>
      <c r="H398" t="str">
        <f t="shared" si="13"/>
        <v>344000</v>
      </c>
      <c r="I398" s="106">
        <v>3.5209999999999998E-2</v>
      </c>
      <c r="M398" s="15" t="s">
        <v>345</v>
      </c>
      <c r="N398" s="15" t="str">
        <f t="shared" si="12"/>
        <v>344000</v>
      </c>
      <c r="O398" s="106">
        <v>3.1699999999999999E-2</v>
      </c>
    </row>
    <row r="399" spans="7:16" ht="15">
      <c r="G399" t="s">
        <v>346</v>
      </c>
      <c r="H399" t="str">
        <f t="shared" si="13"/>
        <v>345000</v>
      </c>
      <c r="I399" s="106">
        <v>6.1900000000000004E-2</v>
      </c>
      <c r="M399" s="15" t="s">
        <v>346</v>
      </c>
      <c r="N399" s="15" t="str">
        <f t="shared" si="12"/>
        <v>345000</v>
      </c>
      <c r="O399" s="106">
        <v>5.5500000000000001E-2</v>
      </c>
    </row>
    <row r="400" spans="7:16" ht="15">
      <c r="G400" t="s">
        <v>347</v>
      </c>
      <c r="H400" t="str">
        <f t="shared" si="13"/>
        <v>330100</v>
      </c>
      <c r="I400" s="106">
        <v>1.9900000000000001E-2</v>
      </c>
      <c r="M400" s="15" t="s">
        <v>347</v>
      </c>
      <c r="N400" s="15" t="str">
        <f t="shared" si="12"/>
        <v>330100</v>
      </c>
      <c r="O400" s="106">
        <v>1.9900000000000001E-2</v>
      </c>
    </row>
    <row r="401" spans="7:16" ht="15">
      <c r="G401" t="s">
        <v>348</v>
      </c>
      <c r="H401" t="str">
        <f t="shared" si="13"/>
        <v>330200</v>
      </c>
      <c r="I401" s="106">
        <v>0</v>
      </c>
      <c r="J401" s="102" t="s">
        <v>1004</v>
      </c>
      <c r="M401" s="15" t="s">
        <v>348</v>
      </c>
      <c r="N401" s="15" t="str">
        <f t="shared" si="12"/>
        <v>330200</v>
      </c>
      <c r="O401" s="106">
        <v>0</v>
      </c>
      <c r="P401" s="102" t="s">
        <v>1004</v>
      </c>
    </row>
    <row r="402" spans="7:16" ht="15">
      <c r="G402" t="s">
        <v>349</v>
      </c>
      <c r="H402" t="str">
        <f t="shared" si="13"/>
        <v>330300</v>
      </c>
      <c r="I402" s="106">
        <v>1.66E-2</v>
      </c>
      <c r="M402" s="15" t="s">
        <v>349</v>
      </c>
      <c r="N402" s="15" t="str">
        <f t="shared" si="12"/>
        <v>330300</v>
      </c>
      <c r="O402" s="106">
        <v>1.2500000000000001E-2</v>
      </c>
    </row>
    <row r="403" spans="7:16" ht="15">
      <c r="G403" t="s">
        <v>350</v>
      </c>
      <c r="H403" t="str">
        <f t="shared" si="13"/>
        <v>330400</v>
      </c>
      <c r="I403" s="106">
        <v>2.8E-3</v>
      </c>
      <c r="M403" s="15" t="s">
        <v>350</v>
      </c>
      <c r="N403" s="15" t="str">
        <f t="shared" si="12"/>
        <v>330400</v>
      </c>
      <c r="O403" s="106">
        <v>0</v>
      </c>
    </row>
    <row r="404" spans="7:16" ht="15">
      <c r="G404" t="s">
        <v>351</v>
      </c>
      <c r="H404" t="str">
        <f t="shared" si="13"/>
        <v>331000</v>
      </c>
      <c r="I404" s="106">
        <v>1.8700000000000001E-2</v>
      </c>
      <c r="M404" s="15" t="s">
        <v>351</v>
      </c>
      <c r="N404" s="15" t="str">
        <f t="shared" si="12"/>
        <v>331000</v>
      </c>
      <c r="O404" s="106">
        <v>2.3199999999999998E-2</v>
      </c>
    </row>
    <row r="405" spans="7:16" ht="15">
      <c r="G405" t="s">
        <v>1075</v>
      </c>
      <c r="H405" t="str">
        <f t="shared" si="13"/>
        <v>331150</v>
      </c>
      <c r="I405" s="106">
        <v>9.7000000000000003E-3</v>
      </c>
      <c r="M405" s="15" t="s">
        <v>1075</v>
      </c>
      <c r="N405" s="15" t="str">
        <f t="shared" si="12"/>
        <v>331150</v>
      </c>
      <c r="O405" s="106">
        <v>9.7000000000000003E-3</v>
      </c>
    </row>
    <row r="406" spans="7:16" ht="15">
      <c r="G406" t="s">
        <v>352</v>
      </c>
      <c r="H406" t="str">
        <f t="shared" si="13"/>
        <v>332000</v>
      </c>
      <c r="I406" s="106">
        <v>1.17E-2</v>
      </c>
      <c r="M406" s="15" t="s">
        <v>352</v>
      </c>
      <c r="N406" s="15" t="str">
        <f t="shared" si="12"/>
        <v>332000</v>
      </c>
      <c r="O406" s="106">
        <v>1.49E-2</v>
      </c>
    </row>
    <row r="407" spans="7:16" ht="15">
      <c r="G407" t="s">
        <v>353</v>
      </c>
      <c r="H407" t="str">
        <f t="shared" si="13"/>
        <v>332200</v>
      </c>
      <c r="I407" s="106">
        <v>1.4E-2</v>
      </c>
      <c r="M407" s="15" t="s">
        <v>353</v>
      </c>
      <c r="N407" s="15" t="str">
        <f t="shared" si="12"/>
        <v>332200</v>
      </c>
      <c r="O407" s="106">
        <v>1.1599999999999999E-2</v>
      </c>
    </row>
    <row r="408" spans="7:16" ht="15">
      <c r="G408" t="s">
        <v>354</v>
      </c>
      <c r="H408" t="str">
        <f t="shared" si="13"/>
        <v>333000</v>
      </c>
      <c r="I408" s="106">
        <v>2.2099999999999998E-2</v>
      </c>
      <c r="M408" s="15" t="s">
        <v>354</v>
      </c>
      <c r="N408" s="15" t="str">
        <f t="shared" si="12"/>
        <v>333000</v>
      </c>
      <c r="O408" s="106">
        <v>2.5399999999999999E-2</v>
      </c>
    </row>
    <row r="409" spans="7:16" ht="15">
      <c r="G409" t="s">
        <v>355</v>
      </c>
      <c r="H409" t="str">
        <f t="shared" si="13"/>
        <v>334000</v>
      </c>
      <c r="I409" s="106">
        <v>2.7199999999999998E-2</v>
      </c>
      <c r="M409" s="15" t="s">
        <v>355</v>
      </c>
      <c r="N409" s="15" t="str">
        <f t="shared" si="12"/>
        <v>334000</v>
      </c>
      <c r="O409" s="106">
        <v>2.9900000000000003E-2</v>
      </c>
    </row>
    <row r="410" spans="7:16" ht="15">
      <c r="G410" t="s">
        <v>356</v>
      </c>
      <c r="H410" t="str">
        <f t="shared" si="13"/>
        <v>335000</v>
      </c>
      <c r="I410" s="106">
        <v>1.8000000000000002E-2</v>
      </c>
      <c r="M410" s="15" t="s">
        <v>356</v>
      </c>
      <c r="N410" s="15" t="str">
        <f t="shared" si="12"/>
        <v>335000</v>
      </c>
      <c r="O410" s="106">
        <v>2.4E-2</v>
      </c>
    </row>
    <row r="411" spans="7:16" ht="15">
      <c r="G411" t="s">
        <v>1076</v>
      </c>
      <c r="H411" t="str">
        <f t="shared" si="13"/>
        <v>335150</v>
      </c>
      <c r="I411" s="106">
        <v>6.8999999999999999E-3</v>
      </c>
      <c r="M411" s="15" t="s">
        <v>1076</v>
      </c>
      <c r="N411" s="15" t="str">
        <f t="shared" si="12"/>
        <v>335150</v>
      </c>
      <c r="O411" s="106">
        <v>6.8999999999999999E-3</v>
      </c>
    </row>
    <row r="412" spans="7:16" ht="15">
      <c r="G412" t="s">
        <v>357</v>
      </c>
      <c r="H412" t="str">
        <f t="shared" si="13"/>
        <v>330200</v>
      </c>
      <c r="I412" s="106">
        <v>0</v>
      </c>
      <c r="J412" s="102" t="s">
        <v>1004</v>
      </c>
      <c r="M412" s="15" t="s">
        <v>357</v>
      </c>
      <c r="N412" s="15" t="str">
        <f t="shared" si="12"/>
        <v>330200</v>
      </c>
      <c r="O412" s="106">
        <v>0</v>
      </c>
      <c r="P412" s="102" t="s">
        <v>1004</v>
      </c>
    </row>
    <row r="413" spans="7:16" ht="15">
      <c r="G413" t="s">
        <v>358</v>
      </c>
      <c r="H413" t="str">
        <f t="shared" si="13"/>
        <v>330220</v>
      </c>
      <c r="I413" s="106">
        <v>0</v>
      </c>
      <c r="J413" s="102" t="s">
        <v>1004</v>
      </c>
      <c r="M413" s="15" t="s">
        <v>358</v>
      </c>
      <c r="N413" s="15" t="str">
        <f t="shared" si="12"/>
        <v>330220</v>
      </c>
      <c r="O413" s="106">
        <v>0</v>
      </c>
      <c r="P413" s="102" t="s">
        <v>1004</v>
      </c>
    </row>
    <row r="414" spans="7:16" ht="15">
      <c r="G414" t="s">
        <v>359</v>
      </c>
      <c r="H414" t="str">
        <f t="shared" si="13"/>
        <v>330250</v>
      </c>
      <c r="I414" s="106">
        <v>0</v>
      </c>
      <c r="J414" s="102" t="s">
        <v>1004</v>
      </c>
      <c r="M414" s="15" t="s">
        <v>359</v>
      </c>
      <c r="N414" s="15" t="str">
        <f t="shared" si="12"/>
        <v>330250</v>
      </c>
      <c r="O414" s="106">
        <v>0</v>
      </c>
      <c r="P414" s="102" t="s">
        <v>1004</v>
      </c>
    </row>
    <row r="415" spans="7:16" ht="15">
      <c r="G415" t="s">
        <v>360</v>
      </c>
      <c r="H415" t="str">
        <f t="shared" si="13"/>
        <v>330300</v>
      </c>
      <c r="I415" s="106">
        <v>1.47E-2</v>
      </c>
      <c r="M415" s="15" t="s">
        <v>360</v>
      </c>
      <c r="N415" s="15" t="str">
        <f t="shared" si="12"/>
        <v>330300</v>
      </c>
      <c r="O415" s="106">
        <v>1.34E-2</v>
      </c>
    </row>
    <row r="416" spans="7:16" ht="15">
      <c r="G416" t="s">
        <v>361</v>
      </c>
      <c r="H416" t="str">
        <f t="shared" si="13"/>
        <v>330400</v>
      </c>
      <c r="I416" s="106">
        <v>2.29E-2</v>
      </c>
      <c r="M416" s="15" t="s">
        <v>361</v>
      </c>
      <c r="N416" s="15" t="str">
        <f t="shared" si="12"/>
        <v>330400</v>
      </c>
      <c r="O416" s="106">
        <v>1.1999999999999999E-3</v>
      </c>
    </row>
    <row r="417" spans="7:16" ht="15">
      <c r="G417" t="s">
        <v>362</v>
      </c>
      <c r="H417" t="str">
        <f t="shared" si="13"/>
        <v>331000</v>
      </c>
      <c r="I417" s="106">
        <v>1.9499999999999997E-2</v>
      </c>
      <c r="M417" s="15" t="s">
        <v>362</v>
      </c>
      <c r="N417" s="15" t="str">
        <f t="shared" si="12"/>
        <v>331000</v>
      </c>
      <c r="O417" s="106">
        <v>2.69E-2</v>
      </c>
    </row>
    <row r="418" spans="7:16" ht="15">
      <c r="G418" t="s">
        <v>363</v>
      </c>
      <c r="H418" t="str">
        <f t="shared" si="13"/>
        <v>331100</v>
      </c>
      <c r="I418" s="106">
        <v>2.4000000000000002E-3</v>
      </c>
      <c r="M418" s="15" t="s">
        <v>363</v>
      </c>
      <c r="N418" s="15" t="str">
        <f t="shared" si="12"/>
        <v>331100</v>
      </c>
      <c r="O418" s="106">
        <v>3.0999999999999999E-3</v>
      </c>
    </row>
    <row r="419" spans="7:16" ht="15">
      <c r="G419" t="s">
        <v>1077</v>
      </c>
      <c r="H419" t="str">
        <f t="shared" si="13"/>
        <v>331150</v>
      </c>
      <c r="I419" s="106">
        <v>6.0000000000000001E-3</v>
      </c>
      <c r="M419" s="15" t="s">
        <v>1077</v>
      </c>
      <c r="N419" s="15" t="str">
        <f t="shared" si="12"/>
        <v>331150</v>
      </c>
      <c r="O419" s="106">
        <v>6.0000000000000001E-3</v>
      </c>
    </row>
    <row r="420" spans="7:16" ht="15">
      <c r="G420" t="s">
        <v>364</v>
      </c>
      <c r="H420" t="str">
        <f t="shared" si="13"/>
        <v>331200</v>
      </c>
      <c r="I420" s="106">
        <v>2.7199999999999998E-2</v>
      </c>
      <c r="M420" s="15" t="s">
        <v>364</v>
      </c>
      <c r="N420" s="15" t="str">
        <f t="shared" si="12"/>
        <v>331200</v>
      </c>
      <c r="O420" s="106">
        <v>2.69E-2</v>
      </c>
    </row>
    <row r="421" spans="7:16" ht="15">
      <c r="G421" t="s">
        <v>365</v>
      </c>
      <c r="H421" t="str">
        <f t="shared" si="13"/>
        <v>332000</v>
      </c>
      <c r="I421" s="106">
        <v>2.0499999999999997E-2</v>
      </c>
      <c r="M421" s="15" t="s">
        <v>365</v>
      </c>
      <c r="N421" s="15" t="str">
        <f t="shared" si="12"/>
        <v>332000</v>
      </c>
      <c r="O421" s="106">
        <v>1.95E-2</v>
      </c>
    </row>
    <row r="422" spans="7:16" ht="15">
      <c r="G422" t="s">
        <v>366</v>
      </c>
      <c r="H422" t="str">
        <f t="shared" si="13"/>
        <v>332100</v>
      </c>
      <c r="I422" s="106">
        <v>2.8500000000000001E-2</v>
      </c>
      <c r="M422" s="15" t="s">
        <v>366</v>
      </c>
      <c r="N422" s="15" t="str">
        <f t="shared" si="12"/>
        <v>332100</v>
      </c>
      <c r="O422" s="106">
        <v>2.8900000000000002E-2</v>
      </c>
    </row>
    <row r="423" spans="7:16" ht="15">
      <c r="G423" t="s">
        <v>367</v>
      </c>
      <c r="H423" t="str">
        <f t="shared" si="13"/>
        <v>332200</v>
      </c>
      <c r="I423" s="106">
        <v>6.4999999999999997E-3</v>
      </c>
      <c r="M423" s="15" t="s">
        <v>367</v>
      </c>
      <c r="N423" s="15" t="str">
        <f t="shared" si="12"/>
        <v>332200</v>
      </c>
      <c r="O423" s="106">
        <v>3.3E-3</v>
      </c>
    </row>
    <row r="424" spans="7:16" ht="15">
      <c r="G424" t="s">
        <v>368</v>
      </c>
      <c r="H424" t="str">
        <f t="shared" si="13"/>
        <v>333000</v>
      </c>
      <c r="I424" s="106">
        <v>4.5000000000000005E-3</v>
      </c>
      <c r="M424" s="15" t="s">
        <v>368</v>
      </c>
      <c r="N424" s="15" t="str">
        <f t="shared" si="12"/>
        <v>333000</v>
      </c>
      <c r="O424" s="106">
        <v>2.5999999999999999E-3</v>
      </c>
    </row>
    <row r="425" spans="7:16" ht="15">
      <c r="G425" t="s">
        <v>369</v>
      </c>
      <c r="H425" t="str">
        <f t="shared" si="13"/>
        <v>334000</v>
      </c>
      <c r="I425" s="106">
        <v>8.5000000000000006E-3</v>
      </c>
      <c r="M425" s="15" t="s">
        <v>369</v>
      </c>
      <c r="N425" s="15" t="str">
        <f t="shared" si="12"/>
        <v>334000</v>
      </c>
      <c r="O425" s="106">
        <v>1.6E-2</v>
      </c>
    </row>
    <row r="426" spans="7:16" ht="15">
      <c r="G426" t="s">
        <v>370</v>
      </c>
      <c r="H426" t="str">
        <f t="shared" si="13"/>
        <v>335000</v>
      </c>
      <c r="I426" s="106">
        <v>1.6899999999999998E-2</v>
      </c>
      <c r="M426" s="15" t="s">
        <v>370</v>
      </c>
      <c r="N426" s="15" t="str">
        <f t="shared" si="12"/>
        <v>335000</v>
      </c>
      <c r="O426" s="106">
        <v>2.2000000000000002E-2</v>
      </c>
    </row>
    <row r="427" spans="7:16" ht="15">
      <c r="G427" t="s">
        <v>371</v>
      </c>
      <c r="H427" t="str">
        <f t="shared" si="13"/>
        <v>335150</v>
      </c>
      <c r="I427" s="106">
        <v>1.2200000000000001E-2</v>
      </c>
      <c r="M427" s="15" t="s">
        <v>371</v>
      </c>
      <c r="N427" s="15" t="str">
        <f t="shared" si="12"/>
        <v>335150</v>
      </c>
      <c r="O427" s="106">
        <v>3.1200000000000002E-2</v>
      </c>
    </row>
    <row r="428" spans="7:16" ht="15">
      <c r="G428" t="s">
        <v>372</v>
      </c>
      <c r="H428" t="str">
        <f t="shared" si="13"/>
        <v>335200</v>
      </c>
      <c r="I428" s="106">
        <v>2.3100000000000002E-2</v>
      </c>
      <c r="M428" s="15" t="s">
        <v>372</v>
      </c>
      <c r="N428" s="15" t="str">
        <f t="shared" si="12"/>
        <v>335200</v>
      </c>
      <c r="O428" s="106">
        <v>3.1800000000000002E-2</v>
      </c>
    </row>
    <row r="429" spans="7:16" ht="15">
      <c r="G429" t="s">
        <v>373</v>
      </c>
      <c r="H429" t="str">
        <f t="shared" si="13"/>
        <v>336000</v>
      </c>
      <c r="I429" s="106">
        <v>2.6199999999999998E-2</v>
      </c>
      <c r="M429" s="15" t="s">
        <v>373</v>
      </c>
      <c r="N429" s="15" t="str">
        <f t="shared" si="12"/>
        <v>336000</v>
      </c>
      <c r="O429" s="106">
        <v>2.6199999999999998E-2</v>
      </c>
    </row>
    <row r="430" spans="7:16" ht="15">
      <c r="G430" t="s">
        <v>374</v>
      </c>
      <c r="H430" t="str">
        <f t="shared" si="13"/>
        <v>330200</v>
      </c>
      <c r="I430" s="106">
        <v>0</v>
      </c>
      <c r="J430" s="102" t="s">
        <v>1004</v>
      </c>
      <c r="M430" s="15" t="s">
        <v>374</v>
      </c>
      <c r="N430" s="15" t="str">
        <f t="shared" si="12"/>
        <v>330200</v>
      </c>
      <c r="O430" s="106">
        <v>0</v>
      </c>
      <c r="P430" s="102" t="s">
        <v>1004</v>
      </c>
    </row>
    <row r="431" spans="7:16" ht="15">
      <c r="G431" t="s">
        <v>375</v>
      </c>
      <c r="H431" t="str">
        <f t="shared" si="13"/>
        <v>331000</v>
      </c>
      <c r="I431" s="106">
        <v>1.7899999999999999E-2</v>
      </c>
      <c r="M431" s="15" t="s">
        <v>375</v>
      </c>
      <c r="N431" s="15" t="str">
        <f t="shared" si="12"/>
        <v>331000</v>
      </c>
      <c r="O431" s="106">
        <v>1.83E-2</v>
      </c>
    </row>
    <row r="432" spans="7:16" ht="15">
      <c r="G432" t="s">
        <v>376</v>
      </c>
      <c r="H432" t="str">
        <f t="shared" si="13"/>
        <v>331100</v>
      </c>
      <c r="I432" s="106">
        <v>2.92E-2</v>
      </c>
      <c r="M432" s="15" t="s">
        <v>376</v>
      </c>
      <c r="N432" s="15" t="str">
        <f t="shared" si="12"/>
        <v>331100</v>
      </c>
      <c r="O432" s="106">
        <v>2.92E-2</v>
      </c>
    </row>
    <row r="433" spans="7:15" ht="15">
      <c r="G433" t="s">
        <v>1078</v>
      </c>
      <c r="H433" t="str">
        <f t="shared" si="13"/>
        <v>331150</v>
      </c>
      <c r="I433" s="106">
        <v>9.7000000000000003E-3</v>
      </c>
      <c r="M433" s="15" t="s">
        <v>1078</v>
      </c>
      <c r="N433" s="15" t="str">
        <f t="shared" si="12"/>
        <v>331150</v>
      </c>
      <c r="O433" s="106">
        <v>9.7000000000000003E-3</v>
      </c>
    </row>
    <row r="434" spans="7:15" ht="15">
      <c r="G434" t="s">
        <v>377</v>
      </c>
      <c r="H434" t="str">
        <f t="shared" si="13"/>
        <v>331200</v>
      </c>
      <c r="I434" s="106">
        <v>2.47E-2</v>
      </c>
      <c r="M434" s="15" t="s">
        <v>377</v>
      </c>
      <c r="N434" s="15" t="str">
        <f t="shared" si="12"/>
        <v>331200</v>
      </c>
      <c r="O434" s="106">
        <v>2.3799999999999998E-2</v>
      </c>
    </row>
    <row r="435" spans="7:15" ht="15">
      <c r="G435" t="s">
        <v>378</v>
      </c>
      <c r="H435" t="str">
        <f t="shared" si="13"/>
        <v>332000</v>
      </c>
      <c r="I435" s="106">
        <v>1.9100000000000002E-2</v>
      </c>
      <c r="M435" s="15" t="s">
        <v>378</v>
      </c>
      <c r="N435" s="15" t="str">
        <f t="shared" si="12"/>
        <v>332000</v>
      </c>
      <c r="O435" s="106">
        <v>1.9E-2</v>
      </c>
    </row>
    <row r="436" spans="7:15" ht="15">
      <c r="G436" t="s">
        <v>379</v>
      </c>
      <c r="H436" t="str">
        <f t="shared" si="13"/>
        <v>333000</v>
      </c>
      <c r="I436" s="106">
        <v>2.2200000000000001E-2</v>
      </c>
      <c r="M436" s="15" t="s">
        <v>379</v>
      </c>
      <c r="N436" s="15" t="str">
        <f t="shared" si="12"/>
        <v>333000</v>
      </c>
      <c r="O436" s="106">
        <v>2.1299999999999999E-2</v>
      </c>
    </row>
    <row r="437" spans="7:15" ht="15">
      <c r="G437" t="s">
        <v>380</v>
      </c>
      <c r="H437" t="str">
        <f t="shared" si="13"/>
        <v>334000</v>
      </c>
      <c r="I437" s="106">
        <v>3.6600000000000001E-2</v>
      </c>
      <c r="M437" s="15" t="s">
        <v>380</v>
      </c>
      <c r="N437" s="15" t="str">
        <f t="shared" si="12"/>
        <v>334000</v>
      </c>
      <c r="O437" s="106">
        <v>3.7400000000000003E-2</v>
      </c>
    </row>
    <row r="438" spans="7:15" ht="15">
      <c r="G438" t="s">
        <v>381</v>
      </c>
      <c r="H438" t="str">
        <f t="shared" si="13"/>
        <v>335000</v>
      </c>
      <c r="I438" s="106">
        <v>2.3E-2</v>
      </c>
      <c r="M438" s="15" t="s">
        <v>381</v>
      </c>
      <c r="N438" s="15" t="str">
        <f t="shared" si="12"/>
        <v>335000</v>
      </c>
      <c r="O438" s="106">
        <v>2.1600000000000001E-2</v>
      </c>
    </row>
    <row r="439" spans="7:15" ht="15">
      <c r="G439" t="s">
        <v>1079</v>
      </c>
      <c r="H439" t="str">
        <f t="shared" si="13"/>
        <v>335150</v>
      </c>
      <c r="I439" s="106">
        <v>1.1900000000000001E-2</v>
      </c>
      <c r="M439" s="15" t="s">
        <v>1079</v>
      </c>
      <c r="N439" s="15" t="str">
        <f t="shared" si="12"/>
        <v>335150</v>
      </c>
      <c r="O439" s="106">
        <v>1.1900000000000001E-2</v>
      </c>
    </row>
    <row r="440" spans="7:15" ht="15">
      <c r="G440" t="s">
        <v>382</v>
      </c>
      <c r="H440" t="str">
        <f t="shared" si="13"/>
        <v>336000</v>
      </c>
      <c r="I440" s="106">
        <v>2.8900000000000002E-2</v>
      </c>
      <c r="M440" s="15" t="s">
        <v>382</v>
      </c>
      <c r="N440" s="15" t="str">
        <f t="shared" si="12"/>
        <v>336000</v>
      </c>
      <c r="O440" s="106">
        <v>2.5099999999999997E-2</v>
      </c>
    </row>
    <row r="441" spans="7:15" ht="15">
      <c r="G441" t="s">
        <v>383</v>
      </c>
      <c r="H441" t="str">
        <f t="shared" si="13"/>
        <v>361000</v>
      </c>
      <c r="I441" s="106">
        <v>1.72E-2</v>
      </c>
      <c r="M441" s="15" t="s">
        <v>383</v>
      </c>
      <c r="N441" s="15" t="str">
        <f t="shared" si="12"/>
        <v>361000</v>
      </c>
      <c r="O441" s="106">
        <v>1.72E-2</v>
      </c>
    </row>
    <row r="442" spans="7:15" ht="15">
      <c r="G442" t="s">
        <v>384</v>
      </c>
      <c r="H442" t="str">
        <f t="shared" si="13"/>
        <v>362000</v>
      </c>
      <c r="I442" s="106">
        <v>2.6799999999999997E-2</v>
      </c>
      <c r="M442" s="15" t="s">
        <v>384</v>
      </c>
      <c r="N442" s="15" t="str">
        <f t="shared" si="12"/>
        <v>362000</v>
      </c>
      <c r="O442" s="110">
        <v>2.58E-2</v>
      </c>
    </row>
    <row r="443" spans="7:15" ht="15">
      <c r="G443" t="s">
        <v>385</v>
      </c>
      <c r="H443" t="str">
        <f t="shared" si="13"/>
        <v>364000</v>
      </c>
      <c r="I443" s="106">
        <v>2.5700000000000001E-2</v>
      </c>
      <c r="M443" s="15" t="s">
        <v>385</v>
      </c>
      <c r="N443" s="15" t="str">
        <f t="shared" si="12"/>
        <v>364000</v>
      </c>
      <c r="O443" s="110">
        <v>2.69E-2</v>
      </c>
    </row>
    <row r="444" spans="7:15" ht="15">
      <c r="G444" t="s">
        <v>386</v>
      </c>
      <c r="H444" t="str">
        <f t="shared" si="13"/>
        <v>365000</v>
      </c>
      <c r="I444" s="106">
        <v>2.4500000000000001E-2</v>
      </c>
      <c r="M444" s="15" t="s">
        <v>386</v>
      </c>
      <c r="N444" s="15" t="str">
        <f t="shared" si="12"/>
        <v>365000</v>
      </c>
      <c r="O444" s="110">
        <v>2.46E-2</v>
      </c>
    </row>
    <row r="445" spans="7:15" ht="15">
      <c r="G445" t="s">
        <v>387</v>
      </c>
      <c r="H445" t="str">
        <f t="shared" si="13"/>
        <v>366000</v>
      </c>
      <c r="I445" s="106">
        <v>2.1400000000000002E-2</v>
      </c>
      <c r="M445" s="15" t="s">
        <v>387</v>
      </c>
      <c r="N445" s="15" t="str">
        <f t="shared" si="12"/>
        <v>366000</v>
      </c>
      <c r="O445" s="110">
        <v>1.8200000000000001E-2</v>
      </c>
    </row>
    <row r="446" spans="7:15" ht="15">
      <c r="G446" t="s">
        <v>388</v>
      </c>
      <c r="H446" t="str">
        <f t="shared" si="13"/>
        <v>367000</v>
      </c>
      <c r="I446" s="106">
        <v>2.9900000000000003E-2</v>
      </c>
      <c r="M446" s="15" t="s">
        <v>388</v>
      </c>
      <c r="N446" s="15" t="str">
        <f t="shared" si="12"/>
        <v>367000</v>
      </c>
      <c r="O446" s="110">
        <v>2.4299999999999999E-2</v>
      </c>
    </row>
    <row r="447" spans="7:15" ht="15">
      <c r="G447" t="s">
        <v>389</v>
      </c>
      <c r="H447" t="str">
        <f t="shared" si="13"/>
        <v>368000</v>
      </c>
      <c r="I447" s="106">
        <v>2.1599999999999998E-2</v>
      </c>
      <c r="M447" s="15" t="s">
        <v>389</v>
      </c>
      <c r="N447" s="15" t="str">
        <f t="shared" si="12"/>
        <v>368000</v>
      </c>
      <c r="O447" s="110">
        <v>2.0299999999999999E-2</v>
      </c>
    </row>
    <row r="448" spans="7:15" ht="15">
      <c r="G448" t="s">
        <v>390</v>
      </c>
      <c r="H448" t="str">
        <f t="shared" si="13"/>
        <v>369100</v>
      </c>
      <c r="I448" s="106">
        <v>2.0799999999999999E-2</v>
      </c>
      <c r="M448" s="15" t="s">
        <v>390</v>
      </c>
      <c r="N448" s="15" t="str">
        <f t="shared" si="12"/>
        <v>369100</v>
      </c>
      <c r="O448" s="110">
        <v>1.66E-2</v>
      </c>
    </row>
    <row r="449" spans="7:16" ht="15">
      <c r="G449" t="s">
        <v>391</v>
      </c>
      <c r="H449" t="str">
        <f t="shared" si="13"/>
        <v>369300</v>
      </c>
      <c r="I449" s="106">
        <v>2.06E-2</v>
      </c>
      <c r="M449" s="15" t="s">
        <v>391</v>
      </c>
      <c r="N449" s="15" t="str">
        <f t="shared" si="12"/>
        <v>369300</v>
      </c>
      <c r="O449" s="110">
        <v>1.7600000000000001E-2</v>
      </c>
    </row>
    <row r="450" spans="7:16" ht="15">
      <c r="G450" t="s">
        <v>392</v>
      </c>
      <c r="H450" t="str">
        <f t="shared" si="13"/>
        <v>370000</v>
      </c>
      <c r="I450" s="106">
        <v>9.06E-2</v>
      </c>
      <c r="M450" s="15" t="s">
        <v>392</v>
      </c>
      <c r="N450" s="15" t="str">
        <f t="shared" si="12"/>
        <v>370000</v>
      </c>
      <c r="O450" s="106">
        <v>5.57E-2</v>
      </c>
    </row>
    <row r="451" spans="7:16" ht="15">
      <c r="G451" t="s">
        <v>393</v>
      </c>
      <c r="H451" t="str">
        <f t="shared" si="13"/>
        <v>373200</v>
      </c>
      <c r="I451" s="106">
        <v>2.01E-2</v>
      </c>
      <c r="M451" s="15" t="s">
        <v>393</v>
      </c>
      <c r="N451" s="15" t="str">
        <f t="shared" ref="N451:N514" si="14">RIGHT(M451,6)</f>
        <v>373200</v>
      </c>
      <c r="O451" s="110">
        <v>2.7E-2</v>
      </c>
    </row>
    <row r="452" spans="7:16" ht="15">
      <c r="G452" t="s">
        <v>394</v>
      </c>
      <c r="H452" t="str">
        <f t="shared" ref="H452:H515" si="15">RIGHT(G452,6)</f>
        <v>373400</v>
      </c>
      <c r="I452" s="106">
        <v>3.0400000000000003E-2</v>
      </c>
      <c r="M452" s="15" t="s">
        <v>394</v>
      </c>
      <c r="N452" s="15" t="str">
        <f t="shared" si="14"/>
        <v>373400</v>
      </c>
      <c r="O452" s="110">
        <v>3.7499999999999999E-2</v>
      </c>
    </row>
    <row r="453" spans="7:16" ht="15">
      <c r="G453" t="s">
        <v>1080</v>
      </c>
      <c r="H453" t="str">
        <f t="shared" si="15"/>
        <v>373500</v>
      </c>
      <c r="I453" s="106">
        <v>6.6600000000000006E-2</v>
      </c>
      <c r="M453" s="15" t="s">
        <v>1080</v>
      </c>
      <c r="N453" s="15" t="str">
        <f t="shared" si="14"/>
        <v>373500</v>
      </c>
      <c r="O453" s="110">
        <v>3.2599999999999997E-2</v>
      </c>
    </row>
    <row r="454" spans="7:16" ht="15">
      <c r="G454" t="s">
        <v>395</v>
      </c>
      <c r="H454" t="str">
        <f t="shared" si="15"/>
        <v>397000</v>
      </c>
      <c r="I454" s="106">
        <v>6.6699999999999995E-2</v>
      </c>
      <c r="M454" s="15" t="s">
        <v>395</v>
      </c>
      <c r="N454" s="15" t="str">
        <f t="shared" si="14"/>
        <v>397000</v>
      </c>
      <c r="O454" s="106">
        <v>6.6699999999999995E-2</v>
      </c>
    </row>
    <row r="455" spans="7:16" ht="15">
      <c r="G455" t="s">
        <v>396</v>
      </c>
      <c r="H455" t="str">
        <f t="shared" si="15"/>
        <v>397500</v>
      </c>
      <c r="I455" s="106">
        <v>6.6699999999999995E-2</v>
      </c>
      <c r="M455" s="15" t="s">
        <v>396</v>
      </c>
      <c r="N455" s="15" t="str">
        <f t="shared" si="14"/>
        <v>397500</v>
      </c>
      <c r="O455" s="106">
        <v>6.6699999999999995E-2</v>
      </c>
    </row>
    <row r="456" spans="7:16" ht="15">
      <c r="G456" t="s">
        <v>397</v>
      </c>
      <c r="H456" t="str">
        <f t="shared" si="15"/>
        <v>340200</v>
      </c>
      <c r="I456" s="106">
        <v>0</v>
      </c>
      <c r="J456" s="102" t="s">
        <v>1004</v>
      </c>
      <c r="M456" s="15" t="s">
        <v>397</v>
      </c>
      <c r="N456" s="15" t="str">
        <f t="shared" si="14"/>
        <v>340200</v>
      </c>
      <c r="O456" s="106">
        <v>0</v>
      </c>
      <c r="P456" s="102" t="s">
        <v>1004</v>
      </c>
    </row>
    <row r="457" spans="7:16" ht="15">
      <c r="G457" t="s">
        <v>398</v>
      </c>
      <c r="H457" t="str">
        <f t="shared" si="15"/>
        <v>341000</v>
      </c>
      <c r="I457" s="106">
        <v>0.30780000000000002</v>
      </c>
      <c r="M457" s="15" t="s">
        <v>398</v>
      </c>
      <c r="N457" s="15" t="str">
        <f t="shared" si="14"/>
        <v>341000</v>
      </c>
      <c r="O457" s="106">
        <v>2.3E-3</v>
      </c>
    </row>
    <row r="458" spans="7:16" ht="15">
      <c r="G458" t="s">
        <v>399</v>
      </c>
      <c r="H458" t="str">
        <f t="shared" si="15"/>
        <v>342000</v>
      </c>
      <c r="I458" s="106">
        <v>0</v>
      </c>
      <c r="M458" s="15" t="s">
        <v>399</v>
      </c>
      <c r="N458" s="15" t="str">
        <f t="shared" si="14"/>
        <v>342000</v>
      </c>
      <c r="O458" s="106">
        <v>5.7999999999999996E-3</v>
      </c>
    </row>
    <row r="459" spans="7:16" ht="15">
      <c r="G459" t="s">
        <v>400</v>
      </c>
      <c r="H459" t="str">
        <f t="shared" si="15"/>
        <v>343000</v>
      </c>
      <c r="I459" s="106">
        <v>2.5100000000000001E-2</v>
      </c>
      <c r="M459" s="15" t="s">
        <v>400</v>
      </c>
      <c r="N459" s="15" t="str">
        <f t="shared" si="14"/>
        <v>343000</v>
      </c>
      <c r="O459" s="106">
        <v>3.0999999999999999E-3</v>
      </c>
    </row>
    <row r="460" spans="7:16" ht="15">
      <c r="G460" t="s">
        <v>401</v>
      </c>
      <c r="H460" t="str">
        <f t="shared" si="15"/>
        <v>344000</v>
      </c>
      <c r="I460" s="106">
        <v>2.5600000000000001E-2</v>
      </c>
      <c r="M460" s="15" t="s">
        <v>401</v>
      </c>
      <c r="N460" s="15" t="str">
        <f t="shared" si="14"/>
        <v>344000</v>
      </c>
      <c r="O460" s="106">
        <v>9.5999999999999992E-3</v>
      </c>
    </row>
    <row r="461" spans="7:16" ht="15">
      <c r="G461" t="s">
        <v>402</v>
      </c>
      <c r="H461" t="str">
        <f t="shared" si="15"/>
        <v>345000</v>
      </c>
      <c r="I461" s="106">
        <v>0.1694</v>
      </c>
      <c r="M461" s="15" t="s">
        <v>402</v>
      </c>
      <c r="N461" s="15" t="str">
        <f t="shared" si="14"/>
        <v>345000</v>
      </c>
      <c r="O461" s="106">
        <v>8.9999999999999998E-4</v>
      </c>
    </row>
    <row r="462" spans="7:16" ht="15">
      <c r="G462" t="s">
        <v>403</v>
      </c>
      <c r="H462" t="str">
        <f t="shared" si="15"/>
        <v>346000</v>
      </c>
      <c r="I462" s="106">
        <v>0.23280000000000001</v>
      </c>
      <c r="M462" s="15" t="s">
        <v>403</v>
      </c>
      <c r="N462" s="15" t="str">
        <f t="shared" si="14"/>
        <v>346000</v>
      </c>
      <c r="O462" s="106">
        <v>2E-3</v>
      </c>
    </row>
    <row r="463" spans="7:16" ht="15">
      <c r="G463" t="s">
        <v>404</v>
      </c>
      <c r="H463" t="str">
        <f t="shared" si="15"/>
        <v>330200</v>
      </c>
      <c r="I463" s="106">
        <v>0</v>
      </c>
      <c r="J463" s="102" t="s">
        <v>1004</v>
      </c>
      <c r="M463" s="15" t="s">
        <v>404</v>
      </c>
      <c r="N463" s="15" t="str">
        <f t="shared" si="14"/>
        <v>330200</v>
      </c>
      <c r="O463" s="106">
        <v>0</v>
      </c>
      <c r="P463" s="102" t="s">
        <v>1004</v>
      </c>
    </row>
    <row r="464" spans="7:16" ht="15">
      <c r="G464" t="s">
        <v>405</v>
      </c>
      <c r="H464" t="str">
        <f t="shared" si="15"/>
        <v>330300</v>
      </c>
      <c r="I464" s="106">
        <v>6.7999999999999996E-3</v>
      </c>
      <c r="M464" s="15" t="s">
        <v>405</v>
      </c>
      <c r="N464" s="15" t="str">
        <f t="shared" si="14"/>
        <v>330300</v>
      </c>
      <c r="O464" s="106">
        <v>5.7999999999999996E-3</v>
      </c>
    </row>
    <row r="465" spans="7:16" ht="15">
      <c r="G465" t="s">
        <v>406</v>
      </c>
      <c r="H465" t="str">
        <f t="shared" si="15"/>
        <v>330400</v>
      </c>
      <c r="I465" s="106">
        <v>1.0200000000000001E-2</v>
      </c>
      <c r="M465" s="15" t="s">
        <v>406</v>
      </c>
      <c r="N465" s="15" t="str">
        <f t="shared" si="14"/>
        <v>330400</v>
      </c>
      <c r="O465" s="106">
        <v>0</v>
      </c>
    </row>
    <row r="466" spans="7:16" ht="15">
      <c r="G466" t="s">
        <v>407</v>
      </c>
      <c r="H466" t="str">
        <f t="shared" si="15"/>
        <v>331000</v>
      </c>
      <c r="I466" s="106">
        <v>2.3100000000000002E-2</v>
      </c>
      <c r="M466" s="15" t="s">
        <v>407</v>
      </c>
      <c r="N466" s="15" t="str">
        <f t="shared" si="14"/>
        <v>331000</v>
      </c>
      <c r="O466" s="106">
        <v>2.5099999999999997E-2</v>
      </c>
    </row>
    <row r="467" spans="7:16" ht="15">
      <c r="G467" t="s">
        <v>1081</v>
      </c>
      <c r="H467" t="str">
        <f t="shared" si="15"/>
        <v>331150</v>
      </c>
      <c r="I467" s="106">
        <v>6.0000000000000001E-3</v>
      </c>
      <c r="M467" s="15" t="s">
        <v>1081</v>
      </c>
      <c r="N467" s="15" t="str">
        <f t="shared" si="14"/>
        <v>331150</v>
      </c>
      <c r="O467" s="106">
        <v>6.0000000000000001E-3</v>
      </c>
    </row>
    <row r="468" spans="7:16" ht="15">
      <c r="G468" t="s">
        <v>408</v>
      </c>
      <c r="H468" t="str">
        <f t="shared" si="15"/>
        <v>331200</v>
      </c>
      <c r="I468" s="106">
        <v>2.5100000000000001E-2</v>
      </c>
      <c r="M468" s="15" t="s">
        <v>408</v>
      </c>
      <c r="N468" s="15" t="str">
        <f t="shared" si="14"/>
        <v>331200</v>
      </c>
      <c r="O468" s="106">
        <v>2.3399999999999997E-2</v>
      </c>
    </row>
    <row r="469" spans="7:16" ht="15">
      <c r="G469" t="s">
        <v>409</v>
      </c>
      <c r="H469" t="str">
        <f t="shared" si="15"/>
        <v>332000</v>
      </c>
      <c r="I469" s="106">
        <v>2.35E-2</v>
      </c>
      <c r="M469" s="15" t="s">
        <v>409</v>
      </c>
      <c r="N469" s="15" t="str">
        <f t="shared" si="14"/>
        <v>332000</v>
      </c>
      <c r="O469" s="106">
        <v>2.8799999999999999E-2</v>
      </c>
    </row>
    <row r="470" spans="7:16" ht="15">
      <c r="G470" t="s">
        <v>410</v>
      </c>
      <c r="H470" t="str">
        <f t="shared" si="15"/>
        <v>332100</v>
      </c>
      <c r="I470" s="106">
        <v>1.67E-2</v>
      </c>
      <c r="M470" s="15" t="s">
        <v>410</v>
      </c>
      <c r="N470" s="15" t="str">
        <f t="shared" si="14"/>
        <v>332100</v>
      </c>
      <c r="O470" s="106">
        <v>2.5399999999999999E-2</v>
      </c>
    </row>
    <row r="471" spans="7:16" ht="15">
      <c r="G471" t="s">
        <v>411</v>
      </c>
      <c r="H471" t="str">
        <f t="shared" si="15"/>
        <v>332150</v>
      </c>
      <c r="I471" s="106">
        <v>2.52E-2</v>
      </c>
      <c r="M471" s="15" t="s">
        <v>411</v>
      </c>
      <c r="N471" s="15" t="str">
        <f t="shared" si="14"/>
        <v>332150</v>
      </c>
      <c r="O471" s="106">
        <v>2.53E-2</v>
      </c>
    </row>
    <row r="472" spans="7:16" ht="15">
      <c r="G472" t="s">
        <v>412</v>
      </c>
      <c r="H472" t="str">
        <f t="shared" si="15"/>
        <v>332200</v>
      </c>
      <c r="I472" s="106">
        <v>1.84E-2</v>
      </c>
      <c r="M472" s="15" t="s">
        <v>412</v>
      </c>
      <c r="N472" s="15" t="str">
        <f t="shared" si="14"/>
        <v>332200</v>
      </c>
      <c r="O472" s="106">
        <v>3.4000000000000002E-2</v>
      </c>
    </row>
    <row r="473" spans="7:16" ht="15">
      <c r="G473" t="s">
        <v>413</v>
      </c>
      <c r="H473" t="str">
        <f t="shared" si="15"/>
        <v>333000</v>
      </c>
      <c r="I473" s="106">
        <v>2.5799999999999997E-2</v>
      </c>
      <c r="M473" s="15" t="s">
        <v>413</v>
      </c>
      <c r="N473" s="15" t="str">
        <f t="shared" si="14"/>
        <v>333000</v>
      </c>
      <c r="O473" s="106">
        <v>3.1699999999999999E-2</v>
      </c>
    </row>
    <row r="474" spans="7:16" ht="15">
      <c r="G474" t="s">
        <v>414</v>
      </c>
      <c r="H474" t="str">
        <f t="shared" si="15"/>
        <v>334000</v>
      </c>
      <c r="I474" s="106">
        <v>2.92E-2</v>
      </c>
      <c r="M474" s="15" t="s">
        <v>414</v>
      </c>
      <c r="N474" s="15" t="str">
        <f t="shared" si="14"/>
        <v>334000</v>
      </c>
      <c r="O474" s="106">
        <v>3.3099999999999997E-2</v>
      </c>
    </row>
    <row r="475" spans="7:16" ht="15">
      <c r="G475" t="s">
        <v>415</v>
      </c>
      <c r="H475" t="str">
        <f t="shared" si="15"/>
        <v>335000</v>
      </c>
      <c r="I475" s="106">
        <v>2.6800000000000001E-2</v>
      </c>
      <c r="M475" s="15" t="s">
        <v>415</v>
      </c>
      <c r="N475" s="15" t="str">
        <f t="shared" si="14"/>
        <v>335000</v>
      </c>
      <c r="O475" s="106">
        <v>2.86E-2</v>
      </c>
    </row>
    <row r="476" spans="7:16" ht="15">
      <c r="G476" t="s">
        <v>1082</v>
      </c>
      <c r="H476" t="str">
        <f t="shared" si="15"/>
        <v>335150</v>
      </c>
      <c r="I476" s="106">
        <v>8.8000000000000005E-3</v>
      </c>
      <c r="M476" s="15" t="s">
        <v>1082</v>
      </c>
      <c r="N476" s="15" t="str">
        <f t="shared" si="14"/>
        <v>335150</v>
      </c>
      <c r="O476" s="106">
        <v>8.8000000000000005E-3</v>
      </c>
    </row>
    <row r="477" spans="7:16" ht="15">
      <c r="G477" t="s">
        <v>416</v>
      </c>
      <c r="H477" t="str">
        <f t="shared" si="15"/>
        <v>335200</v>
      </c>
      <c r="I477" s="106">
        <v>2.3100000000000002E-2</v>
      </c>
      <c r="M477" s="15" t="s">
        <v>416</v>
      </c>
      <c r="N477" s="15" t="str">
        <f t="shared" si="14"/>
        <v>335200</v>
      </c>
      <c r="O477" s="106">
        <v>2.7400000000000001E-2</v>
      </c>
    </row>
    <row r="478" spans="7:16" ht="15">
      <c r="G478" t="s">
        <v>417</v>
      </c>
      <c r="H478" t="str">
        <f t="shared" si="15"/>
        <v>336000</v>
      </c>
      <c r="I478" s="106">
        <v>2.7E-2</v>
      </c>
      <c r="M478" s="15" t="s">
        <v>417</v>
      </c>
      <c r="N478" s="15" t="str">
        <f t="shared" si="14"/>
        <v>336000</v>
      </c>
      <c r="O478" s="106">
        <v>2.35E-2</v>
      </c>
    </row>
    <row r="479" spans="7:16" ht="15">
      <c r="G479" t="s">
        <v>1083</v>
      </c>
      <c r="H479" t="str">
        <f t="shared" si="15"/>
        <v>303000</v>
      </c>
      <c r="I479" s="106">
        <v>0.1</v>
      </c>
      <c r="M479" s="15" t="s">
        <v>1083</v>
      </c>
      <c r="N479" s="15" t="str">
        <f t="shared" si="14"/>
        <v>303000</v>
      </c>
      <c r="O479" s="106">
        <v>0.1</v>
      </c>
    </row>
    <row r="480" spans="7:16" ht="15">
      <c r="G480" t="s">
        <v>418</v>
      </c>
      <c r="H480" t="str">
        <f t="shared" si="15"/>
        <v>330200</v>
      </c>
      <c r="I480" s="106">
        <v>0</v>
      </c>
      <c r="J480" s="102" t="s">
        <v>1004</v>
      </c>
      <c r="M480" s="15" t="s">
        <v>418</v>
      </c>
      <c r="N480" s="15" t="str">
        <f t="shared" si="14"/>
        <v>330200</v>
      </c>
      <c r="O480" s="106">
        <v>0</v>
      </c>
      <c r="P480" s="102" t="s">
        <v>1004</v>
      </c>
    </row>
    <row r="481" spans="7:16" ht="15">
      <c r="G481" t="s">
        <v>419</v>
      </c>
      <c r="H481" t="str">
        <f t="shared" si="15"/>
        <v>330210</v>
      </c>
      <c r="I481" s="106">
        <v>0</v>
      </c>
      <c r="J481" s="102" t="s">
        <v>1004</v>
      </c>
      <c r="M481" s="15" t="s">
        <v>419</v>
      </c>
      <c r="N481" s="15" t="str">
        <f t="shared" si="14"/>
        <v>330210</v>
      </c>
      <c r="O481" s="106">
        <v>0</v>
      </c>
      <c r="P481" s="102" t="s">
        <v>1004</v>
      </c>
    </row>
    <row r="482" spans="7:16" ht="15">
      <c r="G482" t="s">
        <v>420</v>
      </c>
      <c r="H482" t="str">
        <f t="shared" si="15"/>
        <v>330220</v>
      </c>
      <c r="I482" s="106">
        <v>0</v>
      </c>
      <c r="J482" s="102" t="s">
        <v>1004</v>
      </c>
      <c r="M482" s="15" t="s">
        <v>420</v>
      </c>
      <c r="N482" s="15" t="str">
        <f t="shared" si="14"/>
        <v>330220</v>
      </c>
      <c r="O482" s="106">
        <v>0</v>
      </c>
      <c r="P482" s="102" t="s">
        <v>1004</v>
      </c>
    </row>
    <row r="483" spans="7:16" ht="15">
      <c r="G483" t="s">
        <v>421</v>
      </c>
      <c r="H483" t="str">
        <f t="shared" si="15"/>
        <v>330250</v>
      </c>
      <c r="I483" s="106">
        <v>0</v>
      </c>
      <c r="J483" s="102" t="s">
        <v>1004</v>
      </c>
      <c r="M483" s="15" t="s">
        <v>421</v>
      </c>
      <c r="N483" s="15" t="str">
        <f t="shared" si="14"/>
        <v>330250</v>
      </c>
      <c r="O483" s="106">
        <v>0</v>
      </c>
      <c r="P483" s="102" t="s">
        <v>1004</v>
      </c>
    </row>
    <row r="484" spans="7:16" ht="15">
      <c r="G484" t="s">
        <v>422</v>
      </c>
      <c r="H484" t="str">
        <f t="shared" si="15"/>
        <v>330300</v>
      </c>
      <c r="I484" s="106">
        <v>1.78E-2</v>
      </c>
      <c r="M484" s="15" t="s">
        <v>422</v>
      </c>
      <c r="N484" s="15" t="str">
        <f t="shared" si="14"/>
        <v>330300</v>
      </c>
      <c r="O484" s="106">
        <v>1.7399999999999999E-2</v>
      </c>
    </row>
    <row r="485" spans="7:16" ht="15">
      <c r="G485" t="s">
        <v>423</v>
      </c>
      <c r="H485" t="str">
        <f t="shared" si="15"/>
        <v>330400</v>
      </c>
      <c r="I485" s="106">
        <v>1.6799999999999999E-2</v>
      </c>
      <c r="M485" s="15" t="s">
        <v>423</v>
      </c>
      <c r="N485" s="15" t="str">
        <f t="shared" si="14"/>
        <v>330400</v>
      </c>
      <c r="O485" s="106">
        <v>1.55E-2</v>
      </c>
    </row>
    <row r="486" spans="7:16" ht="15">
      <c r="G486" t="s">
        <v>424</v>
      </c>
      <c r="H486" t="str">
        <f t="shared" si="15"/>
        <v>330410</v>
      </c>
      <c r="I486" s="106">
        <v>1.46E-2</v>
      </c>
      <c r="M486" s="15" t="s">
        <v>424</v>
      </c>
      <c r="N486" s="15" t="str">
        <f t="shared" si="14"/>
        <v>330410</v>
      </c>
      <c r="O486" s="106">
        <v>1.41E-2</v>
      </c>
    </row>
    <row r="487" spans="7:16" ht="15">
      <c r="G487" t="s">
        <v>1084</v>
      </c>
      <c r="H487" t="str">
        <f t="shared" si="15"/>
        <v>330450</v>
      </c>
      <c r="I487" s="106">
        <v>0</v>
      </c>
      <c r="J487" s="102" t="s">
        <v>1042</v>
      </c>
      <c r="M487" s="15" t="s">
        <v>1084</v>
      </c>
      <c r="N487" s="15" t="str">
        <f t="shared" si="14"/>
        <v>330450</v>
      </c>
      <c r="O487" s="106">
        <v>0</v>
      </c>
      <c r="P487" s="102" t="s">
        <v>1042</v>
      </c>
    </row>
    <row r="488" spans="7:16" ht="15">
      <c r="G488" t="s">
        <v>425</v>
      </c>
      <c r="H488" t="str">
        <f t="shared" si="15"/>
        <v>331000</v>
      </c>
      <c r="I488" s="106">
        <v>1.7600000000000001E-2</v>
      </c>
      <c r="M488" s="15" t="s">
        <v>425</v>
      </c>
      <c r="N488" s="15" t="str">
        <f t="shared" si="14"/>
        <v>331000</v>
      </c>
      <c r="O488" s="106">
        <v>1.8200000000000001E-2</v>
      </c>
    </row>
    <row r="489" spans="7:16" ht="15">
      <c r="G489" t="s">
        <v>426</v>
      </c>
      <c r="H489" t="str">
        <f t="shared" si="15"/>
        <v>331100</v>
      </c>
      <c r="I489" s="106">
        <v>2.4400000000000002E-2</v>
      </c>
      <c r="M489" s="15" t="s">
        <v>426</v>
      </c>
      <c r="N489" s="15" t="str">
        <f t="shared" si="14"/>
        <v>331100</v>
      </c>
      <c r="O489" s="106">
        <v>2.46E-2</v>
      </c>
    </row>
    <row r="490" spans="7:16" ht="15">
      <c r="G490" t="s">
        <v>427</v>
      </c>
      <c r="H490" t="str">
        <f t="shared" si="15"/>
        <v>331150</v>
      </c>
      <c r="I490" s="106">
        <v>2.4400000000000002E-2</v>
      </c>
      <c r="M490" s="15" t="s">
        <v>427</v>
      </c>
      <c r="N490" s="15" t="str">
        <f t="shared" si="14"/>
        <v>331150</v>
      </c>
      <c r="O490" s="106">
        <v>2.46E-2</v>
      </c>
    </row>
    <row r="491" spans="7:16" ht="15">
      <c r="G491" t="s">
        <v>428</v>
      </c>
      <c r="H491" t="str">
        <f t="shared" si="15"/>
        <v>331200</v>
      </c>
      <c r="I491" s="106">
        <v>2.5600000000000001E-2</v>
      </c>
      <c r="M491" s="15" t="s">
        <v>428</v>
      </c>
      <c r="N491" s="15" t="str">
        <f t="shared" si="14"/>
        <v>331200</v>
      </c>
      <c r="O491" s="106">
        <v>2.46E-2</v>
      </c>
    </row>
    <row r="492" spans="7:16" ht="15">
      <c r="G492" t="s">
        <v>429</v>
      </c>
      <c r="H492" t="str">
        <f t="shared" si="15"/>
        <v>331260</v>
      </c>
      <c r="I492" s="106">
        <v>2.1700000000000001E-2</v>
      </c>
      <c r="M492" s="15" t="s">
        <v>429</v>
      </c>
      <c r="N492" s="15" t="str">
        <f t="shared" si="14"/>
        <v>331260</v>
      </c>
      <c r="O492" s="106">
        <v>2.12E-2</v>
      </c>
    </row>
    <row r="493" spans="7:16" ht="15">
      <c r="G493" t="s">
        <v>430</v>
      </c>
      <c r="H493" t="str">
        <f t="shared" si="15"/>
        <v>332000</v>
      </c>
      <c r="I493" s="106">
        <v>1.7399999999999999E-2</v>
      </c>
      <c r="M493" s="15" t="s">
        <v>430</v>
      </c>
      <c r="N493" s="15" t="str">
        <f t="shared" si="14"/>
        <v>332000</v>
      </c>
      <c r="O493" s="106">
        <v>1.7000000000000001E-2</v>
      </c>
    </row>
    <row r="494" spans="7:16" ht="15">
      <c r="G494" t="s">
        <v>431</v>
      </c>
      <c r="H494" t="str">
        <f t="shared" si="15"/>
        <v>332100</v>
      </c>
      <c r="I494" s="106">
        <v>2.18E-2</v>
      </c>
      <c r="M494" s="15" t="s">
        <v>431</v>
      </c>
      <c r="N494" s="15" t="str">
        <f t="shared" si="14"/>
        <v>332100</v>
      </c>
      <c r="O494" s="106">
        <v>1.9900000000000001E-2</v>
      </c>
    </row>
    <row r="495" spans="7:16" ht="15">
      <c r="G495" t="s">
        <v>432</v>
      </c>
      <c r="H495" t="str">
        <f t="shared" si="15"/>
        <v>332150</v>
      </c>
      <c r="I495" s="106">
        <v>2.2200000000000001E-2</v>
      </c>
      <c r="M495" s="15" t="s">
        <v>432</v>
      </c>
      <c r="N495" s="15" t="str">
        <f t="shared" si="14"/>
        <v>332150</v>
      </c>
      <c r="O495" s="106">
        <v>1.8799999999999997E-2</v>
      </c>
    </row>
    <row r="496" spans="7:16" ht="15">
      <c r="G496" t="s">
        <v>433</v>
      </c>
      <c r="H496" t="str">
        <f t="shared" si="15"/>
        <v>332200</v>
      </c>
      <c r="I496" s="106">
        <v>2.7499999999999997E-2</v>
      </c>
      <c r="M496" s="15" t="s">
        <v>433</v>
      </c>
      <c r="N496" s="15" t="str">
        <f t="shared" si="14"/>
        <v>332200</v>
      </c>
      <c r="O496" s="106">
        <v>2.29E-2</v>
      </c>
    </row>
    <row r="497" spans="7:16" ht="15">
      <c r="G497" t="s">
        <v>434</v>
      </c>
      <c r="H497" t="str">
        <f t="shared" si="15"/>
        <v>333000</v>
      </c>
      <c r="I497" s="106">
        <v>2.41E-2</v>
      </c>
      <c r="M497" s="15" t="s">
        <v>434</v>
      </c>
      <c r="N497" s="15" t="str">
        <f t="shared" si="14"/>
        <v>333000</v>
      </c>
      <c r="O497" s="106">
        <v>2.2000000000000002E-2</v>
      </c>
    </row>
    <row r="498" spans="7:16" ht="15">
      <c r="G498" t="s">
        <v>435</v>
      </c>
      <c r="H498" t="str">
        <f t="shared" si="15"/>
        <v>334000</v>
      </c>
      <c r="I498" s="106">
        <v>4.0899999999999999E-2</v>
      </c>
      <c r="M498" s="15" t="s">
        <v>435</v>
      </c>
      <c r="N498" s="15" t="str">
        <f t="shared" si="14"/>
        <v>334000</v>
      </c>
      <c r="O498" s="106">
        <v>3.5499999999999997E-2</v>
      </c>
    </row>
    <row r="499" spans="7:16" ht="15">
      <c r="G499" t="s">
        <v>436</v>
      </c>
      <c r="H499" t="str">
        <f t="shared" si="15"/>
        <v>335000</v>
      </c>
      <c r="I499" s="106">
        <v>1.66E-2</v>
      </c>
      <c r="M499" s="15" t="s">
        <v>436</v>
      </c>
      <c r="N499" s="15" t="str">
        <f t="shared" si="14"/>
        <v>335000</v>
      </c>
      <c r="O499" s="106">
        <v>1.7500000000000002E-2</v>
      </c>
    </row>
    <row r="500" spans="7:16" ht="15">
      <c r="G500" t="s">
        <v>437</v>
      </c>
      <c r="H500" t="str">
        <f t="shared" si="15"/>
        <v>335100</v>
      </c>
      <c r="I500" s="106">
        <v>1.18E-2</v>
      </c>
      <c r="M500" s="15" t="s">
        <v>437</v>
      </c>
      <c r="N500" s="15" t="str">
        <f t="shared" si="14"/>
        <v>335100</v>
      </c>
      <c r="O500" s="106">
        <v>1.1599999999999999E-2</v>
      </c>
    </row>
    <row r="501" spans="7:16" ht="15">
      <c r="G501" t="s">
        <v>438</v>
      </c>
      <c r="H501" t="str">
        <f t="shared" si="15"/>
        <v>335150</v>
      </c>
      <c r="I501" s="106">
        <v>2.6299999999999997E-2</v>
      </c>
      <c r="M501" s="15" t="s">
        <v>438</v>
      </c>
      <c r="N501" s="15" t="str">
        <f t="shared" si="14"/>
        <v>335150</v>
      </c>
      <c r="O501" s="106">
        <v>2.46E-2</v>
      </c>
    </row>
    <row r="502" spans="7:16" ht="15">
      <c r="G502" t="s">
        <v>439</v>
      </c>
      <c r="H502" t="str">
        <f t="shared" si="15"/>
        <v>335200</v>
      </c>
      <c r="I502" s="106">
        <v>2.6800000000000001E-2</v>
      </c>
      <c r="M502" s="15" t="s">
        <v>439</v>
      </c>
      <c r="N502" s="15" t="str">
        <f t="shared" si="14"/>
        <v>335200</v>
      </c>
      <c r="O502" s="106">
        <v>2.3799999999999998E-2</v>
      </c>
    </row>
    <row r="503" spans="7:16" ht="15">
      <c r="G503" t="s">
        <v>440</v>
      </c>
      <c r="H503" t="str">
        <f t="shared" si="15"/>
        <v>336000</v>
      </c>
      <c r="I503" s="106">
        <v>2.9599999999999998E-2</v>
      </c>
      <c r="M503" s="15" t="s">
        <v>440</v>
      </c>
      <c r="N503" s="15" t="str">
        <f t="shared" si="14"/>
        <v>336000</v>
      </c>
      <c r="O503" s="106">
        <v>2.2499999999999999E-2</v>
      </c>
    </row>
    <row r="504" spans="7:16" ht="15">
      <c r="G504" t="s">
        <v>441</v>
      </c>
      <c r="H504" t="str">
        <f t="shared" si="15"/>
        <v>330200</v>
      </c>
      <c r="I504" s="106">
        <v>0</v>
      </c>
      <c r="J504" s="102" t="s">
        <v>1004</v>
      </c>
      <c r="M504" s="15" t="s">
        <v>441</v>
      </c>
      <c r="N504" s="15" t="str">
        <f t="shared" si="14"/>
        <v>330200</v>
      </c>
      <c r="O504" s="106">
        <v>0</v>
      </c>
      <c r="P504" s="102" t="s">
        <v>1004</v>
      </c>
    </row>
    <row r="505" spans="7:16" ht="15">
      <c r="G505" t="s">
        <v>442</v>
      </c>
      <c r="H505" t="str">
        <f t="shared" si="15"/>
        <v>330250</v>
      </c>
      <c r="I505" s="106">
        <v>0</v>
      </c>
      <c r="J505" s="102" t="s">
        <v>1004</v>
      </c>
      <c r="M505" s="15" t="s">
        <v>442</v>
      </c>
      <c r="N505" s="15" t="str">
        <f t="shared" si="14"/>
        <v>330250</v>
      </c>
      <c r="O505" s="106">
        <v>0</v>
      </c>
      <c r="P505" s="102" t="s">
        <v>1004</v>
      </c>
    </row>
    <row r="506" spans="7:16" ht="15">
      <c r="G506" t="s">
        <v>443</v>
      </c>
      <c r="H506" t="str">
        <f t="shared" si="15"/>
        <v>330300</v>
      </c>
      <c r="I506" s="106">
        <v>2.0799999999999999E-2</v>
      </c>
      <c r="M506" s="15" t="s">
        <v>443</v>
      </c>
      <c r="N506" s="15" t="str">
        <f t="shared" si="14"/>
        <v>330300</v>
      </c>
      <c r="O506" s="106">
        <v>1.38E-2</v>
      </c>
    </row>
    <row r="507" spans="7:16" ht="15">
      <c r="G507" t="s">
        <v>444</v>
      </c>
      <c r="H507" t="str">
        <f t="shared" si="15"/>
        <v>330400</v>
      </c>
      <c r="I507" s="106">
        <v>1.7299999999999999E-2</v>
      </c>
      <c r="M507" s="15" t="s">
        <v>444</v>
      </c>
      <c r="N507" s="15" t="str">
        <f t="shared" si="14"/>
        <v>330400</v>
      </c>
      <c r="O507" s="106">
        <v>1.04E-2</v>
      </c>
    </row>
    <row r="508" spans="7:16" ht="15">
      <c r="G508" t="s">
        <v>445</v>
      </c>
      <c r="H508" t="str">
        <f t="shared" si="15"/>
        <v>330450</v>
      </c>
      <c r="I508" s="106">
        <v>0</v>
      </c>
      <c r="J508" s="102" t="s">
        <v>1042</v>
      </c>
      <c r="M508" s="15" t="s">
        <v>445</v>
      </c>
      <c r="N508" s="15" t="str">
        <f t="shared" si="14"/>
        <v>330450</v>
      </c>
      <c r="O508" s="106">
        <v>0</v>
      </c>
      <c r="P508" s="102" t="s">
        <v>1042</v>
      </c>
    </row>
    <row r="509" spans="7:16" ht="15">
      <c r="G509" t="s">
        <v>446</v>
      </c>
      <c r="H509" t="str">
        <f t="shared" si="15"/>
        <v>331000</v>
      </c>
      <c r="I509" s="106">
        <v>1.8099999999999998E-2</v>
      </c>
      <c r="M509" s="15" t="s">
        <v>446</v>
      </c>
      <c r="N509" s="15" t="str">
        <f t="shared" si="14"/>
        <v>331000</v>
      </c>
      <c r="O509" s="106">
        <v>2.4300000000000002E-2</v>
      </c>
    </row>
    <row r="510" spans="7:16" ht="15">
      <c r="G510" t="s">
        <v>447</v>
      </c>
      <c r="H510" t="str">
        <f t="shared" si="15"/>
        <v>331100</v>
      </c>
      <c r="I510" s="106">
        <v>1.1000000000000001E-3</v>
      </c>
      <c r="M510" s="15" t="s">
        <v>447</v>
      </c>
      <c r="N510" s="15" t="str">
        <f t="shared" si="14"/>
        <v>331100</v>
      </c>
      <c r="O510" s="106">
        <v>1.6299999999999999E-2</v>
      </c>
    </row>
    <row r="511" spans="7:16" ht="15">
      <c r="G511" t="s">
        <v>1085</v>
      </c>
      <c r="H511" t="str">
        <f t="shared" si="15"/>
        <v>331150</v>
      </c>
      <c r="I511" s="106">
        <v>1.35E-2</v>
      </c>
      <c r="M511" s="15" t="s">
        <v>1085</v>
      </c>
      <c r="N511" s="15" t="str">
        <f t="shared" si="14"/>
        <v>331150</v>
      </c>
      <c r="O511" s="106">
        <v>1.35E-2</v>
      </c>
    </row>
    <row r="512" spans="7:16" ht="15">
      <c r="G512" t="s">
        <v>448</v>
      </c>
      <c r="H512" t="str">
        <f t="shared" si="15"/>
        <v>331200</v>
      </c>
      <c r="I512" s="106">
        <v>2.6699999999999998E-2</v>
      </c>
      <c r="M512" s="15" t="s">
        <v>448</v>
      </c>
      <c r="N512" s="15" t="str">
        <f t="shared" si="14"/>
        <v>331200</v>
      </c>
      <c r="O512" s="106">
        <v>2.5899999999999999E-2</v>
      </c>
    </row>
    <row r="513" spans="7:16" ht="15">
      <c r="G513" t="s">
        <v>449</v>
      </c>
      <c r="H513" t="str">
        <f t="shared" si="15"/>
        <v>332000</v>
      </c>
      <c r="I513" s="106">
        <v>2.3599999999999999E-2</v>
      </c>
      <c r="M513" s="15" t="s">
        <v>449</v>
      </c>
      <c r="N513" s="15" t="str">
        <f t="shared" si="14"/>
        <v>332000</v>
      </c>
      <c r="O513" s="106">
        <v>2.3300000000000001E-2</v>
      </c>
    </row>
    <row r="514" spans="7:16" ht="15">
      <c r="G514" t="s">
        <v>450</v>
      </c>
      <c r="H514" t="str">
        <f t="shared" si="15"/>
        <v>332100</v>
      </c>
      <c r="I514" s="106">
        <v>2.4400000000000002E-2</v>
      </c>
      <c r="M514" s="15" t="s">
        <v>450</v>
      </c>
      <c r="N514" s="15" t="str">
        <f t="shared" si="14"/>
        <v>332100</v>
      </c>
      <c r="O514" s="106">
        <v>2.52E-2</v>
      </c>
    </row>
    <row r="515" spans="7:16" ht="15">
      <c r="G515" t="s">
        <v>451</v>
      </c>
      <c r="H515" t="str">
        <f t="shared" si="15"/>
        <v>332200</v>
      </c>
      <c r="I515" s="106">
        <v>2.64E-2</v>
      </c>
      <c r="M515" s="15" t="s">
        <v>451</v>
      </c>
      <c r="N515" s="15" t="str">
        <f t="shared" ref="N515:N578" si="16">RIGHT(M515,6)</f>
        <v>332200</v>
      </c>
      <c r="O515" s="106">
        <v>2.9399999999999999E-2</v>
      </c>
    </row>
    <row r="516" spans="7:16" ht="15">
      <c r="G516" t="s">
        <v>452</v>
      </c>
      <c r="H516" t="str">
        <f t="shared" ref="H516:H579" si="17">RIGHT(G516,6)</f>
        <v>333000</v>
      </c>
      <c r="I516" s="106">
        <v>7.899999999999999E-3</v>
      </c>
      <c r="M516" s="15" t="s">
        <v>452</v>
      </c>
      <c r="N516" s="15" t="str">
        <f t="shared" si="16"/>
        <v>333000</v>
      </c>
      <c r="O516" s="106">
        <v>1.1000000000000001E-3</v>
      </c>
    </row>
    <row r="517" spans="7:16" ht="15">
      <c r="G517" t="s">
        <v>453</v>
      </c>
      <c r="H517" t="str">
        <f t="shared" si="17"/>
        <v>334000</v>
      </c>
      <c r="I517" s="106">
        <v>1.2E-2</v>
      </c>
      <c r="M517" s="15" t="s">
        <v>453</v>
      </c>
      <c r="N517" s="15" t="str">
        <f t="shared" si="16"/>
        <v>334000</v>
      </c>
      <c r="O517" s="106">
        <v>2.52E-2</v>
      </c>
    </row>
    <row r="518" spans="7:16" ht="15">
      <c r="G518" t="s">
        <v>454</v>
      </c>
      <c r="H518" t="str">
        <f t="shared" si="17"/>
        <v>335000</v>
      </c>
      <c r="I518" s="106">
        <v>2.3899999999999998E-2</v>
      </c>
      <c r="M518" s="15" t="s">
        <v>454</v>
      </c>
      <c r="N518" s="15" t="str">
        <f t="shared" si="16"/>
        <v>335000</v>
      </c>
      <c r="O518" s="106">
        <v>2.5399999999999999E-2</v>
      </c>
    </row>
    <row r="519" spans="7:16" ht="15">
      <c r="G519" t="s">
        <v>455</v>
      </c>
      <c r="H519" t="str">
        <f t="shared" si="17"/>
        <v>335150</v>
      </c>
      <c r="I519" s="106">
        <v>1.15E-2</v>
      </c>
      <c r="M519" s="15" t="s">
        <v>455</v>
      </c>
      <c r="N519" s="15" t="str">
        <f t="shared" si="16"/>
        <v>335150</v>
      </c>
      <c r="O519" s="106">
        <v>2.7400000000000001E-2</v>
      </c>
    </row>
    <row r="520" spans="7:16" ht="15">
      <c r="G520" t="s">
        <v>456</v>
      </c>
      <c r="H520" t="str">
        <f t="shared" si="17"/>
        <v>336000</v>
      </c>
      <c r="I520" s="106">
        <v>2.6199999999999998E-2</v>
      </c>
      <c r="M520" s="15" t="s">
        <v>456</v>
      </c>
      <c r="N520" s="15" t="str">
        <f t="shared" si="16"/>
        <v>336000</v>
      </c>
      <c r="O520" s="106">
        <v>2.52E-2</v>
      </c>
    </row>
    <row r="521" spans="7:16" ht="15">
      <c r="G521" t="s">
        <v>457</v>
      </c>
      <c r="H521" t="str">
        <f t="shared" si="17"/>
        <v>340200</v>
      </c>
      <c r="I521" s="106">
        <v>0</v>
      </c>
      <c r="J521" s="102" t="s">
        <v>1004</v>
      </c>
      <c r="M521" s="15" t="s">
        <v>457</v>
      </c>
      <c r="N521" s="15" t="str">
        <f t="shared" si="16"/>
        <v>340200</v>
      </c>
      <c r="O521" s="106">
        <v>0</v>
      </c>
      <c r="P521" s="102" t="s">
        <v>1004</v>
      </c>
    </row>
    <row r="522" spans="7:16" ht="15">
      <c r="G522" t="s">
        <v>458</v>
      </c>
      <c r="H522" t="str">
        <f t="shared" si="17"/>
        <v>341000</v>
      </c>
      <c r="I522" s="106">
        <v>3.7000000000000005E-2</v>
      </c>
      <c r="M522" s="15" t="s">
        <v>458</v>
      </c>
      <c r="N522" s="15" t="str">
        <f t="shared" si="16"/>
        <v>341000</v>
      </c>
      <c r="O522" s="106">
        <v>3.9199999999999999E-2</v>
      </c>
    </row>
    <row r="523" spans="7:16" ht="15">
      <c r="G523" t="s">
        <v>459</v>
      </c>
      <c r="H523" t="str">
        <f t="shared" si="17"/>
        <v>342000</v>
      </c>
      <c r="I523" s="106">
        <v>3.56E-2</v>
      </c>
      <c r="M523" s="15" t="s">
        <v>459</v>
      </c>
      <c r="N523" s="15" t="str">
        <f t="shared" si="16"/>
        <v>342000</v>
      </c>
      <c r="O523" s="106">
        <v>3.5200000000000002E-2</v>
      </c>
    </row>
    <row r="524" spans="7:16" ht="15">
      <c r="G524" t="s">
        <v>460</v>
      </c>
      <c r="H524" t="str">
        <f t="shared" si="17"/>
        <v>343000</v>
      </c>
      <c r="I524" s="106">
        <v>3.7700000000000004E-2</v>
      </c>
      <c r="M524" s="15" t="s">
        <v>460</v>
      </c>
      <c r="N524" s="15" t="str">
        <f t="shared" si="16"/>
        <v>343000</v>
      </c>
      <c r="O524" s="106">
        <v>1.7399999999999999E-2</v>
      </c>
    </row>
    <row r="525" spans="7:16" ht="15">
      <c r="G525" t="s">
        <v>461</v>
      </c>
      <c r="H525" t="str">
        <f t="shared" si="17"/>
        <v>344000</v>
      </c>
      <c r="I525" s="106">
        <v>3.9400000000000004E-2</v>
      </c>
      <c r="M525" s="15" t="s">
        <v>461</v>
      </c>
      <c r="N525" s="15" t="str">
        <f t="shared" si="16"/>
        <v>344000</v>
      </c>
      <c r="O525" s="106">
        <v>3.8599999999999995E-2</v>
      </c>
    </row>
    <row r="526" spans="7:16" ht="15">
      <c r="G526" t="s">
        <v>462</v>
      </c>
      <c r="H526" t="str">
        <f t="shared" si="17"/>
        <v>345000</v>
      </c>
      <c r="I526" s="106">
        <v>8.2199999999999995E-2</v>
      </c>
      <c r="M526" s="15" t="s">
        <v>462</v>
      </c>
      <c r="N526" s="15" t="str">
        <f t="shared" si="16"/>
        <v>345000</v>
      </c>
      <c r="O526" s="106">
        <v>6.6100000000000006E-2</v>
      </c>
    </row>
    <row r="527" spans="7:16" ht="15">
      <c r="G527" t="s">
        <v>463</v>
      </c>
      <c r="H527" t="str">
        <f t="shared" si="17"/>
        <v>346000</v>
      </c>
      <c r="I527" s="106">
        <v>5.6899999999999999E-2</v>
      </c>
      <c r="M527" s="15" t="s">
        <v>463</v>
      </c>
      <c r="N527" s="15" t="str">
        <f t="shared" si="16"/>
        <v>346000</v>
      </c>
      <c r="O527" s="106">
        <v>5.96E-2</v>
      </c>
    </row>
    <row r="528" spans="7:16" ht="15">
      <c r="G528" t="s">
        <v>1086</v>
      </c>
      <c r="H528" t="str">
        <f t="shared" si="17"/>
        <v>344000</v>
      </c>
      <c r="I528" s="106">
        <v>4.9799999999999997E-2</v>
      </c>
      <c r="M528" s="15" t="s">
        <v>1086</v>
      </c>
      <c r="N528" s="15" t="str">
        <f t="shared" si="16"/>
        <v>344000</v>
      </c>
      <c r="O528" s="106">
        <v>4.9799999999999997E-2</v>
      </c>
    </row>
    <row r="529" spans="7:16" ht="15">
      <c r="G529" t="s">
        <v>1087</v>
      </c>
      <c r="H529" t="str">
        <f t="shared" si="17"/>
        <v>340200</v>
      </c>
      <c r="I529" s="106">
        <v>0</v>
      </c>
      <c r="J529" s="102" t="s">
        <v>1004</v>
      </c>
      <c r="M529" s="15" t="s">
        <v>1087</v>
      </c>
      <c r="N529" s="15" t="str">
        <f t="shared" si="16"/>
        <v>340200</v>
      </c>
      <c r="O529" s="106">
        <v>0</v>
      </c>
      <c r="P529" s="102" t="s">
        <v>1004</v>
      </c>
    </row>
    <row r="530" spans="7:16" ht="15">
      <c r="G530" t="s">
        <v>464</v>
      </c>
      <c r="H530" t="str">
        <f t="shared" si="17"/>
        <v>344010</v>
      </c>
      <c r="I530" s="106">
        <v>6.6900000000000001E-2</v>
      </c>
      <c r="M530" s="15" t="s">
        <v>464</v>
      </c>
      <c r="N530" s="15" t="str">
        <f t="shared" si="16"/>
        <v>344010</v>
      </c>
      <c r="O530" s="106">
        <v>7.1099999999999997E-2</v>
      </c>
    </row>
    <row r="531" spans="7:16" ht="15">
      <c r="G531" t="s">
        <v>465</v>
      </c>
      <c r="H531" t="str">
        <f t="shared" si="17"/>
        <v>345010</v>
      </c>
      <c r="I531" s="106">
        <v>8.2199999999999995E-2</v>
      </c>
      <c r="M531" s="15" t="s">
        <v>465</v>
      </c>
      <c r="N531" s="15" t="str">
        <f t="shared" si="16"/>
        <v>345010</v>
      </c>
      <c r="O531" s="106">
        <v>8.9200000000000002E-2</v>
      </c>
    </row>
    <row r="532" spans="7:16" ht="15">
      <c r="G532" t="s">
        <v>466</v>
      </c>
      <c r="H532" t="str">
        <f t="shared" si="17"/>
        <v>330200</v>
      </c>
      <c r="I532" s="106">
        <v>0</v>
      </c>
      <c r="J532" s="102" t="s">
        <v>1004</v>
      </c>
      <c r="M532" s="15" t="s">
        <v>466</v>
      </c>
      <c r="N532" s="15" t="str">
        <f t="shared" si="16"/>
        <v>330200</v>
      </c>
      <c r="O532" s="106">
        <v>0</v>
      </c>
      <c r="P532" s="102" t="s">
        <v>1004</v>
      </c>
    </row>
    <row r="533" spans="7:16" ht="15">
      <c r="G533" t="s">
        <v>467</v>
      </c>
      <c r="H533" t="str">
        <f t="shared" si="17"/>
        <v>330300</v>
      </c>
      <c r="I533" s="106">
        <v>1.38E-2</v>
      </c>
      <c r="M533" s="15" t="s">
        <v>467</v>
      </c>
      <c r="N533" s="15" t="str">
        <f t="shared" si="16"/>
        <v>330300</v>
      </c>
      <c r="O533" s="106">
        <v>8.5000000000000006E-3</v>
      </c>
    </row>
    <row r="534" spans="7:16" ht="15">
      <c r="G534" t="s">
        <v>468</v>
      </c>
      <c r="H534" t="str">
        <f t="shared" si="17"/>
        <v>331000</v>
      </c>
      <c r="I534" s="106">
        <v>1.32E-2</v>
      </c>
      <c r="M534" s="15" t="s">
        <v>468</v>
      </c>
      <c r="N534" s="15" t="str">
        <f t="shared" si="16"/>
        <v>331000</v>
      </c>
      <c r="O534" s="106">
        <v>1.5700000000000002E-2</v>
      </c>
    </row>
    <row r="535" spans="7:16" ht="15">
      <c r="G535" t="s">
        <v>1088</v>
      </c>
      <c r="H535" t="str">
        <f t="shared" si="17"/>
        <v>331150</v>
      </c>
      <c r="I535" s="106">
        <v>9.7000000000000003E-3</v>
      </c>
      <c r="M535" s="15" t="s">
        <v>1088</v>
      </c>
      <c r="N535" s="15" t="str">
        <f t="shared" si="16"/>
        <v>331150</v>
      </c>
      <c r="O535" s="106">
        <v>9.7000000000000003E-3</v>
      </c>
    </row>
    <row r="536" spans="7:16" ht="15">
      <c r="G536" t="s">
        <v>469</v>
      </c>
      <c r="H536" t="str">
        <f t="shared" si="17"/>
        <v>331200</v>
      </c>
      <c r="I536" s="106">
        <v>2.0399999999999998E-2</v>
      </c>
      <c r="M536" s="15" t="s">
        <v>469</v>
      </c>
      <c r="N536" s="15" t="str">
        <f t="shared" si="16"/>
        <v>331200</v>
      </c>
      <c r="O536" s="106">
        <v>0</v>
      </c>
    </row>
    <row r="537" spans="7:16" ht="15">
      <c r="G537" t="s">
        <v>470</v>
      </c>
      <c r="H537" t="str">
        <f t="shared" si="17"/>
        <v>332000</v>
      </c>
      <c r="I537" s="106">
        <v>1.8200000000000001E-2</v>
      </c>
      <c r="M537" s="15" t="s">
        <v>470</v>
      </c>
      <c r="N537" s="15" t="str">
        <f t="shared" si="16"/>
        <v>332000</v>
      </c>
      <c r="O537" s="106">
        <v>1.78E-2</v>
      </c>
    </row>
    <row r="538" spans="7:16" ht="15">
      <c r="G538" t="s">
        <v>471</v>
      </c>
      <c r="H538" t="str">
        <f t="shared" si="17"/>
        <v>332200</v>
      </c>
      <c r="I538" s="106">
        <v>1.8499999999999999E-2</v>
      </c>
      <c r="M538" s="15" t="s">
        <v>471</v>
      </c>
      <c r="N538" s="15" t="str">
        <f t="shared" si="16"/>
        <v>332200</v>
      </c>
      <c r="O538" s="106">
        <v>0</v>
      </c>
    </row>
    <row r="539" spans="7:16" ht="15">
      <c r="G539" t="s">
        <v>472</v>
      </c>
      <c r="H539" t="str">
        <f t="shared" si="17"/>
        <v>333000</v>
      </c>
      <c r="I539" s="106">
        <v>2.2000000000000001E-3</v>
      </c>
      <c r="M539" s="15" t="s">
        <v>472</v>
      </c>
      <c r="N539" s="15" t="str">
        <f t="shared" si="16"/>
        <v>333000</v>
      </c>
      <c r="O539" s="106">
        <v>1E-3</v>
      </c>
    </row>
    <row r="540" spans="7:16" ht="15">
      <c r="G540" t="s">
        <v>473</v>
      </c>
      <c r="H540" t="str">
        <f t="shared" si="17"/>
        <v>334000</v>
      </c>
      <c r="I540" s="106">
        <v>3.1100000000000003E-2</v>
      </c>
      <c r="M540" s="15" t="s">
        <v>473</v>
      </c>
      <c r="N540" s="15" t="str">
        <f t="shared" si="16"/>
        <v>334000</v>
      </c>
      <c r="O540" s="106">
        <v>2.98E-2</v>
      </c>
    </row>
    <row r="541" spans="7:16" ht="15">
      <c r="G541" t="s">
        <v>474</v>
      </c>
      <c r="H541" t="str">
        <f t="shared" si="17"/>
        <v>335000</v>
      </c>
      <c r="I541" s="106">
        <v>2.1399999999999999E-2</v>
      </c>
      <c r="M541" s="15" t="s">
        <v>474</v>
      </c>
      <c r="N541" s="15" t="str">
        <f t="shared" si="16"/>
        <v>335000</v>
      </c>
      <c r="O541" s="106">
        <v>2.0299999999999999E-2</v>
      </c>
    </row>
    <row r="542" spans="7:16" ht="15">
      <c r="G542" t="s">
        <v>1089</v>
      </c>
      <c r="H542" t="str">
        <f t="shared" si="17"/>
        <v>335150</v>
      </c>
      <c r="I542" s="106">
        <v>1.0500000000000001E-2</v>
      </c>
      <c r="M542" s="15" t="s">
        <v>1089</v>
      </c>
      <c r="N542" s="15" t="str">
        <f t="shared" si="16"/>
        <v>335150</v>
      </c>
      <c r="O542" s="106">
        <v>1.0500000000000001E-2</v>
      </c>
    </row>
    <row r="543" spans="7:16" ht="15">
      <c r="G543" t="s">
        <v>475</v>
      </c>
      <c r="H543" t="str">
        <f t="shared" si="17"/>
        <v>336000</v>
      </c>
      <c r="I543" s="106">
        <v>2.5300000000000003E-2</v>
      </c>
      <c r="M543" s="15" t="s">
        <v>475</v>
      </c>
      <c r="N543" s="15" t="str">
        <f t="shared" si="16"/>
        <v>336000</v>
      </c>
      <c r="O543" s="106">
        <v>2.4799999999999999E-2</v>
      </c>
    </row>
    <row r="544" spans="7:16" ht="15">
      <c r="G544" t="s">
        <v>476</v>
      </c>
      <c r="H544" t="str">
        <f t="shared" si="17"/>
        <v>302000</v>
      </c>
      <c r="I544" s="106">
        <v>0.04</v>
      </c>
      <c r="M544" s="15" t="s">
        <v>476</v>
      </c>
      <c r="N544" s="15" t="str">
        <f t="shared" si="16"/>
        <v>302000</v>
      </c>
      <c r="O544" s="106">
        <v>0.04</v>
      </c>
    </row>
    <row r="545" spans="7:16" ht="15">
      <c r="G545" t="s">
        <v>477</v>
      </c>
      <c r="H545" t="str">
        <f t="shared" si="17"/>
        <v>303000</v>
      </c>
      <c r="I545" s="106">
        <v>1.8181820000000001E-2</v>
      </c>
      <c r="M545" s="15" t="s">
        <v>477</v>
      </c>
      <c r="N545" s="15" t="str">
        <f t="shared" si="16"/>
        <v>303000</v>
      </c>
      <c r="O545" s="106">
        <v>1.8181820000000001E-2</v>
      </c>
    </row>
    <row r="546" spans="7:16" ht="15">
      <c r="G546" t="s">
        <v>478</v>
      </c>
      <c r="H546" t="str">
        <f t="shared" si="17"/>
        <v>303100</v>
      </c>
      <c r="I546" s="106">
        <v>0.2</v>
      </c>
      <c r="M546" s="15" t="s">
        <v>478</v>
      </c>
      <c r="N546" s="15" t="str">
        <f t="shared" si="16"/>
        <v>303100</v>
      </c>
      <c r="O546" s="106">
        <v>0.2</v>
      </c>
    </row>
    <row r="547" spans="7:16" ht="15">
      <c r="G547" t="s">
        <v>479</v>
      </c>
      <c r="H547" t="str">
        <f t="shared" si="17"/>
        <v>303121</v>
      </c>
      <c r="I547" s="106">
        <v>0.2</v>
      </c>
      <c r="M547" s="15" t="s">
        <v>479</v>
      </c>
      <c r="N547" s="15" t="str">
        <f t="shared" si="16"/>
        <v>303121</v>
      </c>
      <c r="O547" s="106">
        <v>0.2</v>
      </c>
    </row>
    <row r="548" spans="7:16" ht="15">
      <c r="G548" t="s">
        <v>480</v>
      </c>
      <c r="H548" t="str">
        <f t="shared" si="17"/>
        <v>344010</v>
      </c>
      <c r="I548" s="106">
        <v>6.6900000000000001E-2</v>
      </c>
      <c r="M548" s="15" t="s">
        <v>480</v>
      </c>
      <c r="N548" s="15" t="str">
        <f t="shared" si="16"/>
        <v>344010</v>
      </c>
      <c r="O548" s="106">
        <v>6.6900000000000001E-2</v>
      </c>
    </row>
    <row r="549" spans="7:16" ht="15">
      <c r="G549" t="s">
        <v>1090</v>
      </c>
      <c r="H549" t="str">
        <f t="shared" si="17"/>
        <v>352000</v>
      </c>
      <c r="I549" s="106">
        <v>1.6500000000000001E-2</v>
      </c>
      <c r="M549" s="15" t="s">
        <v>1090</v>
      </c>
      <c r="N549" s="15" t="str">
        <f t="shared" si="16"/>
        <v>352000</v>
      </c>
      <c r="O549" s="106">
        <v>1.7600000000000001E-2</v>
      </c>
    </row>
    <row r="550" spans="7:16" ht="15">
      <c r="G550" t="s">
        <v>1091</v>
      </c>
      <c r="H550" t="str">
        <f t="shared" si="17"/>
        <v>353000</v>
      </c>
      <c r="I550" s="106">
        <v>2.3299999999999998E-2</v>
      </c>
      <c r="M550" s="15" t="s">
        <v>1091</v>
      </c>
      <c r="N550" s="15" t="str">
        <f t="shared" si="16"/>
        <v>353000</v>
      </c>
      <c r="O550" s="106">
        <v>2.3399999999999997E-2</v>
      </c>
    </row>
    <row r="551" spans="7:16" ht="15">
      <c r="G551" t="s">
        <v>481</v>
      </c>
      <c r="H551" t="str">
        <f t="shared" si="17"/>
        <v>356000</v>
      </c>
      <c r="I551" s="106">
        <v>1.9E-2</v>
      </c>
      <c r="M551" s="15" t="s">
        <v>481</v>
      </c>
      <c r="N551" s="15" t="str">
        <f t="shared" si="16"/>
        <v>356000</v>
      </c>
      <c r="O551" s="106">
        <v>2.53E-2</v>
      </c>
    </row>
    <row r="552" spans="7:16" ht="15">
      <c r="G552" t="s">
        <v>482</v>
      </c>
      <c r="H552" t="str">
        <f t="shared" si="17"/>
        <v>360200</v>
      </c>
      <c r="I552" s="106">
        <v>0</v>
      </c>
      <c r="J552" s="102" t="s">
        <v>1004</v>
      </c>
      <c r="M552" s="15" t="s">
        <v>482</v>
      </c>
      <c r="N552" s="15" t="str">
        <f t="shared" si="16"/>
        <v>360200</v>
      </c>
      <c r="O552" s="106">
        <v>0</v>
      </c>
      <c r="P552" s="102" t="s">
        <v>1004</v>
      </c>
    </row>
    <row r="553" spans="7:16" ht="15">
      <c r="G553" t="s">
        <v>483</v>
      </c>
      <c r="H553" t="str">
        <f t="shared" si="17"/>
        <v>360400</v>
      </c>
      <c r="I553" s="106">
        <v>1.34E-2</v>
      </c>
      <c r="M553" s="15" t="s">
        <v>483</v>
      </c>
      <c r="N553" s="15" t="str">
        <f t="shared" si="16"/>
        <v>360400</v>
      </c>
      <c r="O553" s="106">
        <v>1.34E-2</v>
      </c>
    </row>
    <row r="554" spans="7:16" ht="15">
      <c r="G554" t="s">
        <v>1092</v>
      </c>
      <c r="H554" t="str">
        <f t="shared" si="17"/>
        <v>360500</v>
      </c>
      <c r="I554" s="106">
        <v>0</v>
      </c>
      <c r="J554" s="102" t="s">
        <v>1042</v>
      </c>
      <c r="M554" s="15" t="s">
        <v>1092</v>
      </c>
      <c r="N554" s="15" t="str">
        <f t="shared" si="16"/>
        <v>360500</v>
      </c>
      <c r="O554" s="106">
        <v>0</v>
      </c>
      <c r="P554" s="102" t="s">
        <v>1042</v>
      </c>
    </row>
    <row r="555" spans="7:16" ht="15">
      <c r="G555" t="s">
        <v>484</v>
      </c>
      <c r="H555" t="str">
        <f t="shared" si="17"/>
        <v>361000</v>
      </c>
      <c r="I555" s="106">
        <v>1.72E-2</v>
      </c>
      <c r="M555" s="15" t="s">
        <v>484</v>
      </c>
      <c r="N555" s="15" t="str">
        <f t="shared" si="16"/>
        <v>361000</v>
      </c>
      <c r="O555" s="106">
        <v>1.72E-2</v>
      </c>
    </row>
    <row r="556" spans="7:16" ht="15">
      <c r="G556" t="s">
        <v>485</v>
      </c>
      <c r="H556" t="str">
        <f t="shared" si="17"/>
        <v>362000</v>
      </c>
      <c r="I556" s="106">
        <v>2.6799999999999997E-2</v>
      </c>
      <c r="M556" s="15" t="s">
        <v>485</v>
      </c>
      <c r="N556" s="15" t="str">
        <f t="shared" si="16"/>
        <v>362000</v>
      </c>
      <c r="O556" s="106">
        <v>2.58E-2</v>
      </c>
    </row>
    <row r="557" spans="7:16" ht="15">
      <c r="G557" t="s">
        <v>486</v>
      </c>
      <c r="H557" t="str">
        <f t="shared" si="17"/>
        <v>363000</v>
      </c>
      <c r="I557" s="106">
        <v>6.8000000000000005E-2</v>
      </c>
      <c r="M557" s="15" t="s">
        <v>486</v>
      </c>
      <c r="N557" s="15" t="str">
        <f t="shared" si="16"/>
        <v>363000</v>
      </c>
      <c r="O557" s="106">
        <v>6.8000000000000005E-2</v>
      </c>
    </row>
    <row r="558" spans="7:16" ht="15">
      <c r="G558" t="s">
        <v>487</v>
      </c>
      <c r="H558" t="str">
        <f t="shared" si="17"/>
        <v>364000</v>
      </c>
      <c r="I558" s="106">
        <v>2.47E-2</v>
      </c>
      <c r="M558" s="15" t="s">
        <v>487</v>
      </c>
      <c r="N558" s="15" t="str">
        <f t="shared" si="16"/>
        <v>364000</v>
      </c>
      <c r="O558" s="106">
        <v>2.69E-2</v>
      </c>
    </row>
    <row r="559" spans="7:16" ht="15">
      <c r="G559" t="s">
        <v>488</v>
      </c>
      <c r="H559" t="str">
        <f t="shared" si="17"/>
        <v>365000</v>
      </c>
      <c r="I559" s="106">
        <v>2.2700000000000001E-2</v>
      </c>
      <c r="M559" s="15" t="s">
        <v>488</v>
      </c>
      <c r="N559" s="15" t="str">
        <f t="shared" si="16"/>
        <v>365000</v>
      </c>
      <c r="O559" s="106">
        <v>2.46E-2</v>
      </c>
    </row>
    <row r="560" spans="7:16" ht="15">
      <c r="G560" t="s">
        <v>489</v>
      </c>
      <c r="H560" t="str">
        <f t="shared" si="17"/>
        <v>366000</v>
      </c>
      <c r="I560" s="106">
        <v>1.5604999999999999E-2</v>
      </c>
      <c r="M560" s="15" t="s">
        <v>489</v>
      </c>
      <c r="N560" s="15" t="str">
        <f t="shared" si="16"/>
        <v>366000</v>
      </c>
      <c r="O560" s="106">
        <v>1.8200000000000001E-2</v>
      </c>
    </row>
    <row r="561" spans="7:16" ht="15">
      <c r="G561" t="s">
        <v>490</v>
      </c>
      <c r="H561" t="str">
        <f t="shared" si="17"/>
        <v>367000</v>
      </c>
      <c r="I561" s="106">
        <v>3.44E-2</v>
      </c>
      <c r="M561" s="15" t="s">
        <v>490</v>
      </c>
      <c r="N561" s="15" t="str">
        <f t="shared" si="16"/>
        <v>367000</v>
      </c>
      <c r="O561" s="106">
        <v>2.4300000000000002E-2</v>
      </c>
    </row>
    <row r="562" spans="7:16" ht="15">
      <c r="G562" t="s">
        <v>491</v>
      </c>
      <c r="H562" t="str">
        <f t="shared" si="17"/>
        <v>368000</v>
      </c>
      <c r="I562" s="106">
        <v>2.1599999999999998E-2</v>
      </c>
      <c r="M562" s="15" t="s">
        <v>491</v>
      </c>
      <c r="N562" s="15" t="str">
        <f t="shared" si="16"/>
        <v>368000</v>
      </c>
      <c r="O562" s="106">
        <v>2.0299999999999999E-2</v>
      </c>
    </row>
    <row r="563" spans="7:16" ht="15">
      <c r="G563" t="s">
        <v>492</v>
      </c>
      <c r="H563" t="str">
        <f t="shared" si="17"/>
        <v>369100</v>
      </c>
      <c r="I563" s="106">
        <v>2.0799999999999999E-2</v>
      </c>
      <c r="M563" s="15" t="s">
        <v>492</v>
      </c>
      <c r="N563" s="15" t="str">
        <f t="shared" si="16"/>
        <v>369100</v>
      </c>
      <c r="O563" s="106">
        <v>1.66E-2</v>
      </c>
    </row>
    <row r="564" spans="7:16" ht="15">
      <c r="G564" t="s">
        <v>493</v>
      </c>
      <c r="H564" t="str">
        <f t="shared" si="17"/>
        <v>369200</v>
      </c>
      <c r="I564" s="106">
        <v>2.1600000000000001E-2</v>
      </c>
      <c r="M564" s="15" t="s">
        <v>493</v>
      </c>
      <c r="N564" s="15" t="str">
        <f t="shared" si="16"/>
        <v>369200</v>
      </c>
      <c r="O564" s="106">
        <v>1.8700000000000001E-2</v>
      </c>
    </row>
    <row r="565" spans="7:16" ht="15">
      <c r="G565" t="s">
        <v>494</v>
      </c>
      <c r="H565" t="str">
        <f t="shared" si="17"/>
        <v>369300</v>
      </c>
      <c r="I565" s="106">
        <v>2.06E-2</v>
      </c>
      <c r="M565" s="15" t="s">
        <v>494</v>
      </c>
      <c r="N565" s="15" t="str">
        <f t="shared" si="16"/>
        <v>369300</v>
      </c>
      <c r="O565" s="106">
        <v>1.7600000000000001E-2</v>
      </c>
    </row>
    <row r="566" spans="7:16" ht="15">
      <c r="G566" t="s">
        <v>1093</v>
      </c>
      <c r="H566" t="str">
        <f t="shared" si="17"/>
        <v>369400</v>
      </c>
      <c r="I566" s="106">
        <v>0.2</v>
      </c>
      <c r="M566" s="15" t="s">
        <v>1093</v>
      </c>
      <c r="N566" s="15" t="str">
        <f t="shared" si="16"/>
        <v>369400</v>
      </c>
      <c r="O566" s="106">
        <v>0.2</v>
      </c>
    </row>
    <row r="567" spans="7:16" ht="15">
      <c r="G567" t="s">
        <v>495</v>
      </c>
      <c r="H567" t="str">
        <f t="shared" si="17"/>
        <v>370000</v>
      </c>
      <c r="I567" s="106">
        <v>2.8899999999999999E-2</v>
      </c>
      <c r="M567" s="15" t="s">
        <v>495</v>
      </c>
      <c r="N567" s="15" t="str">
        <f t="shared" si="16"/>
        <v>370000</v>
      </c>
      <c r="O567" s="106">
        <v>7.8600000000000003E-2</v>
      </c>
    </row>
    <row r="568" spans="7:16" ht="15">
      <c r="G568" t="s">
        <v>496</v>
      </c>
      <c r="H568" t="str">
        <f t="shared" si="17"/>
        <v>370121</v>
      </c>
      <c r="I568" s="106">
        <v>7.0300000000000001E-2</v>
      </c>
      <c r="M568" s="15" t="s">
        <v>496</v>
      </c>
      <c r="N568" s="15" t="str">
        <f t="shared" si="16"/>
        <v>370121</v>
      </c>
      <c r="O568" s="106">
        <v>7.5300000000000006E-2</v>
      </c>
    </row>
    <row r="569" spans="7:16" ht="15">
      <c r="G569" t="s">
        <v>497</v>
      </c>
      <c r="H569" t="str">
        <f t="shared" si="17"/>
        <v>371000</v>
      </c>
      <c r="I569" s="106">
        <v>2.5700000000000001E-2</v>
      </c>
      <c r="M569" s="15" t="s">
        <v>497</v>
      </c>
      <c r="N569" s="15" t="str">
        <f t="shared" si="16"/>
        <v>371000</v>
      </c>
      <c r="O569" s="106">
        <v>0.1087</v>
      </c>
    </row>
    <row r="570" spans="7:16" ht="15">
      <c r="G570" t="s">
        <v>498</v>
      </c>
      <c r="H570" t="str">
        <f t="shared" si="17"/>
        <v>371003</v>
      </c>
      <c r="I570" s="106">
        <v>2.4999999999999998E-2</v>
      </c>
      <c r="M570" s="15" t="s">
        <v>498</v>
      </c>
      <c r="N570" s="15" t="str">
        <f t="shared" si="16"/>
        <v>371003</v>
      </c>
      <c r="O570" s="106">
        <v>2.8559999999999999E-2</v>
      </c>
      <c r="P570" s="102" t="s">
        <v>1148</v>
      </c>
    </row>
    <row r="571" spans="7:16" ht="15">
      <c r="G571" t="s">
        <v>499</v>
      </c>
      <c r="H571" t="str">
        <f t="shared" si="17"/>
        <v>371010</v>
      </c>
      <c r="I571" s="106">
        <v>0.1036</v>
      </c>
      <c r="M571" s="15" t="s">
        <v>499</v>
      </c>
      <c r="N571" s="15" t="str">
        <f t="shared" si="16"/>
        <v>371010</v>
      </c>
      <c r="O571" s="106">
        <v>0.10869999999999999</v>
      </c>
    </row>
    <row r="572" spans="7:16" ht="15">
      <c r="G572" t="s">
        <v>500</v>
      </c>
      <c r="H572" t="str">
        <f t="shared" si="17"/>
        <v>371020</v>
      </c>
      <c r="I572" s="106">
        <v>0.10349999999999999</v>
      </c>
      <c r="M572" s="15" t="s">
        <v>500</v>
      </c>
      <c r="N572" s="15" t="str">
        <f t="shared" si="16"/>
        <v>371020</v>
      </c>
      <c r="O572" s="106">
        <v>7.6299999999999993E-2</v>
      </c>
    </row>
    <row r="573" spans="7:16" ht="15">
      <c r="G573" t="s">
        <v>501</v>
      </c>
      <c r="H573" t="str">
        <f t="shared" si="17"/>
        <v>371030</v>
      </c>
      <c r="I573" s="106">
        <v>0.10349999999999999</v>
      </c>
      <c r="M573" s="15" t="s">
        <v>501</v>
      </c>
      <c r="N573" s="15" t="str">
        <f t="shared" si="16"/>
        <v>371030</v>
      </c>
      <c r="O573" s="106">
        <v>0.10869999999999999</v>
      </c>
    </row>
    <row r="574" spans="7:16" ht="15">
      <c r="G574" t="s">
        <v>502</v>
      </c>
      <c r="H574" t="str">
        <f t="shared" si="17"/>
        <v>371040</v>
      </c>
      <c r="I574" s="106">
        <v>0.10349999999999999</v>
      </c>
      <c r="M574" s="15" t="s">
        <v>502</v>
      </c>
      <c r="N574" s="15" t="str">
        <f t="shared" si="16"/>
        <v>371040</v>
      </c>
      <c r="O574" s="106">
        <v>0.10869999999999999</v>
      </c>
    </row>
    <row r="575" spans="7:16" ht="15">
      <c r="G575" t="s">
        <v>503</v>
      </c>
      <c r="H575" t="str">
        <f t="shared" si="17"/>
        <v>371050</v>
      </c>
      <c r="I575" s="106">
        <v>0.10349999999999999</v>
      </c>
      <c r="M575" s="15" t="s">
        <v>503</v>
      </c>
      <c r="N575" s="15" t="str">
        <f t="shared" si="16"/>
        <v>371050</v>
      </c>
      <c r="O575" s="106">
        <v>0.10869999999999999</v>
      </c>
    </row>
    <row r="576" spans="7:16" ht="15">
      <c r="G576" t="s">
        <v>504</v>
      </c>
      <c r="H576" t="str">
        <f t="shared" si="17"/>
        <v>373100</v>
      </c>
      <c r="I576" s="106">
        <v>9.8999999999999991E-3</v>
      </c>
      <c r="M576" s="15" t="s">
        <v>504</v>
      </c>
      <c r="N576" s="15" t="str">
        <f t="shared" si="16"/>
        <v>373100</v>
      </c>
      <c r="O576" s="106">
        <v>7.8000000000000005E-3</v>
      </c>
    </row>
    <row r="577" spans="7:16" ht="15">
      <c r="G577" t="s">
        <v>505</v>
      </c>
      <c r="H577" t="str">
        <f t="shared" si="17"/>
        <v>373200</v>
      </c>
      <c r="I577" s="106">
        <v>2.01E-2</v>
      </c>
      <c r="M577" s="15" t="s">
        <v>505</v>
      </c>
      <c r="N577" s="15" t="str">
        <f t="shared" si="16"/>
        <v>373200</v>
      </c>
      <c r="O577" s="106">
        <v>2.7000000000000003E-2</v>
      </c>
    </row>
    <row r="578" spans="7:16" ht="15">
      <c r="G578" t="s">
        <v>506</v>
      </c>
      <c r="H578" t="str">
        <f t="shared" si="17"/>
        <v>373300</v>
      </c>
      <c r="I578" s="106">
        <v>2.6099999999999998E-2</v>
      </c>
      <c r="M578" s="15" t="s">
        <v>506</v>
      </c>
      <c r="N578" s="15" t="str">
        <f t="shared" si="16"/>
        <v>373300</v>
      </c>
      <c r="O578" s="106">
        <v>3.1E-2</v>
      </c>
    </row>
    <row r="579" spans="7:16" ht="15">
      <c r="G579" t="s">
        <v>507</v>
      </c>
      <c r="H579" t="str">
        <f t="shared" si="17"/>
        <v>373400</v>
      </c>
      <c r="I579" s="106">
        <v>3.0400000000000003E-2</v>
      </c>
      <c r="M579" s="15" t="s">
        <v>507</v>
      </c>
      <c r="N579" s="15" t="str">
        <f t="shared" ref="N579:N642" si="18">RIGHT(M579,6)</f>
        <v>373400</v>
      </c>
      <c r="O579" s="106">
        <v>3.7499999999999999E-2</v>
      </c>
    </row>
    <row r="580" spans="7:16" ht="15">
      <c r="G580" t="s">
        <v>508</v>
      </c>
      <c r="H580" t="str">
        <f t="shared" ref="H580:H643" si="19">RIGHT(G580,6)</f>
        <v>373500</v>
      </c>
      <c r="I580" s="106">
        <v>3.1699999999999999E-2</v>
      </c>
      <c r="M580" s="15" t="s">
        <v>508</v>
      </c>
      <c r="N580" s="15" t="str">
        <f t="shared" si="18"/>
        <v>373500</v>
      </c>
      <c r="O580" s="106">
        <v>3.2599999999999997E-2</v>
      </c>
    </row>
    <row r="581" spans="7:16" ht="15">
      <c r="G581" t="s">
        <v>509</v>
      </c>
      <c r="H581" t="str">
        <f t="shared" si="19"/>
        <v>389200</v>
      </c>
      <c r="I581" s="106">
        <v>0</v>
      </c>
      <c r="J581" s="102" t="s">
        <v>1004</v>
      </c>
      <c r="M581" s="15" t="s">
        <v>509</v>
      </c>
      <c r="N581" s="15" t="str">
        <f t="shared" si="18"/>
        <v>389200</v>
      </c>
      <c r="O581" s="106">
        <v>0</v>
      </c>
      <c r="P581" s="102" t="s">
        <v>1004</v>
      </c>
    </row>
    <row r="582" spans="7:16" ht="15">
      <c r="G582" t="s">
        <v>510</v>
      </c>
      <c r="H582" t="str">
        <f t="shared" si="19"/>
        <v>390100</v>
      </c>
      <c r="I582" s="106">
        <v>1.9E-2</v>
      </c>
      <c r="M582" s="15" t="s">
        <v>510</v>
      </c>
      <c r="N582" s="15" t="str">
        <f t="shared" si="18"/>
        <v>390100</v>
      </c>
      <c r="O582" s="106">
        <v>2.06E-2</v>
      </c>
    </row>
    <row r="583" spans="7:16" ht="15">
      <c r="G583" t="s">
        <v>511</v>
      </c>
      <c r="H583" t="str">
        <f t="shared" si="19"/>
        <v>391000</v>
      </c>
      <c r="I583" s="106">
        <v>6.6699999999999995E-2</v>
      </c>
      <c r="M583" s="15" t="s">
        <v>511</v>
      </c>
      <c r="N583" s="15" t="str">
        <f t="shared" si="18"/>
        <v>391000</v>
      </c>
      <c r="O583" s="106">
        <v>6.6699999999999995E-2</v>
      </c>
    </row>
    <row r="584" spans="7:16" ht="15">
      <c r="G584" t="s">
        <v>512</v>
      </c>
      <c r="H584" t="str">
        <f t="shared" si="19"/>
        <v>391100</v>
      </c>
      <c r="I584" s="106">
        <v>0.2</v>
      </c>
      <c r="M584" s="15" t="s">
        <v>512</v>
      </c>
      <c r="N584" s="15" t="str">
        <f t="shared" si="18"/>
        <v>391100</v>
      </c>
      <c r="O584" s="106">
        <v>0.2</v>
      </c>
    </row>
    <row r="585" spans="7:16" ht="15">
      <c r="G585" t="s">
        <v>1094</v>
      </c>
      <c r="H585" t="str">
        <f t="shared" si="19"/>
        <v>391101</v>
      </c>
      <c r="I585" s="106">
        <v>0.2</v>
      </c>
      <c r="M585" s="15" t="s">
        <v>1094</v>
      </c>
      <c r="N585" s="15" t="str">
        <f t="shared" si="18"/>
        <v>391101</v>
      </c>
      <c r="O585" s="106">
        <v>0.2</v>
      </c>
    </row>
    <row r="586" spans="7:16" ht="15">
      <c r="G586" t="s">
        <v>513</v>
      </c>
      <c r="H586" t="str">
        <f t="shared" si="19"/>
        <v>391121</v>
      </c>
      <c r="I586" s="106">
        <v>0.2</v>
      </c>
      <c r="M586" s="15" t="s">
        <v>513</v>
      </c>
      <c r="N586" s="15" t="str">
        <f t="shared" si="18"/>
        <v>391121</v>
      </c>
      <c r="O586" s="106">
        <v>0.2</v>
      </c>
    </row>
    <row r="587" spans="7:16" ht="15">
      <c r="G587" t="s">
        <v>514</v>
      </c>
      <c r="H587" t="str">
        <f t="shared" si="19"/>
        <v>392000</v>
      </c>
      <c r="I587" s="106">
        <v>6.2600000000000003E-2</v>
      </c>
      <c r="M587" s="15" t="s">
        <v>514</v>
      </c>
      <c r="N587" s="15" t="str">
        <f t="shared" si="18"/>
        <v>392000</v>
      </c>
      <c r="O587" s="106">
        <v>4.7300000000000002E-2</v>
      </c>
    </row>
    <row r="588" spans="7:16" ht="15">
      <c r="G588" t="s">
        <v>1095</v>
      </c>
      <c r="H588" t="str">
        <f t="shared" si="19"/>
        <v>392032</v>
      </c>
      <c r="I588" s="106">
        <v>7.7700000000000005E-2</v>
      </c>
      <c r="M588" s="15" t="s">
        <v>1095</v>
      </c>
      <c r="N588" s="15" t="str">
        <f t="shared" si="18"/>
        <v>392032</v>
      </c>
      <c r="O588" s="106">
        <f>I588</f>
        <v>7.7700000000000005E-2</v>
      </c>
    </row>
    <row r="589" spans="7:16" ht="15">
      <c r="G589" t="s">
        <v>515</v>
      </c>
      <c r="H589" t="str">
        <f t="shared" si="19"/>
        <v>392035</v>
      </c>
      <c r="I589" s="106">
        <v>7.7700000000000005E-2</v>
      </c>
      <c r="M589" s="15" t="s">
        <v>515</v>
      </c>
      <c r="N589" s="15" t="str">
        <f t="shared" si="18"/>
        <v>392035</v>
      </c>
      <c r="O589" s="106">
        <f>I589</f>
        <v>7.7700000000000005E-2</v>
      </c>
    </row>
    <row r="590" spans="7:16" ht="15">
      <c r="G590" t="s">
        <v>1096</v>
      </c>
      <c r="H590" t="str">
        <f t="shared" si="19"/>
        <v>392045</v>
      </c>
      <c r="I590" s="106">
        <v>7.7700000000000005E-2</v>
      </c>
      <c r="M590" s="15" t="s">
        <v>1096</v>
      </c>
      <c r="N590" s="15" t="str">
        <f t="shared" si="18"/>
        <v>392045</v>
      </c>
      <c r="O590" s="106">
        <v>4.1700000000000001E-2</v>
      </c>
    </row>
    <row r="591" spans="7:16" ht="15">
      <c r="G591" t="s">
        <v>516</v>
      </c>
      <c r="H591" t="str">
        <f t="shared" si="19"/>
        <v>392046</v>
      </c>
      <c r="I591" s="106">
        <v>7.7700000000000005E-2</v>
      </c>
      <c r="M591" s="15" t="s">
        <v>516</v>
      </c>
      <c r="N591" s="15" t="str">
        <f t="shared" si="18"/>
        <v>392046</v>
      </c>
      <c r="O591" s="106">
        <v>4.1700000000000001E-2</v>
      </c>
    </row>
    <row r="592" spans="7:16" ht="15">
      <c r="G592" t="s">
        <v>517</v>
      </c>
      <c r="H592" t="str">
        <f t="shared" si="19"/>
        <v>392047</v>
      </c>
      <c r="I592" s="106">
        <v>7.7700000000000005E-2</v>
      </c>
      <c r="M592" s="15" t="s">
        <v>517</v>
      </c>
      <c r="N592" s="15" t="str">
        <f t="shared" si="18"/>
        <v>392047</v>
      </c>
      <c r="O592" s="106">
        <v>4.1700000000000001E-2</v>
      </c>
    </row>
    <row r="593" spans="7:15" ht="15">
      <c r="G593" t="s">
        <v>518</v>
      </c>
      <c r="H593" t="str">
        <f t="shared" si="19"/>
        <v>392048</v>
      </c>
      <c r="I593" s="106">
        <v>7.7700000000000005E-2</v>
      </c>
      <c r="M593" s="15" t="s">
        <v>518</v>
      </c>
      <c r="N593" s="15" t="str">
        <f t="shared" si="18"/>
        <v>392048</v>
      </c>
      <c r="O593" s="106">
        <v>4.1700000000000001E-2</v>
      </c>
    </row>
    <row r="594" spans="7:15" ht="15">
      <c r="G594" t="s">
        <v>519</v>
      </c>
      <c r="H594" t="str">
        <f t="shared" si="19"/>
        <v>392056</v>
      </c>
      <c r="I594" s="106">
        <v>5.4800000000000001E-2</v>
      </c>
      <c r="M594" s="15" t="s">
        <v>519</v>
      </c>
      <c r="N594" s="15" t="str">
        <f t="shared" si="18"/>
        <v>392056</v>
      </c>
      <c r="O594" s="106">
        <v>3.8100000000000002E-2</v>
      </c>
    </row>
    <row r="595" spans="7:15" ht="15">
      <c r="G595" t="s">
        <v>520</v>
      </c>
      <c r="H595" t="str">
        <f t="shared" si="19"/>
        <v>392057</v>
      </c>
      <c r="I595" s="106">
        <v>5.4800000000000001E-2</v>
      </c>
      <c r="M595" s="15" t="s">
        <v>520</v>
      </c>
      <c r="N595" s="15" t="str">
        <f t="shared" si="18"/>
        <v>392057</v>
      </c>
      <c r="O595" s="106">
        <v>3.8100000000000002E-2</v>
      </c>
    </row>
    <row r="596" spans="7:15" ht="15">
      <c r="G596" t="s">
        <v>521</v>
      </c>
      <c r="H596" t="str">
        <f t="shared" si="19"/>
        <v>392058</v>
      </c>
      <c r="I596" s="106">
        <v>5.6399999999999999E-2</v>
      </c>
      <c r="M596" s="15" t="s">
        <v>521</v>
      </c>
      <c r="N596" s="15" t="str">
        <f t="shared" si="18"/>
        <v>392058</v>
      </c>
      <c r="O596" s="106">
        <v>3.9399999999999998E-2</v>
      </c>
    </row>
    <row r="597" spans="7:15" ht="15">
      <c r="G597" t="s">
        <v>1097</v>
      </c>
      <c r="H597" t="str">
        <f t="shared" si="19"/>
        <v>392065</v>
      </c>
      <c r="I597" s="106">
        <v>5.6399999999999999E-2</v>
      </c>
      <c r="M597" s="15" t="s">
        <v>1097</v>
      </c>
      <c r="N597" s="15" t="str">
        <f t="shared" si="18"/>
        <v>392065</v>
      </c>
      <c r="O597" s="106">
        <v>3.9399999999999998E-2</v>
      </c>
    </row>
    <row r="598" spans="7:15" ht="15">
      <c r="G598" t="s">
        <v>522</v>
      </c>
      <c r="H598" t="str">
        <f t="shared" si="19"/>
        <v>392066</v>
      </c>
      <c r="I598" s="106">
        <v>5.6399999999999999E-2</v>
      </c>
      <c r="M598" s="15" t="s">
        <v>522</v>
      </c>
      <c r="N598" s="15" t="str">
        <f t="shared" si="18"/>
        <v>392066</v>
      </c>
      <c r="O598" s="106">
        <v>3.9399999999999998E-2</v>
      </c>
    </row>
    <row r="599" spans="7:15" ht="15">
      <c r="G599" t="s">
        <v>523</v>
      </c>
      <c r="H599" t="str">
        <f t="shared" si="19"/>
        <v>392067</v>
      </c>
      <c r="I599" s="106">
        <v>5.4800000000000001E-2</v>
      </c>
      <c r="M599" s="15" t="s">
        <v>523</v>
      </c>
      <c r="N599" s="15" t="str">
        <f t="shared" si="18"/>
        <v>392067</v>
      </c>
      <c r="O599" s="106">
        <v>3.8100000000000002E-2</v>
      </c>
    </row>
    <row r="600" spans="7:15" ht="15">
      <c r="G600" t="s">
        <v>524</v>
      </c>
      <c r="H600" t="str">
        <f t="shared" si="19"/>
        <v>392068</v>
      </c>
      <c r="I600" s="106">
        <v>5.6399999999999999E-2</v>
      </c>
      <c r="M600" s="15" t="s">
        <v>524</v>
      </c>
      <c r="N600" s="15" t="str">
        <f t="shared" si="18"/>
        <v>392068</v>
      </c>
      <c r="O600" s="106">
        <v>3.9399999999999998E-2</v>
      </c>
    </row>
    <row r="601" spans="7:15" ht="15">
      <c r="G601" t="s">
        <v>525</v>
      </c>
      <c r="H601" t="str">
        <f t="shared" si="19"/>
        <v>392200</v>
      </c>
      <c r="I601" s="106">
        <v>0.2</v>
      </c>
      <c r="M601" s="15" t="s">
        <v>525</v>
      </c>
      <c r="N601" s="15" t="str">
        <f t="shared" si="18"/>
        <v>392200</v>
      </c>
      <c r="O601" s="106">
        <v>4.7300000000000002E-2</v>
      </c>
    </row>
    <row r="602" spans="7:15" ht="15">
      <c r="G602" t="s">
        <v>526</v>
      </c>
      <c r="H602" t="str">
        <f t="shared" si="19"/>
        <v>393000</v>
      </c>
      <c r="I602" s="106">
        <v>0.04</v>
      </c>
      <c r="M602" s="15" t="s">
        <v>526</v>
      </c>
      <c r="N602" s="15" t="str">
        <f t="shared" si="18"/>
        <v>393000</v>
      </c>
      <c r="O602" s="106">
        <v>0.04</v>
      </c>
    </row>
    <row r="603" spans="7:15" ht="15">
      <c r="G603" t="s">
        <v>527</v>
      </c>
      <c r="H603" t="str">
        <f t="shared" si="19"/>
        <v>394000</v>
      </c>
      <c r="I603" s="106">
        <v>0.05</v>
      </c>
      <c r="M603" s="15" t="s">
        <v>527</v>
      </c>
      <c r="N603" s="15" t="str">
        <f t="shared" si="18"/>
        <v>394000</v>
      </c>
      <c r="O603" s="106">
        <v>0.05</v>
      </c>
    </row>
    <row r="604" spans="7:15" ht="15">
      <c r="G604" t="s">
        <v>528</v>
      </c>
      <c r="H604" t="str">
        <f t="shared" si="19"/>
        <v>395000</v>
      </c>
      <c r="I604" s="106">
        <v>6.6699999999999995E-2</v>
      </c>
      <c r="M604" s="15" t="s">
        <v>528</v>
      </c>
      <c r="N604" s="15" t="str">
        <f t="shared" si="18"/>
        <v>395000</v>
      </c>
      <c r="O604" s="106">
        <v>6.6699999999999995E-2</v>
      </c>
    </row>
    <row r="605" spans="7:15" ht="15">
      <c r="G605" t="s">
        <v>529</v>
      </c>
      <c r="H605" t="str">
        <f t="shared" si="19"/>
        <v>395121</v>
      </c>
      <c r="I605" s="106">
        <v>0.1429</v>
      </c>
      <c r="M605" s="15" t="s">
        <v>529</v>
      </c>
      <c r="N605" s="15" t="str">
        <f t="shared" si="18"/>
        <v>395121</v>
      </c>
      <c r="O605" s="106">
        <v>0.1429</v>
      </c>
    </row>
    <row r="606" spans="7:15" ht="15">
      <c r="G606" t="s">
        <v>530</v>
      </c>
      <c r="H606" t="str">
        <f t="shared" si="19"/>
        <v>396000</v>
      </c>
      <c r="I606" s="106">
        <v>8.1799999999999998E-2</v>
      </c>
      <c r="M606" s="15" t="s">
        <v>530</v>
      </c>
      <c r="N606" s="15" t="str">
        <f t="shared" si="18"/>
        <v>396000</v>
      </c>
      <c r="O606" s="106">
        <v>4.8399999999999999E-2</v>
      </c>
    </row>
    <row r="607" spans="7:15" ht="15">
      <c r="G607" t="s">
        <v>531</v>
      </c>
      <c r="H607" t="str">
        <f t="shared" si="19"/>
        <v>396055</v>
      </c>
      <c r="I607" s="106">
        <v>7.5800000000000006E-2</v>
      </c>
      <c r="M607" s="15" t="s">
        <v>531</v>
      </c>
      <c r="N607" s="15" t="str">
        <f t="shared" si="18"/>
        <v>396055</v>
      </c>
      <c r="O607" s="106">
        <v>3.6600000000000001E-2</v>
      </c>
    </row>
    <row r="608" spans="7:15" ht="15">
      <c r="G608" t="s">
        <v>532</v>
      </c>
      <c r="H608" t="str">
        <f t="shared" si="19"/>
        <v>396056</v>
      </c>
      <c r="I608" s="106">
        <v>7.5800000000000006E-2</v>
      </c>
      <c r="M608" s="15" t="s">
        <v>532</v>
      </c>
      <c r="N608" s="15" t="str">
        <f t="shared" si="18"/>
        <v>396056</v>
      </c>
      <c r="O608" s="106">
        <v>3.6600000000000001E-2</v>
      </c>
    </row>
    <row r="609" spans="7:16" ht="15">
      <c r="G609" t="s">
        <v>533</v>
      </c>
      <c r="H609" t="str">
        <f t="shared" si="19"/>
        <v>396057</v>
      </c>
      <c r="I609" s="106">
        <v>7.5800000000000006E-2</v>
      </c>
      <c r="M609" s="15" t="s">
        <v>533</v>
      </c>
      <c r="N609" s="15" t="str">
        <f t="shared" si="18"/>
        <v>396057</v>
      </c>
      <c r="O609" s="106">
        <v>3.6600000000000001E-2</v>
      </c>
    </row>
    <row r="610" spans="7:16" ht="15">
      <c r="G610" t="s">
        <v>534</v>
      </c>
      <c r="H610" t="str">
        <f t="shared" si="19"/>
        <v>396058</v>
      </c>
      <c r="I610" s="106">
        <v>7.5800000000000006E-2</v>
      </c>
      <c r="M610" s="15" t="s">
        <v>534</v>
      </c>
      <c r="N610" s="15" t="str">
        <f t="shared" si="18"/>
        <v>396058</v>
      </c>
      <c r="O610" s="106">
        <v>1.8800000000000001E-2</v>
      </c>
    </row>
    <row r="611" spans="7:16" ht="15">
      <c r="G611" t="s">
        <v>535</v>
      </c>
      <c r="H611" t="str">
        <f t="shared" si="19"/>
        <v>396065</v>
      </c>
      <c r="I611" s="106">
        <v>3.7499999999999999E-2</v>
      </c>
      <c r="M611" s="15" t="s">
        <v>535</v>
      </c>
      <c r="N611" s="15" t="str">
        <f t="shared" si="18"/>
        <v>396065</v>
      </c>
      <c r="O611" s="106">
        <v>1.8800000000000001E-2</v>
      </c>
    </row>
    <row r="612" spans="7:16" ht="15">
      <c r="G612" t="s">
        <v>536</v>
      </c>
      <c r="H612" t="str">
        <f t="shared" si="19"/>
        <v>396066</v>
      </c>
      <c r="I612" s="106">
        <v>3.7499999999999999E-2</v>
      </c>
      <c r="M612" s="15" t="s">
        <v>536</v>
      </c>
      <c r="N612" s="15" t="str">
        <f t="shared" si="18"/>
        <v>396066</v>
      </c>
      <c r="O612" s="106">
        <v>1.8800000000000001E-2</v>
      </c>
    </row>
    <row r="613" spans="7:16" ht="15">
      <c r="G613" t="s">
        <v>537</v>
      </c>
      <c r="H613" t="str">
        <f t="shared" si="19"/>
        <v>396067</v>
      </c>
      <c r="I613" s="106">
        <v>7.5800000000000006E-2</v>
      </c>
      <c r="M613" s="15" t="s">
        <v>537</v>
      </c>
      <c r="N613" s="15" t="str">
        <f t="shared" si="18"/>
        <v>396067</v>
      </c>
      <c r="O613" s="106">
        <v>3.6600000000000001E-2</v>
      </c>
    </row>
    <row r="614" spans="7:16" ht="15">
      <c r="G614" t="s">
        <v>538</v>
      </c>
      <c r="H614" t="str">
        <f t="shared" si="19"/>
        <v>396068</v>
      </c>
      <c r="I614" s="106">
        <v>3.7499999999999999E-2</v>
      </c>
      <c r="M614" s="15" t="s">
        <v>538</v>
      </c>
      <c r="N614" s="15" t="str">
        <f t="shared" si="18"/>
        <v>396068</v>
      </c>
      <c r="O614" s="106">
        <v>1.8800000000000001E-2</v>
      </c>
    </row>
    <row r="615" spans="7:16" ht="15">
      <c r="G615" t="s">
        <v>1098</v>
      </c>
      <c r="H615" t="str">
        <f t="shared" si="19"/>
        <v>396200</v>
      </c>
      <c r="I615" s="106">
        <v>0.2</v>
      </c>
      <c r="J615" s="102" t="s">
        <v>1099</v>
      </c>
      <c r="M615" s="15" t="s">
        <v>1098</v>
      </c>
      <c r="N615" s="15" t="str">
        <f t="shared" si="18"/>
        <v>396200</v>
      </c>
      <c r="O615" s="106">
        <v>4.8399999999999999E-2</v>
      </c>
      <c r="P615" s="102" t="s">
        <v>1099</v>
      </c>
    </row>
    <row r="616" spans="7:16" ht="15">
      <c r="G616" t="s">
        <v>539</v>
      </c>
      <c r="H616" t="str">
        <f t="shared" si="19"/>
        <v>397000</v>
      </c>
      <c r="I616" s="106">
        <v>6.6699999999999995E-2</v>
      </c>
      <c r="M616" s="15" t="s">
        <v>539</v>
      </c>
      <c r="N616" s="15" t="str">
        <f t="shared" si="18"/>
        <v>397000</v>
      </c>
      <c r="O616" s="106">
        <v>6.6699999999999995E-2</v>
      </c>
    </row>
    <row r="617" spans="7:16" ht="15">
      <c r="G617" t="s">
        <v>540</v>
      </c>
      <c r="H617" t="str">
        <f t="shared" si="19"/>
        <v>397500</v>
      </c>
      <c r="I617" s="106">
        <v>6.6699999999999995E-2</v>
      </c>
      <c r="M617" s="15" t="s">
        <v>540</v>
      </c>
      <c r="N617" s="15" t="str">
        <f t="shared" si="18"/>
        <v>397500</v>
      </c>
      <c r="O617" s="106">
        <v>6.6699999999999995E-2</v>
      </c>
    </row>
    <row r="618" spans="7:16" ht="15">
      <c r="G618" t="s">
        <v>541</v>
      </c>
      <c r="H618" t="str">
        <f t="shared" si="19"/>
        <v>397600</v>
      </c>
      <c r="I618" s="106">
        <v>6.6699999999999995E-2</v>
      </c>
      <c r="M618" s="15" t="s">
        <v>541</v>
      </c>
      <c r="N618" s="15" t="str">
        <f t="shared" si="18"/>
        <v>397600</v>
      </c>
      <c r="O618" s="106">
        <v>6.6699999999999995E-2</v>
      </c>
    </row>
    <row r="619" spans="7:16" ht="15">
      <c r="G619" t="s">
        <v>1100</v>
      </c>
      <c r="H619" t="str">
        <f t="shared" si="19"/>
        <v>398000</v>
      </c>
      <c r="I619" s="106">
        <v>0.1</v>
      </c>
      <c r="M619" s="15" t="s">
        <v>1100</v>
      </c>
      <c r="N619" s="15" t="str">
        <f t="shared" si="18"/>
        <v>398000</v>
      </c>
      <c r="O619" s="106">
        <v>0.1</v>
      </c>
    </row>
    <row r="620" spans="7:16" ht="15">
      <c r="G620" t="s">
        <v>542</v>
      </c>
      <c r="H620" t="str">
        <f t="shared" si="19"/>
        <v>303100</v>
      </c>
      <c r="I620" s="106">
        <v>0.2</v>
      </c>
      <c r="M620" s="15" t="s">
        <v>542</v>
      </c>
      <c r="N620" s="15" t="str">
        <f t="shared" si="18"/>
        <v>303100</v>
      </c>
      <c r="O620" s="106">
        <v>0.2</v>
      </c>
    </row>
    <row r="621" spans="7:16" ht="15">
      <c r="G621" t="s">
        <v>1101</v>
      </c>
      <c r="H621" t="str">
        <f t="shared" si="19"/>
        <v>303110</v>
      </c>
      <c r="I621" s="106">
        <v>0.2</v>
      </c>
      <c r="M621" s="15" t="s">
        <v>1101</v>
      </c>
      <c r="N621" s="15" t="str">
        <f t="shared" si="18"/>
        <v>303110</v>
      </c>
      <c r="O621" s="106">
        <v>0.2</v>
      </c>
    </row>
    <row r="622" spans="7:16" ht="15">
      <c r="G622" t="s">
        <v>1102</v>
      </c>
      <c r="H622" t="str">
        <f t="shared" si="19"/>
        <v>303120</v>
      </c>
      <c r="I622" s="106">
        <v>0.2</v>
      </c>
      <c r="M622" s="15" t="s">
        <v>1102</v>
      </c>
      <c r="N622" s="15" t="str">
        <f t="shared" si="18"/>
        <v>303120</v>
      </c>
      <c r="O622" s="106">
        <v>0.2</v>
      </c>
    </row>
    <row r="623" spans="7:16" ht="15">
      <c r="G623" t="s">
        <v>543</v>
      </c>
      <c r="H623" t="str">
        <f t="shared" si="19"/>
        <v>350100</v>
      </c>
      <c r="I623" s="106">
        <v>0</v>
      </c>
      <c r="J623" s="102" t="s">
        <v>1004</v>
      </c>
      <c r="M623" s="15" t="s">
        <v>543</v>
      </c>
      <c r="N623" s="15" t="str">
        <f t="shared" si="18"/>
        <v>350100</v>
      </c>
      <c r="O623" s="106">
        <v>0</v>
      </c>
      <c r="P623" s="102" t="s">
        <v>1004</v>
      </c>
    </row>
    <row r="624" spans="7:16" ht="15">
      <c r="G624" t="s">
        <v>544</v>
      </c>
      <c r="H624" t="str">
        <f t="shared" si="19"/>
        <v>391000</v>
      </c>
      <c r="I624" s="106">
        <v>6.6699999999999995E-2</v>
      </c>
      <c r="M624" s="15" t="s">
        <v>544</v>
      </c>
      <c r="N624" s="15" t="str">
        <f t="shared" si="18"/>
        <v>391000</v>
      </c>
      <c r="O624" s="106">
        <v>6.6699999999999995E-2</v>
      </c>
    </row>
    <row r="625" spans="7:16" ht="15">
      <c r="G625" t="s">
        <v>545</v>
      </c>
      <c r="H625" t="str">
        <f t="shared" si="19"/>
        <v>391100</v>
      </c>
      <c r="I625" s="106">
        <v>0.2</v>
      </c>
      <c r="M625" s="15" t="s">
        <v>545</v>
      </c>
      <c r="N625" s="15" t="str">
        <f t="shared" si="18"/>
        <v>391100</v>
      </c>
      <c r="O625" s="106">
        <v>0.2</v>
      </c>
    </row>
    <row r="626" spans="7:16" ht="15">
      <c r="G626" t="s">
        <v>1103</v>
      </c>
      <c r="H626" t="str">
        <f t="shared" si="19"/>
        <v>391101</v>
      </c>
      <c r="I626" s="106">
        <v>0.2</v>
      </c>
      <c r="M626" s="15" t="s">
        <v>1103</v>
      </c>
      <c r="N626" s="15" t="str">
        <f t="shared" si="18"/>
        <v>391101</v>
      </c>
      <c r="O626" s="106">
        <v>0.2</v>
      </c>
    </row>
    <row r="627" spans="7:16" ht="15">
      <c r="G627" t="s">
        <v>546</v>
      </c>
      <c r="H627" t="str">
        <f t="shared" si="19"/>
        <v>392000</v>
      </c>
      <c r="I627" s="106">
        <v>4.4699999999999997E-2</v>
      </c>
      <c r="M627" s="15" t="s">
        <v>546</v>
      </c>
      <c r="N627" s="15" t="str">
        <f t="shared" si="18"/>
        <v>392000</v>
      </c>
      <c r="O627" s="106">
        <v>5.96E-2</v>
      </c>
    </row>
    <row r="628" spans="7:16" ht="15">
      <c r="G628" t="s">
        <v>547</v>
      </c>
      <c r="H628" t="str">
        <f t="shared" si="19"/>
        <v>392046</v>
      </c>
      <c r="I628" s="106">
        <v>5.7799999999999997E-2</v>
      </c>
      <c r="M628" s="15" t="s">
        <v>547</v>
      </c>
      <c r="N628" s="15" t="str">
        <f t="shared" si="18"/>
        <v>392046</v>
      </c>
      <c r="O628" s="106">
        <v>6.2899999999999998E-2</v>
      </c>
    </row>
    <row r="629" spans="7:16" ht="15">
      <c r="G629" t="s">
        <v>548</v>
      </c>
      <c r="H629" t="str">
        <f t="shared" si="19"/>
        <v>394000</v>
      </c>
      <c r="I629" s="106">
        <v>0.05</v>
      </c>
      <c r="M629" s="15" t="s">
        <v>548</v>
      </c>
      <c r="N629" s="15" t="str">
        <f t="shared" si="18"/>
        <v>394000</v>
      </c>
      <c r="O629" s="106">
        <v>0.05</v>
      </c>
    </row>
    <row r="630" spans="7:16" ht="15">
      <c r="G630" t="s">
        <v>549</v>
      </c>
      <c r="H630" t="str">
        <f t="shared" si="19"/>
        <v>395000</v>
      </c>
      <c r="I630" s="106">
        <v>6.6699999999999995E-2</v>
      </c>
      <c r="M630" s="15" t="s">
        <v>549</v>
      </c>
      <c r="N630" s="15" t="str">
        <f t="shared" si="18"/>
        <v>395000</v>
      </c>
      <c r="O630" s="106">
        <v>6.6699999999999995E-2</v>
      </c>
    </row>
    <row r="631" spans="7:16" ht="15">
      <c r="G631" t="s">
        <v>550</v>
      </c>
      <c r="H631" t="str">
        <f t="shared" si="19"/>
        <v>397000</v>
      </c>
      <c r="I631" s="106">
        <v>6.6699999999999995E-2</v>
      </c>
      <c r="M631" s="15" t="s">
        <v>550</v>
      </c>
      <c r="N631" s="15" t="str">
        <f t="shared" si="18"/>
        <v>397000</v>
      </c>
      <c r="O631" s="106">
        <v>6.6699999999999995E-2</v>
      </c>
    </row>
    <row r="632" spans="7:16" ht="15">
      <c r="G632" t="s">
        <v>1104</v>
      </c>
      <c r="H632" t="str">
        <f t="shared" si="19"/>
        <v>398000</v>
      </c>
      <c r="I632" s="106">
        <v>0.10390000000000001</v>
      </c>
      <c r="M632" s="15" t="s">
        <v>1104</v>
      </c>
      <c r="N632" s="15" t="str">
        <f t="shared" si="18"/>
        <v>398000</v>
      </c>
      <c r="O632" s="106">
        <v>0.10390000000000001</v>
      </c>
    </row>
    <row r="633" spans="7:16" ht="15">
      <c r="G633" t="s">
        <v>1105</v>
      </c>
      <c r="H633" t="str">
        <f t="shared" si="19"/>
        <v>303000</v>
      </c>
      <c r="I633" s="106">
        <v>1.8181820000000001E-2</v>
      </c>
      <c r="M633" s="15" t="s">
        <v>1105</v>
      </c>
      <c r="N633" s="15" t="str">
        <f t="shared" si="18"/>
        <v>303000</v>
      </c>
      <c r="O633" s="106">
        <v>1.8181820000000001E-2</v>
      </c>
    </row>
    <row r="634" spans="7:16" ht="15">
      <c r="G634" t="s">
        <v>1106</v>
      </c>
      <c r="H634" t="str">
        <f t="shared" si="19"/>
        <v>303110</v>
      </c>
      <c r="I634" s="106">
        <v>0.2</v>
      </c>
      <c r="M634" s="15" t="s">
        <v>1106</v>
      </c>
      <c r="N634" s="15" t="str">
        <f t="shared" si="18"/>
        <v>303110</v>
      </c>
      <c r="O634" s="106">
        <v>0.2</v>
      </c>
    </row>
    <row r="635" spans="7:16" ht="15">
      <c r="G635" t="s">
        <v>551</v>
      </c>
      <c r="H635" t="str">
        <f t="shared" si="19"/>
        <v>350100</v>
      </c>
      <c r="I635" s="106">
        <v>0</v>
      </c>
      <c r="J635" s="102" t="s">
        <v>1004</v>
      </c>
      <c r="M635" s="15" t="s">
        <v>551</v>
      </c>
      <c r="N635" s="15" t="str">
        <f t="shared" si="18"/>
        <v>350100</v>
      </c>
      <c r="O635" s="106">
        <v>0</v>
      </c>
      <c r="P635" s="102" t="s">
        <v>1004</v>
      </c>
    </row>
    <row r="636" spans="7:16" ht="15">
      <c r="G636" t="s">
        <v>552</v>
      </c>
      <c r="H636" t="str">
        <f t="shared" si="19"/>
        <v>350200</v>
      </c>
      <c r="I636" s="106">
        <v>1.35E-2</v>
      </c>
      <c r="M636" s="15" t="s">
        <v>552</v>
      </c>
      <c r="N636" s="15" t="str">
        <f t="shared" si="18"/>
        <v>350200</v>
      </c>
      <c r="O636" s="106">
        <v>1.21E-2</v>
      </c>
    </row>
    <row r="637" spans="7:16" ht="15">
      <c r="G637" t="s">
        <v>553</v>
      </c>
      <c r="H637" t="str">
        <f t="shared" si="19"/>
        <v>351100</v>
      </c>
      <c r="I637" s="106">
        <v>1.52E-2</v>
      </c>
      <c r="M637" s="15" t="s">
        <v>553</v>
      </c>
      <c r="N637" s="15" t="str">
        <f t="shared" si="18"/>
        <v>351100</v>
      </c>
      <c r="O637" s="106">
        <v>1.6E-2</v>
      </c>
    </row>
    <row r="638" spans="7:16" ht="15">
      <c r="G638" t="s">
        <v>554</v>
      </c>
      <c r="H638" t="str">
        <f t="shared" si="19"/>
        <v>351200</v>
      </c>
      <c r="I638" s="106">
        <v>1.15E-2</v>
      </c>
      <c r="M638" s="15" t="s">
        <v>554</v>
      </c>
      <c r="N638" s="15" t="str">
        <f t="shared" si="18"/>
        <v>351200</v>
      </c>
      <c r="O638" s="106">
        <v>1.1699999999999999E-2</v>
      </c>
    </row>
    <row r="639" spans="7:16" ht="15">
      <c r="G639" t="s">
        <v>555</v>
      </c>
      <c r="H639" t="str">
        <f t="shared" si="19"/>
        <v>351300</v>
      </c>
      <c r="I639" s="106">
        <v>1.09E-2</v>
      </c>
      <c r="M639" s="15" t="s">
        <v>555</v>
      </c>
      <c r="N639" s="15" t="str">
        <f t="shared" si="18"/>
        <v>351300</v>
      </c>
      <c r="O639" s="106">
        <v>1.11E-2</v>
      </c>
    </row>
    <row r="640" spans="7:16" ht="15">
      <c r="G640" t="s">
        <v>556</v>
      </c>
      <c r="H640" t="str">
        <f t="shared" si="19"/>
        <v>351400</v>
      </c>
      <c r="I640" s="106">
        <v>1.37E-2</v>
      </c>
      <c r="M640" s="15" t="s">
        <v>556</v>
      </c>
      <c r="N640" s="15" t="str">
        <f t="shared" si="18"/>
        <v>351400</v>
      </c>
      <c r="O640" s="106">
        <v>1.32E-2</v>
      </c>
    </row>
    <row r="641" spans="7:16" ht="15">
      <c r="G641" t="s">
        <v>557</v>
      </c>
      <c r="H641" t="str">
        <f t="shared" si="19"/>
        <v>351410</v>
      </c>
      <c r="I641" s="106">
        <v>1.09E-2</v>
      </c>
      <c r="M641" s="15" t="s">
        <v>557</v>
      </c>
      <c r="N641" s="15" t="str">
        <f t="shared" si="18"/>
        <v>351410</v>
      </c>
      <c r="O641" s="106">
        <v>1.09E-2</v>
      </c>
    </row>
    <row r="642" spans="7:16" ht="15">
      <c r="G642" t="s">
        <v>558</v>
      </c>
      <c r="H642" t="str">
        <f t="shared" si="19"/>
        <v>352000</v>
      </c>
      <c r="I642" s="106">
        <v>1.38E-2</v>
      </c>
      <c r="M642" s="15" t="s">
        <v>558</v>
      </c>
      <c r="N642" s="15" t="str">
        <f t="shared" si="18"/>
        <v>352000</v>
      </c>
      <c r="O642" s="106">
        <v>1.47E-2</v>
      </c>
    </row>
    <row r="643" spans="7:16" ht="15">
      <c r="G643" t="s">
        <v>1107</v>
      </c>
      <c r="H643" t="str">
        <f t="shared" si="19"/>
        <v>352100</v>
      </c>
      <c r="I643" s="106">
        <v>9.1953999999999994E-3</v>
      </c>
      <c r="J643" s="102" t="s">
        <v>1108</v>
      </c>
      <c r="M643" s="15" t="s">
        <v>1107</v>
      </c>
      <c r="N643" s="15" t="str">
        <f t="shared" ref="N643:N706" si="20">RIGHT(M643,6)</f>
        <v>352100</v>
      </c>
      <c r="O643" s="106">
        <v>9.1953999999999994E-3</v>
      </c>
      <c r="P643" s="102" t="s">
        <v>1108</v>
      </c>
    </row>
    <row r="644" spans="7:16" ht="15">
      <c r="G644" t="s">
        <v>559</v>
      </c>
      <c r="H644" t="str">
        <f t="shared" ref="H644:H707" si="21">RIGHT(G644,6)</f>
        <v>352200</v>
      </c>
      <c r="I644" s="106">
        <v>1.9599999999999999E-2</v>
      </c>
      <c r="M644" s="15" t="s">
        <v>559</v>
      </c>
      <c r="N644" s="15" t="str">
        <f t="shared" si="20"/>
        <v>352200</v>
      </c>
      <c r="O644" s="106">
        <v>1.9E-2</v>
      </c>
    </row>
    <row r="645" spans="7:16" ht="15">
      <c r="G645" t="s">
        <v>560</v>
      </c>
      <c r="H645" t="str">
        <f t="shared" si="21"/>
        <v>352300</v>
      </c>
      <c r="I645" s="106">
        <v>7.9000000000000008E-3</v>
      </c>
      <c r="M645" s="15" t="s">
        <v>560</v>
      </c>
      <c r="N645" s="15" t="str">
        <f t="shared" si="20"/>
        <v>352300</v>
      </c>
      <c r="O645" s="106">
        <v>8.5000000000000006E-3</v>
      </c>
    </row>
    <row r="646" spans="7:16" ht="15">
      <c r="G646" t="s">
        <v>561</v>
      </c>
      <c r="H646" t="str">
        <f t="shared" si="21"/>
        <v>353000</v>
      </c>
      <c r="I646" s="106">
        <v>1.2200000000000001E-2</v>
      </c>
      <c r="M646" s="15" t="s">
        <v>561</v>
      </c>
      <c r="N646" s="15" t="str">
        <f t="shared" si="20"/>
        <v>353000</v>
      </c>
      <c r="O646" s="106">
        <v>1.4999999999999999E-2</v>
      </c>
    </row>
    <row r="647" spans="7:16" ht="15">
      <c r="G647" t="s">
        <v>562</v>
      </c>
      <c r="H647" t="str">
        <f t="shared" si="21"/>
        <v>354000</v>
      </c>
      <c r="I647" s="106">
        <v>1.6899999999999998E-2</v>
      </c>
      <c r="M647" s="15" t="s">
        <v>562</v>
      </c>
      <c r="N647" s="15" t="str">
        <f t="shared" si="20"/>
        <v>354000</v>
      </c>
      <c r="O647" s="106">
        <v>1.77E-2</v>
      </c>
    </row>
    <row r="648" spans="7:16" ht="15">
      <c r="G648" t="s">
        <v>563</v>
      </c>
      <c r="H648" t="str">
        <f t="shared" si="21"/>
        <v>355000</v>
      </c>
      <c r="I648" s="106">
        <v>3.8100000000000002E-2</v>
      </c>
      <c r="M648" s="15" t="s">
        <v>563</v>
      </c>
      <c r="N648" s="15" t="str">
        <f t="shared" si="20"/>
        <v>355000</v>
      </c>
      <c r="O648" s="106">
        <v>1.24E-2</v>
      </c>
    </row>
    <row r="649" spans="7:16" ht="15">
      <c r="G649" t="s">
        <v>564</v>
      </c>
      <c r="H649" t="str">
        <f t="shared" si="21"/>
        <v>356000</v>
      </c>
      <c r="I649" s="106">
        <v>3.5999999999999999E-3</v>
      </c>
      <c r="M649" s="15" t="s">
        <v>564</v>
      </c>
      <c r="N649" s="15" t="str">
        <f t="shared" si="20"/>
        <v>356000</v>
      </c>
      <c r="O649" s="106">
        <v>1.5800000000000002E-2</v>
      </c>
    </row>
    <row r="650" spans="7:16" ht="15">
      <c r="G650" t="s">
        <v>565</v>
      </c>
      <c r="H650" t="str">
        <f t="shared" si="21"/>
        <v>357000</v>
      </c>
      <c r="I650" s="106">
        <v>1.7899999999999999E-2</v>
      </c>
      <c r="M650" s="15" t="s">
        <v>565</v>
      </c>
      <c r="N650" s="15" t="str">
        <f t="shared" si="20"/>
        <v>357000</v>
      </c>
      <c r="O650" s="106">
        <v>1.72E-2</v>
      </c>
    </row>
    <row r="651" spans="7:16" ht="15">
      <c r="G651" t="s">
        <v>566</v>
      </c>
      <c r="H651" t="str">
        <f t="shared" si="21"/>
        <v>375000</v>
      </c>
      <c r="I651" s="106">
        <v>1.8800000000000001E-2</v>
      </c>
      <c r="M651" s="15" t="s">
        <v>566</v>
      </c>
      <c r="N651" s="15" t="str">
        <f t="shared" si="20"/>
        <v>375000</v>
      </c>
      <c r="O651" s="106">
        <v>2.3599999999999999E-2</v>
      </c>
    </row>
    <row r="652" spans="7:16" ht="15">
      <c r="G652" t="s">
        <v>567</v>
      </c>
      <c r="H652" t="str">
        <f t="shared" si="21"/>
        <v>376000</v>
      </c>
      <c r="I652" s="106">
        <v>2.2800000000000001E-2</v>
      </c>
      <c r="M652" s="15" t="s">
        <v>567</v>
      </c>
      <c r="N652" s="15" t="str">
        <f t="shared" si="20"/>
        <v>376000</v>
      </c>
      <c r="O652" s="106">
        <v>2.1000000000000001E-2</v>
      </c>
    </row>
    <row r="653" spans="7:16" ht="15">
      <c r="G653" t="s">
        <v>568</v>
      </c>
      <c r="H653" t="str">
        <f t="shared" si="21"/>
        <v>378000</v>
      </c>
      <c r="I653" s="106">
        <v>3.3700000000000001E-2</v>
      </c>
      <c r="M653" s="15" t="s">
        <v>568</v>
      </c>
      <c r="N653" s="15" t="str">
        <f t="shared" si="20"/>
        <v>378000</v>
      </c>
      <c r="O653" s="106">
        <v>4.0300000000000002E-2</v>
      </c>
    </row>
    <row r="654" spans="7:16" ht="15">
      <c r="G654" t="s">
        <v>569</v>
      </c>
      <c r="H654" t="str">
        <f t="shared" si="21"/>
        <v>379000</v>
      </c>
      <c r="I654" s="106">
        <v>2.6600000000000002E-2</v>
      </c>
      <c r="M654" s="15" t="s">
        <v>569</v>
      </c>
      <c r="N654" s="15" t="str">
        <f t="shared" si="20"/>
        <v>379000</v>
      </c>
      <c r="O654" s="106">
        <v>3.1600000000000003E-2</v>
      </c>
    </row>
    <row r="655" spans="7:16" ht="15">
      <c r="G655" t="s">
        <v>1109</v>
      </c>
      <c r="H655" t="str">
        <f t="shared" si="21"/>
        <v>380000</v>
      </c>
      <c r="I655" s="106">
        <v>2.4499999999999997E-2</v>
      </c>
      <c r="M655" s="15" t="s">
        <v>1109</v>
      </c>
      <c r="N655" s="15" t="str">
        <f t="shared" si="20"/>
        <v>380000</v>
      </c>
      <c r="O655" s="106">
        <v>2.2099999999999998E-2</v>
      </c>
    </row>
    <row r="656" spans="7:16" ht="15">
      <c r="G656" t="s">
        <v>1110</v>
      </c>
      <c r="H656" t="str">
        <f t="shared" si="21"/>
        <v>390200</v>
      </c>
      <c r="I656" s="106">
        <v>0.2</v>
      </c>
      <c r="J656" s="102" t="s">
        <v>1111</v>
      </c>
      <c r="M656" s="15" t="s">
        <v>1110</v>
      </c>
      <c r="N656" s="15" t="str">
        <f t="shared" si="20"/>
        <v>390200</v>
      </c>
      <c r="O656" s="106">
        <v>0.2</v>
      </c>
      <c r="P656" s="102" t="s">
        <v>1111</v>
      </c>
    </row>
    <row r="657" spans="7:15" ht="15">
      <c r="G657" t="s">
        <v>570</v>
      </c>
      <c r="H657" t="str">
        <f t="shared" si="21"/>
        <v>391100</v>
      </c>
      <c r="I657" s="106">
        <v>0.2</v>
      </c>
      <c r="M657" s="15" t="s">
        <v>570</v>
      </c>
      <c r="N657" s="15" t="str">
        <f t="shared" si="20"/>
        <v>391100</v>
      </c>
      <c r="O657" s="106">
        <v>0.2</v>
      </c>
    </row>
    <row r="658" spans="7:15" ht="15">
      <c r="G658" t="s">
        <v>1112</v>
      </c>
      <c r="H658" t="str">
        <f t="shared" si="21"/>
        <v>391101</v>
      </c>
      <c r="I658" s="106">
        <v>0.2</v>
      </c>
      <c r="M658" s="15" t="s">
        <v>1112</v>
      </c>
      <c r="N658" s="15" t="str">
        <f t="shared" si="20"/>
        <v>391101</v>
      </c>
      <c r="O658" s="106">
        <v>0.2</v>
      </c>
    </row>
    <row r="659" spans="7:15" ht="15">
      <c r="G659" t="s">
        <v>571</v>
      </c>
      <c r="H659" t="str">
        <f t="shared" si="21"/>
        <v>392000</v>
      </c>
      <c r="I659" s="106">
        <v>7.3300000000000004E-2</v>
      </c>
      <c r="M659" s="15" t="s">
        <v>571</v>
      </c>
      <c r="N659" s="15" t="str">
        <f t="shared" si="20"/>
        <v>392000</v>
      </c>
      <c r="O659" s="106">
        <v>4.0800000000000003E-2</v>
      </c>
    </row>
    <row r="660" spans="7:15" ht="15">
      <c r="G660" t="s">
        <v>572</v>
      </c>
      <c r="H660" t="str">
        <f t="shared" si="21"/>
        <v>392045</v>
      </c>
      <c r="I660" s="106">
        <v>5.7799999999999997E-2</v>
      </c>
      <c r="M660" s="15" t="s">
        <v>572</v>
      </c>
      <c r="N660" s="15" t="str">
        <f t="shared" si="20"/>
        <v>392045</v>
      </c>
      <c r="O660" s="106">
        <v>2.3300000000000001E-2</v>
      </c>
    </row>
    <row r="661" spans="7:15" ht="15">
      <c r="G661" t="s">
        <v>573</v>
      </c>
      <c r="H661" t="str">
        <f t="shared" si="21"/>
        <v>392046</v>
      </c>
      <c r="I661" s="106">
        <v>5.7799999999999997E-2</v>
      </c>
      <c r="M661" s="15" t="s">
        <v>573</v>
      </c>
      <c r="N661" s="15" t="str">
        <f t="shared" si="20"/>
        <v>392046</v>
      </c>
      <c r="O661" s="106">
        <v>2.3300000000000001E-2</v>
      </c>
    </row>
    <row r="662" spans="7:15" ht="15">
      <c r="G662" t="s">
        <v>574</v>
      </c>
      <c r="H662" t="str">
        <f t="shared" si="21"/>
        <v>392047</v>
      </c>
      <c r="I662" s="106">
        <v>5.7799999999999997E-2</v>
      </c>
      <c r="M662" s="15" t="s">
        <v>574</v>
      </c>
      <c r="N662" s="15" t="str">
        <f t="shared" si="20"/>
        <v>392047</v>
      </c>
      <c r="O662" s="106">
        <v>2.3300000000000001E-2</v>
      </c>
    </row>
    <row r="663" spans="7:15" ht="15">
      <c r="G663" t="s">
        <v>575</v>
      </c>
      <c r="H663" t="str">
        <f t="shared" si="21"/>
        <v>392048</v>
      </c>
      <c r="I663" s="106">
        <v>5.7799999999999997E-2</v>
      </c>
      <c r="M663" s="15" t="s">
        <v>575</v>
      </c>
      <c r="N663" s="15" t="str">
        <f t="shared" si="20"/>
        <v>392048</v>
      </c>
      <c r="O663" s="106">
        <v>2.3300000000000001E-2</v>
      </c>
    </row>
    <row r="664" spans="7:15" ht="15">
      <c r="G664" t="s">
        <v>576</v>
      </c>
      <c r="H664" t="str">
        <f t="shared" si="21"/>
        <v>392055</v>
      </c>
      <c r="I664" s="106">
        <v>4.9200000000000001E-2</v>
      </c>
      <c r="M664" s="15" t="s">
        <v>576</v>
      </c>
      <c r="N664" s="15" t="str">
        <f t="shared" si="20"/>
        <v>392055</v>
      </c>
      <c r="O664" s="106">
        <v>2.0400000000000001E-2</v>
      </c>
    </row>
    <row r="665" spans="7:15" ht="15">
      <c r="G665" t="s">
        <v>577</v>
      </c>
      <c r="H665" t="str">
        <f t="shared" si="21"/>
        <v>392056</v>
      </c>
      <c r="I665" s="106">
        <v>4.9200000000000001E-2</v>
      </c>
      <c r="M665" s="15" t="s">
        <v>577</v>
      </c>
      <c r="N665" s="15" t="str">
        <f t="shared" si="20"/>
        <v>392056</v>
      </c>
      <c r="O665" s="106">
        <v>2.0400000000000001E-2</v>
      </c>
    </row>
    <row r="666" spans="7:15" ht="15">
      <c r="G666" t="s">
        <v>578</v>
      </c>
      <c r="H666" t="str">
        <f t="shared" si="21"/>
        <v>392057</v>
      </c>
      <c r="I666" s="106">
        <v>4.9200000000000001E-2</v>
      </c>
      <c r="M666" s="15" t="s">
        <v>578</v>
      </c>
      <c r="N666" s="15" t="str">
        <f t="shared" si="20"/>
        <v>392057</v>
      </c>
      <c r="O666" s="106">
        <v>2.0400000000000001E-2</v>
      </c>
    </row>
    <row r="667" spans="7:15" ht="15">
      <c r="G667" t="s">
        <v>579</v>
      </c>
      <c r="H667" t="str">
        <f t="shared" si="21"/>
        <v>392058</v>
      </c>
      <c r="I667" s="106">
        <v>5.74E-2</v>
      </c>
      <c r="M667" s="15" t="s">
        <v>579</v>
      </c>
      <c r="N667" s="15" t="str">
        <f t="shared" si="20"/>
        <v>392058</v>
      </c>
      <c r="O667" s="106">
        <v>2.8000000000000001E-2</v>
      </c>
    </row>
    <row r="668" spans="7:15" ht="15">
      <c r="G668" t="s">
        <v>702</v>
      </c>
      <c r="H668" t="str">
        <f t="shared" si="21"/>
        <v>392065</v>
      </c>
      <c r="I668" s="106">
        <v>5.74E-2</v>
      </c>
      <c r="M668" s="15" t="s">
        <v>702</v>
      </c>
      <c r="N668" s="15" t="str">
        <f t="shared" si="20"/>
        <v>392065</v>
      </c>
      <c r="O668" s="106">
        <v>2.8000000000000001E-2</v>
      </c>
    </row>
    <row r="669" spans="7:15" ht="15">
      <c r="G669" t="s">
        <v>580</v>
      </c>
      <c r="H669" t="str">
        <f t="shared" si="21"/>
        <v>392200</v>
      </c>
      <c r="I669" s="106">
        <v>0.2</v>
      </c>
      <c r="M669" s="15" t="s">
        <v>580</v>
      </c>
      <c r="N669" s="15" t="str">
        <f t="shared" si="20"/>
        <v>392200</v>
      </c>
      <c r="O669" s="106">
        <v>4.0800000000000003E-2</v>
      </c>
    </row>
    <row r="670" spans="7:15" ht="15">
      <c r="G670" t="s">
        <v>581</v>
      </c>
      <c r="H670" t="str">
        <f t="shared" si="21"/>
        <v>394000</v>
      </c>
      <c r="I670" s="106">
        <v>0.05</v>
      </c>
      <c r="M670" s="15" t="s">
        <v>581</v>
      </c>
      <c r="N670" s="15" t="str">
        <f t="shared" si="20"/>
        <v>394000</v>
      </c>
      <c r="O670" s="106">
        <v>0.05</v>
      </c>
    </row>
    <row r="671" spans="7:15" ht="15">
      <c r="G671" t="s">
        <v>582</v>
      </c>
      <c r="H671" t="str">
        <f t="shared" si="21"/>
        <v>395000</v>
      </c>
      <c r="I671" s="106">
        <v>6.6699999999999995E-2</v>
      </c>
      <c r="M671" s="15" t="s">
        <v>582</v>
      </c>
      <c r="N671" s="15" t="str">
        <f t="shared" si="20"/>
        <v>395000</v>
      </c>
      <c r="O671" s="106">
        <v>6.6699999999999995E-2</v>
      </c>
    </row>
    <row r="672" spans="7:15" ht="15">
      <c r="G672" t="s">
        <v>583</v>
      </c>
      <c r="H672" t="str">
        <f t="shared" si="21"/>
        <v>396000</v>
      </c>
      <c r="I672" s="106">
        <v>7.46E-2</v>
      </c>
      <c r="M672" s="15" t="s">
        <v>583</v>
      </c>
      <c r="N672" s="15" t="str">
        <f t="shared" si="20"/>
        <v>396000</v>
      </c>
      <c r="O672" s="106">
        <v>2.92E-2</v>
      </c>
    </row>
    <row r="673" spans="7:16" ht="15">
      <c r="G673" t="s">
        <v>1113</v>
      </c>
      <c r="H673" t="str">
        <f t="shared" si="21"/>
        <v>396055</v>
      </c>
      <c r="I673" s="106">
        <v>2.1100000000000001E-2</v>
      </c>
      <c r="M673" s="15" t="s">
        <v>1113</v>
      </c>
      <c r="N673" s="15" t="str">
        <f t="shared" si="20"/>
        <v>396055</v>
      </c>
      <c r="O673" s="106">
        <f>I673</f>
        <v>2.1100000000000001E-2</v>
      </c>
    </row>
    <row r="674" spans="7:16" ht="15">
      <c r="G674" t="s">
        <v>584</v>
      </c>
      <c r="H674" t="str">
        <f t="shared" si="21"/>
        <v>396058</v>
      </c>
      <c r="I674" s="106">
        <v>2.1100000000000001E-2</v>
      </c>
      <c r="M674" s="15" t="s">
        <v>584</v>
      </c>
      <c r="N674" s="15" t="str">
        <f t="shared" si="20"/>
        <v>396058</v>
      </c>
      <c r="O674" s="106">
        <v>5.1000000000000004E-3</v>
      </c>
    </row>
    <row r="675" spans="7:16" ht="15">
      <c r="G675" t="s">
        <v>585</v>
      </c>
      <c r="H675" t="str">
        <f t="shared" si="21"/>
        <v>396066</v>
      </c>
      <c r="I675" s="106">
        <v>2.1100000000000001E-2</v>
      </c>
      <c r="M675" s="15" t="s">
        <v>585</v>
      </c>
      <c r="N675" s="15" t="str">
        <f t="shared" si="20"/>
        <v>396066</v>
      </c>
      <c r="O675" s="106">
        <v>5.1000000000000004E-3</v>
      </c>
    </row>
    <row r="676" spans="7:16" ht="15">
      <c r="G676" t="s">
        <v>586</v>
      </c>
      <c r="H676" t="str">
        <f t="shared" si="21"/>
        <v>397000</v>
      </c>
      <c r="I676" s="106">
        <v>6.6699999999999995E-2</v>
      </c>
      <c r="M676" s="15" t="s">
        <v>586</v>
      </c>
      <c r="N676" s="15" t="str">
        <f t="shared" si="20"/>
        <v>397000</v>
      </c>
      <c r="O676" s="106">
        <v>6.6699999999999995E-2</v>
      </c>
    </row>
    <row r="677" spans="7:16" ht="15">
      <c r="G677" t="s">
        <v>587</v>
      </c>
      <c r="H677" t="str">
        <f t="shared" si="21"/>
        <v>397200</v>
      </c>
      <c r="I677" s="106">
        <v>6.6699999999999995E-2</v>
      </c>
      <c r="M677" s="15" t="s">
        <v>587</v>
      </c>
      <c r="N677" s="15" t="str">
        <f t="shared" si="20"/>
        <v>397200</v>
      </c>
      <c r="O677" s="106">
        <v>6.6699999999999995E-2</v>
      </c>
    </row>
    <row r="678" spans="7:16" ht="15" customHeight="1">
      <c r="G678" t="s">
        <v>588</v>
      </c>
      <c r="H678" t="str">
        <f t="shared" si="21"/>
        <v>398000</v>
      </c>
      <c r="I678" s="106">
        <v>0.10390000000000001</v>
      </c>
      <c r="M678" s="15" t="s">
        <v>588</v>
      </c>
      <c r="N678" s="15" t="str">
        <f t="shared" si="20"/>
        <v>398000</v>
      </c>
      <c r="O678" s="106">
        <v>0.10390000000000001</v>
      </c>
    </row>
    <row r="679" spans="7:16" ht="15">
      <c r="G679" t="s">
        <v>590</v>
      </c>
      <c r="H679" t="str">
        <f t="shared" si="21"/>
        <v>303000</v>
      </c>
      <c r="I679" s="106">
        <v>1.8181820000000001E-2</v>
      </c>
      <c r="M679" s="15" t="s">
        <v>590</v>
      </c>
      <c r="N679" s="15" t="str">
        <f t="shared" si="20"/>
        <v>303000</v>
      </c>
      <c r="O679" s="106">
        <v>1.8181820000000001E-2</v>
      </c>
    </row>
    <row r="680" spans="7:16" ht="15">
      <c r="G680" t="s">
        <v>591</v>
      </c>
      <c r="H680" t="str">
        <f t="shared" si="21"/>
        <v>374200</v>
      </c>
      <c r="I680" s="106">
        <v>0</v>
      </c>
      <c r="J680" s="102" t="s">
        <v>1004</v>
      </c>
      <c r="M680" s="15" t="s">
        <v>591</v>
      </c>
      <c r="N680" s="15" t="str">
        <f t="shared" si="20"/>
        <v>374200</v>
      </c>
      <c r="O680" s="106">
        <v>0</v>
      </c>
      <c r="P680" s="102" t="s">
        <v>1004</v>
      </c>
    </row>
    <row r="681" spans="7:16" ht="15">
      <c r="G681" t="s">
        <v>592</v>
      </c>
      <c r="H681" t="str">
        <f t="shared" si="21"/>
        <v>374400</v>
      </c>
      <c r="I681" s="106">
        <v>1.66E-2</v>
      </c>
      <c r="M681" s="15" t="s">
        <v>592</v>
      </c>
      <c r="N681" s="15" t="str">
        <f t="shared" si="20"/>
        <v>374400</v>
      </c>
      <c r="O681" s="106">
        <v>1.7000000000000001E-2</v>
      </c>
    </row>
    <row r="682" spans="7:16" ht="15">
      <c r="G682" t="s">
        <v>593</v>
      </c>
      <c r="H682" t="str">
        <f t="shared" si="21"/>
        <v>375000</v>
      </c>
      <c r="I682" s="106">
        <v>1.8800000000000001E-2</v>
      </c>
      <c r="M682" s="15" t="s">
        <v>593</v>
      </c>
      <c r="N682" s="15" t="str">
        <f t="shared" si="20"/>
        <v>375000</v>
      </c>
      <c r="O682" s="106">
        <v>2.3599999999999999E-2</v>
      </c>
    </row>
    <row r="683" spans="7:16" ht="15">
      <c r="G683" t="s">
        <v>594</v>
      </c>
      <c r="H683" t="str">
        <f t="shared" si="21"/>
        <v>376000</v>
      </c>
      <c r="I683" s="106">
        <v>2.2800000000000001E-2</v>
      </c>
      <c r="M683" s="15" t="s">
        <v>594</v>
      </c>
      <c r="N683" s="15" t="str">
        <f t="shared" si="20"/>
        <v>376000</v>
      </c>
      <c r="O683" s="106">
        <v>2.1000000000000001E-2</v>
      </c>
    </row>
    <row r="684" spans="7:16" ht="15">
      <c r="G684" t="s">
        <v>595</v>
      </c>
      <c r="H684" t="str">
        <f t="shared" si="21"/>
        <v>378000</v>
      </c>
      <c r="I684" s="106">
        <v>3.3700000000000001E-2</v>
      </c>
      <c r="M684" s="15" t="s">
        <v>595</v>
      </c>
      <c r="N684" s="15" t="str">
        <f t="shared" si="20"/>
        <v>378000</v>
      </c>
      <c r="O684" s="106">
        <v>4.0300000000000002E-2</v>
      </c>
    </row>
    <row r="685" spans="7:16" ht="15">
      <c r="G685" t="s">
        <v>596</v>
      </c>
      <c r="H685" t="str">
        <f t="shared" si="21"/>
        <v>379000</v>
      </c>
      <c r="I685" s="106">
        <v>2.6600000000000002E-2</v>
      </c>
      <c r="M685" s="15" t="s">
        <v>596</v>
      </c>
      <c r="N685" s="15" t="str">
        <f t="shared" si="20"/>
        <v>379000</v>
      </c>
      <c r="O685" s="106">
        <v>3.1600000000000003E-2</v>
      </c>
    </row>
    <row r="686" spans="7:16" ht="15">
      <c r="G686" t="s">
        <v>597</v>
      </c>
      <c r="H686" t="str">
        <f t="shared" si="21"/>
        <v>380000</v>
      </c>
      <c r="I686" s="106">
        <v>2.4499999999999997E-2</v>
      </c>
      <c r="M686" s="15" t="s">
        <v>597</v>
      </c>
      <c r="N686" s="15" t="str">
        <f t="shared" si="20"/>
        <v>380000</v>
      </c>
      <c r="O686" s="106">
        <v>2.2099999999999998E-2</v>
      </c>
    </row>
    <row r="687" spans="7:16" ht="15">
      <c r="G687" t="s">
        <v>598</v>
      </c>
      <c r="H687" t="str">
        <f t="shared" si="21"/>
        <v>381000</v>
      </c>
      <c r="I687" s="106">
        <v>2.18E-2</v>
      </c>
      <c r="M687" s="15" t="s">
        <v>598</v>
      </c>
      <c r="N687" s="15" t="str">
        <f t="shared" si="20"/>
        <v>381000</v>
      </c>
      <c r="O687" s="106">
        <v>2.76E-2</v>
      </c>
    </row>
    <row r="688" spans="7:16" ht="15">
      <c r="G688" t="s">
        <v>599</v>
      </c>
      <c r="H688" t="str">
        <f t="shared" si="21"/>
        <v>385000</v>
      </c>
      <c r="I688" s="106">
        <v>1.7299999999999999E-2</v>
      </c>
      <c r="M688" s="15" t="s">
        <v>599</v>
      </c>
      <c r="N688" s="15" t="str">
        <f t="shared" si="20"/>
        <v>385000</v>
      </c>
      <c r="O688" s="106">
        <v>1.4499999999999999E-2</v>
      </c>
    </row>
    <row r="689" spans="7:15" ht="15">
      <c r="G689" t="s">
        <v>600</v>
      </c>
      <c r="H689" t="str">
        <f t="shared" si="21"/>
        <v>392000</v>
      </c>
      <c r="I689" s="106">
        <v>7.3300000000000004E-2</v>
      </c>
      <c r="M689" s="15" t="s">
        <v>600</v>
      </c>
      <c r="N689" s="15" t="str">
        <f t="shared" si="20"/>
        <v>392000</v>
      </c>
      <c r="O689" s="106">
        <v>4.0800000000000003E-2</v>
      </c>
    </row>
    <row r="690" spans="7:15" ht="15">
      <c r="G690" t="s">
        <v>1114</v>
      </c>
      <c r="H690" t="str">
        <f t="shared" si="21"/>
        <v>392035</v>
      </c>
      <c r="I690" s="106">
        <v>5.7799999999999997E-2</v>
      </c>
      <c r="M690" s="15" t="s">
        <v>1114</v>
      </c>
      <c r="N690" s="15" t="str">
        <f t="shared" si="20"/>
        <v>392035</v>
      </c>
      <c r="O690" s="106">
        <f>I690</f>
        <v>5.7799999999999997E-2</v>
      </c>
    </row>
    <row r="691" spans="7:15" ht="15">
      <c r="G691" t="s">
        <v>1115</v>
      </c>
      <c r="H691" t="str">
        <f t="shared" si="21"/>
        <v>392045</v>
      </c>
      <c r="I691" s="106">
        <v>5.7799999999999997E-2</v>
      </c>
      <c r="M691" s="15" t="s">
        <v>1115</v>
      </c>
      <c r="N691" s="15" t="str">
        <f t="shared" si="20"/>
        <v>392045</v>
      </c>
      <c r="O691" s="106">
        <v>2.3300000000000001E-2</v>
      </c>
    </row>
    <row r="692" spans="7:15" ht="15">
      <c r="G692" t="s">
        <v>601</v>
      </c>
      <c r="H692" t="str">
        <f t="shared" si="21"/>
        <v>392046</v>
      </c>
      <c r="I692" s="106">
        <v>5.7799999999999997E-2</v>
      </c>
      <c r="M692" s="15" t="s">
        <v>601</v>
      </c>
      <c r="N692" s="15" t="str">
        <f t="shared" si="20"/>
        <v>392046</v>
      </c>
      <c r="O692" s="106">
        <v>2.3300000000000001E-2</v>
      </c>
    </row>
    <row r="693" spans="7:15" ht="15">
      <c r="G693" t="s">
        <v>1116</v>
      </c>
      <c r="H693" t="str">
        <f t="shared" si="21"/>
        <v>392047</v>
      </c>
      <c r="I693" s="106">
        <v>5.7799999999999997E-2</v>
      </c>
      <c r="M693" s="15" t="s">
        <v>1116</v>
      </c>
      <c r="N693" s="15" t="str">
        <f t="shared" si="20"/>
        <v>392047</v>
      </c>
      <c r="O693" s="106">
        <v>2.3300000000000001E-2</v>
      </c>
    </row>
    <row r="694" spans="7:15" ht="15">
      <c r="G694" t="s">
        <v>602</v>
      </c>
      <c r="H694" t="str">
        <f t="shared" si="21"/>
        <v>392048</v>
      </c>
      <c r="I694" s="106">
        <v>5.7799999999999997E-2</v>
      </c>
      <c r="M694" s="15" t="s">
        <v>602</v>
      </c>
      <c r="N694" s="15" t="str">
        <f t="shared" si="20"/>
        <v>392048</v>
      </c>
      <c r="O694" s="106">
        <v>2.3300000000000001E-2</v>
      </c>
    </row>
    <row r="695" spans="7:15" ht="15">
      <c r="G695" t="s">
        <v>603</v>
      </c>
      <c r="H695" t="str">
        <f t="shared" si="21"/>
        <v>392056</v>
      </c>
      <c r="I695" s="106">
        <v>4.9200000000000001E-2</v>
      </c>
      <c r="M695" s="15" t="s">
        <v>603</v>
      </c>
      <c r="N695" s="15" t="str">
        <f t="shared" si="20"/>
        <v>392056</v>
      </c>
      <c r="O695" s="106">
        <v>2.0400000000000001E-2</v>
      </c>
    </row>
    <row r="696" spans="7:15" ht="15">
      <c r="G696" t="s">
        <v>604</v>
      </c>
      <c r="H696" t="str">
        <f t="shared" si="21"/>
        <v>392057</v>
      </c>
      <c r="I696" s="106">
        <v>4.9200000000000001E-2</v>
      </c>
      <c r="M696" s="15" t="s">
        <v>604</v>
      </c>
      <c r="N696" s="15" t="str">
        <f t="shared" si="20"/>
        <v>392057</v>
      </c>
      <c r="O696" s="106">
        <v>2.0400000000000001E-2</v>
      </c>
    </row>
    <row r="697" spans="7:15" ht="15">
      <c r="G697" t="s">
        <v>605</v>
      </c>
      <c r="H697" t="str">
        <f t="shared" si="21"/>
        <v>392058</v>
      </c>
      <c r="I697" s="106">
        <v>5.74E-2</v>
      </c>
      <c r="M697" s="15" t="s">
        <v>605</v>
      </c>
      <c r="N697" s="15" t="str">
        <f t="shared" si="20"/>
        <v>392058</v>
      </c>
      <c r="O697" s="106">
        <v>2.8000000000000001E-2</v>
      </c>
    </row>
    <row r="698" spans="7:15" ht="15">
      <c r="G698" t="s">
        <v>1117</v>
      </c>
      <c r="H698" t="str">
        <f t="shared" si="21"/>
        <v>392065</v>
      </c>
      <c r="I698" s="106">
        <v>5.74E-2</v>
      </c>
      <c r="M698" s="15" t="s">
        <v>1117</v>
      </c>
      <c r="N698" s="15" t="str">
        <f t="shared" si="20"/>
        <v>392065</v>
      </c>
      <c r="O698" s="106">
        <v>2.8000000000000001E-2</v>
      </c>
    </row>
    <row r="699" spans="7:15" ht="15">
      <c r="G699" t="s">
        <v>606</v>
      </c>
      <c r="H699" t="str">
        <f t="shared" si="21"/>
        <v>392700</v>
      </c>
      <c r="I699" s="106">
        <v>4.9299999999999997E-2</v>
      </c>
      <c r="M699" s="15" t="s">
        <v>606</v>
      </c>
      <c r="N699" s="15" t="str">
        <f t="shared" si="20"/>
        <v>392700</v>
      </c>
      <c r="O699" s="106">
        <v>4.0800000000000003E-2</v>
      </c>
    </row>
    <row r="700" spans="7:15" ht="15">
      <c r="G700" t="s">
        <v>607</v>
      </c>
      <c r="H700" t="str">
        <f t="shared" si="21"/>
        <v>392758</v>
      </c>
      <c r="I700" s="106">
        <v>0</v>
      </c>
      <c r="M700" s="15" t="s">
        <v>607</v>
      </c>
      <c r="N700" s="15" t="str">
        <f t="shared" si="20"/>
        <v>392758</v>
      </c>
      <c r="O700" s="106">
        <v>2.8000000000000001E-2</v>
      </c>
    </row>
    <row r="701" spans="7:15" ht="15">
      <c r="G701" t="s">
        <v>608</v>
      </c>
      <c r="H701" t="str">
        <f t="shared" si="21"/>
        <v>394000</v>
      </c>
      <c r="I701" s="106">
        <v>0.05</v>
      </c>
      <c r="M701" s="15" t="s">
        <v>608</v>
      </c>
      <c r="N701" s="15" t="str">
        <f t="shared" si="20"/>
        <v>394000</v>
      </c>
      <c r="O701" s="106">
        <v>0.05</v>
      </c>
    </row>
    <row r="702" spans="7:15" ht="15">
      <c r="G702" t="s">
        <v>609</v>
      </c>
      <c r="H702" t="str">
        <f t="shared" si="21"/>
        <v>395000</v>
      </c>
      <c r="I702" s="106">
        <v>6.6699999999999995E-2</v>
      </c>
      <c r="M702" s="15" t="s">
        <v>609</v>
      </c>
      <c r="N702" s="15" t="str">
        <f t="shared" si="20"/>
        <v>395000</v>
      </c>
      <c r="O702" s="106">
        <v>6.6699999999999995E-2</v>
      </c>
    </row>
    <row r="703" spans="7:15" ht="15">
      <c r="G703" t="s">
        <v>610</v>
      </c>
      <c r="H703" t="str">
        <f t="shared" si="21"/>
        <v>396000</v>
      </c>
      <c r="I703" s="106">
        <v>7.46E-2</v>
      </c>
      <c r="M703" s="15" t="s">
        <v>610</v>
      </c>
      <c r="N703" s="15" t="str">
        <f t="shared" si="20"/>
        <v>396000</v>
      </c>
      <c r="O703" s="106">
        <v>2.92E-2</v>
      </c>
    </row>
    <row r="704" spans="7:15" ht="15">
      <c r="G704" t="s">
        <v>1118</v>
      </c>
      <c r="H704" t="str">
        <f t="shared" si="21"/>
        <v>396055</v>
      </c>
      <c r="I704" s="106">
        <v>2.1100000000000001E-2</v>
      </c>
      <c r="M704" s="15" t="s">
        <v>1118</v>
      </c>
      <c r="N704" s="15" t="str">
        <f t="shared" si="20"/>
        <v>396055</v>
      </c>
      <c r="O704" s="106">
        <v>5.1000000000000004E-3</v>
      </c>
    </row>
    <row r="705" spans="7:16" ht="15">
      <c r="G705" t="s">
        <v>611</v>
      </c>
      <c r="H705" t="str">
        <f t="shared" si="21"/>
        <v>396058</v>
      </c>
      <c r="I705" s="106">
        <v>2.1100000000000001E-2</v>
      </c>
      <c r="M705" s="15" t="s">
        <v>611</v>
      </c>
      <c r="N705" s="15" t="str">
        <f t="shared" si="20"/>
        <v>396058</v>
      </c>
      <c r="O705" s="106">
        <v>5.1000000000000004E-3</v>
      </c>
    </row>
    <row r="706" spans="7:16" ht="15">
      <c r="G706" t="s">
        <v>612</v>
      </c>
      <c r="H706" t="str">
        <f t="shared" si="21"/>
        <v>396700</v>
      </c>
      <c r="I706" s="106">
        <v>7.4300000000000005E-2</v>
      </c>
      <c r="M706" s="15" t="s">
        <v>612</v>
      </c>
      <c r="N706" s="15" t="str">
        <f t="shared" si="20"/>
        <v>396700</v>
      </c>
      <c r="O706" s="106">
        <v>2.92E-2</v>
      </c>
    </row>
    <row r="707" spans="7:16" ht="15">
      <c r="G707" t="s">
        <v>613</v>
      </c>
      <c r="H707" t="str">
        <f t="shared" si="21"/>
        <v>397000</v>
      </c>
      <c r="I707" s="106">
        <v>6.6699999999999995E-2</v>
      </c>
      <c r="M707" s="15" t="s">
        <v>613</v>
      </c>
      <c r="N707" s="15" t="str">
        <f t="shared" ref="N707:N770" si="22">RIGHT(M707,6)</f>
        <v>397000</v>
      </c>
      <c r="O707" s="106">
        <v>6.6699999999999995E-2</v>
      </c>
    </row>
    <row r="708" spans="7:16" ht="15">
      <c r="G708" t="s">
        <v>1119</v>
      </c>
      <c r="H708" t="str">
        <f t="shared" ref="H708:H771" si="23">RIGHT(G708,6)</f>
        <v>398000</v>
      </c>
      <c r="I708" s="106">
        <v>0.10390000000000001</v>
      </c>
      <c r="M708" s="15" t="s">
        <v>1119</v>
      </c>
      <c r="N708" s="15" t="str">
        <f t="shared" si="22"/>
        <v>398000</v>
      </c>
      <c r="O708" s="106">
        <v>0.10390000000000001</v>
      </c>
    </row>
    <row r="709" spans="7:16" ht="15">
      <c r="G709" t="s">
        <v>614</v>
      </c>
      <c r="H709" t="str">
        <f t="shared" si="23"/>
        <v>303000</v>
      </c>
      <c r="I709" s="106">
        <v>1.8181820000000001E-2</v>
      </c>
      <c r="M709" s="15" t="s">
        <v>614</v>
      </c>
      <c r="N709" s="15" t="str">
        <f t="shared" si="22"/>
        <v>303000</v>
      </c>
      <c r="O709" s="106">
        <v>1.8181820000000001E-2</v>
      </c>
    </row>
    <row r="710" spans="7:16" ht="15">
      <c r="G710" t="s">
        <v>1120</v>
      </c>
      <c r="H710" t="str">
        <f t="shared" si="23"/>
        <v>303100</v>
      </c>
      <c r="I710" s="106">
        <v>0.2</v>
      </c>
      <c r="M710" s="15" t="s">
        <v>1120</v>
      </c>
      <c r="N710" s="15" t="str">
        <f t="shared" si="22"/>
        <v>303100</v>
      </c>
      <c r="O710" s="106">
        <v>0.2</v>
      </c>
    </row>
    <row r="711" spans="7:16" ht="15">
      <c r="G711" t="s">
        <v>1121</v>
      </c>
      <c r="H711" t="str">
        <f t="shared" si="23"/>
        <v>303110</v>
      </c>
      <c r="I711" s="106">
        <v>0.2</v>
      </c>
      <c r="M711" s="15" t="s">
        <v>1121</v>
      </c>
      <c r="N711" s="15" t="str">
        <f t="shared" si="22"/>
        <v>303110</v>
      </c>
      <c r="O711" s="106">
        <v>0.2</v>
      </c>
    </row>
    <row r="712" spans="7:16" ht="15">
      <c r="G712" t="s">
        <v>615</v>
      </c>
      <c r="H712" t="str">
        <f t="shared" si="23"/>
        <v>304000</v>
      </c>
      <c r="I712" s="106">
        <v>0</v>
      </c>
      <c r="J712" s="102" t="s">
        <v>1004</v>
      </c>
      <c r="M712" s="15" t="s">
        <v>615</v>
      </c>
      <c r="N712" s="15" t="str">
        <f t="shared" si="22"/>
        <v>304000</v>
      </c>
      <c r="O712" s="106">
        <v>0</v>
      </c>
      <c r="P712" s="102" t="s">
        <v>1004</v>
      </c>
    </row>
    <row r="713" spans="7:16" ht="15">
      <c r="G713" t="s">
        <v>1122</v>
      </c>
      <c r="H713" t="str">
        <f t="shared" si="23"/>
        <v>305000</v>
      </c>
      <c r="I713" s="106">
        <v>2.8000000000000001E-2</v>
      </c>
      <c r="M713" s="15" t="s">
        <v>1122</v>
      </c>
      <c r="N713" s="15" t="str">
        <f t="shared" si="22"/>
        <v>305000</v>
      </c>
      <c r="O713" s="106">
        <v>2.8000000000000001E-2</v>
      </c>
    </row>
    <row r="714" spans="7:16" ht="15">
      <c r="G714" t="s">
        <v>616</v>
      </c>
      <c r="H714" t="str">
        <f t="shared" si="23"/>
        <v>311000</v>
      </c>
      <c r="I714" s="106">
        <v>5.33E-2</v>
      </c>
      <c r="M714" s="15" t="s">
        <v>616</v>
      </c>
      <c r="N714" s="15" t="str">
        <f t="shared" si="22"/>
        <v>311000</v>
      </c>
      <c r="O714" s="106">
        <v>5.33E-2</v>
      </c>
    </row>
    <row r="715" spans="7:16" ht="15">
      <c r="G715" t="s">
        <v>617</v>
      </c>
      <c r="H715" t="str">
        <f t="shared" si="23"/>
        <v>350100</v>
      </c>
      <c r="I715" s="106">
        <v>0</v>
      </c>
      <c r="J715" s="102" t="s">
        <v>1004</v>
      </c>
      <c r="M715" s="15" t="s">
        <v>617</v>
      </c>
      <c r="N715" s="15" t="str">
        <f t="shared" si="22"/>
        <v>350100</v>
      </c>
      <c r="O715" s="106">
        <v>0</v>
      </c>
      <c r="P715" s="102" t="s">
        <v>1004</v>
      </c>
    </row>
    <row r="716" spans="7:16" ht="15">
      <c r="G716" t="s">
        <v>618</v>
      </c>
      <c r="H716" t="str">
        <f t="shared" si="23"/>
        <v>350200</v>
      </c>
      <c r="I716" s="106">
        <v>1.6899999999999998E-2</v>
      </c>
      <c r="M716" s="15" t="s">
        <v>618</v>
      </c>
      <c r="N716" s="15" t="str">
        <f t="shared" si="22"/>
        <v>350200</v>
      </c>
      <c r="O716" s="106">
        <v>1.7899999999999999E-2</v>
      </c>
    </row>
    <row r="717" spans="7:16" ht="15">
      <c r="G717" t="s">
        <v>619</v>
      </c>
      <c r="H717" t="str">
        <f t="shared" si="23"/>
        <v>351100</v>
      </c>
      <c r="I717" s="106">
        <v>1.4400000000000001E-2</v>
      </c>
      <c r="M717" s="15" t="s">
        <v>619</v>
      </c>
      <c r="N717" s="15" t="str">
        <f t="shared" si="22"/>
        <v>351100</v>
      </c>
      <c r="O717" s="106">
        <v>2.2099999999999998E-2</v>
      </c>
    </row>
    <row r="718" spans="7:16" ht="15">
      <c r="G718" t="s">
        <v>620</v>
      </c>
      <c r="H718" t="str">
        <f t="shared" si="23"/>
        <v>351200</v>
      </c>
      <c r="I718" s="106">
        <v>1.89E-2</v>
      </c>
      <c r="M718" s="15" t="s">
        <v>620</v>
      </c>
      <c r="N718" s="15" t="str">
        <f t="shared" si="22"/>
        <v>351200</v>
      </c>
      <c r="O718" s="106">
        <v>1.89E-2</v>
      </c>
    </row>
    <row r="719" spans="7:16" ht="15">
      <c r="G719" t="s">
        <v>1123</v>
      </c>
      <c r="H719" t="str">
        <f t="shared" si="23"/>
        <v>351300</v>
      </c>
      <c r="I719" s="106">
        <v>1.44E-2</v>
      </c>
      <c r="M719" s="15" t="s">
        <v>1123</v>
      </c>
      <c r="N719" s="15" t="str">
        <f t="shared" si="22"/>
        <v>351300</v>
      </c>
      <c r="O719" s="106">
        <v>1.44E-2</v>
      </c>
    </row>
    <row r="720" spans="7:16" ht="15">
      <c r="G720" t="s">
        <v>621</v>
      </c>
      <c r="H720" t="str">
        <f t="shared" si="23"/>
        <v>351400</v>
      </c>
      <c r="I720" s="106">
        <v>1.7500000000000002E-2</v>
      </c>
      <c r="M720" s="15" t="s">
        <v>621</v>
      </c>
      <c r="N720" s="15" t="str">
        <f t="shared" si="22"/>
        <v>351400</v>
      </c>
      <c r="O720" s="106">
        <v>1.7399999999999999E-2</v>
      </c>
    </row>
    <row r="721" spans="7:16" ht="15">
      <c r="G721" t="s">
        <v>622</v>
      </c>
      <c r="H721" t="str">
        <f t="shared" si="23"/>
        <v>352000</v>
      </c>
      <c r="I721" s="106">
        <v>1.67E-2</v>
      </c>
      <c r="M721" s="15" t="s">
        <v>622</v>
      </c>
      <c r="N721" s="15" t="str">
        <f t="shared" si="22"/>
        <v>352000</v>
      </c>
      <c r="O721" s="106">
        <v>1.7299999999999999E-2</v>
      </c>
    </row>
    <row r="722" spans="7:16" ht="15">
      <c r="G722" t="s">
        <v>1124</v>
      </c>
      <c r="H722" t="str">
        <f t="shared" si="23"/>
        <v>352100</v>
      </c>
      <c r="I722" s="106">
        <v>9.1953999999999994E-3</v>
      </c>
      <c r="M722" s="15" t="s">
        <v>1124</v>
      </c>
      <c r="N722" s="15" t="str">
        <f t="shared" si="22"/>
        <v>352100</v>
      </c>
      <c r="O722" s="106">
        <v>9.1953999999999994E-3</v>
      </c>
    </row>
    <row r="723" spans="7:16" ht="15">
      <c r="G723" t="s">
        <v>623</v>
      </c>
      <c r="H723" t="str">
        <f t="shared" si="23"/>
        <v>352200</v>
      </c>
      <c r="I723" s="106">
        <v>1.6199999999999999E-2</v>
      </c>
      <c r="M723" s="15" t="s">
        <v>623</v>
      </c>
      <c r="N723" s="15" t="str">
        <f t="shared" si="22"/>
        <v>352200</v>
      </c>
      <c r="O723" s="106">
        <v>2.0299999999999999E-2</v>
      </c>
    </row>
    <row r="724" spans="7:16" ht="15">
      <c r="G724" t="s">
        <v>624</v>
      </c>
      <c r="H724" t="str">
        <f t="shared" si="23"/>
        <v>352300</v>
      </c>
      <c r="I724" s="106">
        <v>1.54E-2</v>
      </c>
      <c r="M724" s="15" t="s">
        <v>624</v>
      </c>
      <c r="N724" s="15" t="str">
        <f t="shared" si="22"/>
        <v>352300</v>
      </c>
      <c r="O724" s="106">
        <v>1.95E-2</v>
      </c>
    </row>
    <row r="725" spans="7:16" ht="15">
      <c r="G725" t="s">
        <v>625</v>
      </c>
      <c r="H725" t="str">
        <f t="shared" si="23"/>
        <v>353000</v>
      </c>
      <c r="I725" s="106">
        <v>1.5900000000000001E-2</v>
      </c>
      <c r="M725" s="15" t="s">
        <v>625</v>
      </c>
      <c r="N725" s="15" t="str">
        <f t="shared" si="22"/>
        <v>353000</v>
      </c>
      <c r="O725" s="106">
        <v>1.6299999999999999E-2</v>
      </c>
    </row>
    <row r="726" spans="7:16" ht="15">
      <c r="G726" t="s">
        <v>626</v>
      </c>
      <c r="H726" t="str">
        <f t="shared" si="23"/>
        <v>354000</v>
      </c>
      <c r="I726" s="106">
        <v>1.8200000000000001E-2</v>
      </c>
      <c r="M726" s="15" t="s">
        <v>626</v>
      </c>
      <c r="N726" s="15" t="str">
        <f t="shared" si="22"/>
        <v>354000</v>
      </c>
      <c r="O726" s="106">
        <v>1.83E-2</v>
      </c>
    </row>
    <row r="727" spans="7:16" ht="15">
      <c r="G727" t="s">
        <v>627</v>
      </c>
      <c r="H727" t="str">
        <f t="shared" si="23"/>
        <v>355000</v>
      </c>
      <c r="I727" s="106">
        <v>1.7399999999999999E-2</v>
      </c>
      <c r="M727" s="15" t="s">
        <v>627</v>
      </c>
      <c r="N727" s="15" t="str">
        <f t="shared" si="22"/>
        <v>355000</v>
      </c>
      <c r="O727" s="106">
        <v>1.09E-2</v>
      </c>
    </row>
    <row r="728" spans="7:16" ht="15">
      <c r="G728" t="s">
        <v>628</v>
      </c>
      <c r="H728" t="str">
        <f t="shared" si="23"/>
        <v>356000</v>
      </c>
      <c r="I728" s="106">
        <v>1.3599999999999999E-2</v>
      </c>
      <c r="M728" s="15" t="s">
        <v>628</v>
      </c>
      <c r="N728" s="15" t="str">
        <f t="shared" si="22"/>
        <v>356000</v>
      </c>
      <c r="O728" s="106">
        <v>3.7699999999999997E-2</v>
      </c>
    </row>
    <row r="729" spans="7:16" ht="15">
      <c r="G729" t="s">
        <v>629</v>
      </c>
      <c r="H729" t="str">
        <f t="shared" si="23"/>
        <v>357000</v>
      </c>
      <c r="I729" s="106">
        <v>2.2499999999999999E-2</v>
      </c>
      <c r="M729" s="15" t="s">
        <v>629</v>
      </c>
      <c r="N729" s="15" t="str">
        <f t="shared" si="22"/>
        <v>357000</v>
      </c>
      <c r="O729" s="106">
        <v>2.0899999999999998E-2</v>
      </c>
    </row>
    <row r="730" spans="7:16" ht="15">
      <c r="G730" t="s">
        <v>630</v>
      </c>
      <c r="H730" t="str">
        <f t="shared" si="23"/>
        <v>374200</v>
      </c>
      <c r="I730" s="106">
        <v>0</v>
      </c>
      <c r="J730" s="102" t="s">
        <v>1004</v>
      </c>
      <c r="M730" s="15" t="s">
        <v>630</v>
      </c>
      <c r="N730" s="15" t="str">
        <f t="shared" si="22"/>
        <v>374200</v>
      </c>
      <c r="O730" s="106">
        <v>0</v>
      </c>
      <c r="P730" s="102" t="s">
        <v>1004</v>
      </c>
    </row>
    <row r="731" spans="7:16" ht="15">
      <c r="G731" t="s">
        <v>631</v>
      </c>
      <c r="H731" t="str">
        <f t="shared" si="23"/>
        <v>374400</v>
      </c>
      <c r="I731" s="106">
        <v>1.66E-2</v>
      </c>
      <c r="M731" s="15" t="s">
        <v>631</v>
      </c>
      <c r="N731" s="15" t="str">
        <f t="shared" si="22"/>
        <v>374400</v>
      </c>
      <c r="O731" s="106">
        <v>1.67E-2</v>
      </c>
    </row>
    <row r="732" spans="7:16" ht="15">
      <c r="G732" t="s">
        <v>632</v>
      </c>
      <c r="H732" t="str">
        <f t="shared" si="23"/>
        <v>375000</v>
      </c>
      <c r="I732" s="106">
        <v>2.0400000000000001E-2</v>
      </c>
      <c r="M732" s="15" t="s">
        <v>632</v>
      </c>
      <c r="N732" s="15" t="str">
        <f t="shared" si="22"/>
        <v>375000</v>
      </c>
      <c r="O732" s="106">
        <v>2.5600000000000001E-2</v>
      </c>
    </row>
    <row r="733" spans="7:16" ht="15">
      <c r="G733" t="s">
        <v>633</v>
      </c>
      <c r="H733" t="str">
        <f t="shared" si="23"/>
        <v>376000</v>
      </c>
      <c r="I733" s="106">
        <v>1.89E-2</v>
      </c>
      <c r="M733" s="15" t="s">
        <v>633</v>
      </c>
      <c r="N733" s="15" t="str">
        <f t="shared" si="22"/>
        <v>376000</v>
      </c>
      <c r="O733" s="106">
        <v>2.1099999999999997E-2</v>
      </c>
    </row>
    <row r="734" spans="7:16" ht="15">
      <c r="G734" t="s">
        <v>634</v>
      </c>
      <c r="H734" t="str">
        <f t="shared" si="23"/>
        <v>378000</v>
      </c>
      <c r="I734" s="106">
        <v>3.2000000000000001E-2</v>
      </c>
      <c r="M734" s="15" t="s">
        <v>634</v>
      </c>
      <c r="N734" s="15" t="str">
        <f t="shared" si="22"/>
        <v>378000</v>
      </c>
      <c r="O734" s="106">
        <v>4.0199999999999993E-2</v>
      </c>
    </row>
    <row r="735" spans="7:16" ht="15">
      <c r="G735" t="s">
        <v>635</v>
      </c>
      <c r="H735" t="str">
        <f t="shared" si="23"/>
        <v>379000</v>
      </c>
      <c r="I735" s="106">
        <v>2.7400000000000001E-2</v>
      </c>
      <c r="M735" s="15" t="s">
        <v>635</v>
      </c>
      <c r="N735" s="15" t="str">
        <f t="shared" si="22"/>
        <v>379000</v>
      </c>
      <c r="O735" s="106">
        <v>3.2199999999999999E-2</v>
      </c>
    </row>
    <row r="736" spans="7:16" ht="15">
      <c r="G736" t="s">
        <v>636</v>
      </c>
      <c r="H736" t="str">
        <f t="shared" si="23"/>
        <v>380000</v>
      </c>
      <c r="I736" s="106">
        <v>2.0900000000000002E-2</v>
      </c>
      <c r="M736" s="15" t="s">
        <v>636</v>
      </c>
      <c r="N736" s="15" t="str">
        <f t="shared" si="22"/>
        <v>380000</v>
      </c>
      <c r="O736" s="106">
        <v>2.1499999999999998E-2</v>
      </c>
    </row>
    <row r="737" spans="7:16" ht="15">
      <c r="G737" t="s">
        <v>637</v>
      </c>
      <c r="H737" t="str">
        <f t="shared" si="23"/>
        <v>381000</v>
      </c>
      <c r="I737" s="106">
        <v>3.3600000000000005E-2</v>
      </c>
      <c r="M737" s="15" t="s">
        <v>637</v>
      </c>
      <c r="N737" s="15" t="str">
        <f t="shared" si="22"/>
        <v>381000</v>
      </c>
      <c r="O737" s="106">
        <v>3.3399999999999999E-2</v>
      </c>
    </row>
    <row r="738" spans="7:16" ht="15">
      <c r="G738" t="s">
        <v>638</v>
      </c>
      <c r="H738" t="str">
        <f t="shared" si="23"/>
        <v>385000</v>
      </c>
      <c r="I738" s="106">
        <v>1.43E-2</v>
      </c>
      <c r="M738" s="15" t="s">
        <v>638</v>
      </c>
      <c r="N738" s="15" t="str">
        <f t="shared" si="22"/>
        <v>385000</v>
      </c>
      <c r="O738" s="106">
        <v>1.44E-2</v>
      </c>
    </row>
    <row r="739" spans="7:16" ht="15">
      <c r="G739" t="s">
        <v>639</v>
      </c>
      <c r="H739" t="str">
        <f t="shared" si="23"/>
        <v>387000</v>
      </c>
      <c r="I739" s="106">
        <v>0</v>
      </c>
      <c r="M739" s="15" t="s">
        <v>639</v>
      </c>
      <c r="N739" s="15" t="str">
        <f t="shared" si="22"/>
        <v>387000</v>
      </c>
      <c r="O739" s="106">
        <v>0</v>
      </c>
    </row>
    <row r="740" spans="7:16" ht="15">
      <c r="G740" t="s">
        <v>640</v>
      </c>
      <c r="H740" t="str">
        <f t="shared" si="23"/>
        <v>389200</v>
      </c>
      <c r="I740" s="106">
        <v>0</v>
      </c>
      <c r="J740" s="102" t="s">
        <v>1004</v>
      </c>
      <c r="M740" s="15" t="s">
        <v>640</v>
      </c>
      <c r="N740" s="15" t="str">
        <f t="shared" si="22"/>
        <v>389200</v>
      </c>
      <c r="O740" s="106">
        <v>0</v>
      </c>
      <c r="P740" s="102" t="s">
        <v>1004</v>
      </c>
    </row>
    <row r="741" spans="7:16" ht="15">
      <c r="G741" t="s">
        <v>641</v>
      </c>
      <c r="H741" t="str">
        <f t="shared" si="23"/>
        <v>390100</v>
      </c>
      <c r="I741" s="106">
        <v>2.4500000000000001E-2</v>
      </c>
      <c r="M741" s="15" t="s">
        <v>641</v>
      </c>
      <c r="N741" s="15" t="str">
        <f t="shared" si="22"/>
        <v>390100</v>
      </c>
      <c r="O741" s="106">
        <v>3.3700000000000001E-2</v>
      </c>
    </row>
    <row r="742" spans="7:16" ht="15">
      <c r="G742" t="s">
        <v>1125</v>
      </c>
      <c r="H742" t="str">
        <f t="shared" si="23"/>
        <v>390200</v>
      </c>
      <c r="I742" s="106">
        <v>1.318739E-2</v>
      </c>
      <c r="M742" s="15" t="s">
        <v>1125</v>
      </c>
      <c r="N742" s="15" t="str">
        <f t="shared" si="22"/>
        <v>390200</v>
      </c>
      <c r="O742" s="106">
        <v>1.318739E-2</v>
      </c>
    </row>
    <row r="743" spans="7:16" ht="15">
      <c r="G743" t="s">
        <v>642</v>
      </c>
      <c r="H743" t="str">
        <f t="shared" si="23"/>
        <v>391100</v>
      </c>
      <c r="I743" s="106">
        <v>0.2</v>
      </c>
      <c r="M743" s="15" t="s">
        <v>642</v>
      </c>
      <c r="N743" s="15" t="str">
        <f t="shared" si="22"/>
        <v>391100</v>
      </c>
      <c r="O743" s="106">
        <v>0.2</v>
      </c>
    </row>
    <row r="744" spans="7:16" ht="15">
      <c r="G744" t="s">
        <v>1126</v>
      </c>
      <c r="H744" t="str">
        <f t="shared" si="23"/>
        <v>391101</v>
      </c>
      <c r="I744" s="106">
        <v>0.2</v>
      </c>
      <c r="M744" s="15" t="s">
        <v>1126</v>
      </c>
      <c r="N744" s="15" t="str">
        <f t="shared" si="22"/>
        <v>391101</v>
      </c>
      <c r="O744" s="106">
        <v>0.2</v>
      </c>
    </row>
    <row r="745" spans="7:16" ht="15">
      <c r="G745" t="s">
        <v>643</v>
      </c>
      <c r="H745" t="str">
        <f t="shared" si="23"/>
        <v>392000</v>
      </c>
      <c r="I745" s="106">
        <v>1.5599999999999999E-2</v>
      </c>
      <c r="M745" s="15" t="s">
        <v>643</v>
      </c>
      <c r="N745" s="15" t="str">
        <f t="shared" si="22"/>
        <v>392000</v>
      </c>
      <c r="O745" s="106">
        <v>5.8500000000000003E-2</v>
      </c>
    </row>
    <row r="746" spans="7:16" ht="15">
      <c r="G746" t="s">
        <v>644</v>
      </c>
      <c r="H746" t="str">
        <f t="shared" si="23"/>
        <v>392035</v>
      </c>
      <c r="I746" s="106">
        <v>4.9000000000000002E-2</v>
      </c>
      <c r="M746" s="15" t="s">
        <v>644</v>
      </c>
      <c r="N746" s="15" t="str">
        <f t="shared" si="22"/>
        <v>392035</v>
      </c>
      <c r="O746" s="106">
        <f>I746</f>
        <v>4.9000000000000002E-2</v>
      </c>
    </row>
    <row r="747" spans="7:16" ht="15">
      <c r="G747" t="s">
        <v>645</v>
      </c>
      <c r="H747" t="str">
        <f t="shared" si="23"/>
        <v>392045</v>
      </c>
      <c r="I747" s="106">
        <v>8.4699999999999998E-2</v>
      </c>
      <c r="M747" s="15" t="s">
        <v>645</v>
      </c>
      <c r="N747" s="15" t="str">
        <f t="shared" si="22"/>
        <v>392045</v>
      </c>
      <c r="O747" s="106">
        <v>5.5E-2</v>
      </c>
    </row>
    <row r="748" spans="7:16" ht="15">
      <c r="G748" t="s">
        <v>646</v>
      </c>
      <c r="H748" t="str">
        <f t="shared" si="23"/>
        <v>392046</v>
      </c>
      <c r="I748" s="106">
        <v>7.6899999999999996E-2</v>
      </c>
      <c r="M748" s="15" t="s">
        <v>646</v>
      </c>
      <c r="N748" s="15" t="str">
        <f t="shared" si="22"/>
        <v>392046</v>
      </c>
      <c r="O748" s="106">
        <v>5.5E-2</v>
      </c>
    </row>
    <row r="749" spans="7:16" ht="15">
      <c r="G749" t="s">
        <v>647</v>
      </c>
      <c r="H749" t="str">
        <f t="shared" si="23"/>
        <v>392047</v>
      </c>
      <c r="I749" s="106">
        <v>7.6899999999999996E-2</v>
      </c>
      <c r="M749" s="15" t="s">
        <v>647</v>
      </c>
      <c r="N749" s="15" t="str">
        <f t="shared" si="22"/>
        <v>392047</v>
      </c>
      <c r="O749" s="106">
        <v>5.5E-2</v>
      </c>
    </row>
    <row r="750" spans="7:16" ht="15">
      <c r="G750" t="s">
        <v>648</v>
      </c>
      <c r="H750" t="str">
        <f t="shared" si="23"/>
        <v>392048</v>
      </c>
      <c r="I750" s="106">
        <v>7.6899999999999996E-2</v>
      </c>
      <c r="M750" s="15" t="s">
        <v>648</v>
      </c>
      <c r="N750" s="15" t="str">
        <f t="shared" si="22"/>
        <v>392048</v>
      </c>
      <c r="O750" s="106">
        <v>5.5E-2</v>
      </c>
    </row>
    <row r="751" spans="7:16" ht="15">
      <c r="G751" t="s">
        <v>649</v>
      </c>
      <c r="H751" t="str">
        <f t="shared" si="23"/>
        <v>392056</v>
      </c>
      <c r="I751" s="106">
        <v>4.9000000000000002E-2</v>
      </c>
      <c r="M751" s="15" t="s">
        <v>649</v>
      </c>
      <c r="N751" s="15" t="str">
        <f t="shared" si="22"/>
        <v>392056</v>
      </c>
      <c r="O751" s="106">
        <v>2.9000000000000001E-2</v>
      </c>
    </row>
    <row r="752" spans="7:16" ht="15">
      <c r="G752" t="s">
        <v>650</v>
      </c>
      <c r="H752" t="str">
        <f t="shared" si="23"/>
        <v>392057</v>
      </c>
      <c r="I752" s="106">
        <v>4.9000000000000002E-2</v>
      </c>
      <c r="M752" s="15" t="s">
        <v>650</v>
      </c>
      <c r="N752" s="15" t="str">
        <f t="shared" si="22"/>
        <v>392057</v>
      </c>
      <c r="O752" s="106">
        <v>2.9000000000000001E-2</v>
      </c>
    </row>
    <row r="753" spans="7:16" ht="15">
      <c r="G753" t="s">
        <v>651</v>
      </c>
      <c r="H753" t="str">
        <f t="shared" si="23"/>
        <v>392058</v>
      </c>
      <c r="I753" s="106">
        <v>1.5599999999999999E-2</v>
      </c>
      <c r="M753" s="15" t="s">
        <v>651</v>
      </c>
      <c r="N753" s="15" t="str">
        <f t="shared" si="22"/>
        <v>392058</v>
      </c>
      <c r="O753" s="106">
        <v>5.8500000000000003E-2</v>
      </c>
    </row>
    <row r="754" spans="7:16" ht="15">
      <c r="G754" t="s">
        <v>652</v>
      </c>
      <c r="H754" t="str">
        <f t="shared" si="23"/>
        <v>392200</v>
      </c>
      <c r="I754" s="106">
        <v>0.2</v>
      </c>
      <c r="M754" s="15" t="s">
        <v>652</v>
      </c>
      <c r="N754" s="15" t="str">
        <f t="shared" si="22"/>
        <v>392200</v>
      </c>
      <c r="O754" s="106">
        <v>5.8500000000000003E-2</v>
      </c>
    </row>
    <row r="755" spans="7:16" ht="15">
      <c r="G755" t="s">
        <v>653</v>
      </c>
      <c r="H755" t="str">
        <f t="shared" si="23"/>
        <v>393000</v>
      </c>
      <c r="I755" s="106">
        <v>0.04</v>
      </c>
      <c r="M755" s="15" t="s">
        <v>653</v>
      </c>
      <c r="N755" s="15" t="str">
        <f t="shared" si="22"/>
        <v>393000</v>
      </c>
      <c r="O755" s="106">
        <v>0.04</v>
      </c>
    </row>
    <row r="756" spans="7:16" ht="15">
      <c r="G756" t="s">
        <v>654</v>
      </c>
      <c r="H756" t="str">
        <f t="shared" si="23"/>
        <v>394000</v>
      </c>
      <c r="I756" s="106">
        <v>0.05</v>
      </c>
      <c r="M756" s="15" t="s">
        <v>654</v>
      </c>
      <c r="N756" s="15" t="str">
        <f t="shared" si="22"/>
        <v>394000</v>
      </c>
      <c r="O756" s="106">
        <v>0.05</v>
      </c>
    </row>
    <row r="757" spans="7:16" ht="15">
      <c r="G757" t="s">
        <v>655</v>
      </c>
      <c r="H757" t="str">
        <f t="shared" si="23"/>
        <v>395000</v>
      </c>
      <c r="I757" s="106">
        <v>6.6699999999999995E-2</v>
      </c>
      <c r="M757" s="15" t="s">
        <v>655</v>
      </c>
      <c r="N757" s="15" t="str">
        <f t="shared" si="22"/>
        <v>395000</v>
      </c>
      <c r="O757" s="106">
        <v>6.6699999999999995E-2</v>
      </c>
    </row>
    <row r="758" spans="7:16" ht="15">
      <c r="G758" t="s">
        <v>656</v>
      </c>
      <c r="H758" t="str">
        <f t="shared" si="23"/>
        <v>396000</v>
      </c>
      <c r="I758" s="106">
        <v>4.6399999999999997E-2</v>
      </c>
      <c r="M758" s="15" t="s">
        <v>656</v>
      </c>
      <c r="N758" s="15" t="str">
        <f t="shared" si="22"/>
        <v>396000</v>
      </c>
      <c r="O758" s="106">
        <v>0</v>
      </c>
    </row>
    <row r="759" spans="7:16" ht="15">
      <c r="G759" t="s">
        <v>657</v>
      </c>
      <c r="H759" t="str">
        <f t="shared" si="23"/>
        <v>397000</v>
      </c>
      <c r="I759" s="106">
        <v>6.6699999999999995E-2</v>
      </c>
      <c r="M759" s="15" t="s">
        <v>657</v>
      </c>
      <c r="N759" s="15" t="str">
        <f t="shared" si="22"/>
        <v>397000</v>
      </c>
      <c r="O759" s="106">
        <v>6.6699999999999995E-2</v>
      </c>
    </row>
    <row r="760" spans="7:16" ht="15">
      <c r="G760" t="s">
        <v>658</v>
      </c>
      <c r="H760" t="str">
        <f t="shared" si="23"/>
        <v>397200</v>
      </c>
      <c r="I760" s="106">
        <v>0.63849999999999996</v>
      </c>
      <c r="M760" s="15" t="s">
        <v>658</v>
      </c>
      <c r="N760" s="15" t="str">
        <f t="shared" si="22"/>
        <v>397200</v>
      </c>
      <c r="O760" s="106">
        <v>6.6699999999999995E-2</v>
      </c>
    </row>
    <row r="761" spans="7:16" ht="15">
      <c r="G761" t="s">
        <v>659</v>
      </c>
      <c r="H761" t="str">
        <f t="shared" si="23"/>
        <v>398000</v>
      </c>
      <c r="I761" s="106">
        <v>0.1</v>
      </c>
      <c r="M761" s="15" t="s">
        <v>659</v>
      </c>
      <c r="N761" s="15" t="str">
        <f t="shared" si="22"/>
        <v>398000</v>
      </c>
      <c r="O761" s="106">
        <v>0.1</v>
      </c>
    </row>
    <row r="762" spans="7:16" ht="15">
      <c r="G762" t="s">
        <v>660</v>
      </c>
      <c r="H762" t="str">
        <f t="shared" si="23"/>
        <v>303000</v>
      </c>
      <c r="I762" s="106">
        <v>1.8181820000000001E-2</v>
      </c>
      <c r="M762" s="15" t="s">
        <v>660</v>
      </c>
      <c r="N762" s="15" t="str">
        <f t="shared" si="22"/>
        <v>303000</v>
      </c>
      <c r="O762" s="106">
        <v>1.8181820000000001E-2</v>
      </c>
    </row>
    <row r="763" spans="7:16" ht="15">
      <c r="G763" t="s">
        <v>1127</v>
      </c>
      <c r="H763" t="str">
        <f t="shared" si="23"/>
        <v>303100</v>
      </c>
      <c r="I763" s="106">
        <v>0.2</v>
      </c>
      <c r="M763" s="15" t="s">
        <v>1127</v>
      </c>
      <c r="N763" s="15" t="str">
        <f t="shared" si="22"/>
        <v>303100</v>
      </c>
      <c r="O763" s="106">
        <v>0.2</v>
      </c>
    </row>
    <row r="764" spans="7:16" ht="15">
      <c r="G764" t="s">
        <v>661</v>
      </c>
      <c r="H764" t="str">
        <f t="shared" si="23"/>
        <v>374200</v>
      </c>
      <c r="I764" s="106">
        <v>0</v>
      </c>
      <c r="J764" s="102" t="s">
        <v>1004</v>
      </c>
      <c r="M764" s="15" t="s">
        <v>661</v>
      </c>
      <c r="N764" s="15" t="str">
        <f t="shared" si="22"/>
        <v>374200</v>
      </c>
      <c r="O764" s="106">
        <v>0</v>
      </c>
      <c r="P764" s="102" t="s">
        <v>1004</v>
      </c>
    </row>
    <row r="765" spans="7:16" ht="15">
      <c r="G765" t="s">
        <v>662</v>
      </c>
      <c r="H765" t="str">
        <f t="shared" si="23"/>
        <v>374400</v>
      </c>
      <c r="I765" s="106">
        <v>1.66E-2</v>
      </c>
      <c r="M765" s="15" t="s">
        <v>662</v>
      </c>
      <c r="N765" s="15" t="str">
        <f t="shared" si="22"/>
        <v>374400</v>
      </c>
      <c r="O765" s="106">
        <v>1.7000000000000001E-2</v>
      </c>
    </row>
    <row r="766" spans="7:16" ht="15">
      <c r="G766" t="s">
        <v>663</v>
      </c>
      <c r="H766" t="str">
        <f t="shared" si="23"/>
        <v>375000</v>
      </c>
      <c r="I766" s="106">
        <v>1.8800000000000001E-2</v>
      </c>
      <c r="M766" s="15" t="s">
        <v>663</v>
      </c>
      <c r="N766" s="15" t="str">
        <f t="shared" si="22"/>
        <v>375000</v>
      </c>
      <c r="O766" s="106">
        <v>2.3599999999999999E-2</v>
      </c>
    </row>
    <row r="767" spans="7:16" ht="15">
      <c r="G767" t="s">
        <v>664</v>
      </c>
      <c r="H767" t="str">
        <f t="shared" si="23"/>
        <v>376000</v>
      </c>
      <c r="I767" s="106">
        <v>2.2200000000000001E-2</v>
      </c>
      <c r="M767" s="15" t="s">
        <v>664</v>
      </c>
      <c r="N767" s="15" t="str">
        <f t="shared" si="22"/>
        <v>376000</v>
      </c>
      <c r="O767" s="106">
        <v>2.1000000000000001E-2</v>
      </c>
    </row>
    <row r="768" spans="7:16" ht="15">
      <c r="G768" t="s">
        <v>665</v>
      </c>
      <c r="H768" t="str">
        <f t="shared" si="23"/>
        <v>378000</v>
      </c>
      <c r="I768" s="106">
        <v>3.3700000000000001E-2</v>
      </c>
      <c r="M768" s="15" t="s">
        <v>665</v>
      </c>
      <c r="N768" s="15" t="str">
        <f t="shared" si="22"/>
        <v>378000</v>
      </c>
      <c r="O768" s="106">
        <v>4.0300000000000002E-2</v>
      </c>
    </row>
    <row r="769" spans="7:16" ht="15">
      <c r="G769" t="s">
        <v>666</v>
      </c>
      <c r="H769" t="str">
        <f t="shared" si="23"/>
        <v>379000</v>
      </c>
      <c r="I769" s="106">
        <v>2.6600000000000002E-2</v>
      </c>
      <c r="M769" s="15" t="s">
        <v>666</v>
      </c>
      <c r="N769" s="15" t="str">
        <f t="shared" si="22"/>
        <v>379000</v>
      </c>
      <c r="O769" s="106">
        <v>3.1600000000000003E-2</v>
      </c>
    </row>
    <row r="770" spans="7:16" ht="15">
      <c r="G770" t="s">
        <v>667</v>
      </c>
      <c r="H770" t="str">
        <f t="shared" si="23"/>
        <v>380000</v>
      </c>
      <c r="I770" s="106">
        <v>2.3E-2</v>
      </c>
      <c r="M770" s="15" t="s">
        <v>667</v>
      </c>
      <c r="N770" s="15" t="str">
        <f t="shared" si="22"/>
        <v>380000</v>
      </c>
      <c r="O770" s="106">
        <v>2.2099999999999998E-2</v>
      </c>
    </row>
    <row r="771" spans="7:16" ht="15">
      <c r="G771" t="s">
        <v>668</v>
      </c>
      <c r="H771" t="str">
        <f t="shared" si="23"/>
        <v>381000</v>
      </c>
      <c r="I771" s="106">
        <v>3.09E-2</v>
      </c>
      <c r="M771" s="15" t="s">
        <v>668</v>
      </c>
      <c r="N771" s="15" t="str">
        <f t="shared" ref="N771:N802" si="24">RIGHT(M771,6)</f>
        <v>381000</v>
      </c>
      <c r="O771" s="106">
        <v>3.1E-2</v>
      </c>
    </row>
    <row r="772" spans="7:16" ht="15">
      <c r="G772" t="s">
        <v>669</v>
      </c>
      <c r="H772" t="str">
        <f t="shared" ref="H772:H802" si="25">RIGHT(G772,6)</f>
        <v>381121</v>
      </c>
      <c r="I772" s="106">
        <v>7.0300000000000001E-2</v>
      </c>
      <c r="M772" s="15" t="s">
        <v>669</v>
      </c>
      <c r="N772" s="15" t="str">
        <f t="shared" si="24"/>
        <v>381121</v>
      </c>
      <c r="O772" s="106">
        <v>7.4700000000000003E-2</v>
      </c>
    </row>
    <row r="773" spans="7:16" ht="15">
      <c r="G773" t="s">
        <v>670</v>
      </c>
      <c r="H773" t="str">
        <f t="shared" si="25"/>
        <v>385000</v>
      </c>
      <c r="I773" s="106">
        <v>1.3600000000000001E-2</v>
      </c>
      <c r="M773" s="15" t="s">
        <v>670</v>
      </c>
      <c r="N773" s="15" t="str">
        <f t="shared" si="24"/>
        <v>385000</v>
      </c>
      <c r="O773" s="106">
        <v>1.4499999999999999E-2</v>
      </c>
    </row>
    <row r="774" spans="7:16" ht="15">
      <c r="G774" t="s">
        <v>671</v>
      </c>
      <c r="H774" t="str">
        <f t="shared" si="25"/>
        <v>389200</v>
      </c>
      <c r="I774" s="106">
        <v>0</v>
      </c>
      <c r="J774" s="102" t="s">
        <v>1004</v>
      </c>
      <c r="M774" s="15" t="s">
        <v>671</v>
      </c>
      <c r="N774" s="15" t="str">
        <f t="shared" si="24"/>
        <v>389200</v>
      </c>
      <c r="O774" s="106">
        <v>0</v>
      </c>
      <c r="P774" s="102" t="s">
        <v>1004</v>
      </c>
    </row>
    <row r="775" spans="7:16" ht="15">
      <c r="G775" t="s">
        <v>672</v>
      </c>
      <c r="H775" t="str">
        <f t="shared" si="25"/>
        <v>389421</v>
      </c>
      <c r="I775" s="106">
        <v>2.01E-2</v>
      </c>
      <c r="M775" s="15" t="s">
        <v>672</v>
      </c>
      <c r="N775" s="15" t="str">
        <f t="shared" si="24"/>
        <v>389421</v>
      </c>
      <c r="O775" s="106">
        <v>2.01E-2</v>
      </c>
    </row>
    <row r="776" spans="7:16" ht="15">
      <c r="G776" t="s">
        <v>673</v>
      </c>
      <c r="H776" t="str">
        <f t="shared" si="25"/>
        <v>390100</v>
      </c>
      <c r="I776" s="106">
        <v>3.5900000000000001E-2</v>
      </c>
      <c r="M776" s="15" t="s">
        <v>673</v>
      </c>
      <c r="N776" s="15" t="str">
        <f t="shared" si="24"/>
        <v>390100</v>
      </c>
      <c r="O776" s="106">
        <v>3.5400000000000001E-2</v>
      </c>
    </row>
    <row r="777" spans="7:16" ht="15">
      <c r="G777" t="s">
        <v>1128</v>
      </c>
      <c r="H777" t="str">
        <f t="shared" si="25"/>
        <v>390200</v>
      </c>
      <c r="I777" s="106">
        <v>0.2</v>
      </c>
      <c r="J777" s="102" t="s">
        <v>1111</v>
      </c>
      <c r="M777" s="15" t="s">
        <v>1128</v>
      </c>
      <c r="N777" s="15" t="str">
        <f t="shared" si="24"/>
        <v>390200</v>
      </c>
      <c r="O777" s="106">
        <v>0.2</v>
      </c>
      <c r="P777" s="102" t="s">
        <v>1111</v>
      </c>
    </row>
    <row r="778" spans="7:16" ht="15">
      <c r="G778" t="s">
        <v>674</v>
      </c>
      <c r="H778" t="str">
        <f t="shared" si="25"/>
        <v>391100</v>
      </c>
      <c r="I778" s="106">
        <v>0.2</v>
      </c>
      <c r="M778" s="15" t="s">
        <v>674</v>
      </c>
      <c r="N778" s="15" t="str">
        <f t="shared" si="24"/>
        <v>391100</v>
      </c>
      <c r="O778" s="106">
        <v>0.2</v>
      </c>
    </row>
    <row r="779" spans="7:16" ht="15">
      <c r="G779" t="s">
        <v>675</v>
      </c>
      <c r="H779" t="str">
        <f t="shared" si="25"/>
        <v>392000</v>
      </c>
      <c r="I779" s="106">
        <v>7.3300000000000004E-2</v>
      </c>
      <c r="M779" s="15" t="s">
        <v>675</v>
      </c>
      <c r="N779" s="15" t="str">
        <f t="shared" si="24"/>
        <v>392000</v>
      </c>
      <c r="O779" s="106">
        <v>4.0800000000000003E-2</v>
      </c>
    </row>
    <row r="780" spans="7:16" ht="15">
      <c r="G780" t="s">
        <v>676</v>
      </c>
      <c r="H780" t="str">
        <f t="shared" si="25"/>
        <v>392045</v>
      </c>
      <c r="I780" s="106">
        <v>5.7799999999999997E-2</v>
      </c>
      <c r="M780" s="15" t="s">
        <v>676</v>
      </c>
      <c r="N780" s="15" t="str">
        <f t="shared" si="24"/>
        <v>392045</v>
      </c>
      <c r="O780" s="106">
        <v>2.3300000000000001E-2</v>
      </c>
    </row>
    <row r="781" spans="7:16" ht="15">
      <c r="G781" t="s">
        <v>677</v>
      </c>
      <c r="H781" t="str">
        <f t="shared" si="25"/>
        <v>392046</v>
      </c>
      <c r="I781" s="106">
        <v>5.7799999999999997E-2</v>
      </c>
      <c r="M781" s="15" t="s">
        <v>677</v>
      </c>
      <c r="N781" s="15" t="str">
        <f t="shared" si="24"/>
        <v>392046</v>
      </c>
      <c r="O781" s="106">
        <v>2.3300000000000001E-2</v>
      </c>
    </row>
    <row r="782" spans="7:16" ht="15">
      <c r="G782" t="s">
        <v>678</v>
      </c>
      <c r="H782" t="str">
        <f t="shared" si="25"/>
        <v>392047</v>
      </c>
      <c r="I782" s="106">
        <v>5.7799999999999997E-2</v>
      </c>
      <c r="M782" s="15" t="s">
        <v>678</v>
      </c>
      <c r="N782" s="15" t="str">
        <f t="shared" si="24"/>
        <v>392047</v>
      </c>
      <c r="O782" s="106">
        <v>2.3300000000000001E-2</v>
      </c>
    </row>
    <row r="783" spans="7:16" ht="15">
      <c r="G783" t="s">
        <v>679</v>
      </c>
      <c r="H783" t="str">
        <f t="shared" si="25"/>
        <v>392048</v>
      </c>
      <c r="I783" s="106">
        <v>5.7799999999999997E-2</v>
      </c>
      <c r="M783" s="15" t="s">
        <v>679</v>
      </c>
      <c r="N783" s="15" t="str">
        <f t="shared" si="24"/>
        <v>392048</v>
      </c>
      <c r="O783" s="106">
        <v>2.3300000000000001E-2</v>
      </c>
    </row>
    <row r="784" spans="7:16" ht="15">
      <c r="G784" t="s">
        <v>680</v>
      </c>
      <c r="H784" t="str">
        <f t="shared" si="25"/>
        <v>392056</v>
      </c>
      <c r="I784" s="106">
        <v>4.9200000000000001E-2</v>
      </c>
      <c r="M784" s="15" t="s">
        <v>680</v>
      </c>
      <c r="N784" s="15" t="str">
        <f t="shared" si="24"/>
        <v>392056</v>
      </c>
      <c r="O784" s="106">
        <v>2.0400000000000001E-2</v>
      </c>
    </row>
    <row r="785" spans="7:15" ht="15">
      <c r="G785" t="s">
        <v>681</v>
      </c>
      <c r="H785" t="str">
        <f t="shared" si="25"/>
        <v>392057</v>
      </c>
      <c r="I785" s="106">
        <v>4.9200000000000001E-2</v>
      </c>
      <c r="M785" s="15" t="s">
        <v>681</v>
      </c>
      <c r="N785" s="15" t="str">
        <f t="shared" si="24"/>
        <v>392057</v>
      </c>
      <c r="O785" s="106">
        <v>2.0400000000000001E-2</v>
      </c>
    </row>
    <row r="786" spans="7:15" ht="15">
      <c r="G786" t="s">
        <v>682</v>
      </c>
      <c r="H786" t="str">
        <f t="shared" si="25"/>
        <v>392058</v>
      </c>
      <c r="I786" s="106">
        <v>5.74E-2</v>
      </c>
      <c r="M786" s="15" t="s">
        <v>682</v>
      </c>
      <c r="N786" s="15" t="str">
        <f t="shared" si="24"/>
        <v>392058</v>
      </c>
      <c r="O786" s="106">
        <v>2.8000000000000001E-2</v>
      </c>
    </row>
    <row r="787" spans="7:15" ht="15">
      <c r="G787" t="s">
        <v>683</v>
      </c>
      <c r="H787" t="str">
        <f t="shared" si="25"/>
        <v>392065</v>
      </c>
      <c r="I787" s="106">
        <v>5.74E-2</v>
      </c>
      <c r="M787" s="15" t="s">
        <v>683</v>
      </c>
      <c r="N787" s="15" t="str">
        <f t="shared" si="24"/>
        <v>392065</v>
      </c>
      <c r="O787" s="106">
        <v>2.8000000000000001E-2</v>
      </c>
    </row>
    <row r="788" spans="7:15" ht="15">
      <c r="G788" t="s">
        <v>684</v>
      </c>
      <c r="H788" t="str">
        <f t="shared" si="25"/>
        <v>392085</v>
      </c>
      <c r="I788" s="106">
        <v>7.3300000000000004E-2</v>
      </c>
      <c r="M788" s="15" t="s">
        <v>684</v>
      </c>
      <c r="N788" s="15" t="str">
        <f t="shared" si="24"/>
        <v>392085</v>
      </c>
      <c r="O788" s="106">
        <v>4.0800000000000003E-2</v>
      </c>
    </row>
    <row r="789" spans="7:15" ht="15">
      <c r="G789" t="s">
        <v>685</v>
      </c>
      <c r="H789" t="str">
        <f t="shared" si="25"/>
        <v>392200</v>
      </c>
      <c r="I789" s="106">
        <v>0.2</v>
      </c>
      <c r="M789" s="15" t="s">
        <v>685</v>
      </c>
      <c r="N789" s="15" t="str">
        <f t="shared" si="24"/>
        <v>392200</v>
      </c>
      <c r="O789" s="106">
        <v>4.0800000000000003E-2</v>
      </c>
    </row>
    <row r="790" spans="7:15" ht="15">
      <c r="G790" t="s">
        <v>686</v>
      </c>
      <c r="H790" t="str">
        <f t="shared" si="25"/>
        <v>392700</v>
      </c>
      <c r="I790" s="106">
        <v>4.9299999999999997E-2</v>
      </c>
      <c r="M790" s="15" t="s">
        <v>686</v>
      </c>
      <c r="N790" s="15" t="str">
        <f t="shared" si="24"/>
        <v>392700</v>
      </c>
      <c r="O790" s="106">
        <v>4.0800000000000003E-2</v>
      </c>
    </row>
    <row r="791" spans="7:15" ht="15">
      <c r="G791" t="s">
        <v>687</v>
      </c>
      <c r="H791" t="str">
        <f t="shared" si="25"/>
        <v>392758</v>
      </c>
      <c r="I791" s="106">
        <v>0</v>
      </c>
      <c r="M791" s="15" t="s">
        <v>687</v>
      </c>
      <c r="N791" s="15" t="str">
        <f t="shared" si="24"/>
        <v>392758</v>
      </c>
      <c r="O791" s="106">
        <v>2.0400000000000001E-2</v>
      </c>
    </row>
    <row r="792" spans="7:15" ht="15">
      <c r="G792" t="s">
        <v>688</v>
      </c>
      <c r="H792" t="str">
        <f t="shared" si="25"/>
        <v>393000</v>
      </c>
      <c r="I792" s="106">
        <v>0.04</v>
      </c>
      <c r="M792" s="15" t="s">
        <v>688</v>
      </c>
      <c r="N792" s="15" t="str">
        <f t="shared" si="24"/>
        <v>393000</v>
      </c>
      <c r="O792" s="106">
        <v>0.04</v>
      </c>
    </row>
    <row r="793" spans="7:15" ht="15">
      <c r="G793" t="s">
        <v>689</v>
      </c>
      <c r="H793" t="str">
        <f t="shared" si="25"/>
        <v>394000</v>
      </c>
      <c r="I793" s="106">
        <v>0.05</v>
      </c>
      <c r="M793" s="15" t="s">
        <v>689</v>
      </c>
      <c r="N793" s="15" t="str">
        <f t="shared" si="24"/>
        <v>394000</v>
      </c>
      <c r="O793" s="106">
        <v>0.05</v>
      </c>
    </row>
    <row r="794" spans="7:15" ht="15">
      <c r="G794" t="s">
        <v>690</v>
      </c>
      <c r="H794" t="str">
        <f t="shared" si="25"/>
        <v>395000</v>
      </c>
      <c r="I794" s="106">
        <v>6.6699999999999995E-2</v>
      </c>
      <c r="M794" s="15" t="s">
        <v>690</v>
      </c>
      <c r="N794" s="15" t="str">
        <f t="shared" si="24"/>
        <v>395000</v>
      </c>
      <c r="O794" s="106">
        <v>6.6699999999999995E-2</v>
      </c>
    </row>
    <row r="795" spans="7:15" ht="15">
      <c r="G795" t="s">
        <v>691</v>
      </c>
      <c r="H795" t="str">
        <f t="shared" si="25"/>
        <v>395121</v>
      </c>
      <c r="I795" s="106">
        <v>6.6699999999999995E-2</v>
      </c>
      <c r="M795" s="15" t="s">
        <v>691</v>
      </c>
      <c r="N795" s="15" t="str">
        <f t="shared" si="24"/>
        <v>395121</v>
      </c>
      <c r="O795" s="106">
        <v>6.6699999999999995E-2</v>
      </c>
    </row>
    <row r="796" spans="7:15" ht="15">
      <c r="G796" t="s">
        <v>692</v>
      </c>
      <c r="H796" t="str">
        <f t="shared" si="25"/>
        <v>396000</v>
      </c>
      <c r="I796" s="106">
        <v>7.46E-2</v>
      </c>
      <c r="M796" s="15" t="s">
        <v>692</v>
      </c>
      <c r="N796" s="15" t="str">
        <f t="shared" si="24"/>
        <v>396000</v>
      </c>
      <c r="O796" s="106">
        <v>2.92E-2</v>
      </c>
    </row>
    <row r="797" spans="7:15" ht="15">
      <c r="G797" t="s">
        <v>1129</v>
      </c>
      <c r="H797" t="str">
        <f t="shared" si="25"/>
        <v>396055</v>
      </c>
      <c r="I797" s="106">
        <v>2.1100000000000001E-2</v>
      </c>
      <c r="M797" s="15" t="s">
        <v>1129</v>
      </c>
      <c r="N797" s="15" t="str">
        <f t="shared" si="24"/>
        <v>396055</v>
      </c>
      <c r="O797" s="106">
        <v>5.1000000000000004E-3</v>
      </c>
    </row>
    <row r="798" spans="7:15" ht="15">
      <c r="G798" t="s">
        <v>693</v>
      </c>
      <c r="H798" t="str">
        <f t="shared" si="25"/>
        <v>396058</v>
      </c>
      <c r="I798" s="106">
        <v>2.1100000000000001E-2</v>
      </c>
      <c r="M798" s="15" t="s">
        <v>693</v>
      </c>
      <c r="N798" s="15" t="str">
        <f t="shared" si="24"/>
        <v>396058</v>
      </c>
      <c r="O798" s="106">
        <v>5.1000000000000004E-3</v>
      </c>
    </row>
    <row r="799" spans="7:15" ht="15">
      <c r="G799" t="s">
        <v>694</v>
      </c>
      <c r="H799" t="str">
        <f t="shared" si="25"/>
        <v>396700</v>
      </c>
      <c r="I799" s="106">
        <v>7.4300000000000005E-2</v>
      </c>
      <c r="M799" s="15" t="s">
        <v>694</v>
      </c>
      <c r="N799" s="15" t="str">
        <f t="shared" si="24"/>
        <v>396700</v>
      </c>
      <c r="O799" s="106">
        <v>2.92E-2</v>
      </c>
    </row>
    <row r="800" spans="7:15" ht="15">
      <c r="G800" t="s">
        <v>695</v>
      </c>
      <c r="H800" t="str">
        <f t="shared" si="25"/>
        <v>397000</v>
      </c>
      <c r="I800" s="106">
        <v>6.6699999999999995E-2</v>
      </c>
      <c r="M800" s="15" t="s">
        <v>695</v>
      </c>
      <c r="N800" s="15" t="str">
        <f t="shared" si="24"/>
        <v>397000</v>
      </c>
      <c r="O800" s="106">
        <v>6.6699999999999995E-2</v>
      </c>
    </row>
    <row r="801" spans="7:15" ht="15">
      <c r="G801" t="s">
        <v>696</v>
      </c>
      <c r="H801" t="str">
        <f t="shared" si="25"/>
        <v>397121</v>
      </c>
      <c r="I801" s="106">
        <v>6.6699999999999995E-2</v>
      </c>
      <c r="M801" s="15" t="s">
        <v>696</v>
      </c>
      <c r="N801" s="15" t="str">
        <f t="shared" si="24"/>
        <v>397121</v>
      </c>
      <c r="O801" s="106">
        <v>6.6699999999999995E-2</v>
      </c>
    </row>
    <row r="802" spans="7:15" ht="15">
      <c r="G802" t="s">
        <v>1130</v>
      </c>
      <c r="H802" t="str">
        <f t="shared" si="25"/>
        <v>398000</v>
      </c>
      <c r="I802" s="106">
        <v>0.10390000000000001</v>
      </c>
      <c r="M802" s="15" t="s">
        <v>1130</v>
      </c>
      <c r="N802" s="15" t="str">
        <f t="shared" si="24"/>
        <v>398000</v>
      </c>
      <c r="O802" s="106">
        <v>0.10390000000000001</v>
      </c>
    </row>
  </sheetData>
  <autoFilter ref="M2:P802" xr:uid="{44F37A4C-DA69-4789-89B2-A921C8626FE5}"/>
  <pageMargins left="0.7" right="0.7" top="0.75" bottom="0.75" header="0.3" footer="0.3"/>
  <pageSetup orientation="portrait" horizontalDpi="1200" verticalDpi="1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481583064C30244AD60045432BC9080" ma:contentTypeVersion="16" ma:contentTypeDescription="" ma:contentTypeScope="" ma:versionID="6bc2e260d72c0ae8916f8b2b7b361f4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Petition for Accounting Order</CaseType>
    <IndustryCode xmlns="dc463f71-b30c-4ab2-9473-d307f9d35888">140</IndustryCode>
    <CaseStatus xmlns="dc463f71-b30c-4ab2-9473-d307f9d35888">Closed</CaseStatus>
    <OpenedDate xmlns="dc463f71-b30c-4ab2-9473-d307f9d35888">2023-02-22T08:00:00+00:00</OpenedDate>
    <SignificantOrder xmlns="dc463f71-b30c-4ab2-9473-d307f9d35888">false</SignificantOrder>
    <Date1 xmlns="dc463f71-b30c-4ab2-9473-d307f9d35888">2023-02-22T08:00:00+00:00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230123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2746C39-055E-4C22-85F6-66FFF10A3677}"/>
</file>

<file path=customXml/itemProps2.xml><?xml version="1.0" encoding="utf-8"?>
<ds:datastoreItem xmlns:ds="http://schemas.openxmlformats.org/officeDocument/2006/customXml" ds:itemID="{78A8FF94-7A33-4F6C-A45F-07B225EAD8A5}"/>
</file>

<file path=customXml/itemProps3.xml><?xml version="1.0" encoding="utf-8"?>
<ds:datastoreItem xmlns:ds="http://schemas.openxmlformats.org/officeDocument/2006/customXml" ds:itemID="{066B5ECB-C559-4EF6-A2E0-EEBB7A9ED999}"/>
</file>

<file path=customXml/itemProps4.xml><?xml version="1.0" encoding="utf-8"?>
<ds:datastoreItem xmlns:ds="http://schemas.openxmlformats.org/officeDocument/2006/customXml" ds:itemID="{80A744B8-FC2E-47DD-B699-08CD2FAC61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Attach B-1-Totals</vt:lpstr>
      <vt:lpstr>Att B-1Exist vs Pro &amp;Comp Rates</vt:lpstr>
      <vt:lpstr>Attach B-1-Alloctd-Plant</vt:lpstr>
      <vt:lpstr>Attach B-2 Rsrv Adj Amrt</vt:lpstr>
      <vt:lpstr>Tables</vt:lpstr>
      <vt:lpstr>2022-Allocations</vt:lpstr>
      <vt:lpstr>Additional Tables for Lookup</vt:lpstr>
      <vt:lpstr>Crosstab</vt:lpstr>
      <vt:lpstr>Data.Lookup - Do Not Print</vt:lpstr>
      <vt:lpstr>Data</vt:lpstr>
      <vt:lpstr>'Att B-1Exist vs Pro &amp;Comp Rates'!Print_Area</vt:lpstr>
      <vt:lpstr>'Attach B-1-Totals'!Print_Area</vt:lpstr>
      <vt:lpstr>'Att B-1Exist vs Pro &amp;Comp Rates'!Print_Titles</vt:lpstr>
      <vt:lpstr>'Attach B-1-Totals'!Print_Titles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Baldwin Bonney, Justin</dc:creator>
  <cp:lastModifiedBy>Andrews, Liz</cp:lastModifiedBy>
  <cp:lastPrinted>2023-02-20T23:06:13Z</cp:lastPrinted>
  <dcterms:created xsi:type="dcterms:W3CDTF">2022-12-27T19:39:48Z</dcterms:created>
  <dcterms:modified xsi:type="dcterms:W3CDTF">2023-02-21T19:45:16Z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0x0101006E56B4D1795A2E4DB2F0B01679ED314A005481583064C30244AD60045432BC9080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